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3200" sheetId="1" r:id="rId4"/>
  </sheets>
  <definedNames/>
  <calcPr/>
</workbook>
</file>

<file path=xl/sharedStrings.xml><?xml version="1.0" encoding="utf-8"?>
<sst xmlns="http://schemas.openxmlformats.org/spreadsheetml/2006/main" count="2991" uniqueCount="2262">
  <si>
    <t>name</t>
  </si>
  <si>
    <t>Description</t>
  </si>
  <si>
    <t>Role</t>
  </si>
  <si>
    <t>Rolelink</t>
  </si>
  <si>
    <t>National origin</t>
  </si>
  <si>
    <t>National originlink</t>
  </si>
  <si>
    <t>Manufacturer</t>
  </si>
  <si>
    <t>Manufacturerlink</t>
  </si>
  <si>
    <t>Designer</t>
  </si>
  <si>
    <t>First flight</t>
  </si>
  <si>
    <t>Introduction</t>
  </si>
  <si>
    <t>Status</t>
  </si>
  <si>
    <t>Produced</t>
  </si>
  <si>
    <t>Number built</t>
  </si>
  <si>
    <t>Developed from</t>
  </si>
  <si>
    <t>Developed fromlink</t>
  </si>
  <si>
    <t>Crew</t>
  </si>
  <si>
    <t>Height</t>
  </si>
  <si>
    <t>Wing area</t>
  </si>
  <si>
    <t>Empty weight</t>
  </si>
  <si>
    <t>Gross weight</t>
  </si>
  <si>
    <t>Powerplant</t>
  </si>
  <si>
    <t>Maximum speed</t>
  </si>
  <si>
    <t>Cruise speed</t>
  </si>
  <si>
    <t>Stall speed</t>
  </si>
  <si>
    <t>Endurance</t>
  </si>
  <si>
    <t>Variants</t>
  </si>
  <si>
    <t>Wingspan</t>
  </si>
  <si>
    <t>Aspect ratio</t>
  </si>
  <si>
    <t>img</t>
  </si>
  <si>
    <t>Capacity</t>
  </si>
  <si>
    <t>Length</t>
  </si>
  <si>
    <t>Fuel capacity</t>
  </si>
  <si>
    <t>Propellers</t>
  </si>
  <si>
    <t>Never exceed speed</t>
  </si>
  <si>
    <t>Range</t>
  </si>
  <si>
    <t>g limits</t>
  </si>
  <si>
    <t>Rate of climb</t>
  </si>
  <si>
    <t>Wing loading</t>
  </si>
  <si>
    <t>Service ceiling</t>
  </si>
  <si>
    <t>Designerlink</t>
  </si>
  <si>
    <t>Primary user</t>
  </si>
  <si>
    <t>Developed into</t>
  </si>
  <si>
    <t>Developed intolink</t>
  </si>
  <si>
    <t>Maximum glide ratio</t>
  </si>
  <si>
    <t>Rate of sink</t>
  </si>
  <si>
    <t>Variantslink</t>
  </si>
  <si>
    <t>Airfoil</t>
  </si>
  <si>
    <t>First flightlink</t>
  </si>
  <si>
    <t>Retired</t>
  </si>
  <si>
    <t>Retiredlink</t>
  </si>
  <si>
    <t>Max takeoff weight</t>
  </si>
  <si>
    <t>Take-off run to 50 ft (15 m)</t>
  </si>
  <si>
    <t>Landing run from 50 ft (15 m)</t>
  </si>
  <si>
    <t>Upper wingspan</t>
  </si>
  <si>
    <t>Lower wingspan</t>
  </si>
  <si>
    <t>Project for</t>
  </si>
  <si>
    <t>Project forlink</t>
  </si>
  <si>
    <t>Issued by</t>
  </si>
  <si>
    <t>Issued bylink</t>
  </si>
  <si>
    <t>Prototypes</t>
  </si>
  <si>
    <t>Prototypeslink</t>
  </si>
  <si>
    <t>Outcome</t>
  </si>
  <si>
    <t>Primary users</t>
  </si>
  <si>
    <t>Time to altitude</t>
  </si>
  <si>
    <t>Power/mass</t>
  </si>
  <si>
    <t>Take-off distance to 15 m (50 ft)</t>
  </si>
  <si>
    <t>Landing distance from 15 m (50 ft)</t>
  </si>
  <si>
    <t>Primary userslink</t>
  </si>
  <si>
    <t>Crew/Passengers</t>
  </si>
  <si>
    <t>DimensionsLength</t>
  </si>
  <si>
    <t>WeightsEmpty</t>
  </si>
  <si>
    <t>PerformanceMaximum speed</t>
  </si>
  <si>
    <t>Armament</t>
  </si>
  <si>
    <t>Span</t>
  </si>
  <si>
    <t>Empty</t>
  </si>
  <si>
    <t>Gross</t>
  </si>
  <si>
    <t>Cruising speed</t>
  </si>
  <si>
    <t>Rough air speed max</t>
  </si>
  <si>
    <t>Aerotow speed</t>
  </si>
  <si>
    <t>Terminal velocity</t>
  </si>
  <si>
    <t>Primary userlink</t>
  </si>
  <si>
    <t>Introductionlink</t>
  </si>
  <si>
    <t>Take-off run</t>
  </si>
  <si>
    <t>Guns</t>
  </si>
  <si>
    <t>Bombs</t>
  </si>
  <si>
    <t>Landing speed</t>
  </si>
  <si>
    <t>Width</t>
  </si>
  <si>
    <t>Take-off distance to 15 m (49 ft)</t>
  </si>
  <si>
    <t>Landing distance from 15 m (49 ft)</t>
  </si>
  <si>
    <t>Predecessor programs</t>
  </si>
  <si>
    <t>Related programs</t>
  </si>
  <si>
    <t>Related programslink</t>
  </si>
  <si>
    <t>Designed by</t>
  </si>
  <si>
    <t>Take-off distance</t>
  </si>
  <si>
    <t>Landing distance</t>
  </si>
  <si>
    <t>Wing dihedral</t>
  </si>
  <si>
    <t>Oil capacity</t>
  </si>
  <si>
    <t>Undercarriage track</t>
  </si>
  <si>
    <t>Rockets</t>
  </si>
  <si>
    <t>Missiles</t>
  </si>
  <si>
    <t>Take-off run to 15 m (50 ft)</t>
  </si>
  <si>
    <t>Landing run from 15 m (50 ft)</t>
  </si>
  <si>
    <t>Lift-to-drag</t>
  </si>
  <si>
    <t>Type</t>
  </si>
  <si>
    <t>Typelink</t>
  </si>
  <si>
    <t>Manufactured</t>
  </si>
  <si>
    <t>In service</t>
  </si>
  <si>
    <t>Fate</t>
  </si>
  <si>
    <t>Preserved at</t>
  </si>
  <si>
    <t>Preserved atlink</t>
  </si>
  <si>
    <t>Cabin</t>
  </si>
  <si>
    <t>Takeoff to 50 ft</t>
  </si>
  <si>
    <t>Fuel burn</t>
  </si>
  <si>
    <t>Statuslink</t>
  </si>
  <si>
    <t>Minimum control speed</t>
  </si>
  <si>
    <t>Main rotor diameter</t>
  </si>
  <si>
    <t>Electric Aircraft Corporation ElectraFlyer-C</t>
  </si>
  <si>
    <t>The Electric Aircraft Corporation ElectraFlyer-C is an American experimental electric aircraft that was designed by Randall Fishman and produced by his company Electric Aircraft Corporation in 2008. The aircraft is a converted Monnett Moni motor glider intended to test electric propulsion technology for the future Electric Aircraft Corporation ElectraFlyer-X.[1][2][3][4][5][6] The design was only intended as a prototype and proof of concept aircraft.[6] The aircraft features a cantilever low-wing, a single-seat enclosed cockpit with a bubble canopy, fixed conventional landing gear and a single 18 hp (13 kW) electric motor in tractor configuration. The sole example built is registered in the US Experimental - Amateur-built category.[1][3][6] Constructed from a Monnett Moni motorglider with  taildragger landing gear, the original fuselage and wing were retained, but the tail section and tailwheel were extended to improve control on the ground, and to elevate the fuselage.[7] The aircraft is made from sheet aluminum. Its 45.6 ft (13.9 m) span wing has an area of 157 sq ft (14.6 m2).[1][3][6][8] The motor is an 18-horsepower ElectraFlyer direct-drive propulsion kit DC electric motor, powered by a pair of custom-made 5.6 kwh lithium-ion polymer battery packs, weighing 75 pounds (34 kilograms). The batteries are mounted in custom-made, ceramic-stainless steel firewall boxes, sized to fit the space available in the fuselage.[7] The motor returns an 88% efficiency (90% at cruise[7]), with the motor controller consuming 2% of the power. The batteries fitted give an endurance of 1.5 hours and take six hours to recharge at a cost of 70 cents for the power consumed. While descending the propeller generates power to recharge the batteries. The ElectraFlyer-C received its airworthiness certificate on 11 April 2008.[1][3][6][8] Fishman indicated that he would sell the aircraft in April 2009, but as of February 2017 it remains owned by his company.[1][2][3] Data from Bayerl and Electric Aircraft Corporation[1][3]General characteristics Performance</t>
  </si>
  <si>
    <t>Experimental electric aircraft</t>
  </si>
  <si>
    <t>https://en.wikipedia.org/Experimental electric aircraft</t>
  </si>
  <si>
    <t>United States</t>
  </si>
  <si>
    <t>https://en.wikipedia.org/United States</t>
  </si>
  <si>
    <t>Electric Aircraft Corporation</t>
  </si>
  <si>
    <t>https://en.wikipedia.org/Electric Aircraft Corporation</t>
  </si>
  <si>
    <t>Randall Fishman</t>
  </si>
  <si>
    <t>Developmental prototype only</t>
  </si>
  <si>
    <t>one</t>
  </si>
  <si>
    <t>Electric Aircraft Corporation ElectraFlyer Trike and Monnett Moni</t>
  </si>
  <si>
    <t>https://en.wikipedia.org/Electric Aircraft Corporation ElectraFlyer Trike and Monnett Moni</t>
  </si>
  <si>
    <t>45 ft 7 in (13.9 m)</t>
  </si>
  <si>
    <t>157 sq ft (14.6 m2)</t>
  </si>
  <si>
    <t>380 lb (172 kg)</t>
  </si>
  <si>
    <t>625 lb (283 kg)</t>
  </si>
  <si>
    <t>1 × ElectraFlyer direct drive electric aircraft engine, with 5.6 kwh lithium-ion polymer batteries, 18 hp (13 kW)</t>
  </si>
  <si>
    <t>90 mph (140 km/h, 78 kn)</t>
  </si>
  <si>
    <t>70 mph (110 km/h, 61 kn)</t>
  </si>
  <si>
    <t>40 mph (65 km/h, 35 kn)</t>
  </si>
  <si>
    <t>1.5 hours</t>
  </si>
  <si>
    <t>Ellipse Titan</t>
  </si>
  <si>
    <t>The Ellipse Titan is a French high-wing, single-place, hang glider designed and produced by La société Ellipse of Étuz, introduced in 2002.[1] The Titan was designed as a competition hang glider and is built in two different models and two sizes.[1] Typical of the series, the Titan Comp 12.5 is made from aluminum tubing, with the wing covered in Dacron sailcloth. Its 9.6 m (31.5 ft) span wing is a "topless" design, lacking a kingpost and upper flying wires. The nose angle is 132° and the aspect ratio is 7.2:1. The model number indicates the approximate wing area in square metres.[1] Data from Bertrand[1]General characteristics</t>
  </si>
  <si>
    <t>Hang glider</t>
  </si>
  <si>
    <t>https://en.wikipedia.org/Hang glider</t>
  </si>
  <si>
    <t>France</t>
  </si>
  <si>
    <t>https://en.wikipedia.org/France</t>
  </si>
  <si>
    <t>La société Ellipse</t>
  </si>
  <si>
    <t>https://en.wikipedia.org/La société Ellipse</t>
  </si>
  <si>
    <t>In production</t>
  </si>
  <si>
    <t>13.5 m2 (145 sq ft)</t>
  </si>
  <si>
    <t>{}</t>
  </si>
  <si>
    <t>10 m (32 ft 10 in)</t>
  </si>
  <si>
    <t>Evektor VUT100 Cobra</t>
  </si>
  <si>
    <t>The Evektor VUT100 Cobra (also called the VUT 100 and VUT-100) is a Czech light aircraft under development by Evektor-Aerotechnik, of Kunovice. The aircraft is intended to be supplied as a complete ready-to-fly-aircraft.[1] As of 2017 the manufacturer lists the aircraft as "in development".[2] The aircraft features a cantilever low-wing, a four-seat enclosed cabin, retractable tricycle landing gear and a single engine in tractor configuration.[1] The VUT100 is a hybrid construction of metallic and composite materials. Its 10.2 m (33.5 ft) span wing has an area of 13.11 m2 (141.1 sq ft) and mounts flaps. The engines fitted vary, depending on the model and the cabin is 1.22 m (48 in) in width. The VUT100 is stressed for +3.8/-1.52g in the normal category and +4.4/-1.76g in the utility category.[1][3] Although designed to European CS-23 and American FAR-23 certification standards, the VUT100 does not currently have a type certificate issued by the European Aviation Safety Agency or the Federal Aviation Administration.[4][5] Data from Bayerl and Evektor[1][3]General characteristics Performance</t>
  </si>
  <si>
    <t>Light aircraft</t>
  </si>
  <si>
    <t>https://en.wikipedia.org/Light aircraft</t>
  </si>
  <si>
    <t>Czech Republic</t>
  </si>
  <si>
    <t>https://en.wikipedia.org/Czech Republic</t>
  </si>
  <si>
    <t>Evektor-Aerotechnik</t>
  </si>
  <si>
    <t>https://en.wikipedia.org/Evektor-Aerotechnik</t>
  </si>
  <si>
    <t>Under development (2017)</t>
  </si>
  <si>
    <t>13.11 m2 (141.1 sq ft)</t>
  </si>
  <si>
    <t>880 kg (1,940 lb)</t>
  </si>
  <si>
    <t>1,450 kg (3,197 lb)</t>
  </si>
  <si>
    <t>1 × Lycoming IO-580-B1A six cylinder, air-cooled, four stroke aircraft engine, 235 kW (315 hp)</t>
  </si>
  <si>
    <t>324 km/h (201 mph, 175 kn)</t>
  </si>
  <si>
    <t>103 km/h (64 mph, 56 kn)</t>
  </si>
  <si>
    <t>6 hours</t>
  </si>
  <si>
    <t>10.2 m (33 ft 6 in)</t>
  </si>
  <si>
    <t>//upload.wikimedia.org/wikipedia/commons/thumb/6/6a/Evektor_VUT-100_Cobra_OK-EVE_r.jpg/300px-Evektor_VUT-100_Cobra_OK-EVE_r.jpg</t>
  </si>
  <si>
    <t>three passengers</t>
  </si>
  <si>
    <t>8.0 m (26 ft 3 in)</t>
  </si>
  <si>
    <t>340 litres (75 imp gal; 90 US gal)</t>
  </si>
  <si>
    <t>3-bladed Hartzell Propeller HC-F3YR-1RF constant speed, 1.93 m (6 ft 4 in) diameter</t>
  </si>
  <si>
    <t>375 km/h (233 mph, 202 kn)</t>
  </si>
  <si>
    <t>1,830 km (1,140 mi, 990 nmi)</t>
  </si>
  <si>
    <t>+3.8/-1.52g (normal category), +4.4/-1.76g (utility category)</t>
  </si>
  <si>
    <t>7.6 m/s (1,500 ft/min)</t>
  </si>
  <si>
    <t>110.6 kg/m2 (22.7 lb/sq ft)</t>
  </si>
  <si>
    <t>Earthstar Thunder Gull</t>
  </si>
  <si>
    <t>The Earthstar Thunder Gull is a family of cantilever high-wing, tricycle gear ultralight aircraft, manufactured by Earthstar Aircraft of Santa Margarita, California as a kit for amateur construction or as a completed aircraft.[1][2][3][4][5][6][7][8][9][10] Designer Mark Beierle's original goals were an "airplane with the feel of a hang glider, the agility and visibility of a helicopter, the effortless smooth flight of a sailplane, and the utility and economy of a general aviation aircraft--all in the hopes of getting close to the feel and freedom of a bird." When queried by interviewer Don Downie if that was too much to ask, Beierle replied, "You bet! But it didn't stop me from trying."[11] The Thunder Gull was introduced in 1987 as a development of the earlier Laughing Gull. The aircraft was quite revolutionary when it was introduced due to its high performance and particularly high cruise speed of 55 mph (89 km/h) on just 28 hp (21 kW).[1] The aircraft is constructed from aluminum tubing and sheet parts and covered in aircraft fabric. The aircraft can meet the requirements of the US FAR 103 Ultralight Vehicles category, including its maximum empty weight limitation of 254 lb (115 kg) when it is equipped with a lightweight engine.[1][12] The aircraft has a very small wing for the US ultralight category with a wing area of only 95 sq ft (8.8 m2) and a wingspan of 17.6 ft (5.4 m). The wing is equipped with flaps that give it a stall speed of 25 mph (40 km/h). The small wing gives the aircraft a high cruise speed and better resistance to turbulence than a lighter-loaded wing. The one-piece wing is quickly removable for storage or transport.[1][3] Reported construction time of the kit is 150 hours.[1] The prototype Laughing Gull was flown coast-to-coast across the USA seven times with 100 lb (45 kg) of baggage and a 180 lb (82 kg) pilot.[2] Data from Cliche[1]General characteristics Performance   Aircraft of comparable role, configuration, and era</t>
  </si>
  <si>
    <t>Ultralight aircraft</t>
  </si>
  <si>
    <t>https://en.wikipedia.org/Ultralight aircraft</t>
  </si>
  <si>
    <t>Earthstar Aircraft</t>
  </si>
  <si>
    <t>https://en.wikipedia.org/Earthstar Aircraft</t>
  </si>
  <si>
    <t>Mark Beierle</t>
  </si>
  <si>
    <t>March 1987 (Thunder Gull)</t>
  </si>
  <si>
    <t>1987 (Thunder Gull)</t>
  </si>
  <si>
    <t>In production (2012)</t>
  </si>
  <si>
    <t>95 sq ft (8.8 m2)</t>
  </si>
  <si>
    <t>252 lb (114 kg)</t>
  </si>
  <si>
    <t>550 lb (249 kg)</t>
  </si>
  <si>
    <t>1 × Rotax 277 , 28 hp (21 kW)</t>
  </si>
  <si>
    <t>63 mph (101 km/h, 55 kn)</t>
  </si>
  <si>
    <t>55 mph (89 km/h, 48 kn)</t>
  </si>
  <si>
    <t>25 mph (40 km/h, 22 kn) flaps down</t>
  </si>
  <si>
    <t>{'Laughing Gull': 'iginal model introduced in 1976. First models had wire bracing and later strut-bracing before development of the cantilever wing. Production completed.[2][11]', 'Thunder Gull': 'ngle-seat, high-wing ultralight aircraft with a cantilever 17.6\xa0ft (5.4\xa0m) wing. The name was changed from Laughing Gull for marketing purposes. Production completed.[1][11]', 'Thunder Gull J': 'proved model with 20\xa0ft (6.1\xa0m) wingspan. Standard engine is the 28\xa0hp (21\xa0kW) Rotax 277 and the acceptable power range is 28 to 53\xa0hp (21 to 40\xa0kW). First flight was March 1987 and it was available as a kit or ready-to-fly. Production completed.[2][3][4][5]', 'Thunder Gull JT2': 'o seats in tandem model with dual controls and a 24\xa0ft (7.3\xa0m) wingspan. Standard engine is the 50\xa0hp (37\xa0kW) Rotax 503 and the acceptable power range is 40 to 80\xa0hp (30 to 60\xa0kW). The 64\xa0hp (48\xa0kW) Rotax 582 and 75\xa0hp (56\xa0kW) Rotax 618 two-stroke engines were optional. It was available as a kit or ready-to-fly and production is completed. First flight was June 1989.[1][2][3][4][5]', 'Thunder Gull Odyssey': "o seats in an unusual staggered side-by-side configuration with dual controls in the form of a shared center stick and a 26\xa0ft (7.9\xa0m) wingspan. The staggered seating was used to provide most of the benefits of side-by-side seating without the associated drag penalty. The seat stagger is sufficient to provide pilot shoulder clearance. Standard engine is the 50\xa0hp (37\xa0kW) Rotax 503 and the acceptable power range is 40 to 80\xa0hp (30 to 60\xa0kW). The 60\xa0hp (45\xa0kW) HKS 700E has also been installed. It first flew in April 1995 and was introduced at Sun 'n Fun in 1995. It is available as a kit or ready-to-fly. Fifteen were reported completed by December 2011 and still in production in 2012.[1][2][3][4][5][6][7][8][9][10][11][13] An electric aircraft version has been flown.[12]", 'Soaring Gull': 'torglider version with 28\xa0ft (8.5\xa0m) wingspan and 16:1 glide ratio. Standard engine was the 28\xa0hp (21\xa0kW) Rotax 277 and then later the 28\xa0hp (21\xa0kW) Hirth F-33. The acceptable power range is 28 to 53\xa0hp (21 to 40\xa0kW). First flew in November 1993. Ten reported as completed by December 2011 and still in production in 2012.[1][2][3][4][5][7][8][9][10][13]', 'Gull 2000': 'dated version with 20\xa0ft (6.1\xa0m) wingspan, wider cockpit enclosure built from fiberglass. Standard engine was the Zanzottera MZ 34 of 27\xa0hp (20\xa0kW) and then later the 28\xa0hp (21\xa0kW) Hirth F-33. The acceptable power range is 27 to 60\xa0hp (20 to 45\xa0kW). Fifteen reported as completed by December 2011 and still in production in 2012.[1][4][5][6][7][8][9][10][13]', 'eGull 2000': 'ectric powered variant'}</t>
  </si>
  <si>
    <t>17 ft 7 in (5.36 m)</t>
  </si>
  <si>
    <t>//upload.wikimedia.org/wikipedia/commons/thumb/b/b1/Earthstar_Aircraft_Thunder_Gull_Odyssey_02.jpg/300px-Earthstar_Aircraft_Thunder_Gull_Odyssey_02.jpg</t>
  </si>
  <si>
    <t>17 ft 3 in (5.26 m)</t>
  </si>
  <si>
    <t>5 US Gallons (19 Litres)</t>
  </si>
  <si>
    <t>2-bladed wooden</t>
  </si>
  <si>
    <t>165 mi (266 km, 143 nmi)</t>
  </si>
  <si>
    <t>700 ft/min (3.6 m/s)</t>
  </si>
  <si>
    <t>14,000 ft (4,300 m)</t>
  </si>
  <si>
    <t>English Electric Ayr</t>
  </si>
  <si>
    <t>The English Electric M.3 Ayr was a British three-seat coastal patrol flying boat designed and built by the English Electric Company. The aircraft refused to become airborne and the project was abandoned. In 1921, English Electric's chief designer, William Oke Manning began work on designing an experimental small flying boat intended to meet a requirement for a single-engined four seat aircraft for artillery-spotting for the fleet. The design attracted the attention of the British Air Ministry, and two prototypes were ordered against Specification 12/21.[1][2] Manning's design, the Ayr, was a sesquiplane with swept (16 degrees) wings and heavy (20 degrees) dihedral on the lower wings. The watertight lower wings, mounted low on the hull where they were submerged when on the water, were intended to act as stabilising sponsons, eliminating the need for wing-tip floats.[2][3] A Napier Lion  engine was mounted to the upper wing.[2] The hull was designed by Linton Hope who had designed the Kingston hulls,  and accommodated the crew of four, with the pilot being provided with a cockpit amidships, positions for gunners in the aircraft's bow and in a dorsal location, while the observer was provided with an open cockpit just aft of the bow gunners position, and an enclosed position for operating the aircraft's radio inside the hull.[2] Armament consisted of a Scarff ring carrying a single Lewis gun fitted in the bow position, with two Lewis guns fitted to the dorsal mount.[4] Construction of the prototypes began in 1923, but was slowed by work on English Electric's larger Kingston flying boat,[5] with the first prototype not being completed until early 1925, being launched on 10 March 1925.[6] Taxying at low speeds proved difficult, as the Ayr tended to rock from one wing to the other, although at speeds above 10 kn (12 mph; 19 km/h), the wings were lifted clear of the water by hydrodynamic forces, although keeping a straight course proved difficult. When take-off was attempted, water thrown off the nose submerged the lower wings, pulling the aircraft down and making take-off impossible. These problems could not be resolved, and the project was stopped, with construction of the second prototype abandoned with it half built. The first prototype's hull was taken to RAE Farnborough along with that of one of the Kingstons, and was eventually abandoned on the Basingstoke Canal, sinking in the early 1950s.[5][7] Data from British Flying Boats[8]General characteristics Performance Armament     Related lists</t>
  </si>
  <si>
    <t>coastal patrol flying boat</t>
  </si>
  <si>
    <t>https://en.wikipedia.org/coastal patrol flying boat</t>
  </si>
  <si>
    <t>English Electric</t>
  </si>
  <si>
    <t>https://en.wikipedia.org/English Electric</t>
  </si>
  <si>
    <t>W.O. Manning</t>
  </si>
  <si>
    <t>13 ft 8 in (4.17 m)</t>
  </si>
  <si>
    <t>466 sq ft (43.3 m2)</t>
  </si>
  <si>
    <t>4,406 lb (1,999 kg)</t>
  </si>
  <si>
    <t>6,846 lb (3,105 kg)</t>
  </si>
  <si>
    <t>1 × Napier Lion IIB W-12 water-cooled piston engine, 450 hp (340 kW)</t>
  </si>
  <si>
    <t>127 mph (204 km/h, 110 kn)</t>
  </si>
  <si>
    <t>46 ft 0 in (14.02 m)</t>
  </si>
  <si>
    <t>40 ft 8 in (12.40 m)</t>
  </si>
  <si>
    <t>4-bladed fixed-pitch propeller</t>
  </si>
  <si>
    <t>14,500 ft (4,400 m)</t>
  </si>
  <si>
    <t>https://en.wikipedia.org/W.O. Manning</t>
  </si>
  <si>
    <t>Dyott monoplane</t>
  </si>
  <si>
    <t>The Dyott monoplane was a single-engined, single-seat mid-wing monoplane designed by George Miller Dyott for his own use as a sports and touring aircraft. It proved successful, making a six-month tour of the United States soon after its first flight in 1913. The Dyott monoplane was named after its designer and owner, George Dyott. He had earned Royal Aero Club Aviators' Certificate (no. 114) in 1911 and designed his cross country machine the following year. One strength of the design was the simplicity of rigging and assembly, making it easy to transport by land or sea where necessary.  The machine was built by  Hewlett &amp; Blondeau of Clapham, London.[1][2] The Dyott was a single-seat, mid-wing monoplane of clean appearance for its day.  The fuselage was built up around four longerons.  These were of ash in the stressed region from wing spars to engine, spruce at the rear and internally wire braced.  Stringers behind the cockpit formed a smooth rounded decking under the overall fabric covering. The forward fuselage, including the cockpit was aluminium clad, with a neat nose piece over the 7-cylinder, 50 hp (37 kW) Gnome rotary engine, more to protect the pilot from oil than for streamlining. Steel tubing was used in several places: the empennage was steel framed, as was  the pilot's seat, and steel tubes formed the vertical undercarriage members.  There were four of the latter, each pair mounting a short wooden skid with steel cross bracing and a single axle on shock absorbers carrying a pair of wheels.  The undercarriage was initially completed with a long sprung tail skid,[2] later replaced by a shorter cane skid mounted further aft.[1][3] At the same time, Dyott made some changes to the transverse bracing of the main undercarriage.[3] The low aspect ratio wings were parallel edged and almost square tipped, with the thin airfoil section typical of the time.  They were built around two spars, each a spruce-ash-spruce sandwich, and the profile was formed with mixed spruce and ash ribs. Both spars fitted into sockets formed by two transverse fuselage struts, but the rear socket was made oversize and the spar attached with a bolt and split pin to allow movement, as the Dyott was laterally controlled by wing warping. The main in-flight aerodynamic forces on each wing were carried by pairs of cables to the front spar from the forward skid mounting point, an arrangement that caused some concern[4] over the transfer of landing loads to the wing. Each wing was braced from above with four wires, two to each spar, from an inverted V steel pylon just in front of the cockpit.  A short vertical steel post below the rear of the cockpit carried pairs of wing warping wires to the rear spar.[2] The tailplane, attached to the top of the fuselage was triangular, without eternal bracing and carrying elevators with a V shaped gap to allow rudder movement.  The fin was very small and triangular; the rudder hinge ran from fin tip to the bottom of the fuselage.  Control wires ran externally from about halfway down the rear fuselage.[2] The aircraft was completed early in 1913; testing was rapid and satisfactory.[1][4] Dyott took the monoplane on a tour of the United States immediately after flight testing was complete.  He flew over 2,000 miles (3,200 km) between April and October 1913. The Dyott proved to have good performance ("It goes like a rocket", he wrote) and high reliability, giving demonstration flights across the US from New York to California.[1] After returning from the US, he entered his monoplane into the London to Brighton handicap, which involved a round trip to Brighton from Hendon Aerodrome, refuelling at Shoreham near Brighton. A strong wind took him off course and required a landing at Beachy Head.  This was done successfully, but the wind overturned the aircraft and damaged it, forcing Dyott's retirement.[1] Dyott planned to take the repaired machine on a tour of India.[1]  This did not happen; instead, the monoplane was taken over by the Admiralty in 1914.[4] The Dyott monoplane appeared in a set of cigarette cards issued by Lambert &amp; Butler in 1915.  Data from [2]General characteristics Performance</t>
  </si>
  <si>
    <t>Sport and touring monoplane</t>
  </si>
  <si>
    <t>https://en.wikipedia.org/Sport and touring monoplane</t>
  </si>
  <si>
    <t>United Kingdom</t>
  </si>
  <si>
    <t>Hewlett &amp; Blondeau Co. Ltd, London</t>
  </si>
  <si>
    <t>https://en.wikipedia.org/Hewlett &amp; Blondeau Co. Ltd, London</t>
  </si>
  <si>
    <t>George Miller Dyott</t>
  </si>
  <si>
    <t>early 1913</t>
  </si>
  <si>
    <t>148 sq ft (13.7 m2)</t>
  </si>
  <si>
    <t>1 × Gnome 7-cylinder rotary, 50 hp (37 kW)</t>
  </si>
  <si>
    <t>75 mph (121 km/h, 65 kn)</t>
  </si>
  <si>
    <t>45 mph (72 km/h, 39 kn)</t>
  </si>
  <si>
    <t>3 hr</t>
  </si>
  <si>
    <t>29 ft 0 in (8.84 m)</t>
  </si>
  <si>
    <t>//upload.wikimedia.org/wikipedia/commons/thumb/3/38/George_Miller_Dyott%2C_c._1913.jpg/300px-George_Miller_Dyott%2C_c._1913.jpg</t>
  </si>
  <si>
    <t>23 ft 0 in (7.01 m)</t>
  </si>
  <si>
    <t>https://en.wikipedia.org/George Miller Dyott</t>
  </si>
  <si>
    <t>G.M Dyott</t>
  </si>
  <si>
    <t>Ehroflug Coach II S</t>
  </si>
  <si>
    <t>The Ehroflug Coach II S is a Swiss ultralight aircraft, designed by Egon Scheibe and produced by Ehroflug of Altnau. It was introduced in 1989. The aircraft is supplied as plans, as a kit for amateur construction or as a complete ready-to-fly-aircraft.[1][2][3] The aircraft was designed to comply with the Fédération Aéronautique Internationale microlight rules. It features a strut-braced parasol wing a two-seats-in-side-by-side configuration open cockpit, fixed conventional landing gear and a single engine in tractor configuration.[1][2][3] The aircraft fuselage is made from welded steel tubing, with the wing built from aluminium tubing with wooden ribs. The airframe is covered in doped aircraft fabric. Its 11.34 m (37.2 ft) span wing has an area of 15 m2 (160 sq ft) and is supported by cabane struts, V-struts and jury struts. The wings are quickly detachable for storage. Standard engines available are the 70 hp (52 kW) Sauer 2.1 four-stroke Volkswagen air-cooled engine and the 64 hp (48 kW) Rotax 582 two-stroke powerplant.[1][2][3] While still in production in 2015, the aircraft was only built on request.[2] Data from Bayerl and Purdy[1][3]General characteristics Performance</t>
  </si>
  <si>
    <t>Switzerland</t>
  </si>
  <si>
    <t>https://en.wikipedia.org/Switzerland</t>
  </si>
  <si>
    <t>Ehroflug</t>
  </si>
  <si>
    <t>https://en.wikipedia.org/Ehroflug</t>
  </si>
  <si>
    <t>Egon Scheibe</t>
  </si>
  <si>
    <t>1989-present</t>
  </si>
  <si>
    <t>15 (1998)</t>
  </si>
  <si>
    <t>15 m2 (160 sq ft)</t>
  </si>
  <si>
    <t>230 kg (507 lb)</t>
  </si>
  <si>
    <t>450 kg (992 lb)</t>
  </si>
  <si>
    <t>1 × Sauer 2.1 four cylinder, air-cooled, four stroke aircraft engine, 70 kW (94 hp)</t>
  </si>
  <si>
    <t>125 km/h (78 mph, 67 kn)</t>
  </si>
  <si>
    <t>100 km/h (62 mph, 54 kn)</t>
  </si>
  <si>
    <t>50 km/h (31 mph, 27 kn)</t>
  </si>
  <si>
    <t>11.34 m (37 ft 2 in)</t>
  </si>
  <si>
    <t>one passenger</t>
  </si>
  <si>
    <t>45 litres (9.9 imp gal; 12 US gal)</t>
  </si>
  <si>
    <t>+5/-3</t>
  </si>
  <si>
    <t>2 m/s (390 ft/min)</t>
  </si>
  <si>
    <t>30 kg/m2 (6.1 lb/sq ft)</t>
  </si>
  <si>
    <t>https://en.wikipedia.org/Egon Scheibe</t>
  </si>
  <si>
    <t>Ekolot JK 01A Elf</t>
  </si>
  <si>
    <t>The Ekolot JK 01A Elf is a Polish mid-wing, single-seat motor glider, designed by Jerzy Krawczyk and produced by Ekolot of Krosno. Production has ended, but when it was available it was provided as a complete ready-to-fly aircraft or as a kit for amateur construction. It was superseded in production by the improved Ekolot KR-010 Elf.[1] The JK 01A Elf was designed by Krawczyk, based on the earlier work of American designer Alex Strojnikun. It features cantilever wings, a single-seat enclosed cockpit under a bubble canopy, fixed landing gear and a single engine in pusher configuration.[1] The aircraft is made from composites. Its 11.12 m (36.5 ft) span wing has an area of 10.80 m2 (116.3 sq ft), flaperons and provides a glide ratio of 26:1. The standard engine used was a 20 hp (15 kW) JPX D-320 two-stroke, but this engine is no longer available and any small horizontally-opposed engine in the 20 hp (15 kW) range can be used. An engine of this power provides a takeoff run of 150 m (492.1 ft). The propeller used has a folding design to reduce drag and the fuel tank fitted has a volume of 15 litres (3.3 imp gal; 4.0 US gal). The landing gear uses dual, close-set mainwheels and a smaller nosewheel, with no wingtip wheels[1] The company provides complete ready-to-fly aircraft and kits which offer the aircraft in various states of completion.[1] The first flight was made on 8 July 2006. There is no evidence of production beyond 2007/8.[2]  Data from World Directory of Leisure Aviation 2011-12 and Ekolot[1][3]General characteristics Performance</t>
  </si>
  <si>
    <t>Motor glider</t>
  </si>
  <si>
    <t>https://en.wikipedia.org/Motor glider</t>
  </si>
  <si>
    <t>Poland</t>
  </si>
  <si>
    <t>https://en.wikipedia.org/Poland</t>
  </si>
  <si>
    <t>Ekolot</t>
  </si>
  <si>
    <t>https://en.wikipedia.org/Ekolot</t>
  </si>
  <si>
    <t>Jerzy Krawczyk</t>
  </si>
  <si>
    <t>Production completed</t>
  </si>
  <si>
    <t>1.92 m (6 ft 4 in)</t>
  </si>
  <si>
    <t>10.80 m2 (116.3 sq ft)</t>
  </si>
  <si>
    <t>52 kg (115 lb) including ballistic parachute</t>
  </si>
  <si>
    <t>1 × JPX D-320 two cylinder, air-cooled, two stroke aircraft engine, 15 kW (20 hp)</t>
  </si>
  <si>
    <t>110 km/h (68 mph, 59 kn)</t>
  </si>
  <si>
    <t>42 km/h (26 mph, 23 kn)</t>
  </si>
  <si>
    <t>11.12 m (36 ft 6 in)</t>
  </si>
  <si>
    <t>//upload.wikimedia.org/wikipedia/commons/thumb/c/cc/Ekolot_JK-01A_Elf.jpg/300px-Ekolot_JK-01A_Elf.jpg</t>
  </si>
  <si>
    <t>5.65 m (18 ft 6 in)</t>
  </si>
  <si>
    <t>15 litres (3.3 imp gal; 4.0 US gal)</t>
  </si>
  <si>
    <t>2-bladed folding composite</t>
  </si>
  <si>
    <t>2.5 m/s (490 ft/min)</t>
  </si>
  <si>
    <t>21.3 kg/m2 (4.4 lb/sq ft)</t>
  </si>
  <si>
    <t>Ekolot KR-010 Elf</t>
  </si>
  <si>
    <t>https://en.wikipedia.org/Ekolot KR-010 Elf</t>
  </si>
  <si>
    <t>0.6 m/s (120 ft/min)</t>
  </si>
  <si>
    <t>Ekolot JK-05L Junior</t>
  </si>
  <si>
    <t>The Ekolot JK-05L Junior is a Polish ultralight aircraft, designed and produced by Ekolot of Krosno. It was certified in Poland in February 2010. The aircraft is supplied as a kit for amateur construction or as a complete ready-to-fly aircraft.[1][2] The JK-05L was designed to comply with the Fédération Aéronautique Internationale microlight rules. It features a strut-braced high wing, an enclosed cockpit with two seats in side-by-side configuration, fixed tricycle landing gear and a single engine in tractor configuration.[1][2] The aircraft is made from composites. Its 10.68 m (35.0 ft) span wing employs an NN-1817 airfoil, has an area of 10.24 m2 (110.2 sq ft) and employs carbon fibre flaperons. The twin 35 litres (7.7 imp gal; 9.2 US gal) fuel tanks are located behind the seats. A ballistic parachute is available. The controls include a single, centrally-mounted centre stick and electric trim. The standard engine is the 80 hp (60 kW) Rotax 912UL four-stroke powerplant.[1][2][3] The JK-05L was later developed into the Ekolot KR-030 Topaz.[1][2] Data from Ekolot[3][4]General characteristics Performance</t>
  </si>
  <si>
    <t>2.25 m (7 ft 5 in)</t>
  </si>
  <si>
    <t>10.2 m2 (110 sq ft)</t>
  </si>
  <si>
    <t>290 kg (639 lb)</t>
  </si>
  <si>
    <t>1 × Rotax 912UL four cylinder, liquid and air-cooled, four stroke aircraft engine, 60 kW (80 hp)</t>
  </si>
  <si>
    <t>200 km/h (120 mph, 110 kn)</t>
  </si>
  <si>
    <t>180 km/h (110 mph, 97 kn) at 75% power</t>
  </si>
  <si>
    <t>55 km/h (34 mph, 30 kn) flaps down</t>
  </si>
  <si>
    <t>Ekolot KR-030 Topaz</t>
  </si>
  <si>
    <t>10.76 m (35 ft 4 in)</t>
  </si>
  <si>
    <t>//upload.wikimedia.org/wikipedia/commons/thumb/1/1d/JK-05L_JUNIOR_%28edit%29.jpg/300px-JK-05L_JUNIOR_%28edit%29.jpg</t>
  </si>
  <si>
    <t>5.7 m (18 ft 8 in)</t>
  </si>
  <si>
    <t>70 litres (15 imp gal; 18 US gal)</t>
  </si>
  <si>
    <t>1,000 km (620 mi, 540 nmi)</t>
  </si>
  <si>
    <t>6 m/s (1,200 ft/min)</t>
  </si>
  <si>
    <t>41 kg/m2 (8.4 lb/sq ft)</t>
  </si>
  <si>
    <t>https://en.wikipedia.org/Ekolot KR-030 Topaz</t>
  </si>
  <si>
    <t>NN-1817</t>
  </si>
  <si>
    <t>Elliotts of Newbury Eon</t>
  </si>
  <si>
    <t>The Elliotts of Newbury EoN or Elliotts EoN A.P.4 was a 1940s British four-seat touring monoplane aircraft built by Elliotts of Newbury. Elliotts of Newbury were experienced wartime glider manufacturers but at the end of World War II decided to venture into the design and production of powered aircraft. The result was the EoN A.P.4 (more commonly called the Newbury Eon,[1] a wooden four-seat monoplane with a fixed tricycle landing gear. The design had been carried out by Aviation and Engineering Products Ltd of Feltham, Middlesex. The prototype Eon 1 registered G-AKBC powered by a 100 hp (75 kW) Blackburn Cirrus Minor engine first flew at Welford, Berkshire, on 8 August 1947.[2] The aircraft, which had been designed for a more powerful engine, proved to be underpowered with the Cirrus Minor and unable to carry four people. It received a Certificate of Airworthiness in September 1947.[3] After initial testing was completed, the prototype was modified to reflect the planned production version. The main changes were a new engine, a de Havilland Gipsy Major of 145 hp (108 kW), and a lengthened nose-wheel leg. The modified aircraft was redesignated the Eon 2.[2] With a surplus of ex-military trainers and liaison aircraft flooding the post-war British civil aircraft market, and a shortage of modern engines,[4] the company decided not enter production, with the part-built second prototype remaining incomplete. Elliots continued as a glider manufacturer.[2][4] The sole completed Eon aircraft was used as a glider-tug to demonstrate the company's gliders. The aircraft met its end at Lympne airfield, Kent, on 14 April 1950,[2] when, with a glider attached the pilot started the aircraft by swinging the propeller with the aircraft's wheels not secured by chocks. The engine started, and the craft moved forward; the pilotless aircraft and the glider were damaged as the aircraft passed through a boundary hedge. The glider pilot had also abandoned his cockpit when he realised what was happening.[5][6] Data from For Business and Pleasure[7]General characteristics Performance</t>
  </si>
  <si>
    <t>Touring monoplane</t>
  </si>
  <si>
    <t>Elliotts of Newbury</t>
  </si>
  <si>
    <t>https://en.wikipedia.org/Elliotts of Newbury</t>
  </si>
  <si>
    <t>Aviation and Engineering Products, Ltd[1]</t>
  </si>
  <si>
    <t>9 ft 9 in (2.97 m)</t>
  </si>
  <si>
    <t>173 sq ft (16.1 m2)</t>
  </si>
  <si>
    <t>1,714 lb (777 kg)</t>
  </si>
  <si>
    <t>1 × de Havilland Gipsy Major 10 four-cylinder inverted air-cooled piston engine, 145 hp (108 kW)</t>
  </si>
  <si>
    <t>136 mph (219 km/h, 118 kn)</t>
  </si>
  <si>
    <t>116 mph (187 km/h, 101 kn)</t>
  </si>
  <si>
    <t>50 mph (80 km/h, 43 kn) (flaps down)</t>
  </si>
  <si>
    <t>37 ft 0 in (11.28 m)</t>
  </si>
  <si>
    <t>//upload.wikimedia.org/wikipedia/commons/thumb/b/bb/Newbury_EON_Barton_1948.jpg/300px-Newbury_EON_Barton_1948.jpg</t>
  </si>
  <si>
    <t>3 passengers</t>
  </si>
  <si>
    <t>25 ft 6 in (7.77 m)</t>
  </si>
  <si>
    <t>18 imp gal (22 US gal; 82 L)[8]</t>
  </si>
  <si>
    <t>2-bladed fixed-pitch propeller, 6 ft 0 in (1.83 m) diameter [8]</t>
  </si>
  <si>
    <t>350 mi (560 km, 300 nmi)</t>
  </si>
  <si>
    <t>675 ft/min (3.43 m/s)</t>
  </si>
  <si>
    <t>13,400 ft (4,100 m)</t>
  </si>
  <si>
    <t>NACA 2R.12</t>
  </si>
  <si>
    <t>https://en.wikipedia.org/8 August 1947</t>
  </si>
  <si>
    <t>https://en.wikipedia.org/1950</t>
  </si>
  <si>
    <t>2,350 lb (1,066 kg)</t>
  </si>
  <si>
    <t>1,635 ft (498 m)</t>
  </si>
  <si>
    <t>1,500 ft (460 m)</t>
  </si>
  <si>
    <t>Emair MA-1</t>
  </si>
  <si>
    <t>The Emair MA-1 Paymaster was a 1960s American agricultural  biplane aircraft built by Emair, which was part of the Hawaiian Murray company.  The prototype was constructed and flown in New Zealand, with production aircraft built in the United States at Harlingen, Texas. The prototype Murrayair MA-1 was built by Air New Zealand on behalf of Murrayair Limited of Hawaii, United States. Based on the Stearman 75 Kaydet, it had an increased wing area and modification to the forward fuselage to accommodate a pilot (in a raised cockpit for better visibility), a jump seat (used to carry an assistant or mechanic between stations), and a chemical hopper. The fixed tailwheel landing gear was strengthened and a more powerful Pratt &amp; Whitney Wasp radial engine fitted. It first flew in New Zealand on 27 July 1969, then it was dismantled and shipped to Hawaii to obtain United States type certification; certification was awarded on 14 April 1970.[1] Emair began production of the aircraft at Harlingen in Texas. The production aircraft were named Agronemair MA-1 Paymaster at first, then designated the Emair MA-1 Paymaster.  Production ended in 1976 after 25 had been built.[2] In 1975 Emair developed an improved version, the Emair MA-1B Diablo 1200, which was essentially an MA-1 with a more powerful Wright R-1820 radial engine. The more powerful engine did not increase the maximum takeoff weight but allowed operations at higher altitudes, and its lower output speed helped reduce propeller noise. Forty-eight MA-1s had been built by early 1980, with production being suspended by the end of the year due to poor market conditions.[3] At the end of the 1980s the company halted production after a further 23 Diablos had been built.[4] Data from Jane's All The World's Aircraft 1980–81[5]General characteristics Performance   Aircraft of comparable role, configuration, and era</t>
  </si>
  <si>
    <t>Agricultural biplane</t>
  </si>
  <si>
    <t>Emair</t>
  </si>
  <si>
    <t>https://en.wikipedia.org/Emair</t>
  </si>
  <si>
    <t>One</t>
  </si>
  <si>
    <t>11 ft 9 in (3.58 m) (tail down)</t>
  </si>
  <si>
    <t>400 sq ft (37 m2)</t>
  </si>
  <si>
    <t>4,250 lb (1,928 kg)</t>
  </si>
  <si>
    <t>1 × Wright R-1820 radial piston engine , 900 hp (670 kW)   (derated from 1,200 hp (890 kW)</t>
  </si>
  <si>
    <t>117 mph (188 km/h, 102 kn) CAS</t>
  </si>
  <si>
    <t>53 mph (85 km/h, 46 kn) (power on)</t>
  </si>
  <si>
    <t>//upload.wikimedia.org/wikipedia/commons/thumb/a/a1/Emair_Murrayair_MA.1B_N9925M_HARL_18.10.75_edited-3.jpg/300px-Emair_Murrayair_MA.1B_N9925M_HARL_18.10.75_edited-3.jpg</t>
  </si>
  <si>
    <t>475 US gal (396 imp gal; 1,800 L) hopper, 3,000 lb (1,400 kg) load</t>
  </si>
  <si>
    <t>30 ft 0 in (9.14 m) (tail up)</t>
  </si>
  <si>
    <t>3-bladed Hamilton Standard Hydromatic constant-speed propeller, 10 ft 0 in (3.05 m) diameter</t>
  </si>
  <si>
    <t>148 mph (238 km/h, 129 kn) CAS</t>
  </si>
  <si>
    <t>1,700 ft/min (8.6 m/s)</t>
  </si>
  <si>
    <t>NACA 4412 (modified)</t>
  </si>
  <si>
    <t>https://en.wikipedia.org/1969</t>
  </si>
  <si>
    <t>8,400 lb (3,810 kg)</t>
  </si>
  <si>
    <t>41 ft 8 in (12.70 m)</t>
  </si>
  <si>
    <t>35 ft 0 in (10.67 m)</t>
  </si>
  <si>
    <t>Eurofly FB5 Star Light</t>
  </si>
  <si>
    <t>The Eurofly FB5 Star Light is a single engine kit built Italian ultralight, seating two side by side. It first flew in the late 2000s.[1] The latest in Eurofly's range of light aircraft, the Star Light is a conventionally laid out, single engine, low wing monoplane seating two side by side.  It is a kit built ultralight with a fabric covered metal frame, steel in the cockpit area and with alloy fuselage longerons.  The wings have constant chord and square tips; inboard flaps are fitted.  The fuselage is flat sided, though with a deep rounded decking which merges into the rear of the large, one piece cockpit canopy.  This decking tapers towards the tail where the tailplane, with swept leading edges and straight tips and carrying elevators with  straight trailing edges, is mounted on the top of the fuselage. The fin has a similar shape to the tailplane, though the rudder hinge and trailing edge are also slightly swept.  The rudder extends to the bottom of the fuselage, moving in a cut-out between the elevators.[2] The Star Light can be powered by one of two variants of the Rotax 912 flat four piston engines: either the 60 kW (80 hp) UL or the 73.5 kW (99 hp) ULS. It has a fixed tricycle undercarriage, with mainwheels spring mounted from the fuselage and a castoring nosewheel. The landing gear is fabricated from Zicral alloy bars to provide adequate suspension. Wheel fairings may be fitted.[2][3] At least 12 Star Lights were operational in Italy by mid-2010.[2]  Another has been on the Spanish register since early 2009.[4] Data from Jane's All the World's Aircraft 2011/12[2]General characteristics Performance</t>
  </si>
  <si>
    <t>Two seat ultralight</t>
  </si>
  <si>
    <t>https://en.wikipedia.org/Two seat ultralight</t>
  </si>
  <si>
    <t>Italy</t>
  </si>
  <si>
    <t>https://en.wikipedia.org/Italy</t>
  </si>
  <si>
    <t>Euro Fly srl</t>
  </si>
  <si>
    <t>2.05 m (6 ft 9 in)</t>
  </si>
  <si>
    <t>11.48 m2 (123.6 sq ft)</t>
  </si>
  <si>
    <t>282 kg (622 lb)</t>
  </si>
  <si>
    <t>1 × Rotax 912 UL flat four piston engine, air and liquid cooled, 59.6 kW (79.9 hp)</t>
  </si>
  <si>
    <t>225 km/h (140 mph, 121 kn)</t>
  </si>
  <si>
    <t>190 km/h (120 mph, 100 kn)</t>
  </si>
  <si>
    <t>58 km/h (36 mph, 31 kn) flaps down</t>
  </si>
  <si>
    <t>8.35 m (27 ft 5 in)</t>
  </si>
  <si>
    <t>6.60 m (21 ft 8 in)</t>
  </si>
  <si>
    <t>60 L (13.2 Imp gal, 15.9 US gal) usable</t>
  </si>
  <si>
    <t>3-bladed composite</t>
  </si>
  <si>
    <t>+6/-4</t>
  </si>
  <si>
    <t>5.7 m/s (1,120 ft/min) maximum at sea level</t>
  </si>
  <si>
    <t>Excalibur Aircraft Excalibur</t>
  </si>
  <si>
    <t>The Excalibur is an American two seats-in-tandem, high wing, pusher configuration ultralight aircraft that is manufactured in kit form for amateur construction, by Excalibur Aircraft of Sebring, Florida. It was introduced in 1993.[1][2][3][4][5][6][7][8] The Excalibur is available in the US amateur-built and light-sport aircraft categories and in Canada in the amateur-built, BULA and AULA categories. In Europe it qualifies under the Fédération Aéronautique Internationale microlight rules.[7][9] The Excalibur was designed as "clone"[1] of the Quad City Challenger II aircraft. The company took the basic Challenger design and incorporated many changes, including mounting the engine upright allowing larger propellers and the Rotax gearbox to be mounted, lengthening the tailboom and enlarging the tail vertical surface to increase stability, shortening the ailerons and replacing control cables with torque tubes. The optional Dacron covering on the Challenger was replaced with Superflite standard aircraft fabric, the fuselage was lengthened to give more backseat room and the nosecone was reduced in size to provide better over-the-nose visibility. The design was also streamlined to reduce drag and round cross-section wing struts were replaced with aerodynamic extrusions. The Challenger's rigid landing gear was replaced with a bungee-suspended system.[1] Regarding the landing gear improvements reviewer Andre Cliche, author of the Ultralight Aircraft Shopper's Guide,  said: the Excalibur features a bungee suspension on mainwheels. That's an improvement over the Challenger whose rigid main gear tubes kinked too many times during rough landings. A suspension on mainwheels will certainly be appreciated by instructors who leave their machines in the hands of novice pilots.[1]Data from Kitplanes[4][5] and Excalibur[11]General characteristics Performance Avionics  Related development Aircraft of comparable role, configuration, and era</t>
  </si>
  <si>
    <t>Excalibur Aircraft</t>
  </si>
  <si>
    <t>https://en.wikipedia.org/Excalibur Aircraft</t>
  </si>
  <si>
    <t>1900 (by 2011)</t>
  </si>
  <si>
    <t>6 ft 0 in (1.83 m)</t>
  </si>
  <si>
    <t>185 sq ft (17.2 m2)</t>
  </si>
  <si>
    <t>450 lb (204 kg)</t>
  </si>
  <si>
    <t>950 lb (431 kg)</t>
  </si>
  <si>
    <t>1 × Rotax 503 twin cylinder, two-stroke aircraft engine, 50 hp (37 kW)</t>
  </si>
  <si>
    <t>80 mph (130 km/h, 70 kn)</t>
  </si>
  <si>
    <t>33 mph (53 km/h, 29 kn)</t>
  </si>
  <si>
    <t>31 ft 6 in (9.60 m)</t>
  </si>
  <si>
    <t>20 ft 0 in (6.10 m)</t>
  </si>
  <si>
    <t>10 US gal (38 litres)</t>
  </si>
  <si>
    <t>290 mi (470 km, 250 nmi)</t>
  </si>
  <si>
    <t>+6/-4 (ultimate load limits)</t>
  </si>
  <si>
    <t>1,200 ft/min (6.1 m/s)</t>
  </si>
  <si>
    <t>Ellehammer semi-biplane</t>
  </si>
  <si>
    <t>The Ellehammer Semi-biplane was a pioneering aircraft flown in Denmark in 1906. Jacob Ellehammer built the aircraft based on his monoplane design of the previous year. Like that aircraft, it featured a large, triangular wing, with a motor (of Ellehammer's own design and construction) mounted beneath it. The pilot sat on a seat that was suspended like a pendulum, allowing him to shift his weight to control the aircraft, similar in concept (if not execution) to the control of a modern hang-glider. Unlike his monoplane, however, the semi-biplane's main wing formed a constant, unbroken span. Additionally, it was fitted with an upper wing of the same triangular shape, which connected to the main wing at its three corners and to an arch above the aircraft's centreline. In this aircraft, Ellehammer made a short hop on Lindholm Island [da] on 16 August, and a sustained flight on 12 September, covering 42 metres at an altitude of around 50 cm (140 ft at around 2 ft). This was not a free flight, however, as the aircraft was tethered to a pole at the center of the runway. A replica of the aircraft was constructed in 1966 by Arvid Ligaard Sørensen, powered by a Citroën 2CV engine and donated to the Danmarks Flymuseum. Tests with the replica showed difficulties in transmitting engine power to the propeller and while this aircraft could taxi, it proved impossible to coax from the ground.  General characteristics</t>
  </si>
  <si>
    <t>Experimental aircraft</t>
  </si>
  <si>
    <t>Jacob Ellehammer</t>
  </si>
  <si>
    <t>https://en.wikipedia.org/Jacob Ellehammer</t>
  </si>
  <si>
    <t>One pilot</t>
  </si>
  <si>
    <t>1 × custom-built 3-cylinder radial , 14 kW (18 hp)</t>
  </si>
  <si>
    <t>6.00 m (19 ft 8 in)</t>
  </si>
  <si>
    <t>//upload.wikimedia.org/wikipedia/commons/thumb/9/99/Ellehammer_1906_%28replika%29.jpg/300px-Ellehammer_1906_%28replika%29.jpg</t>
  </si>
  <si>
    <t>9.40 m (30 ft 10 in)</t>
  </si>
  <si>
    <t>https://en.wikipedia.org/12 September 1906</t>
  </si>
  <si>
    <t>Ellehammer triplane</t>
  </si>
  <si>
    <t>The Ellehammer triplane was a pioneering aircraft built in Denmark in 1907. Unlike Ellehammer's semi-biplane of the previous year, this (otherwise unnamed) triplane was capable of making free, untethered flights. The aircraft featured three sets of triangular wings attached to an open tubular framework. The upper set was one continuous-span, but the lower sets were split and attached either side of the frame. A horizontal stabiliser was fitted aft of the frame. There were no conventional vertical stabilizers, however the covered tailwheel provided a very small amount of surface area for stability.[1] On 14 January 1908 Ellehammer achieved a flight in this machine of 175 m (574 ft) and on 13 February, one of 300 m (1,000 ft). Around this time, he also started making curved flights. In June, Ellehammer demonstrated the triplane in Kiel, where he was able to collect a M 5,000 prize from Prince Henry of Prussia for making a powered flight in Germany. Data from Air ProgressGeneral characteristics Performance</t>
  </si>
  <si>
    <t>Enhanced Tactical Fighter</t>
  </si>
  <si>
    <t>The Enhanced Tactical Fighter (ETF) was a strike fighter/interdictor program conducted by the United States Air Force between 1980 and 1984, to seek replacements for the General Dynamics F-111 Aardvark.[1][2]  It resulted in the McDonnell Douglas F-15E Strike Eagle. In March 1981, the USAF announced the Enhanced Tactical Fighter program to procure a replacement for the F-111 Aardvark. The program was later renamed the Dual-Role Fighter (DRF) competition.[citation needed] The concept envisioned an aircraft capable of launching deep air interdiction missions without requiring additional support by fighter escort or jamming.[3] General Dynamics submitted the F-16XL, while McDonnell Douglas submitted the F-15E Strike Eagle. The Panavia Tornado was also a candidate, but since the aircraft lacked a credible air superiority fighter capability, coupled with the fact that it is not American-made, it was not seriously considered.[4] The DRF evaluation team, under the direction of Brigadier General Ronald W. Yates, ran from 1981 through 30 April 1983. Though the two aircraft were competing for the same role, they were fairly different in design approach. The twin-engine F-15E Strike Eagle is basically an F-15D two-seat trainer with the back-seat station modified to support ground-attack instruments. The single-engine F-16XL has major structural and aerodynamic differences from the original F-16 Fighting Falcon, resulting in a promising design which, with its radically redesigned cranked-delta wing, greatly boosted performance; if selected, the single- and two-seat versions were to be designated F-16E and F-16F, respectively.[5] As such, the XL would have required much more effort, time and money to put into full production. Additionally, the Strike Eagle has two engines, which gives it more thrust and capacity to carry more weapons and/or armor. Furthermore, engine redundancy can be very useful for an aircraft whose mission involves operating within the reach of anti-aircraft artillery and surface-to-air missiles, in addition to the standard threats of fighter aircraft and interceptors. On 24 February 1984, the USAF chose the F-15E; key factors in the decision were the F-15E's lower development costs compared to the F-16XL (US$270 million versus US$470 million), a belief that the F-15E had future growth potential, and possessing twin-engine redundancy.[6][7] The USAF was initially expected to procure 400 aircraft, a figure later revised to 392.[5][8] The two F-16XLs were returned to the Air Force and placed in storage at Edwards Air Force Base, Mojave, California.</t>
  </si>
  <si>
    <t>strike fighter/interdictor</t>
  </si>
  <si>
    <t>https://en.wikipedia.org/strike fighter/interdictor</t>
  </si>
  <si>
    <t>United States Air Force</t>
  </si>
  <si>
    <t>https://en.wikipedia.org/United States Air Force</t>
  </si>
  <si>
    <t>General Dynamics F-16XL &lt;&gt; McDonnell Douglas F-15E Strike Eagle</t>
  </si>
  <si>
    <t>https://en.wikipedia.org/General Dynamics F-16XL &lt;&gt; McDonnell Douglas F-15E Strike Eagle</t>
  </si>
  <si>
    <t>F-15E Strike Eagle selected</t>
  </si>
  <si>
    <t>Epps 1907 Monoplane</t>
  </si>
  <si>
    <t>The Epps 1907 Monoplane was a pioneering aircraft built and flown in 1907 by Ben T. Epps of Athens, Georgia from an original design. The aircraft consisted of an open framework suspended below a wire-braced monoplane wing. The undercarriage consisted of three bicycle wheels,[1] one at the front of this frame, and two behind it. A buggy seat[1] was located beneath the wing for the pilot. A 15-horsepower (11 kW) two-cylinder Anzani[2][3] motorcycle engine[4][5] was mounted behind the seat and drove a two-bladed propeller from an exhaust fan[4] mounted pusher-fashion behind the wing's trailing edge. A biplane elevator unit was carried on struts at the front of the aircraft, and a single rudder on struts to its rear. The airframe was made from scrap timber collected from a sawmill,[4] with the flying surfaces covered in cotton.[4] Only the undersurfaces of the wings were covered.[6] Inspired by the Wright Brothers[4][7] and pioneering European aviators,[4] Epps first conceived of the design at the age of sixteen.[8] In 1907, he built the aircraft in the workshop of his bicycle, electrical contracting, and automobile repair business on Washington Street, Athens.[1] In October 1907, he flew the machine from a cow pasture[5] near Brooklyn Creek.[4] After rolling downhill,[1][4][5] Epps took off and flew around 100 yards (90 metres) at a maximum altitude of around 50 feet (15 metres).[1][5] The flight ended in a crash,[6][7] but made Epps Georgia's first aviator.[5][7] In 1949, Lola Trammel told The Atlanta Journal Magazine that Epps had already made a successful flight in the machine prior to the public demonstration, testing the machine by moonlight with the help of friends at two o'clock in the morning.[9] In his 2016 book "To Lasso the Clouds," and his 2017 article published in Air &amp; Space Magazine, Dan A. Aldridge Jr. documents how this plane actually first flew in 1909, not 1907. The book shows how the Epps aircraft was actually the first monoplane to fly in the United States, predating the monoplane flight of Henry Walden, who was credited with the historic milestone. [10] The Valiant Air Command Warbird Museum in Titusville, Florida has a replica of the aircraft on display.[11] Bearing the registration N1907, it was constructed by John D. Pruett.[12] Data from The Georgia Historical Society et al 2007General characteristics</t>
  </si>
  <si>
    <t>Experimental</t>
  </si>
  <si>
    <t>Ben T. Epps</t>
  </si>
  <si>
    <t>1 × 2-cylinder Anzani , 15 hp (11 kW)</t>
  </si>
  <si>
    <t>35 ft 0 in (10 m)</t>
  </si>
  <si>
    <t>//upload.wikimedia.org/wikipedia/commons/thumb/d/d9/Epps_1907_Monoplane_replica_002_crop.jpg/280px-Epps_1907_Monoplane_replica_002_crop.jpg</t>
  </si>
  <si>
    <t>https://en.wikipedia.org/Ben T. Epps</t>
  </si>
  <si>
    <t>Evans VP-2</t>
  </si>
  <si>
    <t>The Evans VP-2 is a development of the Evans VP-1 Volksplane, both of which were designed in La Jolla, California by aeronautical engineer William Samuel "Bud" Evans.[1] Evans had formerly worked at Convair, Ryan Aircraft and General Dynamics.[2].mw-parser-output .toclimit-2 .toclevel-1 ul,.mw-parser-output .toclimit-3 .toclevel-2 ul,.mw-parser-output .toclimit-4 .toclevel-3 ul,.mw-parser-output .toclimit-5 .toclevel-4 ul,.mw-parser-output .toclimit-6 .toclevel-5 ul,.mw-parser-output .toclimit-7 .toclevel-6 ul{display:none}Work on the design of the VP-1, was completed between 1966 and 1968, the intention being that the design would be simple to build for a novice working at home.  The design was successful, and, following a first flight in September 1968, a large number of aircraft have been constructed by homebuilders.  The aircraft are usually powered by converted Volkswagen air-cooled engines.[3] The VP-1 is a single-seat open-cockpit low-wing monoplane manufactured from Spruce and plywood with fabric covered wings. Performance is typically a cruise speed of 75 mph (121 km/h) and a stall speed of 40 mph (64 km/h).[2] Following the success of the VP-1 a two-seat variant, the VP-2 was designed to meet normal category limits, which are 3.8 positive and 1.9 negative g. The first VP-2 (then known as VP II) flew in 1971.[4] The VP-2 is externally similar in appearance to the VP-1 but with a 1 ft (30 cm) wider fuselage and enlarged cockpit section to accommodate two side-by-side configuration seats. The aircraft is 1 ft (30 cm) longer and has a 3 ft (0.9 m) addition to wingspan. The VP-2 can use any Volkswagen air-cooled engine model from 1,834 to 2,100 cc. Other similar powerplants can be substituted.[5] Although numerous examples of the VP-2 were constructed from plans provided by the Evans Aircraft Company, the VP-2 is no longer being offered with the company having stopped marketing the VP-2 and responding to technical inquiries. The main concern from the company was that the VP-2 may have liability issues associated with two-seat aircraft. VP-2 plans and modified VP-2 plans remain available on the Internet, although the Evans Aircraft Company neither authorizes nor approves of these plans.[6] Data from Jane's All The World's Aircraft 1982–83[5]General characteristics Performance</t>
  </si>
  <si>
    <t>Homebuilt aircraft</t>
  </si>
  <si>
    <t>https://en.wikipedia.org/Homebuilt aircraft</t>
  </si>
  <si>
    <t>William Samuel Evans</t>
  </si>
  <si>
    <t>Plans available</t>
  </si>
  <si>
    <t>130 sq ft (12 m2)</t>
  </si>
  <si>
    <t>640 lb (290 kg)</t>
  </si>
  <si>
    <t>1,040 lb (472 kg)</t>
  </si>
  <si>
    <t>1 × Volkswagen air-cooled engine 1,834 cc flat-four, 60 hp (45 kW)</t>
  </si>
  <si>
    <t>100 mph (160 km/h, 87 kn)</t>
  </si>
  <si>
    <t>40 mph (64 km/h, 35 kn)</t>
  </si>
  <si>
    <t>27 ft 0 in (8.23 m)</t>
  </si>
  <si>
    <t>//upload.wikimedia.org/wikipedia/commons/thumb/2/22/EvansVP2.jpg/300px-EvansVP2.jpg</t>
  </si>
  <si>
    <t>19 ft 3 in (5.87 m)</t>
  </si>
  <si>
    <t>14 US gallons (53 L)</t>
  </si>
  <si>
    <t>120 mph (190 km/h, 100 kn)</t>
  </si>
  <si>
    <t>700 ft/min (3.6 m/s) (pilot only)</t>
  </si>
  <si>
    <t>NACA 4415</t>
  </si>
  <si>
    <t>FFV Aerotech BA-14 Starling</t>
  </si>
  <si>
    <t>The FFV Aerotech BA-14 Starling is a Swedish two-seat light monoplane designed by Björn Andreasson and developed as a joint venture between Malmo Forsknings &amp; Innovations and FFV Aerotech.[1] The prototype Starling first flew on 25 August 1988, it is a shoulder-wing monoplane mainly built from composite materials. The semi-monocoque fuselage has a V-tail which has a small ventral fin with a tailskid, the main landing gear is a fixed tricycle type. The prototype was powered by a 115 hp (86 kW) Lycoming O-235 flat-four piston engine with a two-bladed fixed-pitch tractor propeller. The enclosed cabin has side-by-side configuration seating for two under a one-piece transparent canopy.[1] A BA-14 appeared at the 1988 SBAC Farnborough Airshow.[2] Data from Jane's All the World's Aircraft 1989-90[1]General characteristics Performance</t>
  </si>
  <si>
    <t>Two-seat light monoplane</t>
  </si>
  <si>
    <t>Sweden</t>
  </si>
  <si>
    <t>Björn Andreasson</t>
  </si>
  <si>
    <t>MFI BA-12 Sländan</t>
  </si>
  <si>
    <t>https://en.wikipedia.org/MFI BA-12 Sländan</t>
  </si>
  <si>
    <t>2.70 m (8 ft 10.25 in)</t>
  </si>
  <si>
    <t>480 kg (1,059 lb)</t>
  </si>
  <si>
    <t>710 kg (1,565 lb)</t>
  </si>
  <si>
    <t>1 × Lycoming O-235 flat-four piston engine , 86 kW (115 hp)</t>
  </si>
  <si>
    <t>240 km/h (150 mph, 130 kn)</t>
  </si>
  <si>
    <t>11.38 m (37 ft 4 in)</t>
  </si>
  <si>
    <t>6.56 m (21 ft 6.25 in)</t>
  </si>
  <si>
    <t>3.6 m/s (700 ft/min)</t>
  </si>
  <si>
    <t>https://en.wikipedia.org/Björn Andreasson</t>
  </si>
  <si>
    <t>Morin M85</t>
  </si>
  <si>
    <t>The Etudes Andre Morin M85, or variously M 85 and M-85, is a French amateur-built aircraft that was designed by André Morin of Colombes. The aircraft is supplied in the form of plans for amateur construction.[1] The M85 features a strut-braced high-wing, a two-seats-in-side-by-side configuration enclosed cockpit accessed by doors, fixed tricycle landing gear and a single engine in tractor configuration.[1] The aircraft is made with a welded steel tubing fuselage. The wings can be constructed with either an aluminum sheet or wooden structure, with its flying surfaces covered in doped aircraft fabric in both cases. The wooden wings include leading edge slots. Its 9.86 m (32.3 ft) span wing has an area of 13.4 m2 (144 sq ft) and is supported by "V" struts and jury struts. The standard engine recommended is the 80 hp (60 kW) Rotax 912UL four-stroke powerplant. The World Directory of Leisure Aviation 2011-12 states that landing gear uses sprung aluminium suspension for all three wheels and that the nose wheel is freely castering and steering is accomplished with differential braking.[1] Later models have sprung aluminium suspension for the main wheels and a rudder pedal-controlled steerable nose wheel.[citation needed] Data from Bayerl[1]General characteristics Performance</t>
  </si>
  <si>
    <t>Amateur-built aircraft</t>
  </si>
  <si>
    <t>https://en.wikipedia.org/Amateur-built aircraft</t>
  </si>
  <si>
    <t>Campavia</t>
  </si>
  <si>
    <t>https://en.wikipedia.org/Campavia</t>
  </si>
  <si>
    <t>Andre Morin</t>
  </si>
  <si>
    <t>Plans available (2012)</t>
  </si>
  <si>
    <t>13.4 m2 (144 sq ft)</t>
  </si>
  <si>
    <t>155 km/h (96 mph, 84 kn)</t>
  </si>
  <si>
    <t>60 km/h (37 mph, 32 kn)</t>
  </si>
  <si>
    <t>9.86 m (32 ft 4 in)</t>
  </si>
  <si>
    <t>//upload.wikimedia.org/wikipedia/commons/thumb/c/c9/Morin_M85b.jpg/300px-Morin_M85b.jpg</t>
  </si>
  <si>
    <t>54 litres (12 imp gal; 14 US gal) in two 27 litres (5.9 imp gal; 7.1 US gal) wing tanks</t>
  </si>
  <si>
    <t>5 m/s (980 ft/min)</t>
  </si>
  <si>
    <t>33.6 kg/m2 (6.9 lb/sq ft)</t>
  </si>
  <si>
    <t>FNRS-1</t>
  </si>
  <si>
    <t>The FNRS-1 was a balloon, built by Auguste Piccard, that set a world altitude record. It was named after the Belgian Fonds National de la Recherche Scientifique, which funded the balloon.  This Belgium-related article is a stub. You can help Wikipedia by expanding it.</t>
  </si>
  <si>
    <t>Record-breaking balloon</t>
  </si>
  <si>
    <t>Belgium</t>
  </si>
  <si>
    <t>https://en.wikipedia.org/Belgium</t>
  </si>
  <si>
    <t>Fonds National de la Recherche Scientifique</t>
  </si>
  <si>
    <t>Auguste Piccard</t>
  </si>
  <si>
    <t>//upload.wikimedia.org/wikipedia/commons/thumb/a/a5/RMM_PIccard_gondola_1931.JPG/300px-RMM_PIccard_gondola_1931.JPG</t>
  </si>
  <si>
    <t>https://en.wikipedia.org/Auguste Piccard</t>
  </si>
  <si>
    <t>Fike Model D</t>
  </si>
  <si>
    <t>The Fike Model D was a light aircraft built in the United States in the early 1950s. Designed by airline pilot William Fike,[1] it was a conventional high-wing strut-braced monoplane with tailskid undercarriage and seating for one or two people in an enclosed cabin. In appearance, the aircraft strongly resembled a Piper Cub, with only the tail surfaces sourced from one.[2] An unusual feature was that the flight controls were mounted to the ceiling of the cabin, rather than the floor.[3]  This facilitated the folding or removal of the seat or seats to enable the aircraft's use as a sleeping space when camping with it. Plans were marketed for homebuilding. Data from [4]General characteristics Performance</t>
  </si>
  <si>
    <t>Recreational aircraft</t>
  </si>
  <si>
    <t>Homebuilt</t>
  </si>
  <si>
    <t>https://en.wikipedia.org/Homebuilt</t>
  </si>
  <si>
    <t>William Fike</t>
  </si>
  <si>
    <t>5 ft 5 in (1.65 m)</t>
  </si>
  <si>
    <t>132 sq ft (12.3 m2)</t>
  </si>
  <si>
    <t>611 lb (277 kg)</t>
  </si>
  <si>
    <t>1 × Continental A65-8 four-cylinder, horizontally opposed, air-cooled piston engine, 65 hp (48 kW)</t>
  </si>
  <si>
    <t>107 mph (172 km/h, 93 kn)</t>
  </si>
  <si>
    <t>85–90 mph (137–145 km/h, 74–78 kn)</t>
  </si>
  <si>
    <t>29 ft 1 in (8.86 m)</t>
  </si>
  <si>
    <t>1 passenger</t>
  </si>
  <si>
    <t>18 ft 8 in (5.69 m)</t>
  </si>
  <si>
    <t>12 US gal (10.0 imp gal; 45 L)</t>
  </si>
  <si>
    <t>2-bladed Sensenich 72-C-44 fixed-pitch wooden propeller</t>
  </si>
  <si>
    <t>270 mi (430 km, 230 nmi)</t>
  </si>
  <si>
    <t>800 ft/min (4.1 m/s)</t>
  </si>
  <si>
    <t>10,000 ft (3,000 m) (at least)</t>
  </si>
  <si>
    <t>https://en.wikipedia.org/William Fike</t>
  </si>
  <si>
    <t>NACA 4409</t>
  </si>
  <si>
    <t>1,070 lb (485 kg)</t>
  </si>
  <si>
    <t>Flaeming Air FA 04 Peregrine</t>
  </si>
  <si>
    <t>The Flaeming Air FA 04 Peregrine is a German ultralight and light-sport aircraft, designed and produced by Flaeming Air of Zellendorf, Brandenburg. The aircraft is supplied as a complete ready-to-fly-aircraft.[1][2] The aircraft was designed to comply with the Fédération Aéronautique Internationale microlight rules and US light-sport aircraft rules, with different models for each category. It features a cantilever low-wing, a two-seats-in-side-by-side configuration enclosed cockpit under a bubble canopy, fixed tricycle landing gear, or optionally conventional landing gear and a single engine in tractor configuration.[1][2][3] The aircraft is made from composites, with its fuselage, wing spars, flaps and rudder made from carbon fibre. Its 10.05 m (33.0 ft) span wing has an area of 9.27 m2 (99.8 sq ft). The standard engines available are the 100 hp (75 kW) Rotax 912ULS, 120 hp (89 kW) Jabiru 3300 and the 100 hp (75 kW) Continental O-200 four-stroke powerplants.[1][2] The FA 04 can be used for aero-towing gliders up to 750 kg (1,653 lb) gross weight.[1][2] Data from Bayerl and Flaeming Air[1][4]General characteristics Performance</t>
  </si>
  <si>
    <t>Ultralight aircraft and Light-sport aircraft</t>
  </si>
  <si>
    <t>https://en.wikipedia.org/Ultralight aircraft and Light-sport aircraft</t>
  </si>
  <si>
    <t>Germany</t>
  </si>
  <si>
    <t>https://en.wikipedia.org/Germany</t>
  </si>
  <si>
    <t>Flaeming Air</t>
  </si>
  <si>
    <t>https://en.wikipedia.org/Flaeming Air</t>
  </si>
  <si>
    <t>10.05 m2 (108.2 sq ft)</t>
  </si>
  <si>
    <t>278 kg (613 lb)</t>
  </si>
  <si>
    <t>472.5 kg (1,042 lb)</t>
  </si>
  <si>
    <t>1 × Rotax 912ULS four cylinder, liquid and air-cooled, four stroke aircraft engine, 75 kW (101 hp)</t>
  </si>
  <si>
    <t>230 km/h (140 mph, 120 kn)</t>
  </si>
  <si>
    <t>220 km/h (140 mph, 120 kn)</t>
  </si>
  <si>
    <t>65 km/h (40 mph, 35 kn)</t>
  </si>
  <si>
    <t>9.27 m (30 ft 5 in)</t>
  </si>
  <si>
    <t>//upload.wikimedia.org/wikipedia/commons/thumb/6/6a/FlaemingAirFA04Peregrine.jpg/300px-FlaemingAirFA04Peregrine.jpg</t>
  </si>
  <si>
    <t>6.15 m (20 ft 2 in)</t>
  </si>
  <si>
    <t>120 litres (26 imp gal; 32 US gal)</t>
  </si>
  <si>
    <t>270 km/h (170 mph, 150 kn)</t>
  </si>
  <si>
    <t>1,150 km (710 mi, 620 nmi)</t>
  </si>
  <si>
    <t>Fleet 80 Canuck</t>
  </si>
  <si>
    <t>The Fleet Model 80 Canuck is a Canadian light aircraft featuring two seats in side-by-side configuration. The Canuck was designed for the flight training, personal use and light commercial roles. A total of 225 Canucks were built by two manufacturers during its thirteen-year production run, with the majority being built by Fleet Aircraft between 1945 and 1947. The Canuck originated with the Noury N-75, designed by Bob Noury which first flew in 1944 at Mount Hope, Ontario. The "home-built" N-75 was a conventional high-wing monoplane design with a welded-steel fuselage and tail surfaces with fabric covering, looking not unlike a Piper Cub.  However, the side-by-side seating in the original design was unusual for aircraft of its time even though it was a far better arrangement for instruction. Noury also experimented with a tandem-seat arrangement on a following prototype but had only built three aircraft when he sold the Noury N-75 rights to the Fleet Aircraft Company in 1945.[1] Fleet undertook some minor design changes, principally relocating the fuel tank, adding a skylight above the cabin, lowering the front fuselage profile and replacing the original Continental C-75 with a slightly more powerful C-85 engine. The Noury N-75 was tested in its new configuration; it first flew on 26 September 1945 with Fleet Test Pilot Tommy Williams at the controls. Following modifications to the fin to increase its size, the prototype, newly renamed, emerged as the Fleet Model 80 Canuck, and entered production. Although the aircraft were well built, strong performers[2] and versatile; able to be flown with floats or skis to increase its utility, after a spurt in sales, they did not sell well. In trying to market the Fleet Canuck in the immediate postwar period, as either a private aircraft or a trainer, there were several obstacles:  After initial sales to flying clubs, charter companies and private owners began to falter, Fleet ran into financial problems. In 1947, Canuck production by Fleet was terminated. Over the next ten years a number of aircraft were built up from components by Leavens Brothers in Toronto with total series production finishing at 224 in 1958.[4]  Several have been re-engined with the 100 hp (75 kW) Continental O-200. In September 2010 there were 77 Canucks registered in Canada with Transport Canada.[5] In 1995, the Royal Canadian Mint issued Coin #11, a $20 silver commemorative coin in its aviation series, recognizing the Fleet 80 Canuck and its original designer, J. Omer Noury, featured in a gold-inlay cameo insert. Data from Canada Aviation and Space Museum[1] &amp; Canadian Air &amp; Space Museum[6]General characteristics Performance  Aircraft of comparable role, configuration, and era</t>
  </si>
  <si>
    <t>Trainer</t>
  </si>
  <si>
    <t>https://en.wikipedia.org/Trainer</t>
  </si>
  <si>
    <t>Fleet Aircraft of Canada</t>
  </si>
  <si>
    <t>https://en.wikipedia.org/Fleet Aircraft of Canada</t>
  </si>
  <si>
    <t>J. Omer (Bob) Noury</t>
  </si>
  <si>
    <t>26 September 1945, Noury N-75 prototype flew in 1944</t>
  </si>
  <si>
    <t>Production completed in 1958</t>
  </si>
  <si>
    <t>198 (Fleet), other companies involved in production</t>
  </si>
  <si>
    <t>225 (including one prototype)</t>
  </si>
  <si>
    <t>7 ft 1 in (2.16 m)</t>
  </si>
  <si>
    <t>858 lb (389 kg)</t>
  </si>
  <si>
    <t>1,480 lb (671 kg)</t>
  </si>
  <si>
    <t>1 × Continental C-85-12J four cylinder horizontally-opposed aircraft engine, 85 hp (63 kW)</t>
  </si>
  <si>
    <t>111 mph (179 km/h, 96 kn)</t>
  </si>
  <si>
    <t>{'Fleet 80 Canuck': ' Two-seat sports and light touring aircraft.', 'Fleet 81': ' Three-seat light touring aircraft. One built.'}</t>
  </si>
  <si>
    <t>34 ft 0 in (10.36 m)</t>
  </si>
  <si>
    <t>//upload.wikimedia.org/wikipedia/commons/thumb/c/c4/Fleet80CanuckCF-EPBonSkis.jpg/300px-Fleet80CanuckCF-EPBonSkis.jpg</t>
  </si>
  <si>
    <t>22 ft 4 in (6.81 m)</t>
  </si>
  <si>
    <t>300 mi (480 km, 260 nmi)</t>
  </si>
  <si>
    <t>550 ft/min (2.8 m/s)</t>
  </si>
  <si>
    <t>12,000 ft (3,700 m)</t>
  </si>
  <si>
    <t>Flying clubsPrivate pilots</t>
  </si>
  <si>
    <t>Fairchild KR-34</t>
  </si>
  <si>
    <t>The Kreider-Reisner Challenger (later the Fairchild KR series) was an American utility biplane aircraft designed and produced by the Kreider-Reisner Aircraft Company, which was later taken over by the Fairchild Aircraft Company. The Challenger was related to the earlier Waco 10, later renamed as the Waco GXE. A poorly documented Kreider-Reisner aircraft, the C-1, was used to modify the Waco in stages to the Challenger.[1] The Challenger was a conventional mixed-construction biplane with a fixed tailskid landing gear. It had two open tandem cockpits for a pilot (at the rear), and passenger (forward) and was powered by a 90 hp (67 kW) Curtiss OX-5 inline engine. A number of variants were built designated the C-3 Challenger and C-4 Challenger which had detailed differences and different engines fitted. Late in 1928 the company introduced a new and slightly smaller design designated the C-6 Challenger. In 1929 the company was bought by the Fairchild Aircraft Company who continued the production of the C-4  as the Fairchild KR-34 and the C-6 as the Fairchild KR-21. Although not built by Fairchild the C-2 was redesignated the Fairchild KR-31. To act as an engine testbed a KR-21 was modified to use a Fairchild 6-390 engine (later named Ranger) and changes were made to the wing and landing gear geometry. The modified aircraft was known as the Fairchild KR-125. In 1931 a similar aircraft without the geometry changes but with a Ranger engine was sold under the designation KR-135. In 1930, the KR-34CA, a military version of the Fairchild KR-34 based on the Kreider-Reisner C-4C Challenger design, was built in Farmingdale, New York.  A light attack craft, it had two .30 caliber Browning machine guns mounted on the nose, firing through the propellers. The Chinese version had bomb racks under the fuselage.  Two of this military version of the Fairchild KR-34 were sold to the warlord generals Liu Wenhui and Liu Xiang in Szechwan Province. Fairchild type numbers in brackets[1] Data from The Illustrated Encyclopedia of Aircraft (Part Work 1982-1985), 1985, Orbis Publishing, Page 1674.General characteristics Performance</t>
  </si>
  <si>
    <t>Utility biplane</t>
  </si>
  <si>
    <t>Kreider-Reisner AircraftFairchild Aircraft</t>
  </si>
  <si>
    <t>https://en.wikipedia.org/Kreider-Reisner AircraftFairchild Aircraft</t>
  </si>
  <si>
    <t>two</t>
  </si>
  <si>
    <t>9 ft 3 in (2.82 m)</t>
  </si>
  <si>
    <t>285 sq ft (26.48 m2)</t>
  </si>
  <si>
    <t>1,524 lb (691 kg)</t>
  </si>
  <si>
    <t>2,368 lb (1,074 kg)</t>
  </si>
  <si>
    <t>1 × Wright J-6 Whirlwind Five 5-cylinder radial piston engine , 165 hp (123 kW)</t>
  </si>
  <si>
    <t>120 mph (193 km/h, 100 kn)</t>
  </si>
  <si>
    <t>{'C-2 Challenger (KR-31)': 'itial production version, 90\xa0hp (67\xa0kW) Curtiss OX-5 V-8 engine', 'C-3 Challenger': '2 with detail changes and 110\xa0hp (82\xa0kW)  Warner Scarab radial engine', 'C-4 Challenger (KR-34)': '2 with detail changes and 130\xa0hp (97\xa0kW)  Comet 7-D.', 'C-6 Challenger (KR-21)': 'aller (6% span reduction) version of C-2 with 110\xa0hp (82\xa0kW) Warner Scarab.', 'KR-34CA': '30 attack aircraft version of the C-4C[citation needed]', 'KR-125': 'e KR-21 modified to an engine test bed for the 125\xa0hp (93\xa0kW) Fairchild 6-390.', 'KR-135': 'oduction version of KR-21 with inline engine.[citation needed]', 'Parks P-1': 'allenger C-2 with radiator between undercarriage legs. About 45 built.[2]', 'Parks P-2': 'allenger with 115\xa0hp (86\xa0kW) Axelson (company) radial and split-axle undercarriage.  Parks P-2A had 165\xa0hp (123\xa0kW) Wright J-6-5 radial. Less than 20 built.[2]', 'Ryan Speedster': 'ter name for Parks P-2 and Parks 2A .[2][3]', 'Hammond Sportster': 'rks P-2A with wide track undercarriage. Seven built.[4][5]'}</t>
  </si>
  <si>
    <t>30 ft 1 in (9.17 m)</t>
  </si>
  <si>
    <t>//upload.wikimedia.org/wikipedia/commons/thumb/2/24/Fairchild_KR-34.jpg/300px-Fairchild_KR-34.jpg</t>
  </si>
  <si>
    <t>23 ft 2 in (7.06 m)</t>
  </si>
  <si>
    <t>510 mi (821 km, 440 nmi)</t>
  </si>
  <si>
    <t>14,000 ft (4,265 m)</t>
  </si>
  <si>
    <t>https://en.wikipedia.org/1928</t>
  </si>
  <si>
    <t>Falconar F11 Sporty</t>
  </si>
  <si>
    <t>The Falconar F11 Sporty is a Canadian amateur-built aircraft, that was designed by Chris Falconar and produced by Falconar Avia. Falconar supplied it as a kit or as plans for amateur construction. Today both the F11A and E models are available as plans from Manna Aviation.[1][2][3][4][5] The F11 is a variant of the Jodel D11. Falconar indicated that it incorporates a larger cockpit, simplified fittings, shoulder harnesses and aerodynamic improvements to improve stall characteristics.[6] Hans Teijgeler of Jodel.com says that the F11 varies from the D11 by using a new wing design, with new simplified spar and rib design and the dihedral point moved inboard, allowing the outer portion to fold for ground transport or storage, but at the cost of added weight. Teijgeler describes the wing as "less efficient". Teijgeler also notes that the F11 uses larger and heavier engines with higher fuel consumption. Teijgeler says of the Falconar F11, "the Falconar 'Jodel' should not be looked upon as a Jodel, but as a Falconar. This is [n]either good or bad. Just a fact to take into account"[7] The F11 features a cantilever low-wing, a two-seats-in-side-by-side configuration enclosed cockpit that is 40 in (102 cm) wide, fixed conventional landing gear, or optionally tricycle landing gear, and a single engine in tractor configuration.[1] The aircraft is made from wood, with its flying surfaces covered in doped aircraft fabric. Its 27.3 ft (8.3 m) span wing has an area of 138 sq ft (12.8 m2) and optionally can mount flaps. The aircraft's recommended engine power range is 65 to 140 hp (48 to 104 kW) and engines that have been used include the 100 hp (75 kW) Continental O-200, the 65 hp (48 kW) Continental A-65, the 100 to 116 hp (75 to 87 kW) Lycoming O-235, the 125 to 140 hp (93 to 104 kW) Lycoming O-290, the 65 to 113 hp (48 to 84 kW) Franklin 4AC, 65 to 85 hp (48 to 63 kW) Volkswagen air-cooled engine four-strokes and the 110 hp (82 kW) Hirth F-30 two-stroke powerplant. Construction time from the supplied kit varies depending on the model built.[1][2] The F11 was later developed into the larger Falconar F12A Cruiser, a two-seater with an option of a third seat.[1][2] By November 2012, 20 examples had been registered with Transport Canada, 13 in the United States with the Federal Aviation Administration and two with the CAA in the United Kingdom.[8][9][10] Data from Kitplanes and Purdy[1][2]General characteristics Performance</t>
  </si>
  <si>
    <t>Canada</t>
  </si>
  <si>
    <t>https://en.wikipedia.org/Canada</t>
  </si>
  <si>
    <t>Falconar Avia</t>
  </si>
  <si>
    <t>https://en.wikipedia.org/Falconar Avia</t>
  </si>
  <si>
    <t>Chris Falconar</t>
  </si>
  <si>
    <t>Plans available (2019)</t>
  </si>
  <si>
    <t>101 (2011)</t>
  </si>
  <si>
    <t>Jodel D11</t>
  </si>
  <si>
    <t>https://en.wikipedia.org/Jodel D11</t>
  </si>
  <si>
    <t>138 sq ft (12.8 m2)</t>
  </si>
  <si>
    <t>785 lb (356 kg)</t>
  </si>
  <si>
    <t>1,300 lb (590 kg)</t>
  </si>
  <si>
    <t>1 × Continental O-200 four cylinder, air-cooled, four stroke aircraft engine, 100 hp (75 kW)</t>
  </si>
  <si>
    <t>123 mph (198 km/h, 107 kn)</t>
  </si>
  <si>
    <t>38 mph (61 km/h, 33 kn)</t>
  </si>
  <si>
    <t>27 ft 4 in (8.33 m)</t>
  </si>
  <si>
    <t>//upload.wikimedia.org/wikipedia/commons/thumb/a/a2/Falconar-F-11-3-G-AWHY-233.jpg/300px-Falconar-F-11-3-G-AWHY-233.jpg</t>
  </si>
  <si>
    <t>22 ft (6.7 m)</t>
  </si>
  <si>
    <t>17 U.S. gallons (64 L; 14 imp gal)</t>
  </si>
  <si>
    <t>2-bladed metal</t>
  </si>
  <si>
    <t>570 mi (920 km, 500 nmi)</t>
  </si>
  <si>
    <t>1,000 ft/min (5.1 m/s)</t>
  </si>
  <si>
    <t>9.4 lb/sq ft (46 kg/m2)</t>
  </si>
  <si>
    <t>https://en.wikipedia.org/Falconar F12A Cruiser</t>
  </si>
  <si>
    <t>Farman F.170 Jabiru</t>
  </si>
  <si>
    <t>The Farman F.170 Jabiru was a 1925 single-engine airliner evolved from the F.121 Jabiru, built by the Farman Aviation Works. The F.170 Jabiru was a single-engine evolution of the 1923 F.3X/F.121. In the early 1920s, there was a strong prejudice in favour of single-engine airliners. Since even multi-engine aircraft could not keep flying in the likely event that an engine went out, it was considered that a single engine offered just as much security and a greater ease of maintenance. The F.170 could carry up to 8 passengers and was an ungainly sesquiplane with a rectangular upper wing of constant profile. Its construction was of traditional wood and fabric. Since the aircraft was quite low on its wheels, it was often derisively called the ventre-à-terre (belly to the ground). The first flight took place in 1925. The improved F.170bis, introduced in 1927, incorporated some metal construction and could carry 9 passengers. The F.171bis was joined by the one and only F.171. The F.170 and F.170bis were used exclusively by Société Générale des Transports Aériens (SGTA) from May 1926 and used on the Paris-Cologne-Berlin route. When the SGTA was incorporated in the newly created Air France airline on 7 October 1933, some five F.170 were still being used. Data from Jane's all the World's Aircraft 1928,[4] Histoire Mondiale des Avions de Ligne.[5] Aviafrance:Farman F-170[1]General characteristics Performance</t>
  </si>
  <si>
    <t>airliner</t>
  </si>
  <si>
    <t>Farman</t>
  </si>
  <si>
    <t>1925-1929</t>
  </si>
  <si>
    <t>3.2 m (10 ft 6 in)</t>
  </si>
  <si>
    <t>52.5 m2 (565 sq ft)</t>
  </si>
  <si>
    <t>1,800 kg (3,968 lb)</t>
  </si>
  <si>
    <t>3,200 kg (7,055 lb)</t>
  </si>
  <si>
    <t>1 × Farman 12 We W-12 water-cooled piston engine, 370 kW (500 hp)</t>
  </si>
  <si>
    <t>180 km/h (110 mph, 97 kn)</t>
  </si>
  <si>
    <t>16.1 m (52 ft 10 in)</t>
  </si>
  <si>
    <t>//upload.wikimedia.org/wikipedia/commons/thumb/f/f2/Farman_F.170_photo_NACA_Aircraft_Circular_No.12.png/300px-Farman_F.170_photo_NACA_Aircraft_Circular_No.12.png</t>
  </si>
  <si>
    <t>11.75 m (38 ft 7 in)</t>
  </si>
  <si>
    <t>4-bladed wooden fixed-pitch propeller</t>
  </si>
  <si>
    <t>500 km (310 mi, 270 nmi)</t>
  </si>
  <si>
    <t>61 kg/m2 (12 lb/sq ft)</t>
  </si>
  <si>
    <t>4,500 m (14,800 ft)</t>
  </si>
  <si>
    <t>2,000 m (6,600 ft) in 15 minutes</t>
  </si>
  <si>
    <t>0.1174 kW/kg (0.0714 hp/lb)</t>
  </si>
  <si>
    <t>Farman F.70</t>
  </si>
  <si>
    <t>The Farman F.70 was a 1920s French passenger and mail transport aircraft designed and built by the Farman Aviation Works. It was a smaller counterpart to the company's popular F.60 Goliath. The F.70 was an unequal-span two-bay biplane with a wooden fuselage and was powered by a Renault 12Fe piston engine. The pilot was seated in an open cockpit behind the nose-mounted engine.  Behind the open cockpit was a cabin for four passengers[1][2][3] or freight. The aircraft could be fitted with a Gnome-Rhône Jupiter 9Aa radial engine and was then designated the Farman F.73. An experimental three-seat bomber variant was built but did not go into production. Several aircraft of this series entered service with French airlines in the 1920s. The main operator was Farman's own airline Lignes Farman who operated five aircraft between Paris, Amsterdam and Brussels. Lignes Aeriennes Latécoère used the aircraft to operate passenger and mail routes between Casablanca and Dakar and also from Algiers to Biskra. Other operators used the aircraft on French internal routes. The Polish operator Aero acquired five F.70s in 1925. Data from The Illustrated Encyclopedia of Aircraft (Part Work 1982-1985), 1985, Orbis Publishing, Page 1739General characteristics Performance</t>
  </si>
  <si>
    <t>Passenger/Mail transport</t>
  </si>
  <si>
    <t>Farman Aviation Works</t>
  </si>
  <si>
    <t>https://en.wikipedia.org/Farman Aviation Works</t>
  </si>
  <si>
    <t>3.43 m (11 ft 3 in)</t>
  </si>
  <si>
    <t>53.50 m2 (575.89 sq ft)</t>
  </si>
  <si>
    <t>1,330 kg (2,992 lb)</t>
  </si>
  <si>
    <t>2,050 kg (4,519 lb)</t>
  </si>
  <si>
    <t>1 × Renault 12Fe V-12 piston engine , 224 kW (300 hp)</t>
  </si>
  <si>
    <t>175 km/h (109 mph, 95 kn)</t>
  </si>
  <si>
    <t>14.90 m (48 ft 10.5 in)</t>
  </si>
  <si>
    <t>//upload.wikimedia.org/wikipedia/commons/thumb/c/c8/Farman_F.70_L%27A%C3%A9ronautique_December%2C1922.jpg/300px-Farman_F.70_L%27A%C3%A9ronautique_December%2C1922.jpg</t>
  </si>
  <si>
    <t>4 passengers[1][2][3]</t>
  </si>
  <si>
    <t>10.10 m (33 ft 1.5 in)</t>
  </si>
  <si>
    <t>400 km (249 mi, 216 nmi)</t>
  </si>
  <si>
    <t>4,900 m (16,075 ft)</t>
  </si>
  <si>
    <t>Lignes Farman</t>
  </si>
  <si>
    <t>https://en.wikipedia.org/1920</t>
  </si>
  <si>
    <t>Falconar Minihawk</t>
  </si>
  <si>
    <t>The Falconar Minihawk is a Canadian amateur-built aircraft, originally produced by Falconar Avia. The aircraft is supplied as a kit or plans for amateur construction.[1] Since the winding up of business by Falconar Avia in 2019, the plans are now sold by Manna Aviation.[2] The aircraft features a cantilever low-wing, a two-seats-in-side-by-side configuration enclosed cockpit under a sliding canopy, fixed tricycle landing gear or, optionally, conventional landing gear, and a single engine in tractor configuration.[1] The Minihawk is made from wood, with its flying surfaces covered in doped aircraft fabric. Its 25.5 ft (7.8 m) span wing has an area of 106 sq ft (9.8 m2) and mounts flaps. The cockpit is 40 in (102 cm) wide. The aircraft's recommended engine power range is 65 to 100 hp (48 to 75 kW) and standard engines used include the 100 hp (75 kW) Continental O-200 four-stroke powerplant. Construction time from the supplied kit is estimated as 1500 hours.[1][3] Even though a prototype was constructed, by November 2012 no examples were registered in its home country with Transport Canada.[4] Data from Purdy[1]General characteristics Performance</t>
  </si>
  <si>
    <t>Falconar AviaManna Aviation</t>
  </si>
  <si>
    <t>https://en.wikipedia.org/Falconar AviaManna Aviation</t>
  </si>
  <si>
    <t>In production (2019)</t>
  </si>
  <si>
    <t>At least one</t>
  </si>
  <si>
    <t>106 sq ft (9.8 m2)</t>
  </si>
  <si>
    <t>645 lb (293 kg)</t>
  </si>
  <si>
    <t>128 mph (206 km/h, 111 kn)</t>
  </si>
  <si>
    <t>115 mph (185 km/h, 100 kn)</t>
  </si>
  <si>
    <t>50 mph (80 km/h, 43 kn) flaps down</t>
  </si>
  <si>
    <t>//upload.wikimedia.org/wikipedia/en/thumb/c/ce/Falconar_Minihawk_Prototype.jpg/300px-Falconar_Minihawk_Prototype.jpg</t>
  </si>
  <si>
    <t>18 ft 0 in (5.49 m)</t>
  </si>
  <si>
    <t>15 U.S. gallons (57 L; 12 imp gal)</t>
  </si>
  <si>
    <t>1,350 ft/min (6.9 m/s)</t>
  </si>
  <si>
    <t>10.0 lb/sq ft (49 kg/m2)</t>
  </si>
  <si>
    <t>Fanaero-Chile Chincol</t>
  </si>
  <si>
    <t>The Fanaero-Chile Chincol (named for a South American sparrow) was a prototype trainer aircraft developed in Chile in 1955 for air force use. It was a conventional, low-wing cantilever monoplane of mixed construction, with fabric covered wooden wings and tail surfaces (making extensive use of Mañío, an indigenous wood). It was fitted with a fixed tailwheel undercarriage and was powered by a single 215 horsepower (160 kW) Continental O-470 air-cooled horizontally-opposed piston engine. The pilot and instructor sat in tandem, and were enclosed under a long canopy. The prototype Chincol made its maiden flight on 14 December 1955. The Chilean Air Force responded positively to the design, and placed an order for 50 machines.[1] However, technical problems significantly delayed manufacture, and the order was cancelled before the aircraft were produced. Data from Jane's All The World's Aircraft 1956–57[1]General characteristics Performance</t>
  </si>
  <si>
    <t>Trainer aircraft</t>
  </si>
  <si>
    <t>https://en.wikipedia.org/Trainer aircraft</t>
  </si>
  <si>
    <t>Fanaero-Chile</t>
  </si>
  <si>
    <t>https://en.wikipedia.org/Fanaero-Chile</t>
  </si>
  <si>
    <t>2.10 m (6 ft 11 in)</t>
  </si>
  <si>
    <t>15.7 m2 (169 sq ft)</t>
  </si>
  <si>
    <t>740 kg (1,631 lb)</t>
  </si>
  <si>
    <t>1,050 kg (2,315 lb)</t>
  </si>
  <si>
    <t>1 × Continental O-470-11 air-cooled flat-six, 160 kW (215 hp)</t>
  </si>
  <si>
    <t>210 km/h (130 mph, 110 kn) at sea level</t>
  </si>
  <si>
    <t>185 km/h (115 mph, 100 kn)</t>
  </si>
  <si>
    <t>90 km/h (56 mph, 49 kn)</t>
  </si>
  <si>
    <t>10.40 m (34 ft 1 in)</t>
  </si>
  <si>
    <t>7.22 m (23 ft 8 in)</t>
  </si>
  <si>
    <t>650 km (400 mi, 350 nmi) (cruising radius)</t>
  </si>
  <si>
    <t>4.09 m/s (805 ft/min)</t>
  </si>
  <si>
    <t>5,400 m (17,700 ft)</t>
  </si>
  <si>
    <t>NACA 23015 (root), NACA 23009 (tip)</t>
  </si>
  <si>
    <t>https://en.wikipedia.org/14 December 1955</t>
  </si>
  <si>
    <t>240 m (790 ft)</t>
  </si>
  <si>
    <t>650 m (2,130 ft)</t>
  </si>
  <si>
    <t>Finsterwalder Perfex</t>
  </si>
  <si>
    <t>The Finsterwalder Perfex is a German high-wing, single-place, hang glider, designed and produced by Finsterwalder.[1] The Perfex and the smaller sized Lightfex are intended as man-packable single-surface beginner gliders for recreational flying. As such the Perfex weighs only 22 kg (48.5 lb) and can be reduced to a folded size of 1.95 m (6.4 ft)[1][2] The aircraft is made from aluminum tubing, with the wing covered in Dacron sailcloth. Its 9.4 m (30.8 ft) span wing is cable braced from a single kingpost. The nose angle is 120° and the aspect ratio is 5.5:1.[1] Data from Bertrand[1][2]General characteristics Performance</t>
  </si>
  <si>
    <t>Finsterwalder</t>
  </si>
  <si>
    <t>https://en.wikipedia.org/Finsterwalder</t>
  </si>
  <si>
    <t>16 m2 (170 sq ft)</t>
  </si>
  <si>
    <t>22 kg (49 lb)</t>
  </si>
  <si>
    <t>123 kg (271 lb)</t>
  </si>
  <si>
    <t>22 km/h (14 mph, 12 kn)</t>
  </si>
  <si>
    <t>9.4 m (30 ft 10 in)</t>
  </si>
  <si>
    <t>80 km/h (50 mph, 43 kn)</t>
  </si>
  <si>
    <t>7.7 kg/m2 (1.6 lb/sq ft)</t>
  </si>
  <si>
    <t>Flanders F.2</t>
  </si>
  <si>
    <t>The Flanders F.2 was a 1910s British experimental single-seat monoplane aircraft designed and built by Richard Leonard Howard-Flanders and later converted to a two-seater as the Flanders F.3. Howard Flanders had been an assistant to A.V.Roe when he decided to design his own aircraft. In 1910 he could not get an appropriate engine for it. He started again on another monoplane design, the Flanders F.2 powered by a 60 hp (45 kW) Green engine. The F.2 was a single-seat shoulder-wing monoplane.  The wing as usual for the period was braced by wires and kingposts. It had a fixed tailskid landing gear with bicycle-type wheels and a central skid projecting forward from between the wheels. The central skid was to stop the aircraft nosing over on rough ground. It flew for the first time on 8 August 1911. Later in 1911 the aircraft was modified to include another cockpit forward of the pilot for a passenger. The  wingspan was increased and the modified aircraft was re-designated the Flanders F.3. It flew successfully for a number of months until it was destroyed in a fatal accident on 13 May 1912 when Mr. E.V.B Fisher was piloting it with an American passenger Mr. Mason when it crashed at Brooklands killing them both.[1] In 1912 the War Office ordered four monoplanes based on the F.3 and designated the Flanders F.4. Data from The Illustrated Encyclopedia of Aircraft (Part Work 1982-1985), 1985, Orbis PublishingGeneral characteristics Performance</t>
  </si>
  <si>
    <t>Single-seat monoplane</t>
  </si>
  <si>
    <t>Richard Leonard Howard-Flanders</t>
  </si>
  <si>
    <t>https://en.wikipedia.org/Richard Leonard Howard-Flanders</t>
  </si>
  <si>
    <t>Destroyed</t>
  </si>
  <si>
    <t>200 sq ft (18.58 m2)</t>
  </si>
  <si>
    <t>1,250 lb (567 kg)</t>
  </si>
  <si>
    <t>1 × Green inline engine , 60 hp (45 kW)</t>
  </si>
  <si>
    <t>60 mph (97 km/h, 52 kn)</t>
  </si>
  <si>
    <t>31 ft 9 in (9.68 m)</t>
  </si>
  <si>
    <t>https://en.wikipedia.org/1911</t>
  </si>
  <si>
    <t>https://en.wikipedia.org/1912</t>
  </si>
  <si>
    <t>Fike Model E</t>
  </si>
  <si>
    <t>The Fike Model E was a light aircraft built in the United States in the early 1970s.[1] Designed by airline pilot William Fike, it was a conventional high-wing cantilever monoplane with tailskid undercarriage and seating for one or two people in an enclosed cabin. The wing was an unusual geodesic wooden construction and was of far greater chord than typical for an aircraft of this type; indeed, one of the purposes of building the aircraft was to investigate the characteristics of a wing of such low aspect ratio (3.0). The empennage was taken from a Piper Cub, but was modified to reduce its span to make it suitable for towing on the road. Plans were made available for homebuilders in the mid 1970s.  Data from Jane's All The World's Aircraft 1976–1977[2]General characteristics Performance       This article on an aircraft of the 1970s is a stub. You can help Wikipedia by expanding it.</t>
  </si>
  <si>
    <t>5 ft 8 in (1.73 m)</t>
  </si>
  <si>
    <t>143.10 sq ft (13.294 m2)</t>
  </si>
  <si>
    <t>690 lb (313 kg)</t>
  </si>
  <si>
    <t>1,100 lb (499 kg)</t>
  </si>
  <si>
    <t>1 × Continental C-85-8 air-cooled flat-four engine, 85 hp (63 kW)</t>
  </si>
  <si>
    <t>95 mph (153 km/h, 83 kn)</t>
  </si>
  <si>
    <t>22 ft 4+1⁄2 in (6.820 m)</t>
  </si>
  <si>
    <t>19 ft 2 in (5.84 m)</t>
  </si>
  <si>
    <t>25 US gal (21 imp gal; 95 L)</t>
  </si>
  <si>
    <t>450 mi (720 km, 390 nmi) (max fuel, 15 minutes reserve)</t>
  </si>
  <si>
    <t>10,000 ft (3,000 m) +</t>
  </si>
  <si>
    <t>Finsterwalder Funfex</t>
  </si>
  <si>
    <t>The Finsterwalder Funfex is a German high-wing, single-place, hang glider, designed and produced by Finsterwalder.[1] The Funfex and the smaller-sized Airfex are intended as man-packable double-surface intermediate gliders for recreational cross-country flying. As such the Funfex weighs only 24 kg (52.9 lb) and can be reduced to a folded size of 1.95 m (6.4 ft)[1][2] The aircraft is made from aluminum tubing, with the wing covered in Dacron sailcloth. Its 9.4 m (30.8 ft) span wing is cable braced from a single kingpost. The nose angle is 120° and the aspect ratio is 5.5:1.[1] Data from Bertrand[1][2]General characteristics Performance</t>
  </si>
  <si>
    <t>24 kg (53 lb)</t>
  </si>
  <si>
    <t>136 kg (300 lb)</t>
  </si>
  <si>
    <t>25 km/h (16 mph, 13 kn)</t>
  </si>
  <si>
    <t>//upload.wikimedia.org/wikipedia/commons/thumb/c/ce/Finsterwalder_Funfex_hang_glider_landing.png/300px-Finsterwalder_Funfex_hang_glider_landing.png</t>
  </si>
  <si>
    <t>8.5 kg/m2 (1.7 lb/sq ft)</t>
  </si>
  <si>
    <t>Fleet Fawn</t>
  </si>
  <si>
    <t>In the 1930s, Fleet Aircraft manufactured a series of single-engined, two-seat training aircraft, based on US designs.  The Fleet Model 7B and Model 7C, known respectively as Fawn I and Fawn II were purchased by the RCAF as primary trainers. After years of reliable service, many were available for use in the British Commonwealth Air Training Plan during the Second World War while others remained as station "hacks." As a subsidiary of Consolidated Aircraft set up in 1928, Fleet Aircraft had factories at Buffalo, NY, and across the border at Fort Erie, Ontario. The Canadian company produced a series of single-engined, two-seat training aircraft, based on US designs but including variants adapted specifically to Royal Canadian Air Force (RCAF) needs. The Fleet Model 7 began as an American design, the Model 2, originally designed by Consolidated. Besides two prototypes imported from the US, a total of seven Fleet Model 2 trainers were built in Canada for civilian operators. Derived from earlier Fleet Model 2, the Model 7 featured an aircraft structure consisting of a fabric-covered, welded-steel fuselage with metal panels forward of the wooden cockpits. It had steel-tube faring formers and wooden stringers. The wings were single bay of equal spans and wire braced. The upper wing was made in one piece and constructed with two solid Spruce spars. Ailerons were found only on the bottom wings. Stamped aluminium alloy ribs were used to construct the wings and steel-tube compression struts were at the interplane and centre section of the wings. Interlaced between the wings were streamlined landing and flying wires. Except for a broader chord tail-fin introduced after the first production series, while retaining the original rudder of the Model 2, the Model 7 was superficially identical to its earlier predecessor. A variety of equipment could be fitted to the Canadian variant including optional wheel brakes, a tail skid or tail wheel arrangement, a fuselage belly tank and a fixed cockpit enclosure or "coupe top" with hinged sides. During the late 1930s, a sliding cockpit enclosure became standard equipment of all RCAF Fawns. The aircraft could also be configured to use skis, floats or wheels. The main landing gear's radius rods (the members joining the inner ends of the wheel axles to each opposing corner of the fuselage) on the Models 2 and 7 were notable for having the one coming from the left wheel "looped", with an open oval piece near its middle, so the one from the right mainwheel could pass right through it. Engine choices further dictated the different variants of the Fawn design: the Mk I (Fleet Model 7B) with a 125 hp (93 kW) Kinner B-5 engine was superseded by the Mk II (Fleet Model 7C) powered by a 140 hp (100 kW) Armstrong Siddeley Civet seven-cylinder radial engine. Although the RCAF ordered the bulk of the production runs, 12 civil-registered Model 7Bs were completed for the Department of National Defence to be issued to flying clubs. The Fleet Model 7 first saw service with the Royal Canadian Air Force in 1931 when 20 Mk Is were delivered. As a two-seater primary trainer they were felt to have excellent flying characteristics together with a rugged strength which inspired confidence in novice pilots. The RCAF was very impressed with the Fleet Fawn and claimed that the aircraft was one of the factors which improved its flying standards during the 1930s. A total of 31 Model 7Cs were built between 1931 and 1938 at the Fleet Aircraft of Canada's plant at Fort Erie, Ontario, with the first deliveries made in 1936. Due to the smoother, quieter and more powerful engine, the Model 7C was considered the definitive variant. Forty three Fleet Model 7B and C trainers were operational with the Royal Canadian Air Force when war was declared in 1939. In service during the Second World War, the RCAF adopted the name "Fawn" for both variants. Along with the more modern follow-up design, the Fleet Finch, Fleet Fawns helped train thousands of pilots under the British Commonwealth Air Training Plan during the war. The Fawn remained in service with the RCAF until 1947. A number of airframes are still in existence including a Fleet Fawn Mk II CF-CHF (c/n 58 RCAF 220) on display at the Reynolds-Alberta Museum in Wetaskiwin, Alberta. Fleet 7 Fawn MK1 on display at Yanks air museum Chino CA, Chino Airport Information based on Fleet: The Flying Years[2]  Related development   Related lists</t>
  </si>
  <si>
    <t>https://en.wikipedia.org/Fleet Aircraft</t>
  </si>
  <si>
    <t>Reuben H. Fleet</t>
  </si>
  <si>
    <t>27 June 1930 (Model 2 prototype)</t>
  </si>
  <si>
    <t>1931- 1938</t>
  </si>
  <si>
    <t>71 (Fleet Model 2, Fleet Model 7)</t>
  </si>
  <si>
    <t>7 ft 10 in (2.4 m)</t>
  </si>
  <si>
    <t>194 sq ft (18.06 sq m)</t>
  </si>
  <si>
    <t>one 125 hp (93 kW) Kinner B-5 five-cylinder radial piston engine</t>
  </si>
  <si>
    <t>112 mph (180 km/h)</t>
  </si>
  <si>
    <t>//upload.wikimedia.org/wikipedia/commons/thumb/8/83/Fleet_Fawn_at_museum.jpg/300px-Fleet_Fawn_at_museum.jpg</t>
  </si>
  <si>
    <t>21 ft 8 in (6.5 m)</t>
  </si>
  <si>
    <t>320 mi (515 km)</t>
  </si>
  <si>
    <t>15,500 ft (4,724 m)</t>
  </si>
  <si>
    <t>https://en.wikipedia.org/Reuben H. Fleet</t>
  </si>
  <si>
    <t>Royal Canadian Air ForceDepartment of National Defence (Canada)</t>
  </si>
  <si>
    <t>https://en.wikipedia.org/Royal Canadian Air ForceDepartment of National Defence (Canada)</t>
  </si>
  <si>
    <t>two pilots in tandem</t>
  </si>
  <si>
    <t>21 ft 8 in (6.5 m)Height</t>
  </si>
  <si>
    <t>1,130 lb (513 kg)Gross</t>
  </si>
  <si>
    <t>112 mph (180 km/h)Cruising speed</t>
  </si>
  <si>
    <t>None</t>
  </si>
  <si>
    <t>28 ft 0 in (8.5 m)</t>
  </si>
  <si>
    <t>1,130 lb (513 kg)</t>
  </si>
  <si>
    <t>1,860 lb (844 kg)</t>
  </si>
  <si>
    <t>87 mph (140 km/h)</t>
  </si>
  <si>
    <t>Falconar AMF-S14 Super Maranda</t>
  </si>
  <si>
    <t>The Falconar AMF-S14 Maranda is a two-seat, light aircraft first flown in Canada in 1961 and originally marketed for amateur construction by Falconar Avia.[1] Since the winding up of business by Falconar Avia in 2019, the plans are now sold by Manna Aviation.[2] Based on the Adam RA-14 Loisirs, it is a conventional high-wing strut-braced monoplane with fixed, tailwheel undercarriage. The fuselage is wood construction with fabric covering with a folding wing.[3] The pilot and single passenger sit side-by-side in a fully enclosed cabin. One example has been built as a floatplane with fiberglass covered wooden floats using Falconar plans.[4][5] The airfoil employed is a NACA 23012.[6] Acceptable installed engine power ranges from 85 to 150 hp (63 to 112 kW).[7] Data from Air TrailsGeneral characteristics Performance  Related development     This article on an aircraft of the 1960s is a stub. You can help Wikipedia by expanding it.</t>
  </si>
  <si>
    <t>Utility aircraft</t>
  </si>
  <si>
    <t>95 (2011)</t>
  </si>
  <si>
    <t>Adam RA-14 Loisirs</t>
  </si>
  <si>
    <t>https://en.wikipedia.org/Adam RA-14 Loisirs</t>
  </si>
  <si>
    <t>2.18 m (7 ft 2 in)</t>
  </si>
  <si>
    <t>14.7 m2 (158 sq ft)</t>
  </si>
  <si>
    <t>500 kg (1,100 lb)</t>
  </si>
  <si>
    <t>840 kg (1,850 lb)</t>
  </si>
  <si>
    <t>1 × Lycoming O-320 four-cylinder horizontally-opposed air-cooled piston engine , 112 kW (150 hp)</t>
  </si>
  <si>
    <t>193 km/h (120 mph, 100 kn)</t>
  </si>
  <si>
    <t>Falconar AMF-14H Maranda</t>
  </si>
  <si>
    <t>9.67 m (31 ft 9 in)</t>
  </si>
  <si>
    <t>6.70 m (23 ft 0 in)</t>
  </si>
  <si>
    <t>770 km (480 mi, 420 nmi)</t>
  </si>
  <si>
    <t>6,100 m (20,000 ft)</t>
  </si>
  <si>
    <t>https://en.wikipedia.org/Chris Falconar</t>
  </si>
  <si>
    <t>https://en.wikipedia.org/Falconar AMF-14H Maranda</t>
  </si>
  <si>
    <t>Fauvel AV.22</t>
  </si>
  <si>
    <t>The Fauvel AV.22 was an unorthodox glider produced in France in the 1950s, 60s, and 70s. Originally intended to be produced in series, it was later marketed to homebuilders. Like other Charles Fauvel designs, it was a tailless aircraft, and this particular design featured wings with a slight forward sweep. The original AV.22 design was unpowered, but later versions were equipped with an engine mounted in the nose for self-launching. The AV.22 was entered in a 1959 competition to select a standard glider for the French aeroclubs, but lost to the Wassmer Bijave. The first powered version was the AV.221, which flew on 8 April 1965. In addition to the powerplant, the fuselage was also redesigned to accommodate a passenger side-by-side with the pilot. A simplified version of this aircraft was marketed for homebuilding as the AV.222, with options including a choice of airfoils, and either one or two wheel undercarriage.  Data from The World's Sailplanes:Die Segelflugzeuge der Welt:Les Planeurs du Monde Volume II[2] Nurflugel AV.22[3] Nurflugel AV.221[1] Nurflugel AV.222[4] Jane's World Sailplanes and Motor Gliders[5]General characteristics Performance  Related development Aircraft of comparable role, configuration, and era  Related lists</t>
  </si>
  <si>
    <t>Sailplane and motorglider</t>
  </si>
  <si>
    <t>Charles Fauvel</t>
  </si>
  <si>
    <t>6 (AV.22), 1x (AV.221), several (AV.222) under construction</t>
  </si>
  <si>
    <t>1.48 m (4 ft 10 in) at cockpit</t>
  </si>
  <si>
    <t>21.75 m2 (234.1 sq ft) - (AV.22S)</t>
  </si>
  <si>
    <t>220 kg (485 lb) - (AV.22S)</t>
  </si>
  <si>
    <t>1 × Rectimo 4 AR 1200 4-cyl. horizontally opposed air-cooled piston engine, 28.7 kW (38.5 hp)   [6] (AV.222) (one of several engine types fitted)</t>
  </si>
  <si>
    <t>160 km/h (99 mph, 86 kn) - (AV.221)</t>
  </si>
  <si>
    <t>58 km/h (36 mph, 31 kn) - (AV.22S)</t>
  </si>
  <si>
    <t>{'AV.22': 'itial glider version;first flight 8 April 1956. Two prototypes and four production aircraft were built', 'AV.22S': 'oduction version of the AV.22 glider.', 'AV.221': 'o-seat motor glider, powered by a 28.7\xa0kW (38.5\xa0hp) Rectimo 4 AR 1200 engine.', 'AV.221B': 'proposed variant powered by a 29.8\xa0kW (40\xa0hp) Survol - de Coucy "Pygmée" engine.[1]', 'AV.222': 'mplified AV.221 for homebuilding;first flight May 1992.'}</t>
  </si>
  <si>
    <t>15.2 m (49 ft 10 in) - (AV.22S)</t>
  </si>
  <si>
    <t>10.6 - (AV.22S)</t>
  </si>
  <si>
    <t>//upload.wikimedia.org/wikipedia/commons/thumb/5/53/F-CRON_Fauvel_AV_221_%287344504658%29.jpg/300px-F-CRON_Fauvel_AV_221_%287344504658%29.jpg</t>
  </si>
  <si>
    <t>5.07 m (16 ft 8 in) - (AV.22S)</t>
  </si>
  <si>
    <t>170 km/h (110 mph, 92 kn) - (AV.22S)</t>
  </si>
  <si>
    <t>+8 -4 at 254 km/h (137.1 kn) - (AV.22S)</t>
  </si>
  <si>
    <t>3 m/s (590 ft/min) at sea level  - (AV.222)</t>
  </si>
  <si>
    <t>20.4 kg/m2 (4.2 lb/sq ft) - (AV.22S)</t>
  </si>
  <si>
    <t>https://en.wikipedia.org/Charles Fauvel</t>
  </si>
  <si>
    <t>0.84 m/s (165 ft/min) at 43.5 mph; 37.8 kn (70 km/h) - (AV.22S)</t>
  </si>
  <si>
    <t>F2 17%</t>
  </si>
  <si>
    <t>495 kg (1,091 lb) - (AV.221)</t>
  </si>
  <si>
    <t>157 km/h (98 mph; 85 kn) - (AV.22S)</t>
  </si>
  <si>
    <t>128 km/h (80 mph; 69 kn) in rough air - (AV.22S)</t>
  </si>
  <si>
    <t>with full air-brakes at max all-up weight 165 km/h (103 mph; 89 kn) - (AV.22)</t>
  </si>
  <si>
    <t>Finsterwalder Speedfex</t>
  </si>
  <si>
    <t>The Finsterwalder Speedfex is a German high-wing, single-place, hang glider, designed and produced by Finsterwalder.[1] The Speedfex was designed as man-packable double-surface competition glider for cross country flying. As such the Speedfex weighs only 29.5 kg (65.0 lb) and can be reduced to a folded size of 2.05 m (6.7 ft)[1][2] The aircraft is made from aluminum tubing, with the wing covered in Dacron sailcloth. Its 10 m (32.8 ft) span wing is cable braced from a single kingpost. The nose angle is 130° and the aspect ratio is 7.1:1. The pilot hook-in weight range is 70 to 110 kg (154 to 243 lb). The glider is certified as DHV Class 2.[1] Data from Bertrand[1][2]General characteristics Performance</t>
  </si>
  <si>
    <t>14 m2 (150 sq ft)</t>
  </si>
  <si>
    <t>29.5 kg (65 lb)</t>
  </si>
  <si>
    <t>139.5 kg (308 lb)</t>
  </si>
  <si>
    <t>30 km/h (19 mph, 16 kn)</t>
  </si>
  <si>
    <t>10.0 kg/m2 (2.0 lb/sq ft)</t>
  </si>
  <si>
    <t>Fleet 60 Fort</t>
  </si>
  <si>
    <t>The Fleet Model 60K Fort was the only aircraft designed and built by Canadians during the Second World War[1] and was also the first all-metal monoplane built by Fleet Aircraft of Canada (Fort Erie). It was intended to be an intermediate trainer employed for pilot training between the de Havilland Tiger Moth primary trainer and the North American Harvard advanced trainer. Although it served with the British Commonwealth Air Training Plan, the Fort was redundant and was used to train wireless (radio) operators and had a relatively short operational career. The Fort was originally designed as an advanced flying trainer and in 1940 orders were placed for 200 to be built for the British Commonwealth Air Training Plan.[1] The Fleet 60 was designed as a monoplane with a low elliptical wing and a raised rear cockpit. An unusual feature was the fixed undercarriage. Although fixed, the undercarriage was fitted with a retractable fairing. This feature was intended to familiarize student pilots with an undercarriage retraction mechanism but without causing external damage by a forgetful student. Production was delayed, however, as the first Royal Canadian Air Force (RCAF) model was not flying until 18 April 1941. The availability of the Fairchild Cornell, and a change in what constituted an "advanced" trainer, led to the contract's being sharply cut back, and only 101 Forts were ultimately delivered to the RCAF between June 1941 and June 1942.[1] Initially, the RCAF did not want to order the Model 60K, and their concerns proved valid. Pilot trainees found the Fort relatively easy to master, thereby making it unsuitable for transition to combat aircraft (e.g., Hawker Hurricane). Also, the RCAF decided that pilots who had soloed in Fleet Finches and de Havilland Tiger Moths could proceed to Harvards without training on Forts. The Forts were then used to train wireless operators at No. 2 Wireless School, Calgary and No. 3 Wireless School, Winnipeg. Two models were built, one having a 250 hp (190 kW) Jacobs engine and the other having a 330 hp (250 kW) Jacobs. The more powerful engine gave the revised Fort a top speed of 193 mph (311 km/h) and the cruising speed 163 mph (262 km/h). It then climbed at 1,650 feet (500 m) per minute and had a range of 610 miles (980 km). Loaded weight was slightly increased to 2,900 pounds (1,300 kg). The last Forts saw active service in 1944 and they were phased out of use by 1945; the last Model 60K was retired in 1946. Data from Jane's Vintage Aircraft Recognition Guide[1]General characteristics Performance   Aircraft of comparable role, configuration, and era  Related lists</t>
  </si>
  <si>
    <t>trainer</t>
  </si>
  <si>
    <t>https://en.wikipedia.org/trainer</t>
  </si>
  <si>
    <t>22 March 1940[1]</t>
  </si>
  <si>
    <t>18 April 1941[1]</t>
  </si>
  <si>
    <t>1941- 1942</t>
  </si>
  <si>
    <t>8 ft 3 in (2.51 m)</t>
  </si>
  <si>
    <t>216 sq ft (20.07 m2)</t>
  </si>
  <si>
    <t>2,530 lb (1,149 kg)</t>
  </si>
  <si>
    <t>3,500 lb (1,589 kg)</t>
  </si>
  <si>
    <t>1 × Jacobs L-6MB , 330 hp (246 kW)</t>
  </si>
  <si>
    <t>135 mph (217 km/h, 117 kn)</t>
  </si>
  <si>
    <t>{'Model 60': ' Proposed advanced trainer version, powered by a Jacobs L-7 ', 'Model 60K': ' Two-seat intermediate training aircraft for the ', 'Fort Mk I': '', 'Fort Mk II': ' All 101 production aircraft were converted into wireless training aircraft for the ', 'Model 60L': ' Proposed version, powered by a Jacobs L-4MB radial piston engine. Not built.'}</t>
  </si>
  <si>
    <t>36 ft 0 in (10.97 m)</t>
  </si>
  <si>
    <t>//upload.wikimedia.org/wikipedia/commons/3/3e/Fort_1_580.jpg</t>
  </si>
  <si>
    <t>26 ft 10.3 in (8.18 m)</t>
  </si>
  <si>
    <t>15,000 ft (4,572 m)</t>
  </si>
  <si>
    <t>Royal Canadian Air Force</t>
  </si>
  <si>
    <t>https://en.wikipedia.org/Royal Canadian Air Force</t>
  </si>
  <si>
    <t>Fleetwings PQ-12</t>
  </si>
  <si>
    <t>The Fleetwings PQ-12 , company designation Fleetwings Model 36, was a 1940s American manned aerial-target designed and built by Fleetwings for the United States Army Air Corps.[1] The PQ-12 was a single-engined monoplane with a 225 hp (168 kW) Lycoming O-435 piston engine.[2] It had a fixed nose-wheel landing gear, twin vertical tails and an open-cockpit was provided for manned flight.[2] Instead of the optional pilot a 500 lb (225 kg) bomb could be carried in the cockpit.[2] The original prototype was cancelled but a modified variant was built followed by eight test aircraft, although an order for 40 production aircraft was placed it was subsequently cancelled.[1] Data from Jane's all the World's Aircraft 1947[3]General characteristics Performance</t>
  </si>
  <si>
    <t>Manned aerial-target</t>
  </si>
  <si>
    <t>https://en.wikipedia.org/Manned aerial-target</t>
  </si>
  <si>
    <t>Fleetwings</t>
  </si>
  <si>
    <t>https://en.wikipedia.org/Fleetwings</t>
  </si>
  <si>
    <t>0 / 1</t>
  </si>
  <si>
    <t>7 ft 0 in (2.13 m)</t>
  </si>
  <si>
    <t>2,196 lb (996 kg) with pilot; 2,688 lb (1,219 kg) pilotless with 500 lb (230 kg) bomb</t>
  </si>
  <si>
    <t>1 × Lycoming O-435-5 6-cyl. air-cooled horizontally-opposed piston engine, 225 hp (168 kW)</t>
  </si>
  <si>
    <t>185 mph (298 km/h, 161 kn) as pilotless target</t>
  </si>
  <si>
    <t>30 ft 2 in (9.2 m)</t>
  </si>
  <si>
    <t>//upload.wikimedia.org/wikipedia/commons/thumb/2/29/Fleetwings_YPQ-12A_taxying.jpg/300px-Fleetwings_YPQ-12A_taxying.jpg</t>
  </si>
  <si>
    <t>20 ft 0 in (6.1 m)</t>
  </si>
  <si>
    <t>2-bladed fixed pitch wooden propeller</t>
  </si>
  <si>
    <t>United States Army Air Corps</t>
  </si>
  <si>
    <t>https://en.wikipedia.org/United States Army Air Corps</t>
  </si>
  <si>
    <t>Fairchild F-11 Husky</t>
  </si>
  <si>
    <t>The Fairchild F-11 Husky was a Canadian bush plane designed and manufactured in the post-Second World War era. Despite a promising design, a lack of a suitable powerplant hurt performance, and stiff competition from the de Havilland Beaver and de Havilland Otter designs meant the type never gained a solid foothold in the marketplace. With the end of its wartime contracts in 1945, Fairchild ventured back into familiar territory with the design and manufactures of a modern bush plane, the F-11 Husky. Fairchild Aircraft Ltd. (Canada) (Montreal) under the new Fairchild Industries Ltd. banner (the subsidiary company was created in spring 1945), designed and built the F-11 Husky in 1946. It was intended to replace the pre-war bush planes such as the Noorduyn Norseman as well as various Junkers and the Fokkers. It incorporated many of the features suggested by bush operators, such as a rear loading door, which enabled it to handle long loads. However, because of its large cabin area and low-powered engine, it was very easy to overload. The Husky emerged as an interesting concept but a number of factors combined to doom the project. The Fairchild Husky was a rugged, mainly metal (wing surfaces were fabric covered aft of the front spar) transport able to haul up to eight passengers and cargo. Innovative features included a high aspect ratio wing and slotted flaps for STOL performance and a unique upswept rear fuselage with a door/ramp allowing large loads to be fitted into the fuselage. Although the Fairchild Husky had many desirable features, it never became popular because of its original 450 hp Pratt &amp; Whitney Wasp Jr. engine was not powerful enough. Plans were made to refit the Husky with the 550 hp Alvis Leonides engine and later, a 625 hp Leonides. The more powerful engines greatly improved performance, but by this time the Fairchild Company was in financial difficulties. The company also found the number of surplus Noorduyn Norseman bush planes available at reasonable prices as well as the onset of the Beaver made it particularly difficult to market a new bush plane. With only 12 Huskies completed, Fairchild Industries went bankrupt, forcing the eventual demise of the parent company in 1948 and the surrender of its charter in 1950. The Fairchild Husky was used in a variety of bush operations, usually operating from either skis or floats. The Manitoba Government Air Services (which had three), Sherritt Gordon Mines, Austin Airways, Nickel Belt Airways and other air carriers purchased the type. Operators buying the Husky secondhand included Harrison Airways based at Vancouver BC. Although underpowered, the Fairchild Husky gained respect from its operators. Pilot Ralph Shapland flew the aircraft from 1946–1954 while flying for the Sherrit Gordon Mines in northern Manitoba. Earl Beaty was the company radio operator and described it as "a new bush plane model with a large freighting type body and a new idea whereby they could slide a canoe into the body from the rear thru (sic) two small doors. The usual way of carrying a canoe was to tie it to the floats struts on the side of the aircraft. This new idea didn't do the job much better as it took up cargo space so wasn't used that much. This aircraft was close to the load carrying capacity of the Norseman, which was the most common bush aircraft at the time."[1] With the collapse of the Fairchild company after only 12 examples had been produced, the design and manufacturing rights to the Fairchild Husky were acquired first by Nickel Belt Airways, and later by Boreal Airways before transferring to Husky Aircraft, who attempted a redesign, based on an upgraded 550 hp Alvis Leonides installation. Eventually the rights were acquired in 1970 by Industrial Wings, a subsidiary of Harrison Airways. A number of airframes were converted to a later standard and although plans were made to switch to turbine power, all the later redesigns remained paper projects only.[2] The surviving Husky aircraft in both F-11-1 and -2 variants flew into the late 1980s but none are now known to remain in active service. Both the Western Canada Aviation Museum in Winnipeg, Manitoba and the Canadian Bushplane Heritage Centre in Sault Ste Marie, Ontario have restored examples in their collections.[3][4] Data from [5]General characteristics Performance   Aircraft of comparable role, configuration, and era  Related lists</t>
  </si>
  <si>
    <t>STOL bush plane</t>
  </si>
  <si>
    <t>https://en.wikipedia.org/STOL bush plane</t>
  </si>
  <si>
    <t>Fairchild Aircraft Ltd. (Canada)</t>
  </si>
  <si>
    <t>https://en.wikipedia.org/Fairchild Aircraft Ltd. (Canada)</t>
  </si>
  <si>
    <t>J.A.T. Butler</t>
  </si>
  <si>
    <t>1946-1950</t>
  </si>
  <si>
    <t>17 ft 9 in (5.41 m) fuselage level</t>
  </si>
  <si>
    <t>355 sq ft (33.0 m2)</t>
  </si>
  <si>
    <t>4,540 lb (2,059 kg)</t>
  </si>
  <si>
    <t>6,300 lb (2,858 kg)</t>
  </si>
  <si>
    <t>1 × Pratt &amp; Whitney R-985 -T1B / -8B3 Wasp Junior 9-cyl. air-cooled radial piston engine, 450 hp (340 kW)</t>
  </si>
  <si>
    <t>138 mph (222 km/h, 120 kn) at 2,300 ft (700 m)</t>
  </si>
  <si>
    <t>121 mph (195 km/h, 105 kn)</t>
  </si>
  <si>
    <t>58 mph (93 km/h, 50 kn) with 40° flap; 67 mph (58 kn; 108 km/h) with no flaps</t>
  </si>
  <si>
    <t>54 ft 9 in (16.69 m)</t>
  </si>
  <si>
    <t>//upload.wikimedia.org/wikipedia/commons/thumb/3/39/Fairchild_F.11_Husky_CF-MAN_Harrison_VCR_SPB_04.11.73_edited-3.jpg/300px-Fairchild_F.11_Husky_CF-MAN_Harrison_VCR_SPB_04.11.73_edited-3.jpg</t>
  </si>
  <si>
    <t>8 passengers or2,900 lb (1,300 kg) payload as a floatplane</t>
  </si>
  <si>
    <t>37 ft 5 in (11.40 m) fuselage</t>
  </si>
  <si>
    <t>2-bladed constant-speed propeller</t>
  </si>
  <si>
    <t>17.75 lb/sq ft (86.7 kg/m2)</t>
  </si>
  <si>
    <t>14 lb/hp (8.516 kg/kW)</t>
  </si>
  <si>
    <t>https://en.wikipedia.org/1946</t>
  </si>
  <si>
    <t>Fairey Long-range Monoplane</t>
  </si>
  <si>
    <t>The Fairey Long-range Monoplane was a British experimental aircraft first flown in 1928. It was single-engine, high-wing aircraft with fixed tail skid landing gear. Two examples were built. The aircraft was designed to meet Air Ministry Specification 33/27, issued by the Directorate of Technical Development (DTD) in December 1927 after the failure of three attempts by the RAF to break the absolute distance world record flying Hawker Horsley bombers.[1] According to a Ministry spokesman in the House of Commons, this aircraft was to be constructed not just "for a specific record," but as a serious study into methods of increasing the range of aircraft. In order to soothe the anxieties of the Treasury, the aircraft started life as the Postal Aircraft.[2] The pointed nose and sleek lines of the prototype gave rise to the nickname "Eversharp," after the maker of pens and mechanical pencils.[3] Although other configurations were studied, after wind tunnel testing a high wing was chosen, allowing a gravity feed from the fuel tanks. The wing's spars were of wood with a steel pyramid system of internal bracing intended to add torsional rigidity and ensure that flight loads were evenly distributed between the spars irrespective of the position of the centre of pressure, and were fabric covered.  The fuel capacity was 1,043 Imp gals (4,742 L) and the system used a gravity feed and mechanical fuel pump in sequence; a wind-driven, emergency back-up pump was also provided. There were other features dedicated to the long-range function; there were two parallel oil filter circuits, allowing one filter to be removed and cleaned while the other remained in operation. The aircraft was even equipped with a pneumatic bed for a reserve pilot. After extensive testing using a Fairey IIIF and a DH.9A, the Napier Lion XIA of 570 hp (430 kW) was selected late in the design process. The first built, J9479, flew for the first time on 14 November 1928 from RAF Northolt.[4] The aircraft was handed over to the RAF on 7 December, and testing continued in preparation for the record attempt, including a 24-hour trial on 22–23 March 1929.  It was decided to attempt a flight to Bangalore in India, a great-circle distance of about 5,000 mi (8,000 km), comfortably over the existing record of 4,466 mi (7,187 km) set by a Savoia-Marchetti S.64 in July 1928.[4]  Squadron Leader A. G. Jones-Williams and Flight Lieutenant N. H. Jenkins set off from RAF Cranwell, Lincolnshire on 24 April 1929. Slowed by headwinds, and they landed at Karachi after 50 hours 48 minutes in the air.[5] Although the flight was the first non-stop flight between Britain and India, the great circle distance of 4,130 mi (6,650 km) was short of the record.[6]  It was decided to make another record attempt later that year, although the record had been raised to 4,912 mi (7,905 km) by the French Breguet 19 Point d'Interrogation. This time it was planned to fly from England to South Africa. This second attempt, with the same crew as the first, took off on 16 December 1929, but crashed south of Tunis, destroying the aircraft and killing the crew.[7] The navigation log recovered from the crash site gave the aircraft's altitude at 18:00 as 5,000 ft (1,500 m), however, the aircraft's barographs had recorded an altitude of less than 3,000 feet (910 m) at that time. The impact point was 2,300 ft (700 m) above sea level. Either the barometric pressure had dropped significantly between Tunisia and Cranwell, leading them to believe that their altitude was greater than it was, or the altimeter had malfunctioned.[8] Despite the setback, the Air Ministry ordered a second Long-range Monoplane (K1991) in July 1930, which flew on 30 June 1931. While similar to the first aircraft, it had a number of differences including an enlarged and redesigned fin and rudder, and it now had an autopilot and wheel spats.[9][10] On 27–28 October 1931 Squadron Leader O. R. Gayford (the officer in charge of the RAF Long Range Development Unit) with Flight Lieutenant D. Betts as navigator flew K1991 from RAF Cranwell to Abu Seir in Egypt. The 2,557 miles (4,115 km) flight was completed in 31½ hours.[11] From 6–8 February 1933, Gayford and his navigator Flight Lieutenant G. E. Nicholetts flew non-stop in the second aircraft, K1991, from Cranwell to Walvis Bay, South West Africa. This was a world long-distance record of 5,410 mi (8,710 km). They continued on to Cape Town.[12] On their return to RAE Farnborough they were met by the Air Minister (Lord Londonderry), Under Secretary for Air (Sir Philip Sassoon) and Sir John Salmond, Marshal of the Royal Air Force.[13] The distance record stood until 7 August 1933 when it was retaken by the French with a Blériot 110.[11] Gayford and the LRDU would later make long-distance flights with the Vickers Wellesley. After K1991 flew back to the United Kingdom a number of suggestions to re-engine the aircraft were made and the Air Ministry issued Specification 27/33 for it to be re-engined with a Junkers Jumo diesel engine and the aircraft was reconditioned but it was decided to design a new aircraft instead.[14] No longer needed, K1991 was then scrapped. Data from Fairey Aircraft since 1915[2]General characteristics Performance   Aircraft of comparable role, configuration, and era  Related lists</t>
  </si>
  <si>
    <t>experimental aircraft</t>
  </si>
  <si>
    <t>Fairey Aviation</t>
  </si>
  <si>
    <t>https://en.wikipedia.org/Fairey Aviation</t>
  </si>
  <si>
    <t>Two</t>
  </si>
  <si>
    <t>12 ft 0 in (3.66 m)</t>
  </si>
  <si>
    <t>850 sq ft (79 m2)</t>
  </si>
  <si>
    <t>1 × Napier Lion XIa W-12 liquid-cooled piston engine, 570 hp (430 kW)</t>
  </si>
  <si>
    <t>110 mph (180 km/h, 96 kn) [15]</t>
  </si>
  <si>
    <t>82 ft 0 in (24.99 m)</t>
  </si>
  <si>
    <t>//upload.wikimedia.org/wikipedia/commons/thumb/6/63/Fairey_long_range_monoplane-1.jpg/300px-Fairey_long_range_monoplane-1.jpg</t>
  </si>
  <si>
    <t>48 ft 6 in (14.78 m)</t>
  </si>
  <si>
    <t>2-bladed fixed-pitch propeller</t>
  </si>
  <si>
    <t>20.7 lb/sq ft (101 kg/m2)</t>
  </si>
  <si>
    <t>Royal Air Force</t>
  </si>
  <si>
    <t>17,500 lb (7,938 kg)</t>
  </si>
  <si>
    <t>0.033 hp/lb (0.054 kW/kg)</t>
  </si>
  <si>
    <t>https://en.wikipedia.org/Royal Air Force</t>
  </si>
  <si>
    <t>4,500 ft (1,372 m)</t>
  </si>
  <si>
    <t>The Falconar AMF-14H Maranda is a Canadian amateur-built aircraft, designed and originally produced by Falconar Avia for the Canadian basic ultralight class and US light-sport aircraft category. The aircraft is supplied as a kit or as plans for amateur construction.[1][2] Since the winding up of business by Falconar Avia in 2019, the plans are now sold by Manna Aviation.[3] The aircraft was developed from the heavier Falconar AMF-S14 Super Maranda. The AMF-14H features a strut-braced high-wing, a two-seats-in-side-by-side configuration enclosed cockpit that is 46 in (117 cm) wide, fixed conventional landing gear with wheel pants and a single engine in tractor configuration.[1] The AMF-14H structure is made from wood, with its flying surfaces covered with doped aircraft fabric. Its 32 ft (9.8 m) span wing has an area of 158 sq ft (14.7 m2) and is supported by "V" struts and jury struts. The aircraft's recommended engine power range is 65 to 110 hp (48 to 82 kW) and standard engines used include the 100 hp (75 kW) Rotax 912ULS four-stroke powerplant. Construction time from the supplied kit is 1100 hours.[1] By December 2011 one example of this model had been completed.[1] Data from Kitplanes and Falconar Avia[1][2]General characteristics Performance</t>
  </si>
  <si>
    <t>One (2011)</t>
  </si>
  <si>
    <t>https://en.wikipedia.org/Falconar AMF-S14 Super Maranda</t>
  </si>
  <si>
    <t>158 sq ft (14.7 m2)</t>
  </si>
  <si>
    <t>650 lb (295 kg)</t>
  </si>
  <si>
    <t>1,200 lb (544 kg)</t>
  </si>
  <si>
    <t>1 × Rotax 912ULS four cylinder, liquid and air-cooled, four stroke aircraft engine, 100 hp (75 kW)</t>
  </si>
  <si>
    <t>92 mph (148 km/h, 80 kn)</t>
  </si>
  <si>
    <t>36 mph (58 km/h, 31 kn)</t>
  </si>
  <si>
    <t>32 ft (9.8 m)</t>
  </si>
  <si>
    <t>26 U.S. gallons (98 L; 22 imp gal)</t>
  </si>
  <si>
    <t>130 mph (210 km/h, 110 kn)</t>
  </si>
  <si>
    <t>Fantasy Air Allegro</t>
  </si>
  <si>
    <t>The Fantasy Air Allegro is a Czech two seat, high wing, tricycle gear, single engine monoplane light-sport aircraft or microlight originally designed and built by Fantasy Air and later produced in the United States by Allegro LSA.[1][2][3] The Allegro has a strut-braced wing constructed from aluminum, with fibreglass wingtips. The 2000 and 2007 variants have a 10:1 aspect ratio wing that tapers outboard of the flaps, while the shorter-winged SW model has non-tapered wings. The wings are equipped with three position electrically-actuated flaps with positions for 0, 15 and 48 degrees for cruising flight, take-off and landing respectively on the 2000 model and -4.5, 15 and 48 degrees on the 2007 model. The ailerons are of a differential design. The airfoil is an SM 701.[1][4] The fuselage is constructed from Kevlar-reinforced fibreglass with steel tube reinforcement in the cockpit area. The seating is for pilot and passenger in side-by-side configuration, sharing a centre-mounted control stick. The landing gear is of tricycle configuration, with curved main gear legs made from fibreglass and a nosewheel mounted on steel tubes with rubber puck shock absorbing. There is also a shock-absorbing tail skid mounted under the fin. While the fin is fibreglass the horizontal stabilizer, elevator and adjustable trim tab mounted as a T-tail are all aluminum.[1] The standard 55 l (15 US gal) fuel tank is mounted under the floor, with wings tanks optional, bringing total capacity to 95 l (25 US gal).[1] Engines available for the 2000 include the 100 hp (75 kW) Rotax 912ULS, 80 hp (60 kW) Rotax 912UL and the 64 hp (48 kW) Rotax 582. The 2007 model offers only the Rotax 912UL and ULS. A glider-towing kit is optional which allows towing gliders up to 500 kg (1,102 lb) gross weight.[1][4] The design of the Allegro 2000 model has been praised for its aesthetic appeal, good cockpit visibility, light controls, operating economics and value, wide speed range, range and payload as well as enjoyable flight characteristics. It has been criticized for its poor ergonomic accommodation for taller pilots and also for poor control harmony, with the elevator controls much lighter than the ailerons, which are in turn much lighter than the rudder pedals.[1] The aircraft can be flown under the microlight/ultralight regulations of several countries as well as the USA FAA Light-sport Aircraft rules. In Canada the aircraft can be registered as a Basic Ultralight or Advanced Ultralight.[1] Data from XAir Australia[4]General characteristics Performance</t>
  </si>
  <si>
    <t>Microlight/Ultralight</t>
  </si>
  <si>
    <t>Fantasy AirAllegro LSA</t>
  </si>
  <si>
    <t>https://en.wikipedia.org/Fantasy AirAllegro LSA</t>
  </si>
  <si>
    <t>Oldrich Olsansky</t>
  </si>
  <si>
    <t>300+</t>
  </si>
  <si>
    <t>11.4 m2 (123 sq ft)</t>
  </si>
  <si>
    <t>275 kg (606 lb)</t>
  </si>
  <si>
    <t>599 kg (1,321 lb)</t>
  </si>
  <si>
    <t>1 × Rotax 912UL four stroke, four cylinder aircraft engine, 60 kW (80 hp)</t>
  </si>
  <si>
    <t>176 km/h (109 mph, 95 kn)</t>
  </si>
  <si>
    <t>{'Cora': 'iginal variant first flown in 1995', 'Allegro 2000': 'oduction variant with tapered-wings and gross weight of 1,148\xa0lb (521\xa0kg)[1]', 'Allegro 2000F': 'oatplane variant, with provisions for Full Lotus inflatable floats[1]', 'Allegro SW': 'ropean microlight variant with 3.6\xa0ft (1.10\xa0m) shorter rectangular wings to save weight and gross weight limited to 454\xa0kg (1,001\xa0lb). The SW model has a cruise speed that is 6\xa0kn (11\xa0km/h) slower than the taper-winged models with the same power.[1]', 'Allegro 2007': "proved variant with redesigned doors, 3\xa0in (7.6\xa0cm) more headroom,  wing dihedral increased to improve the aircraft's handling qualities and gross weight increased to 1,320\xa0lb (599\xa0kg), the maximum in the US LSA category.[5]", 'Allegro LSA': 'ght-sport aircraft variant built in the United States by AllegroLSA of Sanford, North Carolina. This model incorporates a taller cockpit, along with aerodynamic improvements that reduce the amount of rudder needed in a turn. Fuel capacity was increased to 63 litres (14\xa0imp\xa0gal; 17\xa0US\xa0gal)[6][7]', 'Allegro F': 'oatplane version made in the USA by B-Bar-D Aviation.[6][7]'}</t>
  </si>
  <si>
    <t>10.80 m (35 ft 5 in)</t>
  </si>
  <si>
    <t>//upload.wikimedia.org/wikipedia/commons/thumb/9/90/Fantasy_Air_Allegro_2000_OK-FUU_20.jpg/300px-Fantasy_Air_Allegro_2000_OK-FUU_20.jpg</t>
  </si>
  <si>
    <t>6.10 m (20 ft 0 in)</t>
  </si>
  <si>
    <t>63 litre standard tanks, 103 litre long range tanks</t>
  </si>
  <si>
    <t>3-bladed Woodcomp</t>
  </si>
  <si>
    <t>219 km/h (136 mph, 118 kn)</t>
  </si>
  <si>
    <t>1,300 km (810 mi, 700 nmi)</t>
  </si>
  <si>
    <t>5.00 m/s (985 ft/min)</t>
  </si>
  <si>
    <t>SM 701</t>
  </si>
  <si>
    <t>Farman Moustique</t>
  </si>
  <si>
    <t>The Farman Moustique is a family of French monoplanes built by the Société des Aéroplanes Henry et Maurice Farman at  Billancourt. Shortly after the end of World War I, Farman introduced a low powered single seat monoplane for sport and tourism. It flew for the first time in May 1919 and was named the Moustique (in English, Mosquito). A little later, aircraft of this kind became known in the United Kingdom as motor gliders, the subjects of the first Lympne Trials of 1923. In 1922 one Aviette, without its engine, had already won prizes at a national glider competition. Three months before the Lympne Trials several Aviettes competed in an equivalent French meeting for moto-aviettes at Buc. The design was revived, over 17 years after its first appearance, as the F 450 Moustique and was one of the aircraft purchased by the French government as part of l'Aviation Populaire programme. The original Moustique, later known as the Moustique I, was a shoulder wing monoplane. The wing was rectangular in plan, fabric covered and was wired braced from above and below. The upper wires were attached to a king post protruding from the raised, curved decking ahead of the cockpit and lower wires went to the undercarriage structure. The wings carried full span ailerons.[1] Behind the cockpit the fuselage, which reached up only to the pilot's waist, was slender. It was square sectioned and covered with thin plywood. The parallel chord horizontal tail had separate elevators with the deep rudder moving between them. These surfaces were fabric covered and the rudder was round topped; there was no fixed fin. The undercarriage consisted of two parallel spruce panels mounted on the fuselage, bearing two mainwheels on a single axle. This first aircraft was powered by a 30 hp (22 kW) flat twin ABC Scorpion engine.[1] The first Moustique flew in May 1919, but by the following year its span had been reduced from 7.65 m to 5.0 m (from 25 ft 1 in to 16 ft 5 in), saving a little weight, and was known as the HF 206 or the HF206 Moustique I. No other Moustique had so short a span.[1] In 1922 a glider version called the Aviette had flown. This had an extended span of 10.50 m (34 ft 5 in) and an unladen weight of only 43 kg. It also had a deeper fuselage, allowing the pilot to sit with his head just clear of the upper surface, and a new upper wing bracing system with the bracing wires attached to the top of a tall, three post pylon, just in front of the pilot. It also had a reshaped rudder with a linear, rising top. It was the only Moustique type glider, but the fuselage, wing bracing and rudder modifications were carried forward into all later variants.[1] In 1923 three powered Aviettes were entered for the competition at Buc, Yvelines. All had an 18 hp (13 kW) engines but one aircraft had a 3-cylinder radial Salmson 3 Ad and the other two, 4-cylinder inline Sergant As.[1] The Moustique II or F 21 of 1924 was powered by a 35 hp (26 kW) 3-cylinder Anzani 3 A2 radial and had a wing with a span of 8.20 m (26 ft 11 in), fitted with short span ailerons. Two took part in the 1924 Tour de France.[1] In the mid-1930s there was a government-driven revival of interest in low cost flying with the introduction of the Aviation Populaire programme. In response, Farman relaunched the Moustique with a slightly shorter span of 8.07 m (26 ft 6 in) and a longer fuselage. It first flew in December 1935. The first five prototypes were designated F 450 Moustique. The first was initially powered by a 35 hp (26 kW) Poinsard 2 Ca flat twin engine; later it, like the others had Mengin engines of the same type and power. A visual difference between this and earlier Moustiques was the presence of a normal fin, carrying a round-topped rudder. The production version, the F 451 Moustique, had a 25 hp (19 kW) AVA 4A-00 flat-four two-stroke. This variant was produced in much greater numbers (46) than any other Moustique.[1] The last Moustique development was the two seat F 455 Super Moustique, initially called the Moustique III, which first flew in 1936. Its span was increased by 1.65 m (5 ft 5 in) and it had a more powerful 35 hp (26 kW) Mengin 2 A-01 engine. Only one was built; its performance in the climb was poor, but in any case the light aircraft section of the Farman works was shut down when the company was nationalised in March 1937.[1] During the early 1920s Farman entered Moustiques into several competitions. In August 1922 the first national French glider meeting, the Congrės expérimental d'aviation sans moteur, organised by the Association of French Flyers (AFF) and partly government-funded, was held in Combegrasse, Puy-de-Dôme. Farman entered two aircraft, the Aviette glider and a biplane (a de-motorised Farman FF 65); overall there were 17 contestants. The Aviette, piloted by Lois Bossoutrot, won several prizes in the competition between catapult-launched gliders, achieving the lowest sinking speed, the greatest altitude (80 m or 262 ft) and longest over-launch site duration of 3 min 30 s. The Aviette was placed second in the distance-covered contest, flying 5.28 km (3.28 mi). Over the fortnight-long event, the Aviette was in the air for 48 min 25 s.[1] In July 1923, three powered Aviettes competed at Buc, Yvelines for the Grand Prix de Motoaviette against eighteen other entrants. The competition was open to all aircraft with a maximum takeoff weight of less than 250 kg (551 pounds). There was a 125,000 FF prize for the fastest flight of 30 laps around a 10-kilometer (6.21-mile) course. The winner was Lucien Coupet in the Salmson-powered Aviette, covering 310 kilometers (192.5 miles) in 4 hours 37 minutes 19 seconds. No other aircraft could overcome the wind and rain.[1] A year later, Farman entered two MF 21 Moustique IIs into the Tour de France, an eight-stage contest organised by the AFF. Initial elimination trials in bad weather reduced the 15 entrants to a starting group of three for the Tour proper. The MF 21 flown by Maurice Drouhin was the only survivor by the end of the second stage, and he was declared the winner, having covered 1,807 km (1,123 mi) in 20 hr 40 min 27 s. Drouhin also won the Prix Solex, worth 50,000 FF in April 1925, flying the Salmson-powered Aviette. This required a flight from Paris to Rouen (about 120 kilometres or 75 miles) using less than 3 kg (6.6 lb) of petrol and oil.[1] In 1938 the first F 450 was used to test-fly a device called a gouvernes autoptères, invented by Marcel Granoli. Its purpose was to provide automatic lateral and longitudinal stability in the event of a momentary sideslip. The test showed only limited success.[1] Thirty-six of the 46 production F 451 Moustiques were bought by the state under their Aviation Populaire programme, intended to bring people from all walks of life into aviation and make pilots of them.[1] Other F 451s were bought by individuals, partly attracted by the low costs: the aircraft sold at just under 20,000 FF. To make the Moustique attractive to the hunting fraternity, Farman advertised an optional rear locker "for the transport of a dog."[1] The sole Super Moustique, F-AOYL, is on public display at the Musée de l'Air et de l'Espace, le Bourget.[2] Data from Les Avions Farman[1]General characteristics Performance</t>
  </si>
  <si>
    <t>Sport/tourer</t>
  </si>
  <si>
    <t>Société des Aéroplanes Henry et Maurice Farman, Boulogne-Billancourt</t>
  </si>
  <si>
    <t>https://en.wikipedia.org/Société des Aéroplanes Henry et Maurice Farman, Boulogne-Billancourt</t>
  </si>
  <si>
    <t>1.90 m (6 ft 3 in)</t>
  </si>
  <si>
    <t>10.50 m2 (113.0 sq ft)</t>
  </si>
  <si>
    <t>151 kg (333 lb)</t>
  </si>
  <si>
    <t>285 kg (628 lb)</t>
  </si>
  <si>
    <t>1 × Ava 4A-00 2-cylinder horizontally opposed two-stroke, 19 kW (25 hp)</t>
  </si>
  <si>
    <t>130 km/h (81 mph, 70 kn)</t>
  </si>
  <si>
    <t>8.07 m (26 ft 6 in)</t>
  </si>
  <si>
    <t>//upload.wikimedia.org/wikipedia/commons/thumb/a/a7/Farman_455_Musee_du_Bourget_P1010712.JPG/300px-Farman_455_Musee_du_Bourget_P1010712.JPG</t>
  </si>
  <si>
    <t>6.40 m (21 ft 0 in)</t>
  </si>
  <si>
    <t>2-bladed wooden Merville Srs.639</t>
  </si>
  <si>
    <t>350 km (220 mi, 190 nmi)</t>
  </si>
  <si>
    <t>Service de l'Aviation Populaire (French government)</t>
  </si>
  <si>
    <t>Falconar Golden Hawk</t>
  </si>
  <si>
    <t>The Falconar Golden Hawk is a Canadian tandem seat, pusher configuration, tricycle gear, canard-equipped ultralight aircraft that is offered in kit form by Falconar Avia of Edmonton, Alberta.[1][2][3][4][5][6] The Golden Hawk traces its lineage to the American Aerolights Falcon of 1983. After Falcon production ended, three companies produced versions of the design. Team Falcon restarted production in 1998 with their Falcon 2000, Falcon East produced one with their Peregrine Falcon and Falconar Avia produced one and termed their version of the design the Golden Hawk.[1][2] The design has a composite fuselage and strut-braced wings made from aluminium and covered in doped aircraft fabric. The tip rudders and canard are also fabric-covered. The main landing gear is equipped with hydraulic disk brakes. The aircraft can be disassembled in ten minutes for ground transportation on a trailer or for storage.[1][2][3] The canard surface controls pitch, while roll is via conventional ailerons. Yaw is controlled with wing-tip rudders. The aircraft is advertised as spin-proof.[1][2] The Golden Hawk has been well received. Reviewer Andre Cliche described it as "a fantastic-looking aircraft that has no equal to stimulate the public's interest. Because of its futuristic looks Hollywood has used it several times in movies."[1] Data from Cliche and Falconar Avia[1][2]General characteristics Performance</t>
  </si>
  <si>
    <t>Kits available</t>
  </si>
  <si>
    <t>4 (Golden Hawk - 2001)</t>
  </si>
  <si>
    <t>168 sq ft (15.6 m2) including canard</t>
  </si>
  <si>
    <t>500 lb (227 kg)</t>
  </si>
  <si>
    <t>990 lb (449 kg)</t>
  </si>
  <si>
    <t>1 × Hirth 2703 twin cylinder, two-stroke aircraft engine, 55 hp (41 kW)</t>
  </si>
  <si>
    <t>{'American Aerolights Falcon': 'itial production version, introduced in 1983. Production ended by about 1984.[1]', 'Team Falcon Falcon 2000': 'proved production version introduced in 1998. Features longer landing gear to accommodate a large diameter propeller.[1]', 'Falcon East Peregrine Falcon': 'R 103 Ultralight Vehicles category single seater with a Rotax 447 powerplant of 40\xa0hp (30\xa0kW) and a glide ratio of 14:1.[3]', 'Falconar ARV-1L Golden Hawk': 'rlier production version, powered by a Hirth 2703 powerplant of 55\xa0hp (41\xa0kW) or other two-stroke engines of 50 to 60\xa0hp (37 to 45\xa0kW).[4][5][6]', 'Falconar ARV-1K Golden Hawk': 'rrent production version, powered by a Hirth 2703 powerplant of 55\xa0hp (41\xa0kW) or other two-stroke engines of 50 to 60\xa0hp (37 to 45\xa0kW).[1][3]'}</t>
  </si>
  <si>
    <t>//upload.wikimedia.org/wikipedia/commons/thumb/2/2a/American_Aerolights_Falcon_XP_C-IBDG_1764.JPG/300px-American_Aerolights_Falcon_XP_C-IBDG_1764.JPG</t>
  </si>
  <si>
    <t>14 ft 0 in (4.27 m)</t>
  </si>
  <si>
    <t>9 US gallons (34 litres)</t>
  </si>
  <si>
    <t>200 mi (320 km, 170 nmi)</t>
  </si>
  <si>
    <t>Falconar SAL Mustang</t>
  </si>
  <si>
    <t>The Falconar SAL Mustang, also called the 2/3 Mustang and the SAL P-51D Mustang is a Canadian amateur-built aircraft, originally produced by Falconar Avia and introduced in 1969. The aircraft is a .mw-parser-output .frac{white-space:nowrap}.mw-parser-output .frac .num,.mw-parser-output .frac .den{font-size:80%;line-height:0;vertical-align:super}.mw-parser-output .frac .den{vertical-align:sub}.mw-parser-output .sr-only{border:0;clip:rect(0,0,0,0);height:1px;margin:-1px;overflow:hidden;padding:0;position:absolute;width:1px}2⁄3 scale replica of the North American P-51 Mustang and is supplied as a kit or as plans for amateur construction.[1][2] Since the winding up of business by Falconar Avia in 2019, the plans are now sold by Manna Aviation.[3] In 1963 Falconar partnered with designer Marcel Jurca to produce the Jurca Gnatsum. By 1967, Falconar recommended a large number of changes to the design, which resulted in Jurca leaving the project. The modified aircraft was developed as the SAL Mustang and first flown in 1971 after significant cost overruns. Falconar Aircraft Ltd was sold to George F. Chivers and other investors, and operated as Sturgeon Air Ltd (SAL) with Falconar as an employee until 1973.[4] The SAL Mustang features a cantilever low-wing, a single-seat, or optionally a two-seats-in-tandem, enclosed cockpit under a bubble canopy, retractable conventional landing gear, including a manually retractable tailwheel and a single engine in tractor configuration.[1][2] The aircraft is made from wood covered with fibreglass cloth and doped aircraft fabric. Some parts, like the belly air scoop are made from fibreglass. Its 24.8 ft (7.6 m) span wing has an area of 110 sq ft (10 m2) and mounts flaps that may be electrically or manually operated. The cockpit is 24 in (61 cm) wide and the bubble canopy is jettisonable. The aircraft's recommended engine power range is 200 to 350 hp (149 to 261 kW). Engines that have been used include the 200 hp (149 kW) Lycoming IO-360 horizontally opposed engine, the 200 hp (149 kW) Ranger L-440 inverted inline, the 180 to 235 hp (134 to 175 kW) Avia M 337 inverted inline, 230 hp (172 kW) Continental O-470 horizontally opposed, the 200 hp (149 kW) Ford 230 cu in (3.77 l) V6 automotive conversion, as well as other automotive V-6 or V-8 powerplants. Construction time from the supplied kit is estimated as 2500 hours.[1][2][5] The paper plans supplied total an area of 450 sq ft (42 m2), weigh 13 lb (5.9 kg) and include a construction manual. An alternative set of plans allows constructing a tandem two-seat version. The plans are very detailed and complete and one builder rated them as "the best I have seen on any homebuilt airplane".[1][2][5] The prototype was introduced at the 1971 EAA airshow painted in the same gold and red colors as the Canadian Golden Hawks airshow team.[6] In July 2012 the manufacturer indicated that 18 examples had been completed and flown in the 43 years that the plans and kits had been available.[5] Data from Kitplanes and Purdy[1][2]General characteristics Performance</t>
  </si>
  <si>
    <t>18 (2012)</t>
  </si>
  <si>
    <t>Jurca Gnatsum</t>
  </si>
  <si>
    <t>https://en.wikipedia.org/Jurca Gnatsum</t>
  </si>
  <si>
    <t>110 sq ft (10 m2)</t>
  </si>
  <si>
    <t>1,420 lb (644 kg)</t>
  </si>
  <si>
    <t>2,180 lb (989 kg)</t>
  </si>
  <si>
    <t>1 × Ranger L-440 inline six cylinder, air-cooled, four stroke aircraft engine, 200 hp (150 kW)</t>
  </si>
  <si>
    <t>185 mph (298 km/h, 161 kn)</t>
  </si>
  <si>
    <t>176 mph (283 km/h, 153 kn)</t>
  </si>
  <si>
    <t>24 ft 10 in (7.57 m)</t>
  </si>
  <si>
    <t>22 ft 6 in (6.86 m)</t>
  </si>
  <si>
    <t>36 U.S. gallons (140 L; 30 imp gal)</t>
  </si>
  <si>
    <t>258 mph (415 km/h, 224 kn)</t>
  </si>
  <si>
    <t>502 mi (808 km, 436 nmi)</t>
  </si>
  <si>
    <t>1,850 ft/min (9.4 m/s)</t>
  </si>
  <si>
    <t>19.8 lb/sq ft (97 kg/m2)</t>
  </si>
  <si>
    <t>Fizir F1V</t>
  </si>
  <si>
    <t>The Fizir F1V (Serbian Cyrillic:Физир Ф1В) was the basis from which engineer Rudolf Fizir developed a series of single-engined, two-seat, reconnaissance biplanes fitted with different engines. Construction was carried out in the Yugoslav aircraft factories Zmaj and Rogožarski between 1928 and 1932. Rudolf Fizir designed a biplane reconnaissance aircraft during the first war of the Kingdom of Yugoslavia (KSHS) during 1925.  It was equipped with a 260 hp Maybach engine and the prototype was made in the workshop of the Novi Sad Air Aviation Regiment. The prototype was first flown in late November 1925 by test pilot Vladimir Striževski. Further development of the basic Fizir design was undertaken with the assistance of Dušan Stankov resulting in the construction of five additional prototypes and the delivery of 32 production machines designated Fizir F1V (commonly referred to as "Fizir-Maybach 260 hp") over the next three years. While these had been built at the Rogožarski factory, Zmaj built 15 of the Fizir F1V-Wright version and 5 Jupiter-engined Fizir F1M floatplanes for Naval Aviation in 1930. Zmaj was also responsible for conversion of several Fizir-Maybach trainers to Lorraine-Dietrich engines in 1932, which extended the service life of these machines under the new name Fizir-Lorraine 400 hp. Just after the factory tests, on 8 October 1926 pilot Vladimir Striževski flew the aircraft from Novi Sad to Skopje to Mostar to Rajlovac (Sarajevo) to Zagreb and returned to Novi Sad -  a distance of 1,410 km  - over a period of 8 hours and 40 minutes.[2] As a result of this performance, the aircraft was entered in an international competition of the Little Entente in Poland where it was one of 14 entries. Though some of the other competitors had aircraft with twice the power, it came in first place. Thanks to this success and satisfactory test results, it was decided to put the Fizir F1V into serial production, but as an intermediate trainer rather than as a reconnaissance aircraft with the result that some changes were made, such as adding dual controls. Difficulties with supplies of the original Maybach engine resulted in a variety of other engines being fitted, from which the individual variants would derive their names. The Fizir F1V was used at the flying schools to transition pupils to reconnaissance and bomber aircraft, replacing the worn-out Hansa-Brandenburg C.I as production permitted. Twenty examples were produced by the end of the 1928 and 12 in 1929. The Fizir F1V aircraft used by the pilot schools were withdrawn from service and replaced with the new Zmaj Fizir FP-2 in 1936. Some examples of these aircraft had flown by the beginning of April and were still in use when war started in 1941 as a liaison aircraft or training. Last flight from the family of these types of aircraft Fizir F1M (Fizir first Navy) was a seaplane that was developed at "Zmaj" by Zemun on the request of the Navy Command for a reconnaissance seaplane on floats. Known as Zmaj Fizir-Jupiter or "Big Fizir" they were used in the Naval Air Force for as a reconnaissance seaplane and for towing targets for antiaircraft training. On one of these aircraft was fitted with an NACA ring in 1931 to improve the Jupiter engine's cooling and reduce drag. These aircraft flew during the war and three were captured by the Italians however it is unknown if they made any use of them. Maybach Mb IVa engine installed in aircraft Fizir F1V-Maybach. Lorraine Dietrich 12Eb engine installed in aircraft Fizir F1V-Loren. Wright J-5 engine installed in aircraft Fizir F1V-Wright. Jupiter 9A engine installed in aircraft Fizir F1M-Jupiter. Walter Castor engine installed in aircraft Fizir F1G-Castor. Data from[citation needed]General characteristics Performance</t>
  </si>
  <si>
    <t>Advanced trainer</t>
  </si>
  <si>
    <t>https://en.wikipedia.org/Advanced trainer</t>
  </si>
  <si>
    <t>Yugoslavia</t>
  </si>
  <si>
    <t>https://en.wikipedia.org/Yugoslavia</t>
  </si>
  <si>
    <t>Prva Srpska Fabrika Aeroplana Zivojin Rogozarski, Belgrade and Fabrika Aeroplana i hidroaviona Zmaj Zemun</t>
  </si>
  <si>
    <t>Rudolf Fizir; D. Stankov</t>
  </si>
  <si>
    <t>retired</t>
  </si>
  <si>
    <t>from 1928 to 1932</t>
  </si>
  <si>
    <t>56[1]</t>
  </si>
  <si>
    <t>Fizir F1</t>
  </si>
  <si>
    <t>3.10 m (10 ft 2 in)</t>
  </si>
  <si>
    <t>1,100 kg (2,425 lb)</t>
  </si>
  <si>
    <t>1 × Maybach MbIVa 7-cylinder radial, 190 kW (260 hp)</t>
  </si>
  <si>
    <t>176 km/h (109 mph, 95 kn) at sea level</t>
  </si>
  <si>
    <t>{'Fizir F1': ' Prototype with a 190\xa0kW (260\xa0hp) ', 'Fizir F1V-Maybach': ' 190\xa0kW (260\xa0hp) ', 'Fizir F1V-Loren': ' 340\xa0kW (450\xa0hp) ', 'Fizir F1V-Hispano': ' 340\xa0kW (450\xa0hp) ', 'Fizir F1V-Wright': ' 160\xa0kW (220\xa0hp) ', 'Fizir F1M-Jupiter': ' a naval seaplane (also called "The Great Fizir") with 310\xa0kW (420\xa0hp) ', 'Fizir F1G-Castor': ' 180\xa0kW (240\xa0hp) ', 'Fizir F1G-Titan': ' 170\xa0kW (230\xa0hp) '}</t>
  </si>
  <si>
    <t>12.71 m (41 ft 8 in)</t>
  </si>
  <si>
    <t>//upload.wikimedia.org/wikipedia/commons/thumb/2/21/Fizir_Maybach_L%27A%C3%A9ronautique_March%2C1926.jpg/300px-Fizir_Maybach_L%27A%C3%A9ronautique_March%2C1926.jpg</t>
  </si>
  <si>
    <t>10.21 m (33 ft 6 in)</t>
  </si>
  <si>
    <t>3.46 m/s (681 ft/min) to 5,000 m (16,405 ft)</t>
  </si>
  <si>
    <t>6,000 m (20,000 ft)</t>
  </si>
  <si>
    <t>https://en.wikipedia.org/Rudolf Fizir; D. Stankov</t>
  </si>
  <si>
    <t>Yugoslav Royal Air Force</t>
  </si>
  <si>
    <t>https://en.wikipedia.org/Yugoslav Royal Air Force</t>
  </si>
  <si>
    <t>Stearman 4</t>
  </si>
  <si>
    <t>The Stearman 4 is an American commercial biplane that was manufactured in the 1920s by Stearman Aircraft. They were marketed at the time as fast and luxurious executive transports and mail planes for about US$16,000.[1][2] Stearman Aircraft developed the Model 4 from the C3, adding a deeper fuselage and offering a range of more powerful engines. These features enabled the Model 4 to carry heavier cargo loads. Being larger than the C3, but smaller than the M-2 and LT-1 models, it filled a gap in the Stearman product line. Designer Lloyd Stearman said that it was the best airplane he ever designed.[3] Heaters were provided for both cockpits.[citation needed] Stearman sold the Model 4 to commercial operators in the United States, building 41 before ending production. Users of the type included Varney Air Lines and American Airways (later American Airlines). Standard Oil operated three Junior Speedmails for product promotion. The aircraft was produced in Wichita, Kansas from September 1929 to August 1930.[4] In Canada, Trans-Canada Air Lines (later Air Canada) bought three Stearman for pilot training and surveying new routes and were used from 1937 to 1939. One of them was sold in March 1939.[5] 1930s socialite aviator Aline Rhonie flew NC796H (which still exists but is now registered as NC774H) out of Long Island, New York, before later joining the British war effort with the Air Transport Auxiliary.[6] The aircraft's rugged construction helped it survive heavy handling and loads, and thirteen remained on the U.S. Civil Register in 1965.[7] Several were operated as crop dusters, with their forward mail compartment converted into a hopper. Many later passed to private owners of veteran planes and are airworthy or in museums.[8] The first letter of the designation refers to the engine while an M indicates that it was intended as a mailplane, with the forward compartment covered. Minor modifications were made to the design which were reflected in the use of -1 after the designation. Reference: Simpson[9]  Canada  United States Data from Green, 1965, p.298General characteristics Performance  Related development Aircraft of comparable role, configuration, and era</t>
  </si>
  <si>
    <t>Mailplane/transport</t>
  </si>
  <si>
    <t>https://en.wikipedia.org/Mailplane/transport</t>
  </si>
  <si>
    <t>Stearman Aircraft</t>
  </si>
  <si>
    <t>https://en.wikipedia.org/Stearman Aircraft</t>
  </si>
  <si>
    <t>Lloyd Stearman</t>
  </si>
  <si>
    <t>Several currently fly in private ownership</t>
  </si>
  <si>
    <t>41[1]</t>
  </si>
  <si>
    <t>Stearman C3</t>
  </si>
  <si>
    <t>https://en.wikipedia.org/Stearman C3</t>
  </si>
  <si>
    <t>10 ft 2 in (3.2 m)</t>
  </si>
  <si>
    <t>2,426 lb (1,100 kg)</t>
  </si>
  <si>
    <t>3,936 lb (1,785 kg)</t>
  </si>
  <si>
    <t>1 × Pratt &amp; Whitney Wasp , 450 hp (336 kW)</t>
  </si>
  <si>
    <t>158 mph (256 km/h, 137 kn)</t>
  </si>
  <si>
    <t>53 mph (85 km/h, 46 kn)</t>
  </si>
  <si>
    <t>{'4-C/C-4/C-4A Junior Speedmail (Approved Type Certificate (ATC) 304)[10]': 'wered by 300\xa0hp (224\xa0kW) Wright J6-9 radial, 10 built.[11]', '4-CM Senior Speedmail (ATC 325)[12]': 'ngle seat mailplane version of the 4-C. 15 built including three converted from 4-Cs.[12]', '4-D Junior Speedmail (ATC 305)[13]': 'rst certified aircraft with the then new 300\xa0hp (224\xa0kW) Pratt &amp; Whitney Wasp Junior,[13] 8 were built, including 1 as 4-DX.', '4-DX Junior Speedmail (ATC 2-406)[14]': 'e built[15] with a 400\xa0hp (298\xa0kW) Pratt &amp; Whitney Wasp S1A and a canopy over both cockpits.[14]', '4-DM Senior Speedmail (ATC 326)[16]': 'ngle seat mailplane version of the 4-D. Two built, both converted from other models.[16]', '4-E/C4W Junior Speedmail (ATC 292)[17]': '0\xa0hp (313\xa0kW) Pratt &amp; Whitney C-1 Wasp or 450\xa0hp (336\xa0kW) Pratt &amp; Whitney Wasp[1] 11 built.[18]', '4-EX Senior Speedmail (ATC 2-279)': 'e customized 4-E built for Standard Oil with a 450\xa0hp (336\xa0kW) Pratt &amp; Whitney Wasp SC.[14]', '4-EM Senior Speedmail (ATC 322)[19]': 'ngle seat mailplane version of the 4-E.', '4-RM Special (no ATC issued)': 'e 4-CM was converted into a four seater and powered by a 450\xa0hp (336\xa0kW) Ranger GV-770.[14]', 'Model 80 Sportster (ATC 504)[20]': '33 one-off custom two-seater with dual controls and an enclosed canopy for the rear cockpit, with a 420\xa0hp (313\xa0kW) Pratt &amp; Whitney Wasp Junior T3A engine.[20]', 'Model 81 (ATC 504)[20]': 'e built as a trainer variant of the 80 with enclosed canopy over both cockpits.[13] Sold to the Mexican government after a tour of South America while on floats.[13]'}</t>
  </si>
  <si>
    <t>38 ft 0 in (11.6 m)</t>
  </si>
  <si>
    <t>//upload.wikimedia.org/wikipedia/commons/thumb/5/59/Stearman_4CM-1_Junior_Speedmail_Geneseo%2CNY_%28Airshow%29_MDF_0880.jpg/300px-Stearman_4CM-1_Junior_Speedmail_Geneseo%2CNY_%28Airshow%29_MDF_0880.jpg</t>
  </si>
  <si>
    <t>two passengers</t>
  </si>
  <si>
    <t>26 ft 4 in (8.0 m)</t>
  </si>
  <si>
    <t>645 mi (1,045 km, 560 nmi)</t>
  </si>
  <si>
    <t>1,400 ft/min (7.1 m/s)</t>
  </si>
  <si>
    <t>18,000 ft (5,490 m)</t>
  </si>
  <si>
    <t>https://en.wikipedia.org/Lloyd Stearman</t>
  </si>
  <si>
    <t>Commercial air carriers</t>
  </si>
  <si>
    <t>Hanriot H.35</t>
  </si>
  <si>
    <t>The Hanriot H.35 was a 1920s French intermediate training monoplane designed and built by Avions Hanriot.[1][2] The H.35 was developed from the earlier H.34 basic trainer and was a two-seat strut-braced parasol  monoplane.[1] The H.35 was powered by a 180 hp (134 kW) Hispano-Suiza 8Ab piston engine.[2] Twelve aircraft were built for use with the Hanriot flying school and also the Societe Francaise d'Aviation at Orly.[2]  A 1925 development of the H.35 was the H.36 which was a twin-float equipped version powered by a 120 hp (89 kW) Salmson 9Ac piston engine.[2] An order for 50 H.36s was placed by Yugoslavia.[2] Data from [2]Illustrated Encyclopedia of AircraftGeneral characteristics Performance</t>
  </si>
  <si>
    <t>Intermediate training monoplane</t>
  </si>
  <si>
    <t>Avions Hanriot</t>
  </si>
  <si>
    <t>https://en.wikipedia.org/Avions Hanriot</t>
  </si>
  <si>
    <t>12+</t>
  </si>
  <si>
    <t>22.00 m2 (236.81 sq ft)</t>
  </si>
  <si>
    <t>680 kg (1,499 lb)</t>
  </si>
  <si>
    <t>945 kg (2,083 lb)</t>
  </si>
  <si>
    <t>1 × Hispano-Suiza 8Ab water-cooled eight-cylinder Vee piston engine , 134 kW (180 hp)</t>
  </si>
  <si>
    <t>11.39 m (37 ft 4.5 in)</t>
  </si>
  <si>
    <t>//upload.wikimedia.org/wikipedia/commons/thumb/7/71/Hanriot_H.35_L%27A%C3%A9ronautique_June%2C1926.jpg/300px-Hanriot_H.35_L%27A%C3%A9ronautique_June%2C1926.jpg</t>
  </si>
  <si>
    <t>7.60 m (24 ft 11.25 in)</t>
  </si>
  <si>
    <t>320 km (199 mi, 173 nmi)</t>
  </si>
  <si>
    <t>5,000 m (16,405 ft)</t>
  </si>
  <si>
    <t>Hawker P.V.4</t>
  </si>
  <si>
    <t>The Hawker P.V.4 was a 1930s British biplane aircraft built by Hawker Aircraft in competition for a government order for a general-purpose military aircraft. In 1931, the British Air Ministry issued a their Specification G.4/31 for a "Standard General Purpose" aircraft. The duties were to include liaison, bombing (both day and night), dive bombing, torpedo bombing, and reconnaissance. As none of the competing prototypes ordered for the competition could carry out all of the roles, and as individually aircraft of the Hawker Hart series could perform most of these duties, with the Hart having excellent handling in a dive,[1] Hawkers decided to base their entry on the Hind development of the Hart. They built the P.V.4 as a private venture (i.e., with their own money) as a two-seat light bomber; although the bomb load of 570 lb (259 kg) was the same as the Hart, the reinforced fuselage and wings allowed the P.V.4 to dive with this load. The P.V.4 was first flown from the Brooklands airfield on 6 December 1934.[1] The Bristol Pegasus III engine was initially used, but this was changed to the Pegasus X in 1935. In trials, it proved to be the only one of the competitors to be fully suitable for dive-bombing; unfortunately, because of its cross-axle undercarriage, it could not carry a torpedo. The dive bombing duty was dropped from the specification, however, so the aircraft had little extra to offer and it lost out to the Vickers Wellesley monoplane which entered production. Only one aircraft was built. This was eventually used for spinning tests, and then sent to Bristol Aeroplane to be used as an engine test bed, with several other engines being installed. The Finnish Air Force in the 1930s, evaluated different dive bombers including the Hawker P.V.4, eventually choosing the Fokker C.X light bomber. The sole P.V.4 prototype was struck off charge on 29 March 1939.[1] Data from The British Bomber since 1914[1]General characteristics Performance Armament   Aircraft of comparable role, configuration, and era</t>
  </si>
  <si>
    <t>General-purpose bomber, reconnaissance and dive bomber</t>
  </si>
  <si>
    <t>Hawker</t>
  </si>
  <si>
    <t>https://en.wikipedia.org/Hawker</t>
  </si>
  <si>
    <t>Sydney Camm</t>
  </si>
  <si>
    <t>11 ft 10 in (3.61 m)</t>
  </si>
  <si>
    <t>348 sq ft (32.3 m2)</t>
  </si>
  <si>
    <t>3,728 lb (1,691 kg)</t>
  </si>
  <si>
    <t>6,650 lb (3,016 kg)</t>
  </si>
  <si>
    <t>1 × Bristol Pegasus X nine-cylinder air-cooled radial engine, 690 hp (510 kW)</t>
  </si>
  <si>
    <t>183 mph (295 km/h, 159 kn) at 6,600 ft (2,000 m)</t>
  </si>
  <si>
    <t>Hawker Hart</t>
  </si>
  <si>
    <t>40 ft 0 in (12.19 m)</t>
  </si>
  <si>
    <t>//upload.wikimedia.org/wikipedia/commons/thumb/e/e6/Hawker_PV4.jpg/300px-Hawker_PV4.jpg</t>
  </si>
  <si>
    <t>29 ft 10 in (9.09 m)</t>
  </si>
  <si>
    <t>2-bladed Watts wooden propeller</t>
  </si>
  <si>
    <t>460 mi (740 km, 400 nmi)</t>
  </si>
  <si>
    <t>23,700 ft (7,200 m)</t>
  </si>
  <si>
    <t>https://en.wikipedia.org/Sydney Camm</t>
  </si>
  <si>
    <t>RAF (intended)</t>
  </si>
  <si>
    <t>https://en.wikipedia.org/Hawker Hart</t>
  </si>
  <si>
    <t>6 min 45 s to 10,000 ft (3,000 m)</t>
  </si>
  <si>
    <t>https://en.wikipedia.org/RAF (intended)</t>
  </si>
  <si>
    <t>1 x Vickers machine gun installed in the nose.1 x Lewis gun mounted in the rear cockpit.</t>
  </si>
  <si>
    <t>500 lb (230 kg) of bombs</t>
  </si>
  <si>
    <t>Stearman-Hammond Y-1</t>
  </si>
  <si>
    <t>The Stearman-Hammond Y-1 was a 1930s American utility monoplane built by the Stearman-Hammond Aircraft Corporation and evaluated by the United States Navy and the British Royal Air Force.[1] In the early 1930s Dean Hammond designed the Hammond Model Y, a low-wing monoplane twin-boom pusher monoplane. Hammond cooperated with the aircraft designer Lloyd Stearman to develop the type for production. They formed the Stearman-Hammond Aircraft Corporation in 1936 to build the aircraft as the Stearman-Hammond Y-1. The first aircraft was powered by a 125 hp (93 kW) Menasco C-4 piston engine driving a pusher propeller. The performance was not impressive so it was re-engined with a 150 hp (112 kW) Menasco C-4S and re-named the Y-1S. Although designed to be easy to fly the high price meant only 20 aircraft were produced.[1] The aircraft had no rudder as such, the tailplane fins being adjustable but fixed in flight. Turning was by differential aileron and elevator alone. In 1934 the Bureau of Air Commerce held a competition for a safe and practical $700 aircraft. In 1936 the winner of the competition was the Stearman-Hammond Y-1, incorporating many of the safety features of the Ercoupe W-1. Two other winners were the Waterman Aeroplane and a roadable autogyro from the Autogiro Company of America, the AC-35. Twenty-five examples were ordered by the bureau at a price of $3,190 each. The first delivery was considered unacceptable in finish, prompting the production of the re-engineered Y-S model.[2] Two Y-1S, serial numbers 0908 and 0909,were used for radio controlled development trials by the United States Navy as the JH-1.[3] [4] A successful unmanned radio-controlled flight was made with a JH-1 drone on 23 December 1937 at the Coast Guard Air Station, Cape May, N.J. Take-off and landing was controlled via a land based radio set; for flight maneuvers, control was shifted to an airborne TG-2.[5] KLM purchased a Y-1 (PH-APY) for use in training their pilots in tricycle undercarriage.[6] The Royal Air Force also evaluated a former KLM Y-1S in the 1940s.[1] Data from Smithsonian Institution's National Air &amp; Space Museum[9]General characteristics Performance  Media related to Stearman-Hammond Y-1 at Wikimedia Commons</t>
  </si>
  <si>
    <t>Utility monoplane</t>
  </si>
  <si>
    <t>https://en.wikipedia.org/Utility monoplane</t>
  </si>
  <si>
    <t>Stearman-Hammond Aircraft Corporation</t>
  </si>
  <si>
    <t>https://en.wikipedia.org/Stearman-Hammond Aircraft Corporation</t>
  </si>
  <si>
    <t>Dean B. Hammond</t>
  </si>
  <si>
    <t>approx 20</t>
  </si>
  <si>
    <t>7 ft 7 in (2.31 m)</t>
  </si>
  <si>
    <t>1,400 lb (635 kg)</t>
  </si>
  <si>
    <t>2,150 lb (975 kg)</t>
  </si>
  <si>
    <t>1 × Menasco C-4S piston engine, 150 hp (110 kW)</t>
  </si>
  <si>
    <t>110 kn (130 mph, 210 km/h) at 3000 ft (915 m)</t>
  </si>
  <si>
    <t>//upload.wikimedia.org/wikipedia/commons/thumb/5/5e/Stearman_Hammond_Y-1_at_Langley_November_1938.jpg/300px-Stearman_Hammond_Y-1_at_Langley_November_1938.jpg</t>
  </si>
  <si>
    <t>26 ft 11 in (8.20 m)</t>
  </si>
  <si>
    <t>https://en.wikipedia.org/Dean B. Hammond</t>
  </si>
  <si>
    <t>Stearman C2</t>
  </si>
  <si>
    <t>The Stearman C2 was the second aircraft type designed by the Stearman Aircraft company. The aircraft first flew in 1927. The airframe of the C2 was virtually identical to the model C1. Differences included an aileron control system that actuated the single set ailerons on the upper wings via torque tubes internal to the upper wings rather than from vertical push-pull rods connected to the lower wings. All further C-series Stearmans had this system. Various types of engines were installed on C2 aircraft. Some were air cooled while others were water-cooled. Unlike the model C1 that had the radiator located in the nose cowl, Stearman C2 aircraft with liquid-cooled engines installed had the radiator located between the main gear legs. When the follow-on but similar model C3 became the first Stearman aircraft to receive a type certificate, some of the C2B aircraft were approved as C3B aircraft. The most popular version of the type was the C2B which had a Wright J5 Whirlwind engine installed. The C2M ("M" for mail) was powered by a 200 hp Wright J4 radial engine and had modifications to meet the specifications of Varney Airlines. This included having the front cockpit replaced by a covered mail pit. In total, 33 model C2 aircraft were manufactured with the first three built in the original Stearman plant in Venice, California. Variants produced were: C2 and C2A 90 hp liquid-cooled Curtiss OX-5 engine C2B 220 hp Wright J5 air-cooled radial engine. Left and right side throttle installed as standard. C2C C2 model with a 180 hp Wright/Martin Hispano Suiza liquid-cooled V-8 engine C2H(1 built) 280 hp Menasco-Salmson air-cooled radial engine and counter-clockwise rotating propeller. Custom-built aircraft with experimental "speed wings" C2K(2 built) 128 hp Siemens-Halske SH-12 air-cooled radial engine C2M(mail) 200 hp 9-cylinder Wright J4 air-cooled radial engine. Front cockpit replaced by a covered mail pit. Reinforced windshield to prevent cargo loading damage. (Partial listing, only covers most numerous types)   This article on an aircraft of the 1920s is a stub. You can help Wikipedia by expanding it.</t>
  </si>
  <si>
    <t>3-seat commercial biplane</t>
  </si>
  <si>
    <t>Stearman Aircraft Corp.</t>
  </si>
  <si>
    <t>https://en.wikipedia.org/Stearman Aircraft Corp.</t>
  </si>
  <si>
    <t>Stearman C1</t>
  </si>
  <si>
    <t>https://en.wikipedia.org/Stearman C1</t>
  </si>
  <si>
    <t>//upload.wikimedia.org/wikipedia/commons/thumb/2/25/Alaskan_Airways_Stearman.jpg/300px-Alaskan_Airways_Stearman.jpg</t>
  </si>
  <si>
    <t>The Stearman C3 was an American-built civil biplane aircraft of the 1920s, designed by Stearman Aircraft of Wichita, Kansas.  It was also the first Stearman aircraft to receive a type certificate.[citation needed] The C3 was a rugged biplane with simple straight wings, a tough undercarriage with oleo shock absorbers and two open cockpits with the pilot in the rear and two side-by-side passenger seats in the front. In fact, it was a slightly modified version of the earlier model C2 aircraft. Changes included an increased volume oil tank and larger sized baggage compartment.[citation needed] Introduced in 1928, the C3 was powered by a variety of engines of between 128 hp and 225 hp, each version having its own designation.[1] The last version of the C3 was the C3R which had several external differences including a cutout in the aft portion of the wing center section for improved pilot visibility, a headrest in the aft cockpit, and slightly increased chord of the rudder and vertical stabilizer.[citation needed] Although there were several versions of the C3, most were either the C3B and the C3R. A few C3s were approved for float operations.[citation needed] The C3 was built with light commercial applications in mind, including passenger flying and business flights. The C3MB was a special mail-carrying aircraft based on the C3 with the forward cockpit enclosed as a dedicated cargo compartment. This version was operated in 1928 by National Parks Airways on airmail route CAM 26 from Salt Lake City, Utah to Pocatello, Idaho and Great Falls, Montana.[2] Data from:Airlife's World Aircraft,[1] Aerofiles:Stearman[3] Variants produced were: Data from [7]General characteristics Performance  Media related to Stearman C3 at Wikimedia Commons</t>
  </si>
  <si>
    <t>three-seat light commercial biplane</t>
  </si>
  <si>
    <t>a few are still airworthy</t>
  </si>
  <si>
    <t>9 ft 0 in (2.75 m)</t>
  </si>
  <si>
    <t>1,650 lb (748 kg)</t>
  </si>
  <si>
    <t>× Wright J5 , 220 hp (160 kW)</t>
  </si>
  <si>
    <t>126 mph (203 km/h, 109 kn)</t>
  </si>
  <si>
    <t>108 mph (174 km/h, 94 kn)</t>
  </si>
  <si>
    <t>{'C1': 'rst of the C series powered by a Curtiss OX-5, later re-engined with a 240\xa0hp (179\xa0kW) Menasco-Salmson radial as the C1X. One built.[3]', 'C1X': 'One built.', 'C2': 'ur aircraft similar to the C1, with the radiator mounted underneath, hydraulic shock absorbers and dual controls. Variously powered by 90\xa0hp (67\xa0kW) Curtiss OX-5, Wright-Hisso A, Wright Whirlwind and Menasco-Salmson radial engine.[3]', 'C3B Sport Commercial': '0\xa0hp (164\xa0kW) Wright J5 radial engine.[3]', 'C3C': '0\xa0hp (112\xa0kW) Wright Martin/Hispano Suiza E engine.[3]', 'C3D': '0\xa0hp (134\xa0kW) Wright Martin/Hispano Suiza E engine. 1 delivered.[3]', 'C3E': '0\xa0hp (142\xa0kW) Wright Martin/Hispano Suiza E2 engine[citation needed]', 'C3F': '0\xa0hp (142\xa0kW) Wright Martin/Hispano Suiza E3 engine.[3]', 'C3G': '0\xa0hp (142\xa0kW) Wright Martin/Hispano Suiza E4 engine.[citation needed]', 'C3H': '0\xa0hp (194\xa0kW) Menasco-Salmson air-cooled engine.[3]', 'C3I': '0\xa0hp (119\xa0kW) Curtiss C6 engine.[citation needed]', 'C3K': '8\xa0hp (95\xa0kW) Siemens-Halske Sh 12.[3]', 'C3L': '0\xa0hp (97\xa0kW) Comet 7D radial engine. 1 built, later converted to C3B.[3]', 'C3MB': 'B with forward cockpit enclosed for mail carrying.[3]', 'C3P': '0\xa0hp (164\xa0kW) Wright J5 Whirlwind radial engine.[3]', 'C3R Business Speedster': '5\xa0hp (168\xa0kW) Wright J6.[4][3]'}</t>
  </si>
  <si>
    <t>35 ft 0 in (10.68 m)</t>
  </si>
  <si>
    <t>//upload.wikimedia.org/wikipedia/commons/thumb/c/c5/Stearman_C3B.jpg/300px-Stearman_C3B.jpg</t>
  </si>
  <si>
    <t>2 passengers</t>
  </si>
  <si>
    <t>24 ft 0 in (7.32 m)</t>
  </si>
  <si>
    <t>620 mi (1,000 km, 540 nmi)</t>
  </si>
  <si>
    <t>air mail and commercial companies</t>
  </si>
  <si>
    <t>2,650 lb (1,202 kg)</t>
  </si>
  <si>
    <t>Stearman Cloudboy</t>
  </si>
  <si>
    <t>The Stearman Model 6 Cloudboy was a 1930s American training biplane designed and built by the Stearman Aircraft Company of Wichita, Kansas. The Cloudboy was designed as a commercial or military trainer. Due to economic pressure during the Great Depression, only a few aircraft were built. Three civil models were built, followed by four similar aircraft for evaluation by the United States Army Air Corps. Designated YPT-9 by the Army, it failed to gain any orders. All models went through a number of engine changes (resulting in new designations for both the military and civil aircraft). Data from United States Military Aircraft since 1909[8]General characteristics Performance     Related lists</t>
  </si>
  <si>
    <t>Training biplane</t>
  </si>
  <si>
    <t>Stearman Aircraft Company</t>
  </si>
  <si>
    <t>https://en.wikipedia.org/Stearman Aircraft Company</t>
  </si>
  <si>
    <t>1930-1931</t>
  </si>
  <si>
    <t>9 ft 7 in (2.92 m)</t>
  </si>
  <si>
    <t>272 sq ft (25.3 m2)</t>
  </si>
  <si>
    <t>2,814 lb (1,279 kg)</t>
  </si>
  <si>
    <t>1 × Lycoming R-680-3 , 200 hp (149 kW)</t>
  </si>
  <si>
    <t>{'Model 6A Cloudboy': 'itial civil production with a 165\xa0hp (123\xa0kW) Wright J-6 Whirlwind 5 engine, three built.', 'Model 6C Cloudboy': '-engined with a 300\xa0hp (220\xa0kW) Wright J-6-9 Whirlwind (R-975-1), also designated YBT-3.', 'Model 6D Cloudboy': '-engined with a 300\xa0hp (220\xa0kW) Pratt &amp; Whitney Wasp Junior, also designated YBT-5', 'Model 6F Cloudboy': '-engined with a 165\xa0hp (123\xa0kW) Continental A70 engine, also designated YBT-9A.', 'Model 6H Cloudboy': '-engined with a 170\xa0hp (130\xa0kW) Kinner YR-720A engine, also designated YBT-9C.', 'Model 6L Cloudboy': '-engined with a 200\xa0hp (150\xa0kW) Lycoming R-680-3 engine, also designated YBT-9B', 'Model 6P Cloudboy': 'e 6F re-engined with 1 220\xa0hp (160\xa0kW) Wright J-5 engine', 'YPT-9': 'litary production variant of the Model 6A with a 165\xa0hp (123\xa0kW) Wright J-6 Whirlwind 5 engine, four built (one converted to YPT-9A, one to YPT-9B, one to YBT-3 and one YBT-5).', 'YPT-9A': 'e YPT-9 re-engined with a 165\xa0hp (123\xa0kW) Continental A70 (YR-545-1) engine, later converted to YPT-9B.', 'YPT-9B': 'e YPT-9 and one YPT-9A re-engined with a 200\xa0hp (150\xa0kW) Lycoming R-680-3 engine.', 'YPT-9C': 'T-3 re-engined with a 170\xa0hp (130\xa0kW) Kinner YR-720A engine.', 'YBT-3': 'e YPT-9 re-engined with a 300\xa0hp (220\xa0kW) Wright J-6-9 Whirlwind, later converted to a YPT-9C.', 'YBT-5': 'e YPT-9 re-engined with a 300\xa0hp (220\xa0kW) Pratt &amp; Whitney R-985-1 Wasp Junior engine.', 'XPT-943': 'primary trainer derived from the 6A for evaluation at Wright Field. Formed the origins of the Stearman NS and PT-13 for the US Navy and USAAC respectively.', 'X-70': 'ternative company designation for the XPT-943.'}</t>
  </si>
  <si>
    <t>32 ft 0 in (9.76 m)</t>
  </si>
  <si>
    <t>//upload.wikimedia.org/wikipedia/commons/thumb/9/98/Stearman_YBT-3.jpg/300px-Stearman_YBT-3.jpg</t>
  </si>
  <si>
    <t>24 ft 8 in (7.52 m)</t>
  </si>
  <si>
    <t>490 mi (789 km, 430 nmi)</t>
  </si>
  <si>
    <t>1,050 ft/min (5.3 m/s)</t>
  </si>
  <si>
    <t>17,000 ft (5,183 m)</t>
  </si>
  <si>
    <t>https://en.wikipedia.org/1931</t>
  </si>
  <si>
    <t>The Stearman C1 (or Stearman Sport Commercial Model 1) was the first type of airplane manufactured by the Stearman Aircraft Corporation. Only one example was manufactured, at the original Stearman factory in Venice, California, flying for the first time in March 1927. The aircraft was a sesquiwing type of biplane with its fuselage frame manufactured from thin-walled steel tubing. The wings had spruce spars. The aircraft had two tandem open cockpits with the pilot in the aft cockpit and two passengers in the forward cockpit. Ailerons were installed on the upper wings only. Brakes were a standard installation. It was initially powered by a  90 hp (67 kW) Curtiss OX-5 liquid-cooled engine but was later fitted with a  260 hp (194 kW) French Salmson 9Z water cooled radial engine and redesignated as the model C1X.  This article on an aircraft of the 1920s is a stub. You can help Wikipedia by expanding it.</t>
  </si>
  <si>
    <t>//upload.wikimedia.org/wikipedia/commons/thumb/8/85/Stearman_C1_NX4100_c.n_101.jpg/300px-Stearman_C1_NX4100_c.n_101.jpg</t>
  </si>
  <si>
    <t>Stearman C3C</t>
  </si>
  <si>
    <t>https://en.wikipedia.org/Stearman C3C</t>
  </si>
  <si>
    <t>Handley Page Hanley</t>
  </si>
  <si>
    <t>The Handley Page Hanley was a British torpedo bomber aircraft of the 1920s. A single-engine, single-seat biplane intended to operate from the Royal Navy's aircraft carriers, it was not successful, with only three aircraft being built. In late 1920, Handley Page started design of a new single-seat torpedo bomber to meet the requirements of Air Ministry Specification 3/20 for a carrier-based aircraft to replace the Sopwith Cuckoo, in competition with the Blackburn Dart. The resulting design, the Type T, (later known as the H.P.19) and named the Hanley was a single-engine biplane of wooden construction. It, like the Dart, was powered by a Napier Lion engine and had a crew of one. It had folding three-bay wings which were fitted with full-span leading edge slots on both upper and lower wings in order to improve low-speed handling.[1] Three prototypes were ordered, the first of which (serialed N143) flew on 3 January 1922.[2] Initial testing revealed that performance was disappointing with low speed handling, and that the view from the cockpit was also poor.[3] After being damaged in a crash landing, the first prototype was rebuilt with new wingtips, a revised two-bay wing and with the control cables for the elevators enclosed in the rear fuselage to reduce drag, flying in December 1922 as the Hanley Mark II.[2] These changes improved performance, but handling was still poor. The third prototype was therefore fitted with revised slots, as well as the drag reduction changes tested on the Hanley Mark II, the revised aircraft being designated Hanley Mark III, demonstrating considerably improved handling.[4] By the time that the Hanley Mark III was available for testing, the Dart, which was developed from Blackburn's earlier Swift, had already been ordered into service.[3] Data from Handley Page Aircraft since 1907[5]General characteristics Performance Armament  Related development Aircraft of comparable role, configuration, and era</t>
  </si>
  <si>
    <t>Torpedo bomber</t>
  </si>
  <si>
    <t>https://en.wikipedia.org/Torpedo bomber</t>
  </si>
  <si>
    <t>https://en.wikipedia.org/United Kingdom</t>
  </si>
  <si>
    <t>Handley Page</t>
  </si>
  <si>
    <t>https://en.wikipedia.org/Handley Page</t>
  </si>
  <si>
    <t>Prototype</t>
  </si>
  <si>
    <t>14 ft 2 in (4.32 m) [citation needed]</t>
  </si>
  <si>
    <t>562 sq ft (52.2 m2)</t>
  </si>
  <si>
    <t>3,640 lb (1,651 kg) Hanley I[6]</t>
  </si>
  <si>
    <t>6,444 lb (2,923 kg)</t>
  </si>
  <si>
    <t>Handley Page Hendon</t>
  </si>
  <si>
    <t>//upload.wikimedia.org/wikipedia/commons/thumb/8/88/HPHanley.jpg/300px-HPHanley.jpg</t>
  </si>
  <si>
    <t>33 ft 4 in (10.16 m)</t>
  </si>
  <si>
    <t>3-bladed fixed-pitch propeller</t>
  </si>
  <si>
    <t>11.5 lb/sq ft (56 kg/m2)</t>
  </si>
  <si>
    <t>15,000 ft (4,600 m)</t>
  </si>
  <si>
    <t>https://en.wikipedia.org/Handley Page Hendon</t>
  </si>
  <si>
    <t>0.070 hp/lb (0.115 kW/kg)</t>
  </si>
  <si>
    <t>1 × 18 in (457 mm) torpedo</t>
  </si>
  <si>
    <t>Harmon Mister America</t>
  </si>
  <si>
    <t>The Harmon Mister America was a 1970s American single-seat light sports aircraft designed by James B. Harmon. Plans for home building were made available from the Harmon Engineering Company. It is a mid-wing cantilever monoplane with a low-set tailplane and a fixed-tailwheel landing gear. The prototype (N7UN) first flew in 1975 powered by a 60-hp (45 kW) 1200cc Volkswagen air-cooled engine. In November 2014 one example was registered in the United States with the Federal Aviation Administration.[1] Data from Jane's All The World's Aircraft 1976–77[2]General characteristics Performance</t>
  </si>
  <si>
    <t>Light sports monoplane</t>
  </si>
  <si>
    <t>Harmon Engineering Company</t>
  </si>
  <si>
    <t>https://en.wikipedia.org/Harmon Engineering Company</t>
  </si>
  <si>
    <t>James B. Harmon</t>
  </si>
  <si>
    <t>Harmon Der Donnerschlag</t>
  </si>
  <si>
    <t>https://en.wikipedia.org/Harmon Der Donnerschlag</t>
  </si>
  <si>
    <t>5 ft 0 in (1.52 m)</t>
  </si>
  <si>
    <t>76.0 sq ft (7.06 m2)</t>
  </si>
  <si>
    <t>430 lb (195 kg)</t>
  </si>
  <si>
    <t>1 × 1200cc Volkswagen air-cooled engine , 60 hp (45 kW)</t>
  </si>
  <si>
    <t>125 mph (201 km/h, 109 kn)</t>
  </si>
  <si>
    <t>100 mph (161 km/h, 87 kn)</t>
  </si>
  <si>
    <t>19 ft 8 in (5.99 m)</t>
  </si>
  <si>
    <t>15 ft 2 in (4.62 m)</t>
  </si>
  <si>
    <t>400 mi (643 km, 350 nmi)</t>
  </si>
  <si>
    <t>12,000 ft (3,660 m)</t>
  </si>
  <si>
    <t>Hawker P.V.3</t>
  </si>
  <si>
    <t>The Hawker P.V.3 was a British single-engined biplane fighter prototype of the 1930s. Only a single example was built, the Gloster Gladiator being selected instead to fulfill the requirement to which it was designed. In 1930 the British Air Ministry circulated a draft version of Specification F.7/30 for a heavily armed day and night fighter around likely manufacturers.[1] The new fighter was to have a speed of at least 250 mph (400 km/h) and a good climb rate.  As it was expected that the high speeds of both the fighter and its prospective targets would only allow short bursts of fire to hit the target, an armament of four Vickers machine guns was required, double that of earlier fighters.[2] Although not a requirement of the specification, the Air Ministry encouraged the use of the new steam-cooled Rolls-Royce Goshawk engine.[3] To meet this requirement, Hawker Aircraft submitted two designs, one a monoplane and the other a biplane, but both were rejected by the Air Ministry when contracts were awarded for prototypes in 1932, orders going to Blackburn Aircraft (for its F.3) and Westland Aircraft (the Westland F.7/30).[4] Despite this rejection, Hawker decided to construct a single example of its biplane design, the Hawker P.V.3 as a Private Venture without an Air Ministry order.  The P.V.3, design of which was led by Hawker's Chief Designer Sidney Camm, was an enlarged development of Hawker's Fury fighter, powered by the preferred Goshawk. Like the Fury, it had an all-metal structure with fabric covered wings (which unlike the Fury were swept back), tail and aft fuselage, with a metal skinned forward fuselage. Steam condensers for the Goshawk engine were fitted in the upper wing, supplemented by a smaller retractable condenser under the fuselage.  It had a fixed tailwheel undercarriage with spats covering the mainwheels to reduce drag. Two machine guns were mounted at the top of the nose cowling, with two more machine guns mounted one on each side of the nose.[5][6] The P.V.3 made its maiden flight on 15 June 1934, piloted by George Bulman and powered by a 695 hp (518 kW) Goshawk II engine.[5]  Official trials of the F7/30 types were delayed until 1935 owing to problems with some of the other competitors, and Hawker used the delay to fit a slightly more powerful version of the Goshawk.  While the P.V.3 was praised for its handling and performance during testing at RAF Martlesham Heath, no order resulted, as in the meantime Gloster's Gladiator, another Private Venture design, had been ordered into production.  The Gladiator was powered by an air-cooled Bristol Mercury radial engine, and so avoided any need for a heavy and vulnerable steam condensor system.[7] Data from Hawker Aircraft since 1920.[8]General characteristics Performance Armament</t>
  </si>
  <si>
    <t>Day and night fighter</t>
  </si>
  <si>
    <t>10 ft 5 in (3.18 m)</t>
  </si>
  <si>
    <t>290.5 sq ft (26.99 m2)</t>
  </si>
  <si>
    <t>3,530 lb (1,601 kg)</t>
  </si>
  <si>
    <t>4,670 lb (2,118 kg)</t>
  </si>
  <si>
    <t>1 × Rolls-Royce Goshawk B.43 steam-cooled V12 engine, 700 hp (520 kW)</t>
  </si>
  <si>
    <t>224 mph (360 km/h, 195 kn) at 14,000 ft (4,270 m)</t>
  </si>
  <si>
    <t>28 ft 2 in (8.59 m)</t>
  </si>
  <si>
    <t>29,600 ft (9,000 m)</t>
  </si>
  <si>
    <t>4,850 lb (2,200 kg)</t>
  </si>
  <si>
    <t>4 min 20 s to 10,000 ft (3,050 m), 12 min 5 s to 20,000 ft (6,100 m)</t>
  </si>
  <si>
    <t>4 × 0.303 in (7.7 mm) Vickers machine guns, 450 rounds each</t>
  </si>
  <si>
    <t>Volocopter VoloConnect</t>
  </si>
  <si>
    <t>The VoloConnect is an electrically powered aircraft that can take off and land vertically (eVTOL). It is being developed by the German company Volocopter.[1] The concept of the VoloConnect was presented first on May 17, 2021 at the EBACE Connect conference.[2] The prototype was developed within two years in Munich under the direction of chief engineer Sebastian Mores. So far, only scaled-down prototypes have been tested in flight. The certification SC VTOL  enhanced (10−9)[3] shall be reached within the next 5 years. The VoloConnect will be linked to the Volocopter software platform VoloIQ.[4][5] In cooperation with Fraport, take-off and landing areas are planned which are necessary for the implementation of the urban air mobility concept.[6] The VoloConnect does not only has a multi-rotor system. It uses a hybrid lift and push design with a purely electric drive. It's equipped with 8 individual motors, 6 of them are connected to free propellers generate the lift and two to ducted propellers providing the forward thrust. There is a main high-wing wing with two outriggers for the 6 VTOL propellers. The stern is V-shaped.[7]  The lift of the VoloConnect is not only generated by propellers, as is usual with Volocopter, but also with its wings. This is energetically better. Data from Volocopter / Electric VTOL News by the Vertical Flight Society[7]General characteristics Performance The VoloConnect is designed for short range personal transport, it's connecting the suburbs to cities.[9]</t>
  </si>
  <si>
    <t>eVTOL</t>
  </si>
  <si>
    <t>https://en.wikipedia.org/eVTOL</t>
  </si>
  <si>
    <t>Volocopter GmbH</t>
  </si>
  <si>
    <t>https://en.wikipedia.org/Volocopter GmbH</t>
  </si>
  <si>
    <t>Planned for 2026</t>
  </si>
  <si>
    <t>Under development</t>
  </si>
  <si>
    <t>None (autopilot)</t>
  </si>
  <si>
    <t>2 × Horizontal Electric</t>
  </si>
  <si>
    <t>160 mph (250 km/h, 130 kn)</t>
  </si>
  <si>
    <t>110 mph (180 km/h, 97 kn)</t>
  </si>
  <si>
    <t>//upload.wikimedia.org/wikipedia/commons/thumb/2/21/2021-Model-VoloConnect.jpg/300px-2021-Model-VoloConnect.jpg</t>
  </si>
  <si>
    <t>2 - 3 passengers, 300–400 kg (660–880 lb)[8] payload</t>
  </si>
  <si>
    <t>62 mi (100 km, 54 nmi)</t>
  </si>
  <si>
    <t>Hanriot H.41</t>
  </si>
  <si>
    <t>The Hanriot H.41 was a military trainer aircraft produced in France in the 1920s. It was a further development in the family of aircraft that had commenced with the HD.14 in 1920, and incorporated a number of design features that had been developed for other members of that family. Like those other aircraft, however, it was a conventional, two-bay biplane with unstaggered wings of equal span. The H.41 used the modern engine and mixed construction developed for the HD.40 air ambulance and used them in a new design for a military trainer. The design did not prove a success, however, and only eleven were built, with three different engine types. A floatplane variant based on the HD.17 was slightly more successful, with twelve examples exported to Greece and Portugal. Data from Jane's all the World's Aircraft 1928[1]General characteristics Performance</t>
  </si>
  <si>
    <t>Hanriot</t>
  </si>
  <si>
    <t>https://en.wikipedia.org/Hanriot</t>
  </si>
  <si>
    <t>3.13 m (10 ft 3 in)</t>
  </si>
  <si>
    <t>34.9 m2 (376 sq ft)</t>
  </si>
  <si>
    <t>625 kg (1,378 lb)</t>
  </si>
  <si>
    <t>900 kg (1,984 lb)</t>
  </si>
  <si>
    <t>1 × Lorraine 5P 5-cylinder air-cooled radial piston engine, 75 kW (100 hp)</t>
  </si>
  <si>
    <t>10.26 m (33 ft 8 in)</t>
  </si>
  <si>
    <t>//upload.wikimedia.org/wikipedia/commons/thumb/c/cd/Hanriot_H.41_L%27A%C3%A9ronautique_January%2C1926.jpg/300px-Hanriot_H.41_L%27A%C3%A9ronautique_January%2C1926.jpg</t>
  </si>
  <si>
    <t>7.25 m (23 ft 9 in)</t>
  </si>
  <si>
    <t>2-bladed fixed pitch propeller</t>
  </si>
  <si>
    <t>400 km (250 mi, 220 nmi)</t>
  </si>
  <si>
    <t>25.8 kg/m2 (5.3 lb/sq ft)</t>
  </si>
  <si>
    <t>3,500 m (11,500 ft)</t>
  </si>
  <si>
    <t>1,000 m (3,300 ft) in 13 minutes</t>
  </si>
  <si>
    <t>0.0830 kW/kg (0.0505 hp/lb)</t>
  </si>
  <si>
    <t>50 km/h (31 mph; 27 kn)</t>
  </si>
  <si>
    <t>List of aircraft of Greece in World War II</t>
  </si>
  <si>
    <t>This is a list of aircraft used by the Royal Hellenic Air Force in World War II.</t>
  </si>
  <si>
    <t>Flylab Tucano</t>
  </si>
  <si>
    <t>The Flylab Tucano (English: Toucan) is an Italian ultralight aircraft, produced by Flylab, of Ischitella. The aircraft is supplied as a kit for amateur construction or as a complete ready-to-fly-aircraft. The aircraft was produced in the 1990s by Ferrari ULM of Castelbaldo.[1][2][3] The Tucano is a derivative of the Chotia Weedhopper and was designed to comply with the Fédération Aéronautique Internationale microlight rules with the design goal of being a low-cost aircraft. It features a strut-braced parasol wing, a two-seats-in-side-by-side configuration enclosed or open cockpit, fixed tricycle landing gear or floats and a single engine in pusher configuration or on some models twin engines in centreline thrust arrangement.[1][2] The aircraft is made from bolted-together aluminum tubing, with its flying surfaces covered in Dacron sailcloth. Its 10.17 m (33.4 ft) span wing has an area of 17 m2 (180 sq ft) and is supported by V-struts and jury struts. There is a cabane strut that passes through the windshield and cockpit area. The aircraft is built around a central bent aluminum keel tube that runs from the cockpit to the tail. Controls are standard three-axis type. Standard engines available are the 50 hp (37 kW) Rotax 503 and 64 hp (48 kW) Rotax 582 two-stroke powerplants. The fuel tank is of plastic construction, mounted under the pusher engine. The Tucano V has a glide ratio of 11:1.[1][2] Data from Bayerl and Flylab[1][5]General characteristics Performance</t>
  </si>
  <si>
    <t>Ferrari ULMFlylab</t>
  </si>
  <si>
    <t>https://en.wikipedia.org/Ferrari ULMFlylab</t>
  </si>
  <si>
    <t>Chotia Weedhopper</t>
  </si>
  <si>
    <t>https://en.wikipedia.org/Chotia Weedhopper</t>
  </si>
  <si>
    <t>16.99 m2 (182.9 sq ft)</t>
  </si>
  <si>
    <t>225 kg (496 lb)</t>
  </si>
  <si>
    <t>1 × Rotax 582 twin cylinder, liquid-cooled, two stroke aircraft engine, 48 kW (64 hp)</t>
  </si>
  <si>
    <t>165 km/h (103 mph, 89 kn)</t>
  </si>
  <si>
    <t>52 km/h (32 mph, 28 kn)</t>
  </si>
  <si>
    <t>{'Tucano': 'se model with Rotax 582 powerplant.[1][2][4]', 'Tucano V': 'proved model, with aerodynamic clean-ups and enclosed cockpit[1][2][5]', 'Tucano HV': 'Tucano V mounted on floats (hydro).[1][6]', 'Tucano Delta3': 'en cockpit model powered by a Rotax 503[1][7]', 'Tucano HD3': 'oat-equipped model based on the Tucano Delta3, powered by a Rotax 503[1][8]', 'Tucano HD3A': 'phibious float-equipped model based on the Tucano HD3, powered by a Rotax 503[9]', 'Tucano Delta3 TW': 'in-engined (TW) version with Rotax 582 engines mounted in the nose and aft of the cockpit, based on the Tucano Delta3[1][2][10]', 'Tucano Delta3 VTW': 'in-engined version with Rotax 582 engines mounted in the nose and aft of the cockpit, with the Tucano V aerodynamic and cockpit refinements[1][11]', 'Tucano X2': 'in-engined version with Rotax 582 engines mounted in the nose and aft of the cockpit, produced in the 1990s by Ferrari ULM.[3]'}</t>
  </si>
  <si>
    <t>10.17 m (33 ft 4 in)</t>
  </si>
  <si>
    <t>//upload.wikimedia.org/wikipedia/commons/thumb/d/dd/EDKR_Bergfliegen_2011_042.jpg/300px-EDKR_Bergfliegen_2011_042.jpg</t>
  </si>
  <si>
    <t>6.30 m (20 ft 8 in)</t>
  </si>
  <si>
    <t>76 litres (17 imp gal; 20 US gal)</t>
  </si>
  <si>
    <t>170 km/h (110 mph, 92 kn)</t>
  </si>
  <si>
    <t>5.5 m/s (1,080 ft/min)</t>
  </si>
  <si>
    <t>26.49 kg/m2 (5.43 lb/sq ft)</t>
  </si>
  <si>
    <t>G1 Aviation G1</t>
  </si>
  <si>
    <t>The G1 Aviation G1 is a French STOL ultralight aircraft, designed and produced by G1 Aviation of Tallard. The aircraft is supplied as a kit for amateur construction or as a complete ready-to-fly-aircraft.[1] Zenith Aircraft considers the G1 an unauthorized copy of the Zenith STOL CH 701.[2] The aircraft is derived from the Alisport Yuma and was designed to comply with the Fédération Aéronautique Internationale microlight rules. It features a strut-braced high wing, a two-seats-in-side-by-side configuration enclosed cockpit, fixed tricycle landing gear and a single engine in tractor configuration.[1] All G1 models have a fuselage made from welded steel tubing, with the wing made from aluminum, all covered in doped aircraft fabric. The Gelinotte variant has a 9.9 m (32.5 ft) span wing with an area of 14.80 m2 (159.3 sq ft) and features leading edge slots. The SPYL model uses vortex generators in place of the slots, has the same wing span, but a slightly smaller wing area of 14.27 m2 (153.6 sq ft). All models are equipped with flaps and have optional folding wings for ground transport and storage. Standard engines available are the 60 kW (80 hp) Rotax 912UL and the 75 kW (101 hp) Rotax 912ULS four-stroke powerplants. The company also offers a new exhaust system for the Rotax 912 that is quieter than the stock Rotax-supplied system.[1] The aircraft has also been equipped with the JLT Motors Ecoyota engine.[3][4] Data from Bayerl[1]General characteristics Performance</t>
  </si>
  <si>
    <t>G1 Aviation</t>
  </si>
  <si>
    <t>https://en.wikipedia.org/G1 Aviation</t>
  </si>
  <si>
    <t>Alisport Yuma</t>
  </si>
  <si>
    <t>https://en.wikipedia.org/Alisport Yuma</t>
  </si>
  <si>
    <t>14.27 m2 (153.6 sq ft)</t>
  </si>
  <si>
    <t>274 kg (604 lb)</t>
  </si>
  <si>
    <t>182 km/h (113 mph, 98 kn)</t>
  </si>
  <si>
    <t>9.9 m (32 ft 6 in)</t>
  </si>
  <si>
    <t>//upload.wikimedia.org/wikipedia/commons/thumb/9/90/G1_Aviation_G1_at_AERO_Friedrichshafen_2018_%281X7A4279%29.jpg/300px-G1_Aviation_G1_at_AERO_Friedrichshafen_2018_%281X7A4279%29.jpg</t>
  </si>
  <si>
    <t>33.11 kg/m2 (6.78 lb/sq ft)</t>
  </si>
  <si>
    <t>Gaunt biplane no.2</t>
  </si>
  <si>
    <t>The Gaunt biplane no.2 'Baby' was a single-engine, single-seat biplane, designed by John Gaunt and flown by him with some success from Southport sands in Lancashire, England during the summer of 1911. John Gaunt's first biplane (1910) and his monoplane (1911) both crashed during attempts to get airborne, but biplane no.2 'Baby' was much more successful.  It had a lower wingspan which was somewhat less than that of the upper wingspan.  The wings and interplane struts formed a single bay structure with additional pairs of interplane struts close to the fuselage in place of cabane struts, and an outward-leaning single strut on each side from the lower wingtip to the overhanging upper plane. The wings were unusual for the  time, being covered not with fabric but thin plywood sheets.  These were sewn together through eyelets inserted into them.  Lateral control was provided by wing warping.[1] The fuselage was rectangular in cross-section and tapered towards the tail.  A deep chord tailplane with highly swept leading edges and a pair of elevators with rounded trailing edges was mounted on top.  At least part of the rudder projected below the fuselage.  It was protected from the ground by a long tailskid, mounted well below the fuselage on a long post which also extended above the fuselage and appears, in a photograph, to have carried a small flag. The pilot's open cockpit was positioned close to the trailing edge of the wing, which had a large cutout to improve visibility.  The main undercarriage was built around a central skid, mounted on a pair of transverse V-struts to the fuselage.  The two landing wheels were mounted on a split axle, attached to the skid.[1][2] The Baby was powered by a 30 hp (22 kW) Alvaston twin-cylinder, horizontally-opposed, water-cooled engine in the nose.  It drove a two-blade propeller and was cooled by a pair of rectangular radiators, mounted longitudinally on the top edges of the fuselage, between the engine and the pilot, with their top edges attached to the lower surface of the upper wing.[1][2] John Gaunt flew his aircraft successfully for the first time on 12 June 1911 from his base on Southport sands.  On 23 June, he covered a total of about seven miles, still flying mostly in straight lines.[2][3] In the first week of July, he increased the distance covered, despite a member of the crowd he had attracted, who, unnoticed, bent one elevator out of shape and almost caused a crash.[2][4]  By 24 July, he had achieved flights of 30 minutes and reached an altitude of 300 ft (100 m).[2][5][6] On 4 August, he made his first cautious turn[7] but turns on windy days remained a problem into early September.[8]  That month, the Baby was flown successfully by another pilot, W.S Leveson-Gower, who posed no problems for the aircraft despite weighing 70 lb (32 kg) more than Gaunt.[1][9] It seems the aircraft flew again in the summer of 1912, but that a crash on 22 August ended its career.[1]    Data from British Aircraft before the Great War[1]General characteristics Performance</t>
  </si>
  <si>
    <t>Experimental single seat biplane</t>
  </si>
  <si>
    <t>https://en.wikipedia.org/Experimental single seat biplane</t>
  </si>
  <si>
    <t>John Gaunt [1876-1956]</t>
  </si>
  <si>
    <t>208 sq ft (19.3 m2)</t>
  </si>
  <si>
    <t>600 lb (272 kg)</t>
  </si>
  <si>
    <t>1 × Alvaston 2-cylinder horizontally opposed, water-cooled</t>
  </si>
  <si>
    <t>50 mph (80 km/h, 43 kn)</t>
  </si>
  <si>
    <t>35 mph (56 km/h, 30 kn)</t>
  </si>
  <si>
    <t>2-bladed Gaunt, 7 ft 0 in (2.13 m) diameter</t>
  </si>
  <si>
    <t>designer</t>
  </si>
  <si>
    <t>Fly Synthesis Texan</t>
  </si>
  <si>
    <t>The Fly Synthesis Texan is an Italian ultralight and light-sport aircraft, designed and produced by Fly Synthesis and which has been in production since 1999. The aircraft is supplied as a complete ready-to-fly-aircraft.[1][2] The aircraft was designed to comply with the Fédération Aéronautique Internationale microlight rules and US light-sport aircraft rules. It features a cantilever low-wing, a two-seats-in-side-by-side configuration enclosed cockpit under a bubble canopy, fixed or retractable tricycle landing gear and a single engine in tractor configuration.[1][2] The aircraft is made from carbon fibre. Its 8.60 m (28.2 ft) span wing has an area of 11.80 m2 (127.0 sq ft) and flaps. Standard engines available are the 80 hp (60 kW) Rotax 912UL, the 100 hp (75 kW) Rotax 912ULS and the 85 hp (63 kW) Jabiru 2200 four-stroke powerplants.[1][2] On 23 November 2013, six Fly Synthesis Texans broke the Guinness world record for the lowest flying formation by flying at 422 m (1,385 ft) below sea level at the Dead Sea in Israel.[3] Data from Bayerl and Fly Synthesis[1][4]General characteristics Performance</t>
  </si>
  <si>
    <t>Fly Synthesis</t>
  </si>
  <si>
    <t>https://en.wikipedia.org/Fly Synthesis</t>
  </si>
  <si>
    <t>1999-present</t>
  </si>
  <si>
    <t>2.40 m (7 ft 10 in)</t>
  </si>
  <si>
    <t>11.80 m2 (127.0 sq ft)</t>
  </si>
  <si>
    <t>289 kg (637 lb)</t>
  </si>
  <si>
    <t>64 km/h (40 mph, 35 kn)</t>
  </si>
  <si>
    <t>{'Texan 600': 'rsion with a gross weight of 600\xa0kg (1,323\xa0lb) and with fixed landing gear, for the United States light-sport aircraft class. Known as the Lafayette Texan in the US.[1][2]', 'Texan Top Class': 'rsion with a gross weight of 472.5\xa0kg (1,042\xa0lb) and with fixed landing gear, for the European microlight aircraft class.[1][2]', 'Texan Club': 'rsion of the Texan Top Class with a gross weight of 472.5\xa0kg (1,042\xa0lb), with fixed landing gear and equipped with a 80\xa0hp (60\xa0kW) Rotax 912UL engine for the European microlight aircraft class.[1][2]', 'Texan RG': 'rsion of the Texan Top Class with a gross weight of 472.5\xa0kg (1,042\xa0lb) and retractable landing gear for the European microlight aircraft class.[1][2]'}</t>
  </si>
  <si>
    <t>8.60 m (28 ft 3 in)</t>
  </si>
  <si>
    <t>//upload.wikimedia.org/wikipedia/commons/thumb/e/e2/Fly_Synthesis_Texan_Top_Class_taxiing_down_Coomalie_Creek_Airfield_during_the_2012_Merlin_Magic.jpg/300px-Fly_Synthesis_Texan_Top_Class_taxiing_down_Coomalie_Creek_Airfield_during_the_2012_Merlin_Magic.jpg</t>
  </si>
  <si>
    <t>6.90 m (22 ft 8 in)</t>
  </si>
  <si>
    <t>100 litres (22 imp gal; 26 US gal) in two 50 litres (11 imp gal; 13 US gal) tanks</t>
  </si>
  <si>
    <t>+4/-2</t>
  </si>
  <si>
    <t>40.04 kg/m2 (8.20 lb/sq ft)</t>
  </si>
  <si>
    <t>Freebird I</t>
  </si>
  <si>
    <t>The Freebird I is an American single-seat, high wing, tricycle gear, single engined pusher configuration ultralight kit aircraft designed for construction by amateur builders by the Freebird Airplane Company of Marshville, North Carolina and later also produced by Pro Sport Aviation of Wingate, North Carolina.[1][2] The original Freebird I design was further refined and developed and was produced until late 2014 by Free Bird Innovations of Detroit Lakes, Minnesota as the LiteSport Ultra.[3] The Freebird I was developed from the two-seater Freebird II that had been introduced at Sun 'n Fun 1996. The single seater was introduced in 1998 and retains the configuration and many features of the two seater, but with a revised, narrower fuselage. The aircraft was intended to meet the requirements of the US FAR 103 Ultralight Vehicles category, including that category's maximum 254 lb (115 kg) empty weight.[1] The Freebird I is constructed from bolted aluminum tubing, covered with doped aircraft fabric. The aircraft features conventional three-axis controls, including a trim system. The tricycle landing gear is steered by differential braking and a castering nosewheel. The company estimated that an average builder would take 120 hours to build the aircraft from the assembly kit.[1] The standard engine recommended is the two-stroke 40 hp (30 kW) Rotax 447 and with this engine the standard empty weight is 252 lb (114 kg).[1] The Freebird I's wings can be folded in five minutes by one person and the aircraft can then be trailered or stored. Options available included full cabin doors, flaperons, brakes, wheel pants and a custom-fitted trailer.[1] The original Freebird I has been replaced in the company line by the improved LiteSport Ultra. A new variant, the Freebird 103, using the same wing with a redesigned fuselage, was under development in 2009.[3][4] Data from Cliche[1]General characteristics Performance   Aircraft of comparable role, configuration, and era</t>
  </si>
  <si>
    <t>Freebird Airplane Company</t>
  </si>
  <si>
    <t>https://en.wikipedia.org/Freebird Airplane Company</t>
  </si>
  <si>
    <t>In production (2016)</t>
  </si>
  <si>
    <t>Freebird II</t>
  </si>
  <si>
    <t>https://en.wikipedia.org/Freebird II</t>
  </si>
  <si>
    <t>637 lb (289 kg)</t>
  </si>
  <si>
    <t>1 × Rotax 447 two-stroke aircraft engine, 40 hp (30 kW)</t>
  </si>
  <si>
    <t>2-bladed ground adjustable</t>
  </si>
  <si>
    <t>GT-Gyroplanes Kruza</t>
  </si>
  <si>
    <t>The GT-Gyroplanes Kruza (Cruiser) is an Australian autogyro, designed by brothers Geoff and Alistair Morrison and produced by GT-Gyroplanes of Moama, New South Wales.  The aircraft is supplied as a kit for amateur construction or as a complete ready-to-fly-aircraft.[1] The Kruza features a single main rotor, a two-seats-in side-by-side configuration enclosed cockpit, tricycle landing gear with wheel pants and a four-cylinder, air-cooled, four-stroke, 165 hp (123 kW) Subaru EJ25 automotive conversion engine in pusher configuration. The 165 hp (123 kW) Suzuki G16B turbocharged four cylinder automotive engine, with an Autoflight 2.47:1 ratio reduction drive is also offered.[1][2] The aircraft fuselage is made with an aluminum box-section main frame and 4130 steel tubing for the twin tail booms and mounts an 8.84 m (29.0 ft) diameter rotor. The 1.21 m (48 in) wide cabin is made from composites and can be flown doors-on or with the doors removed. The main landing gear legs are made from composites and the nose wheel is of the free-castering type, with steering accomplished by main wheel differential braking using the fitted hydraulic toe brakes. Because the aircraft is designed for the harsh operating conditions of the Australian outback the radiator is mounted above the engine, to preclude damage and a 130 litres (29 imp gal; 34 US gal) fuel tank gives extra range. The Kruza has an empty weight of 360 kg (794 lb) and a gross weight of 600 kg (1,323 lb), giving a useful load of 240 kg (529 lb).[1][3] Data from Bayerl[1][3]General characteristics Performance</t>
  </si>
  <si>
    <t>Autogyro</t>
  </si>
  <si>
    <t>https://en.wikipedia.org/Autogyro</t>
  </si>
  <si>
    <t>Australia</t>
  </si>
  <si>
    <t>https://en.wikipedia.org/Australia</t>
  </si>
  <si>
    <t>GT-Gyroplanes</t>
  </si>
  <si>
    <t>https://en.wikipedia.org/GT-Gyroplanes</t>
  </si>
  <si>
    <t>Geoff and Alistair Morrison</t>
  </si>
  <si>
    <t>In production (2013)</t>
  </si>
  <si>
    <t>2.800 m (9 ft 2 in)</t>
  </si>
  <si>
    <t>360 kg (794 lb)</t>
  </si>
  <si>
    <t>600 kg (1,323 lb)</t>
  </si>
  <si>
    <t>1 × Subaru EJ25 four cylinder, air-cooled, four stroke automotive engine, 123 kW (165 hp)</t>
  </si>
  <si>
    <t>148 km/h (92 mph, 80 kn)</t>
  </si>
  <si>
    <t>139 km/h (86 mph, 75 kn)</t>
  </si>
  <si>
    <t>//upload.wikimedia.org/wikipedia/commons/thumb/c/c9/G800_GT-Gyroplanes_Kruza_%288543260843%29.jpg/300px-G800_GT-Gyroplanes_Kruza_%288543260843%29.jpg</t>
  </si>
  <si>
    <t>4.450 m (14 ft 7 in)</t>
  </si>
  <si>
    <t>130 litres (29 imp gal; 34 US gal)</t>
  </si>
  <si>
    <t>3-bladed composite, 1.83 m (6 ft 0 in) diameter</t>
  </si>
  <si>
    <t>170 km/h (100 mph, 90 kn)</t>
  </si>
  <si>
    <t>3.81 m/s (750 ft/min)</t>
  </si>
  <si>
    <t>2.050 m (6 ft 9 in)</t>
  </si>
  <si>
    <t>Gatard Statoplan Poussin</t>
  </si>
  <si>
    <t>The Gatard Statoplan AG 02 Poussin (French: "Chick") was a light, single-seat sports airplane developed in France in the late 1950s and marketed for homebuilding. In layout, it was a low-wing cantilever monoplane of short-coupled design with fixed tailwheel undercarriage. Construction was a plywood-covered wooden structure throughout, and the cockpit was enclosed by a large perspex bubble canopy. The variable-incidence horizontal stabiliser was fitted with small endplates to provide extra directional stability but there were no separate elevators. An unusual feature of the design was the aircraft's method of climbing. In most aircraft designs, climb is achieved (without change in engine power) by pitching the aircraft so that the angle of attack of the wings increases, thereby increasing lift. The Poussin, however, was designed to climb by lowering specially-designed flaps and trimming the tailplane to balance out any change in pitch, therefore allowing the aircraft to achieve its maximum rate of climb while keeping the fuselage within 4° of level. The extra drag created by the lowered flaps was balanced by drag saved by keeping the fuselage level. Data from Jane's All The World's Aircraft 1976–77[1]General characteristics Performance</t>
  </si>
  <si>
    <t>Sports plane</t>
  </si>
  <si>
    <t>Albert Gatard</t>
  </si>
  <si>
    <t>1.50 m (4 ft 11 in)</t>
  </si>
  <si>
    <t>6.15 m2 (66.2 sq ft)</t>
  </si>
  <si>
    <t>170 kg (375 lb)</t>
  </si>
  <si>
    <t>1 × modified Volkswagen air-cooled flat-four, 18 kW (24 hp)</t>
  </si>
  <si>
    <t>144 km/h (89 mph, 78 kn)</t>
  </si>
  <si>
    <t>4.53 m (14 ft 10 in)</t>
  </si>
  <si>
    <t>30 l (7.9 US gal; 6.6 imp gal)</t>
  </si>
  <si>
    <t>2-bladed Gatard fixed-pitch wooden propeller</t>
  </si>
  <si>
    <t>216 km/h (134 mph, 117 kn)</t>
  </si>
  <si>
    <t>375 km (233 mi, 202 nmi) [2]</t>
  </si>
  <si>
    <t>2.21 m/s (435 ft/min)</t>
  </si>
  <si>
    <t>https://en.wikipedia.org/Albert Gatard</t>
  </si>
  <si>
    <t>NACA 23012</t>
  </si>
  <si>
    <t>280 kg (617 lb)</t>
  </si>
  <si>
    <t>435 m (1,427 ft)</t>
  </si>
  <si>
    <t>320 m (1,050 ft)</t>
  </si>
  <si>
    <t>General Aircraft Owlet</t>
  </si>
  <si>
    <t>The General Aircraft GAL.45 Owlet was a 1940s British single-engined trainer aircraft built by General Aircraft Limited at London Air Park, Hanworth. The Owlet was a training version of the Cygnet II built as an attempt to produce a cheap primary trainer for the Royal Air Force. The main change was a modified fuselage with a tandem open cockpit (the Cygnet had an enclosed cockpit with side-by-side seating). The same outboard wing panels were used, but due to the slimmer fuselage, the resulting wingspan was reduced by 24 inches (61 cm), and wing area was reduced. The Owlet prototype (registered G-AGBK) first flew on 5 September 1940. It did not attract any orders, but ironically it was impressed into service (with serial number DP240) with the Royal Air Force as a tricycle undercarriage trainer for the Douglas Boston, which was the primary use to which unmodified Cygnets were also being put. The only Owlet crashed near Arundel, Sussex on 30 August 1942. Data from British Civil Aircraft since 1919[3]General characteristics Performance  Related development   Related lists</t>
  </si>
  <si>
    <t>two-seat trainer</t>
  </si>
  <si>
    <t>General Aircraft Ltd</t>
  </si>
  <si>
    <t>https://en.wikipedia.org/General Aircraft Ltd</t>
  </si>
  <si>
    <t>crashed, and written off</t>
  </si>
  <si>
    <t>General Aircraft Cygnet</t>
  </si>
  <si>
    <t>https://en.wikipedia.org/General Aircraft Cygnet</t>
  </si>
  <si>
    <t>1,563 lb (709 kg)</t>
  </si>
  <si>
    <t>1 × Blackburn Cirrus Major I 4-cyl. inverted air-cooled in-line piston engine, 150 hp (112 kW)</t>
  </si>
  <si>
    <t>110 mph (180 km/h, 96 kn)</t>
  </si>
  <si>
    <t>53 mph (85 km/h, 46 kn) [4]</t>
  </si>
  <si>
    <t>32 ft 5 in (9.88 m)</t>
  </si>
  <si>
    <t>//upload.wikimedia.org/wikipedia/commons/thumb/e/ef/Owlet3354.jpg/300px-Owlet3354.jpg</t>
  </si>
  <si>
    <t>24 ft 7 in (7.49 m)</t>
  </si>
  <si>
    <t>https://en.wikipedia.org/1940</t>
  </si>
  <si>
    <t>https://en.wikipedia.org/1942</t>
  </si>
  <si>
    <t>2,300 lb (1,043 kg)</t>
  </si>
  <si>
    <t>https://en.wikipedia.org/1941</t>
  </si>
  <si>
    <t>Freiberger Ron's 1</t>
  </si>
  <si>
    <t>The Freiberger Ron's 1 is an American two-seat homebuilt aerobatic monoplane designed and built by Ronald D. Freiberger, it was highly modified aerobatic variant of the Spezio Tuholer. Freiberger, a design engineer at General Motors and Rose-Hulman graduate flew Ron's 1 in November 1971, it was a braced low-wing monoplane with a welded steel-tube fuselage covered with Ceconite.[1] The two-spar wing had vee-bracing struts and was made of wood with a Ceconite covering.[1] Ron's 1 had a fixed tailwheel type landing gear with fairings over the main wheels, the pilot and passenger sat in tandem open cockpits.[1] Powered by a 160 hp (119 kW) Lycoming O-320-B1B flat-four air-cooled engine driving a two-bladed metal fixed pitch propeller, Freiberger enclosed the engine in a radial-style cowling to give the aircraft a look of the early 1930s racing aircraft.[1] Data from Jane's All the World's Aircraft 1973–74[1]General characteristics Performance</t>
  </si>
  <si>
    <t>Two-seat homebuilt aerobatic monoplane</t>
  </si>
  <si>
    <t>https://en.wikipedia.org/Two-seat homebuilt aerobatic monoplane</t>
  </si>
  <si>
    <t>Ronald Darwin Freiberger</t>
  </si>
  <si>
    <t>4 ft 0 in (1.22 m)</t>
  </si>
  <si>
    <t>1,135 lb (514 kg)</t>
  </si>
  <si>
    <t>1,800 lb (816 kg)</t>
  </si>
  <si>
    <t>1 × Lycoming O-320-B1B flat-four air-cooled engine , 160 hp (120 kW)</t>
  </si>
  <si>
    <t>140 mph (225 km/h, 120 kn)</t>
  </si>
  <si>
    <t>110 mph (177 km/h, 96 kn)</t>
  </si>
  <si>
    <t>3 hours 0 minutes</t>
  </si>
  <si>
    <t>24 ft 6 in (7.47 m)</t>
  </si>
  <si>
    <t>19 ft 0 in (5.79 m)</t>
  </si>
  <si>
    <t>1,300 ft/min (6.6 m/s)</t>
  </si>
  <si>
    <t>10,000 ft (3,050 m)</t>
  </si>
  <si>
    <t>Future Vertical Lift</t>
  </si>
  <si>
    <t>Future Vertical Lift (FVL) is a plan[1] to develop a family of military helicopters for the United States Armed Forces.  Five different sizes of aircraft are to be developed, sharing common hardware such as sensors, avionics, engines, and countermeasures.[2] The U.S. Army has been considering the program since 2004.[3] FVL is meant to develop replacements for the Army's UH-60 Black Hawk, AH-64 Apache, CH-47 Chinook, and OH-58 Kiowa helicopters.[4][5] The precursor for FVL is the Joint Multi-Role (JMR) helicopter program.[6] After a decade of combat from Operation Iraqi Freedom and Operation Enduring Freedom, the U.S. Department of Defense found that the U.S. Army's rotorcraft fleet was wearing out. Combat operations made the helicopters fly five times more often than in peacetime. Manufacturers have been remanufacturing and upgrading existing families of aircraft without creating original platforms. The Future Vertical Lift (FVL) concept is to create a new rotorcraft that uses new technology, materials, and designs that are quicker, have longer range and higher payload capacity, are more reliable, easier to maintain and operate, have lower operating costs, and can reduce logistical footprints. FVL is to create a family of systems to replace most Army helicopters. The Joint Multi-Role (JMR) phases will provide technology demonstrations. JMR-TD will develop the aerial platform; JMR Phase I will develop the air vehicle; JMR Phase II will develop mission systems. The Army plans to acquire as many as 4,000 aircraft from the FVL program.[7] The Army started an FVL engine program in 2016.[8] Future Vertical Lift was established in 2009 as an initiative, not yet a solution,[9] by the Secretary of Defense to focus all DoD vertical lift capabilities and technology development, as well as retaining long-term engineering capabilities.[10] In October 2011, the Deputy Secretary of Defense issued the FVL Strategic Plan to outline a joint approach for the next generation vertical lift aircraft for all military services. The Strategic Plan provided a foundation for replacing the current fleet with advanced capability by shaping the development of vertical lift aircraft for the next 25 to 40 years. It indicates that 80 percent of decision points for the DoD vertical lift fleet to either extend the life, retire, or replace with a new solution occurring in the next eight to ten years. Implementation of the FVL Strategic Plan which will impact vertical lift aviation operations for the next 50+ years.[11] The U.S. Navy is a partner to the Army on the effort, so a derivative of FVL may be used in the Navy's MH-XX program to replace the service's MH-60S/R helicopters.[12] Three sizes were planned in 2009, then four and five (which may or may not be of the same design) are envisioned to replace 25 current rotorcraft types:[13][14] According to the U.S. House Armed Services Committee, three different configurations of JMR aircraft – a conventional helicopter, a large-wing slowed rotor compound helicopter, and a tiltrotor – were being studied as of April 2013.[17] Although requirements are still being refined, the notional concept for a new aircraft must reach speeds of 230 kn (260 mph; 430 km/h), carry up to 12 troops, operate in "high-hot" conditions at altitudes of 6,000 ft (1,800 m) and temperatures of 95 °F (35 °C), and have a combat radius of 263 mi (424 km) with an overall unrefueled range of 527 mi (848 km). Mission sets are to include cargo transport, utility, armed scout, attack, humanitarian assistance, medical evacuation, anti-submarine warfare, anti-surface warfare, land/sea search and rescue, special warfare support, vertical replenishment, airborne mine countermeasures, and others.[18] The FVL family of aircraft will be required to have either optionally piloted or autonomous flight capabilities.[19] In March 2013, the Army asked the industry to submit proposals for an effort called the Alternative Engine Conceptual Design and Analysis. Although formal requirements for the FVL family of systems had not yet been set, they will need to have hover, speed, range, payload, and fuel efficiency characteristics "beyond any current rotorcraft". This may require an aircraft that can hover at 10,000 feet (3,000 m) and cruise at 30,000 feet (9,100 m). Capabilities include good hover maneuverability at high altitude.[20][21] The engine will require alternative, advanced engine/power system configurations that enable enhanced mission capability, such as improved time on station, increased mission radius, and quieter operation. Due to the different configurations of the airframe, power outputs from 40 shp (30 kW) to 10,000 shp (7,500 kW) are being studied. One to four companies can be awarded a contract with work completed in 18 months.[22] Lockheed Martin is developing a single "common missions system" that could be integrated into FVL light, medium, heavy, and ultra-heavy aircraft. The system could save the Army billions of dollars over the course procurement and sustainment, eliminating the need to train maintenance staff, trainers, and personnel in multiple systems. One component is a helmet derived from the one used on the F-35 Lightning II using distributed aperture technology that uses integrated sensors to enable pilots to view "through" the aircraft.[23] Bell Helicopter proposed a third-generation tiltrotor design for the FVL program. Bell sought partners for financial and technological support, although the company did not require assistance.[24] In April 2013, Bell revealed its tiltrotor design, named the Bell V-280 Valor. It is designed to have a cruise speed of 280 knots (320 mph; 520 km/h), range of 2,100 nautical miles (2,400 mi; 3,900 km), and a combat range of 500 to 800 nmi (580–920 mi; 930–1,480 km). It features a V-tail, a large cell carbon core wing with a composite fuselage, triple redundant fly-by-wire flight control system, retractable landing gear, and two six-foot-wide (1.8 m) side doors for ease of access. The V-280 is unusual in that only the rotor system tilts, but not the engines. The planned demonstrator is medium-size and carries four crew members and 14 troops; it is to be built at 92 percent scale or larger.[25][26][27][28] Bell says they are investing four times the government's amount.[29] Bell has suggested that their design could be ready for other services' helicopter replacement programs before the Army is ready to award a bid.[30] The SB&gt;1 Defiant (or "SB-1") is the Sikorsky Aircraft and Boeing entry for the program. It is a compound helicopter with rigid coaxial rotors and two Honeywell T55 engines.  Its first flight took place in March 2019. AVX Aircraft proposed an aircraft with their coaxial rotor and twin ducted fan design that provides better steering and some additional forward power.[31] Their JMR-TD is to be built at 75% scale.[25] It is capable of flying at 230 kn (260 mph; 430 km/h), with 40% lift from the small forward wings and 60% from the 56-foot (17 m) rotors. Half the drag of the design comes from the fuselage and half from the rotor system, so wind tunnel tests are aiming to reduce drag by a third. The rotor system has two composite-flexbeam hubs with drag-reducing aerodynamic fairings on the blade cuffs and the mast between the hubs.[32] The medium-sized version is proposed to weigh 27,000 lb (12,000 kg), carry four crew and 12 troops, and have a 13,000-pound (5,900 kg) external lifting capacity.[6] It has a six-by-six-foot (1.8 m × 1.8 m) cabin, which is twice the interior size of the UH-60 Black Hawk, and has an 8,000-pound (3,600 kg) internal lifting capacity. The aircraft can carry 12 NATO litters, have an auxiliary fuel system for self-deployment over distances, and is planned to be capable of being optionally manned. The utility and attack versions will have 90% commonality and fly at the same speed. Test aircraft will be equipped with current GE T706 engines, but AVX is looking to equip their design with the Advanced Affordable Turbine Engine with its higher 4,800 hp (3,600 kW) output. AVX has teamed with Rockwell Collins, General Electric, and BAE Systems.[7] It features entry doors on both sides of the fuselage with a large rear ramp for easy cargo handling. Both versions have retractable landing gear, and the attack variant carries all armaments stored inside until needed to provide a clean aerodynamic design.[11]  The company refers to the unnamed concept as an "innovative compound coaxial helicopter" capable of achieving 80 percent of the speed of the V-22 Osprey at half the cost. It will be able to hover at 6,000 feet (1,800 m) in temperatures of 95 °F (35 °C) and fly unrefueled from Travis Air Force Base in California to Hawaii, a distance of 2,100 nmi (2,400 mi; 3,900 km). AVX considers its position as a smaller company (with 25 employees, some of which worked on the V-22)[29] to its advantage without a legacy or burden of overhead attributes like larger defense corporations; if selected to supply an aircraft, AVX will likely have a teaming arrangement with another company that can handle assembly, integration, and production support.[33] Like Sikorsky, AVX considers coaxials as unsuitable for heavy-lift, and suggests their tiltrotor instead for Capability Set 4 (Chinook replacement).[34] Karem Aircraft proposed to design an optimum-speed tiltrotor (OSTR), designated the TR36TD demonstrator. It would have had twin 36-foot-diameter (11 m) variable-speed rotors powered by existing turboshaft engines. The production version of the TR36D would have had a level flight speed of 360 kn (410 mph; 670 km/h). Karem says its variable-speed OSTR configuration offers advantages in weight, drive train, and aerodynamic and propulsive efficiency. It has high speed, "robust" hover performance at altitude, higher climb rate and sustained maneuverability, and longer range than other vertical-takeoff-and-landing configurations. They also say it offers reduced complexity, inherent safety advantages, simplified maintenance, and low total ownership cost.[35] As of 2016[update], Karem continues to work on versions of the TR36, intending to start testing rotors around 2018.[36] EADS was planning to submit a proposal for the JMR Phase I demonstration, expected to have been based on the Eurocopter X³,[31][37] but withdrew in late May 2013 because Eurocopter might have to transfer X³ intellectual property to the US,[38] and to focus on its bids for the Armed Aerial Scout program (later cancelled).[39][40] The company also said the cost of developing a high-speed rotorcraft was far greater than the $75 million funding that would have been awarded. The EADS proposal was not totally based on the X3 design, but did leverage aspects of its technology. EADS may re-submit its proposal for FVL when the Army creates specific requirements.[41] Piasecki Aircraft was bidding its PA61-4 Advanced Winged Compound (AWC). The full-compound version was planned to fly at 233 kn (268 mph; 432 km/h) and used their vectored-thrust ducted propeller (VTDP), flown previously on the Piasecki X-49. It propelled the aircraft and had a long-span wing for lift and anti-torque. The wing pivoted in pitch for addition flight control and to reduce rotor download in the hover. Removing the wing but retaining the VTDP produced the 180 kn (210 mph; 330 km/h) thrust compound version, which could be used for shipboard operations. Replacing the VTDP with a conventional tail rotor produced the 160 kn (180 mph; 300 km/h) version, which was slower but was lighter, cheaper, and could better handle external-lift or vertical-replenishment missions.[32] The Piasecki entry was not selected for the Joint Multi-Role phase of the program.[42] As of 2016[update], Piasecki has other funding to update the X-49, and intends to offer a winged compound helicopter design for FVL.[43] On 5 June 2013, Bell announced that its V-280 Valor design had been selected by the Army for the Joint Multi-Role (JMR) Technology Demonstrator (TD) phase. The Army classified the offering as a Category I proposal, meaning it is a well-conceived, scientifically or technically sound proposal pertinent to program goals and objectives with applicability to Army mission needs, offered by a responsible contractor with the competent scientific and technical staff supporting resources required to achieve results.[44][45] The Boeing-Sikorsky team, pitching the high-speed compound helicopter design based on the X2 prototype, also reported they were invited to negotiate a technology investment agreement for the JMR-TD Phase I program. JMR-TD contracts were expected to be awarded in September 2013, with flights scheduled for 2017.[46][45] AVX Aircraft also confirmed that it had been selected for the JMR Phase I as a Category I participant. Their entry is a coaxial-rotor compound helicopter with ducted fans for propulsion and small wings to offload the rotors at high speed. The company plans to build a 70% scale demonstrator using existing General Electric T700 engines.[47]  EADS withdrew from the program before designs had been selected, and Piasecki Aircraft was not chosen to continue in the effort.[42]  On 31 July 2013, Boeing and Sikorsky pledged they will invest more than double the amount money the government is spending on JMR if the team is chosen to build and demonstrate a rotorcraft for the program.[48]  On 6 August 2013, Lockheed Martin said it will offer a new mission equipment package to meet the requirements for the JMR/FVL program. Lockheed Martin will incorporate future airborne capability environment software standards into the aircraft's cockpit and mission systems to use their avionics, weapons, and sensors like the F-35 helmet.[49] Boeing and other companies are expected to offer rival sets of avionics.[50] On 9 September 2013, Bell announced Lockheed would be teaming with them on the V-280.[51] On 2 October 2013, the U.S. Army awarded technology investment agreements (IIA) to AVX Aircraft, Bell Helicopters, Karem Aircraft, and Sikorsky Aircraft under the Joint Multi-Role Technology Demonstrator Phase I program. There are two general types of proposals: tiltrotors with rotors that serve as both rotors and conventional propellers, and compound helicopters that use vertical rotors and separate rear-mounted propellers. AVX and Sikorsky are offering compound designs with two counter-rotating rotors to provide vertical lift. For forward movement, AVX uses two ducted fans and Sikorsky uses a single propeller on the back. Bell is offering the V-280 Valor tiltrotor. Karem Aircraft is offering a tiltrotor with optimum-speed rotors, allowing the aircraft to speed or slow the propellers depending on speed or efficiency demands. Similar technology was used on the A160 Hummingbird. JMR-TD is to develop and demonstrate an operationally representative mix of capabilities, technologies, and interfaces to investigate realistic design trades and enabling technologies.[11][35] The TIAs give the four teams nine months to complete preliminary design of their rotorcraft, which the Army will then review and authorize the construction of two competing demonstrators to fly in 2017. While there was a potential for an early downselect, the four teams are focused on the 2017 flight demonstrations. Emerging results from JMR TD Phase 1 will be used to inform the FVL effort regarding vehicle configurations, the maturity of enabling technologies, attainable performance and capabilities, and will highlight affordable technical solutions required to achieve those capabilities.[52][53] Each of the four teams received $6.5 million from the Army for this phase of the program.[54] On 21 October 2013, defense executives bidding for the program stated that the Army plans to downselect to two companies in 2014, who will then develop prototypes for flight tests in 2017. JMR-TD phase I is focused on creating a medium utility rotorcraft airframe, while phase II will develop mission systems and software[55] although integration with airframes is not planned and thus will not be flying.[56] Submissions for JMR evaluations were to be entered by the four competitors by June 2014, with the Army selecting two to build demonstrators to fly between 2017 and 2019, but the Army may choose a non-JMR vehicle for FVL, and may pursue different types for different FVL classes. Commonality of systems across vehicles and across military units is desired.[57][58] Specifications are for a design capable of performing both medium utility and attack missions, with a 230 kn (260 mph; 430 km/h) cruising speed, and of hovering at 6,000 ft (1,800 m) in 95 °F (35 °C) temperatures.  After the flight tests and technology development, JMR will end and a Request for Proposals (RFP) will be issued open to all companies to begin the projected $100 billion FVL effort. Demonstrators developed under JMR will be "X-planes" to demonstrate some key technologies, but they won't have production-representative engines or real mission systems architecture; JMR will show off technologies to enable Army rotary-wing aviation to make the next leap in speed, lift, protection, and interoperability under FVL for the 2030s.  The program is intentionally slow-paced partly due to the challenges seen in the Joint Strike Fighter program[57][58] and failures of past programs like Future Combat Systems, which was cancelled after complex requirements could not be met within established budgets and timelines. A contract for a joint common architecture standard was to be awarded in July 2014 for lab-based testing, and the FVL RFP is to be issued in 2019.[59] The Sikorsky-Boeing team submitted the SB-1 Defiant design and risk report to the Army in mid-June for JMR.[60] The Army is looking at five criteria to downselect JMR-TD entries: how much the design advances the services' science and technology goals; whether the design meets performance specifications; how well the demonstrator validates specifications; whether the competitor has kept to their schedule; and whether the company has the skills and competency to carry out a flight demonstration. Even with the prospect of sequestration returning in FY 2016, the JMR program will likely be spared from cuts or cancellation due to the Army's support of research and development programs.[61] The demonstrator aircraft will have a lifespan of 200 flight hours, and the Army's budget is $240 million.[56] In July 2014 the Army decided which two competitors would proceed to Phase One, but will hold program discussions with all four parties to determine a reasonable path forward before announcing the winners,[62] which is expected to occur in late August or early September 2014. Earlier in July, the Army selected the Boeing-Sikorsky team to develop the Joint Common Architecture (JCA) standard "digital backbone" through which mission systems will be integrated into the FVL system's design.[63] On 11 August 2014, the Army informed the Sikorsky-Boeing and Bell-Lockheed teams that they had chosen the SB-1 Defiant and V-280 Valor to continue with the JMR demonstration program. The aircraft designs show the Army is pursuing both coaxial and tilt-rotor designs, and preferring larger and established contractors over the smaller entries. AVX Aircraft says it is still in negotiations with the Army and believes they can still continue with some level of work on the program. Official word of the downselect was to be announced in late August once negotiations had been finalized.[64] The Army formally announced the selection of the Sikorsky-Boeing SB-1 and Bell-Lockheed V-280 on 3 October 2014. Both teams will now build technology demonstration aircraft with flight tests starting in 2017. Though AVX and Karem Aircraft were not selected, the Army is still interested in technologies they have offered.[65] In early September 2014, a panel of aviation experts advised personnel from the FVL initiative how to avoid mistakes made by previous acquisition efforts, namely the F-35 Joint Strike Fighter. The panel had three suggestions: split the program into different manageable pieces; use the expertise of the commercial helicopter industry; and secure early support from the U.S. Congress. FVL is seeking to develop four separate lift classes, which may even become five if the program includes medium lift aircraft for the Navy and U.S. Marine Corps, so the sheer diversity of requirements casts doubt that a single program can successfully produce different versions of a given design. One main problem the F-35 program encountered was having a single program to try to meet different needs with variants of one design. It is possible for FVL to avoid this and still meet it primary goals of using common drive trains, engines, and communications across different helicopters in different services; although the Army's Apache and Black Hawk designs are entirely different, the Marines' UH-1Y Venom utility and AH-1Z Viper attack helicopters have 85 percent parts commonality despite using different airframes. Money and time could be saved by using available technologies from commercial helicopter manufacturers, which was impossible to do with the high-performance F-35. Even though the JSF has secured international partners and FVL has none, partners would be welcomed once the program officially starts, and pre-acquisition industry-to-industry cooperation was advised before government-to-government agreements occur. Congressional support was also advised to be secured early on, as keeping lawmakers in the dark caused lack of trust and imposition of reporting requirements for funding with the F-35.[66] As Army Aviation purchase budgets has decreased 40% in 3 years, FVL funding could be conflicting with modernization of the current rotorcraft fleet.[67][68] In January 2015, the Army confirmed that the FVL-medium category would be split into two different versions, one for attack/reconnaissance and one for utility and troop carrying. Though the program seeks component commonality across the fleet, service leaders identified that different sized aircraft are needed for attack and troop-carrying, so the same airframe may not be used for both missions; other services may also tailor their own FVL-medium variants for specific needs. The versions may even use different forms of propulsion (one tiltrotor and one pusher propeller with coaxial blades), but nothing will be certain until the results of the 2018 TD test flights.[69]</t>
  </si>
  <si>
    <t>//upload.wikimedia.org/wikipedia/commons/thumb/7/70/Bell_V-280_Valor_takeoff_demo%2C_2019_Alliance_Air_Show%2C_Fort_Worth%2C_TX.jpg/300px-Bell_V-280_Valor_takeoff_demo%2C_2019_Alliance_Air_Show%2C_Fort_Worth%2C_TX.jpg</t>
  </si>
  <si>
    <t>United States Department of Defense</t>
  </si>
  <si>
    <t>https://en.wikipedia.org/United States Department of Defense</t>
  </si>
  <si>
    <t>Joint Multi-Role (JMR)</t>
  </si>
  <si>
    <t>Future Attack Reconnaissance Aircraft (FARA)  Future Long-Range Assault Aircraft (FLRAA)</t>
  </si>
  <si>
    <t>https://en.wikipedia.org/Future Attack Reconnaissance Aircraft (FARA)  Future Long-Range Assault Aircraft (FLRAA)</t>
  </si>
  <si>
    <t>Genairco Biplane</t>
  </si>
  <si>
    <t>The Genairco Biplane (also known as the Genairco Moth) was a utility biplane built in small numbers in Australia in the late 1920s and early 1930s.[2] It was a conventional single-bay biplane with fixed tailskid undercarriage, with a fuselage based on the de Havilland Moth and wings based on the Avro Avian. The fuselage, however, was wider than that of the Moth, allowing two passengers to be carried seated side-by-side in an open cockpit ahead of the pilot's. Some later examples of the type featured an enclosed cabin for the passengers, and these were known as Genairco Cabin Biplanes, with the original design retrospectively named the Genairco Open Biplane. Three Genairco biplanes have survived. Data from [3]General characteristics Performance</t>
  </si>
  <si>
    <t>Harkness and Hillier[2]</t>
  </si>
  <si>
    <t>https://en.wikipedia.org/Genairco</t>
  </si>
  <si>
    <t>George Beohm[1][2]</t>
  </si>
  <si>
    <t>Three extant</t>
  </si>
  <si>
    <t>8 ft 10 in (2.7 m)</t>
  </si>
  <si>
    <t>944 lb (428 kg)</t>
  </si>
  <si>
    <t>2,100 lb (953 kg)</t>
  </si>
  <si>
    <t>1 × Harkness Hornet[2] , 115 hp (86 kW)</t>
  </si>
  <si>
    <t>105 mph (169 km/h, 91 kn) *Landing speed</t>
  </si>
  <si>
    <t>30 ft 9 in (9.37 m)</t>
  </si>
  <si>
    <t>//upload.wikimedia.org/wikipedia/commons/thumb/0/07/General_Aircraft_Co_Genairco_Bundaberg_Vabre.jpg/300px-General_Aircraft_Co_Genairco_Bundaberg_Vabre.jpg</t>
  </si>
  <si>
    <t>2 pax</t>
  </si>
  <si>
    <t>2-bladed wooden fixed-pitch propeller</t>
  </si>
  <si>
    <t>https://en.wikipedia.org/George Beohm[1][2]</t>
  </si>
  <si>
    <t>Don Harkness</t>
  </si>
  <si>
    <t>The General Aircraft GAL.42 Cygnet II was a 1930s British single-engined training or touring aircraft built by General Aircraft Limited at London Air Park, Hanworth. The Cygnet was designed at Slough by C.W. Aircraft Limited in 1936. It was the first all-metal stressed-skin lightplane to be built and flown in the United Kingdom.[1][2] The prototype, powered by a 90 hp (67 kW) Cirrus Minor engine, and registration G-AEMA was first flown in May 1937 at London Air Park, Hanworth.[1][2] It had a fixed tailwheel undercarriage and low cantilever wing with rounded wingtips and a split training edge flap that ran under the fuselage. Two persons sat side by side in an enclosed cabin with a reverse-sloped windscreen.  The metal airframe had a very slim semi-monocoque tailcone which carried the tailplane and a single, triangular fin and rudder.[1][2] The prototype soon underwent a number of modifications, with the Cirrus Minor engine being replaced by a 130 hp (97 kW) de Havilland Gipsy Major engine, the cockpit canopy being revised to have a more conventional forward-sloped windscreen and the centre section of flap underneath the aircraft's fuselage removed.[1][3] Thus modified, it was entered into the 1937 King's Cup Race on 10–11 September that year, finishing 13th.[1][4]  Airworthiness certification for the new type was slow, partially due to the Cygnet's extensive use of pop riveting, so that C.W. Aircraft made no sales of the Cygnet, while the company had also invested heavily in another design, the C.W. Swan, a six-seater to be powered by two de Havilland Gipsy Six engines. Overextended, C.W. aircraft became insolvent and was shut down in March 1938, with all rights for the Cygnet, together with the prototype, being sold to General Aircraft Ltd (GAL).[1][5] Now known as the GAL 42,[6] the Cygnet was again entered into the King's Cup race on 2 July 1938,[7] but ran of oil late in the race when challenging for the lead and had to retire.[1][8] In November 1938, GAL modified the prototype Cygnet with a new tail assembly, with twin fins and rudders, to improve the efficiency of the aircraft's elevators.[8][9] GAL further modified the prototype early in 1939 with a nosewheel undercarriage, which had already been tested on a Monospar ST-25, with the intention of making the aircraft as safe and easy to fly as possible. Tests proved successful, and production was launched of the GAL 42 Cygnet II. This had cantilever undercarriage legs with oleo struts rather than the braced undercarriage legs of the prototype, a deeper cabin with a sliding cockpit canopy which could be opened in flight, and a more powerful (150 hp (110 kW)) Cirrus Major engine,[9][10] although the Gipsy Six remained an option and two Cygnet IIs were completed with this engine.[11] The first production aircraft, registration G-AFVR, was flying by July 1939.[12] While production of a large batch of aircraft was planned, only 10 are reported to have been built due to the start of the Second World War,[9] although no records are available for two of them, and it is possible that they may not have been completed.[10] Five aircraft were impressed into service with the Royal Air Force as tricycle-undercarriage trainers for aircrews slated to man the American-made Douglas Boston and later as communications aircraft, while another, which was not impressed, was used by GAL as a communications aircraft.  Two aircraft were sold to South American customers (one in Brazil and one in Argentina) in 1941.[13]  A trainer version of the Cygnet II was designed with an open cockpit as the GAL.45 Owlet.[14] There are two known survivors of the 11 examples produced.  The last flying survivor, company number 111 and registered as G-AGBN (ES915), was retired in 1988 and is now on display at the National Museum of Flight at East Fortune, Scotland. It was a part of the Strathallan Collection owned by Sir William 'Willy' James Denby Roberts until the dissolution of the collection. The National Museum of Flight failed to acquire it but the bidding was taken over by Victor Gauntlett who donated to the museum.[15][failed verification] A civilian version was operated in south Argentina, in Tierra del Fuego province where it was damaged in a landing incident.  After being repaired and being flown for several years, it was landed at a short airstrip in Colón and was unable to depart therefrom.  It remained there and subsequently was converted into a monument at the Air Club entrance.  In 2008 it was reported to be in poor condition. Data from Jane's all the World's Aircraft 1940[17]General characteristics Performance  Related development Aircraft of comparable role, configuration, and era  Related lists</t>
  </si>
  <si>
    <t>two-seat trainer/sporting</t>
  </si>
  <si>
    <t>C.R. Chronander &amp; J.I. Waddington</t>
  </si>
  <si>
    <t>7 ft (2.1 m)</t>
  </si>
  <si>
    <t>179 sq ft (16.6 m2)</t>
  </si>
  <si>
    <t>1,475 lb (669 kg)</t>
  </si>
  <si>
    <t>2,200 lb (998 kg)</t>
  </si>
  <si>
    <t>1 × Cirrus Major II 4-cylinder inverted air-cooled in-line piston engine, 150 hp (110 kW)</t>
  </si>
  <si>
    <t>34 ft 3 in (10.44 m)</t>
  </si>
  <si>
    <t>//upload.wikimedia.org/wikipedia/commons/thumb/6/6f/GAL.42_Cygnet_II_G-AGAX_03.55.jpg/300px-GAL.42_Cygnet_II_G-AGAX_03.55.jpg</t>
  </si>
  <si>
    <t>23 ft 1 in (7.04 m)</t>
  </si>
  <si>
    <t>26 imp gal (31 US gal; 120 l) with provision for a 12 imp gal (14 US gal; 55 l) auxiliary tank</t>
  </si>
  <si>
    <t>14.6 lb/sq ft (71 kg/m2)</t>
  </si>
  <si>
    <t>0.0685 hp/lb (0.1126 kW/kg)</t>
  </si>
  <si>
    <t>Flylight Doodle Bug</t>
  </si>
  <si>
    <t>The Flylight Doodle Bug is a British powered hang glider that was designed and produced by Flylight Airsports starting in 1999.[1][2][3] The aircraft is now out of production. The aircraft features a cable-braced hang glider-style high-wing, weight-shift controls, single-place accommodation in the seated position, foot-launching and landing and a single engine in pusher configuration.[1] The aircraft uses a standard hang glider wing, made from bolted-together aluminium tubing, with its single surface wing covered in Dacron sailcloth. The wing is supported by a single tube-type kingpost and uses an "A" frame control bar. The engine is a lightweight, two-stroke, single cylinder Radne Raket 120 of 14 hp (10 kW). The Doodle Bug differs from other powered hang gliders in that the pilot flies in the seated position. A cloth fairing behind the pilot streamlines drag and provides space for baggage stowage. The propeller is protected on the ground by two support legs that retract automatically when the pilot assumes the normal flying position, though pressure on the foot rest. Electric starting is optional.[1][2][3] Data from Cliche[1]General characteristics Performance</t>
  </si>
  <si>
    <t>Powered hang glider</t>
  </si>
  <si>
    <t>https://en.wikipedia.org/Powered hang glider</t>
  </si>
  <si>
    <t>Flylight Airsports</t>
  </si>
  <si>
    <t>https://en.wikipedia.org/Flylight Airsports</t>
  </si>
  <si>
    <t>46 lb (21 kg) plus the weight of the wing</t>
  </si>
  <si>
    <t>1 × Radne Raket 120 two-stroke, single cylinder, air-cooled aircraft engine, 14 hp (10 kW)</t>
  </si>
  <si>
    <t>25 mph (40 km/h, 22 kn)</t>
  </si>
  <si>
    <t>14 mph (23 km/h, 12 kn) depending on wing employed</t>
  </si>
  <si>
    <t>1.5 U.S. gallons (5.7 L; 1.2 imp gal)</t>
  </si>
  <si>
    <t>2-bladed wooden, made from laminated yellow poplar with a polyurethane leading edge protection strip</t>
  </si>
  <si>
    <t>400 ft/min (2.0 m/s)</t>
  </si>
  <si>
    <t>The Freebird II is a family of American side-by-side two-seat, high wing, tricycle gear,  pusher configuration single engined kit aircraft originally designed for construction by amateur builders by the Freebird Airplane Company of Marshville, North Carolina and later Pro Sport Aviation of Wingate, North Carolina.[1][2][3][4] The Freebird II was produced until late 2014 by Free Bird Innovations of Detroit Lakes, Minnesota as the LiteSport Classic.[5][6] The Freebird I was introduced at Sun 'n Fun 1996 and was intended to meet the requirements of the US FAR 103 Ultralight Vehicles category under the two-seat trainer exemption, although it is now offered in the US Light Sport Aircraft or amateur-built categories.[1][3][4] The Freebird II is constructed from bolted aluminum tubing, covered with doped aircraft fabric. The aircraft features conventional three-axis controls, including a trim system. The tricycle landing gear is steered by differential braking and a castering nosewheel. The company estimated that an average builder would take 120 hours to build the aircraft from the assembly kit.[1][6] The standard engine recommended is the two-stroke 50 hp (37 kW) Rotax 503 and with this engine the standard empty weight is 385 lb (175 kg). The 64 hp (48 kW) Rotax 582 is also used.[1][6] The Freebird II's wings can be folded in five minutes by one person and the aircraft can then be trailered or stored. Options available included full cabin doors, flaperons, brakes, wheel pants and a custom-fitted trailer.[1] Data from Cliche[1]General characteristics Performance   Aircraft of comparable role, configuration, and era</t>
  </si>
  <si>
    <t>Light Sport Aircraft</t>
  </si>
  <si>
    <t>https://en.wikipedia.org/Light Sport Aircraft</t>
  </si>
  <si>
    <t>385 lb (175 kg)</t>
  </si>
  <si>
    <t>970 lb (440 kg)</t>
  </si>
  <si>
    <t>1 × Rotax 503 two-stroke aircraft engine, 50 hp (37 kW)</t>
  </si>
  <si>
    <t>85 mph (137 km/h, 74 kn)</t>
  </si>
  <si>
    <t>32 mph (51 km/h, 28 kn)</t>
  </si>
  <si>
    <t>28 ft (8.5 m)</t>
  </si>
  <si>
    <t>17.8 ft (5.4 m)</t>
  </si>
  <si>
    <t>2-bladed ground adjustable, 5 ft 8 in (1.73 m) diameter</t>
  </si>
  <si>
    <t>+6/-3 design structural limit</t>
  </si>
  <si>
    <t>7.3 lb/sq ft (36 kg/m2)</t>
  </si>
  <si>
    <t>https://en.wikipedia.org/Freebird I</t>
  </si>
  <si>
    <t>Fresh Breeze Solo</t>
  </si>
  <si>
    <t>The Fresh Breeze Solo is a German paramotor, designed and produced by Fresh Breeze of Wedemark for powered paragliding.[1][2][3] The aircraft was designed in the 1980s to comply with German rules which are very stringent regarding safety and noise. It features a paraglider-style high-wing, single-place accommodation and a single 19 hp (14 kW) Solo 210 engine in pusher configuration, with a hand throttle control. As is the case with all paramotors, take-off and landing is accomplished by foot.[1][2][3] As the company's first product it was initially known as just the Fresh Breeze, but as other models were added it was renamed the Solo for its fitted engine, the Solo 210.[1][2] To comply with German safety requirements the Solo was initially designed with a harness that allowed jettisoning the engine package in flight. This was required to reduce the risk of the pilot drowning in the event of a water landing and also to deal with a possible engine fire in flight. This feature survives in the present day Solo Jettison model. To meet noise requirements the small two-stroke engine has a complex "wrap-around" style exhaust and extra-long muffler system that results in a low sound output. The engine cylinder head is modified to improve cooling and drives a two-bladed carbon fibre propeller.[1][2] Data from Cliche[1]General characteristics Performance</t>
  </si>
  <si>
    <t>Paramotor</t>
  </si>
  <si>
    <t>https://en.wikipedia.org/Paramotor</t>
  </si>
  <si>
    <t>Fresh Breeze</t>
  </si>
  <si>
    <t>https://en.wikipedia.org/Fresh Breeze</t>
  </si>
  <si>
    <t>1980s</t>
  </si>
  <si>
    <t>290 sq ft (27 m2)</t>
  </si>
  <si>
    <t>50 lb (23 kg)</t>
  </si>
  <si>
    <t>278 lb (126 kg)</t>
  </si>
  <si>
    <t>1 × Solo 210 single cylinder, two-stroke, air-cooled aircraft engine, 19 hp (14 kW)</t>
  </si>
  <si>
    <t>2 U.S. gallons (7.6 L; 1.7 imp gal)</t>
  </si>
  <si>
    <t>2-bladed fixed pitch, carbon-fibre</t>
  </si>
  <si>
    <t>Fry Esprit VFII</t>
  </si>
  <si>
    <t>The Fry Esprit VFII is a Swiss amateur-built aircraft, designed by Valentino Fry and produced by Fry Aircraft Design of Wilen bei Wollerau. The aircraft is supplied as plans for amateur construction.[1][2] The Esprit VFII features a cantilever low-wing, a single-seat enclosed cockpit under a bubble canopy, fixed conventional landing gear with wheel pants and a single engine in tractor configuration.[1][2] The aircraft is of carbon fibre composite construction. Its 6.09 m (20.0 ft) span Burt Rutan-designed wing has an area of 6.07 m2 (65.3 sq ft) and unidirectional carbon-fibre spars. The recommended engines are the 140 hp (104 kW) Walter Minor and the turbocharged 140 hp (104 kW) Lom Praha four-stroke powerplants. The Esprit has a cruise speed of 343 km/h (213 mph).[1][2] Data from Bayerl and Tacke[1][2]General characteristics Performance</t>
  </si>
  <si>
    <t>Fry Aircraft Design</t>
  </si>
  <si>
    <t>https://en.wikipedia.org/Fry Aircraft Design</t>
  </si>
  <si>
    <t>Valentino Fry</t>
  </si>
  <si>
    <t>Plans available (2015)</t>
  </si>
  <si>
    <t>6.07 m2 (65.3 sq ft)</t>
  </si>
  <si>
    <t>358 kg (789 lb)</t>
  </si>
  <si>
    <t>490 kg (1,080 lb)</t>
  </si>
  <si>
    <t>1 × Walter Minor six cylinder, inline air-cooled, four stroke aircraft engine, 100 kW (140 hp)</t>
  </si>
  <si>
    <t>389 km/h (242 mph, 210 kn)</t>
  </si>
  <si>
    <t>343 km/h (213 mph, 185 kn)</t>
  </si>
  <si>
    <t>6.09 m (20 ft 0 in)</t>
  </si>
  <si>
    <t>65 litres (14 imp gal; 17 US gal)</t>
  </si>
  <si>
    <t>9 m/s (1,800 ft/min)</t>
  </si>
  <si>
    <t>80.7 kg/m2 (16.5 lb/sq ft)</t>
  </si>
  <si>
    <t>Gabardini monoplane</t>
  </si>
  <si>
    <t>The Gabardini monoplane was a successful early monoplane constructed in Italy which made several notable flights, often carrying passengers, just before World War I.  During the war, a number of lower-powered Gabardini monoplanes served as a training aircraft for the military. The Gabardini monoplane, then fitted with a 60 kW (80 hp) rotary engine and capable of carrying two passengers for 240 km (150 mi), gained attention as an effective if inelegant monoplane through a series of public appearances, flying at the beginning of a period dominated by multiplane aircraft.[1]  Fitted with a 50 horsepower (37 kW) Gnôme rotary, it proved a useful single-seat advanced trainer and was produced at the Cameri works from 1914 onwards. Other variants differed chiefly in engine size, though undercarriage details also varied; there were, for example, elementary trainers with 35 horsepower (26 kW) Anzani engines and single-seaters with 80 horsepower (60 kW) Le Rhônes.[1]  Reported spans differ somewhat but the fuselage, empennage and wing area generally remained constant.[1][2]  Contemporary sources[1][2][3][4] describe the aircraft simply as Gabardini monoplanes, with no type number, though it is known that there also existed a Gabardini 2 (or Ga.2), which was a monoplane trainer used at Cameri.[5] The Gabardini monoplane was designed with a steel tube structure, which was unusual.  Its shoulder mounted monoplane wings were built around two tubular steel spars, with wooden ribs and canvas covering.[2][4] In plan view the low aspect ratio wings were barely straight, tapered to generously rounded tips.  Roll control was by wing warping, with conventional control column input.[2]  The wings were wire-braced to the fuselage from above as well as from below.  The three upper wires on each side, one from the front spar and two from the rear at about mid-span, ran to the top of a three-legged pylon over the cockpit.  The lower wires were attached to the frame that also carried the landing wheels and skids.[2] The fuselage was also steel tube-framed, reinforced with wood and covered with fabric.  The forward part, with the engine, pylon and open cockpit, had four longerons and a rectangular cross-section deepest around the cockpit, producing a tubby-bellied look.  Behind the cockpit, the lower longerons met to make a triangular rear cross-section, much like that of the earlier Etrich Taube's rear fuselage.[citation needed]  A single piece rounded rudder with no fin was attached to the extreme tail. A semicircular tailplane, fitted with a pair of similarly shaped elevators, was placed well ahead of the rudder, giving it plenty of room for movement.[2][4]  Under the forward fuselage, a pair of skids formed the undercarriage, often straight with turned up front ends but sometimes continuously curved, connected to the fuselage by three struts.  Between them and connected with elastic was a tubular axle carrying a single wheel at each end. Some aircraft (seaplanes or idro), with somewhat different dimensions, were fitted with twin floats in lieu of wheels.[2] One of the first flights to bring attention to the Gabardini monoplane was made in 1913, when Philip Cevasco carried two passengers non-stop from Milan to Paris in a 60 kW (80 hp) model.[1]  The following year, Landini flew from Italy to Switzerland, over Monte Rosa in the Alps, reaching a height of 3,450 m (11,320 ft) with one passenger. The next day, Desbrueres set a solo Italian altitude record at 4,950 m (16,240 ft).[3] The lower-powered 37 kW (50 hp) Gnôme-engined variant proved a capable single-seat trainer, and several were produced during the First World War, remaining in use from 1914 to 1918 with only a cockpit modification.  It was claimed that the Cameri School produced as many pilots as all the other flight schools in Italy combined, and that their pupils had the highest survival rate.[1] Some "captive" Gabardini monoplanes, stripped of their engines, horizontal tails and undercarriages, were fixed to static mountings, which allowed freedom of roll and yaw to familiarize students with the feel of the controls.  Motion excursion limits were set by fixed external cables.[1] Data from Jane's Fighting Aircraft of World War I[1]General characteristics Performance</t>
  </si>
  <si>
    <t>Early monoplane and military trainer</t>
  </si>
  <si>
    <t>https://en.wikipedia.org/Early monoplane and military trainer</t>
  </si>
  <si>
    <t>Società Incremento Aviazione, Cameri</t>
  </si>
  <si>
    <t>https://en.wikipedia.org/Società Incremento Aviazione, Cameri</t>
  </si>
  <si>
    <t>18 m2 (190 sq ft)</t>
  </si>
  <si>
    <t>1 × Gnôme rotary engine, 37 kW (50 hp)</t>
  </si>
  <si>
    <t>100 km/h (62 mph, 54 kn) "low down""</t>
  </si>
  <si>
    <t>//upload.wikimedia.org/wikipedia/commons/thumb/a/a7/Gabardini_idro_Volandia_-_2.jpg/300px-Gabardini_idro_Volandia_-_2.jpg</t>
  </si>
  <si>
    <t>2-bladed</t>
  </si>
  <si>
    <t>Gardan GY-120</t>
  </si>
  <si>
    <t>The Gardan GY-120 was a single engine, parasol wing ultralight seating two in tandem, designed and built in France in the 1980s.  It did not go into production. Design work on the GY-120, Yves Gardan's first ultralight, began in June 1982. The prototype was built that October and appeared, unflown, at the Paris Air Show of 1983.  It flew for the first time on 27 April 1984.[1] The GY-120 had an aluminium alloy tube structure, stressed to FAR 23 standard. Its parasol wing was unswept and of constant chord, carrying half span ailerons.  The wing was supported from below by a fore and aft pair of inverted V-form struts from the upper fuselage longerons to its centreline.  These struts also supported a longitudinal inverted V kingpost to which landing wires were attached.  Flying wires braced the wing from below to the lower fuselage.  The fuselage was flat sided, the fin and rudder straight edged.  The leading edge of the fin was swept and the deep, almost rectangular rudder reached down between the elevators, mounted on the tailplane at the top of the fuselage, to the keel.  Two seats in tandem were placed below the wing in a continuous open cockpit.  The GY-120 had a fixed conventional undercarriage, with the mainwheels on half axles and radius arms mounted on the fuselage centreline and near vertical rubber compression legs fixed to the fuselage sides.  The mainwheels had brakes and the tailwheel was coil sprung.[1] The only GY-120 built was powered by a 30 kW (40 hp) Hirth 270 two-cylinder inline, two-stroke engine, though it was designed to accept a variety of engines in the 26-45 kW (35-60 hp) range. Data from Ultralight and Microlight Aircraft of the World[1]General characteristics Performance</t>
  </si>
  <si>
    <t>Société des Avions Yves Gardan</t>
  </si>
  <si>
    <t>Yves Gardan</t>
  </si>
  <si>
    <t>2.50 m (8 ft 2 in)</t>
  </si>
  <si>
    <t>17.5 m2 (188 sq ft)</t>
  </si>
  <si>
    <t>145 kg (320 lb)</t>
  </si>
  <si>
    <t>1 × Hirth 270R-03E air cooled, twin cylinder inline two stroke, 30 kW (40 hp)   at 7,000 rpm, toothed belt 2.7</t>
  </si>
  <si>
    <t>120 km/h (75 mph, 65 kn)</t>
  </si>
  <si>
    <t>75 km/h (47 mph, 40 kn) economic</t>
  </si>
  <si>
    <t>38 km/h (24 mph, 21 kn)</t>
  </si>
  <si>
    <t>10.00 m (32 ft 10 in)</t>
  </si>
  <si>
    <t>5.80 m (19 ft 0 in)</t>
  </si>
  <si>
    <t>30 L (7.9 US gal; 6.6 Imp gal)</t>
  </si>
  <si>
    <t>2-bladed, 1.40 m (4 ft 7 in) diameter</t>
  </si>
  <si>
    <t>400 km (250 mi, 220 nmi) at average cruising speed</t>
  </si>
  <si>
    <t>+6.6/-3.3 ultimate</t>
  </si>
  <si>
    <t>2.5 m/s (490 ft/min) maximum at sea level</t>
  </si>
  <si>
    <t>19.4 kg/m2 (4.0 lb/sq ft) maximum</t>
  </si>
  <si>
    <t>2,500 m (8,200 ft) service</t>
  </si>
  <si>
    <t>https://en.wikipedia.org/Yves Gardan</t>
  </si>
  <si>
    <t>power off 10</t>
  </si>
  <si>
    <t>1.8 m/s (350 ft/min) minimum at 65 km/h</t>
  </si>
  <si>
    <t>340 kg (750 lb)</t>
  </si>
  <si>
    <t>11.4 kW/kg (18.8 hp/lb) maximum at MTOW</t>
  </si>
  <si>
    <t>40 m (130 ft)</t>
  </si>
  <si>
    <t>35 m (115 ft)</t>
  </si>
  <si>
    <t>Sanstroem Friendship 3</t>
  </si>
  <si>
    <t>The Friendship 3 is a French ultralight aircraft with tandem seats, engineered in France and Switzerland, and assembled in Czech Republic by Ivanov Aircraft for the manufacturer, R,S &amp; Associes SAS Erik Sanstroem of Versailles, Yvelines. Inspired by 1950s and 1960s light aircraft and motorgliders, the Friendship 3 is a two-place tandem-seat ultralight aircraft with dual controls, so that the rear seated passenger can also fly.[1] The company seems to have been founded 2012 and gone out of business in 2014.[2] The Friendship 3 was designed for both soaring and cross-country powered flying, with a glide ratio of 24:1. The Friendship F3A has a composite fuselage; and wood and fabric for the wings with the main spars in carbon fiber. The aircraft was registered in France in late 2012.[1][3] Data from Tacke[1]General characteristics Performance</t>
  </si>
  <si>
    <t>Friendship Legend (R,S &amp; Associes SAS Erik Sanstroem)[1]</t>
  </si>
  <si>
    <t>https://en.wikipedia.org/Friendship Legend (R,S &amp; Associes SAS Erik Sanstroem)[1]</t>
  </si>
  <si>
    <t>11.89 m2 (128.0 sq ft)</t>
  </si>
  <si>
    <t>292 kg (644 lb)</t>
  </si>
  <si>
    <t>235 km/h (146 mph, 127 kn)</t>
  </si>
  <si>
    <t>11.47 m (37 ft 8 in)</t>
  </si>
  <si>
    <t>//upload.wikimedia.org/wikipedia/commons/thumb/d/d9/Friendship_F3.JPG/300px-Friendship_F3.JPG</t>
  </si>
  <si>
    <t>2-bladed composite</t>
  </si>
  <si>
    <t>39.7 kg/m2 (8.1 lb/sq ft)</t>
  </si>
  <si>
    <t>Fly Synthesis Catalina</t>
  </si>
  <si>
    <t>The Fly Synthesis Catalina NG is an Italian ultralight and light-sport amphibious flying boat, designed and produced by Fly Synthesis, introduced at the Aero show held in Friedrichshafen in 2010. The aircraft is supplied as a complete ready-to-fly-aircraft.[1][2] The manufacturer says the design borrowed from the development of the earlier Fly Synthesis Storch, stating, "The Catalina NG project evolved from the Storch amphibious aircraft experience".[3] The Catalina was designed to comply with the Fédération Aéronautique Internationale microlight rules and US light-sport aircraft rules. It features a strut-braced high-wing, a two-seats-in-side-by-side configuration open cockpit, electrically retractable tricycle landing gear and a single engine in tractor configuration.[1][2] The aircraft is made from composite material, predominately carbon fibre and fibreglass. Its 9.47 m (31.1 ft) span wing has an area of 12.6 m2 (136 sq ft) and electrically-operated flaperons. The standard engine available is the 64 hp (48 kW) Rotax 582 two-stroke powerplant. Folding wings and a ballistic parachute are optional equipment.[1][2][3] Data from Manufacturer and Bayerl[1][3]General characteristics Performance</t>
  </si>
  <si>
    <t>Ultralight and light-sport amphibious flying boat</t>
  </si>
  <si>
    <t>https://en.wikipedia.org/Ultralight and light-sport amphibious flying boat</t>
  </si>
  <si>
    <t>2.49 m (8 ft 2 in)</t>
  </si>
  <si>
    <t>12.6 m2 (136 sq ft)</t>
  </si>
  <si>
    <t>495 kg (1,091 lb)</t>
  </si>
  <si>
    <t>9.47 m (31 ft 1 in)</t>
  </si>
  <si>
    <t>//upload.wikimedia.org/wikipedia/commons/thumb/4/4f/Fly_Synthesis_Catalina_at_AERO_Friedrichshafen_2018%2C_Friedrichshafen_%281X7A4291%29.jpg/300px-Fly_Synthesis_Catalina_at_AERO_Friedrichshafen_2018%2C_Friedrichshafen_%281X7A4291%29.jpg</t>
  </si>
  <si>
    <t>6.28 m (20 ft 7 in)</t>
  </si>
  <si>
    <t>50 litres (11 imp gal; 13 US gal) in two 25 litres (5.5 imp gal; 6.6 US gal) tanks</t>
  </si>
  <si>
    <t>150 km/h (93 mph, 81 kn)</t>
  </si>
  <si>
    <t>4.5 m/s (890 ft/min)</t>
  </si>
  <si>
    <t>39.3 kg/m2 (8.0 lb/sq ft)</t>
  </si>
  <si>
    <t>Fly Synthesis Storch</t>
  </si>
  <si>
    <t>The Fly Synthesis Storch (English: Stork) is an Italian ultralight aircraft, designed and produced by Fly Synthesis, introduced in 1990. The aircraft is supplied as a complete ready-to-fly-aircraft or as a kit for amateur construction.[1][2][3] The Storch was designed to comply with the Fédération Aéronautique Internationale microlight rules. It features a strut-braced high-wing, a two-seats-in-side-by-side configuration enclosed cockpit, fixed tricycle landing gear and a single engine in tractor configuration.[1][2] The aircraft is of mixed construction, with the fuselage made from composites and the tail boom an aluminum tube. The HS model has a 8.70 m (28.5 ft) span wing with an area of 11.8 m2 (127 sq ft) and flaperons. Standard engines available are the 80 hp (60 kW) Rotax 912UL and the 85 hp (63 kW) Jabiru 2200 four-stroke powerplants. All controls are operated by teleflex cables, except the ailerons, which are operated by push-pull tubes.[1][2] Data from Bayerl and Fly Synthesis[1][4]General characteristics Performance</t>
  </si>
  <si>
    <t>150 (1998)</t>
  </si>
  <si>
    <t>2.15 m (7 ft 1 in)</t>
  </si>
  <si>
    <t>11.8 m2 (127 sq ft)</t>
  </si>
  <si>
    <t>205 km/h (127 mph, 111 kn)</t>
  </si>
  <si>
    <t>8.70 m (28 ft 7 in)</t>
  </si>
  <si>
    <t>//upload.wikimedia.org/wikipedia/commons/thumb/0/0b/OOD31_Storch_Flyby.jpg/300px-OOD31_Storch_Flyby.jpg</t>
  </si>
  <si>
    <t>5.75 m (18 ft 10 in)</t>
  </si>
  <si>
    <t>80 litres (18 imp gal; 21 US gal) in two 40 litres (8.8 imp gal; 11 US gal) tanks</t>
  </si>
  <si>
    <t>5.0 m/s (980 ft/min)</t>
  </si>
  <si>
    <t>Flying Legend Hawker Hurricane Replica</t>
  </si>
  <si>
    <t>The Flying Legend Hawker Hurricane Replica is an Italian light-sport aircraft, designed and produced by Flying Legend of Caltagirone and introduced at the AERO Friedrichshafen show in 2011. The aircraft, a 72% scale replica of the British Hawker Hurricane Second World War fighter, was supplied as a kit for amateur construction or as a complete ready-to-fly-aircraft.[1][2] Flying Legend is a collaborative project between MGA and Barum.[1] After the initial showing in 2011, the aircraft's design was improved and a new model introduced in 2015 and kit production commenced.[2] The Hurricane Replica features a cantilever low-wing, a two-seats-in-tandem enclosed cockpit, retractable conventional landing gear and a single engine in tractor configuration.[1][2] The aircraft is made from welded 4130 steel tubing, sheet 2024-T3 aluminum and wood. Its 8.20 m (26.9 ft) span wing has an area of 11.0 m2 (118 sq ft) and flaps. Standard engines available are the 100 hp (75 kW) Rotax 912ULS four-stroke powerplant, with the 115 hp (86 kW) Rotax 914 and 125 hp (93 kW) D-Motor LF39 optional.[1][2][3] Data from Bayerl and Flying Legend[1][4]General characteristics Performance</t>
  </si>
  <si>
    <t>Light-sport aircraft</t>
  </si>
  <si>
    <t>https://en.wikipedia.org/Light-sport aircraft</t>
  </si>
  <si>
    <t>Flying Legend</t>
  </si>
  <si>
    <t>https://en.wikipedia.org/Flying Legend</t>
  </si>
  <si>
    <t>2015-2018</t>
  </si>
  <si>
    <t>11.0 m2 (118 sq ft)</t>
  </si>
  <si>
    <t>364 kg (802 lb)</t>
  </si>
  <si>
    <t>595 kg (1,312 lb)</t>
  </si>
  <si>
    <t>210 km/h (130 mph, 110 kn)</t>
  </si>
  <si>
    <t>8.20 m (26 ft 11 in)</t>
  </si>
  <si>
    <t>6.75 m (22 ft 2 in)</t>
  </si>
  <si>
    <t>82 litres (18 imp gal; 22 US gal)</t>
  </si>
  <si>
    <t>2-bladed Bipala GT electric, 1.98 m (6 ft 6 in) diameter</t>
  </si>
  <si>
    <t>288 km/h (179 mph, 156 kn)</t>
  </si>
  <si>
    <t>800 km (500 mi, 430 nmi)</t>
  </si>
  <si>
    <t>+4.4/-2.2</t>
  </si>
  <si>
    <t>54.09 kg/m2 (11.08 lb/sq ft)</t>
  </si>
  <si>
    <t>Ford Flivver</t>
  </si>
  <si>
    <t>The Ford Flivver is a single-seat aircraft introduced by Henry Ford as the "Model T of the Air".[N 1] After a fatal crash of a prototype into the ocean off Melbourne, Florida, production plans were halted. The Ford Trimotor was Henry Ford's first successful commercial aircraft venture in 1925. Following the Ford Model T as an "everyman's" vehicle, the Ford Flivver was designed to be a mass-produced "everyman's" aircraft.[2] The idea was first proposed to William Bushnell Stout, manager of Ford's acquired aircraft division in 1926. Both Stout and William Benson Mayo, head of Ford's Aircraft Division wanted nothing to do with the aircraft and it was built in a nearby museum building in the Ford Laboratories.[3] The single-seat aircraft was designed with Mr. Ford's instructions that it "fit in his office".[4] The first example was displayed at the 1926 Ford National Reliability Air Tour.[5] The press and public flocked to see "Ford's Flying Car," a single-seat aircraft that had very little in common with the popular Model T "Flivver." Comedian Will Rogers posed for press photos in the aircraft (although he never flew one).[6] A New York Evening Sun columnist wrote the following poem showing excitement for the future flying Fords. The name of the aircraft, "flivver", originated from a slang word in the early twentieth century designating an inexpensive car.[8] The aircraft was a welded steel tube fuselage, with wood wing construction with fabric covering. The steerable rudder mounted tailwheel was also the only wheel with a brake. The exhaust was routed through a special manifold to a stock Model T exhaust. The steel landing gear was fastened to the wing and used rubber doughnuts in compression for shock absorption. The designer of the aircraft, Otto Koppen, went on to design the Helio Courier.[9] Ford unveiled the Flivver on his 63rd birthday, July 30, 1926. Ford's chief test pilot was Harry J. Brooks, a young employee who had become a favorite of Ford. Brooks flew the Flivver regularly from his home garage to work at the Ford Laboratory, and later, used the second Flivver to move about the Ford properties. He once flew the aircraft in a race against Gar Wood in Miss America V on the Detroit River during the Harmsworth Trophy Races.[10] In an attempt to draw on his popularity, Charles Lindbergh was invited to fly the Flivver on a visit to Ford field, August 11, 1927, and was the only other pilot to fly the Flivver prototypes.[11] He later described the Flivver as "one of the worst aircraft he ever flew".[12][N 2] A third prototype, tail number 3218, with "long" wings[13] was built to win a long distance record for light planes in 440 to 880 lb (200 to 400 kg) "C" class.[N 3]  The race was set from Ford Field in Dearborn Michigan to Miami, Florida. A first attempt launched on 24 January 1928, witnessed by Henry Ford, landed short in Asheville, North Carolina. A second attempt, flying the second prototype, witnessed by Edsel Ford, Brooks launched from Detroit on February 21, 1928 but landed 200 mi (320 km) short in Titusville, Florida, where the propeller was bent, but still achieved a 972 mi (1,564 km) record.[15] During his overnight stay at Titusville, Brooks had repaired the aircraft, using the propeller from the aircraft involved in the forced landing. He had also placed wooden toothpicks in the vent holes on his fuel cap to prevent moist air from entering and condensing overnight. On February 25, Brooks took off to complete the flight, circled out over the Atlantic where his motor quit and he went down off Melbourne, Florida. The wreckage of the Ford Flivver washed up, but the pilot was never found. Investigation of the wreckage disclosed that the toothpicks had plugged the fuel cap vent holes, causing an engine stoppage.[16] Following the death of Brooks, Henry Ford was distraught at the loss of his friend, and light aircraft development was stopped under the Ford brand. In 1931, a new "Air Flivver" or Sky Car was marketed by the Stout division of Ford.[17] Ford went back into light plane development in 1936 with the two-seat Model 15-P. The prototype crashed during flight testing and did not go into production. A surviving Flivver resides in the Henry Ford Museum. In 1991, EAA Chapter 159 from Midland, Michigan donated a replica to the EAA AirVenture Museum. The replica was built in 1989 from careful inspection of the original prototype and advice from Otto C. Koppen, the original designer, although it was powered by a two-cylinder Franklin engine.[10] A second replica is on display at the Florida Air Museum.[20] Data from Pauley, Sport AviationGeneral characteristics Performance  Aircraft of comparable role, configuration, and era</t>
  </si>
  <si>
    <t>Stout Metal Airplane Division of the Ford Motor Company</t>
  </si>
  <si>
    <t>https://en.wikipedia.org/Stout Metal Airplane Division of the Ford Motor Company</t>
  </si>
  <si>
    <t>Otto C. Koppen</t>
  </si>
  <si>
    <t>1 × Anzani Radial, 36 hp (27 kW)</t>
  </si>
  <si>
    <t>78 kn (90 mph, 140 km/h)</t>
  </si>
  <si>
    <t>26 kn (30 mph, 48 km/h)</t>
  </si>
  <si>
    <t>{'Flivver 2A prototype': 'Designed around a 15\xa0ft (4.6\xa0m) wingspan, also built with full-span ailerons that could act as flaps, as well as shortened versions, powered by a 36-horsepower (27\xa0kW) three-cylinder Anzani; two built.', 'Flivver 2A': 'Flivver 3218) The third prototype was larger with a 22\xa0ft (6.7\xa0m) wingspan, had a fabric-covered steel frame, featured wing struts, a 50-gallon fuel tank, a dihedral increase, and a custom 143-cubic-inch (2,340\xa0cm'}</t>
  </si>
  <si>
    <t>21 ft 9 in (6.63 m)</t>
  </si>
  <si>
    <t>//upload.wikimedia.org/wikipedia/commons/thumb/e/ec/Ford_Flivver_Replica.jpg/300px-Ford_Flivver_Replica.jpg</t>
  </si>
  <si>
    <t>15 ft 6 in (4.72 m)</t>
  </si>
  <si>
    <t>https://en.wikipedia.org/Otto C. Koppen</t>
  </si>
  <si>
    <t>Gottingen 387</t>
  </si>
  <si>
    <t>Fresh Breeze Simonini</t>
  </si>
  <si>
    <t>The Fresh Breeze Simonini is a German paramotor, designed and produced by Fresh Breeze of Wedemark for powered paragliding. The aircraft is named for its Simonini 200cc powerplant.[1][2][3] The aircraft was designed in the 1990s and features a paraglider-style high-wing, single-place accommodation and a single Simonini 200cc two-stroke engine in pusher configuration, with recoil starting. The fuel capacity is 10 litres (2.2 imp gal; 2.6 US gal) standard, with 15 litres (3.3 imp gal; 4.0 US gal) optional. As is the case with all paramotors, take-off and landing is accomplished by foot.[1][2] The Simonini fits into the company's line in between the Solo 210-powered Solo model and the Hirth F33-powered Fresh Breeze Monster.[1] Data from Fresh Breeze[3]General characteristics</t>
  </si>
  <si>
    <t>1990s</t>
  </si>
  <si>
    <t>23 kg (51 lb)</t>
  </si>
  <si>
    <t>1 × Simonini 200cc single cylinder, two-stroke, air-cooled aircraft engine, 15.5 kW (20.8 hp)</t>
  </si>
  <si>
    <t>//upload.wikimedia.org/wikipedia/commons/thumb/0/0f/Motorschirm.jpg/300px-Motorschirm.jpg</t>
  </si>
  <si>
    <t>10 litres (2.2 imp gal; 2.6 US gal) standard, with 15 litres (3.3 imp gal; 4.0 US gal) optional</t>
  </si>
  <si>
    <t>Frost Airship Glider</t>
  </si>
  <si>
    <t>The Frost Airship Glider was an aircraft designed and constructed in Wales during the mid-1890s by William (Bill) Frost. According to patent specification 1894-20431, issued in London, the craft was simply called "A Flying Machine". The preamble to the specification states: The flying machine is constructed with an upper and lower chamber of wire work covered with light waterproof material. Each chamber formed sharp at both ends with parallel side.  The upper large chamber to contain sufficient gas to lift the machine. In the centre of upper chamber, a cylinder is fixed, in which a horizontal fan is driven by means of a shaft and bevelled gearing worked from the lower chamber.[1]According to local lore, Frost flew this machine for the only time on 24 September 1896, for approximately 500 metres, before coming down and crashing into bushes. A storm that night destroyed the craft and scattered the remains.[2]</t>
  </si>
  <si>
    <t>General Skyfarer</t>
  </si>
  <si>
    <t>The General Aircraft G1-80 Skyfarer was a 1940s American two-seat cabin monoplane aircraft built by the General Aircraft Corporation of Lowell, Massachusetts. The General Aircraft Corporation was established to build an aircraft designed by Doctor Otto C. Koppen from the Massachusetts Institute of Technology.[1] The aircraft was the G1-80 Skyfarer, a two-seat cabin high-wing braced monoplane with a light alloy basic structure and a mixed steel tube and fabric covering. It had an unusual tail unit, a cantilever tailplane with the elevator mounted on the upper surface of the tail with aluminum endplate fins and no movable rudders. It was powered by a 75 hp (56 kW) Avco Lycoming GO-145-C2 geared air-cooled four-cylinder engine.[2] The aircraft incorporated aerodynamic control principles covered by patents issued to Fred Weick, an early aeronautical engineer who went on to design and market the Ercoupe.  Since it had no rudders (or rudder pedals), it was simpler to fly (it had a single control wheel, which controlled the ailerons and elevator), and was considered spin-proof.  The aircraft was certified in 1941 with a placard that stated that the aircraft was characteristically incapable of spinning.[3] It was claimed that an average person could learn to fly the Skyfarer in about an hour.[4] It was anticipated that many aircraft would be ordered and built, but the United States became involved in the Second World War and the Skyfarer program was abandoned after either 17 or 18 examples had been built.[5] At one point, a company called Tennessee Aircraft planned on manufacturing the airplane.[6] However, the rights and tooling passed to Grand Rapids Industries, who built two aircraft before stopping production.[7] The company became a manufacturer of the Waco CG-4A troop glider. The prototype was built in 1937 in a stable behind the General Aircraft Company president's house.[8] In October 1944, a Skyfarer was used by Alverna Babbs, the first legless pilot to be granted a student pilot's permit, to complete her first solo flight at Lunken Airport.[9][10] L.W. DuVon and Dr. David O. Kime of  Western Union College convinced the type holder Grand Rapids Industries, to give the equipment, tools and one of the finished planes to the college. They then found local investors who formed Mars Corporation in 1945. The aircraft was later licensed as the Mars M1-80 Skycoupe with a 100 hp engine. One example was built and production plans were estimated to be as high as 75 planes in its first year. The glut of aircraft produced after the war left little market for the aircraft. The facility to manufacture the aircraft was sold by 1946.[11][12] The aircraft, NC29030, resides in the Plymouth County, Iowa Historical Museum.[13][14] General characteristics Performance</t>
  </si>
  <si>
    <t>Two-seat cabin monoplane</t>
  </si>
  <si>
    <t>General Aircraft</t>
  </si>
  <si>
    <t>https://en.wikipedia.org/General Aircraft</t>
  </si>
  <si>
    <t>1940s</t>
  </si>
  <si>
    <t>one pilot</t>
  </si>
  <si>
    <t>8 ft 8 in (2.64 m)</t>
  </si>
  <si>
    <t>121.3 sq ft (11.27 m2)</t>
  </si>
  <si>
    <t>890 lb (404 kg)</t>
  </si>
  <si>
    <t>1,350 lb (612 kg)</t>
  </si>
  <si>
    <t>1 × Avco Lycoming GO-145-C2 flat-four piston engine , 75 hp (56 kW)</t>
  </si>
  <si>
    <t>144 mph (232 km/h, 125 kn)</t>
  </si>
  <si>
    <t>31 ft 5 in (9.58 m)</t>
  </si>
  <si>
    <t>//upload.wikimedia.org/wikipedia/commons/thumb/4/43/General_Aircraft_Corp._Skyfarer.jpg/300px-General_Aircraft_Corp._Skyfarer.jpg</t>
  </si>
  <si>
    <t>one passenger, seated side-by-side with pilot</t>
  </si>
  <si>
    <t>22 ft 0 in (6.71 m)</t>
  </si>
  <si>
    <t>350 mi (563 km, 300 nmi)</t>
  </si>
  <si>
    <t>Fly Synthesis Syncro</t>
  </si>
  <si>
    <t>The Fly Synthesis Syncro is an Italian ultralight and light-sport aircraft, designed and produced by Fly Synthesis, introduced at the Aero show held in Friedrichshafen in 2009. The aircraft is supplied as a complete ready-to-fly-aircraft.[1][2] The aircraft was designed to comply with the Fédération Aéronautique Internationale microlight rules and US light-sport aircraft rules. It features a cantilever high-wing, a two-seats-in-side-by-side configuration enclosed open cockpit, fixed tricycle landing gear and a single engine in tractor configuration.[1][2] The aircraft is made from composites, predominantly carbon fibre. Its 10.4 m (34.1 ft) span wing has an area of 10.54 m2 (113.5 sq ft) and flaps. The standard engine available is the 100 hp (75 kW) Rotax 912ULS four-stroke powerplant.[1][2] Reviewer Marino Boric described the design in a 2015 review as "one of the most attractive aircraft unveiled at the 2009 Friedrichshafen show".[2] Data from Bayerl[1][3]General characteristics Performance</t>
  </si>
  <si>
    <t>2.26 m (7 ft 5 in)</t>
  </si>
  <si>
    <t>10.54 m2 (113.5 sq ft)</t>
  </si>
  <si>
    <t>295 km/h (183 mph, 159 kn)</t>
  </si>
  <si>
    <t>10.4 m (34 ft 1 in)</t>
  </si>
  <si>
    <t>//upload.wikimedia.org/wikipedia/commons/thumb/e/e1/Fly_Synthesis_Syncro_at_AERO_Friedrichshafen_2018_%281X7A4284%29.jpg/300px-Fly_Synthesis_Syncro_at_AERO_Friedrichshafen_2018_%281X7A4284%29.jpg</t>
  </si>
  <si>
    <t>100 litres (22 imp gal; 26 US gal)</t>
  </si>
  <si>
    <t>1,200 km (750 mi, 650 nmi) with 30 minutes reserve</t>
  </si>
  <si>
    <t>6.5 m/s (1,280 ft/min)</t>
  </si>
  <si>
    <t>44.83 kg/m2 (9.18 lb/sq ft)</t>
  </si>
  <si>
    <t>Fletcher Hercules</t>
  </si>
  <si>
    <t>The Fletcher Hercules is an American two-seat ultralight trike that was designed by AW Harrison and produced by Fletcher's Ultralights of Turlock, California, in the late 1990s and early 2000s. The aircraft was supplied as a kit for amateur construction and was also available as a completed aircraft.[1][2][3] The Hercules was designed as a lightweight single-seat aircraft, with a second seat available to carry an instructor or passenger when required. Because it was intended to be flown solo most of the time it came factory-supplied with a relatively low powered engine, to reduce both the aircraft's cost and weight. Higher powered engines were available if the aircraft was to be used in the training role on a regular basis.[1] In writing about the Hercules, reviewer Andre Cliche explained the engine choice, "Because most people usually fly alone in their two-seater, it makes for a well balanced single seater with peppy performance, low fuel burn and longer range. However, when comes the time to carry an occasional passenger, its two-seater capacity far outweighs its anemic performance with two people aboard. This is a smart compromise that gives the best of both worlds."[1] The Hercules was designed to comply with the US FAR 103 Ultralight Vehicles rules when flown as a single-seater, including the category's maximum empty weight of 254 lb (115 kg). The aircraft has a standard empty weight of 254 lb (115 kg). It features a cable-braced hang glider-style high-wing, weight-shift controls, a two-seats-in-tandem open cockpit, tricycle landing gear and a single engine in pusher configuration.[1][3] The aircraft is made from bolted-together aluminum tubing, with its single surface wing covered in Dacron sailcloth. Its 34 ft (10.4 m) span wing is supported by a single tube-type kingpost and uses an "A" frame control bar. The standard wing supplied was the Mustang double-surface wing of 190 sq ft (18 m2). A smaller wing of 145 sq ft (13.5 m2) was available to increase cruising speed at the cost of a higher stall speed.[1][2][3] The aircraft has an acceptable installed power range of 35 to 80 hp (26 to 60 kW). The standard engine supplied was the twin cylinder two-stroke 35 hp (26 kW) 2si 460-F35, with the 50 hp (37 kW) Rotax 503 or the 64 hp (48 kW) Rotax 582 engines available as options. Other engines used include the 35 hp (26 kW) Cuyuna UL II-02, 40 hp (30 kW) Rotax 447, 74 hp (55 kW) Rotax 618 and the four-stroke 60 hp (45 kW) HKS 700E.[1][2][3] Due to its off-airport capabilities the Hercules was nicknamed "the jeep of trikes". It is noted for its ease of set-up and repair. Twenty-five had been completed and flown by February 2000.[2] Data from Cliche and Kitplanes[1][2]General characteristics Performance</t>
  </si>
  <si>
    <t>Ultralight trike</t>
  </si>
  <si>
    <t>https://en.wikipedia.org/Ultralight trike</t>
  </si>
  <si>
    <t>Fletcher's Ultralights</t>
  </si>
  <si>
    <t>https://en.wikipedia.org/Fletcher's Ultralights</t>
  </si>
  <si>
    <t>AW Harrison</t>
  </si>
  <si>
    <t>25 (February 2000)</t>
  </si>
  <si>
    <t>10 ft (3.0 m)</t>
  </si>
  <si>
    <t>190 sq ft (18 m2)</t>
  </si>
  <si>
    <t>254 lb (115 kg)</t>
  </si>
  <si>
    <t>1 × 2si 460-F35 twin cylinder two-stroke, 35 hp (26 kW)</t>
  </si>
  <si>
    <t>28 mph (45 km/h, 24 kn)</t>
  </si>
  <si>
    <t>34 ft (10 m)</t>
  </si>
  <si>
    <t>9 ft (2.7 m)</t>
  </si>
  <si>
    <t>5 U.S. gallons (19 L; 4.2 imp gal)</t>
  </si>
  <si>
    <t>85 mi (137 km, 74 nmi)</t>
  </si>
  <si>
    <t>Flying K Sky Raider</t>
  </si>
  <si>
    <t>The Flying K Sky Raider is a family of American, high wing, strut-braced, single engine, conventional landing gear ultralight aircraft that was designed by Ken Schrader and produced by Flying K Enterprises and later Sky Raider LLC of Caldwell, Idaho for amateur construction.[1][2][3][4][5][6][7][8] First flown in 1996, the original Sky Raider is a single seater designed as an FAR 103 Ultralight Vehicles compliant aircraft with an empty weight within that category's 254 lb (115 kg) empty weight limit, when equipped with a light enough engine. The Sky Raider can also be built in the US homebuilt and light-sport aircraft categories and in the United Kingdom as a BCAR Section S microlight. The design was developed from the Avid Flyer and the Denney Kitfox and the designer formerly worked for both those companies.[1][2][3][4][5][6][7][8][9] The aircraft has a 4130 steel tube frame fuselage and a wing constructed from aluminium tubing, all covered in doped fabric. The wings are equipped with slotted-style flaps and fold for transport or storage without a requirement to disconnect the  flaps and ailerons. The landing gear is bungee suspended. The Sky Raider has a fully enclosed cockpit design, allowing flying in cooler weather. The Sky Raider is available as a kit, including quick-build options, including a pre-welded fuselage and quick-build wings. The power range is 28 to 50 hp (21 to 37 kW) and original standard engine specified was the 28 hp (21 kW) Rotax 277 with the 40 hp (30 kW) Rotax 447 as an optional, although the additional weight would probably put the aircraft in the US homebuilt category.[1][2][3][5][6][7][8] The Sky Raider can be equipped with floats and skis.[7] Data from Cliche and Kitplanes[1][2]General characteristics Performance  Related development Aircraft of comparable role, configuration, and era</t>
  </si>
  <si>
    <t>Flying K EnterprisesSky Raider LLC</t>
  </si>
  <si>
    <t>https://en.wikipedia.org/Flying K EnterprisesSky Raider LLC</t>
  </si>
  <si>
    <t>Ken Schrader[1]</t>
  </si>
  <si>
    <t>In production (2015)</t>
  </si>
  <si>
    <t>50 (Sky Raider 2007)</t>
  </si>
  <si>
    <t>Denney Kitfox</t>
  </si>
  <si>
    <t>https://en.wikipedia.org/Denney Kitfox</t>
  </si>
  <si>
    <t>240 lb (109 kg)</t>
  </si>
  <si>
    <t>23 mph (37 km/h, 20 kn)</t>
  </si>
  <si>
    <t>26 ft 3 in (8.00 m)</t>
  </si>
  <si>
    <t>17 ft 0 in (5.18 m)</t>
  </si>
  <si>
    <t>5 US gallons (19 litres)</t>
  </si>
  <si>
    <t>120 mi (190 km, 100 nmi)</t>
  </si>
  <si>
    <t>450 ft/min (2.3 m/s)</t>
  </si>
  <si>
    <t>11,000 ft (3,400 m)</t>
  </si>
  <si>
    <t>Flying Machines FM250 Vampire</t>
  </si>
  <si>
    <t>The Flying Machines FM250 Vampire is a Czech ultralight and light-sport aircraft, designed and produced by Flying Machines s.r.o. of Rasošky, introduced at the Sport Aircraft Show held in Sebring, Florida in 2007. The aircraft is supplied as a complete ready-to-fly-aircraft.[1][2] The aircraft was designed to comply with the Fédération Aéronautique Internationale microlight rules and US light-sport aircraft rules. It features a cantilever low-wing, a two-seats-in-side-by-side configuration enclosed cockpit under a bubble canopy that hinges forward, fixed tricycle landing gear and a single engine in tractor configuration.[1][2] The aircraft is made from composite materials and features a wet wing. Its 7.8 m (25.6 ft) span wing has an area of 10.05 m2 (108.2 sq ft) and flaps. Standard engines available are the 80 hp (60 kW) Rotax 912UL or the 100 hp (75 kW) Rotax 912ULS four-stroke powerplant. Full dual controls are provided, with the exception of wheel brakes, which are left seat only.[1][2] Data from Bayerl and Flying Machines[1][4]General characteristics Performance</t>
  </si>
  <si>
    <t>Flying Machines s.r.o.</t>
  </si>
  <si>
    <t>https://en.wikipedia.org/Flying Machines s.r.o.</t>
  </si>
  <si>
    <t>266 kg (586 lb)</t>
  </si>
  <si>
    <t>250 km/h (160 mph, 130 kn)</t>
  </si>
  <si>
    <t>65 km/h (40 mph, 35 kn) flaps down</t>
  </si>
  <si>
    <t>7.8 m (25 ft 7 in)</t>
  </si>
  <si>
    <t>//upload.wikimedia.org/wikipedia/commons/thumb/d/d7/Vampire01.jpg/300px-Vampire01.jpg</t>
  </si>
  <si>
    <t>6.32 m (20 ft 9 in)</t>
  </si>
  <si>
    <t>1,200 km (750 mi, 650 nmi)</t>
  </si>
  <si>
    <t>7 m/s (1,400 ft/min)</t>
  </si>
  <si>
    <t>47.01 kg/m2 (9.63 lb/sq ft)</t>
  </si>
  <si>
    <t>Focke-Wulf Ta 153</t>
  </si>
  <si>
    <t>The Focke-Wulf Ta 153 (GH+KV) was a prototype German fighter aircraft built during World War II. It was a development of the Fw 190C, a Fw 190A with a DB 603A engine. A project called Ra-4 was initiated in 1943. The idea was to create a new fighter derived from the Fw 190 for higher altitudes. In that sense it was a competitor for the Messerschmitt Me 155B project. The Ta 153A-1 would get the Jumo 213A or C engine and the new wings of the Fw 190B prototype. There was also the Ta 153D-1, a high-altitude version with long-span, high-aspect ratio wings and the DB 603G engine. Although derived from the Fw 190, the Ta 153 was essentially a new aircraft. This would have required a complete conversion of the production lines with new jigs and tooling. For that reason Kurt Tank decided to modify the existing Fw 190A by adding a rear fuselage 'plug', thereby creating the Fw 190D. Later this fuselage was mated with the long wings of the Ta 153D-1 for the successful Ta 152H. Data from[citation needed]General characteristics Performance Armament  Related development   Related lists</t>
  </si>
  <si>
    <t>Interceptor aircraft</t>
  </si>
  <si>
    <t>https://en.wikipedia.org/Interceptor aircraft</t>
  </si>
  <si>
    <t>Nazi Germany</t>
  </si>
  <si>
    <t>https://en.wikipedia.org/Nazi Germany</t>
  </si>
  <si>
    <t>Focke-Wulf</t>
  </si>
  <si>
    <t>https://en.wikipedia.org/Focke-Wulf</t>
  </si>
  <si>
    <t>Kurt Tank</t>
  </si>
  <si>
    <t>Focke-Wulf Fw 190</t>
  </si>
  <si>
    <t>https://en.wikipedia.org/Focke-Wulf Fw 190</t>
  </si>
  <si>
    <t>3.4 m (11 ft 2 in)</t>
  </si>
  <si>
    <t>18.2 m2 (196 sq ft)</t>
  </si>
  <si>
    <t>3,600 kg (7,937 lb)</t>
  </si>
  <si>
    <t>4,400 kg (9,700 lb)</t>
  </si>
  <si>
    <t>1 × Junkers Jumo 213 V-12 inverted liquid-cooled piston engine, 1,305 kW (1,750 hp)</t>
  </si>
  <si>
    <t>680 km/h (420 mph, 370 kn)</t>
  </si>
  <si>
    <t>11 m (36 ft 1 in)</t>
  </si>
  <si>
    <t>3-bladed copnstant-speed propeller</t>
  </si>
  <si>
    <t>1,400 km (870 mi, 760 nmi)</t>
  </si>
  <si>
    <t>242 kg/m2 (50 lb/sq ft)</t>
  </si>
  <si>
    <t>11,000 m (36,000 ft)</t>
  </si>
  <si>
    <t>https://en.wikipedia.org/Kurt Tank</t>
  </si>
  <si>
    <t>Focke-Wulf Ta 152</t>
  </si>
  <si>
    <t>https://en.wikipedia.org/Focke-Wulf Ta 152</t>
  </si>
  <si>
    <t>5,100 kg (11,244 lb)</t>
  </si>
  <si>
    <t>0.30 kW/kg (0.18 hp/lb)</t>
  </si>
  <si>
    <t>Frederick-Ames EOS/SFA</t>
  </si>
  <si>
    <t>The Frederick-Ames EOS/SFA was a single-seat sports aircraft designed in the United States in the 1970s with the intention of marketing it for homebuilding. It was a highly streamlined low-wing cantilever monoplane with swept flying surfaces and retractable tricycle undercarriage. Its construction was of metal throughout. Originally named simply the Eos (for the Greek goddess of the dawn), it was shown at the 1973 EAA Fly-in at Oshkosh, Wisconsin, albeit in incomplete form. When finished, it crashed on its first flight due to an engine seizure, was extensively damaged, and abandoned as too expensive to repair. Nevertheless, the aircraft was rebuilt in 1978 and re-engined with a Volkswagen engine conversion. Plans to market the design were never realised. Two other examples are known to exist.  Data from Jane's All the World's Aircraft 1980–81[1]General characteristics Performance</t>
  </si>
  <si>
    <t>Fred Smith</t>
  </si>
  <si>
    <t>c. 1973</t>
  </si>
  <si>
    <t>https://en.wikipedia.org/Fred Smith</t>
  </si>
  <si>
    <t>Granville Gee Bee R-6</t>
  </si>
  <si>
    <t>The sole Granville Gee Bee R-6 International Super Sportster, named "Q.E.D." Quod Erat Demonstrandum (it is proven), and later named "Conquistador del Cielo" (Sky Conqueror), was the last in a series of racing and touring monoplane aircraft from the Granville Brothers. The R-6H was dogged with bad luck throughout its career and had the  distinction of never finishing any race it entered.[1] Design work on the Gee Bee R-6 had begun in 1933, but the firm went bankrupt shortly afterwards in October 1933. Then, on 11 February 1934, Zanford Granville died in Spartanburg, South Carolina, when he crashed in the Gee Bee Model E Sportster he was delivering. This aircraft was intended to finance a new company to be based in New York called Granville, Miller &amp; De Lackner. The R-6H would eventually be completed for Floyd B. Odlum, on behalf of Jacqueline Cochran for the MacRobertson Air Race in 1934.[2] The touring aircraft was designed with large fuel tanks to handle the long legs needed for the England to Australia race. A Curtiss Conqueror was the engine preferred by Cochran, but Curtiss-Wright was unable to deliver one in time, and the Pratt &amp; Whitney Hornet originally intended for the design was substituted to make the race delivery date. The Gee Bee R-6 shares the same general shape and overall design as the better known Granville Gee Bee R-1 Super Sportster racer, but was nearly 10 ft (3.0 m) larger in span and length.  As built the aircraft was powered by a 675 hp (503 kW) Pratt &amp; Whitney Hornet 9-cylinder air cooled radial engine enclosed in a NACA cowling.[3]  The wings were built around a pair of spruce spars, with the front spars split into upper and lower beams while the rear spars were a single beam. Ribs were also spruce, and the entire wing was skinned with plywood and braced to the fuselage and undercarriage with streamlined wires.[4] Split flaps that functioned somewhat similar to Zap flaps with an extra hinge line mid-chord were installed between the ailerons and the fuselage.[4] After problems with these during the MacRobertson Air Race, they were redesigned without the extra hinge. The fuselage form followed an ideal teardrop shape calculated to minimize drag and was built up from welded chromium-molybdenum alloy steel tubes with plywood formers and spruce stringers.[5] This was then covered with sheet aluminium panels forward, and fabric covering aft.[5] The fin was integral with the fuselage structure, while the rudder and cantilevered elevators were constructed in a similar manner to the wings with a plywood covering.[5] Tandem cockpits provided space for two under an extended greenhouse canopy.[5] Although most contemporaries were already moving to retractable undercarriage, the R-6 persisted with the spatted and faired units common to their previous designs, although to save time, the actual gear legs were borrowed from the Curtiss A-12 Shrike.[5] While enroute to the race at Des Moines, Iowa Lee Gehlbach had the cowling come loose and it pulled into the prop. He continued without the cowling and a new modified one was dispatched but the replacement suffered the same fate during the race and he was forced to drop out.[6] After having their entry delayed because the British authorities had trouble accepting the limited amount of testing the R-6H had undergone was adequate for a commercial aircraft, and enduring insults in the British press (who dubbed it the HeeBee GeeBee), Jacqueline Cochran and Wesley Smith made it as far as Bucharest, the end of their first leg in the bright green and orange Q.E.D., when a malfunctioning flap and a damaged stabilizer delayed them until they were forced to drop out.[7] Royal Leonard was forced down with an engine failure and had to land in Wichita, Kansas, shortly after the Gee Bee R-1/R-2 Hybrid Intestinal Fortitude disintegrated in flight, killing its pilot.[8] Despite most of the major contenders having dropped out before the race, Lee Miles was forced down with an engine failure on lap 11 of 15, after lagging behind Michel Détroyat's winning Caudron C.460.[9] The aircraft was then stored in Tucson, Arizona. After being bought by aircraft dealer Charles Babb, the aircraft was repainted cream overall with a green stripe, and fitted with a more powerful 950 hp (710 kW) Pratt &amp; Whitney Hornet with a 14:1 supercharger. While being flown by George Armisted to the race it suffered another engine failure but was relatively undamaged,[10] However, his troubles were not over as during the race, oil temperatures soared, he lost oil pressure, was experiencing icing and his radio failed all of which ended his run in Winslow, Arizona.[11] Francisco Sarabia set a record for a non-stop flight from Mexico City to New York City in 10 hours and 47 minutes on 24 May. He had bought the R-6H from Babb in late September 1938 and repainted it bright white with a red fuselage stripe, with the Mexican registration XB-AKM, and renamed it the Conquistador del Cielo.[12]  While Francisco Sarabia was taking off with a full fuel load for the return flight to Mexico from Bolling Airfield in Washington D.C., and in full view of his family, his engine failed due to an oily rag having been sucked into the carburettor intake, and he plummeted into the Potomac River, where he was trapped by the collapsed cockpit structure and died before his aircraft could be extricated from the mud of the river bed.[13] The wreckage of his aircraft was recovered and brought back to Mérida, Yucatán where it was placed in a museum.[14] A Mexican postage stamp was issued in his honor in 2000, featuring a picture of Sarabia and the Conquistador del Cielo[15] The sole surviving Gee Bee racer, the Conquistador del Cielo underwent a major restoration in Mexico City in 1972,[18] and is on display at a museum built specifically to honor Francisco Sarabia, the Museo Francisco Sarabia, located in Ciudad Lerdo. A replica of the R-6H with considerable modifications from the original, including using a 1,425 hp (1,063 kW) Wright R-1820 Cyclone was built and first flew on 26 September 2013.[19] Data from A legacy of speed - The Gee Bee Racers[20]General characteristics Performance</t>
  </si>
  <si>
    <t>Touring/air racing</t>
  </si>
  <si>
    <t>https://en.wikipedia.org/Touring/air racing</t>
  </si>
  <si>
    <t>Granville, Miller &amp; De Lackner</t>
  </si>
  <si>
    <t>https://en.wikipedia.org/Granville, Miller &amp; De Lackner</t>
  </si>
  <si>
    <t>Zanford GranvilleHowell MillerDon Delackner</t>
  </si>
  <si>
    <t>9 ft 6 in (2.90 m)</t>
  </si>
  <si>
    <t>212 sq ft (19.7 m2)</t>
  </si>
  <si>
    <t>3,144 lb (1,426 kg)</t>
  </si>
  <si>
    <t>6,500 lb (2,948 kg)</t>
  </si>
  <si>
    <t>1 × Pratt &amp; Whitney Hornet SD 1,690 cu in (27.7 l) 9-cylinder air-cooled radial engine, 675 hp (503 kW)</t>
  </si>
  <si>
    <t>295 mph (475 km/h, 256 kn)</t>
  </si>
  <si>
    <t>260 mph (420 km/h, 230 kn)</t>
  </si>
  <si>
    <t>//upload.wikimedia.org/wikipedia/commons/thumb/f/f1/Granville_Gee_Bee_Model_R-6H_NX14307_Q.E.D._%28Quod_Erat_Demonstratum%29_with_camera_mount_on_rear_cockpit.jpg/300px-Granville_Gee_Bee_Model_R-6H_NX14307_Q.E.D._%28Quod_Erat_Demonstratum%29_with_camera_mount_on_rear_cockpit.jpg</t>
  </si>
  <si>
    <t>One passenger</t>
  </si>
  <si>
    <t>27 ft 2 in (8.28 m)</t>
  </si>
  <si>
    <t>400 US gal (1,500 l; 330 imp gal)</t>
  </si>
  <si>
    <t>2-bladed Hamilton Standard controllable pitch propeller</t>
  </si>
  <si>
    <t>36 lb/sq ft (180 kg/m2) at maximum weight</t>
  </si>
  <si>
    <t>modified NACA M-6 section</t>
  </si>
  <si>
    <t>4.5°</t>
  </si>
  <si>
    <t>28 US gal (110 l; 23 imp gal)</t>
  </si>
  <si>
    <t>90 in (2.3 m)</t>
  </si>
  <si>
    <t>Fly Synthesis Wallaby</t>
  </si>
  <si>
    <t>The Fly Synthesis Wallaby is an Italian two-seat, microlight monoplane manufactured by Fly Synthesis.[1][2][3] The Wallaby is a high-wing monoplane with a high tail boom and with a 37 kW (50 hp) Rotax 503 piston engine fitted in front of the wing. Below the wing is an enclosed cabin with two seats and a fixed tricycle landing gear.[1] The aircraft is available built or as a kit.[1] A Rotax 582 powered variant, the Wallaby R582 is also available.[2][4] The design uses the wing from the Storch CL mated to a new high tailboom fuselage design, with the design goal of producing an economical aircraft.[3] The aircraft is sold as the Lafayette Wallaby in the United States.[3] Reviewer Marino Boric described the design in a 2015 review as "very pleasant to fly".[3] Data from World Directory of Leisure Aviation[1]General characteristics Performance  This article on an aircraft of the 2000s is a stub. You can help Wikipedia by expanding it.</t>
  </si>
  <si>
    <t>Microlight cabin monoplane</t>
  </si>
  <si>
    <t>https://en.wikipedia.org/Microlight cabin monoplane</t>
  </si>
  <si>
    <t>208 kg (459 lb)</t>
  </si>
  <si>
    <t>425 kg (937 lb)</t>
  </si>
  <si>
    <t>1 × Rotax 503 piston engine , 37 kW (50 hp)</t>
  </si>
  <si>
    <t>145 km/h (90 mph, 78 kn)</t>
  </si>
  <si>
    <t>9.43 m (30 ft 11 in)</t>
  </si>
  <si>
    <t>2.5 m/s (492 ft/min)</t>
  </si>
  <si>
    <t>Focke-Wulf A 38 Möwe</t>
  </si>
  <si>
    <t>The Focke-Wulf A 38 Möwe (German: "Gull") was an airliner, produced in Germany in the early 1930s. It was a final development of the family of designs that commenced with the A 17 in 1927. The A 38 used the same high-mounted, cantilever wing as the A 29, but mated this to an all-new fuselage design with enclosed seating for ten passengers and three crew. Unlike earlier members of the family, the flight deck was not joined to the cabin, separated now by a lavatory and baggage compartment. The main undercarriage was strengthened and the mainwheels fitted with brakes, while the tailskid was replaced with a tailwheel. All four A 38s were originally fitted with Siemens- or Gnome et Rhône-built Bristol Jupiter engines (although the BMW VI had been offered as an option), but in April 1933, all aircraft were refitted with Siemens Sh 20 powerplants. By mid-1934, they had been relegated to training duties. General characteristics Performance</t>
  </si>
  <si>
    <t>Airliner</t>
  </si>
  <si>
    <t>https://en.wikipedia.org/Airliner</t>
  </si>
  <si>
    <t>Wilhelm Bansemir</t>
  </si>
  <si>
    <t>three - two pilots and a radio operator</t>
  </si>
  <si>
    <t>5.30 m (17 ft 5 in)</t>
  </si>
  <si>
    <t>62.5 m2 (673 sq ft)</t>
  </si>
  <si>
    <t>2,700 kg (5,940 lb)</t>
  </si>
  <si>
    <t>4,400 kg (9,680 lb)</t>
  </si>
  <si>
    <t>1 × Siemens-built Bristol Jupiter VI , 370 kW (500 hp)</t>
  </si>
  <si>
    <t>204 km/h (126 mph, 109 kn)</t>
  </si>
  <si>
    <t>20.00 m (65 ft 7 in)</t>
  </si>
  <si>
    <t>//upload.wikimedia.org/wikipedia/commons/thumb/6/6b/Focke_Wulf_A_38_Annuaire_de_L%27A%C3%A9ronautique_1931.jpg/300px-Focke_Wulf_A_38_Annuaire_de_L%27A%C3%A9ronautique_1931.jpg</t>
  </si>
  <si>
    <t>ten passengers</t>
  </si>
  <si>
    <t>15.40 m (50 ft 6 in)</t>
  </si>
  <si>
    <t>750 km (470 mi, 410 nmi)</t>
  </si>
  <si>
    <t>2.1 m/s (420 ft/min)</t>
  </si>
  <si>
    <t>3,100 m (10,200 ft)</t>
  </si>
  <si>
    <t>https://en.wikipedia.org/Wilhelm Bansemir</t>
  </si>
  <si>
    <t>Deutsche Luft Hansa</t>
  </si>
  <si>
    <t>https://en.wikipedia.org/Deutsche Luft Hansa</t>
  </si>
  <si>
    <t>Fresh Breeze Monster</t>
  </si>
  <si>
    <t>The Fresh Breeze Monster is a German paramotor, designed and produced by Fresh Breeze of Wedemark for powered paragliding.[1][2] The aircraft was designed in the 2000s as a paramotor with greater power to lift heavier pilots and for two-place flying. It features a paraglider-style high-wing, single-place or two-place-in-tandem accommodation and a single 28 hp (21 kW) Hirth F-33 engine in pusher configuration. As is the case with all paramotors, take-off and landing is accomplished by foot.[1][2] Data from Fresh Breeze[3]General characteristics</t>
  </si>
  <si>
    <t>2000s</t>
  </si>
  <si>
    <t>33 kg (73 lb)</t>
  </si>
  <si>
    <t>1 × Hirth F-33 single cylinder, two-stroke, air-cooled aircraft engine, 21 kW (28 hp)</t>
  </si>
  <si>
    <t>4-bladed fixed pitch, carbon-fibre</t>
  </si>
  <si>
    <t>Gabardini biplane</t>
  </si>
  <si>
    <t>The Gabardini biplane was an Italian single seat biplane, designed and built near the beginning of World War I.  It was an advanced trainer and could be fitted with engines of output between about 40 to 80 kW (55 to 105 hp). Intended as an advanced military trainer, the Gabardini was a conventionally laid out two bay biplane, its thin section, unstaggered wings braced together with a near-parallel pair of interplane struts on each side and assisted by flying wires.  The lower wing was mounted on the bottom fuselage longerons and the upper wing supported over the fuselage by two pairs of short cabane struts. The fuselage was broadly similar to that of the Gabardini monoplane, deep bellied between the wings, flat sided and flat topped behind the cockpit, tapering markedly rearwards to the tail.  The cockpit was just forward of the trailing edge of the upper wing. The biplane's empennage was also similar to that of the monoplane, with its tailplane well forward of the rounded, single piece rudder and mounting a pair of semi-circular elevators.  Though the biplane had a skidless conventional undercarriage, with single mainwheels strut-mounted and wire braced to the lower fuselage near the wing leading edge, the tail skid was unusually long and attached at mid-fuselage just aft of the cockpit.  On the ground the aircraft had an attitude closer than usual to that attained in-flight, keeping the elevators, which when deflected reached below the fuselage bottom, well clear of the grass.[1] Variants of the biplane appeared with a range of different rotary engines, each carefully cowled and driving a two bladed propeller.  The most powerful of these was an 82 kW (110 hp) Le Rhône. A smaller (60 kW (80 hp))) engine of the same make was also fitted, as was a 37 kW (50 hp) Gnôme.  Apart from the effect of different engine diameters, these variants were similar in appearance, though at least one of the higher powered Le Rhone aircraft had a rudder which was less upright and also scallop-edged.[1] Data from Jane's Fighting Aircraft of World War I[1]General characteristics Performance</t>
  </si>
  <si>
    <t>Advanced military trainer</t>
  </si>
  <si>
    <t>https://en.wikipedia.org/Advanced military trainer</t>
  </si>
  <si>
    <t>c.1914</t>
  </si>
  <si>
    <t>15.85 m2 (170.6 sq ft)</t>
  </si>
  <si>
    <t>535 kg (1,179 lb)</t>
  </si>
  <si>
    <t>1 × Le Rhône rotary engine, 82 kW (110 hp)</t>
  </si>
  <si>
    <t>180 km/h (110 mph, 97 kn) "low down""</t>
  </si>
  <si>
    <t>7.2 m (23 ft 7 in)</t>
  </si>
  <si>
    <t>33.7 kg/m2 (6.9 lb/sq ft)</t>
  </si>
  <si>
    <t>0.15 kW/kg (0.093 hp/lb)</t>
  </si>
  <si>
    <t>Garrison Melmoth 2</t>
  </si>
  <si>
    <t>The Garrison Melmoth 2 is the second aircraft design from author Peter Garrison.[1] The Melmoth 2 was started in August 1981 as a composite follow-on to the complex Melmoth homebuilt. Initial fuselage lay-up was performed by Garrison along with engineer Burt Rutan and future private astronaut Mike Melvill, who also performed a fair number of the test flights.[1] The aircraft is a single engine four-seat retractable tricycle gear low-wing with a T-tail arrangement. The rear seats face aft.[2] The engine is cooled using updraft air which enters through a single inlet below the spinner and emerges from the top of the cowling near the spinner. A single airbrake panel opens under the fuselage. The tapered wings are equipped with large Fowler flaps. The original design has been modified with 45-degree sweep winglets and gear doors.[3] Data from Flying MagazineGeneral characteristics Performance   Aircraft of comparable role, configuration, and era</t>
  </si>
  <si>
    <t>Peter Garrison</t>
  </si>
  <si>
    <t>Garrison Melmoth</t>
  </si>
  <si>
    <t>https://en.wikipedia.org/Garrison Melmoth</t>
  </si>
  <si>
    <t>1,600 lb (726 kg)</t>
  </si>
  <si>
    <t>2,850 lb (1,293 kg)</t>
  </si>
  <si>
    <t>1 × Continental TSIO-360 , 200 hp (150 kW)</t>
  </si>
  <si>
    <t>220 kn (250 mph, 400 km/h)</t>
  </si>
  <si>
    <t>200 kn (230 mph, 370 km/h)</t>
  </si>
  <si>
    <t>53 kn (61 mph, 98 km/h)</t>
  </si>
  <si>
    <t>35.7 ft (10.9 m)</t>
  </si>
  <si>
    <t>//upload.wikimedia.org/wikipedia/commons/thumb/f/ff/GarrisonMelmoth2.jpg/300px-GarrisonMelmoth2.jpg</t>
  </si>
  <si>
    <t>24 ft (7.3 m)</t>
  </si>
  <si>
    <t>142 U.S. gallons (540 L; 118 imp gal)</t>
  </si>
  <si>
    <t>2-bladed Hartzell constant speed</t>
  </si>
  <si>
    <t>190 kn (220 mph, 350 km/h)</t>
  </si>
  <si>
    <t>2,600 nmi (3,000 mi, 4,800 km)</t>
  </si>
  <si>
    <t>2,000 ft/min (10 m/s)</t>
  </si>
  <si>
    <t>https://en.wikipedia.org/Peter Garrison</t>
  </si>
  <si>
    <t>Roncz laminar flow</t>
  </si>
  <si>
    <t>Gatard Statoplan Pigeon</t>
  </si>
  <si>
    <t>The Gatard Statoplan AG 04 Pigeon was a light utility aircraft developed in France in the 1970s. It was a high-wing strut-braced monoplane with fixed tailwheel undercarriage. The wings could be quickly folded to facilitate storage or towing. As with Gatard's previous Poussin, the Pigeon was built around an unconventional flight control system that relied on varying its wings' camber to provide most of its climb, rather than their angle of attack. A prototype, registered F-WYBB flew in 1976, and although it was intended to market the design to homebuilders, this did not transpire.  General characteristics Performance</t>
  </si>
  <si>
    <t>398 kg (877 lb)</t>
  </si>
  <si>
    <t>715 kg (1,576 lb)</t>
  </si>
  <si>
    <t>1 × Continental C90 , 67 kW (90 hp)</t>
  </si>
  <si>
    <t>170 km/h (105 mph, 91 kn)</t>
  </si>
  <si>
    <t>9.00 m (29 ft 6 in)</t>
  </si>
  <si>
    <t>three passengers or one stretcher</t>
  </si>
  <si>
    <t>Globe GC-1 Swift</t>
  </si>
  <si>
    <t>The Globe GC-1 Swift, also known as the Globe/Temco Swift, is a light, two-seat sport monoplane from the post-World War II period. The Swift was designed by R.S. "Pop" Johnson in 1940, despite the fanciful story which has now entered into popular mythology surrounding the Swift's origins, that a Culver Cadet was obtained as a "template" aircraft.[2] The design was financially secured by John Kennedy, president of the Globe Medicine Company, to be built by his new Globe Aircraft Company. World War II interrupted their plans, however, and the 85 hp (63 kW) GC-1A Swift advertised as the "All Metal Swift" re-designed by K.H."Bud" Knox, received its type certificate on 7 May 1946. Two prototypes were built but essentially, the design remained the same as the type entered production.[3]  Globe built about 408 GC-1As. Later that year, the Swift received a more powerful engine of 125 hp (93 kW), making it the GC-1B. Globe, together with TEMCO, built 833 GC-1Bs in six months. Globe's production outpaced sales of the Swift; as a result Globe was forced into insolvency.  TEMCO, the largest debtor, paid $328,000 to obtain the type certificate, tooling, aircraft, and parts allowing them to continue production in late 1947 hoping to recoup their losses.[4] TEMCO built 260 more aircraft before ending Swift production in 1951. The type certificate for the Swift was obtained by Universal Aircraft Industries (later Univair) along with all production tooling. Spare parts continued to be built until 1979 when the Swift Museum Foundation under the leadership of President Charlie Nelson purchased the Type Certificate, parts and tooling.[1] The most unusual variant of the series became a separate design, the TEMCO TE-1 Buckaroo which was built in a short-run first as a contender for a USAF trainer aircraft contract, and was later transferred to foreign service as a military trainer.[5] Several of these trainers have since returned to the civil market. Data from Jane's All the World's Aircraft 1948[6]General characteristics Performance   Aircraft of comparable role, configuration, and era</t>
  </si>
  <si>
    <t>Civil aircraft</t>
  </si>
  <si>
    <t>Globe Aircraft/TEMCO</t>
  </si>
  <si>
    <t>https://en.wikipedia.org/Globe Aircraft/TEMCO</t>
  </si>
  <si>
    <t>R.S. Johnson</t>
  </si>
  <si>
    <t>GC-1A Swift: 1942</t>
  </si>
  <si>
    <t>1,521 (including prototypes)[1]</t>
  </si>
  <si>
    <t>Culver Cadet</t>
  </si>
  <si>
    <t>https://en.wikipedia.org/Culver Cadet</t>
  </si>
  <si>
    <t>6 ft 2 in (1.88 m)</t>
  </si>
  <si>
    <t>131.63 sq ft (12.229 m2)</t>
  </si>
  <si>
    <t>1,125 lb (510 kg)</t>
  </si>
  <si>
    <t>1,710 lb (776 kg)</t>
  </si>
  <si>
    <t>1 × Continental C125 six cylinder, four-stroke aircraft engine, 125 hp (93 kW)</t>
  </si>
  <si>
    <t>130 kn (150 mph, 240 km/h) at sea level</t>
  </si>
  <si>
    <t>120 kn (140 mph, 230 km/h)</t>
  </si>
  <si>
    <t>37 kn (43 mph, 69 km/h) (with flaps)</t>
  </si>
  <si>
    <t>29 ft 4 in (8.94 m)</t>
  </si>
  <si>
    <t>//upload.wikimedia.org/wikipedia/commons/thumb/a/ad/Globe_swift.jpg/300px-Globe_swift.jpg</t>
  </si>
  <si>
    <t>20 ft 10 in (6.35 m)</t>
  </si>
  <si>
    <t>26 US gal (22 imp gal; 98 L)</t>
  </si>
  <si>
    <t>161 kn (185 mph, 298 km/h) [7]</t>
  </si>
  <si>
    <t>360 nmi (420 mi, 680 km)</t>
  </si>
  <si>
    <t>16,000 ft (4,900 m)</t>
  </si>
  <si>
    <t>T-35 Buckaroo</t>
  </si>
  <si>
    <t>https://en.wikipedia.org/T-35 Buckaroo</t>
  </si>
  <si>
    <t>Root NACA 23015, Tip NACA 23009</t>
  </si>
  <si>
    <t>https://en.wikipedia.org/GC-1A Swift: 1942</t>
  </si>
  <si>
    <t>Grosso Aircraft Easy Eagle 1</t>
  </si>
  <si>
    <t>The Great Plains Aircraft Easy Eagle is a single seat homebuilt biplane, powered by a Volkswagen air-cooled engine.[1][2][3] The Grosso Aircraft Easy Eagle 1 was designed by Ron Grosso, and the production rights were sold to Great Plains Aircraft Supply Company.[2][4][page needed] The Easy Eagle 1 is built with a steel tube fuselage that is fabric covered.[5] The wings are all wooden construction. It uses the same one piece, all-aluminum landing gear as the Monnett Sonerai.[6] The Easy Eagle is built from plans; there is no kit available, although Great Plains supplies some sub-assemblies. The estimated time to complete the aircraft from the plans is 300-500 hours.[2][3] Data from Great PlainsGeneral characteristics Performance</t>
  </si>
  <si>
    <t>Biplane</t>
  </si>
  <si>
    <t>United States of America</t>
  </si>
  <si>
    <t>https://en.wikipedia.org/United States of America</t>
  </si>
  <si>
    <t>Great Plains Aircraft Supply Company</t>
  </si>
  <si>
    <t>https://en.wikipedia.org/Great Plains Aircraft Supply Company</t>
  </si>
  <si>
    <t>Ron Grosso</t>
  </si>
  <si>
    <t>90 sq ft (8.4 m2)</t>
  </si>
  <si>
    <t>454 lb (206 kg)</t>
  </si>
  <si>
    <t>1 × Great Plains Type 1 Front Drive Volkswagen air-cooled engine flat-4, 65 hp (48 kW)</t>
  </si>
  <si>
    <t>83 kn (95 mph, 153 km/h)</t>
  </si>
  <si>
    <t>39 kn (45 mph, 72 km/h)</t>
  </si>
  <si>
    <t>18 ft 4 in (5.59 m)</t>
  </si>
  <si>
    <t>14 ft 4 in (4.37 m)</t>
  </si>
  <si>
    <t>12 U.S. gallons (45 L; 10.0 imp gal)</t>
  </si>
  <si>
    <t>Grumman G-118</t>
  </si>
  <si>
    <t>The Grumman G-118 (sometimes called the XF12F, though this was never official[2]) was a design for an all-weather missile-armed interceptor aircraft for use on US Navy aircraft carriers. Originally conceived as an uprated F11F Tiger, it soon evolved into a larger and more powerful project. Although two prototypes were ordered in 1955, development was cancelled the same year in favor of the F4H Phantom II before any examples were built. Grumman's next (and last) carrier fighter would be the F-14 Tomcat, ordered in 1968. The Grumman Design 118 was a two-seat, twin-engined, rocket augmented, carrier-based all-weather supersonic fighter aircraft. It had a 45° swept wing, a "T-tail" empennage, two small folding ventral fins, and a landing gear of tricycle configuration. For ejection, the tandem crew were encapsulated and ejected downwards. It also featured a boundary layer control system to improve low speed handling. The G-118 was to be powered by two J79-GE-3 engines, with accommodations for the more powerful J79-GE-207 engines each producing 18,000 lbf of afterburning thrust. Similar to the contemporary Vought XF8U-3 Crusader III, it was designed with an additional throttleable liquid-fueled rocket engine using a mixture of JP-4 fuel and hydrogen peroxide oxidizer which produced 5,000 lbf of thrust.[3] Armament stores would have been under the fuselage in two semi-recessed hardpoints for the AIM-7 Sparrow air-to-air missile and an internal weapons bay for an additional AIM-7 or three AIM-9 Sidewinder missiles. Data from [1] and Standard Aircraft Characteristics[3]General characteristics Performance Armament  Related development Aircraft of comparable role, configuration, and era  Related lists</t>
  </si>
  <si>
    <t>Fighter aircraft</t>
  </si>
  <si>
    <t>https://en.wikipedia.org/Fighter aircraft</t>
  </si>
  <si>
    <t>Grumman</t>
  </si>
  <si>
    <t>https://en.wikipedia.org/Grumman</t>
  </si>
  <si>
    <t>Not built[1]</t>
  </si>
  <si>
    <t>14 ft 10 in (4.52 m)</t>
  </si>
  <si>
    <t>595 sq ft (55.3 m2)</t>
  </si>
  <si>
    <t>26,355 lb (11,954 kg)</t>
  </si>
  <si>
    <t>37,366 lb (16,949 kg)</t>
  </si>
  <si>
    <t>1 × throttleable rocket engine, 5,000 lbf (22 kN) thrust</t>
  </si>
  <si>
    <t>Mach 2</t>
  </si>
  <si>
    <t>43 ft 11.69 in (13.4033 m)</t>
  </si>
  <si>
    <t>57 ft 7 in (17.55 m)</t>
  </si>
  <si>
    <t>1,352 nmi (1,556 mi, 2,504 km)</t>
  </si>
  <si>
    <t>62.8 lb/sq ft (307 kg/m2)</t>
  </si>
  <si>
    <t>60,000 ft (18,288 m)</t>
  </si>
  <si>
    <t>United States Navy (intended)</t>
  </si>
  <si>
    <t>51,216 lb (23,231 kg)</t>
  </si>
  <si>
    <t>https://en.wikipedia.org/United States Navy (intended)</t>
  </si>
  <si>
    <t>2 x AIR-2 Genie unguided nuclear rockets or</t>
  </si>
  <si>
    <t>3 x AIM-7 Sparrow III missilesor2 x AIM-7 Sparrow and3 x AIM-9 Sidewinder</t>
  </si>
  <si>
    <t>Grif H2000</t>
  </si>
  <si>
    <t>The Grif H2000 is an Italian high-wing, single and two-place family of hang gliders, designed and produced by Grif Italia, of Castel Sant'Elia.[1] The H2000 was designed for beginners and for flight training and has been progressively improved since its introduction in 1995 under the name Hobby. The H2000 is built in four sizes, with the single place versions designated by their approximate wing area in square meters.[1][2] The aircraft is made from aluminum tubing, with the wing covered in Dacron sailcloth. Its wing is cable braced from a single kingpost and has a nose angle of 120°. Unlike many training and beginner gliders the H2000 is not a single surface wing, but has about 50% double surface that encloses the crossbar.[1] The manufacturer provides a long list of options for the glider, including Hall wheels, ergonomic speed bar, rubber covered upright tubes and a Trilam wing leading edge.[2] Data from Bertrand and Grif[1][2]General characteristics Performance</t>
  </si>
  <si>
    <t>Grif Italia</t>
  </si>
  <si>
    <t>https://en.wikipedia.org/Grif Italia</t>
  </si>
  <si>
    <t>15.5 m2 (167 sq ft)</t>
  </si>
  <si>
    <t>23.5 kg (52 lb)</t>
  </si>
  <si>
    <t>113.5 kg (250 lb)</t>
  </si>
  <si>
    <t>85 km/h (53 mph, 46 kn)</t>
  </si>
  <si>
    <t>9.6 m (31 ft 6 in)</t>
  </si>
  <si>
    <t>7.3 kg/m2 (1.5 lb/sq ft)</t>
  </si>
  <si>
    <t>Grob GF 200</t>
  </si>
  <si>
    <t>The Grob GF 200 was a business aircraft of unorthodox design developed in Germany during the 1990s.  The GF 200 was a low-wing cantilever monoplane with retractable tricycle undercarriage and a highly streamlined fuselage. The engine was mounted within the fuselage, to the rear of the passenger cabin, and drove the pusher propeller via a driveshaft. The GF 200 has a T-tail, but also a large ventral fin beneath the fuselage. Like other Grob designs, construction throughout was of composite materials, in the case of this particular aircraft, including the driveshaft. Development commenced in 1983 but was postponed due to concerns about achieving certification for the composite design. However, with financial support from the German government, development commenced in earnest by the end of the decade. The project officially launched at the Hannover Show in May 1988, at which a mockup of the design was displayed and a hope expressed to have the aircraft flying within two years.  As it transpired, the prototype was rolled out in March 1991, in the hope of a first flight by May, and which finally took place on 26 November. The aircraft made its first public appearance at the Berlin Air Show in 1992. Initial flight tests revealed problems with engine cooling and excessive noise. The former concern was addressed by a redesign of the engine air intakes. The prototype was intended as a test aircraft and technology demonstrator, and lacked many of the refinements that would have been incorporated into a production aircraft, including cabin pressurisation, de-icing equipment, and even a complete cabin interior. When Grob was unable to find financial backing to take the design further, the company embarked on the construction of a more "true-to-life" prototype in 1997, the GF 250, in the belief that this would prove more attractive to potential business partners. Further planned developments included the turboshaft-powered GF 300, and the GF 350 with twin turboshaft engines driving a common propeller. Data from Jane's All The World's Aircraft 1992–93[1]General characteristics Performance   Aircraft of comparable role, configuration, and era</t>
  </si>
  <si>
    <t>Business aircraft</t>
  </si>
  <si>
    <t>Grob Aircraft</t>
  </si>
  <si>
    <t>https://en.wikipedia.org/Grob Aircraft</t>
  </si>
  <si>
    <t>One (pilot)</t>
  </si>
  <si>
    <t>3.20 m (10 ft 6 in)</t>
  </si>
  <si>
    <t>12.53 m2 (134.9 sq ft)</t>
  </si>
  <si>
    <t>1 × Textron Lycoming TIO-540-AF1A air-cooled flat-six engine, 200 kW (270 hp)</t>
  </si>
  <si>
    <t>445 km/h (277 mph, 240 kn) (max cruise)</t>
  </si>
  <si>
    <t>11.00 m (36 ft 1 in)</t>
  </si>
  <si>
    <t>//upload.wikimedia.org/wikipedia/commons/thumb/d/d7/Grob_GF200.jpg/300px-Grob_GF200.jpg</t>
  </si>
  <si>
    <t>8.50 m (27 ft 11 in)</t>
  </si>
  <si>
    <t>350 L (92 US gal; 77 imp gal)</t>
  </si>
  <si>
    <t>3-bladed Mühlbauer constant-speed pusher, 2.00 m (6 ft 7 in) diameter</t>
  </si>
  <si>
    <t>2,650 km (1,650 mi, 1,430 nmi)</t>
  </si>
  <si>
    <t>6.2 m/s (1,220 ft/min)</t>
  </si>
  <si>
    <t>7,620 m (25,000 ft)</t>
  </si>
  <si>
    <t>600 m (2,000 ft)</t>
  </si>
  <si>
    <t>450 m (1,480 ft)</t>
  </si>
  <si>
    <t>Grumman Kitten</t>
  </si>
  <si>
    <t>The Grumman Kitten was a 1940s American cabin monoplane designed and built by Grumman. Two versions were built; the G-63 Kitten I with a retractable tailwheel landing gear, and G-72 Kitten II with a retractable nosewheel landing gear. In 1943, as part of the postwar plan for the company, Grumman started looking at entering the light aircraft market. The first design was the G-63 Kitten I which was an all-metal two/three-seat cabin monoplane with a retractable tailwheel landing gear and powered by a Lycoming O-290 piston engine. The aircraft first flew on 18 March 1944. Although testing continued, the aircraft did not enter production due to the continuing war effort. The original wing was replaced by a ducted mainplane to improve the lift/drag ratio. On 4 February 1946, a version with a retractable nosewheel landing gear and dual controls, the G-72 Kitten II was flown. The Kitten II also has improvements to the wing and the original single vertical tail was changed to twin fins before the first flight, but reverted to the single fin after the first 28 hours of flight testing.[1] The development project was terminated in 1946, and the Kitten II was used as a company transport until it was retired in the mid-1960s. The sole surviving Kitten, it was restored and is now on display at the Cradle of Aviation Museum, Garden City, Long Island, New York. Data from [2]General characteristics Performance   Aircraft of comparable role, configuration, and era</t>
  </si>
  <si>
    <t>Cabin monoplane</t>
  </si>
  <si>
    <t>Dayton T. Brown</t>
  </si>
  <si>
    <t>5 ft 9.25 in (1.76 m)</t>
  </si>
  <si>
    <t>130 sq ft (12.08 m2)</t>
  </si>
  <si>
    <t>1,145 lb (519 kg)</t>
  </si>
  <si>
    <t>1,900 lb (862 kg)</t>
  </si>
  <si>
    <t>1 × Lycoming O-290-A flat-four piston engine , 125 hp (93 kW)</t>
  </si>
  <si>
    <t>149 mph (238 km/h, 129 kn) [3]</t>
  </si>
  <si>
    <t>32 ft 0 in (9.75 m)</t>
  </si>
  <si>
    <t>//upload.wikimedia.org/wikipedia/commons/thumb/7/73/Grumman_G-72_Kitten.jpg/300px-Grumman_G-72_Kitten.jpg</t>
  </si>
  <si>
    <t>two or three passengers</t>
  </si>
  <si>
    <t>19 ft 10.75 in (6.06 m)</t>
  </si>
  <si>
    <t>Guerchais-Roche Émouchet</t>
  </si>
  <si>
    <t>The Arsenal Émouchet (English: Kestrel), more commonly known as Sports Aériens Émouchet, Air Émouchet, or Guerchais-Roche Émouchet, is a modest performance, single-seat training glider designed and first produced in France during World War II.  Quantity production continued post-war, when it played an important part in re-equipping the French glider movement through its clubs. The Émouchet was designed and built by Arsenal de l'Aeronautique during World War II.  It is an all wood and fabric, single seat, open cockpit training and club glider influenced, like many others, by the Grunau Baby but distinct from it. The single spar wings, wooden structures with fabric covering, have a parallel chord centre section and tapered outer panels with rounded tips.  The trailing edges of these outer panels are occupied with ailerons.[1]  There are no flaps or spoilers on the initial SA 103 model,[2] but the later Arsenal SA 104 has mid-chord spoilers at the outer end of the centre section.[1] As on the Grunau Baby, the wing is high or parasol mounted, raised above the fuselage on a pedestal which rapidly drops away behind the trailing edge. It is braced to the lower fuselage with a short single steel strut on each side. The Émouchet's open cockpit is at the front of the pedestal, just ahead of the wing leading edge.  Its hexagonal cross section fuselage is entirely plywood covered.  The fabric covered rear surfaces are markedly different from those of the Baby, with the horizontal stabiliser raised above the fuselage on a shallow step well forward of the narrow fin and with control surfaces which are rounded; the rudder in particular is curved and broad.[1][2] The SA 103 lands on a single forward skid and tail bumper[2] but a monowheel was added to the SA 104.[1] The SA 103 Émouchet was selected for quantity production under the Vichy government, with about 200 built. Post war, the French government included it in a list of four production glider types as the basic single-seat trainer, flown after introductionary tuition in the two seat Caudron C.800.[3] Ateliers Roche Aviation (Guerchais-Roche) built 150 SA 103 and 100 SA 104.[1] Ets Victor Minie were another company which built Émouchets, producing 27 SA 104s.[4]  They were also involved in a collaboration with SNECMA which involved fitting four of the latter's Escopette 3340 pulse jets under the wings of an Émouchet in pairs of long housings mounted well clear under each wing on a pair of thin struts. Each engine produced a thrust of 98 N (22 lb) for a weight of 4.5 kg (9.9 lb). This aircraft flew for the first time on 30 November 1950.  By the following June a second aircraft was flying with six of these engines.[5]  Later, the more powerful Tremblon pulse-jet was fitted.[6][7] Three remained on the French civil register in 2010.[8]  Data from The World's Sailplanes[1]General characteristics Performance   Aircraft of comparable role, configuration, and era Schneider Grunau Baby  Related lists List of gliders</t>
  </si>
  <si>
    <t>Basic single-seat trainer glider</t>
  </si>
  <si>
    <t>https://en.wikipedia.org/Basic single-seat trainer glider</t>
  </si>
  <si>
    <t>Arsenal</t>
  </si>
  <si>
    <t>https://en.wikipedia.org/Arsenal</t>
  </si>
  <si>
    <t>c. 1942</t>
  </si>
  <si>
    <t>at least 450</t>
  </si>
  <si>
    <t>2.00 m (6 ft 7 in)</t>
  </si>
  <si>
    <t>16.50 m2 (177.6 sq ft)</t>
  </si>
  <si>
    <t>176 kg (388 lb)</t>
  </si>
  <si>
    <t>271 kg (597 lb)</t>
  </si>
  <si>
    <t>{'SA 103': 'iginal design, first flown and produced during World War II, production continued post-war.[2][3] At least 350 built.[1][3]', 'SA 104': 'rst flown around 1950; it is heavier with spoilers and a monowheel undercarriage.  At least150 built.[1]', 'Minié Emouchet Escopette': 'e off modification by Société Minié Aéronautiques with initially four, later six, underwing SNECMA Escopette pulse-jets, later replaced with Tremblon pulse-jets. First flown 30 November 1950.[6]', 'SA 103 prone pilot': ' SA 103 was modified with a prone pilot position for research purposes.'}</t>
  </si>
  <si>
    <t>12.48 m (40 ft 11 in)</t>
  </si>
  <si>
    <t>//upload.wikimedia.org/wikipedia/commons/thumb/d/df/Air_SA-104_Emouchet.JPG/300px-Air_SA-104_Emouchet.JPG</t>
  </si>
  <si>
    <t>6.74 m (22 ft 1 in)</t>
  </si>
  <si>
    <t>160 km/h (99 mph, 86 kn) placard, smooth air</t>
  </si>
  <si>
    <t>16.4 kg/m2 (3.4 lb/sq ft)</t>
  </si>
  <si>
    <t>0.84 m/s (165 ft/min) minimum at 57 km/h (35.4 mph; 30.8 kn)</t>
  </si>
  <si>
    <t>90 km/h (55.9 mph; 48.6 kn)</t>
  </si>
  <si>
    <t>maximum, c.20</t>
  </si>
  <si>
    <t>Gulfstream American Hustler</t>
  </si>
  <si>
    <t>The Gulfstream American Hustler was a 1970s American mixed-power executive/utility aircraft designed by American Jet Industries, which later changed to Gulfstream American Corporatioin. The aircraft had a nose-mounted turboprop and a tail-mounted turbofan.[1] In 1974, Allen Paulson began to develop the Hustler, which was a corporate aircraft that featured a propeller in front for short runway use, and a jet in back for high-altitude cruising. He piloted the first test flight.[2]  American Jet Industries was to produce a seven-seat executive transport, powered by a Pratt &amp; Whitney PT6 turboprop engine in the nose supplemented by a Williams Research Corporation WR19-3-1 turbofan mounted in the tail.[3]  It was originally intended that the Hustler would be certified as a single-engined aircraft because the Williams turbofan had not been certified for use as an aircraft propulsion unit. The turbofan, if certified, was to be a standby emergency power unit that could also be used if extra thrust was needed for take-off. But the company, by then renamed Gulfstream American, decided it should be approved as a twin-engined aircraft, and the Williams turbofan was replaced with a Pratt &amp; Whitney Canada JT15D turbofan. To enable the new engine to be fitted a 2 ft 8 in (0.81 m) extension to the forwards fuselage was implemented, allowing the cabin entrance door to be moved in front of the wing, and other aerodynamic changes. were made The intake for the jet engine was also moved from the lower rear fuselage to the base of the fin.[4] On October 24, 1975, Paulson unveiled the Hustler 400 to the public. Saving fuel was one of his sells pitches. There were technical problems that took more time and money that Paulson had anticipated. He tried to solve these problems in 1977. At one point, he had 76 refundable deposits for the Hustler 500.[5]  The prototype, designated Hustler 400, first flew on January 11, 1978, but never entered production. The Hustler was a low-wing cantilever monoplane with retractable tricycle landing gear, and a high-mounted tailplane.[1][6] On September 1, 1978, Girard B. Henderson invested in and was on the board of directors for Gulfstream American Corporatioin, a company formed by Allen Paulson, which acquired the Grumman-American Division for $32 million and $20.5 million in preferred stock. Grumman American, was a subsidiary of the Grumman Aerospace Corporation, that manufactured and sold the Gulfstream II executive aircraft. Paulson's Gulfstream American Corporation manufactured the Gulfstream American Hustler.[7][8][9][10] Another change was made to the Hustler in 1979, when the front engine was replaced by a Garrett TPE331 turboprop, and the aircraft was re-designated the Hustler 500. The aircraft was flown in this configuration in 1981; however the program was suspended due to a recession in the general aviation market. Elements of the design were used in the prototype Peregrine 600 jet trainer. General characteristics Performance</t>
  </si>
  <si>
    <t>Executive or utility aircraft</t>
  </si>
  <si>
    <t>American Jet Industries/Gulfstream American</t>
  </si>
  <si>
    <t>https://en.wikipedia.org/American Jet Industries/Gulfstream American</t>
  </si>
  <si>
    <t>Allen Paulson</t>
  </si>
  <si>
    <t>Suspended</t>
  </si>
  <si>
    <t>13 ft 2.5 in (4.03 m)</t>
  </si>
  <si>
    <t>190.71 sq ft (17.72 m2)</t>
  </si>
  <si>
    <t>5,430 lb (2,463 kg)</t>
  </si>
  <si>
    <t>10,000 lb (4,536 kg)</t>
  </si>
  <si>
    <t>1 × Pratt &amp; Whitney Canada JT15D-1 turbofan , 2,200 lbf (9.8 kN) thrust</t>
  </si>
  <si>
    <t>402 mph (647 km/h, 349 kn)</t>
  </si>
  <si>
    <t>34 ft 5 in (10.49 m)</t>
  </si>
  <si>
    <t>//upload.wikimedia.org/wikipedia/en/thumb/7/7e/Gulfstream_American_Hustler.png/300px-Gulfstream_American_Hustler.png</t>
  </si>
  <si>
    <t>Four or five passengers</t>
  </si>
  <si>
    <t>41 ft 3 in (12.57 m)</t>
  </si>
  <si>
    <t>2,303 mi (3,706 km, 2,001 nmi)</t>
  </si>
  <si>
    <t>38,000 ft (11,580 m)</t>
  </si>
  <si>
    <t>https://en.wikipedia.org/Allen Paulson</t>
  </si>
  <si>
    <t>Gulfstream Peregrine 600</t>
  </si>
  <si>
    <t>https://en.wikipedia.org/Gulfstream Peregrine 600</t>
  </si>
  <si>
    <t>Silent Family Silent Glider M</t>
  </si>
  <si>
    <t>The Silent Family Silent Glider M is a German ultralight trike motor glider, designed by Helmut Grossklaus and produced by Silent Family of Westerrade. The aircraft is supplied as a complete ready-to-fly-aircraft.[1] The Silent Glider M was designed to comply with the Fédération Aéronautique Internationale microlight category and the US FAR 103 Ultralight Vehicles rules. It features a cable-braced rigid hang glider-style high-wing, weight-shift pitch controls and aerodynamic roll controls, a single-seat enclosed cockpit with a bubble canopy, retractable tricycle landing gear and a single engine in pusher configuration.[1] The aircraft is made from composites, with its double surface rigid wing mounted with the pitch control bar though a slot in the bubble canopy. The pilot seating position is reclined. Various rigid wings can be used and the typical one has a 14.0 m (45.9 ft) span. The powerplant is a single cylinder, air-cooled, two-stroke, 28 hp (21 kW) Hirth F33 engine or, optionally, a Geiger or Flytec electric motor, powering a two-bladed folding composite propeller. With the Hirth engine the aircraft has an empty weight of 118.5 kg (261 lb) and a gross weight of 231 kg (509 lb), giving a useful load of 112.5 kg (248 lb). With full fuel of 22 litres (4.8 imp gal; 5.8 US gal) the payload is 97 kg (214 lb).[1] The Silent Glider M can use the Aeros Stalker, A-I-R Atos or Flight Design Exxtacy wings, which are provided by the builder. The fuselage and wing combination produces a 20:1 glide ratio and a minimum sink rate of 0.8 m/s (160 ft/min).[2][3] Data from Bayerl[1]General characteristics Performance</t>
  </si>
  <si>
    <t>Ultralight trike motor glider</t>
  </si>
  <si>
    <t>https://en.wikipedia.org/Ultralight trike motor glider</t>
  </si>
  <si>
    <t>Silent Family</t>
  </si>
  <si>
    <t>https://en.wikipedia.org/Silent Family</t>
  </si>
  <si>
    <t>Helmut Grossklaus</t>
  </si>
  <si>
    <t>118.5 kg (261 lb)</t>
  </si>
  <si>
    <t>231 kg (509 lb)</t>
  </si>
  <si>
    <t>1 × Hirth F33 single cylinder, air-cooled, two stroke aircraft engine, 21 kW (28 hp)</t>
  </si>
  <si>
    <t>40 km/h (25 mph, 22 kn)</t>
  </si>
  <si>
    <t>14 m (45 ft 11 in)</t>
  </si>
  <si>
    <t>22 litres (4.8 imp gal; 5.8 US gal)</t>
  </si>
  <si>
    <t>2-bladed composite, folding</t>
  </si>
  <si>
    <t>3.4 m/s (670 ft/min)</t>
  </si>
  <si>
    <t>14.4 kg/m2 (2.9 lb/sq ft)</t>
  </si>
  <si>
    <t>0.8 m/s (160 ft/min)</t>
  </si>
  <si>
    <t>Gloster Goring</t>
  </si>
  <si>
    <t>The Gloster Goring was a single-engined two-seat biplane designed to meet 1926  Air Ministry specifications for a day/torpedo bomber.  It was not put into production and the one aircraft built served later as an engine testbed. Early in 1926 the Air Ministry issued two specifications, 23/25 for a two-seat day bomber, torpedo bomber and reconnaissance aircraft, followed by 24/25 for a high-altitude bomber.  These two specifications brought out prototypes from several makers: the Blackburn Beagle, Handley Page Hare, Hawker Harrier, Vickers Vildebeest and Westland Witch.  The  Goring was Gloster's submission, aimed, like most of the other machines at both specifications.[1] The Goring[1][2] was a single bay biplane with staggered wings of unequal span and slight sweep.  They were based on spruce spars with internal wire bracing. The lower wing was angled downwards briefly as it left the fuselage, enabling a shorter-than-usual undercarriage.  Short struts ran from the wing joint of this centre section to mid-fuselage.  The fuselage was also a wooden structure of rectangular cross-section formed by ash  longerons. Wings and fuselage were fabric covered.  The pilot sat below the upper wing trailing edge with a cutout for visibility. The gunner sat behind in a second open cockpit fitted with a Scarff ring for a Vickers machine gun. The rear cockpit also allowed the gunner to assume a prone position for bombing.  The tailplane was strut braced and the fin was low with a broad chord.  Both rudder and elevators had  horn balances which projected beyond the fixed surfaces.  The standard undercarriage was a simple single axle  arrangement, but it could be replaced with a split axle unit to allow the carrying and dropping of torpedoes.  In addition the Goring could operate as a seaplane.  The floats were accompanied by a rudder enlarged by an extension below the fuselage.[1] The Goring originally flew in March 1927 with an uncowled direct-drive 425 hp (315 kW) Bristol Jupiter VI.  Later in the year this engine was replaced by a geared 460 hp (345 kW) Bristol Jupiter VIII and flew in both land- and seaplane configurations.[1] At RAF Martlesham Heath in 1928 the Goring powered by the Jupiter VIII competed with the Hare, Harrier and Witch over the 23/25 specification.  In the event none of them satisfied the Air Ministry, probably because they had anticipated higher performing aircraft powered by the supercharged Jupiter VII and X variants which had been unavailable owing to development difficulties.[1] In 1930 the Goring returned to Gloster's works at Hucclecote to be converted once more to a seaplane and it remained in that guise over 1931, doing extensive flying from Calshot. Later it returned as a landplane to test the now airworthy Jupiter XF, at the same time having its fin area reduced by a narrower, straight edged surface.[1] The Goring's final role was as an engine testbed at Bristol's Filton works where it flew in turn with the 745 hp (555 kW) Bristol Mercury VIIA, the 570 hp (425 kW) Bristol Pegasus II and the sleeve valved 670 hp (500 kW) Bristol Perseus II radial engines, the second and third of these at least within a wide chord cowling.[1] Data from James 1971, pp. 144General characteristics Performance Armament</t>
  </si>
  <si>
    <t>Torpedo and day bomber</t>
  </si>
  <si>
    <t>Gloster Aircraft Company</t>
  </si>
  <si>
    <t>https://en.wikipedia.org/Gloster Aircraft Company</t>
  </si>
  <si>
    <t>S.J. Waters</t>
  </si>
  <si>
    <t>11 ft 6 in (3.50 m)</t>
  </si>
  <si>
    <t>450 sq ft (41.8 m2)</t>
  </si>
  <si>
    <t>2,914 lb (1,321 kg)</t>
  </si>
  <si>
    <t>5,650 lb (2,437 kg)</t>
  </si>
  <si>
    <t>1 × Bristol Jupiter VIII 9-cylinder radial , 460 hp (345 kW)</t>
  </si>
  <si>
    <t>136 mph (218 km/h, 118 kn) at 4,000 ft (1,219 m)</t>
  </si>
  <si>
    <t>42 ft 0 in (12.18 m)</t>
  </si>
  <si>
    <t>//upload.wikimedia.org/wikipedia/commons/thumb/1/1e/Gloster_Goring_-_flying.png/300px-Gloster_Goring_-_flying.png</t>
  </si>
  <si>
    <t>30 ft 0 in (9.14 m)</t>
  </si>
  <si>
    <t>770 ft/min (3.91 m/s) to 10,000 ft (3,050 m)</t>
  </si>
  <si>
    <t>16,500 ft (5,030 m)</t>
  </si>
  <si>
    <t>Gobosh 700S</t>
  </si>
  <si>
    <t>The Gobosh 700S is an American light-sport aircraft that was designed by Polish designer Tomasz Antoniewski as the Aero AT-3 and was marketed by Gobosh Aviation of Moline, Illinois. The 700S was introduced in 2007 and when it was available was supplied as a complete ready-to-fly-aircraft.[1] By 2016 the company website had been taken down and the company had likely gone out of business.[2] The aircraft was designed to comply with the US light-sport aircraft rules. It features a cantilever low-wing, a two-seats-in-side-by-side configuration enclosed open cockpit under a bubble canopy, fixed tricycle landing gear and a single engine in tractor configuration.[1][3] The aircraft is made from aluminum sheet and its 27.3 ft (8.3 m) span wing mounts winglets. The standard engine available is the 100 hp (75 kW) Rotax 912ULS four-stroke powerplant.[1] Data from Bayerl and Gobosh[1][4]General characteristics Performance</t>
  </si>
  <si>
    <t>Gobosh Aviation</t>
  </si>
  <si>
    <t>https://en.wikipedia.org/Gobosh Aviation</t>
  </si>
  <si>
    <t>Tomasz Antoniewski</t>
  </si>
  <si>
    <t>Aero AT-3</t>
  </si>
  <si>
    <t>https://en.wikipedia.org/Aero AT-3</t>
  </si>
  <si>
    <t>7 ft 4 in (2.24 m)</t>
  </si>
  <si>
    <t>820 lb (372 kg)</t>
  </si>
  <si>
    <t>1,320 lb (599 kg)</t>
  </si>
  <si>
    <t>116 kn (133 mph, 215 km/h)</t>
  </si>
  <si>
    <t>20 ft 6 in (6.25 m)</t>
  </si>
  <si>
    <t>18.5 U.S. gallons (70 L; 15.4 imp gal)</t>
  </si>
  <si>
    <t>2-bladed, 5 ft 8 in (1.73 m) diameter</t>
  </si>
  <si>
    <t>129 kn (148 mph, 239 km/h)</t>
  </si>
  <si>
    <t>360 nmi (410 mi, 670 km)</t>
  </si>
  <si>
    <t>850 ft/min (4.3 m/s)</t>
  </si>
  <si>
    <t>13,200 ft (4,000 m)</t>
  </si>
  <si>
    <t>HB-Flugtechnik Amigo</t>
  </si>
  <si>
    <t>The HB-Flugtechnik HB-208 Amigo (English: Friend) is an Austrian ultralight aircraft that was designed by Heino Brditschka and produced by HB-Flugtechnik of Ansfelden. The aircraft is supplied as a kit for amateur construction or as a complete ready-to-fly-aircraft.[1][2] The design was the company's first microlight and led to further work in that field.[2] The aircraft was designed to comply with the Fédération Aéronautique Internationale microlight rules and amateur-built rules. It features a strut-braced high-wing, a two-seats-in-side-by-side configuration enclosed cockpit, fixed tricycle landing gear and a single engine in tractor configuration.[1][2] The fuselage is made from welded steel tubing, the wing built from wood with its flying surfaces covered in doped aircraft fabric. Its 9.0 m (29.5 ft) span wing has an area of 12.6 m2 (136 sq ft) and uses 45° Dornier wingtips. Standard engines are the 80 hp (60 kW) Rotax 912UL and the 100 hp (75 kW) Rotax 912ULS four-stroke powerplants. The ultralight version has a maximum gross weight of 450 kg (992 lb), whereas the amateur-built version has a maximum gross weight of 520 kg (1,146 lb).[1][2] Data from Bayerl[1]General characteristics Performance</t>
  </si>
  <si>
    <t>Austria</t>
  </si>
  <si>
    <t>https://en.wikipedia.org/Austria</t>
  </si>
  <si>
    <t>HB-Flugtechnik</t>
  </si>
  <si>
    <t>https://en.wikipedia.org/HB-Flugtechnik</t>
  </si>
  <si>
    <t>Heino Brditschka</t>
  </si>
  <si>
    <t>300 kg (661 lb)</t>
  </si>
  <si>
    <t>55 km/h (34 mph, 30 kn)</t>
  </si>
  <si>
    <t>9.0 m (29 ft 6 in)</t>
  </si>
  <si>
    <t>60 litres (13 imp gal; 16 US gal)</t>
  </si>
  <si>
    <t>38.1 kg/m2 (7.8 lb/sq ft)</t>
  </si>
  <si>
    <t>HNoMS Start</t>
  </si>
  <si>
    <t>The Taube was first constructed in 1909-1910 by Austrian Igo Etrich and later developed into a two-seater military aircraft in 1912. Many Taubes were built under licence by a wide array of manufacturers but most were produced by the Rumpler Flugzeugwerke. By 1912 the design had evolved to a 2-seater reconnaissance aircraft for military use Built by Rumpler as a 2-seat Taube floatplane, Start was the Royal Norwegian Navy's very first aeroplane, bought in Germany and arriving in Horten on 25 May 1912, at a cost of 30,000 Norwegian kroner. Funding came from private contributions after a speedy initiative from the commander and officers of the submarine HNoMS Kobben, Norway's first submarine; one of the largest contributors was H.M. King Haakon VII of Norway.  The first flight was made on 1 June 1912[1] by Secondløytnant Hans Fleischer Dons (who was also second in command on the submarine HNoMS Kobben). He took off from Gannestad in Borre, flew over Karljohansvern naval station and Moss before landing in Øra, not far from Fredrikstad. The flight was 48 km long and took 35 minutes. Dons was congratulated by both the King and the government.  Start was officially given as a gift to the navy on 1 August 1912 and is today displayed at the Norwegian Armed Forces Aircraft Collection. Data from[citation needed]General characteristics Performance Armament  This Norwegian history-related article is a stub. You can help Wikipedia by expanding it.This European military article is a stub. You can help Wikipedia by expanding it.This naval article is a stub. You can help Wikipedia by expanding it.This military aviation article is a stub. You can help Wikipedia by expanding it.</t>
  </si>
  <si>
    <t>Rumpler Flugzeugwerke</t>
  </si>
  <si>
    <t>https://en.wikipedia.org/Rumpler Flugzeugwerke</t>
  </si>
  <si>
    <t>32.5 m2 (350 sq ft)</t>
  </si>
  <si>
    <t>650 kg (1,433 lb)</t>
  </si>
  <si>
    <t>850 kg (1,874 lb)</t>
  </si>
  <si>
    <t>1 × Mercedes Typ E4F[2] 4-cyl. water-cooled piston engine, 64 kW (86 hp)</t>
  </si>
  <si>
    <t>14.3 m (46 ft 11 in)</t>
  </si>
  <si>
    <t>//upload.wikimedia.org/wikipedia/commons/thumb/5/59/Rumpler_start3.jpg/300px-Rumpler_start3.jpg</t>
  </si>
  <si>
    <t>140 km (87 mi, 76 nmi)</t>
  </si>
  <si>
    <t>2,000 m (6,600 ft)</t>
  </si>
  <si>
    <t>Rifles and pistols</t>
  </si>
  <si>
    <t>Hand dropped bombs</t>
  </si>
  <si>
    <t>Rumpler Taube floatplane</t>
  </si>
  <si>
    <t>https://en.wikipedia.org/Rumpler Taube floatplane</t>
  </si>
  <si>
    <t>1912-?</t>
  </si>
  <si>
    <t>preserved</t>
  </si>
  <si>
    <t>Displayed at the Norwegian Armed Forces Aircraft Collection</t>
  </si>
  <si>
    <t>https://en.wikipedia.org/Displayed at the Norwegian Armed Forces Aircraft Collection</t>
  </si>
  <si>
    <t>GippsAero GA10</t>
  </si>
  <si>
    <t>The GippsAero GA10 Airvan, marketed as the Airvan 10, is a 10-seat, turbo prop, single-engined utility aircraft currently being developed by GippsAero (formerly Gippsland Aeronautics) of Victoria, Australia.[1] After successful development of the eight-seat GA8 Airvan piston-engined aircraft, the design has been stretched and re-engined with a turboprop engine to increase seating and payload capacity, resulting in the GA10.[2] With many piston-engined GA8 aircraft being operated in remote areas, the JetA/JetA1-powered GA10 is intended to appeal to general aviation customers. The GA10 retains the aerodynamic design of the GA8 and the intent is to retain as many current production parts as possible.[3] Anticipated performance figures have not yet been released, but a design requirement is for a five-hour endurance with eight occupants (including pilot), and a maximum fuel load of 550 litres.[3] Similarly to the GA8, a STOL kit will be developed for the GA10. Its 20-minute first flight was completed in May 2012.[4] In mid-2015, the aircraft was planned to be certified in 2015,[5] but later in the year no schedule was claimed.[6] It was certificated by the Australian Civil Aviation Safety Authority on 19 May 2017,[7] as well as the American Federal Aviation Administration.[8] In January 2018, two GA10s were flying: the prototype and the first production aircraft, which GippsAero hopes to deliver in the second half of 2018. The GA10 should be a capable intelligence, surveillance and reconnaissance (ISR) platform, after the piston GA8, carrying an electro-optical/infrared sensor (EO/IR) ball in a modified underside baggage bay for an unobstructed 360° view.[9] On 4 June 2018, during flight tests supported by the National Test Pilot School from the Mojave Air &amp; Space Port in southern California, a GA10 crashed in the Mojave Desert.[10] The two pilots parachuted safely from about 5,000 ft (1,500 m) above ground.[11] On 24 August 2018, the first customer for GA10 Airvan was announced to be Major Blue Air, Botswana.[12] Its unit cost in 2018 was $1.7 Million[13] Data from Airvan 10 Brochure[14]General characteristics Performance  Related development Aircraft of comparable role, configuration, and era</t>
  </si>
  <si>
    <t>Utility/transport</t>
  </si>
  <si>
    <t>GippsAero</t>
  </si>
  <si>
    <t>https://en.wikipedia.org/GippsAero</t>
  </si>
  <si>
    <t>2012–2020</t>
  </si>
  <si>
    <t>Gippsland GA8</t>
  </si>
  <si>
    <t>https://en.wikipedia.org/Gippsland GA8</t>
  </si>
  <si>
    <t>12 ft 9 in (3.89 m)</t>
  </si>
  <si>
    <t>2,475 lb (1,123 kg) [13]</t>
  </si>
  <si>
    <t>4,750 lb (2,155 kg)</t>
  </si>
  <si>
    <t>1 × Rolls-Royce 250-B17F/2 turboprop, 451 hp (336 kW)  2,030 rpm</t>
  </si>
  <si>
    <t>157 kn (181 mph, 291 km/h)</t>
  </si>
  <si>
    <t>145 kn (167 mph, 269 km/h)</t>
  </si>
  <si>
    <t>5 hours</t>
  </si>
  <si>
    <t>40 ft 7 in (12.37 m)</t>
  </si>
  <si>
    <t>//upload.wikimedia.org/wikipedia/commons/thumb/b/b4/GippsAero_GA10_prototype_%28VH-XGY%29_on_display_at_the_2015_Australian_International_Airshow.jpg/300px-GippsAero_GA10_prototype_%28VH-XGY%29_on_display_at_the_2015_Australian_International_Airshow.jpg</t>
  </si>
  <si>
    <t>9 passengers or 635 kg freight (with full fuel), 164 ft³ / 4.43 m³</t>
  </si>
  <si>
    <t>33 ft 6 in (10.21 m)</t>
  </si>
  <si>
    <t>153 U.S. gal (580l)</t>
  </si>
  <si>
    <t>3-bladed Hartzell HC-D3F-7H</t>
  </si>
  <si>
    <t>550 nmi (630 mi, 1,020 km) 1h IFR reserve, 700 nmi without</t>
  </si>
  <si>
    <t>20,000 ft (6,100 m)</t>
  </si>
  <si>
    <t>45 in / 1.1 m high, 50 in / 1.3 m wide, 16 ft 1 in / 4.9 m long</t>
  </si>
  <si>
    <t>1,600 ft / 488 m</t>
  </si>
  <si>
    <t>24 gph / 92 L/h</t>
  </si>
  <si>
    <t>Glidersport LightHawk</t>
  </si>
  <si>
    <t>The Glidersport LightHawk is an American mid-wing, T-tailed, single-seat, microlift glider under development by Glidersport.[1] The LightHawk is made from composites. Its 15 m (49.2 ft) span wing employs a large wing area of 12 m2 (130 sq ft) to produce a low wing loading to allow the aircraft to make use of small and light sources of lift. The construction gives a very low empty weight of just 68 kg (150 lb).[1] The aircraft first flew in 2002 and certification was initially forecast for 2011,[1] and then for late 2012, but had not been completed as of December 2015.[2] Data from Bayerl[1]General characteristics Performance     Related lists  This article on an aircraft of the 2000s is a stub. You can help Wikipedia by expanding it.</t>
  </si>
  <si>
    <t>Glider</t>
  </si>
  <si>
    <t>https://en.wikipedia.org/Glider</t>
  </si>
  <si>
    <t>Glidersport</t>
  </si>
  <si>
    <t>https://en.wikipedia.org/Glidersport</t>
  </si>
  <si>
    <t>undergoing certification</t>
  </si>
  <si>
    <t>12 m2 (130 sq ft)</t>
  </si>
  <si>
    <t>68 kg (150 lb)</t>
  </si>
  <si>
    <t>15 m (49 ft 3 in)</t>
  </si>
  <si>
    <t>//upload.wikimedia.org/wikipedia/commons/thumb/1/11/Lighthawk.jpg/300px-Lighthawk.jpg</t>
  </si>
  <si>
    <t>14.17 kg/m2 (2.90 lb/sq ft)</t>
  </si>
  <si>
    <t>0.36 m/s (71 ft/min)</t>
  </si>
  <si>
    <t>https://en.wikipedia.org/undergoing certification</t>
  </si>
  <si>
    <t>Gippsland GA200</t>
  </si>
  <si>
    <t>The Gippsland GA-200 Fatman is a low-wing single-engine agricultural aircraft built by GippsAero. Based loosely on the Piper Pawnee, the first two prototypes used damaged Pawnee frames.  The third prototype, built in 1992, was the first all-original airframe. The GA-200 was fully certificated on 1 March 1991.[1] Certificate of Type Approval No. 83-6 for the GA200 was issued by the Australian Civil Aviation Authority on that date; the first to be issued for a totally new aircraft design in Australia since the GAF Nomad, 20 years earlier. The certification basis was the Australian certification standards, Civil Aviation Orders, Sections 101.16 and 101.22. These standards in turn incorporated the airworthiness standards of Part 23 of the US Federal Aviation Regulations. To date,[when?] 50 GA200 aircraft have been manufactured at GippsAero's base at the Latrobe Valley Airport, 28 of which have been exported to countries throughout the world including New Zealand, China, the United States, Canada, South Africa and Brazil. In the late 1990s, GA200 production was scaled down to make way for the GA8 Airvan. The "strut braced" design concept was chosen to allow the minimum possible weight for the wing, saving approximately 45 kg (100 lb) over a cantilever spar design. This allows a correspondingly greater maximum payload for a given empty weight. The configuration also provides a very “crashworthy” structure to provide a good “fly-on” capability following an obstacle strike. The design has been optimised for maximum strength-to-weight ratio by using “state of the art” finite element computer analysis methods. An initial conservative retirement life of 15,000 hours for critical structural components has been granted by the Australian Civil Aviation Safety Authority.  This life can be extended as results of on-going tests becomes available. The all-metal wing panels are significantly different from those of the Piper Pawnee.  The GA200 wings have full-depth laminated fail-safe spars. The outboard section is joined to the inner section at the strut intersection by load distribution doublers. This allows the relatively easy replacement of the outer wing panels. All components are corrosion proofed in special workshops prior to assembly in GippsAeros main hangars one, two and three. The Leading Edges consist of easily replaceable segments to minimise down-time due to bird strike and other minor leading edge impacts. These segments are not handed - one spare can be fitted at any position on either wing. This is unique to the GA200. The semi-span wing flaps are of slotted design and are effective in all flight regimes. The 15 degrees ‘Take-Off’ position assists with early rising of the tail and main wheel lift off, thus reducing take-off ground roll significantly. At a hopper payload of 1050 kg the ground roll has been measured at approximately 420 metres (1380 ft) with zero wind and 15 degrees Celsius at sea level. Full flap (38 degrees) allows a landing approach speed of approximately 50-55 knots at light weight.  This allows comfortable short field landings with a typical ground roll of 200 metres (650 ft). The wing flaps can also be used in flight in agricultural operations and significantly reduce turn radius when the aircraft is fully loaded. Another important design feature of the flap system is that there is no noticeable change in pitch trim with the extension of the flaps. This has been achieved by the incorporation of a simple interconnect system which applies bias to the elevator trim springs when the flap are extended. Ailerons: The ailerons are gap sealed and provide light and responsive behaviour to minimise pilot fatigue. The ailerons allow a high roll rate of approximately 3 seconds from 45 degree bank through to 45 degree bank the other way at normal working airspeeds. This is unique to the GA200. Wing Tips: These are removable assemblies to allow easy replacement in the event of damage. Their shape has evolved over a number of years of “in the field” testing to provide the best possible swath width without compromising aircraft performance, and maintaining small, controlled wingtip vortices. The fuselage structure is a welded SAE 4130 chromium molybdenum steel tube assembly. The design has been optimised for maximum strength-to-weight ratio by using finite element computer analysis methods. The forward fuselage has been designed to progressively crumple in the event of a sudden forward deceleration. Metal side panels attached by half turn ‘Dzus’ fasteners are fitted to both sides of the fuselage from the engine bay back past the rear cockpit. These allow ready access for ease of inspection, maintenance and cleaning. Additionally the rear fuselage upper turtledeck is easily removed for rear fuselage inspection, maintenance and cleaning. The configuration of the pilot behind and above the load has been used. A second seat for transporting the loader driver or to allow aerial viewing by the farmer has been a long requested design feature. This seat is fitted to the right of the pilot seat. The side by side seating arrangement was chosen to minimise shift of the centre of gravity with cockpit load as well as to fully utilise the wide fuselage structure that was necessitated by the fitting of the larger 1070 litre (270 US gall) capacity hopper. Data from Jane's All the World's Aircraft 2000–2001[2]General characteristics Performance  Related development</t>
  </si>
  <si>
    <t>Light Agricultural</t>
  </si>
  <si>
    <t>2.33 m (7 ft 8 in) static</t>
  </si>
  <si>
    <t>19.6 m2 (211 sq ft)</t>
  </si>
  <si>
    <t>770 kg (1,698 lb)</t>
  </si>
  <si>
    <t>1,315 kg (2,899 lb) normal</t>
  </si>
  <si>
    <t>1 × Lycoming IO-540-H2A5 6-cylinder air-cooled horizontally-opposed piston engine, 190 kW (250 hp)   (de-rated from 260hp)</t>
  </si>
  <si>
    <t>185 km/h (115 mph, 100 kn) at 305 m (1,001 ft)</t>
  </si>
  <si>
    <t>100 km/h (62 mph, 54 kn) flaps up</t>
  </si>
  <si>
    <t>11.93 m (39 ft 2 in)</t>
  </si>
  <si>
    <t>1 pax / student / assistant / 776 l (205 US gal; 171 imp gal) hopper 726 l (192 US gal; 160 imp gal) in trainer versions)</t>
  </si>
  <si>
    <t>7.48 m (24 ft 6 in)</t>
  </si>
  <si>
    <t>214 l (57 US gal; 47 imp gal) in two integral wing tanks and small header tank in fuselage</t>
  </si>
  <si>
    <t>2-bladed McCauley IA200/FA 84 52, 2.13 m (7 ft 0 in) diameter fixed-pitch metal propeller</t>
  </si>
  <si>
    <t>4.917 m/s (967.9 ft/min)</t>
  </si>
  <si>
    <t>86.73 kg/m2 (17.76 lb/sq ft) agricultural</t>
  </si>
  <si>
    <t>1,700 kg (3,748 lb) agricultural</t>
  </si>
  <si>
    <t>340 m (1,115 ft) at 1,600 kg (3,527 lb) AUW and 15° flap</t>
  </si>
  <si>
    <t>Globe KDG Snipe</t>
  </si>
  <si>
    <t>The Globe KDG Snipe was an American target drone, built by the Globe Aircraft Corporation for use by the United States Navy. The KDG, and its modified version, the KD3G Snipe, served between 1946 and the early 1950s. The KDG Snipe was a small, mid-winged target drone,[1] operated by radio control. The Snipe was designed to be launched by use of a catapult system; if the aircraft was not destroyed during its mission, it would deploy a parachute for recovery.[2] The KDG was powered by a McCulloch 4300 two-stroke engine; an improved version, designated KD3G, was powered by a 30 horsepower (22 kW) Kiekhaefer O-45 opposed piston engine.[2] The Snipe entered service with the U.S. Navy in 1946; the KDG had been retired from service by 1950. The improved KD3G model remained in service through the early 1950s.[2] Data from Parsch[2]General characteristics Avionics</t>
  </si>
  <si>
    <t>Target drone</t>
  </si>
  <si>
    <t>https://en.wikipedia.org/Target drone</t>
  </si>
  <si>
    <t>Globe Aircraft Corporation</t>
  </si>
  <si>
    <t>https://en.wikipedia.org/Globe Aircraft Corporation</t>
  </si>
  <si>
    <t>None (target drone)</t>
  </si>
  <si>
    <t>1 × Kiekhaefer O-45-35 opposed piston engine, 35 hp (26 kW)</t>
  </si>
  <si>
    <t>United States Navy</t>
  </si>
  <si>
    <t>Globe KD2G Firefly</t>
  </si>
  <si>
    <t>https://en.wikipedia.org/Globe KD2G Firefly</t>
  </si>
  <si>
    <t>c.1954</t>
  </si>
  <si>
    <t>https://en.wikipedia.org/United States Navy</t>
  </si>
  <si>
    <t>Sam Aircraft Sam LS</t>
  </si>
  <si>
    <t>The Sam Aircraft Sam LS is a Canadian aircraft design, designed and produced by Sam Aircraft, formerly known as Haim Aviation[2] of Lachute, Quebec. The aircraft was designed for the Canadian AULA and American light-sport aircraft rules and had its first flight on 26 February 2013.[3][4][5][6] The Sam LS is a low-wing, tandem seat monoplane. It can be configured for conventional or tricycle landing gear. The fuselage is semi monocoque, with a welded 4130 steel tube protective cockpit cage structure and aluminum skin. Three different wing planforms for light-sport, STOL and amateur-built categories can be installed to a common fuselage. The aircraft can be flown open cockpit with the canopy removed.[4][6][7] Prior to its first flight a prototype was shown at the 2012 EAA airshow.[4][8] As of June 2013 the aircraft was on Transport Canada's list of accepted advanced ultralights, but has not completed US Federal Aviation Administration special light-sport aircraft approval.[9][10] In July 2013 pricing was announced for kits and sub-kits, including wings, fuselage and empennage. In a break from normal industry practice the company said that it would offer those three sub-kits for a total that was the same as if they were ordered as a single kit, US$29,000. The complete kit with a 100 hp (75 kW) Rotax 912ULS engine and Dynon Skyview avionics was forecast to cost US$65,000 at that time, taking a factory-estimated 900 hours to complete.[6][11] By August 2014 the company was up for sale as SAM Aircraft President Thierry Zibi indicated that he would rather develop new designs than run a production operation. Zibi was hoping to find a buyer to produce the aircraft.[12] In November 2015 the rights to the design, parts, jigs, molds, data and the prototype aircraft were being all offered for US$100,000.[13] In January 2016 Zenith Aircraft announced that it had purchased the Sam design and was planning to produce kits alongside the existing Chris Heintz designs.[14] Data from Expo LS, ManufacturerGeneral characteristics Performance Avionics   Aircraft of comparable role, configuration, and era</t>
  </si>
  <si>
    <t>Advanced Ultralight Aircraft and light sport aircraft</t>
  </si>
  <si>
    <t>https://en.wikipedia.org/Advanced Ultralight Aircraft and light sport aircraft</t>
  </si>
  <si>
    <t>Haim Aviation</t>
  </si>
  <si>
    <t>https://en.wikipedia.org/Haim Aviation</t>
  </si>
  <si>
    <t>Awaiting production commencement</t>
  </si>
  <si>
    <t>2013 (prototypes only)</t>
  </si>
  <si>
    <t>one[1]</t>
  </si>
  <si>
    <t>12.8 m2 (138 sq ft)</t>
  </si>
  <si>
    <t>376 kg (829 lb)</t>
  </si>
  <si>
    <t>558 kg (1,230 lb)</t>
  </si>
  <si>
    <t>1 × Rotax 912ULS Horizontally opposed piston aircraft engine, 75 kW (100 hp)</t>
  </si>
  <si>
    <t>201 km/h (125 mph, 109 kn)</t>
  </si>
  <si>
    <t>78.8 km/h (49.0 mph, 42.5 kn)</t>
  </si>
  <si>
    <t>4.2hr</t>
  </si>
  <si>
    <t>8.7 m (28 ft 7 in)</t>
  </si>
  <si>
    <t>//upload.wikimedia.org/wikipedia/commons/thumb/9/94/HaimSAMLS.jpg/300px-HaimSAMLS.jpg</t>
  </si>
  <si>
    <t>6.5 m (21 ft 4 in)</t>
  </si>
  <si>
    <t>83 litres (18 imp gal; 22 US gal)</t>
  </si>
  <si>
    <t>2-bladed Sensenich, 1.8 m (5 ft 11 in) diameter ground adjustable</t>
  </si>
  <si>
    <t>249 km/h (155 mph, 134 kn)</t>
  </si>
  <si>
    <t>724 km (450 mi, 391 nmi)</t>
  </si>
  <si>
    <t>4,420 m (14,500 ft)</t>
  </si>
  <si>
    <t>Globe KD4G Quail</t>
  </si>
  <si>
    <t>The Globe KD4G Quail was an American target drone, built by the Globe Aircraft Corporation for use by the United States Navy. A catapult-launched, high-wing monoplane, the KD4G was of all-metal construction.[1] The Quail was launched by a catapult; power was supplied by a two-cylinder Kiekhaefer O-45 opposed piston engine producing 35 horsepower (26 kW).[2] The KD4G-1 first flew in 1949; soon afterwards an improved version, the KD4G-2, was introduced, however neither variant was produced in significant numbers.[2]  This article on an aircraft of the 1940s is a stub. You can help Wikipedia by expanding it.</t>
  </si>
  <si>
    <t>//upload.wikimedia.org/wikipedia/commons/thumb/1/1f/Globe_KD4G-1_Quail.jpg/300px-Globe_KD4G-1_Quail.jpg</t>
  </si>
  <si>
    <t>Gnosspelius Gull</t>
  </si>
  <si>
    <t>The Gnosspelius Gull was a 1920s British experimental ultra-light monoplane designed by Major O.T. Gnosspelius and built by Short Brothers at Rochester for the 1923 Lympne light aircraft trials.[1] Gnosspelius was head of the research department of Short Brothers, for whom he had devised an ingenious mechanism for testing aerofoil sections, the Gnosspelius Aerodynamic Pendulum.[2] Tests using this had indicated that incorporating a small step into the upper surface of the wing at the point of its greatest thickness would reduce drag, and Gnosspelius  had started work on the design of a small glider using this discovery when, in early 1923, two prizes intended to promote the development of light aircraft were announced. He accordingly revised his design to use a 679 cc Blackburne Tomtit V-twin motorcycle engine, driving  a pair of chain-driven 4 ft (1.2 m) diameter pusher propellers[1] running at two-thirds of the engine speed. The resulting aircraft was a single-seat high-wing monoplane with a circular section monocoque fuselage made of spruce planking built up over elm hoops, with spruce frames for local reinforcement.  The wing used the RAF 19 section, modified by the inclusion of a .mw-parser-output .frac{white-space:nowrap}.mw-parser-output .frac .num,.mw-parser-output .frac .den{font-size:80%;line-height:0;vertical-align:super}.mw-parser-output .frac .den{vertical-align:sub}.mw-parser-output .sr-only{border:0;clip:rect(0,0,0,0);height:1px;margin:-1px;overflow:hidden;padding:0;position:absolute;width:1px}3⁄8 in (10 mm) step in the upper surface. The thin wing section dictated the use of four spars, these being box sections with spruce flanges and 3-ply webs, and was built in three sections, the sections outboard of the propeller shafts being removable for ease of transportation.  The wing had a parallel-chord centre section and outer sections with the leading edge swept-back to meet the fourth wing spar at the tip.  The engine was mounted on duralumin bearers  between the two centre spars. Wide-span ailerons were hinged to the rearmost wing spar, operated by torque-tubes with dog clutches at the junction between the centre section and the removable outer panels.  The fixed undercarriage consisted of a pair of wheels on a short axle carried inside the fuselage, the lower part of the wheels projecting through slots. Two aircraft were built by Shorts and the first one, registered G-EBGN, first flew on 26 May 1923 piloted by Short test pilot John Lankester Parker.[1] The second aircraft was unregistered and was flown at Lympne as No. 19; it crashed at Cramlington on 18 June 1926 killing the pilot.[1] Data from [1]General characteristics Performance</t>
  </si>
  <si>
    <t>Ultra-light monoplane</t>
  </si>
  <si>
    <t>Short Brothers</t>
  </si>
  <si>
    <t>https://en.wikipedia.org/Short Brothers</t>
  </si>
  <si>
    <t>Oscar Gnosspelius</t>
  </si>
  <si>
    <t>360 lb (163 kg)</t>
  </si>
  <si>
    <t>570 lb (259 kg)</t>
  </si>
  <si>
    <t>1 × Blackburne Tomtit V-twin, 26 hp (19 kW)</t>
  </si>
  <si>
    <t>36 ft 4 in (11.07 m)</t>
  </si>
  <si>
    <t>//upload.wikimedia.org/wikipedia/commons/thumb/2/21/Gnosspelius_Gull-0603y.jpg/300px-Gnosspelius_Gull-0603y.jpg</t>
  </si>
  <si>
    <t>19 ft 6 in (5.94 m)</t>
  </si>
  <si>
    <t>https://en.wikipedia.org/Oscar Gnosspelius</t>
  </si>
  <si>
    <t>RAF 19</t>
  </si>
  <si>
    <t>Gobosh 800XP</t>
  </si>
  <si>
    <t>The Gobosh 800XP is an American light-sport aircraft marketed by Gobosh Aviation of Moline, Illinois. The 800XP was introduced in 2008 and is supplied as a complete ready-to-fly-aircraft.[1] By 2016 the company website had been taken down and the company had likely gone out of business.[2] The 800XP is a development of the Aveko VL-3 Sprint, adapted to comply with the US light-sport aircraft rules, by increasing the wing area and raising the gross weight from 472.5 to 600 kg (1,042 to 1,323 lb). It features a cantilever low-wing, a two-seats-in-side-by-side configuration enclosed open cockpit under a forward-hinged bubble canopy, fixed tricycle landing gear and a single engine in tractor configuration.[1] The aircraft is made from composites. Its 36.5 ft (11.1 m) span wing has an area of 116 sq ft (10.8 m2) and mounts winglets. The standard engine available is the 100 hp (75 kW) Rotax 912ULS four-stroke powerplant.[1] Data from Bayerl[1][3]General characteristics Performance</t>
  </si>
  <si>
    <t>Aveko VL-3 Sprint</t>
  </si>
  <si>
    <t>https://en.wikipedia.org/Aveko VL-3 Sprint</t>
  </si>
  <si>
    <t>6 ft 11 in (2.11 m)</t>
  </si>
  <si>
    <t>760 lb (345 kg)</t>
  </si>
  <si>
    <t>119 kn (137 mph, 220 km/h)</t>
  </si>
  <si>
    <t>35 kn (40 mph, 65 km/h)</t>
  </si>
  <si>
    <t>36 ft 6 in (11.13 m)</t>
  </si>
  <si>
    <t>20 ft 4 in (6.20 m)</t>
  </si>
  <si>
    <t>29 U.S. gallons (110 L; 24 imp gal)</t>
  </si>
  <si>
    <t>630 nmi (730 mi, 1,170 km)</t>
  </si>
  <si>
    <t>11.4 lb/sq ft (56 kg/m2)</t>
  </si>
  <si>
    <t>Great Lakes XSG</t>
  </si>
  <si>
    <t>The Great Lakes XSG was an amphibious observation aircraft developed in the United States in the early 1930s for a US Navy competition. It was an ungainly and unorthodox biplane design with a single large pontoon mounted below the lower wing. This pontoon extended rearwards and carried the conventional empennage. On top of the lower wing, where the fuselage would normally be located, was a stubby nacelle containing the tractor-mounted engine and the pilot's cockpit. The rear of this nacelle was semi-enclosed with glazing and incorporated a position for a tail gunner. The main units of the wheeled undercarriage retracted into the sides of the central pontoon. Development quickly ended when trials revealed that the aircraft was incapable of reaching the speeds required by the Navy, and only a single prototype was ever built. General characteristics Performance Armament</t>
  </si>
  <si>
    <t>Reconnaissance amphibian</t>
  </si>
  <si>
    <t>Great Lakes</t>
  </si>
  <si>
    <t>https://en.wikipedia.org/Great Lakes</t>
  </si>
  <si>
    <t>Two, pilot and gunner</t>
  </si>
  <si>
    <t>13 ft 0 in (3.90 m)</t>
  </si>
  <si>
    <t>3,219 lb (1,912 kg)</t>
  </si>
  <si>
    <t>1 × Pratt &amp; Whitney R-985 , 400 hp (300 kW)</t>
  </si>
  <si>
    <t>35 ft 0 in (10.60 m)</t>
  </si>
  <si>
    <t>//upload.wikimedia.org/wikipedia/commons/thumb/7/76/Great_Lakes_XSG-1.jpg/300px-Great_Lakes_XSG-1.jpg</t>
  </si>
  <si>
    <t>32 ft 7 in (9.90 m)</t>
  </si>
  <si>
    <t>14,700 ft (4,480 m)</t>
  </si>
  <si>
    <t>Gulfstream American GA-7 Cougar</t>
  </si>
  <si>
    <t>The Gulfstream American GA-7 Cougar is an American all-metal, 4-seat, twin-engined light aircraft. The Cougar was a twin-engine development of the Gulfstream American AA-5B Tiger and traces its lineage to the AA-1 Yankee Clipper and the Bede BD-1. As a development of the company's single-engined designs, Grumman American developed a twin-engined version, designated the GA-7 which it named the Cougar, in keeping with the existing Lynx, Cheetah and Tiger names for aircraft in the company's line. The prototype Cougar with two 160 hp (119 kW) Lycoming O-320 engines first flew on the 29 December 1974. The prototype had a sliding canopy but this was soon changed to a starboard side door on the production aircraft. With other rework required the production prototype did not fly until 14 January 1977.[2] Before production started the company was taken over on 1 September 1978 by American Jet Industries, who changed the company name to Gulfstream American.[1] Production of the Cougar ran for only two model years, 1978 and 1979, before production was halted. Just 115 Cougars were delivered.[3][4] In 1995 the type certificate for the GA-7 was sold to SOCATA of France who intended to produce the aircraft as the TB 320 Tangara for the training market.[5] It was also to develop a variant with two Lycoming O-360-A1G6 engines of 180 hp (134 kW) each and a re-designed cockpit, it was designated the TB 360. The first Tangara was a modified Cougar, had 160 hp (119 kW) engines and first flew in mid-1996. The complete Tangara prototype was also a converted Cougar and had the 180 hp (134 kW) engines. It first flew in February 1997. After delays in getting the type certified SOCATA announced at the end of 1999 that it had delayed indefinitely plans to certify the type.[6] On 23 May 2019 the type certificate was transferred by SOCATA to the Cougar Aircraft Corporation in the United States.[7] The Cougar is a twin-engined low-wing cantilever monoplane using a honeycomb and bonded metal construction that is the hallmark of the line since the BD-1. The prototype's single spar wing was upgraded to a double-spar configuration and this allowed a wet wing. The Cougar is powered by a pair of wing-mounted Lycoming O-320-D1D engines of 160 hp (119 kW). It carries four people at maximum cruise speed of 160 kn (296 km/h) and a typical cruise speed of 140 kn (259 km/h). It was certified under US FAR Part 23 on 22 September 1977.[3] Data from FAA Type Certificate,[3] The Incomplete Guide to Airfoil Usage,[8] Pilot's Operating Handbook[9] and Pilot Friend[10]General characteristics Performance  Related development Aircraft of comparable role, configuration, and era</t>
  </si>
  <si>
    <t>Personal and trainer aircraft</t>
  </si>
  <si>
    <t>https://en.wikipedia.org/Personal and trainer aircraft</t>
  </si>
  <si>
    <t>Gulfstream American Aviation</t>
  </si>
  <si>
    <t>https://en.wikipedia.org/Gulfstream American Aviation</t>
  </si>
  <si>
    <t>December 20, 1974[1]</t>
  </si>
  <si>
    <t>1978-1979</t>
  </si>
  <si>
    <t>10 ft 4 in (3.15 m)</t>
  </si>
  <si>
    <t>184 sq ft (17.1 m2)</t>
  </si>
  <si>
    <t>2,569 lb (1,165 kg)</t>
  </si>
  <si>
    <t>3,800 lb (1,724 kg)</t>
  </si>
  <si>
    <t>2 × Lycoming O-320-D1D four cylinder, horizontally-opposed aircraft engines, 160 hp (120 kW)  each</t>
  </si>
  <si>
    <t>168 kn (193 mph, 311 km/h)</t>
  </si>
  <si>
    <t>160 kn (180 mph, 300 km/h) true airspeed</t>
  </si>
  <si>
    <t>63 kn (72 mph, 117 km/h) calibrated airspeed, flaps down</t>
  </si>
  <si>
    <t>36 ft 10 in (11.23 m)</t>
  </si>
  <si>
    <t>//upload.wikimedia.org/wikipedia/commons/thumb/7/79/GulfstreamAmericanGA-7Cougar03.jpg/300px-GulfstreamAmericanGA-7Cougar03.jpg</t>
  </si>
  <si>
    <t>28 ft 8 in (8.74 m)</t>
  </si>
  <si>
    <t>188 kn (216 mph, 348 km/h) indicated airspeed</t>
  </si>
  <si>
    <t>1,170 nmi (1,350 mi, 2,170 km) maximum economy with no reserves</t>
  </si>
  <si>
    <t>1,150 ft/min (5.8 m/s)</t>
  </si>
  <si>
    <t>20.65 lb/sq ft (100.8 kg/m2)</t>
  </si>
  <si>
    <t>17,400 ft (5,300 m)</t>
  </si>
  <si>
    <t>NACA 63A415</t>
  </si>
  <si>
    <t>11.9 lb/hp (7.19 kg/kW)</t>
  </si>
  <si>
    <t>61 kn (70 mph, 113 km/h) indicated airspeed</t>
  </si>
  <si>
    <t>GyroTec DF02</t>
  </si>
  <si>
    <t>The GyroTec DF02 is a German autogyro, designed and produced by GyroTec Michael Obermaier of Wörth am Rhein.  The DF02 is supplied as complete ready-to-fly-aircraft.[1] The DF02 features a single main rotor, a single-seat enclosed cockpit with an optional bubble canopy, tricycle landing gear and a twin cylinder, liquid-cooled, two-stroke, dual-ignition, fuel-injected 70 hp (52 kW) Hirth 3503 engine in pusher configuration.[1] The aircraft uses a 7.45 m (24.4 ft) diameter, high-inertia Averso Aviation rotor, with a chord of 21.6 cm (8.5 in). The rotor head was designed by GyroTec and includes a disc-style rotor brake, pre-rotator and integral articulation stops. The DF02 has an empty weight of 175 kg (386 lb) and a gross weight of 300 kg (661 lb), giving a useful load of 125 kg (276 lb).[1] The bubble canopy can be removed for flight in warm weather. In 2009 the canopy size was increased to accommodate taller pilots.[1] Data from Bayerl[1]General characteristics Performance</t>
  </si>
  <si>
    <t>GyroTec Michael Obermaier</t>
  </si>
  <si>
    <t>https://en.wikipedia.org/GyroTec Michael Obermaier</t>
  </si>
  <si>
    <t>175 kg (386 lb)</t>
  </si>
  <si>
    <t>1 × Hirth 3503 twin cylinder, liquid-cooled, two-stroke, dual-ignition, fuel-injected aircraft engine, 52 kW (70 hp)</t>
  </si>
  <si>
    <t>//upload.wikimedia.org/wikipedia/commons/thumb/2/25/GyroTec_DF02_HB-YPS_%2840732108593%29.jpg/300px-GyroTec_DF02_HB-YPS_%2840732108593%29.jpg</t>
  </si>
  <si>
    <t>62 litres (14 imp gal; 16 US gal)</t>
  </si>
  <si>
    <t>7.45 m (24 ft 5 in)</t>
  </si>
  <si>
    <t>HB-Flugtechnik Dandy</t>
  </si>
  <si>
    <t>The HB-Flugtechnik Dandy is an Austrian ultralight aircraft that was designed by Heino Brditschka and produced by HB-Flugtechnik. The aircraft is supplied as a kit for amateur construction or as a complete ready-to-fly-aircraft.[1][2] The Dandy was designed to comply with the Fédération Aéronautique Internationale microlight rules. It features a strut-braced high-wing, a two-seats-in-side-by-side configuration enclosed cockpit, fixed conventional landing gear and a single engine in tractor configuration.[1][2] The aircraft fuselage is made from welded steel tubing, with the wings constructed from aluminum tubing and all surfaces covered in doped aircraft fabric. Its 9.6 m (31.5 ft) span wing has an area of 12.6 m2 (136 sq ft). The standard engine available is the 80 hp (60 kW) Rotax 912UL four-stroke powerplant.[1][2] Data from Bayerl[1]General characteristics Performance</t>
  </si>
  <si>
    <t>260 kg (573 lb)</t>
  </si>
  <si>
    <t>35.7 kg/m2 (7.3 lb/sq ft)</t>
  </si>
  <si>
    <t>Golden Avio F30</t>
  </si>
  <si>
    <t>The Golden Avio F30 is an Italian ultralight aircraft designed by Stelio Frati and produced by Golden Avio, a division of Golden Car, an automotive parts and prototyping company located in Caramagna Piemonte. The aircraft is supplied as a kit for amateur construction or as a complete ready-to-fly-aircraft.[1][2] The aircraft's designation is a homage to the Ferrari F40 Italian automobile built from 1987 to 1992.[2] The aircraft was designed to comply with the Fédération Aéronautique Internationale microlight rules. It features a cantilever low-wing, a two-seats-in-side-by-side configuration enclosed cockpit under a bubble canopy, fixed or retractable tricycle landing gear and a single engine in tractor configuration.[1][2] The aircraft is made from sheet aluminum. Its 8.6 m (28.2 ft) span wing has an area of 10.6 m2 (114 sq ft) and mounts flaps. The standard engine available is the 100 hp (75 kW) Rotax 912ULS four-stroke powerplant, although it can accommodate engines of up to 200 hp (149 kW).[1][2] The FG model received German certification in 2011 and the RG version in 2015.[2] Data from Bayerl and Golden Car[1][3]General characteristics Performance</t>
  </si>
  <si>
    <t>Golden Avio</t>
  </si>
  <si>
    <t>https://en.wikipedia.org/Golden Avio</t>
  </si>
  <si>
    <t>Stelio Frati</t>
  </si>
  <si>
    <t>2.6 m (8 ft 6 in)</t>
  </si>
  <si>
    <t>10.6 m2 (114 sq ft)</t>
  </si>
  <si>
    <t>{'F30 RG': 'tractable landing gear model.[1][2]', 'F30 FG': 'xed landing gear model, also called the Brio.[1][2]'}</t>
  </si>
  <si>
    <t>8.6 m (28 ft 3 in)</t>
  </si>
  <si>
    <t>//upload.wikimedia.org/wikipedia/commons/thumb/8/89/F30_RG.JPG/300px-F30_RG.JPG</t>
  </si>
  <si>
    <t>6.8 m (22 ft 4 in)</t>
  </si>
  <si>
    <t>95 litres (21 imp gal; 25 US gal)</t>
  </si>
  <si>
    <t>2-bladed GT Propellers G2T VEB, variable pitch</t>
  </si>
  <si>
    <t>6.1 m/s (1,200 ft/min)</t>
  </si>
  <si>
    <t>44.6 kg/m2 (9.1 lb/sq ft)</t>
  </si>
  <si>
    <t>5,600 m (18,400 ft)</t>
  </si>
  <si>
    <t>https://en.wikipedia.org/Stelio Frati</t>
  </si>
  <si>
    <t>Grif Eos</t>
  </si>
  <si>
    <t>The Grif Eos is an Italian high-wing, single-place, hang glider, designed and produced by Grif Italia, of Castel Sant'Elia.[1] The aircraft is named for Eos the Greek goddess of the dawn. The Eos is Grif's glider designed for competition and advanced cross country flying and has been progressively improved since its introduction in 1997. The Eos is built in three sizes designated by its approximate wing area in square meters.[1][2] The aircraft is made from aluminum tubing, with the wing covered in Dacron sailcloth. Its wing is cable braced from a single kingpost and has a nose angle of 132°.[1] Data from Bertrand and Grif[1][2]General characteristics Performance</t>
  </si>
  <si>
    <t>109.5 kg (241 lb)</t>
  </si>
  <si>
    <t>28 km/h (17 mph, 15 kn)</t>
  </si>
  <si>
    <t>10.1 m (33 ft 2 in)</t>
  </si>
  <si>
    <t>7.8 kg/m2 (1.6 lb/sq ft)</t>
  </si>
  <si>
    <t>Gyro-Kopp-Ters Midnight Hawk</t>
  </si>
  <si>
    <t>The Gyro-Kopp-Ters Midnight Hawk is an American autogyro, designed by Bob and Arden Kopp and produced by their company, Gyro-Kopp-Ters of Lake City, Florida.  The aircraft is supplied as a kit for amateur construction or as a complete ready-to-fly-aircraft.[1][2] The Midnight Hawk features a single main rotor, a single-seat open cockpit with a windshield, tricycle landing gear with wheel pants and a four-cylinder, air-cooled, four-stroke, 90 hp (67 kW) Subaru EA-82 automotive conversion engine in pusher configuration. The engine is available with a belt reduction drive or as a direct drive version.[1][2] The aircraft mounts a 25 ft (7.6 m) diameter Dragon Wings main rotor made by Rotor Flight Dynamics, with a chord of 7 in (17.8 cm).  Standard equipment fitted includes a hydraulic pre-rotator. The propeller used is a three-bladed Powerfin composite, ground adjustable with a 5 ft (1.5 m) diameter. The aircraft has an empty weight of 510 lb (231 kg) and a gross weight of 810 lb (367 kg), giving a useful load of 300 lb (136 kg).[1][3] The company estimates the assembly time from the supplied kit as 60 hours.[3] By November 2017 four examples had been registered in the United States with the Federal Aviation Administration.[4] Data from Bayerl and Gyro-Kopp-Ters[1][3]General characteristics Performance</t>
  </si>
  <si>
    <t>Gyro-Kopp-Ters</t>
  </si>
  <si>
    <t>https://en.wikipedia.org/Gyro-Kopp-Ters</t>
  </si>
  <si>
    <t>Bob and Arden Kopp</t>
  </si>
  <si>
    <t>8 ft 2 in (2.49 m)</t>
  </si>
  <si>
    <t>510 lb (231 kg)</t>
  </si>
  <si>
    <t>810 lb (367 kg)</t>
  </si>
  <si>
    <t>1 × Subaru EA-82 four cylinder, air-cooled, four stroke automotive engine, 90 hp (67 kW)</t>
  </si>
  <si>
    <t>12 ft 1 in (3.68 m)</t>
  </si>
  <si>
    <t>16 U.S. gallons (61 L; 13 imp gal)</t>
  </si>
  <si>
    <t>3-bladed Powerfin composite, ground adjustable, 5 ft (1.5 m) diameter</t>
  </si>
  <si>
    <t>600 ft/min (3.0 m/s)</t>
  </si>
  <si>
    <t>25 ft 0 in (7.62 m)</t>
  </si>
  <si>
    <t>Gyro-Kopp-Ters Twin Eagle</t>
  </si>
  <si>
    <t>The Gyro-Kopp-Ters Twin Eagle is an American autogyro, designed by Bob and Arden Kopp and produced by their company, Gyro-Kopp-Ters of Lake City, Florida.  The aircraft is supplied as a kit for amateur construction or as a complete ready-to-fly-aircraft.[1][2] The Twin Eagle features a single main rotor, a two-seats-in tandem open cockpit with a windshield, tricycle landing gear with wheel pants and a four-cylinder, air-cooled, four-stroke, 120 hp (89 kW) Subaru EJ-22 automotive conversion engine in pusher configuration.[1][2] The aircraft mounts a 28 ft (8.5 m) diameter Dragon Wings main rotor made by Rotor Flight Dynamics, with a chord of 7 in (17.8 cm).  Standard equipment fitted includes a hydraulic pre-rotator and dual controls. The propeller used is a four bladed Powerfin composite, ground adjustable type with a 68 in (1.73 m) diameter. The aircraft has an empty weight of 675 lb (306 kg) and a gross weight of 1,210 lb (549 kg), giving a useful load of 535 lb (243 kg).[1][3] The company estimates the assembly time from the supplied kit as 120 hours.[3] By November 2017 two examples had been registered in the United States with the Federal Aviation Administration.[4] Data from Bayerl and Gyro-Kopp-Ters[1][3]General characteristics Performance</t>
  </si>
  <si>
    <t>9 ft 1 in (2.77 m)</t>
  </si>
  <si>
    <t>675 lb (306 kg)</t>
  </si>
  <si>
    <t>1,210 lb (549 kg)</t>
  </si>
  <si>
    <t>1 × Subaru EJ-22 four cylinder, air-cooled, four stroke automotive engine, 120 hp (89 kW)</t>
  </si>
  <si>
    <t>14 ft 8 in (4.47 m)</t>
  </si>
  <si>
    <t>4-bladed Powerfin composite, ground adjustable, 5 ft 8 in (1.73 m) diameter</t>
  </si>
  <si>
    <t>600 ft/min (3.0 m/s) at maximum gross weight</t>
  </si>
  <si>
    <t>5 ft 3 in (1.60 m)</t>
  </si>
  <si>
    <t>28 ft 0 in (8.53 m)</t>
  </si>
  <si>
    <t>MacCready Gossamer Penguin</t>
  </si>
  <si>
    <t>The Gossamer Penguin was a solar-powered experimental aircraft created by Paul MacCready's AeroVironment.[1]  MacCready, whose Gossamer Condor had made the first human-powered flight in 1977, told reporters two weeks in June, 1980 that "The first solar-powered flight ever made took place on May 18."[2]  The testing ground was at Minter Field outside of Shafter, California. [2] The Penguin was a 3/4 scale version of the Gossamer Albatross II, and had a 71 ft.(21.64 meter) wingspan and a weight, without pilot, of 68 lb (31 kg). The powerplant was an AstroFlight Astro-40 electric motor, driven by a 541 watt solar panel consisting of 3920 solar cells.[3] Initial test flights were performed using a 28 cell NiCad battery pack instead of a panel. The test pilot for these flights was MacCready's 13-year-old son Marshall, who weighed 80 lb (36 kg). The official pilot for the project was Janice Brown, a charter pilot with commercial, instrument, and glider ratings who weighed slightly less than 100 lb (45 kg). She flew the Penguin approximately 40 times before a 1.95 mi (3.14 km) public demonstration at NASA's Dryden Flight Research Center on August 7, 1980.[4] Data from MacCready, Lissaman, Morgan, and Burke 1983[1]General characteristics Related development</t>
  </si>
  <si>
    <t>https://en.wikipedia.org/experimental aircraft</t>
  </si>
  <si>
    <t>AeroVironment</t>
  </si>
  <si>
    <t>https://en.wikipedia.org/AeroVironment</t>
  </si>
  <si>
    <t>Paul MacCready</t>
  </si>
  <si>
    <t>Gossamer Albatross</t>
  </si>
  <si>
    <t>https://en.wikipedia.org/Gossamer Albatross</t>
  </si>
  <si>
    <t>297 sq ft (27.6 m2)</t>
  </si>
  <si>
    <t>68 lb (30.8 kg)</t>
  </si>
  <si>
    <t>1 × Astro-Flight Astro-40 double brush DC electric motor with 133</t>
  </si>
  <si>
    <t>71 ft 0 in (21.64 m)</t>
  </si>
  <si>
    <t>//upload.wikimedia.org/wikipedia/commons/thumb/b/b4/Gossamer_penguin.jpg/300px-Gossamer_penguin.jpg</t>
  </si>
  <si>
    <t>28 x D type Nickel Cadmium (NiCad) cells or 3920 solar cells</t>
  </si>
  <si>
    <t>https://en.wikipedia.org/Paul MacCready</t>
  </si>
  <si>
    <t>Solar Challenger</t>
  </si>
  <si>
    <t>https://en.wikipedia.org/Solar Challenger</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</si>
</sst>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m yyyy"/>
    <numFmt numFmtId="165" formatCode="mmmm yyyy"/>
    <numFmt numFmtId="166" formatCode="mmmm d,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Canada" TargetMode="External"/><Relationship Id="rId42" Type="http://schemas.openxmlformats.org/officeDocument/2006/relationships/hyperlink" Target="https://en.wikipedia.org/Mailplane/transport" TargetMode="External"/><Relationship Id="rId41" Type="http://schemas.openxmlformats.org/officeDocument/2006/relationships/hyperlink" Target="https://en.wikipedia.org/Yugoslavia" TargetMode="External"/><Relationship Id="rId44" Type="http://schemas.openxmlformats.org/officeDocument/2006/relationships/hyperlink" Target="https://en.wikipedia.org/1931" TargetMode="External"/><Relationship Id="rId43" Type="http://schemas.openxmlformats.org/officeDocument/2006/relationships/hyperlink" Target="https://en.wikipedia.org/Hawker" TargetMode="External"/><Relationship Id="rId46" Type="http://schemas.openxmlformats.org/officeDocument/2006/relationships/hyperlink" Target="https://en.wikipedia.org/eVTOL" TargetMode="External"/><Relationship Id="rId45" Type="http://schemas.openxmlformats.org/officeDocument/2006/relationships/hyperlink" Target="https://en.wikipedia.org/Hawker" TargetMode="External"/><Relationship Id="rId105" Type="http://schemas.openxmlformats.org/officeDocument/2006/relationships/drawing" Target="../drawings/drawing1.xml"/><Relationship Id="rId104" Type="http://schemas.openxmlformats.org/officeDocument/2006/relationships/hyperlink" Target="https://en.wikipedia.org/AeroVironment" TargetMode="External"/><Relationship Id="rId48" Type="http://schemas.openxmlformats.org/officeDocument/2006/relationships/hyperlink" Target="https://en.wikipedia.org/Hanriot" TargetMode="External"/><Relationship Id="rId47" Type="http://schemas.openxmlformats.org/officeDocument/2006/relationships/hyperlink" Target="https://en.wikipedia.org/Germany" TargetMode="External"/><Relationship Id="rId49" Type="http://schemas.openxmlformats.org/officeDocument/2006/relationships/hyperlink" Target="https://en.wikipedia.org/Italy" TargetMode="External"/><Relationship Id="rId103" Type="http://schemas.openxmlformats.org/officeDocument/2006/relationships/hyperlink" Target="https://en.wikipedia.org/Gyro-Kopp-Ters" TargetMode="External"/><Relationship Id="rId102" Type="http://schemas.openxmlformats.org/officeDocument/2006/relationships/hyperlink" Target="https://en.wikipedia.org/Autogyro" TargetMode="External"/><Relationship Id="rId101" Type="http://schemas.openxmlformats.org/officeDocument/2006/relationships/hyperlink" Target="https://en.wikipedia.org/Gyro-Kopp-Ters" TargetMode="External"/><Relationship Id="rId100" Type="http://schemas.openxmlformats.org/officeDocument/2006/relationships/hyperlink" Target="https://en.wikipedia.org/Autogyro" TargetMode="External"/><Relationship Id="rId31" Type="http://schemas.openxmlformats.org/officeDocument/2006/relationships/hyperlink" Target="https://en.wikipedia.org/Trainer" TargetMode="External"/><Relationship Id="rId30" Type="http://schemas.openxmlformats.org/officeDocument/2006/relationships/hyperlink" Target="https://en.wikipedia.org/Finsterwalder" TargetMode="External"/><Relationship Id="rId33" Type="http://schemas.openxmlformats.org/officeDocument/2006/relationships/hyperlink" Target="https://en.wikipedia.org/Germany" TargetMode="External"/><Relationship Id="rId32" Type="http://schemas.openxmlformats.org/officeDocument/2006/relationships/hyperlink" Target="https://en.wikipedia.org/Homebuilt" TargetMode="External"/><Relationship Id="rId35" Type="http://schemas.openxmlformats.org/officeDocument/2006/relationships/hyperlink" Target="https://en.wikipedia.org/trainer" TargetMode="External"/><Relationship Id="rId34" Type="http://schemas.openxmlformats.org/officeDocument/2006/relationships/hyperlink" Target="https://en.wikipedia.org/Finsterwalder" TargetMode="External"/><Relationship Id="rId37" Type="http://schemas.openxmlformats.org/officeDocument/2006/relationships/hyperlink" Target="https://en.wikipedia.org/1946" TargetMode="External"/><Relationship Id="rId36" Type="http://schemas.openxmlformats.org/officeDocument/2006/relationships/hyperlink" Target="https://en.wikipedia.org/Fleetwings" TargetMode="External"/><Relationship Id="rId39" Type="http://schemas.openxmlformats.org/officeDocument/2006/relationships/hyperlink" Target="https://en.wikipedia.org/Canada" TargetMode="External"/><Relationship Id="rId38" Type="http://schemas.openxmlformats.org/officeDocument/2006/relationships/hyperlink" Target="https://en.wikipedia.org/France" TargetMode="External"/><Relationship Id="rId20" Type="http://schemas.openxmlformats.org/officeDocument/2006/relationships/hyperlink" Target="https://en.wikipedia.org/Canada" TargetMode="External"/><Relationship Id="rId22" Type="http://schemas.openxmlformats.org/officeDocument/2006/relationships/hyperlink" Target="https://en.wikipedia.org/Canada" TargetMode="External"/><Relationship Id="rId21" Type="http://schemas.openxmlformats.org/officeDocument/2006/relationships/hyperlink" Target="https://en.wikipedia.org/1920" TargetMode="External"/><Relationship Id="rId24" Type="http://schemas.openxmlformats.org/officeDocument/2006/relationships/hyperlink" Target="https://en.wikipedia.org/Germany" TargetMode="External"/><Relationship Id="rId23" Type="http://schemas.openxmlformats.org/officeDocument/2006/relationships/hyperlink" Target="https://en.wikipedia.org/Fanaero-Chile" TargetMode="External"/><Relationship Id="rId26" Type="http://schemas.openxmlformats.org/officeDocument/2006/relationships/hyperlink" Target="https://en.wikipedia.org/1911" TargetMode="External"/><Relationship Id="rId25" Type="http://schemas.openxmlformats.org/officeDocument/2006/relationships/hyperlink" Target="https://en.wikipedia.org/Finsterwalder" TargetMode="External"/><Relationship Id="rId28" Type="http://schemas.openxmlformats.org/officeDocument/2006/relationships/hyperlink" Target="https://en.wikipedia.org/Homebuilt" TargetMode="External"/><Relationship Id="rId27" Type="http://schemas.openxmlformats.org/officeDocument/2006/relationships/hyperlink" Target="https://en.wikipedia.org/1912" TargetMode="External"/><Relationship Id="rId29" Type="http://schemas.openxmlformats.org/officeDocument/2006/relationships/hyperlink" Target="https://en.wikipedia.org/Germany" TargetMode="External"/><Relationship Id="rId95" Type="http://schemas.openxmlformats.org/officeDocument/2006/relationships/hyperlink" Target="https://en.wikipedia.org/Germany" TargetMode="External"/><Relationship Id="rId94" Type="http://schemas.openxmlformats.org/officeDocument/2006/relationships/hyperlink" Target="https://en.wikipedia.org/Autogyro" TargetMode="External"/><Relationship Id="rId97" Type="http://schemas.openxmlformats.org/officeDocument/2006/relationships/hyperlink" Target="https://en.wikipedia.org/HB-Flugtechnik" TargetMode="External"/><Relationship Id="rId96" Type="http://schemas.openxmlformats.org/officeDocument/2006/relationships/hyperlink" Target="https://en.wikipedia.org/Austria" TargetMode="External"/><Relationship Id="rId11" Type="http://schemas.openxmlformats.org/officeDocument/2006/relationships/hyperlink" Target="https://en.wikipedia.org/1969" TargetMode="External"/><Relationship Id="rId99" Type="http://schemas.openxmlformats.org/officeDocument/2006/relationships/hyperlink" Target="https://en.wikipedia.org/Italy" TargetMode="External"/><Relationship Id="rId10" Type="http://schemas.openxmlformats.org/officeDocument/2006/relationships/hyperlink" Target="https://en.wikipedia.org/Emair" TargetMode="External"/><Relationship Id="rId98" Type="http://schemas.openxmlformats.org/officeDocument/2006/relationships/hyperlink" Target="https://en.wikipedia.org/Italy" TargetMode="External"/><Relationship Id="rId13" Type="http://schemas.openxmlformats.org/officeDocument/2006/relationships/hyperlink" Target="https://en.wikipedia.org/France" TargetMode="External"/><Relationship Id="rId12" Type="http://schemas.openxmlformats.org/officeDocument/2006/relationships/hyperlink" Target="https://en.wikipedia.org/Italy" TargetMode="External"/><Relationship Id="rId91" Type="http://schemas.openxmlformats.org/officeDocument/2006/relationships/hyperlink" Target="https://en.wikipedia.org/Glidersport" TargetMode="External"/><Relationship Id="rId90" Type="http://schemas.openxmlformats.org/officeDocument/2006/relationships/hyperlink" Target="https://en.wikipedia.org/Glider" TargetMode="External"/><Relationship Id="rId93" Type="http://schemas.openxmlformats.org/officeDocument/2006/relationships/hyperlink" Target="https://en.wikipedia.org/Canada" TargetMode="External"/><Relationship Id="rId92" Type="http://schemas.openxmlformats.org/officeDocument/2006/relationships/hyperlink" Target="https://en.wikipedia.org/GippsAero" TargetMode="External"/><Relationship Id="rId15" Type="http://schemas.openxmlformats.org/officeDocument/2006/relationships/hyperlink" Target="https://en.wikipedia.org/Belgium" TargetMode="External"/><Relationship Id="rId14" Type="http://schemas.openxmlformats.org/officeDocument/2006/relationships/hyperlink" Target="https://en.wikipedia.org/Campavia" TargetMode="External"/><Relationship Id="rId17" Type="http://schemas.openxmlformats.org/officeDocument/2006/relationships/hyperlink" Target="https://en.wikipedia.org/Germany" TargetMode="External"/><Relationship Id="rId16" Type="http://schemas.openxmlformats.org/officeDocument/2006/relationships/hyperlink" Target="https://en.wikipedia.org/Homebuilt" TargetMode="External"/><Relationship Id="rId19" Type="http://schemas.openxmlformats.org/officeDocument/2006/relationships/hyperlink" Target="https://en.wikipedia.org/1928" TargetMode="External"/><Relationship Id="rId18" Type="http://schemas.openxmlformats.org/officeDocument/2006/relationships/hyperlink" Target="https://en.wikipedia.org/Trainer" TargetMode="External"/><Relationship Id="rId84" Type="http://schemas.openxmlformats.org/officeDocument/2006/relationships/hyperlink" Target="https://en.wikipedia.org/Arsenal" TargetMode="External"/><Relationship Id="rId83" Type="http://schemas.openxmlformats.org/officeDocument/2006/relationships/hyperlink" Target="https://en.wikipedia.org/France" TargetMode="External"/><Relationship Id="rId86" Type="http://schemas.openxmlformats.org/officeDocument/2006/relationships/hyperlink" Target="https://en.wikipedia.org/Austria" TargetMode="External"/><Relationship Id="rId85" Type="http://schemas.openxmlformats.org/officeDocument/2006/relationships/hyperlink" Target="https://en.wikipedia.org/Germany" TargetMode="External"/><Relationship Id="rId88" Type="http://schemas.openxmlformats.org/officeDocument/2006/relationships/hyperlink" Target="https://en.wikipedia.org/Australia" TargetMode="External"/><Relationship Id="rId87" Type="http://schemas.openxmlformats.org/officeDocument/2006/relationships/hyperlink" Target="https://en.wikipedia.org/HB-Flugtechnik" TargetMode="External"/><Relationship Id="rId89" Type="http://schemas.openxmlformats.org/officeDocument/2006/relationships/hyperlink" Target="https://en.wikipedia.org/GippsAero" TargetMode="External"/><Relationship Id="rId80" Type="http://schemas.openxmlformats.org/officeDocument/2006/relationships/hyperlink" Target="https://en.wikipedia.org/Grumman" TargetMode="External"/><Relationship Id="rId82" Type="http://schemas.openxmlformats.org/officeDocument/2006/relationships/hyperlink" Target="https://en.wikipedia.org/Grumman" TargetMode="External"/><Relationship Id="rId81" Type="http://schemas.openxmlformats.org/officeDocument/2006/relationships/hyperlink" Target="https://en.wikipedia.org/Italy" TargetMode="External"/><Relationship Id="rId1" Type="http://schemas.openxmlformats.org/officeDocument/2006/relationships/hyperlink" Target="https://en.wikipedia.org/France" TargetMode="External"/><Relationship Id="rId2" Type="http://schemas.openxmlformats.org/officeDocument/2006/relationships/hyperlink" Target="https://en.wikipedia.org/Evektor-Aerotechnik" TargetMode="External"/><Relationship Id="rId3" Type="http://schemas.openxmlformats.org/officeDocument/2006/relationships/hyperlink" Target="https://en.wikipedia.org/Switzerland" TargetMode="External"/><Relationship Id="rId4" Type="http://schemas.openxmlformats.org/officeDocument/2006/relationships/hyperlink" Target="https://en.wikipedia.org/Ehroflug" TargetMode="External"/><Relationship Id="rId9" Type="http://schemas.openxmlformats.org/officeDocument/2006/relationships/hyperlink" Target="https://en.wikipedia.org/1950" TargetMode="External"/><Relationship Id="rId5" Type="http://schemas.openxmlformats.org/officeDocument/2006/relationships/hyperlink" Target="https://en.wikipedia.org/Poland" TargetMode="External"/><Relationship Id="rId6" Type="http://schemas.openxmlformats.org/officeDocument/2006/relationships/hyperlink" Target="https://en.wikipedia.org/Ekolot" TargetMode="External"/><Relationship Id="rId7" Type="http://schemas.openxmlformats.org/officeDocument/2006/relationships/hyperlink" Target="https://en.wikipedia.org/Poland" TargetMode="External"/><Relationship Id="rId8" Type="http://schemas.openxmlformats.org/officeDocument/2006/relationships/hyperlink" Target="https://en.wikipedia.org/Ekolot" TargetMode="External"/><Relationship Id="rId73" Type="http://schemas.openxmlformats.org/officeDocument/2006/relationships/hyperlink" Target="https://en.wikipedia.org/Homebuilt" TargetMode="External"/><Relationship Id="rId72" Type="http://schemas.openxmlformats.org/officeDocument/2006/relationships/hyperlink" Target="https://en.wikipedia.org/Focke-Wulf" TargetMode="External"/><Relationship Id="rId75" Type="http://schemas.openxmlformats.org/officeDocument/2006/relationships/hyperlink" Target="https://en.wikipedia.org/Focke-Wulf" TargetMode="External"/><Relationship Id="rId74" Type="http://schemas.openxmlformats.org/officeDocument/2006/relationships/hyperlink" Target="https://en.wikipedia.org/Airliner" TargetMode="External"/><Relationship Id="rId77" Type="http://schemas.openxmlformats.org/officeDocument/2006/relationships/hyperlink" Target="https://en.wikipedia.org/Germany" TargetMode="External"/><Relationship Id="rId76" Type="http://schemas.openxmlformats.org/officeDocument/2006/relationships/hyperlink" Target="https://en.wikipedia.org/Paramotor" TargetMode="External"/><Relationship Id="rId79" Type="http://schemas.openxmlformats.org/officeDocument/2006/relationships/hyperlink" Target="https://en.wikipedia.org/Homebuilt" TargetMode="External"/><Relationship Id="rId78" Type="http://schemas.openxmlformats.org/officeDocument/2006/relationships/hyperlink" Target="https://en.wikipedia.org/Italy" TargetMode="External"/><Relationship Id="rId71" Type="http://schemas.openxmlformats.org/officeDocument/2006/relationships/hyperlink" Target="https://en.wikipedia.org/Italy" TargetMode="External"/><Relationship Id="rId70" Type="http://schemas.openxmlformats.org/officeDocument/2006/relationships/hyperlink" Target="https://en.wikipedia.org/Germany" TargetMode="External"/><Relationship Id="rId62" Type="http://schemas.openxmlformats.org/officeDocument/2006/relationships/hyperlink" Target="https://en.wikipedia.org/Switzerland" TargetMode="External"/><Relationship Id="rId61" Type="http://schemas.openxmlformats.org/officeDocument/2006/relationships/hyperlink" Target="https://en.wikipedia.org/Germany" TargetMode="External"/><Relationship Id="rId64" Type="http://schemas.openxmlformats.org/officeDocument/2006/relationships/hyperlink" Target="https://en.wikipedia.org/France" TargetMode="External"/><Relationship Id="rId63" Type="http://schemas.openxmlformats.org/officeDocument/2006/relationships/hyperlink" Target="https://en.wikipedia.org/Italy" TargetMode="External"/><Relationship Id="rId66" Type="http://schemas.openxmlformats.org/officeDocument/2006/relationships/hyperlink" Target="https://en.wikipedia.org/Italy" TargetMode="External"/><Relationship Id="rId65" Type="http://schemas.openxmlformats.org/officeDocument/2006/relationships/hyperlink" Target="https://en.wikipedia.org/France" TargetMode="External"/><Relationship Id="rId68" Type="http://schemas.openxmlformats.org/officeDocument/2006/relationships/hyperlink" Target="https://en.wikipedia.org/Italy" TargetMode="External"/><Relationship Id="rId67" Type="http://schemas.openxmlformats.org/officeDocument/2006/relationships/hyperlink" Target="https://en.wikipedia.org/Italy" TargetMode="External"/><Relationship Id="rId60" Type="http://schemas.openxmlformats.org/officeDocument/2006/relationships/hyperlink" Target="https://en.wikipedia.org/Paramotor" TargetMode="External"/><Relationship Id="rId69" Type="http://schemas.openxmlformats.org/officeDocument/2006/relationships/hyperlink" Target="https://en.wikipedia.org/Paramotor" TargetMode="External"/><Relationship Id="rId51" Type="http://schemas.openxmlformats.org/officeDocument/2006/relationships/hyperlink" Target="https://en.wikipedia.org/Italy" TargetMode="External"/><Relationship Id="rId50" Type="http://schemas.openxmlformats.org/officeDocument/2006/relationships/hyperlink" Target="https://en.wikipedia.org/France" TargetMode="External"/><Relationship Id="rId53" Type="http://schemas.openxmlformats.org/officeDocument/2006/relationships/hyperlink" Target="https://en.wikipedia.org/Australia" TargetMode="External"/><Relationship Id="rId52" Type="http://schemas.openxmlformats.org/officeDocument/2006/relationships/hyperlink" Target="https://en.wikipedia.org/Autogyro" TargetMode="External"/><Relationship Id="rId55" Type="http://schemas.openxmlformats.org/officeDocument/2006/relationships/hyperlink" Target="https://en.wikipedia.org/Homebuilt" TargetMode="External"/><Relationship Id="rId54" Type="http://schemas.openxmlformats.org/officeDocument/2006/relationships/hyperlink" Target="https://en.wikipedia.org/GT-Gyroplanes" TargetMode="External"/><Relationship Id="rId57" Type="http://schemas.openxmlformats.org/officeDocument/2006/relationships/hyperlink" Target="https://en.wikipedia.org/1942" TargetMode="External"/><Relationship Id="rId56" Type="http://schemas.openxmlformats.org/officeDocument/2006/relationships/hyperlink" Target="https://en.wikipedia.org/1940" TargetMode="External"/><Relationship Id="rId59" Type="http://schemas.openxmlformats.org/officeDocument/2006/relationships/hyperlink" Target="https://en.wikipedia.org/Genairco" TargetMode="External"/><Relationship Id="rId58" Type="http://schemas.openxmlformats.org/officeDocument/2006/relationships/hyperlink" Target="https://en.wikipedia.org/194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tr">
        <f>IFERROR(__xludf.DUMMYFUNCTION("GOOGLETRANSLATE(E:E, ""en"", ""te"")"),"పాత్ర")</f>
        <v>పాత్ర</v>
      </c>
      <c r="G1" s="1" t="s">
        <v>3</v>
      </c>
      <c r="H1" s="1" t="s">
        <v>4</v>
      </c>
      <c r="I1" s="1" t="str">
        <f>IFERROR(__xludf.DUMMYFUNCTION("GOOGLETRANSLATE(H:H, ""en"", ""te"")"),"జాతీయ మూలం")</f>
        <v>జాతీయ మూలం</v>
      </c>
      <c r="J1" s="1" t="s">
        <v>5</v>
      </c>
      <c r="K1" s="1" t="s">
        <v>6</v>
      </c>
      <c r="L1" s="1" t="str">
        <f>IFERROR(__xludf.DUMMYFUNCTION("GOOGLETRANSLATE(K:K, ""en"", ""te"")"),"తయారీదారు")</f>
        <v>తయారీదారు</v>
      </c>
      <c r="M1" s="1" t="s">
        <v>7</v>
      </c>
      <c r="N1" s="1" t="s">
        <v>8</v>
      </c>
      <c r="O1" s="1" t="str">
        <f>IFERROR(__xludf.DUMMYFUNCTION("GOOGLETRANSLATE(N:N, ""en"", ""te"")"),"డిజైనర్")</f>
        <v>డిజైనర్</v>
      </c>
      <c r="P1" s="1" t="s">
        <v>9</v>
      </c>
      <c r="Q1" s="1" t="s">
        <v>10</v>
      </c>
      <c r="R1" s="1" t="s">
        <v>11</v>
      </c>
      <c r="S1" s="1" t="s">
        <v>12</v>
      </c>
      <c r="T1" s="1" t="s">
        <v>13</v>
      </c>
      <c r="U1" s="1" t="s">
        <v>14</v>
      </c>
      <c r="V1" s="1" t="s">
        <v>15</v>
      </c>
      <c r="W1" s="1" t="s">
        <v>16</v>
      </c>
      <c r="X1" s="1" t="s">
        <v>17</v>
      </c>
      <c r="Y1" s="1" t="s">
        <v>18</v>
      </c>
      <c r="Z1" s="1" t="s">
        <v>19</v>
      </c>
      <c r="AA1" s="1" t="s">
        <v>20</v>
      </c>
      <c r="AB1" s="1" t="s">
        <v>21</v>
      </c>
      <c r="AC1" s="1" t="s">
        <v>22</v>
      </c>
      <c r="AD1" s="1" t="s">
        <v>23</v>
      </c>
      <c r="AE1" s="1" t="s">
        <v>24</v>
      </c>
      <c r="AF1" s="1" t="s">
        <v>25</v>
      </c>
      <c r="AG1" s="1" t="s">
        <v>26</v>
      </c>
      <c r="AH1" s="1" t="s">
        <v>27</v>
      </c>
      <c r="AI1" s="1" t="s">
        <v>28</v>
      </c>
      <c r="AJ1" s="1" t="s">
        <v>29</v>
      </c>
      <c r="AK1" s="1" t="s">
        <v>30</v>
      </c>
      <c r="AL1" s="1" t="s">
        <v>31</v>
      </c>
      <c r="AM1" s="1" t="s">
        <v>32</v>
      </c>
      <c r="AN1" s="1" t="s">
        <v>33</v>
      </c>
      <c r="AO1" s="1" t="s">
        <v>34</v>
      </c>
      <c r="AP1" s="1" t="s">
        <v>35</v>
      </c>
      <c r="AQ1" s="1" t="s">
        <v>36</v>
      </c>
      <c r="AR1" s="1" t="s">
        <v>37</v>
      </c>
      <c r="AS1" s="1" t="s">
        <v>38</v>
      </c>
      <c r="AT1" s="1" t="s">
        <v>39</v>
      </c>
      <c r="AU1" s="1" t="s">
        <v>40</v>
      </c>
      <c r="AV1" s="1" t="s">
        <v>41</v>
      </c>
      <c r="AW1" s="1" t="s">
        <v>42</v>
      </c>
      <c r="AX1" s="1" t="s">
        <v>43</v>
      </c>
      <c r="AY1" s="1" t="s">
        <v>44</v>
      </c>
      <c r="AZ1" s="1" t="s">
        <v>45</v>
      </c>
      <c r="BA1" s="1" t="s">
        <v>46</v>
      </c>
      <c r="BB1" s="1" t="s">
        <v>47</v>
      </c>
      <c r="BC1" s="1" t="s">
        <v>48</v>
      </c>
      <c r="BD1" s="1" t="s">
        <v>49</v>
      </c>
      <c r="BE1" s="1" t="s">
        <v>50</v>
      </c>
      <c r="BF1" s="1" t="s">
        <v>51</v>
      </c>
      <c r="BG1" s="1" t="s">
        <v>52</v>
      </c>
      <c r="BH1" s="1" t="s">
        <v>53</v>
      </c>
      <c r="BI1" s="1" t="s">
        <v>54</v>
      </c>
      <c r="BJ1" s="1" t="s">
        <v>55</v>
      </c>
      <c r="BK1" s="1" t="s">
        <v>56</v>
      </c>
      <c r="BL1" s="1" t="s">
        <v>57</v>
      </c>
      <c r="BM1" s="1" t="s">
        <v>58</v>
      </c>
      <c r="BN1" s="1" t="s">
        <v>59</v>
      </c>
      <c r="BO1" s="1" t="s">
        <v>60</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c r="CF1" s="1" t="s">
        <v>77</v>
      </c>
      <c r="CG1" s="1" t="s">
        <v>78</v>
      </c>
      <c r="CH1" s="1" t="s">
        <v>79</v>
      </c>
      <c r="CI1" s="1" t="s">
        <v>80</v>
      </c>
      <c r="CJ1" s="1" t="s">
        <v>81</v>
      </c>
      <c r="CK1" s="1" t="s">
        <v>82</v>
      </c>
      <c r="CL1" s="1" t="s">
        <v>83</v>
      </c>
      <c r="CM1" s="1" t="s">
        <v>84</v>
      </c>
      <c r="CN1" s="1" t="s">
        <v>85</v>
      </c>
      <c r="CO1" s="1" t="s">
        <v>86</v>
      </c>
      <c r="CP1" s="1" t="s">
        <v>87</v>
      </c>
      <c r="CQ1" s="1" t="s">
        <v>88</v>
      </c>
      <c r="CR1" s="1" t="s">
        <v>89</v>
      </c>
      <c r="CS1" s="1" t="s">
        <v>90</v>
      </c>
      <c r="CT1" s="1" t="s">
        <v>91</v>
      </c>
      <c r="CU1" s="1" t="s">
        <v>92</v>
      </c>
      <c r="CV1" s="1" t="s">
        <v>93</v>
      </c>
      <c r="CW1" s="1" t="s">
        <v>94</v>
      </c>
      <c r="CX1" s="1" t="s">
        <v>95</v>
      </c>
      <c r="CY1" s="1" t="s">
        <v>96</v>
      </c>
      <c r="CZ1" s="1" t="s">
        <v>97</v>
      </c>
      <c r="DA1" s="1" t="s">
        <v>98</v>
      </c>
      <c r="DB1" s="1" t="s">
        <v>99</v>
      </c>
      <c r="DC1" s="1" t="s">
        <v>100</v>
      </c>
      <c r="DD1" s="1" t="s">
        <v>101</v>
      </c>
      <c r="DE1" s="1" t="s">
        <v>102</v>
      </c>
      <c r="DF1" s="1" t="s">
        <v>103</v>
      </c>
      <c r="DG1" s="1" t="s">
        <v>104</v>
      </c>
      <c r="DH1" s="1" t="s">
        <v>105</v>
      </c>
      <c r="DI1" s="1" t="s">
        <v>106</v>
      </c>
      <c r="DJ1" s="1" t="s">
        <v>107</v>
      </c>
      <c r="DK1" s="1" t="s">
        <v>108</v>
      </c>
      <c r="DL1" s="1" t="s">
        <v>109</v>
      </c>
      <c r="DM1" s="1" t="s">
        <v>110</v>
      </c>
      <c r="DN1" s="1" t="s">
        <v>111</v>
      </c>
      <c r="DO1" s="1" t="s">
        <v>112</v>
      </c>
      <c r="DP1" s="1" t="s">
        <v>113</v>
      </c>
      <c r="DQ1" s="1" t="s">
        <v>114</v>
      </c>
      <c r="DR1" s="1" t="s">
        <v>115</v>
      </c>
      <c r="DS1" s="1" t="s">
        <v>116</v>
      </c>
    </row>
    <row r="2">
      <c r="A2" s="1" t="s">
        <v>117</v>
      </c>
      <c r="B2" s="1" t="str">
        <f>IFERROR(__xludf.DUMMYFUNCTION("GOOGLETRANSLATE(A:A, ""en"", ""te"")"),"ఎలక్ట్రిక్ ఎయిర్క్రాఫ్ట్ కార్పొరేషన్ ఎలెక్ట్రాఫ్లైయర్-సి")</f>
        <v>ఎలక్ట్రిక్ ఎయిర్క్రాఫ్ట్ కార్పొరేషన్ ఎలెక్ట్రాఫ్లైయర్-సి</v>
      </c>
      <c r="C2" s="1" t="s">
        <v>118</v>
      </c>
      <c r="D2" s="1" t="str">
        <f>IFERROR(__xludf.DUMMYFUNCTION("GOOGLETRANSLATE(C:C, ""en"", ""te"")"),"ఎలక్ట్రిక్ ఎయిర్క్రాఫ్ట్ కార్పొరేషన్ ఎలెక్ట్రాఫ్లైయర్-సి అనేది ఒక అమెరికన్ ప్రయోగాత్మక ఎలక్ట్రిక్ విమానం, దీనిని రాండాల్ ఫిష్మాన్ రూపొందించారు మరియు 2008 లో అతని కంపెనీ ఎలక్ట్రిక్ ఎయిర్క్రాఫ్ట్ కార్పొరేషన్ చేత ఉత్పత్తి చేయబడింది. ఈ విమానం భవిష్యత్ ఎలక్ట్ర"&amp;"ిక్ ఎయిర్ క్రాఫ్ట్ కోసం ఎలక్ట్రిక్ ప్రొపల్షన్ టెక్నాలజీని పరీక్షించడానికి ఉద్దేశించిన మార్చబడిన మోన్నెట్ మోని మోటార్ గ్లైడర్ కార్పొరేషన్ ఎలెక్ట్రాఫ్లైయర్-ఎక్స్. [1] [2] [3] [4] [5] [6] డిజైన్ కాన్సెప్ట్ విమానాల యొక్క నమూనా మరియు రుజువుగా మాత్రమే ఉద్దేశించ"&amp;"బడింది. [6] ఈ విమానం కాంటిలివర్ లో-వింగ్, బబుల్ పందిరితో సింగిల్-సీట్ల పరివేష్టిత కాక్‌పిట్, ట్రాక్టర్ కాన్ఫిగరేషన్‌లో స్థిర సాంప్రదాయ ల్యాండింగ్ గేర్ మరియు ఒకే 18 హెచ్‌పి (13 కిలోవాట్) ఎలక్ట్రిక్ మోటారును కలిగి ఉంది. నిర్మించిన ఏకైక ఉదాహరణ యుఎస్ ప్రయోగాత"&amp;"్మక - te త్సాహిక -నిర్మిత వర్గంలో నమోదు చేయబడింది. [1] [3] [6] టెయిల్‌డ్రాగర్ ల్యాండింగ్ గేర్‌తో మోనెట్ మోని మోటర్‌గ్లైడర్ నుండి నిర్మించిన, అసలు ఫ్యూజ్‌లేజ్ మరియు వింగ్ నిలుపుకున్నారు, కాని తోక విభాగం మరియు టెయిల్‌వీల్ భూమిపై నియంత్రణను మెరుగుపరచడానికి మ"&amp;"రియు ఫ్యూజ్‌లేజ్‌ను పెంచడానికి విస్తరించబడ్డాయి. [7] ఈ విమానం షీట్ అల్యూమినియం నుండి తయారు చేయబడింది. దీని 45.6 అడుగుల (13.9 మీ) స్పాన్ వింగ్ 157 చదరపు అడుగుల (14.6 మీ 2) విస్తీర్ణంలో ఉంది. [1] [3] [6] [8] మోటారు 18-హార్స్‌పవర్ ఎలెక్ట్రాఫ్లైయర్ డైరెక్ట్-డ"&amp;"్రైవ్ ప్రొపల్షన్ కిట్ డిసి ఎలక్ట్రిక్ మోటారు, ఇది ఒక జత కస్టమ్-మేడ్ 5.6 కిలోవాట్ల లిథియం-అయాన్ పాలిమర్ బ్యాటరీ ప్యాక్‌లతో శక్తినిస్తుంది, 75 పౌండ్ల (34 కిలోగ్రాములు) బరువు ఉంటుంది. బ్యాటరీలు కస్టమ్-మేడ్, సిరామిక్-స్టెయిన్లెస్ స్టీల్ ఫైర్‌వాల్ బాక్స్‌లలో అ"&amp;"మర్చబడి ఉంటాయి, ఇవి ఫ్యూజ్‌లేజ్‌లో లభించే స్థలానికి సరిపోయేలా పరిమాణంలో ఉన్నాయి. [7] మోటారు 88% సామర్థ్యాన్ని (క్రూయిజ్ వద్ద 90% [7]) అందిస్తుంది, మోటారు నియంత్రిక 2% శక్తిని వినియోగిస్తుంది. అమర్చిన బ్యాటరీలు 1.5 గంటల ఓర్పును ఇస్తాయి మరియు వినియోగించే వి"&amp;"ద్యుత్ కోసం 70 సెంట్ల ఖర్చుతో రీఛార్జ్ చేయడానికి ఆరు గంటలు పడుతుంది. అవరోహణలో ఉన్నప్పటికీ ప్రొపెల్లర్ బ్యాటరీలను రీఛార్జ్ చేయడానికి శక్తిని ఉత్పత్తి చేస్తుంది. ఎలెక్ట్రాఫ్లైయర్-సి 11 ఏప్రిల్ 2008 న తన ఎయిర్‌వర్త్ సర్టిఫికెట్‌ను అందుకుంది. [1] [3] [6] [8] "&amp;"ఫిష్మాన్ అతను ఏప్రిల్ 2009 లో విమానాన్ని విక్రయిస్తానని సూచించాడు, కాని ఫిబ్రవరి 2017 నాటికి ఇది అతని సంస్థ సొంతం. [1] [2] [3] బేయర్ల్ మరియు ఎలక్ట్రిక్ ఎయిర్క్రాఫ్ట్ కార్పొరేషన్ నుండి డేటా [1] [3] సాధారణ లక్షణాల పనితీరు")</f>
        <v>ఎలక్ట్రిక్ ఎయిర్క్రాఫ్ట్ కార్పొరేషన్ ఎలెక్ట్రాఫ్లైయర్-సి అనేది ఒక అమెరికన్ ప్రయోగాత్మక ఎలక్ట్రిక్ విమానం, దీనిని రాండాల్ ఫిష్మాన్ రూపొందించారు మరియు 2008 లో అతని కంపెనీ ఎలక్ట్రిక్ ఎయిర్క్రాఫ్ట్ కార్పొరేషన్ చేత ఉత్పత్తి చేయబడింది. ఈ విమానం భవిష్యత్ ఎలక్ట్రిక్ ఎయిర్ క్రాఫ్ట్ కోసం ఎలక్ట్రిక్ ప్రొపల్షన్ టెక్నాలజీని పరీక్షించడానికి ఉద్దేశించిన మార్చబడిన మోన్నెట్ మోని మోటార్ గ్లైడర్ కార్పొరేషన్ ఎలెక్ట్రాఫ్లైయర్-ఎక్స్. [1] [2] [3] [4] [5] [6] డిజైన్ కాన్సెప్ట్ విమానాల యొక్క నమూనా మరియు రుజువుగా మాత్రమే ఉద్దేశించబడింది. [6] ఈ విమానం కాంటిలివర్ లో-వింగ్, బబుల్ పందిరితో సింగిల్-సీట్ల పరివేష్టిత కాక్‌పిట్, ట్రాక్టర్ కాన్ఫిగరేషన్‌లో స్థిర సాంప్రదాయ ల్యాండింగ్ గేర్ మరియు ఒకే 18 హెచ్‌పి (13 కిలోవాట్) ఎలక్ట్రిక్ మోటారును కలిగి ఉంది. నిర్మించిన ఏకైక ఉదాహరణ యుఎస్ ప్రయోగాత్మక - te త్సాహిక -నిర్మిత వర్గంలో నమోదు చేయబడింది. [1] [3] [6] టెయిల్‌డ్రాగర్ ల్యాండింగ్ గేర్‌తో మోనెట్ మోని మోటర్‌గ్లైడర్ నుండి నిర్మించిన, అసలు ఫ్యూజ్‌లేజ్ మరియు వింగ్ నిలుపుకున్నారు, కాని తోక విభాగం మరియు టెయిల్‌వీల్ భూమిపై నియంత్రణను మెరుగుపరచడానికి మరియు ఫ్యూజ్‌లేజ్‌ను పెంచడానికి విస్తరించబడ్డాయి. [7] ఈ విమానం షీట్ అల్యూమినియం నుండి తయారు చేయబడింది. దీని 45.6 అడుగుల (13.9 మీ) స్పాన్ వింగ్ 157 చదరపు అడుగుల (14.6 మీ 2) విస్తీర్ణంలో ఉంది. [1] [3] [6] [8] మోటారు 18-హార్స్‌పవర్ ఎలెక్ట్రాఫ్లైయర్ డైరెక్ట్-డ్రైవ్ ప్రొపల్షన్ కిట్ డిసి ఎలక్ట్రిక్ మోటారు, ఇది ఒక జత కస్టమ్-మేడ్ 5.6 కిలోవాట్ల లిథియం-అయాన్ పాలిమర్ బ్యాటరీ ప్యాక్‌లతో శక్తినిస్తుంది, 75 పౌండ్ల (34 కిలోగ్రాములు) బరువు ఉంటుంది. బ్యాటరీలు కస్టమ్-మేడ్, సిరామిక్-స్టెయిన్లెస్ స్టీల్ ఫైర్‌వాల్ బాక్స్‌లలో అమర్చబడి ఉంటాయి, ఇవి ఫ్యూజ్‌లేజ్‌లో లభించే స్థలానికి సరిపోయేలా పరిమాణంలో ఉన్నాయి. [7] మోటారు 88% సామర్థ్యాన్ని (క్రూయిజ్ వద్ద 90% [7]) అందిస్తుంది, మోటారు నియంత్రిక 2% శక్తిని వినియోగిస్తుంది. అమర్చిన బ్యాటరీలు 1.5 గంటల ఓర్పును ఇస్తాయి మరియు వినియోగించే విద్యుత్ కోసం 70 సెంట్ల ఖర్చుతో రీఛార్జ్ చేయడానికి ఆరు గంటలు పడుతుంది. అవరోహణలో ఉన్నప్పటికీ ప్రొపెల్లర్ బ్యాటరీలను రీఛార్జ్ చేయడానికి శక్తిని ఉత్పత్తి చేస్తుంది. ఎలెక్ట్రాఫ్లైయర్-సి 11 ఏప్రిల్ 2008 న తన ఎయిర్‌వర్త్ సర్టిఫికెట్‌ను అందుకుంది. [1] [3] [6] [8] ఫిష్మాన్ అతను ఏప్రిల్ 2009 లో విమానాన్ని విక్రయిస్తానని సూచించాడు, కాని ఫిబ్రవరి 2017 నాటికి ఇది అతని సంస్థ సొంతం. [1] [2] [3] బేయర్ల్ మరియు ఎలక్ట్రిక్ ఎయిర్క్రాఫ్ట్ కార్పొరేషన్ నుండి డేటా [1] [3] సాధారణ లక్షణాల పనితీరు</v>
      </c>
      <c r="E2" s="1" t="s">
        <v>119</v>
      </c>
      <c r="F2" s="1" t="str">
        <f>IFERROR(__xludf.DUMMYFUNCTION("GOOGLETRANSLATE(E:E, ""en"", ""te"")"),"ప్రయోగాత్మక విద్యుత్ విమానం")</f>
        <v>ప్రయోగాత్మక విద్యుత్ విమానం</v>
      </c>
      <c r="G2" s="1" t="s">
        <v>120</v>
      </c>
      <c r="H2" s="1" t="s">
        <v>121</v>
      </c>
      <c r="I2" s="1" t="str">
        <f>IFERROR(__xludf.DUMMYFUNCTION("GOOGLETRANSLATE(H:H, ""en"", ""te"")"),"సంయుక్త రాష్ట్రాలు")</f>
        <v>సంయుక్త రాష్ట్రాలు</v>
      </c>
      <c r="J2" s="1" t="s">
        <v>122</v>
      </c>
      <c r="K2" s="1" t="s">
        <v>123</v>
      </c>
      <c r="L2" s="1" t="str">
        <f>IFERROR(__xludf.DUMMYFUNCTION("GOOGLETRANSLATE(K:K, ""en"", ""te"")"),"ఎలక్ట్రిక్ ఎయిర్క్రాఫ్ట్ కార్పొరేషన్")</f>
        <v>ఎలక్ట్రిక్ ఎయిర్క్రాఫ్ట్ కార్పొరేషన్</v>
      </c>
      <c r="M2" s="1" t="s">
        <v>124</v>
      </c>
      <c r="N2" s="1" t="s">
        <v>125</v>
      </c>
      <c r="O2" s="1" t="str">
        <f>IFERROR(__xludf.DUMMYFUNCTION("GOOGLETRANSLATE(N:N, ""en"", ""te"")"),"రాండాల్ ఫిష్మాన్")</f>
        <v>రాండాల్ ఫిష్మాన్</v>
      </c>
      <c r="P2" s="1">
        <v>2008.0</v>
      </c>
      <c r="Q2" s="1">
        <v>2008.0</v>
      </c>
      <c r="R2" s="1" t="s">
        <v>126</v>
      </c>
      <c r="S2" s="1">
        <v>2008.0</v>
      </c>
      <c r="T2" s="1" t="s">
        <v>127</v>
      </c>
      <c r="U2" s="1" t="s">
        <v>128</v>
      </c>
      <c r="V2" s="1" t="s">
        <v>129</v>
      </c>
      <c r="W2" s="1" t="s">
        <v>127</v>
      </c>
      <c r="X2" s="1" t="s">
        <v>130</v>
      </c>
      <c r="Y2" s="1" t="s">
        <v>131</v>
      </c>
      <c r="Z2" s="1" t="s">
        <v>132</v>
      </c>
      <c r="AA2" s="1" t="s">
        <v>133</v>
      </c>
      <c r="AB2" s="1" t="s">
        <v>134</v>
      </c>
      <c r="AC2" s="1" t="s">
        <v>135</v>
      </c>
      <c r="AD2" s="1" t="s">
        <v>136</v>
      </c>
      <c r="AE2" s="1" t="s">
        <v>137</v>
      </c>
      <c r="AF2" s="1" t="s">
        <v>138</v>
      </c>
    </row>
    <row r="3">
      <c r="A3" s="1" t="s">
        <v>139</v>
      </c>
      <c r="B3" s="1" t="str">
        <f>IFERROR(__xludf.DUMMYFUNCTION("GOOGLETRANSLATE(A:A, ""en"", ""te"")"),"ఎలిప్స్ టైటాన్")</f>
        <v>ఎలిప్స్ టైటాన్</v>
      </c>
      <c r="C3" s="1" t="s">
        <v>140</v>
      </c>
      <c r="D3" s="1" t="str">
        <f>IFERROR(__xludf.DUMMYFUNCTION("GOOGLETRANSLATE(C:C, ""en"", ""te"")"),"ఎలిప్స్ టైటాన్ ఒక ఫ్రెంచ్ హై-వింగ్, సింగిల్-ప్లేస్, హాంగ్ గ్లైడర్, ఇది 2002 లో ప్రవేశపెట్టిన ఎటుజ్ యొక్క లా సోషియాట్ ఎలిప్స్ రూపొందించి నిర్మించబడింది. [1] టైటాన్ పోటీ హాంగ్ గ్లైడర్‌గా రూపొందించబడింది మరియు ఇది రెండు వేర్వేరు నమూనాలు మరియు రెండు పరిమాణాలల"&amp;"ో నిర్మించబడింది. [1] సిరీస్ యొక్క విలక్షణమైన, టైటాన్ కాంప్ 12.5 అల్యూమినియం గొట్టాల నుండి తయారవుతుంది, రెక్క డాక్రాన్ సెయిల్‌క్లాత్‌లో కప్పబడి ఉంటుంది. దాని 9.6 మీ (31.5 అడుగులు) స్పాన్ వింగ్ అనేది ""టాప్‌లెస్"" డిజైన్, కింగ్‌పోస్ట్ మరియు ఎగువ ఫ్లయింగ్ వ"&amp;"ైర్లు లేవు. ముక్కు కోణం 132 ° మరియు కారక నిష్పత్తి 7.2: 1. మోడల్ సంఖ్య చదరపు మీటర్లలో సుమారుగా రెక్కల ప్రాంతాన్ని సూచిస్తుంది. [1] బెర్ట్రాండ్ నుండి డేటా [1] సాధారణ లక్షణాలు")</f>
        <v>ఎలిప్స్ టైటాన్ ఒక ఫ్రెంచ్ హై-వింగ్, సింగిల్-ప్లేస్, హాంగ్ గ్లైడర్, ఇది 2002 లో ప్రవేశపెట్టిన ఎటుజ్ యొక్క లా సోషియాట్ ఎలిప్స్ రూపొందించి నిర్మించబడింది. [1] టైటాన్ పోటీ హాంగ్ గ్లైడర్‌గా రూపొందించబడింది మరియు ఇది రెండు వేర్వేరు నమూనాలు మరియు రెండు పరిమాణాలలో నిర్మించబడింది. [1] సిరీస్ యొక్క విలక్షణమైన, టైటాన్ కాంప్ 12.5 అల్యూమినియం గొట్టాల నుండి తయారవుతుంది, రెక్క డాక్రాన్ సెయిల్‌క్లాత్‌లో కప్పబడి ఉంటుంది. దాని 9.6 మీ (31.5 అడుగులు) స్పాన్ వింగ్ అనేది "టాప్‌లెస్" డిజైన్, కింగ్‌పోస్ట్ మరియు ఎగువ ఫ్లయింగ్ వైర్లు లేవు. ముక్కు కోణం 132 ° మరియు కారక నిష్పత్తి 7.2: 1. మోడల్ సంఖ్య చదరపు మీటర్లలో సుమారుగా రెక్కల ప్రాంతాన్ని సూచిస్తుంది. [1] బెర్ట్రాండ్ నుండి డేటా [1] సాధారణ లక్షణాలు</v>
      </c>
      <c r="E3" s="1" t="s">
        <v>141</v>
      </c>
      <c r="F3" s="1" t="str">
        <f>IFERROR(__xludf.DUMMYFUNCTION("GOOGLETRANSLATE(E:E, ""en"", ""te"")"),"గ్లైడర్ హాంగ్")</f>
        <v>గ్లైడర్ హాంగ్</v>
      </c>
      <c r="G3" s="1" t="s">
        <v>142</v>
      </c>
      <c r="H3" s="1" t="s">
        <v>143</v>
      </c>
      <c r="I3" s="1" t="str">
        <f>IFERROR(__xludf.DUMMYFUNCTION("GOOGLETRANSLATE(H:H, ""en"", ""te"")"),"ఫ్రాన్స్")</f>
        <v>ఫ్రాన్స్</v>
      </c>
      <c r="J3" s="2" t="s">
        <v>144</v>
      </c>
      <c r="K3" s="1" t="s">
        <v>145</v>
      </c>
      <c r="L3" s="1" t="str">
        <f>IFERROR(__xludf.DUMMYFUNCTION("GOOGLETRANSLATE(K:K, ""en"", ""te"")"),"లా సోషియాట్ ఎలిప్స్")</f>
        <v>లా సోషియాట్ ఎలిప్స్</v>
      </c>
      <c r="M3" s="1" t="s">
        <v>146</v>
      </c>
      <c r="Q3" s="1">
        <v>2002.0</v>
      </c>
      <c r="R3" s="1" t="s">
        <v>147</v>
      </c>
      <c r="W3" s="1" t="s">
        <v>127</v>
      </c>
      <c r="Y3" s="1" t="s">
        <v>148</v>
      </c>
      <c r="AG3" s="1" t="s">
        <v>149</v>
      </c>
      <c r="AH3" s="1" t="s">
        <v>150</v>
      </c>
      <c r="AI3" s="1">
        <v>7.4</v>
      </c>
    </row>
    <row r="4">
      <c r="A4" s="1" t="s">
        <v>151</v>
      </c>
      <c r="B4" s="1" t="str">
        <f>IFERROR(__xludf.DUMMYFUNCTION("GOOGLETRANSLATE(A:A, ""en"", ""te"")"),"EVEKTOR VUT100 కోబ్రా")</f>
        <v>EVEKTOR VUT100 కోబ్రా</v>
      </c>
      <c r="C4" s="1" t="s">
        <v>152</v>
      </c>
      <c r="D4" s="1" t="str">
        <f>IFERROR(__xludf.DUMMYFUNCTION("GOOGLETRANSLATE(C:C, ""en"", ""te"")"),"ఈప్టర్ VUT100 కోబ్రా (VUT 100 మరియు VUT-100 అని కూడా పిలుస్తారు) కునోవిస్ యొక్క ఈక్టోర్-ఏరోటెక్నిక్ అభివృద్ధి చెందుతున్న చెక్ లైట్ విమానం. ఈ విమానం పూర్తి రెడీ-టు-ఫ్లై-ఎయిర్‌క్రాఫ్ట్‌గా సరఫరా చేయడానికి ఉద్దేశించబడింది. [1] 2017 నాటికి తయారీదారు ఈ విమానం "&amp;"""అభివృద్ధిలో"" అని జాబితా చేస్తారు. [2] ఈ విమానంలో కాంటిలివర్ లో-వింగ్, నాలుగు-సీట్ల పరివేష్టిత క్యాబిన్, ముడుచుకునే ట్రైసైకిల్ ల్యాండింగ్ గేర్ మరియు ట్రాక్టర్ కాన్ఫిగరేషన్‌లో ఒకే ఇంజిన్ ఉన్నాయి. [1] VUT100 అనేది లోహ మరియు మిశ్రమ పదార్థాల హైబ్రిడ్ నిర్మా"&amp;"ణం. దీని 10.2 మీ (33.5 అడుగులు) స్పాన్ వింగ్ 13.11 మీ 2 (141.1 చదరపు అడుగులు) మరియు ఫ్లాప్‌లను మౌంట్ చేస్తుంది. అమర్చిన ఇంజన్లు మోడల్‌ను బట్టి మారుతూ ఉంటాయి మరియు క్యాబిన్ వెడల్పులో 1.22 మీ (48 అంగుళాలు). VUT100 సాధారణ వర్గంలో +3.8/-1.52G మరియు యుటిలిటీ వ"&amp;"ర్గంలో +4.4/-1.76g కోసం నొక్కి చెప్పబడుతుంది. [1] [3] యూరోపియన్ సిఎస్ -23 మరియు అమెరికన్ FAR-23 ధృవీకరణ ప్రమాణాలకు రూపొందించబడినప్పటికీ, VUT100 లో ప్రస్తుతం యూరోపియన్ ఏవియేషన్ సేఫ్టీ ఏజెన్సీ లేదా ఫెడరల్ ఏవియేషన్ అడ్మినిస్ట్రేషన్ జారీ చేసిన రకం సర్టిఫికేట్"&amp;" లేదు. [4] [5] బేయర్ల్ మరియు ఈక్టోర్ నుండి డేటా [1] [3] సాధారణ లక్షణాల పనితీరు")</f>
        <v>ఈప్టర్ VUT100 కోబ్రా (VUT 100 మరియు VUT-100 అని కూడా పిలుస్తారు) కునోవిస్ యొక్క ఈక్టోర్-ఏరోటెక్నిక్ అభివృద్ధి చెందుతున్న చెక్ లైట్ విమానం. ఈ విమానం పూర్తి రెడీ-టు-ఫ్లై-ఎయిర్‌క్రాఫ్ట్‌గా సరఫరా చేయడానికి ఉద్దేశించబడింది. [1] 2017 నాటికి తయారీదారు ఈ విమానం "అభివృద్ధిలో" అని జాబితా చేస్తారు. [2] ఈ విమానంలో కాంటిలివర్ లో-వింగ్, నాలుగు-సీట్ల పరివేష్టిత క్యాబిన్, ముడుచుకునే ట్రైసైకిల్ ల్యాండింగ్ గేర్ మరియు ట్రాక్టర్ కాన్ఫిగరేషన్‌లో ఒకే ఇంజిన్ ఉన్నాయి. [1] VUT100 అనేది లోహ మరియు మిశ్రమ పదార్థాల హైబ్రిడ్ నిర్మాణం. దీని 10.2 మీ (33.5 అడుగులు) స్పాన్ వింగ్ 13.11 మీ 2 (141.1 చదరపు అడుగులు) మరియు ఫ్లాప్‌లను మౌంట్ చేస్తుంది. అమర్చిన ఇంజన్లు మోడల్‌ను బట్టి మారుతూ ఉంటాయి మరియు క్యాబిన్ వెడల్పులో 1.22 మీ (48 అంగుళాలు). VUT100 సాధారణ వర్గంలో +3.8/-1.52G మరియు యుటిలిటీ వర్గంలో +4.4/-1.76g కోసం నొక్కి చెప్పబడుతుంది. [1] [3] యూరోపియన్ సిఎస్ -23 మరియు అమెరికన్ FAR-23 ధృవీకరణ ప్రమాణాలకు రూపొందించబడినప్పటికీ, VUT100 లో ప్రస్తుతం యూరోపియన్ ఏవియేషన్ సేఫ్టీ ఏజెన్సీ లేదా ఫెడరల్ ఏవియేషన్ అడ్మినిస్ట్రేషన్ జారీ చేసిన రకం సర్టిఫికేట్ లేదు. [4] [5] బేయర్ల్ మరియు ఈక్టోర్ నుండి డేటా [1] [3] సాధారణ లక్షణాల పనితీరు</v>
      </c>
      <c r="E4" s="1" t="s">
        <v>153</v>
      </c>
      <c r="F4" s="1" t="str">
        <f>IFERROR(__xludf.DUMMYFUNCTION("GOOGLETRANSLATE(E:E, ""en"", ""te"")"),"తేలికపాటి విమానం")</f>
        <v>తేలికపాటి విమానం</v>
      </c>
      <c r="G4" s="1" t="s">
        <v>154</v>
      </c>
      <c r="H4" s="1" t="s">
        <v>155</v>
      </c>
      <c r="I4" s="1" t="str">
        <f>IFERROR(__xludf.DUMMYFUNCTION("GOOGLETRANSLATE(H:H, ""en"", ""te"")"),"చెక్ రిపబ్లిక్")</f>
        <v>చెక్ రిపబ్లిక్</v>
      </c>
      <c r="J4" s="1" t="s">
        <v>156</v>
      </c>
      <c r="K4" s="1" t="s">
        <v>157</v>
      </c>
      <c r="L4" s="1" t="str">
        <f>IFERROR(__xludf.DUMMYFUNCTION("GOOGLETRANSLATE(K:K, ""en"", ""te"")"),"ఈప్టర్-ఏరోటెక్నిక్")</f>
        <v>ఈప్టర్-ఏరోటెక్నిక్</v>
      </c>
      <c r="M4" s="2" t="s">
        <v>158</v>
      </c>
      <c r="R4" s="1" t="s">
        <v>159</v>
      </c>
      <c r="W4" s="1" t="s">
        <v>127</v>
      </c>
      <c r="Y4" s="1" t="s">
        <v>160</v>
      </c>
      <c r="Z4" s="1" t="s">
        <v>161</v>
      </c>
      <c r="AA4" s="1" t="s">
        <v>162</v>
      </c>
      <c r="AB4" s="1" t="s">
        <v>163</v>
      </c>
      <c r="AC4" s="1" t="s">
        <v>164</v>
      </c>
      <c r="AE4" s="1" t="s">
        <v>165</v>
      </c>
      <c r="AF4" s="1" t="s">
        <v>166</v>
      </c>
      <c r="AG4" s="1" t="s">
        <v>149</v>
      </c>
      <c r="AH4" s="1" t="s">
        <v>167</v>
      </c>
      <c r="AJ4" s="1" t="s">
        <v>168</v>
      </c>
      <c r="AK4" s="1" t="s">
        <v>169</v>
      </c>
      <c r="AL4" s="1" t="s">
        <v>170</v>
      </c>
      <c r="AM4" s="1" t="s">
        <v>171</v>
      </c>
      <c r="AN4" s="1" t="s">
        <v>172</v>
      </c>
      <c r="AO4" s="1" t="s">
        <v>173</v>
      </c>
      <c r="AP4" s="1" t="s">
        <v>174</v>
      </c>
      <c r="AQ4" s="1" t="s">
        <v>175</v>
      </c>
      <c r="AR4" s="1" t="s">
        <v>176</v>
      </c>
      <c r="AS4" s="1" t="s">
        <v>177</v>
      </c>
    </row>
    <row r="5">
      <c r="A5" s="1" t="s">
        <v>178</v>
      </c>
      <c r="B5" s="1" t="str">
        <f>IFERROR(__xludf.DUMMYFUNCTION("GOOGLETRANSLATE(A:A, ""en"", ""te"")"),"ఎర్త్‌స్టార్ థండర్ గల్")</f>
        <v>ఎర్త్‌స్టార్ థండర్ గల్</v>
      </c>
      <c r="C5" s="1" t="s">
        <v>179</v>
      </c>
      <c r="D5" s="1" t="str">
        <f>IFERROR(__xludf.DUMMYFUNCTION("GOOGLETRANSLATE(C:C, ""en"", ""te"")"),"ఎర్త్‌స్టార్ థండర్ గుల్ అనేది కాంటిలివర్ హై-వింగ్, ట్రైసైకిల్ గేర్ అల్ట్రాలైట్ విమానాల కుటుంబం, ఇది కాలిఫోర్నియాలోని శాంటా మార్గరీట యొక్క ఎర్త్‌స్టార్ విమానాలచే తయారు చేయబడినది, te త్సాహిక నిర్మాణానికి లేదా పూర్తి చేసిన విమానం. [1] [3] [4 ] డిజైనర్ మార్క్"&amp;" బీయర్లే యొక్క అసలు లక్ష్యాలు ""హాంగ్ గ్లైడర్ యొక్క అనుభూతి, హెలికాప్టర్ యొక్క చురుకుదనం మరియు దృశ్యమానత, ఒక సెయిల్ ప్లేన్ యొక్క అప్రయత్నంగా సున్నితమైన ఫ్లైట్ మరియు సాధారణ విమానయాన విమానం యొక్క ప్రయోజనం మరియు ఆర్థిక వ్యవస్థ-ఇవన్నీ ఆశతో పక్షి యొక్క అనుభూతి"&amp;" మరియు స్వేచ్ఛకు దగ్గరగా ఉండటం. "" ఇంటర్వ్యూయర్ డాన్ డౌనీ ప్రశ్నించినప్పుడు, అది అడగడానికి చాలా ఎక్కువ ఉంటే, బీర్లే, ""మీరు పందెం! కానీ అది నన్ను ప్రయత్నించకుండా ఆపలేదు"" అని బదులిచ్చారు. [11] థండర్ గల్ 1987 లో మునుపటి నవ్వుతున్న గుల్ యొక్క అభివృద్ధిగా ప్"&amp;"రవేశపెట్టబడింది . ఈ విమానం దాని అధిక పనితీరు మరియు ముఖ్యంగా అధిక క్రూయిజ్ వేగం 55 mph (89 కిమీ/గం) కారణంగా ప్రవేశపెట్టినప్పుడు చాలా విప్లవాత్మకమైనది. కేవలం 28 హెచ్‌పి (21 కిలోవాట్). [1] ఈ విమానం అల్యూమినియం గొట్టాలు మరియు షీట్ భాగాల నుండి నిర్మించబడింది మ"&amp;"రియు విమాన ఫాబ్రిక్‌లో కప్పబడి ఉంటుంది. ఈ విమానం యుఎస్ ఫార్ 103 అల్ట్రాలైట్ వెహికల్స్ కేటగిరీ యొక్క అవసరాలను తీర్చగలదు, దాని గరిష్ట ఖాళీ బరువు పరిమితి 254 పౌండ్లు (115 కిలోలు) తో తేలికపాటి ఇంజిన్ కలిగి ఉన్నప్పుడు. [1] [12] ఈ విమానం యుఎస్ అల్ట్రాలైట్ వర్గా"&amp;"నికి చాలా చిన్న వింగ్ కలిగి ఉంది, ఇది 95 చదరపు అడుగుల (8.8 మీ 2) మరియు 17.6 అడుగుల (5.4 మీ) రెక్కల విస్తీర్ణంలో వింగ్ ప్రాంతం. రెక్కలో ఫ్లాప్‌లు ఉన్నాయి, ఇది 25 mph (40 కిమీ/గం) యొక్క స్టాల్ వేగాన్ని ఇస్తుంది. చిన్న రెక్క విమానానికి అధిక క్రూయిజ్ వేగం మరి"&amp;"యు తేలికపాటి-లోడెడ్ వింగ్ కంటే అల్లకల్లోలంగా మంచి ప్రతిఘటనను ఇస్తుంది. వన్-పీస్ వింగ్ నిల్వ లేదా రవాణా కోసం త్వరగా తొలగించబడుతుంది. [1] [3] కిట్ యొక్క నిర్మాణ సమయం 150 గంటలు. [1] ప్రోటోటైప్ నవ్వే గుల్ USA అంతటా 100 lb (45 kg) సామాను మరియు 180 lb (82 kg) ప"&amp;"ైలట్‌తో ఏడు సార్లు తీరం నుండి తీరం వరకు ప్రయాణించారు. [2] క్లిచ్ నుండి డేటా [1] పోల్చదగిన పాత్ర, కాన్ఫిగరేషన్ మరియు ERA యొక్క సాధారణ లక్షణాల పనితీరు విమానం")</f>
        <v>ఎర్త్‌స్టార్ థండర్ గుల్ అనేది కాంటిలివర్ హై-వింగ్, ట్రైసైకిల్ గేర్ అల్ట్రాలైట్ విమానాల కుటుంబం, ఇది కాలిఫోర్నియాలోని శాంటా మార్గరీట యొక్క ఎర్త్‌స్టార్ విమానాలచే తయారు చేయబడినది, te త్సాహిక నిర్మాణానికి లేదా పూర్తి చేసిన విమానం. [1] [3] [4 ] డిజైనర్ మార్క్ బీయర్లే యొక్క అసలు లక్ష్యాలు "హాంగ్ గ్లైడర్ యొక్క అనుభూతి, హెలికాప్టర్ యొక్క చురుకుదనం మరియు దృశ్యమానత, ఒక సెయిల్ ప్లేన్ యొక్క అప్రయత్నంగా సున్నితమైన ఫ్లైట్ మరియు సాధారణ విమానయాన విమానం యొక్క ప్రయోజనం మరియు ఆర్థిక వ్యవస్థ-ఇవన్నీ ఆశతో పక్షి యొక్క అనుభూతి మరియు స్వేచ్ఛకు దగ్గరగా ఉండటం. " ఇంటర్వ్యూయర్ డాన్ డౌనీ ప్రశ్నించినప్పుడు, అది అడగడానికి చాలా ఎక్కువ ఉంటే, బీర్లే, "మీరు పందెం! కానీ అది నన్ను ప్రయత్నించకుండా ఆపలేదు" అని బదులిచ్చారు. [11] థండర్ గల్ 1987 లో మునుపటి నవ్వుతున్న గుల్ యొక్క అభివృద్ధిగా ప్రవేశపెట్టబడింది . ఈ విమానం దాని అధిక పనితీరు మరియు ముఖ్యంగా అధిక క్రూయిజ్ వేగం 55 mph (89 కిమీ/గం) కారణంగా ప్రవేశపెట్టినప్పుడు చాలా విప్లవాత్మకమైనది. కేవలం 28 హెచ్‌పి (21 కిలోవాట్). [1] ఈ విమానం అల్యూమినియం గొట్టాలు మరియు షీట్ భాగాల నుండి నిర్మించబడింది మరియు విమాన ఫాబ్రిక్‌లో కప్పబడి ఉంటుంది. ఈ విమానం యుఎస్ ఫార్ 103 అల్ట్రాలైట్ వెహికల్స్ కేటగిరీ యొక్క అవసరాలను తీర్చగలదు, దాని గరిష్ట ఖాళీ బరువు పరిమితి 254 పౌండ్లు (115 కిలోలు) తో తేలికపాటి ఇంజిన్ కలిగి ఉన్నప్పుడు. [1] [12] ఈ విమానం యుఎస్ అల్ట్రాలైట్ వర్గానికి చాలా చిన్న వింగ్ కలిగి ఉంది, ఇది 95 చదరపు అడుగుల (8.8 మీ 2) మరియు 17.6 అడుగుల (5.4 మీ) రెక్కల విస్తీర్ణంలో వింగ్ ప్రాంతం. రెక్కలో ఫ్లాప్‌లు ఉన్నాయి, ఇది 25 mph (40 కిమీ/గం) యొక్క స్టాల్ వేగాన్ని ఇస్తుంది. చిన్న రెక్క విమానానికి అధిక క్రూయిజ్ వేగం మరియు తేలికపాటి-లోడెడ్ వింగ్ కంటే అల్లకల్లోలంగా మంచి ప్రతిఘటనను ఇస్తుంది. వన్-పీస్ వింగ్ నిల్వ లేదా రవాణా కోసం త్వరగా తొలగించబడుతుంది. [1] [3] కిట్ యొక్క నిర్మాణ సమయం 150 గంటలు. [1] ప్రోటోటైప్ నవ్వే గుల్ USA అంతటా 100 lb (45 kg) సామాను మరియు 180 lb (82 kg) పైలట్‌తో ఏడు సార్లు తీరం నుండి తీరం వరకు ప్రయాణించారు. [2] క్లిచ్ నుండి డేటా [1] పోల్చదగిన పాత్ర, కాన్ఫిగరేషన్ మరియు ERA యొక్క సాధారణ లక్షణాల పనితీరు విమానం</v>
      </c>
      <c r="E5" s="1" t="s">
        <v>180</v>
      </c>
      <c r="F5" s="1" t="str">
        <f>IFERROR(__xludf.DUMMYFUNCTION("GOOGLETRANSLATE(E:E, ""en"", ""te"")"),"అల్ట్రాలైట్ విమానం")</f>
        <v>అల్ట్రాలైట్ విమానం</v>
      </c>
      <c r="G5" s="1" t="s">
        <v>181</v>
      </c>
      <c r="H5" s="1" t="s">
        <v>121</v>
      </c>
      <c r="I5" s="1" t="str">
        <f>IFERROR(__xludf.DUMMYFUNCTION("GOOGLETRANSLATE(H:H, ""en"", ""te"")"),"సంయుక్త రాష్ట్రాలు")</f>
        <v>సంయుక్త రాష్ట్రాలు</v>
      </c>
      <c r="J5" s="1" t="s">
        <v>122</v>
      </c>
      <c r="K5" s="1" t="s">
        <v>182</v>
      </c>
      <c r="L5" s="1" t="str">
        <f>IFERROR(__xludf.DUMMYFUNCTION("GOOGLETRANSLATE(K:K, ""en"", ""te"")"),"ఎర్త్‌స్టార్ విమానం")</f>
        <v>ఎర్త్‌స్టార్ విమానం</v>
      </c>
      <c r="M5" s="1" t="s">
        <v>183</v>
      </c>
      <c r="N5" s="1" t="s">
        <v>184</v>
      </c>
      <c r="O5" s="1" t="str">
        <f>IFERROR(__xludf.DUMMYFUNCTION("GOOGLETRANSLATE(N:N, ""en"", ""te"")"),"మార్క్ బీర్లే")</f>
        <v>మార్క్ బీర్లే</v>
      </c>
      <c r="P5" s="1" t="s">
        <v>185</v>
      </c>
      <c r="Q5" s="1" t="s">
        <v>186</v>
      </c>
      <c r="R5" s="1" t="s">
        <v>187</v>
      </c>
      <c r="W5" s="1" t="s">
        <v>127</v>
      </c>
      <c r="Y5" s="1" t="s">
        <v>188</v>
      </c>
      <c r="Z5" s="1" t="s">
        <v>189</v>
      </c>
      <c r="AA5" s="1" t="s">
        <v>190</v>
      </c>
      <c r="AB5" s="1" t="s">
        <v>191</v>
      </c>
      <c r="AC5" s="1" t="s">
        <v>192</v>
      </c>
      <c r="AD5" s="1" t="s">
        <v>193</v>
      </c>
      <c r="AE5" s="1" t="s">
        <v>194</v>
      </c>
      <c r="AG5" s="1" t="s">
        <v>195</v>
      </c>
      <c r="AH5" s="1" t="s">
        <v>196</v>
      </c>
      <c r="AJ5" s="1" t="s">
        <v>197</v>
      </c>
      <c r="AL5" s="1" t="s">
        <v>198</v>
      </c>
      <c r="AM5" s="1" t="s">
        <v>199</v>
      </c>
      <c r="AN5" s="1" t="s">
        <v>200</v>
      </c>
      <c r="AP5" s="1" t="s">
        <v>201</v>
      </c>
      <c r="AR5" s="1" t="s">
        <v>202</v>
      </c>
      <c r="AT5" s="1" t="s">
        <v>203</v>
      </c>
    </row>
    <row r="6">
      <c r="A6" s="1" t="s">
        <v>204</v>
      </c>
      <c r="B6" s="1" t="str">
        <f>IFERROR(__xludf.DUMMYFUNCTION("GOOGLETRANSLATE(A:A, ""en"", ""te"")"),"ఇంగ్లీష్ ఎలక్ట్రిక్ ఐర్")</f>
        <v>ఇంగ్లీష్ ఎలక్ట్రిక్ ఐర్</v>
      </c>
      <c r="C6" s="1" t="s">
        <v>205</v>
      </c>
      <c r="D6" s="1" t="str">
        <f>IFERROR(__xludf.DUMMYFUNCTION("GOOGLETRANSLATE(C:C, ""en"", ""te"")"),"ఇంగ్లీష్ ఎలక్ట్రిక్ M.3 ఐర్ బ్రిటిష్ మూడు-సీట్ల తీరప్రాంత పెట్రోలింగ్ ఫ్లయింగ్ బోట్, ఇంగ్లీష్ ఎలక్ట్రిక్ కంపెనీ రూపొందించి నిర్మించబడింది. విమానం గాలిలో మారడానికి నిరాకరించింది మరియు ఈ ప్రాజెక్ట్ వదిలివేయబడింది. 1921 లో, ఇంగ్లీష్ ఎలక్ట్రిక్ యొక్క చీఫ్ డిజ"&amp;"ైనర్, విలియం ఓకే మన్నింగ్ ఒక ప్రయోగాత్మక చిన్న ఫ్లయింగ్ బోట్ రూపకల్పనపై పనిని ప్రారంభించాడు, ఈ విమానాల కోసం ఫిరంగి-స్పాటింగ్ కోసం ఒకే ఇంజిన్ నాలుగు సీట్ల విమానాల కోసం అవసరాన్ని తీర్చడానికి ఉద్దేశించబడింది. ఈ డిజైన్ బ్రిటిష్ వైమానిక మంత్రిత్వ శాఖ దృష్టిని "&amp;"ఆకర్షించింది, మరియు రెండు ప్రోటోటైప్‌లను స్పెసిఫికేషన్ 12/21 కు వ్యతిరేకంగా ఆదేశించారు. [1] [2] మన్నింగ్ యొక్క డిజైన్, ఐర్, స్వీప్ (16 డిగ్రీలు) రెక్కలు మరియు దిగువ రెక్కలపై భారీ (20 డిగ్రీలు) డైహెడ్రల్ కలిగిన సెస్క్విప్లేన్. నీటితో నిండిన నీటితో మునిగిపో"&amp;"యిన పొట్టుపై తక్కువగా అమర్చబడి, నీటిపై ఉన్నప్పుడు అవి మునిగిపోయాయి, స్పాన్సన్‌లను స్థిరీకరించడానికి ఉద్దేశించినవి, వింగ్-టిప్ ఫ్లోట్ల అవసరాన్ని తొలగిస్తాయి. [2] [3] ఒక నేపియర్ సింహం ఇంజిన్ ఎగువ వింగ్‌కు అమర్చబడింది. [2] ఈ పొట్టును కింగ్స్టన్ హల్స్ రూపకల్ప"&amp;"న చేసిన లింటన్ హోప్ రూపొందించారు, మరియు నలుగురు సిబ్బందికి వసతి కల్పించారు, పైలట్‌కు కాక్‌పిట్ మధ్య, విమానం యొక్క విల్లులో మరియు డోర్సల్ ప్రదేశంలో గన్నర్లకు స్థానాలు అందించబడ్డాయి, పరిశీలకునికి అందించబడింది విల్లు గన్నర్స్ స్థానం యొక్క ఓపెన్ కాక్‌పిట్, మర"&amp;"ియు హల్ లోపల విమానం యొక్క రేడియోను నిర్వహించడానికి ఒక పరివేష్టిత స్థానం. [2] ఆయుధాలు విల్లు స్థానంలో అమర్చిన ఒకే లూయిస్ తుపాకీని మోస్తున్న స్కార్ఫ్ రింగ్ కలిగి ఉన్నాయి, రెండు లూయిస్ తుపాకులు డోర్సల్ మౌంట్‌కు అమర్చబడి ఉన్నాయి. [4] ప్రోటోటైప్‌ల నిర్మాణం 192"&amp;"3 లో ప్రారంభమైంది, కాని ఇంగ్లీష్ ఎలక్ట్రిక్ యొక్క పెద్ద కింగ్‌స్టన్ ఫ్లయింగ్ బోట్ పై పని ద్వారా మందగించింది, [5] మొదటి నమూనా 1925 ప్రారంభం వరకు పూర్తి కాలేదు, 10 మార్చి 1925 న ప్రారంభించబడింది. [6] తక్కువ వేగంతో టాక్సీ చేయడం చాలా కష్టమని తేలింది, ఎందుకంటే"&amp;" ఐర్ ఒక వింగ్ నుండి మరొక వింగ్ నుండి రాక్ చేస్తుంది, అయినప్పటికీ 10 kN (12 mph; 19 కిమీ/గం) పైన ఉన్న వేగంతో, రెక్కలు హైడ్రోడైనమిక్ శక్తుల ద్వారా నీటిని స్పష్టంగా ఎత్తివేసాయి, అయినప్పటికీ ఉంచడం స్ట్రెయిట్ కోర్సు కష్టమని తేలింది. టేకాఫ్ ప్రయత్నించినప్పుడు, "&amp;"ముక్కు నుండి విసిరిన నీరు దిగువ రెక్కలను ముంచెత్తింది, విమానం క్రిందికి లాగి టేకాఫ్ అసాధ్యం చేస్తుంది. ఈ సమస్యలను పరిష్కరించలేము, మరియు ప్రాజెక్ట్ ఆగిపోయింది, రెండవ ప్రోటోటైప్ నిర్మాణం సగం నిర్మించడంతో వదిలివేయబడింది. మొట్టమొదటి ప్రోటోటైప్ యొక్క పొట్టును "&amp;"కింగ్‌స్టన్‌లలో ఒకదానితో పాటు రే ఫర్న్‌బరోకు తీసుకువెళ్లారు, చివరికి బేసింగ్‌స్టోక్ కాలువపై వదిలివేయబడింది, 1950 ల ప్రారంభంలో మునిగిపోయింది. [5] [7] బ్రిటిష్ ఫ్లయింగ్ బోట్ల నుండి డేటా [8] సాధారణ లక్షణాలు పనితీరు ఆయుధ సంబంధిత జాబితాలు")</f>
        <v>ఇంగ్లీష్ ఎలక్ట్రిక్ M.3 ఐర్ బ్రిటిష్ మూడు-సీట్ల తీరప్రాంత పెట్రోలింగ్ ఫ్లయింగ్ బోట్, ఇంగ్లీష్ ఎలక్ట్రిక్ కంపెనీ రూపొందించి నిర్మించబడింది. విమానం గాలిలో మారడానికి నిరాకరించింది మరియు ఈ ప్రాజెక్ట్ వదిలివేయబడింది. 1921 లో, ఇంగ్లీష్ ఎలక్ట్రిక్ యొక్క చీఫ్ డిజైనర్, విలియం ఓకే మన్నింగ్ ఒక ప్రయోగాత్మక చిన్న ఫ్లయింగ్ బోట్ రూపకల్పనపై పనిని ప్రారంభించాడు, ఈ విమానాల కోసం ఫిరంగి-స్పాటింగ్ కోసం ఒకే ఇంజిన్ నాలుగు సీట్ల విమానాల కోసం అవసరాన్ని తీర్చడానికి ఉద్దేశించబడింది. ఈ డిజైన్ బ్రిటిష్ వైమానిక మంత్రిత్వ శాఖ దృష్టిని ఆకర్షించింది, మరియు రెండు ప్రోటోటైప్‌లను స్పెసిఫికేషన్ 12/21 కు వ్యతిరేకంగా ఆదేశించారు. [1] [2] మన్నింగ్ యొక్క డిజైన్, ఐర్, స్వీప్ (16 డిగ్రీలు) రెక్కలు మరియు దిగువ రెక్కలపై భారీ (20 డిగ్రీలు) డైహెడ్రల్ కలిగిన సెస్క్విప్లేన్. నీటితో నిండిన నీటితో మునిగిపోయిన పొట్టుపై తక్కువగా అమర్చబడి, నీటిపై ఉన్నప్పుడు అవి మునిగిపోయాయి, స్పాన్సన్‌లను స్థిరీకరించడానికి ఉద్దేశించినవి, వింగ్-టిప్ ఫ్లోట్ల అవసరాన్ని తొలగిస్తాయి. [2] [3] ఒక నేపియర్ సింహం ఇంజిన్ ఎగువ వింగ్‌కు అమర్చబడింది. [2] ఈ పొట్టును కింగ్స్టన్ హల్స్ రూపకల్పన చేసిన లింటన్ హోప్ రూపొందించారు, మరియు నలుగురు సిబ్బందికి వసతి కల్పించారు, పైలట్‌కు కాక్‌పిట్ మధ్య, విమానం యొక్క విల్లులో మరియు డోర్సల్ ప్రదేశంలో గన్నర్లకు స్థానాలు అందించబడ్డాయి, పరిశీలకునికి అందించబడింది విల్లు గన్నర్స్ స్థానం యొక్క ఓపెన్ కాక్‌పిట్, మరియు హల్ లోపల విమానం యొక్క రేడియోను నిర్వహించడానికి ఒక పరివేష్టిత స్థానం. [2] ఆయుధాలు విల్లు స్థానంలో అమర్చిన ఒకే లూయిస్ తుపాకీని మోస్తున్న స్కార్ఫ్ రింగ్ కలిగి ఉన్నాయి, రెండు లూయిస్ తుపాకులు డోర్సల్ మౌంట్‌కు అమర్చబడి ఉన్నాయి. [4] ప్రోటోటైప్‌ల నిర్మాణం 1923 లో ప్రారంభమైంది, కాని ఇంగ్లీష్ ఎలక్ట్రిక్ యొక్క పెద్ద కింగ్‌స్టన్ ఫ్లయింగ్ బోట్ పై పని ద్వారా మందగించింది, [5] మొదటి నమూనా 1925 ప్రారంభం వరకు పూర్తి కాలేదు, 10 మార్చి 1925 న ప్రారంభించబడింది. [6] తక్కువ వేగంతో టాక్సీ చేయడం చాలా కష్టమని తేలింది, ఎందుకంటే ఐర్ ఒక వింగ్ నుండి మరొక వింగ్ నుండి రాక్ చేస్తుంది, అయినప్పటికీ 10 kN (12 mph; 19 కిమీ/గం) పైన ఉన్న వేగంతో, రెక్కలు హైడ్రోడైనమిక్ శక్తుల ద్వారా నీటిని స్పష్టంగా ఎత్తివేసాయి, అయినప్పటికీ ఉంచడం స్ట్రెయిట్ కోర్సు కష్టమని తేలింది. టేకాఫ్ ప్రయత్నించినప్పుడు, ముక్కు నుండి విసిరిన నీరు దిగువ రెక్కలను ముంచెత్తింది, విమానం క్రిందికి లాగి టేకాఫ్ అసాధ్యం చేస్తుంది. ఈ సమస్యలను పరిష్కరించలేము, మరియు ప్రాజెక్ట్ ఆగిపోయింది, రెండవ ప్రోటోటైప్ నిర్మాణం సగం నిర్మించడంతో వదిలివేయబడింది. మొట్టమొదటి ప్రోటోటైప్ యొక్క పొట్టును కింగ్‌స్టన్‌లలో ఒకదానితో పాటు రే ఫర్న్‌బరోకు తీసుకువెళ్లారు, చివరికి బేసింగ్‌స్టోక్ కాలువపై వదిలివేయబడింది, 1950 ల ప్రారంభంలో మునిగిపోయింది. [5] [7] బ్రిటిష్ ఫ్లయింగ్ బోట్ల నుండి డేటా [8] సాధారణ లక్షణాలు పనితీరు ఆయుధ సంబంధిత జాబితాలు</v>
      </c>
      <c r="E6" s="1" t="s">
        <v>206</v>
      </c>
      <c r="F6" s="1" t="str">
        <f>IFERROR(__xludf.DUMMYFUNCTION("GOOGLETRANSLATE(E:E, ""en"", ""te"")"),"తీరప్రాంత పెట్రోలింగ్ ఫ్లయింగ్ బోట్")</f>
        <v>తీరప్రాంత పెట్రోలింగ్ ఫ్లయింగ్ బోట్</v>
      </c>
      <c r="G6" s="1" t="s">
        <v>207</v>
      </c>
      <c r="K6" s="1" t="s">
        <v>208</v>
      </c>
      <c r="L6" s="1" t="str">
        <f>IFERROR(__xludf.DUMMYFUNCTION("GOOGLETRANSLATE(K:K, ""en"", ""te"")"),"ఇంగ్లీష్ ఎలక్ట్రిక్")</f>
        <v>ఇంగ్లీష్ ఎలక్ట్రిక్</v>
      </c>
      <c r="M6" s="1" t="s">
        <v>209</v>
      </c>
      <c r="N6" s="1" t="s">
        <v>210</v>
      </c>
      <c r="O6" s="1" t="str">
        <f>IFERROR(__xludf.DUMMYFUNCTION("GOOGLETRANSLATE(N:N, ""en"", ""te"")"),"W.O. మన్నింగ్")</f>
        <v>W.O. మన్నింగ్</v>
      </c>
      <c r="S6" s="1">
        <v>1924.0</v>
      </c>
      <c r="T6" s="1">
        <v>2.0</v>
      </c>
      <c r="W6" s="1">
        <v>3.0</v>
      </c>
      <c r="X6" s="1" t="s">
        <v>211</v>
      </c>
      <c r="Y6" s="1" t="s">
        <v>212</v>
      </c>
      <c r="Z6" s="1" t="s">
        <v>213</v>
      </c>
      <c r="AA6" s="1" t="s">
        <v>214</v>
      </c>
      <c r="AB6" s="1" t="s">
        <v>215</v>
      </c>
      <c r="AC6" s="1" t="s">
        <v>216</v>
      </c>
      <c r="AH6" s="1" t="s">
        <v>217</v>
      </c>
      <c r="AL6" s="1" t="s">
        <v>218</v>
      </c>
      <c r="AN6" s="1" t="s">
        <v>219</v>
      </c>
      <c r="AT6" s="1" t="s">
        <v>220</v>
      </c>
      <c r="AU6" s="1" t="s">
        <v>221</v>
      </c>
    </row>
    <row r="7">
      <c r="A7" s="1" t="s">
        <v>222</v>
      </c>
      <c r="B7" s="1" t="str">
        <f>IFERROR(__xludf.DUMMYFUNCTION("GOOGLETRANSLATE(A:A, ""en"", ""te"")"),"డయోట్ మోనోప్లేన్")</f>
        <v>డయోట్ మోనోప్లేన్</v>
      </c>
      <c r="C7" s="1" t="s">
        <v>223</v>
      </c>
      <c r="D7" s="1" t="str">
        <f>IFERROR(__xludf.DUMMYFUNCTION("GOOGLETRANSLATE(C:C, ""en"", ""te"")"),"డయోట్ మోనోప్లేన్ అనేది సింగిల్-ఇంజిన్, సింగిల్-సీట్ మిడ్-వింగ్ మోనోప్లేన్, ఇది జార్జ్ మిల్లెర్ డయోట్ చేత తన సొంత ఉపయోగం కోసం స్పోర్ట్స్ మరియు టూరింగ్ విమానంగా రూపొందించబడింది. ఇది విజయవంతమైంది, 1913 లో మొదటి విమానంలో జరిగిన వెంటనే యునైటెడ్ స్టేట్స్లో ఆరు "&amp;"నెలల పర్యటన చేసింది. డయోట్ మోనోప్లేన్ దాని డిజైనర్ మరియు యజమాని జార్జ్ డయోట్ పేరు పెట్టారు. అతను 1911 లో రాయల్ ఏరో క్లబ్ ఏవియేటర్స్ సర్టిఫికేట్ (నం. 114) సంపాదించాడు మరియు మరుసటి సంవత్సరం తన క్రాస్ కంట్రీ మెషీన్ను రూపొందించాడు. డిజైన్ యొక్క ఒక బలం రిగ్గిం"&amp;"గ్ మరియు అసెంబ్లీ యొక్క సరళత, అవసరమైన చోట భూమి లేదా సముద్రం ద్వారా రవాణా చేయడం సులభం చేస్తుంది. ఈ యంత్రాన్ని లండన్లోని క్లాఫం యొక్క హ్యూలెట్ &amp; బ్లాన్డ్యూ నిర్మించారు. [1] [2] డయోట్ దాని రోజుకు ఒకే సీటు, మిడ్-వింగ్ మోనోప్లేన్. ఫ్యూజ్‌లేజ్ నలుగురు లాంగన్స్ "&amp;"చుట్టూ నిర్మించబడింది. ఇవి రెక్కల స్పార్స్ నుండి ఇంజిన్ వరకు ఒత్తిడితో కూడిన ప్రాంతంలో బూడిద, వెనుక భాగంలో స్ప్రూస్ మరియు అంతర్గతంగా వైర్ కలుపుతారు. కాక్‌పిట్ వెనుక ఉన్న స్ట్రింగర్లు మొత్తం ఫాబ్రిక్ కవరింగ్ కింద మృదువైన గుండ్రని డెక్కింగ్‌ను ఏర్పరుస్తాయి."&amp;" కాక్‌పిట్‌తో సహా ఫార్వర్డ్ ఫ్యూజ్‌లేజ్ అల్యూమినియం ధరించి ఉంది, 7-సిలిండర్, 50 హెచ్‌పి (37 కిలోవాట్) గ్నోమ్ రోటరీ ఇంజిన్‌పై చక్కని ముక్కు ముక్క, పైలట్‌ను చమురు నుండి స్ట్రీమ్లైనింగ్ కంటే రక్షించడానికి ఎక్కువ. స్టీల్ గొట్టాలను అనేక ప్రదేశాలలో ఉపయోగించారు:"&amp;" పైలట్ సీటు వలె సామ్రాజ్యం ఉక్కు ఫ్రేమ్ చేయబడింది, మరియు స్టీల్ ట్యూబ్స్ నిలువు అండర్ క్యారేజ్ సభ్యులను ఏర్పరుస్తాయి. తరువాతి నాలుగు ఉన్నాయి, ప్రతి జత ఒక చిన్న చెక్క స్కిడ్‌ను స్టీల్ క్రాస్ బ్రేసింగ్‌తో అమర్చడం మరియు షాక్ అబ్జార్బర్‌లపై ఒకే ఇరుసును ఒక జత "&amp;"చక్రాలను మోస్తుంది. అండర్ క్యారేజ్ మొదట్లో పొడవైన మొలకెత్తిన తోక స్కిడ్‌తో పూర్తయింది, [2] తరువాత చిన్న చెరకు స్కిడ్ స్థానంలో ఉంది. [1] [3] అదే సమయంలో, డయోట్ ప్రధాన అండర్ క్యారేజ్ యొక్క విలోమ బ్రేసింగ్‌లో కొన్ని మార్పులు చేశాడు. [3] తక్కువ కారక నిష్పత్తి "&amp;"రెక్కలు సమాంతరంగా అంచు మరియు దాదాపు చదరపు చిట్కా, సన్నని ఎయిర్‌ఫాయిల్ విభాగం సమయం యొక్క విలక్షణమైనది. అవి రెండు స్పార్స్ చుట్టూ నిర్మించబడ్డాయి, ప్రతి ఒక్కటి స్ప్రూస్-యాష్-స్ప్రూస్ శాండ్‌విచ్, మరియు ప్రొఫైల్ మిశ్రమ స్ప్రూస్ మరియు బూడిద పక్కటెముకలతో ఏర్పడి"&amp;"ంది. రెండు విలోమ ఫ్యూజ్‌లేజ్ స్ట్రట్‌లచే ఏర్పడిన సాకెట్లలో రెండు స్పార్‌లు అమర్చబడి ఉంటాయి, కాని వెనుక సాకెట్ భారీగా తయారు చేయబడింది మరియు కదలికను అనుమతించడానికి బోల్ట్ మరియు స్ప్లిట్ పిన్‌తో జతచేయబడింది, ఎందుకంటే డయోట్ వింగ్ వార్పింగ్ ద్వారా పార్శ్వంగా న"&amp;"ియంత్రించబడుతుంది. ప్రతి రెక్కపై ఉన్న ప్రధాన విమానంలో ఏరోడైనమిక్ శక్తులు ఫార్వర్డ్ స్కిడ్ మౌంటు పాయింట్ నుండి ఫ్రంట్ స్పార్‌కు జత కేబుల్స్ ద్వారా తీసుకువెళ్లబడ్డాయి, ఇది ల్యాండింగ్ లోడ్లను రెక్కకు బదిలీ చేయడంపై కొంత ఆందోళన కలిగిస్తుంది [4]. ప్రతి రెక్కను "&amp;"పై నుండి నాలుగు వైర్లతో, ప్రతి స్పార్‌కు రెండు, కాక్‌పిట్ ముందు విలోమ V స్టీల్ పైలాన్ నుండి కలుపుతారు. కాక్‌పిట్ వెనుక భాగంలో క్రింద ఒక చిన్న నిలువు ఉక్కు పోస్ట్ వింగ్ వార్పింగ్ వైర్లను వెనుక స్పార్‌కు తీసుకువెళ్ళింది. [2] ఫ్యూజ్‌లేజ్ పైభాగంలో జతచేయబడిన ట"&amp;"ెయిల్‌ప్లేన్ త్రిభుజాకారంగా ఉంది, శాశ్వతమైన బ్రేసింగ్ లేకుండా మరియు ఎలివేటర్లను v ఆకారపు గ్యాప్‌తో మోసే ఎలివేటర్లను చుక్కాని కదలికను అనుమతించడానికి. ఫిన్ చాలా చిన్నది మరియు త్రిభుజాకారంగా ఉంది; చుక్కాని కీలు ఫిన్ చిట్కా నుండి ఫ్యూజ్‌లేజ్ దిగువకు నడిచింది."&amp;" కంట్రోల్ వైర్లు వెనుక ఫ్యూజ్‌లేజ్ నుండి సగం నుండి బాహ్యంగా నడిచాయి. [2] ఈ విమానం 1913 ప్రారంభంలో పూర్తయింది; పరీక్ష వేగంగా మరియు సంతృప్తికరంగా ఉంది. [1] [4] విమాన పరీక్ష పూర్తయిన వెంటనే డయోట్ మోనోప్లేన్‌ను యునైటెడ్ స్టేట్స్ పర్యటనకు తీసుకువెళ్ళాడు. అతను "&amp;"ఏప్రిల్ మరియు అక్టోబర్ 1913 మధ్య 2,000 మైళ్ళు (3,200 కి.మీ) ప్రయాణించాడు. డయోట్ మంచి పనితీరును కలిగి ఉన్నట్లు నిరూపించబడింది (""ఇది రాకెట్ లాగా ఉంటుంది"", అతను రాశాడు) మరియు అధిక విశ్వసనీయత, న్యూయార్క్ నుండి కాలిఫోర్నియా వరకు యుఎస్ అంతటా ప్రదర్శన విమానాలన"&amp;"ు ఇచ్చాడు. [[పట్టు కుములి యుఎస్ నుండి తిరిగి వచ్చిన తరువాత, అతను తన మోనోప్లేన్‌ను లండన్‌లోకి బ్రైటన్ హ్యాండిక్యాప్‌లోకి ప్రవేశించాడు, ఇందులో హెండన్ ఏరోడ్రోమ్ నుండి బ్రైటన్‌కు రౌండ్ ట్రిప్ ఉంది, బ్రైటన్ సమీపంలోని షోర్హామ్ వద్ద ఇంధనం నింపాడు. ఒక బలమైన గాలి "&amp;"అతన్ని కోర్సు నుండి తీసివేసింది మరియు బీచ్ హెడ్ వద్ద ల్యాండింగ్ అవసరం. ఇది విజయవంతంగా జరిగింది, కాని గాలి విమానాన్ని తారుమారు చేసి దెబ్బతీసింది, డయోట్ పదవీ విరమణను బలవంతం చేసింది. [1] మరమ్మతులు చేసిన యంత్రాన్ని భారత పర్యటనలో తీసుకోవాలని డయోట్ ప్రణాళిక వేశ"&amp;"ాడు. [1] ఇది జరగలేదు; బదులుగా, మోనోప్లేన్‌ను 1914 లో అడ్మిరల్టీ స్వాధీనం చేసుకుంది. [4] డయోట్ మోనోప్లేన్ 1915 లో లాంబెర్ట్ &amp; బట్లర్ జారీ చేసిన సిగరెట్ కార్డుల సమితిలో కనిపించింది. [2] సాధారణ లక్షణాల పనితీరు నుండి డేటా")</f>
        <v>డయోట్ మోనోప్లేన్ అనేది సింగిల్-ఇంజిన్, సింగిల్-సీట్ మిడ్-వింగ్ మోనోప్లేన్, ఇది జార్జ్ మిల్లెర్ డయోట్ చేత తన సొంత ఉపయోగం కోసం స్పోర్ట్స్ మరియు టూరింగ్ విమానంగా రూపొందించబడింది. ఇది విజయవంతమైంది, 1913 లో మొదటి విమానంలో జరిగిన వెంటనే యునైటెడ్ స్టేట్స్లో ఆరు నెలల పర్యటన చేసింది. డయోట్ మోనోప్లేన్ దాని డిజైనర్ మరియు యజమాని జార్జ్ డయోట్ పేరు పెట్టారు. అతను 1911 లో రాయల్ ఏరో క్లబ్ ఏవియేటర్స్ సర్టిఫికేట్ (నం. 114) సంపాదించాడు మరియు మరుసటి సంవత్సరం తన క్రాస్ కంట్రీ మెషీన్ను రూపొందించాడు. డిజైన్ యొక్క ఒక బలం రిగ్గింగ్ మరియు అసెంబ్లీ యొక్క సరళత, అవసరమైన చోట భూమి లేదా సముద్రం ద్వారా రవాణా చేయడం సులభం చేస్తుంది. ఈ యంత్రాన్ని లండన్లోని క్లాఫం యొక్క హ్యూలెట్ &amp; బ్లాన్డ్యూ నిర్మించారు. [1] [2] డయోట్ దాని రోజుకు ఒకే సీటు, మిడ్-వింగ్ మోనోప్లేన్. ఫ్యూజ్‌లేజ్ నలుగురు లాంగన్స్ చుట్టూ నిర్మించబడింది. ఇవి రెక్కల స్పార్స్ నుండి ఇంజిన్ వరకు ఒత్తిడితో కూడిన ప్రాంతంలో బూడిద, వెనుక భాగంలో స్ప్రూస్ మరియు అంతర్గతంగా వైర్ కలుపుతారు. కాక్‌పిట్ వెనుక ఉన్న స్ట్రింగర్లు మొత్తం ఫాబ్రిక్ కవరింగ్ కింద మృదువైన గుండ్రని డెక్కింగ్‌ను ఏర్పరుస్తాయి. కాక్‌పిట్‌తో సహా ఫార్వర్డ్ ఫ్యూజ్‌లేజ్ అల్యూమినియం ధరించి ఉంది, 7-సిలిండర్, 50 హెచ్‌పి (37 కిలోవాట్) గ్నోమ్ రోటరీ ఇంజిన్‌పై చక్కని ముక్కు ముక్క, పైలట్‌ను చమురు నుండి స్ట్రీమ్లైనింగ్ కంటే రక్షించడానికి ఎక్కువ. స్టీల్ గొట్టాలను అనేక ప్రదేశాలలో ఉపయోగించారు: పైలట్ సీటు వలె సామ్రాజ్యం ఉక్కు ఫ్రేమ్ చేయబడింది, మరియు స్టీల్ ట్యూబ్స్ నిలువు అండర్ క్యారేజ్ సభ్యులను ఏర్పరుస్తాయి. తరువాతి నాలుగు ఉన్నాయి, ప్రతి జత ఒక చిన్న చెక్క స్కిడ్‌ను స్టీల్ క్రాస్ బ్రేసింగ్‌తో అమర్చడం మరియు షాక్ అబ్జార్బర్‌లపై ఒకే ఇరుసును ఒక జత చక్రాలను మోస్తుంది. అండర్ క్యారేజ్ మొదట్లో పొడవైన మొలకెత్తిన తోక స్కిడ్‌తో పూర్తయింది, [2] తరువాత చిన్న చెరకు స్కిడ్ స్థానంలో ఉంది. [1] [3] అదే సమయంలో, డయోట్ ప్రధాన అండర్ క్యారేజ్ యొక్క విలోమ బ్రేసింగ్‌లో కొన్ని మార్పులు చేశాడు. [3] తక్కువ కారక నిష్పత్తి రెక్కలు సమాంతరంగా అంచు మరియు దాదాపు చదరపు చిట్కా, సన్నని ఎయిర్‌ఫాయిల్ విభాగం సమయం యొక్క విలక్షణమైనది. అవి రెండు స్పార్స్ చుట్టూ నిర్మించబడ్డాయి, ప్రతి ఒక్కటి స్ప్రూస్-యాష్-స్ప్రూస్ శాండ్‌విచ్, మరియు ప్రొఫైల్ మిశ్రమ స్ప్రూస్ మరియు బూడిద పక్కటెముకలతో ఏర్పడింది. రెండు విలోమ ఫ్యూజ్‌లేజ్ స్ట్రట్‌లచే ఏర్పడిన సాకెట్లలో రెండు స్పార్‌లు అమర్చబడి ఉంటాయి, కాని వెనుక సాకెట్ భారీగా తయారు చేయబడింది మరియు కదలికను అనుమతించడానికి బోల్ట్ మరియు స్ప్లిట్ పిన్‌తో జతచేయబడింది, ఎందుకంటే డయోట్ వింగ్ వార్పింగ్ ద్వారా పార్శ్వంగా నియంత్రించబడుతుంది. ప్రతి రెక్కపై ఉన్న ప్రధాన విమానంలో ఏరోడైనమిక్ శక్తులు ఫార్వర్డ్ స్కిడ్ మౌంటు పాయింట్ నుండి ఫ్రంట్ స్పార్‌కు జత కేబుల్స్ ద్వారా తీసుకువెళ్లబడ్డాయి, ఇది ల్యాండింగ్ లోడ్లను రెక్కకు బదిలీ చేయడంపై కొంత ఆందోళన కలిగిస్తుంది [4]. ప్రతి రెక్కను పై నుండి నాలుగు వైర్లతో, ప్రతి స్పార్‌కు రెండు, కాక్‌పిట్ ముందు విలోమ V స్టీల్ పైలాన్ నుండి కలుపుతారు. కాక్‌పిట్ వెనుక భాగంలో క్రింద ఒక చిన్న నిలువు ఉక్కు పోస్ట్ వింగ్ వార్పింగ్ వైర్లను వెనుక స్పార్‌కు తీసుకువెళ్ళింది. [2] ఫ్యూజ్‌లేజ్ పైభాగంలో జతచేయబడిన టెయిల్‌ప్లేన్ త్రిభుజాకారంగా ఉంది, శాశ్వతమైన బ్రేసింగ్ లేకుండా మరియు ఎలివేటర్లను v ఆకారపు గ్యాప్‌తో మోసే ఎలివేటర్లను చుక్కాని కదలికను అనుమతించడానికి. ఫిన్ చాలా చిన్నది మరియు త్రిభుజాకారంగా ఉంది; చుక్కాని కీలు ఫిన్ చిట్కా నుండి ఫ్యూజ్‌లేజ్ దిగువకు నడిచింది. కంట్రోల్ వైర్లు వెనుక ఫ్యూజ్‌లేజ్ నుండి సగం నుండి బాహ్యంగా నడిచాయి. [2] ఈ విమానం 1913 ప్రారంభంలో పూర్తయింది; పరీక్ష వేగంగా మరియు సంతృప్తికరంగా ఉంది. [1] [4] విమాన పరీక్ష పూర్తయిన వెంటనే డయోట్ మోనోప్లేన్‌ను యునైటెడ్ స్టేట్స్ పర్యటనకు తీసుకువెళ్ళాడు. అతను ఏప్రిల్ మరియు అక్టోబర్ 1913 మధ్య 2,000 మైళ్ళు (3,200 కి.మీ) ప్రయాణించాడు. డయోట్ మంచి పనితీరును కలిగి ఉన్నట్లు నిరూపించబడింది ("ఇది రాకెట్ లాగా ఉంటుంది", అతను రాశాడు) మరియు అధిక విశ్వసనీయత, న్యూయార్క్ నుండి కాలిఫోర్నియా వరకు యుఎస్ అంతటా ప్రదర్శన విమానాలను ఇచ్చాడు. [[పట్టు కుములి యుఎస్ నుండి తిరిగి వచ్చిన తరువాత, అతను తన మోనోప్లేన్‌ను లండన్‌లోకి బ్రైటన్ హ్యాండిక్యాప్‌లోకి ప్రవేశించాడు, ఇందులో హెండన్ ఏరోడ్రోమ్ నుండి బ్రైటన్‌కు రౌండ్ ట్రిప్ ఉంది, బ్రైటన్ సమీపంలోని షోర్హామ్ వద్ద ఇంధనం నింపాడు. ఒక బలమైన గాలి అతన్ని కోర్సు నుండి తీసివేసింది మరియు బీచ్ హెడ్ వద్ద ల్యాండింగ్ అవసరం. ఇది విజయవంతంగా జరిగింది, కాని గాలి విమానాన్ని తారుమారు చేసి దెబ్బతీసింది, డయోట్ పదవీ విరమణను బలవంతం చేసింది. [1] మరమ్మతులు చేసిన యంత్రాన్ని భారత పర్యటనలో తీసుకోవాలని డయోట్ ప్రణాళిక వేశాడు. [1] ఇది జరగలేదు; బదులుగా, మోనోప్లేన్‌ను 1914 లో అడ్మిరల్టీ స్వాధీనం చేసుకుంది. [4] డయోట్ మోనోప్లేన్ 1915 లో లాంబెర్ట్ &amp; బట్లర్ జారీ చేసిన సిగరెట్ కార్డుల సమితిలో కనిపించింది. [2] సాధారణ లక్షణాల పనితీరు నుండి డేటా</v>
      </c>
      <c r="E7" s="1" t="s">
        <v>224</v>
      </c>
      <c r="F7" s="1" t="str">
        <f>IFERROR(__xludf.DUMMYFUNCTION("GOOGLETRANSLATE(E:E, ""en"", ""te"")"),"క్రీడ మరియు టూరింగ్ మోనోప్లేన్")</f>
        <v>క్రీడ మరియు టూరింగ్ మోనోప్లేన్</v>
      </c>
      <c r="G7" s="1" t="s">
        <v>225</v>
      </c>
      <c r="H7" s="1" t="s">
        <v>226</v>
      </c>
      <c r="I7" s="1" t="str">
        <f>IFERROR(__xludf.DUMMYFUNCTION("GOOGLETRANSLATE(H:H, ""en"", ""te"")"),"యునైటెడ్ కింగ్‌డమ్")</f>
        <v>యునైటెడ్ కింగ్‌డమ్</v>
      </c>
      <c r="K7" s="1" t="s">
        <v>227</v>
      </c>
      <c r="L7" s="1" t="str">
        <f>IFERROR(__xludf.DUMMYFUNCTION("GOOGLETRANSLATE(K:K, ""en"", ""te"")"),"హ్యూలెట్ &amp; బ్లాన్డ్యూ కో. లిమిటెడ్, లండన్")</f>
        <v>హ్యూలెట్ &amp; బ్లాన్డ్యూ కో. లిమిటెడ్, లండన్</v>
      </c>
      <c r="M7" s="1" t="s">
        <v>228</v>
      </c>
      <c r="N7" s="1" t="s">
        <v>229</v>
      </c>
      <c r="O7" s="1" t="str">
        <f>IFERROR(__xludf.DUMMYFUNCTION("GOOGLETRANSLATE(N:N, ""en"", ""te"")"),"జార్జ్ మిల్లెర్ డయోట్")</f>
        <v>జార్జ్ మిల్లెర్ డయోట్</v>
      </c>
      <c r="P7" s="1" t="s">
        <v>230</v>
      </c>
      <c r="T7" s="1">
        <v>1.0</v>
      </c>
      <c r="W7" s="1">
        <v>1.0</v>
      </c>
      <c r="Y7" s="1" t="s">
        <v>231</v>
      </c>
      <c r="AB7" s="1" t="s">
        <v>232</v>
      </c>
      <c r="AC7" s="1" t="s">
        <v>233</v>
      </c>
      <c r="AE7" s="1" t="s">
        <v>234</v>
      </c>
      <c r="AF7" s="1" t="s">
        <v>235</v>
      </c>
      <c r="AH7" s="1" t="s">
        <v>236</v>
      </c>
      <c r="AJ7" s="1" t="s">
        <v>237</v>
      </c>
      <c r="AL7" s="1" t="s">
        <v>238</v>
      </c>
      <c r="AU7" s="1" t="s">
        <v>239</v>
      </c>
      <c r="AV7" s="1" t="s">
        <v>240</v>
      </c>
    </row>
    <row r="8">
      <c r="A8" s="1" t="s">
        <v>241</v>
      </c>
      <c r="B8" s="1" t="str">
        <f>IFERROR(__xludf.DUMMYFUNCTION("GOOGLETRANSLATE(A:A, ""en"", ""te"")"),"ఎహ్రోఫ్లగ్ కోచ్ II లు")</f>
        <v>ఎహ్రోఫ్లగ్ కోచ్ II లు</v>
      </c>
      <c r="C8" s="1" t="s">
        <v>242</v>
      </c>
      <c r="D8" s="1" t="str">
        <f>IFERROR(__xludf.DUMMYFUNCTION("GOOGLETRANSLATE(C:C, ""en"", ""te"")"),"ఎహ్రోఫ్లగ్ కోచ్ II లు స్విస్ అల్ట్రాలైట్ విమానం, ఇది ఎగాన్ స్కీబ్ చేత రూపొందించబడింది మరియు ఆల్ట్నావు యొక్క ఎహ్రోఫ్లగ్ నిర్మించింది. ఇది 1989 లో ప్రవేశపెట్టబడింది. ఈ విమానం ప్రణాళికలుగా, te త్సాహిక నిర్మాణానికి కిట్‌గా లేదా పూర్తి రెడీ-టు-ఫ్లై-ఎయిర్‌క్రాఫ"&amp;"్ట్‌గా సరఫరా చేయబడింది. [1] [2] [3] ఈ విమానం ఫెడెరేషన్ ఏరోనటిక్ ఇంటర్నేషనల్ మైక్రోలైట్ నిబంధనలకు అనుగుణంగా రూపొందించబడింది. ఇది స్ట్రట్-బ్రేస్డ్ పారాసోల్ వింగ్ రెండు-సీట్ల-సైడ్-సైడ్ కాన్ఫిగరేషన్ ఓపెన్ కాక్‌పిట్, స్థిర సాంప్రదాయ ల్యాండింగ్ గేర్ మరియు ట్రాక"&amp;"్టర్ కాన్ఫిగరేషన్‌లో ఒకే ఇంజిన్ కలిగి ఉంది. [1] [2] [3] విమానం ఫ్యూజ్‌లేజ్ వెల్డెడ్ స్టీల్ గొట్టాల నుండి తయారవుతుంది, రెక్కలు అల్యూమినియం గొట్టాల నుండి చెక్క పక్కటెముకలతో నిర్మించబడ్డాయి. ఎయిర్‌ఫ్రేమ్ డోప్డ్ ఎయిర్‌క్రాఫ్ట్ ఫాబ్రిక్‌లో కప్పబడి ఉంటుంది. దీన"&amp;"ి 11.34 మీ (37.2 అడుగులు) స్పాన్ వింగ్ 15 మీ 2 (160 చదరపు అడుగులు) విస్తీర్ణంలో ఉంది మరియు ఇది కాబేన్ స్ట్రట్స్, వి-స్ట్రట్స్ మరియు జ్యూరీ స్ట్రట్స్ మద్దతు ఇస్తుంది. రెక్కలు త్వరగా నిల్వ చేయడానికి వేరు చేయబడతాయి. 70 HP (52 kW) సౌర్ 2.1 ఫోర్-స్ట్రోక్ వోక్స"&amp;"్వ్యాగన్ ఎయిర్-కూల్డ్ ఇంజిన్ మరియు 64 HP (48 kW) రోటాక్స్ 582 టూ-స్ట్రోక్ పవర్‌ప్లాంట్. [1] [2] [3] 2015 లో ఉత్పత్తిలో ఉన్నప్పుడు, ఈ విమానం అభ్యర్థన మేరకు మాత్రమే నిర్మించబడింది. [2] బేయర్ల్ మరియు పర్డీ నుండి డేటా [1] [3] సాధారణ లక్షణాల పనితీరు")</f>
        <v>ఎహ్రోఫ్లగ్ కోచ్ II లు స్విస్ అల్ట్రాలైట్ విమానం, ఇది ఎగాన్ స్కీబ్ చేత రూపొందించబడింది మరియు ఆల్ట్నావు యొక్క ఎహ్రోఫ్లగ్ నిర్మించింది. ఇది 1989 లో ప్రవేశపెట్టబడింది. ఈ విమానం ప్రణాళికలుగా, te త్సాహిక నిర్మాణానికి కిట్‌గా లేదా పూర్తి రెడీ-టు-ఫ్లై-ఎయిర్‌క్రాఫ్ట్‌గా సరఫరా చేయబడింది. [1] [2] [3] ఈ విమానం ఫెడెరేషన్ ఏరోనటిక్ ఇంటర్నేషనల్ మైక్రోలైట్ నిబంధనలకు అనుగుణంగా రూపొందించబడింది. ఇది స్ట్రట్-బ్రేస్డ్ పారాసోల్ వింగ్ రెండు-సీట్ల-సైడ్-సైడ్ కాన్ఫిగరేషన్ ఓపెన్ కాక్‌పిట్, స్థిర సాంప్రదాయ ల్యాండింగ్ గేర్ మరియు ట్రాక్టర్ కాన్ఫిగరేషన్‌లో ఒకే ఇంజిన్ కలిగి ఉంది. [1] [2] [3] విమానం ఫ్యూజ్‌లేజ్ వెల్డెడ్ స్టీల్ గొట్టాల నుండి తయారవుతుంది, రెక్కలు అల్యూమినియం గొట్టాల నుండి చెక్క పక్కటెముకలతో నిర్మించబడ్డాయి. ఎయిర్‌ఫ్రేమ్ డోప్డ్ ఎయిర్‌క్రాఫ్ట్ ఫాబ్రిక్‌లో కప్పబడి ఉంటుంది. దీని 11.34 మీ (37.2 అడుగులు) స్పాన్ వింగ్ 15 మీ 2 (160 చదరపు అడుగులు) విస్తీర్ణంలో ఉంది మరియు ఇది కాబేన్ స్ట్రట్స్, వి-స్ట్రట్స్ మరియు జ్యూరీ స్ట్రట్స్ మద్దతు ఇస్తుంది. రెక్కలు త్వరగా నిల్వ చేయడానికి వేరు చేయబడతాయి. 70 HP (52 kW) సౌర్ 2.1 ఫోర్-స్ట్రోక్ వోక్స్వ్యాగన్ ఎయిర్-కూల్డ్ ఇంజిన్ మరియు 64 HP (48 kW) రోటాక్స్ 582 టూ-స్ట్రోక్ పవర్‌ప్లాంట్. [1] [2] [3] 2015 లో ఉత్పత్తిలో ఉన్నప్పుడు, ఈ విమానం అభ్యర్థన మేరకు మాత్రమే నిర్మించబడింది. [2] బేయర్ల్ మరియు పర్డీ నుండి డేటా [1] [3] సాధారణ లక్షణాల పనితీరు</v>
      </c>
      <c r="E8" s="1" t="s">
        <v>180</v>
      </c>
      <c r="F8" s="1" t="str">
        <f>IFERROR(__xludf.DUMMYFUNCTION("GOOGLETRANSLATE(E:E, ""en"", ""te"")"),"అల్ట్రాలైట్ విమానం")</f>
        <v>అల్ట్రాలైట్ విమానం</v>
      </c>
      <c r="G8" s="1" t="s">
        <v>181</v>
      </c>
      <c r="H8" s="1" t="s">
        <v>243</v>
      </c>
      <c r="I8" s="1" t="str">
        <f>IFERROR(__xludf.DUMMYFUNCTION("GOOGLETRANSLATE(H:H, ""en"", ""te"")"),"స్విట్జర్లాండ్")</f>
        <v>స్విట్జర్లాండ్</v>
      </c>
      <c r="J8" s="2" t="s">
        <v>244</v>
      </c>
      <c r="K8" s="1" t="s">
        <v>245</v>
      </c>
      <c r="L8" s="1" t="str">
        <f>IFERROR(__xludf.DUMMYFUNCTION("GOOGLETRANSLATE(K:K, ""en"", ""te"")"),"Ehroflug")</f>
        <v>Ehroflug</v>
      </c>
      <c r="M8" s="2" t="s">
        <v>246</v>
      </c>
      <c r="N8" s="1" t="s">
        <v>247</v>
      </c>
      <c r="O8" s="1" t="str">
        <f>IFERROR(__xludf.DUMMYFUNCTION("GOOGLETRANSLATE(N:N, ""en"", ""te"")"),"ఎగాన్ స్కీబ్")</f>
        <v>ఎగాన్ స్కీబ్</v>
      </c>
      <c r="Q8" s="1">
        <v>1989.0</v>
      </c>
      <c r="R8" s="1" t="s">
        <v>147</v>
      </c>
      <c r="S8" s="1" t="s">
        <v>248</v>
      </c>
      <c r="T8" s="1" t="s">
        <v>249</v>
      </c>
      <c r="W8" s="1" t="s">
        <v>127</v>
      </c>
      <c r="Y8" s="1" t="s">
        <v>250</v>
      </c>
      <c r="Z8" s="1" t="s">
        <v>251</v>
      </c>
      <c r="AA8" s="1" t="s">
        <v>252</v>
      </c>
      <c r="AB8" s="1" t="s">
        <v>253</v>
      </c>
      <c r="AC8" s="1" t="s">
        <v>254</v>
      </c>
      <c r="AD8" s="1" t="s">
        <v>255</v>
      </c>
      <c r="AE8" s="1" t="s">
        <v>256</v>
      </c>
      <c r="AH8" s="1" t="s">
        <v>257</v>
      </c>
      <c r="AK8" s="1" t="s">
        <v>258</v>
      </c>
      <c r="AM8" s="1" t="s">
        <v>259</v>
      </c>
      <c r="AN8" s="1" t="s">
        <v>200</v>
      </c>
      <c r="AQ8" s="1" t="s">
        <v>260</v>
      </c>
      <c r="AR8" s="1" t="s">
        <v>261</v>
      </c>
      <c r="AS8" s="1" t="s">
        <v>262</v>
      </c>
      <c r="AU8" s="1" t="s">
        <v>263</v>
      </c>
    </row>
    <row r="9">
      <c r="A9" s="1" t="s">
        <v>264</v>
      </c>
      <c r="B9" s="1" t="str">
        <f>IFERROR(__xludf.DUMMYFUNCTION("GOOGLETRANSLATE(A:A, ""en"", ""te"")"),"EKOLOT JK 01A ELF")</f>
        <v>EKOLOT JK 01A ELF</v>
      </c>
      <c r="C9" s="1" t="s">
        <v>265</v>
      </c>
      <c r="D9" s="1" t="str">
        <f>IFERROR(__xludf.DUMMYFUNCTION("GOOGLETRANSLATE(C:C, ""en"", ""te"")"),"ఎకోలోట్ JK 01A ELF అనేది పోలిష్ మిడ్-వింగ్, సింగిల్-సీట్ మోటార్ గ్లైడర్, ఇది జెర్జీ క్రాజిక్ చేత రూపొందించబడింది మరియు క్రోస్నోకు చెందిన ఎకోలోట్ చేత నిర్మించబడింది. ఉత్పత్తి ముగిసింది, కానీ అది అందుబాటులో ఉన్నప్పుడు ఇది పూర్తి రెడీ-టు-ఫ్లై విమానం లేదా te "&amp;"త్సాహిక నిర్మాణానికి కిట్‌గా అందించబడింది. ఇది మెరుగైన ఎకోలోట్ KR-010 ELF చేత ఉత్పత్తిలో అధిగమించబడింది. [1] అమెరికన్ డిజైనర్ అలెక్స్ స్ట్రోజ్నికున్ యొక్క మునుపటి పని ఆధారంగా JK 01A ELF ను క్రావ్జిక్ రూపొందించారు. ఇది కాంటిలివర్ రెక్కలు, బబుల్ పందిరి కింద"&amp;" ఒకే-సీటు పరివేష్టిత కాక్‌పిట్, స్థిర ల్యాండింగ్ గేర్ మరియు పషర్ కాన్ఫిగరేషన్‌లో ఒకే ఇంజిన్ కలిగి ఉంది. [1] విమానం మిశ్రమాల నుండి తయారవుతుంది. దీని 11.12 మీ (36.5 అడుగులు) స్పాన్ వింగ్ 10.80 మీ 2 (116.3 చదరపు అడుగులు), ఫ్లాపెరాన్లను కలిగి ఉంది మరియు గ్లైడ"&amp;"్ నిష్పత్తిని 26: 1 అందిస్తుంది. ఉపయోగించిన ప్రామాణిక ఇంజిన్ 20 హెచ్‌పి (15 కిలోవాట్ల) జెపిఎక్స్ డి -320 రెండు-స్ట్రోక్, కానీ ఈ ఇంజిన్ ఇకపై అందుబాటులో లేదు మరియు 20 హెచ్‌పి (15 కిలోవాట్ల) పరిధిలో ఏదైనా చిన్న క్షితిజ సమాంతరంగా ప్రతిపాదించిన ఇంజిన్‌ను ఉపయోగ"&amp;"ించవచ్చు. ఈ శక్తి యొక్క ఇంజిన్ 150 మీ (492.1 అడుగులు) టేకాఫ్ పరుగును అందిస్తుంది. ఉపయోగించిన ప్రొపెల్లర్ డ్రాగ్‌ను తగ్గించడానికి మడత రూపకల్పనను కలిగి ఉంది మరియు అమర్చిన ఇంధన ట్యాంక్ 15 లీటర్ల వాల్యూమ్‌ను కలిగి ఉంటుంది (3.3 ఇంప్ గల్; 4.0 యుఎస్ గాల్). ల్యాం"&amp;"డింగ్ గేర్ డ్యూయల్, క్లోజ్-సెట్ మెయిన్‌వీల్స్ మరియు చిన్న నోస్‌వీల్‌ను ఉపయోగిస్తుంది, వింగ్‌టిప్ చక్రాలు లేవు [1] కంపెనీ పూర్తి రెడీ-టు-ఫ్లై విమానం మరియు కిట్‌లను అందిస్తుంది, ఇవి విమానాలను పూర్తి చేసిన వివిధ రాష్ట్రాల్లో అందిస్తాయి. [1] మొదటి ఫ్లైట్ 8 జూ"&amp;"లై 2006 న జరిగింది. 2007/8 దాటి ఉత్పత్తికి ఆధారాలు లేవు. [2] వరల్డ్ డైరెక్టరీ ఆఫ్ లీజర్ ఏవియేషన్ 2011-12 మరియు ఎకోలోట్ నుండి డేటా [1] [3] సాధారణ లక్షణాల పనితీరు")</f>
        <v>ఎకోలోట్ JK 01A ELF అనేది పోలిష్ మిడ్-వింగ్, సింగిల్-సీట్ మోటార్ గ్లైడర్, ఇది జెర్జీ క్రాజిక్ చేత రూపొందించబడింది మరియు క్రోస్నోకు చెందిన ఎకోలోట్ చేత నిర్మించబడింది. ఉత్పత్తి ముగిసింది, కానీ అది అందుబాటులో ఉన్నప్పుడు ఇది పూర్తి రెడీ-టు-ఫ్లై విమానం లేదా te త్సాహిక నిర్మాణానికి కిట్‌గా అందించబడింది. ఇది మెరుగైన ఎకోలోట్ KR-010 ELF చేత ఉత్పత్తిలో అధిగమించబడింది. [1] అమెరికన్ డిజైనర్ అలెక్స్ స్ట్రోజ్నికున్ యొక్క మునుపటి పని ఆధారంగా JK 01A ELF ను క్రావ్జిక్ రూపొందించారు. ఇది కాంటిలివర్ రెక్కలు, బబుల్ పందిరి కింద ఒకే-సీటు పరివేష్టిత కాక్‌పిట్, స్థిర ల్యాండింగ్ గేర్ మరియు పషర్ కాన్ఫిగరేషన్‌లో ఒకే ఇంజిన్ కలిగి ఉంది. [1] విమానం మిశ్రమాల నుండి తయారవుతుంది. దీని 11.12 మీ (36.5 అడుగులు) స్పాన్ వింగ్ 10.80 మీ 2 (116.3 చదరపు అడుగులు), ఫ్లాపెరాన్లను కలిగి ఉంది మరియు గ్లైడ్ నిష్పత్తిని 26: 1 అందిస్తుంది. ఉపయోగించిన ప్రామాణిక ఇంజిన్ 20 హెచ్‌పి (15 కిలోవాట్ల) జెపిఎక్స్ డి -320 రెండు-స్ట్రోక్, కానీ ఈ ఇంజిన్ ఇకపై అందుబాటులో లేదు మరియు 20 హెచ్‌పి (15 కిలోవాట్ల) పరిధిలో ఏదైనా చిన్న క్షితిజ సమాంతరంగా ప్రతిపాదించిన ఇంజిన్‌ను ఉపయోగించవచ్చు. ఈ శక్తి యొక్క ఇంజిన్ 150 మీ (492.1 అడుగులు) టేకాఫ్ పరుగును అందిస్తుంది. ఉపయోగించిన ప్రొపెల్లర్ డ్రాగ్‌ను తగ్గించడానికి మడత రూపకల్పనను కలిగి ఉంది మరియు అమర్చిన ఇంధన ట్యాంక్ 15 లీటర్ల వాల్యూమ్‌ను కలిగి ఉంటుంది (3.3 ఇంప్ గల్; 4.0 యుఎస్ గాల్). ల్యాండింగ్ గేర్ డ్యూయల్, క్లోజ్-సెట్ మెయిన్‌వీల్స్ మరియు చిన్న నోస్‌వీల్‌ను ఉపయోగిస్తుంది, వింగ్‌టిప్ చక్రాలు లేవు [1] కంపెనీ పూర్తి రెడీ-టు-ఫ్లై విమానం మరియు కిట్‌లను అందిస్తుంది, ఇవి విమానాలను పూర్తి చేసిన వివిధ రాష్ట్రాల్లో అందిస్తాయి. [1] మొదటి ఫ్లైట్ 8 జూలై 2006 న జరిగింది. 2007/8 దాటి ఉత్పత్తికి ఆధారాలు లేవు. [2] వరల్డ్ డైరెక్టరీ ఆఫ్ లీజర్ ఏవియేషన్ 2011-12 మరియు ఎకోలోట్ నుండి డేటా [1] [3] సాధారణ లక్షణాల పనితీరు</v>
      </c>
      <c r="E9" s="1" t="s">
        <v>266</v>
      </c>
      <c r="F9" s="1" t="str">
        <f>IFERROR(__xludf.DUMMYFUNCTION("GOOGLETRANSLATE(E:E, ""en"", ""te"")"),"మోటార్ గ్లైడర్")</f>
        <v>మోటార్ గ్లైడర్</v>
      </c>
      <c r="G9" s="1" t="s">
        <v>267</v>
      </c>
      <c r="H9" s="1" t="s">
        <v>268</v>
      </c>
      <c r="I9" s="1" t="str">
        <f>IFERROR(__xludf.DUMMYFUNCTION("GOOGLETRANSLATE(H:H, ""en"", ""te"")"),"పోలాండ్")</f>
        <v>పోలాండ్</v>
      </c>
      <c r="J9" s="2" t="s">
        <v>269</v>
      </c>
      <c r="K9" s="1" t="s">
        <v>270</v>
      </c>
      <c r="L9" s="1" t="str">
        <f>IFERROR(__xludf.DUMMYFUNCTION("GOOGLETRANSLATE(K:K, ""en"", ""te"")"),"ఎకోలోట్")</f>
        <v>ఎకోలోట్</v>
      </c>
      <c r="M9" s="2" t="s">
        <v>271</v>
      </c>
      <c r="N9" s="1" t="s">
        <v>272</v>
      </c>
      <c r="O9" s="1" t="str">
        <f>IFERROR(__xludf.DUMMYFUNCTION("GOOGLETRANSLATE(N:N, ""en"", ""te"")"),"జెర్జీ క్రావ్జిక్")</f>
        <v>జెర్జీ క్రావ్జిక్</v>
      </c>
      <c r="P9" s="3">
        <v>38906.0</v>
      </c>
      <c r="R9" s="1" t="s">
        <v>273</v>
      </c>
      <c r="W9" s="1" t="s">
        <v>127</v>
      </c>
      <c r="X9" s="1" t="s">
        <v>274</v>
      </c>
      <c r="Y9" s="1" t="s">
        <v>275</v>
      </c>
      <c r="Z9" s="1" t="s">
        <v>276</v>
      </c>
      <c r="AA9" s="1" t="s">
        <v>251</v>
      </c>
      <c r="AB9" s="1" t="s">
        <v>277</v>
      </c>
      <c r="AD9" s="1" t="s">
        <v>278</v>
      </c>
      <c r="AE9" s="1" t="s">
        <v>279</v>
      </c>
      <c r="AH9" s="1" t="s">
        <v>280</v>
      </c>
      <c r="AJ9" s="1" t="s">
        <v>281</v>
      </c>
      <c r="AL9" s="1" t="s">
        <v>282</v>
      </c>
      <c r="AM9" s="1" t="s">
        <v>283</v>
      </c>
      <c r="AN9" s="1" t="s">
        <v>284</v>
      </c>
      <c r="AO9" s="1" t="s">
        <v>254</v>
      </c>
      <c r="AR9" s="1" t="s">
        <v>285</v>
      </c>
      <c r="AS9" s="1" t="s">
        <v>286</v>
      </c>
      <c r="AW9" s="1" t="s">
        <v>287</v>
      </c>
      <c r="AX9" s="1" t="s">
        <v>288</v>
      </c>
      <c r="AY9" s="1">
        <v>26.0</v>
      </c>
      <c r="AZ9" s="1" t="s">
        <v>289</v>
      </c>
    </row>
    <row r="10">
      <c r="A10" s="1" t="s">
        <v>290</v>
      </c>
      <c r="B10" s="1" t="str">
        <f>IFERROR(__xludf.DUMMYFUNCTION("GOOGLETRANSLATE(A:A, ""en"", ""te"")"),"EKOLOT JK-05L జూనియర్")</f>
        <v>EKOLOT JK-05L జూనియర్</v>
      </c>
      <c r="C10" s="1" t="s">
        <v>291</v>
      </c>
      <c r="D10" s="1" t="str">
        <f>IFERROR(__xludf.DUMMYFUNCTION("GOOGLETRANSLATE(C:C, ""en"", ""te"")"),"ఎకోలోట్ జెకె -05 ఎల్ జూనియర్ ఒక పోలిష్ అల్ట్రాలైట్ విమానం, ఇది క్రోస్నోకు చెందిన ఎకోలోట్ చేత రూపొందించబడింది మరియు ఉత్పత్తి చేస్తుంది. ఇది ఫిబ్రవరి 2010 లో పోలాండ్‌లో ధృవీకరించబడింది. ఈ విమానం te త్సాహిక నిర్మాణానికి కిట్‌గా లేదా పూర్తి రెడీ-టు-ఫ్లై విమాన"&amp;"ంగా సరఫరా చేయబడుతుంది. [1] [2] JK-05L Fédération aéronautique ఇంటర్నేషనల్ మైక్రోలైట్ నిబంధనలకు అనుగుణంగా రూపొందించబడింది. ఇది స్ట్రట్-బ్రేస్డ్ హై వింగ్, సైడ్-బై-సైడ్ కాన్ఫిగరేషన్‌లో రెండు సీట్లతో కూడిన పరివేష్టిత కాక్‌పిట్, స్థిర ట్రైసైకిల్ ల్యాండింగ్ గేర"&amp;"్ మరియు ట్రాక్టర్ కాన్ఫిగరేషన్‌లో ఒకే ఇంజిన్ కలిగి ఉంది. [1] [2] విమానం మిశ్రమాల నుండి తయారవుతుంది. దీని 10.68 మీ (35.0 అడుగులు) స్పాన్ వింగ్ NN-1817 ఎయిర్‌ఫాయిల్‌ను ఉపయోగిస్తుంది, ఇది 10.24 m2 (110.2 చదరపు అడుగులు) విస్తీర్ణంలో ఉంది మరియు కార్బన్ ఫైబర్ ఫ"&amp;"్లేపెరాన్లను ఉపయోగిస్తుంది. జంట 35 లీటర్లు (7.7 ఇంప్ గల్; 9.2 యుఎస్ గాల్) ఇంధన ట్యాంకులు సీట్ల వెనుక ఉన్నాయి. బాలిస్టిక్ పారాచూట్ అందుబాటులో ఉంది. నియంత్రణలలో ఒకే, కేంద్ర-మౌంటెడ్ సెంటర్ స్టిక్ మరియు ఎలక్ట్రిక్ ట్రిమ్ ఉన్నాయి. ప్రామాణిక ఇంజిన్ 80 HP (60 kW"&amp;") రోటాక్స్ 912UL ఫోర్-స్ట్రోక్ పవర్‌ప్లాంట్. [1] [2] [3] JK-05L తరువాత EKOLOT KR-030 పుష్పరాగముగా అభివృద్ధి చేయబడింది. [1] [2] ఎకోలోట్ నుండి డేటా [3] [4] సాధారణ లక్షణాల పనితీరు")</f>
        <v>ఎకోలోట్ జెకె -05 ఎల్ జూనియర్ ఒక పోలిష్ అల్ట్రాలైట్ విమానం, ఇది క్రోస్నోకు చెందిన ఎకోలోట్ చేత రూపొందించబడింది మరియు ఉత్పత్తి చేస్తుంది. ఇది ఫిబ్రవరి 2010 లో పోలాండ్‌లో ధృవీకరించబడింది. ఈ విమానం te త్సాహిక నిర్మాణానికి కిట్‌గా లేదా పూర్తి రెడీ-టు-ఫ్లై విమానంగా సరఫరా చేయబడుతుంది. [1] [2] JK-05L Fédération aéronautique ఇంటర్నేషనల్ మైక్రోలైట్ నిబంధనలకు అనుగుణంగా రూపొందించబడింది. ఇది స్ట్రట్-బ్రేస్డ్ హై వింగ్, సైడ్-బై-సైడ్ కాన్ఫిగరేషన్‌లో రెండు సీట్లతో కూడిన పరివేష్టిత కాక్‌పిట్, స్థిర ట్రైసైకిల్ ల్యాండింగ్ గేర్ మరియు ట్రాక్టర్ కాన్ఫిగరేషన్‌లో ఒకే ఇంజిన్ కలిగి ఉంది. [1] [2] విమానం మిశ్రమాల నుండి తయారవుతుంది. దీని 10.68 మీ (35.0 అడుగులు) స్పాన్ వింగ్ NN-1817 ఎయిర్‌ఫాయిల్‌ను ఉపయోగిస్తుంది, ఇది 10.24 m2 (110.2 చదరపు అడుగులు) విస్తీర్ణంలో ఉంది మరియు కార్బన్ ఫైబర్ ఫ్లేపెరాన్లను ఉపయోగిస్తుంది. జంట 35 లీటర్లు (7.7 ఇంప్ గల్; 9.2 యుఎస్ గాల్) ఇంధన ట్యాంకులు సీట్ల వెనుక ఉన్నాయి. బాలిస్టిక్ పారాచూట్ అందుబాటులో ఉంది. నియంత్రణలలో ఒకే, కేంద్ర-మౌంటెడ్ సెంటర్ స్టిక్ మరియు ఎలక్ట్రిక్ ట్రిమ్ ఉన్నాయి. ప్రామాణిక ఇంజిన్ 80 HP (60 kW) రోటాక్స్ 912UL ఫోర్-స్ట్రోక్ పవర్‌ప్లాంట్. [1] [2] [3] JK-05L తరువాత EKOLOT KR-030 పుష్పరాగముగా అభివృద్ధి చేయబడింది. [1] [2] ఎకోలోట్ నుండి డేటా [3] [4] సాధారణ లక్షణాల పనితీరు</v>
      </c>
      <c r="E10" s="1" t="s">
        <v>180</v>
      </c>
      <c r="F10" s="1" t="str">
        <f>IFERROR(__xludf.DUMMYFUNCTION("GOOGLETRANSLATE(E:E, ""en"", ""te"")"),"అల్ట్రాలైట్ విమానం")</f>
        <v>అల్ట్రాలైట్ విమానం</v>
      </c>
      <c r="G10" s="1" t="s">
        <v>181</v>
      </c>
      <c r="H10" s="1" t="s">
        <v>268</v>
      </c>
      <c r="I10" s="1" t="str">
        <f>IFERROR(__xludf.DUMMYFUNCTION("GOOGLETRANSLATE(H:H, ""en"", ""te"")"),"పోలాండ్")</f>
        <v>పోలాండ్</v>
      </c>
      <c r="J10" s="2" t="s">
        <v>269</v>
      </c>
      <c r="K10" s="1" t="s">
        <v>270</v>
      </c>
      <c r="L10" s="1" t="str">
        <f>IFERROR(__xludf.DUMMYFUNCTION("GOOGLETRANSLATE(K:K, ""en"", ""te"")"),"ఎకోలోట్")</f>
        <v>ఎకోలోట్</v>
      </c>
      <c r="M10" s="2" t="s">
        <v>271</v>
      </c>
      <c r="R10" s="1" t="s">
        <v>147</v>
      </c>
      <c r="W10" s="1" t="s">
        <v>127</v>
      </c>
      <c r="X10" s="1" t="s">
        <v>292</v>
      </c>
      <c r="Y10" s="1" t="s">
        <v>293</v>
      </c>
      <c r="Z10" s="1" t="s">
        <v>294</v>
      </c>
      <c r="AA10" s="1" t="s">
        <v>252</v>
      </c>
      <c r="AB10" s="1" t="s">
        <v>295</v>
      </c>
      <c r="AC10" s="1" t="s">
        <v>296</v>
      </c>
      <c r="AD10" s="1" t="s">
        <v>297</v>
      </c>
      <c r="AE10" s="1" t="s">
        <v>298</v>
      </c>
      <c r="AG10" s="1" t="s">
        <v>299</v>
      </c>
      <c r="AH10" s="1" t="s">
        <v>300</v>
      </c>
      <c r="AJ10" s="1" t="s">
        <v>301</v>
      </c>
      <c r="AK10" s="1" t="s">
        <v>258</v>
      </c>
      <c r="AL10" s="1" t="s">
        <v>302</v>
      </c>
      <c r="AM10" s="1" t="s">
        <v>303</v>
      </c>
      <c r="AP10" s="1" t="s">
        <v>304</v>
      </c>
      <c r="AR10" s="1" t="s">
        <v>305</v>
      </c>
      <c r="AS10" s="1" t="s">
        <v>306</v>
      </c>
      <c r="BA10" s="1" t="s">
        <v>307</v>
      </c>
      <c r="BB10" s="1" t="s">
        <v>308</v>
      </c>
    </row>
    <row r="11">
      <c r="A11" s="1" t="s">
        <v>309</v>
      </c>
      <c r="B11" s="1" t="str">
        <f>IFERROR(__xludf.DUMMYFUNCTION("GOOGLETRANSLATE(A:A, ""en"", ""te"")"),"ఇలియట్స్ ఆఫ్ న్యూబరీ ఇయాన్")</f>
        <v>ఇలియట్స్ ఆఫ్ న్యూబరీ ఇయాన్</v>
      </c>
      <c r="C11" s="1" t="s">
        <v>310</v>
      </c>
      <c r="D11" s="1" t="str">
        <f>IFERROR(__xludf.DUMMYFUNCTION("GOOGLETRANSLATE(C:C, ""en"", ""te"")"),"న్యూబరీ ఇయాన్ లేదా ఇలియట్స్ ఇలియట్స్ EON A.P.4 యొక్క ఇలియట్స్ 1940 ల బ్రిటిష్ నాలుగు-సీట్ల టూరింగ్ మోనోప్లేన్ విమానం న్యూబరీకి చెందిన ఇలియట్స్ నిర్మించింది. న్యూబరీకి చెందిన ఇలియట్స్ అనుభవజ్ఞులైన యుద్ధకాల గ్లైడర్ తయారీదారులు, కానీ రెండవ ప్రపంచ యుద్ధం చివర"&amp;"ిలో శక్తితో కూడిన విమానాల రూపకల్పన మరియు ఉత్పత్తిలోకి ప్రవేశించాలని నిర్ణయించుకున్నారు. ఫలితం EON A.P.4 (సాధారణంగా న్యూబరీ ఇయాన్ అని పిలుస్తారు, [1] ఒక స్థిర ట్రైసైకిల్ ల్యాండింగ్ గేర్‌తో చెక్క నాలుగు-సీట్ల మోనోప్లేన్. ఈ డిజైన్ మిడిల్‌సెక్స్‌లోని ఫెల్తామ్"&amp;" యొక్క ఏవియేషన్ అండ్ ఇంజనీరింగ్ ప్రొడక్ట్స్ లిమిటెడ్ ద్వారా జరిగింది. ప్రోటోటైప్ EON 1 రిజిస్టర్డ్ G-AKBC 100 HP (75 kW) బ్లాక్బర్న్ సిరస్ మైనర్ ఇంజిన్ మొదట 8 ఆగస్టు 1947 న బెర్క్‌షైర్‌లోని వెల్ఫోర్డ్‌లో ప్రయాణించారు. [2] మరింత శక్తివంతమైన ఇంజిన్ కోసం రూప"&amp;"ొందించబడిన ఈ విమానం నిరూపించబడింది సిర్రస్ మైనర్‌తో అప్రధానంగా మరియు నలుగురిని తీసుకెళ్లలేకపోయింది. ఇది సెప్టెంబర్ 1947 లో ఎయిర్‌వర్తెన్స్ సర్టిఫికెట్‌ను అందుకుంది. [3] ప్రారంభ పరీక్ష పూర్తయిన తరువాత, ప్రణాళికాబద్ధమైన ఉత్పత్తి సంస్కరణను ప్రతిబింబించేలా ప్"&amp;"రోటోటైప్ సవరించబడింది. ప్రధాన మార్పులు కొత్త ఇంజిన్, 145 హెచ్‌పి (108 కిలోవాట్) యొక్క డి హవిలాండ్ జిప్సీ మేజర్, మరియు ముక్కు-చక్రాల కాలు. సవరించిన విమానం ఇయాన్ 2 ను పున es రూపకల్పన చేసింది. సివిల్ ఎయిర్క్రాఫ్ట్ మార్కెట్, మరియు కొరత o F ఆధునిక ఇంజన్లు, [4]"&amp;" కంపెనీ ఉత్పత్తిలోకి ప్రవేశించకూడదని నిర్ణయించుకుంది, పార్ట్-నిర్మించిన రెండవ నమూనా అసంపూర్ణంగా ఉంది. ఇలియట్స్ గ్లైడర్ తయారీదారుగా కొనసాగారు. [2] [4] ఏకైక పూర్తయిన ఇయాన్ విమానం సంస్థ యొక్క గ్లైడర్‌లను ప్రదర్శించడానికి గ్లైడర్-టగ్‌గా ఉపయోగించబడింది. ఈ విమా"&amp;"నం 14 ఏప్రిల్ 1950 న కెంట్‌లోని లింప్నే ఎయిర్‌ఫీల్డ్‌లో తన ముగింపును కలుసుకుంది, [2], పైలట్ జతచేయబడిన గ్లైడర్‌తో, చాక్స్ ద్వారా భద్రపరచబడని విమానం యొక్క చక్రాలతో ప్రొపెల్లర్‌ను ing పుతూ విమానం ప్రారంభించాడు. ఇంజిన్ ప్రారంభమైంది, మరియు క్రాఫ్ట్ ముందుకు సాగ"&amp;"ింది; విమానం సరిహద్దు హెడ్జ్ గుండా వెళ్ళడంతో పైలట్‌లెస్ విమానం మరియు గ్లైడర్ దెబ్బతిన్నాయి. ఏమి జరుగుతుందో తెలుసుకున్నప్పుడు గ్లైడర్ పైలట్ తన కాక్‌పిట్‌ను కూడా విడిచిపెట్టాడు. [5] [6] వ్యాపారం మరియు ఆనందం కోసం డేటా [7] సాధారణ లక్షణాల పనితీరు")</f>
        <v>న్యూబరీ ఇయాన్ లేదా ఇలియట్స్ ఇలియట్స్ EON A.P.4 యొక్క ఇలియట్స్ 1940 ల బ్రిటిష్ నాలుగు-సీట్ల టూరింగ్ మోనోప్లేన్ విమానం న్యూబరీకి చెందిన ఇలియట్స్ నిర్మించింది. న్యూబరీకి చెందిన ఇలియట్స్ అనుభవజ్ఞులైన యుద్ధకాల గ్లైడర్ తయారీదారులు, కానీ రెండవ ప్రపంచ యుద్ధం చివరిలో శక్తితో కూడిన విమానాల రూపకల్పన మరియు ఉత్పత్తిలోకి ప్రవేశించాలని నిర్ణయించుకున్నారు. ఫలితం EON A.P.4 (సాధారణంగా న్యూబరీ ఇయాన్ అని పిలుస్తారు, [1] ఒక స్థిర ట్రైసైకిల్ ల్యాండింగ్ గేర్‌తో చెక్క నాలుగు-సీట్ల మోనోప్లేన్. ఈ డిజైన్ మిడిల్‌సెక్స్‌లోని ఫెల్తామ్ యొక్క ఏవియేషన్ అండ్ ఇంజనీరింగ్ ప్రొడక్ట్స్ లిమిటెడ్ ద్వారా జరిగింది. ప్రోటోటైప్ EON 1 రిజిస్టర్డ్ G-AKBC 100 HP (75 kW) బ్లాక్బర్న్ సిరస్ మైనర్ ఇంజిన్ మొదట 8 ఆగస్టు 1947 న బెర్క్‌షైర్‌లోని వెల్ఫోర్డ్‌లో ప్రయాణించారు. [2] మరింత శక్తివంతమైన ఇంజిన్ కోసం రూపొందించబడిన ఈ విమానం నిరూపించబడింది సిర్రస్ మైనర్‌తో అప్రధానంగా మరియు నలుగురిని తీసుకెళ్లలేకపోయింది. ఇది సెప్టెంబర్ 1947 లో ఎయిర్‌వర్తెన్స్ సర్టిఫికెట్‌ను అందుకుంది. [3] ప్రారంభ పరీక్ష పూర్తయిన తరువాత, ప్రణాళికాబద్ధమైన ఉత్పత్తి సంస్కరణను ప్రతిబింబించేలా ప్రోటోటైప్ సవరించబడింది. ప్రధాన మార్పులు కొత్త ఇంజిన్, 145 హెచ్‌పి (108 కిలోవాట్) యొక్క డి హవిలాండ్ జిప్సీ మేజర్, మరియు ముక్కు-చక్రాల కాలు. సవరించిన విమానం ఇయాన్ 2 ను పున es రూపకల్పన చేసింది. సివిల్ ఎయిర్క్రాఫ్ట్ మార్కెట్, మరియు కొరత o F ఆధునిక ఇంజన్లు, [4] కంపెనీ ఉత్పత్తిలోకి ప్రవేశించకూడదని నిర్ణయించుకుంది, పార్ట్-నిర్మించిన రెండవ నమూనా అసంపూర్ణంగా ఉంది. ఇలియట్స్ గ్లైడర్ తయారీదారుగా కొనసాగారు. [2] [4] ఏకైక పూర్తయిన ఇయాన్ విమానం సంస్థ యొక్క గ్లైడర్‌లను ప్రదర్శించడానికి గ్లైడర్-టగ్‌గా ఉపయోగించబడింది. ఈ విమానం 14 ఏప్రిల్ 1950 న కెంట్‌లోని లింప్నే ఎయిర్‌ఫీల్డ్‌లో తన ముగింపును కలుసుకుంది, [2], పైలట్ జతచేయబడిన గ్లైడర్‌తో, చాక్స్ ద్వారా భద్రపరచబడని విమానం యొక్క చక్రాలతో ప్రొపెల్లర్‌ను ing పుతూ విమానం ప్రారంభించాడు. ఇంజిన్ ప్రారంభమైంది, మరియు క్రాఫ్ట్ ముందుకు సాగింది; విమానం సరిహద్దు హెడ్జ్ గుండా వెళ్ళడంతో పైలట్‌లెస్ విమానం మరియు గ్లైడర్ దెబ్బతిన్నాయి. ఏమి జరుగుతుందో తెలుసుకున్నప్పుడు గ్లైడర్ పైలట్ తన కాక్‌పిట్‌ను కూడా విడిచిపెట్టాడు. [5] [6] వ్యాపారం మరియు ఆనందం కోసం డేటా [7] సాధారణ లక్షణాల పనితీరు</v>
      </c>
      <c r="E11" s="1" t="s">
        <v>311</v>
      </c>
      <c r="F11" s="1" t="str">
        <f>IFERROR(__xludf.DUMMYFUNCTION("GOOGLETRANSLATE(E:E, ""en"", ""te"")"),"మోనోప్లేన్ పర్యటన")</f>
        <v>మోనోప్లేన్ పర్యటన</v>
      </c>
      <c r="K11" s="1" t="s">
        <v>312</v>
      </c>
      <c r="L11" s="1" t="str">
        <f>IFERROR(__xludf.DUMMYFUNCTION("GOOGLETRANSLATE(K:K, ""en"", ""te"")"),"న్యూబరీ యొక్క ఇలియట్స్")</f>
        <v>న్యూబరీ యొక్క ఇలియట్స్</v>
      </c>
      <c r="M11" s="1" t="s">
        <v>313</v>
      </c>
      <c r="N11" s="1" t="s">
        <v>314</v>
      </c>
      <c r="O11" s="1" t="str">
        <f>IFERROR(__xludf.DUMMYFUNCTION("GOOGLETRANSLATE(N:N, ""en"", ""te"")"),"ఏవియేషన్ అండ్ ఇంజనీరింగ్ ప్రొడక్ట్స్, లిమిటెడ్ [1]")</f>
        <v>ఏవియేషన్ అండ్ ఇంజనీరింగ్ ప్రొడక్ట్స్, లిమిటెడ్ [1]</v>
      </c>
      <c r="P11" s="3">
        <v>17387.0</v>
      </c>
      <c r="T11" s="1">
        <v>1.0</v>
      </c>
      <c r="W11" s="1">
        <v>1.0</v>
      </c>
      <c r="X11" s="1" t="s">
        <v>315</v>
      </c>
      <c r="Y11" s="1" t="s">
        <v>316</v>
      </c>
      <c r="Z11" s="1" t="s">
        <v>317</v>
      </c>
      <c r="AB11" s="1" t="s">
        <v>318</v>
      </c>
      <c r="AC11" s="1" t="s">
        <v>319</v>
      </c>
      <c r="AD11" s="1" t="s">
        <v>320</v>
      </c>
      <c r="AE11" s="1" t="s">
        <v>321</v>
      </c>
      <c r="AG11" s="1" t="s">
        <v>149</v>
      </c>
      <c r="AH11" s="1" t="s">
        <v>322</v>
      </c>
      <c r="AI11" s="1">
        <v>8.0</v>
      </c>
      <c r="AJ11" s="1" t="s">
        <v>323</v>
      </c>
      <c r="AK11" s="1" t="s">
        <v>324</v>
      </c>
      <c r="AL11" s="1" t="s">
        <v>325</v>
      </c>
      <c r="AM11" s="1" t="s">
        <v>326</v>
      </c>
      <c r="AN11" s="1" t="s">
        <v>327</v>
      </c>
      <c r="AP11" s="1" t="s">
        <v>328</v>
      </c>
      <c r="AR11" s="1" t="s">
        <v>329</v>
      </c>
      <c r="AT11" s="1" t="s">
        <v>330</v>
      </c>
      <c r="BB11" s="1" t="s">
        <v>331</v>
      </c>
      <c r="BC11" s="1" t="s">
        <v>332</v>
      </c>
      <c r="BD11" s="1">
        <v>1950.0</v>
      </c>
      <c r="BE11" s="2" t="s">
        <v>333</v>
      </c>
      <c r="BF11" s="1" t="s">
        <v>334</v>
      </c>
      <c r="BG11" s="1" t="s">
        <v>335</v>
      </c>
      <c r="BH11" s="1" t="s">
        <v>336</v>
      </c>
    </row>
    <row r="12">
      <c r="A12" s="1" t="s">
        <v>337</v>
      </c>
      <c r="B12" s="1" t="str">
        <f>IFERROR(__xludf.DUMMYFUNCTION("GOOGLETRANSLATE(A:A, ""en"", ""te"")"),"EMAIR MA-1")</f>
        <v>EMAIR MA-1</v>
      </c>
      <c r="C12" s="1" t="s">
        <v>338</v>
      </c>
      <c r="D12" s="1" t="str">
        <f>IFERROR(__xludf.DUMMYFUNCTION("GOOGLETRANSLATE(C:C, ""en"", ""te"")"),"EMAIR MA-1 పేమాస్టర్ 1960 ల అమెరికన్ అగ్రికల్చరల్ బిప్‌లేన్ విమానం, ఇది హవాయి ముర్రే కంపెనీలో భాగమైన ఎమెర్ నిర్మించారు. ఈ నమూనాను న్యూజిలాండ్‌లో నిర్మించి, ఎగురవేసింది, టెక్సాస్‌లోని హార్లింగెన్‌లో యునైటెడ్ స్టేట్స్‌లో ఉత్పత్తి విమానాలు నిర్మించబడ్డాయి. మ"&amp;"ుర్రేయిర్ MA-1 ను యునైటెడ్ స్టేట్స్ లోని హవాయికి చెందిన ముర్రేయిర్ లిమిటెడ్ తరపున ఎయిర్ న్యూజిలాండ్ నిర్మించింది. స్టీర్మాన్ 75 కైడెట్ ఆధారంగా, ఇది పైలట్ (మెరుగైన దృశ్యమానత కోసం పెరిగిన కాక్‌పిట్‌లో), ఒక జంప్ సీటు (స్టేషన్ల మధ్య సహాయకుడు లేదా మెకానిక్ తీస"&amp;"ుకువెళ్ళడానికి ఉపయోగిస్తారు) మరియు ఒక పైలట్ (పెరిగిన కాక్‌పిట్‌లో) వసతి కల్పించడానికి ఫార్వర్డ్ ఫ్యూజ్‌లేజ్‌కు పెరిగిన వింగ్ ప్రాంతం మరియు మార్పులను కలిగి ఉంది కెమికల్ హాప్పర్. స్థిర టెయిల్‌వీల్ ల్యాండింగ్ గేర్ బలోపేతం చేయబడింది మరియు మరింత శక్తివంతమైన ప్"&amp;"రాట్ &amp; విట్నీ కందిరీగ రేడియల్ ఇంజన్ అమర్చారు. ఇది మొదట న్యూజిలాండ్‌లో 27 జూలై 1969 న ప్రయాణించింది, తరువాత దీనిని యునైటెడ్ స్టేట్స్ రకం ధృవీకరణ పొందటానికి దీనిని కూల్చివేసి హవాయికి పంపించారు; 14 ఏప్రిల్ 1970 న ధృవీకరణ ఇవ్వబడింది. [1] ఎమెర్ టెక్సాస్‌లోని హ"&amp;"ార్లింగెన్ వద్ద విమానం ఉత్పత్తిని ప్రారంభించింది. ఉత్పత్తి విమానానికి మొదట అగోనెమైర్ MA-1 పేమాస్టర్ అని పేరు పెట్టారు, తరువాత ఎమెర్ MA-1 పేమాస్టర్‌ను నియమించారు. ఉత్పత్తి చేసిన తరువాత 1976 లో ఉత్పత్తి ముగిసింది. [2] 1975 లో EMAIR మెరుగైన సంస్కరణను అభివృద్"&amp;"ధి చేసింది, EMAIR MA-1B డయాబ్లో 1200, ఇది తప్పనిసరిగా మరింత శక్తివంతమైన రైట్ R-1820 రేడియల్ ఇంజిన్‌తో MA-1. మరింత శక్తివంతమైన ఇంజిన్ గరిష్ట టేకాఫ్ బరువును పెంచలేదు కాని అధిక ఎత్తులో కార్యకలాపాలను అనుమతించింది మరియు దాని తక్కువ అవుట్పుట్ వేగం ప్రొపెల్లర్ శ"&amp;"బ్దాన్ని తగ్గించడానికి సహాయపడింది. 1980 ప్రారంభంలో నలభై ఎనిమిది మంది MA-1 లు నిర్మించబడ్డాయి, మార్కెట్ పరిస్థితుల కారణంగా ఈ సంవత్సరం చివరి నాటికి ఉత్పత్తి నిలిపివేయబడింది. [3] 1980 ల చివరలో, మరో 23 డయాబ్లోస్ నిర్మించిన తరువాత కంపెనీ ఉత్పత్తిని నిలిపివేసిం"&amp;"ది. [4] జేన్ యొక్క అన్ని ప్రపంచ విమానాల నుండి డేటా 1980–81 [5] పోల్చదగిన పాత్ర, కాన్ఫిగరేషన్ మరియు ERA యొక్క సాధారణ లక్షణాల పనితీరు విమానం")</f>
        <v>EMAIR MA-1 పేమాస్టర్ 1960 ల అమెరికన్ అగ్రికల్చరల్ బిప్‌లేన్ విమానం, ఇది హవాయి ముర్రే కంపెనీలో భాగమైన ఎమెర్ నిర్మించారు. ఈ నమూనాను న్యూజిలాండ్‌లో నిర్మించి, ఎగురవేసింది, టెక్సాస్‌లోని హార్లింగెన్‌లో యునైటెడ్ స్టేట్స్‌లో ఉత్పత్తి విమానాలు నిర్మించబడ్డాయి. ముర్రేయిర్ MA-1 ను యునైటెడ్ స్టేట్స్ లోని హవాయికి చెందిన ముర్రేయిర్ లిమిటెడ్ తరపున ఎయిర్ న్యూజిలాండ్ నిర్మించింది. స్టీర్మాన్ 75 కైడెట్ ఆధారంగా, ఇది పైలట్ (మెరుగైన దృశ్యమానత కోసం పెరిగిన కాక్‌పిట్‌లో), ఒక జంప్ సీటు (స్టేషన్ల మధ్య సహాయకుడు లేదా మెకానిక్ తీసుకువెళ్ళడానికి ఉపయోగిస్తారు) మరియు ఒక పైలట్ (పెరిగిన కాక్‌పిట్‌లో) వసతి కల్పించడానికి ఫార్వర్డ్ ఫ్యూజ్‌లేజ్‌కు పెరిగిన వింగ్ ప్రాంతం మరియు మార్పులను కలిగి ఉంది కెమికల్ హాప్పర్. స్థిర టెయిల్‌వీల్ ల్యాండింగ్ గేర్ బలోపేతం చేయబడింది మరియు మరింత శక్తివంతమైన ప్రాట్ &amp; విట్నీ కందిరీగ రేడియల్ ఇంజన్ అమర్చారు. ఇది మొదట న్యూజిలాండ్‌లో 27 జూలై 1969 న ప్రయాణించింది, తరువాత దీనిని యునైటెడ్ స్టేట్స్ రకం ధృవీకరణ పొందటానికి దీనిని కూల్చివేసి హవాయికి పంపించారు; 14 ఏప్రిల్ 1970 న ధృవీకరణ ఇవ్వబడింది. [1] ఎమెర్ టెక్సాస్‌లోని హార్లింగెన్ వద్ద విమానం ఉత్పత్తిని ప్రారంభించింది. ఉత్పత్తి విమానానికి మొదట అగోనెమైర్ MA-1 పేమాస్టర్ అని పేరు పెట్టారు, తరువాత ఎమెర్ MA-1 పేమాస్టర్‌ను నియమించారు. ఉత్పత్తి చేసిన తరువాత 1976 లో ఉత్పత్తి ముగిసింది. [2] 1975 లో EMAIR మెరుగైన సంస్కరణను అభివృద్ధి చేసింది, EMAIR MA-1B డయాబ్లో 1200, ఇది తప్పనిసరిగా మరింత శక్తివంతమైన రైట్ R-1820 రేడియల్ ఇంజిన్‌తో MA-1. మరింత శక్తివంతమైన ఇంజిన్ గరిష్ట టేకాఫ్ బరువును పెంచలేదు కాని అధిక ఎత్తులో కార్యకలాపాలను అనుమతించింది మరియు దాని తక్కువ అవుట్పుట్ వేగం ప్రొపెల్లర్ శబ్దాన్ని తగ్గించడానికి సహాయపడింది. 1980 ప్రారంభంలో నలభై ఎనిమిది మంది MA-1 లు నిర్మించబడ్డాయి, మార్కెట్ పరిస్థితుల కారణంగా ఈ సంవత్సరం చివరి నాటికి ఉత్పత్తి నిలిపివేయబడింది. [3] 1980 ల చివరలో, మరో 23 డయాబ్లోస్ నిర్మించిన తరువాత కంపెనీ ఉత్పత్తిని నిలిపివేసింది. [4] జేన్ యొక్క అన్ని ప్రపంచ విమానాల నుండి డేటా 1980–81 [5] పోల్చదగిన పాత్ర, కాన్ఫిగరేషన్ మరియు ERA యొక్క సాధారణ లక్షణాల పనితీరు విమానం</v>
      </c>
      <c r="E12" s="1" t="s">
        <v>339</v>
      </c>
      <c r="F12" s="1" t="str">
        <f>IFERROR(__xludf.DUMMYFUNCTION("GOOGLETRANSLATE(E:E, ""en"", ""te"")"),"వ్యవసాయ బిప్‌లేన్")</f>
        <v>వ్యవసాయ బిప్‌లేన్</v>
      </c>
      <c r="K12" s="1" t="s">
        <v>340</v>
      </c>
      <c r="L12" s="1" t="str">
        <f>IFERROR(__xludf.DUMMYFUNCTION("GOOGLETRANSLATE(K:K, ""en"", ""te"")"),"Emair")</f>
        <v>Emair</v>
      </c>
      <c r="M12" s="2" t="s">
        <v>341</v>
      </c>
      <c r="P12" s="1">
        <v>1969.0</v>
      </c>
      <c r="T12" s="1">
        <v>73.0</v>
      </c>
      <c r="W12" s="1" t="s">
        <v>342</v>
      </c>
      <c r="X12" s="1" t="s">
        <v>343</v>
      </c>
      <c r="Y12" s="1" t="s">
        <v>344</v>
      </c>
      <c r="Z12" s="1" t="s">
        <v>345</v>
      </c>
      <c r="AB12" s="1" t="s">
        <v>346</v>
      </c>
      <c r="AC12" s="1" t="s">
        <v>347</v>
      </c>
      <c r="AE12" s="1" t="s">
        <v>348</v>
      </c>
      <c r="AG12" s="1" t="s">
        <v>149</v>
      </c>
      <c r="AJ12" s="1" t="s">
        <v>349</v>
      </c>
      <c r="AK12" s="1" t="s">
        <v>350</v>
      </c>
      <c r="AL12" s="1" t="s">
        <v>351</v>
      </c>
      <c r="AN12" s="1" t="s">
        <v>352</v>
      </c>
      <c r="AO12" s="1" t="s">
        <v>353</v>
      </c>
      <c r="AR12" s="1" t="s">
        <v>354</v>
      </c>
      <c r="BB12" s="1" t="s">
        <v>355</v>
      </c>
      <c r="BC12" s="2" t="s">
        <v>356</v>
      </c>
      <c r="BF12" s="1" t="s">
        <v>357</v>
      </c>
      <c r="BI12" s="1" t="s">
        <v>358</v>
      </c>
      <c r="BJ12" s="1" t="s">
        <v>359</v>
      </c>
    </row>
    <row r="13">
      <c r="A13" s="1" t="s">
        <v>360</v>
      </c>
      <c r="B13" s="1" t="str">
        <f>IFERROR(__xludf.DUMMYFUNCTION("GOOGLETRANSLATE(A:A, ""en"", ""te"")"),"యూరోఫ్లీ FB5 స్టార్ లైట్")</f>
        <v>యూరోఫ్లీ FB5 స్టార్ లైట్</v>
      </c>
      <c r="C13" s="1" t="s">
        <v>361</v>
      </c>
      <c r="D13" s="1" t="str">
        <f>IFERROR(__xludf.DUMMYFUNCTION("GOOGLETRANSLATE(C:C, ""en"", ""te"")"),"యూరోఫ్లీ FB5 స్టార్ లైట్ ఇటాలియన్ అల్ట్రాలైట్ నిర్మించిన సింగిల్ ఇంజిన్ కిట్, ఇది రెండు వైపులా కూర్చుంది. ఇది మొదట 2000 ల చివరలో ప్రయాణించింది. [1] యూరోఫ్లీ యొక్క తేలికపాటి విమానాల శ్రేణిలో, స్టార్ లైట్ సాంప్రదాయకంగా వేయబడినది, సింగిల్ ఇంజిన్, తక్కువ వింగ"&amp;"్ మోనోప్లేన్ సీటింగ్ రెండు వైపులా ఉంది. ఇది ఫాబ్రిక్ కప్పబడిన మెటల్ ఫ్రేమ్, కాక్‌పిట్ ప్రాంతంలో ఉక్కుతో మరియు అల్లాయ్ ఫ్యూజ్‌లేజ్ లాన్స్‌తో నిర్మించిన కిట్. రెక్కలు స్థిరమైన తీగ మరియు చదరపు చిట్కాలను కలిగి ఉంటాయి; ఇన్బోర్డ్ ఫ్లాప్స్ అమర్చబడి ఉంటాయి. ఫ్యూజ"&amp;"్‌లేజ్ ఫ్లాట్ సైడెడ్, అయితే లోతైన గుండ్రని డెక్కింగ్‌తో, ఇది పెద్ద, ఒక ముక్క కాక్‌పిట్ పందిరి వెనుక భాగంలో విలీనం అవుతుంది. ఈ డెక్కింగ్ తోక వైపు టేపులు, ఇక్కడ టెయిల్‌ప్లేన్, తుడిచిపెట్టిన అంచులు మరియు సరళమైన చిట్కాలతో మరియు స్ట్రెయిట్ వెనుకంజలో ఉన్న అంచుల"&amp;"తో ఎలివేటర్లను మోసుకెళ్ళడం ఫ్యూజ్‌లేజ్ పైభాగంలో అమర్చబడి ఉంటుంది. ఫిన్ టెయిల్‌ప్లేన్‌కు సమానమైన ఆకారాన్ని కలిగి ఉంది, అయినప్పటికీ చుక్కాని కీలు మరియు వెనుకంజలో ఉన్న అంచు కూడా కొద్దిగా కొట్టుకుపోతాయి. చుక్కాని ఫ్యూజ్‌లేజ్ దిగువకు విస్తరించి, ఎలివేటర్ల మధ్య"&amp;" కటౌట్‌లో కదులుతుంది. [2] స్టార్ లైట్ రోటాక్స్ 912 ఫ్లాట్ ఫోర్ పిస్టన్ ఇంజిన్ల యొక్క రెండు వేరియంట్లలో ఒకటి ద్వారా శక్తినిస్తుంది: 60 కిలోవాట్ల (80 హెచ్‌పి) యుఎల్ లేదా 73.5 కిలోవాట్ (99 హెచ్‌పి) యుఎల్. ఇది స్థిర ట్రైసైకిల్ అండర్ క్యారేజ్ కలిగి ఉంది, మెయిన"&amp;"్‌వీల్స్ స్ప్రింగ్ ఫ్యూజ్‌లేజ్ నుండి అమర్చబడి, కాస్టరింగ్ నోస్‌వీల్. ల్యాండింగ్ గేర్ తగినంత సస్పెన్షన్ అందించడానికి జిక్రాల్ అల్లాయ్ బార్ల నుండి కల్పించబడింది. వీల్ ఫెయిరింగ్‌లు అమర్చవచ్చు. [2] [3] 2010 మధ్య నాటికి కనీసం 12 స్టార్ లైట్లు ఇటలీలో పనిచేస్తున"&amp;"్నాయి. [2] మరొకటి 2009 ప్రారంభం నుండి స్పానిష్ రిజిస్టర్‌లో ఉంది. [4] జేన్ యొక్క అన్ని ప్రపంచ విమానాల నుండి డేటా 2011/12 [2] సాధారణ లక్షణాల పనితీరు")</f>
        <v>యూరోఫ్లీ FB5 స్టార్ లైట్ ఇటాలియన్ అల్ట్రాలైట్ నిర్మించిన సింగిల్ ఇంజిన్ కిట్, ఇది రెండు వైపులా కూర్చుంది. ఇది మొదట 2000 ల చివరలో ప్రయాణించింది. [1] యూరోఫ్లీ యొక్క తేలికపాటి విమానాల శ్రేణిలో, స్టార్ లైట్ సాంప్రదాయకంగా వేయబడినది, సింగిల్ ఇంజిన్, తక్కువ వింగ్ మోనోప్లేన్ సీటింగ్ రెండు వైపులా ఉంది. ఇది ఫాబ్రిక్ కప్పబడిన మెటల్ ఫ్రేమ్, కాక్‌పిట్ ప్రాంతంలో ఉక్కుతో మరియు అల్లాయ్ ఫ్యూజ్‌లేజ్ లాన్స్‌తో నిర్మించిన కిట్. రెక్కలు స్థిరమైన తీగ మరియు చదరపు చిట్కాలను కలిగి ఉంటాయి; ఇన్బోర్డ్ ఫ్లాప్స్ అమర్చబడి ఉంటాయి. ఫ్యూజ్‌లేజ్ ఫ్లాట్ సైడెడ్, అయితే లోతైన గుండ్రని డెక్కింగ్‌తో, ఇది పెద్ద, ఒక ముక్క కాక్‌పిట్ పందిరి వెనుక భాగంలో విలీనం అవుతుంది. ఈ డెక్కింగ్ తోక వైపు టేపులు, ఇక్కడ టెయిల్‌ప్లేన్, తుడిచిపెట్టిన అంచులు మరియు సరళమైన చిట్కాలతో మరియు స్ట్రెయిట్ వెనుకంజలో ఉన్న అంచులతో ఎలివేటర్లను మోసుకెళ్ళడం ఫ్యూజ్‌లేజ్ పైభాగంలో అమర్చబడి ఉంటుంది. ఫిన్ టెయిల్‌ప్లేన్‌కు సమానమైన ఆకారాన్ని కలిగి ఉంది, అయినప్పటికీ చుక్కాని కీలు మరియు వెనుకంజలో ఉన్న అంచు కూడా కొద్దిగా కొట్టుకుపోతాయి. చుక్కాని ఫ్యూజ్‌లేజ్ దిగువకు విస్తరించి, ఎలివేటర్ల మధ్య కటౌట్‌లో కదులుతుంది. [2] స్టార్ లైట్ రోటాక్స్ 912 ఫ్లాట్ ఫోర్ పిస్టన్ ఇంజిన్ల యొక్క రెండు వేరియంట్లలో ఒకటి ద్వారా శక్తినిస్తుంది: 60 కిలోవాట్ల (80 హెచ్‌పి) యుఎల్ లేదా 73.5 కిలోవాట్ (99 హెచ్‌పి) యుఎల్. ఇది స్థిర ట్రైసైకిల్ అండర్ క్యారేజ్ కలిగి ఉంది, మెయిన్‌వీల్స్ స్ప్రింగ్ ఫ్యూజ్‌లేజ్ నుండి అమర్చబడి, కాస్టరింగ్ నోస్‌వీల్. ల్యాండింగ్ గేర్ తగినంత సస్పెన్షన్ అందించడానికి జిక్రాల్ అల్లాయ్ బార్ల నుండి కల్పించబడింది. వీల్ ఫెయిరింగ్‌లు అమర్చవచ్చు. [2] [3] 2010 మధ్య నాటికి కనీసం 12 స్టార్ లైట్లు ఇటలీలో పనిచేస్తున్నాయి. [2] మరొకటి 2009 ప్రారంభం నుండి స్పానిష్ రిజిస్టర్‌లో ఉంది. [4] జేన్ యొక్క అన్ని ప్రపంచ విమానాల నుండి డేటా 2011/12 [2] సాధారణ లక్షణాల పనితీరు</v>
      </c>
      <c r="E13" s="1" t="s">
        <v>362</v>
      </c>
      <c r="F13" s="1" t="str">
        <f>IFERROR(__xludf.DUMMYFUNCTION("GOOGLETRANSLATE(E:E, ""en"", ""te"")"),"రెండు సీటు అల్ట్రాలైట్")</f>
        <v>రెండు సీటు అల్ట్రాలైట్</v>
      </c>
      <c r="G13" s="1" t="s">
        <v>363</v>
      </c>
      <c r="H13" s="1" t="s">
        <v>364</v>
      </c>
      <c r="I13" s="1" t="str">
        <f>IFERROR(__xludf.DUMMYFUNCTION("GOOGLETRANSLATE(H:H, ""en"", ""te"")"),"ఇటలీ")</f>
        <v>ఇటలీ</v>
      </c>
      <c r="J13" s="2" t="s">
        <v>365</v>
      </c>
      <c r="K13" s="1" t="s">
        <v>366</v>
      </c>
      <c r="L13" s="1" t="str">
        <f>IFERROR(__xludf.DUMMYFUNCTION("GOOGLETRANSLATE(K:K, ""en"", ""te"")"),"యూరో ఫ్లై Srl")</f>
        <v>యూరో ఫ్లై Srl</v>
      </c>
      <c r="X13" s="1" t="s">
        <v>367</v>
      </c>
      <c r="Y13" s="1" t="s">
        <v>368</v>
      </c>
      <c r="Z13" s="1" t="s">
        <v>369</v>
      </c>
      <c r="AA13" s="1" t="s">
        <v>252</v>
      </c>
      <c r="AB13" s="1" t="s">
        <v>370</v>
      </c>
      <c r="AC13" s="1" t="s">
        <v>371</v>
      </c>
      <c r="AD13" s="1" t="s">
        <v>372</v>
      </c>
      <c r="AE13" s="1" t="s">
        <v>373</v>
      </c>
      <c r="AH13" s="1" t="s">
        <v>374</v>
      </c>
      <c r="AK13" s="1">
        <v>2.0</v>
      </c>
      <c r="AL13" s="1" t="s">
        <v>375</v>
      </c>
      <c r="AM13" s="1" t="s">
        <v>376</v>
      </c>
      <c r="AN13" s="1" t="s">
        <v>377</v>
      </c>
      <c r="AQ13" s="1" t="s">
        <v>378</v>
      </c>
      <c r="AR13" s="1" t="s">
        <v>379</v>
      </c>
    </row>
    <row r="14">
      <c r="A14" s="1" t="s">
        <v>380</v>
      </c>
      <c r="B14" s="1" t="str">
        <f>IFERROR(__xludf.DUMMYFUNCTION("GOOGLETRANSLATE(A:A, ""en"", ""te"")"),"ఎక్సాలిబర్ విమానం ఎక్సాలిబర్")</f>
        <v>ఎక్సాలిబర్ విమానం ఎక్సాలిబర్</v>
      </c>
      <c r="C14" s="1" t="s">
        <v>381</v>
      </c>
      <c r="D14" s="1" t="str">
        <f>IFERROR(__xludf.DUMMYFUNCTION("GOOGLETRANSLATE(C:C, ""en"", ""te"")"),"ఎక్సాలిబర్ అనేది ఒక అమెరికన్ రెండు సీట్లు, హై వింగ్, హై వింగ్, పషర్ కాన్ఫిగరేషన్ అల్ట్రాలైట్ విమానం, ఇది ఫ్లోరిడాలోని సెబ్రింగ్ యొక్క ఎక్సాలిబర్ విమానం ద్వారా te త్సాహిక నిర్మాణం కోసం కిట్ రూపంలో తయారు చేయబడుతుంది. ఇది 1993 లో ప్రవేశపెట్టబడింది. [1] [2] ["&amp;"3] [4] [5] [6] [7] [8] ఎక్సాలిబర్ యుఎస్ te త్సాహిక-నిర్మిత మరియు లైట్-స్పోర్ట్ విమాన వర్గాలలో మరియు కెనడాలో te త్సాహిక-నిర్మిత, బులా మరియు AULA వర్గాలలో లభిస్తుంది. ఐరోపాలో ఇది ఫెడెరేషన్ ఏరోనటిక్ ఇంటర్నేషనల్ మైక్రోలైట్ నిబంధనల క్రింద అర్హత సాధిస్తుంది. [7"&amp;"] [9] ఎక్సాలిబర్ క్వాడ్ సిటీ ఛాలెంజర్ II విమానం యొక్క ""క్లోన్"" [1] గా రూపొందించబడింది. సంస్థ ప్రాథమిక ఛాలెంజర్ డిజైన్‌ను తీసుకుంది మరియు అనేక మార్పులను కలిగి ఉంది, ఇంజిన్ నిటారుగా మౌంట్ చేయడం వంటివి పెద్ద ప్రొపెల్లర్లు మరియు రోటాక్స్ గేర్‌బాక్స్‌ను అమర్"&amp;"చడానికి అనుమతించడం, టైల్‌బూమ్‌ను పొడిగించడం మరియు తోక నిలువు ఉపరితలాన్ని విస్తరించడం, స్థిరత్వాన్ని పెంచడానికి మరియు ఐలెరాన్‌లను తగ్గించడం మరియు నియంత్రణ కేబుళ్లను భర్తీ చేయడం గొట్టాలు. ఛాలెంజర్‌పై ఐచ్ఛిక డాక్రాన్ కవరింగ్ సూపర్‌ఫ్లైట్ ప్రామాణిక విమాన ఫాబ్"&amp;"రిక్‌తో భర్తీ చేయబడింది, ఎక్కువ బ్యాక్‌సీట్ గదిని ఇవ్వడానికి ఫ్యూజ్‌లేజ్ పొడవుగా ఉంది మరియు మెరుగైన ఓవర్-నోస్ దృశ్యమానతను అందించడానికి నోస్‌కోన్ పరిమాణంలో తగ్గించబడింది. డ్రాగ్ తగ్గించడానికి డిజైన్ కూడా క్రమబద్ధీకరించబడింది మరియు రౌండ్ క్రాస్-సెక్షన్ వింగ"&amp;"్ స్ట్రట్‌లను ఏరోడైనమిక్ ఎక్స్‌ట్రషన్‌లతో భర్తీ చేశారు. ఛాలెంజర్ యొక్క దృ g మైన ల్యాండింగ్ గేర్ ఒక బంగీ-సస్పెండ్ వ్యవస్థతో భర్తీ చేయబడింది. [1] ల్యాండింగ్ గేర్ ఇంప్రూవ్‌మెంట్స్ సమీక్షకుడు ఆండ్రీ క్లిచ్, అల్ట్రాలైట్ ఎయిర్‌క్రాఫ్ట్ షాపర్ గైడ్ రచయిత ఇలా అన్న"&amp;"ారు: ఎక్సాలిబర్ మెయిన్‌వీల్స్‌పై బంగీ సస్పెన్షన్ కలిగి ఉంది. ఇది ఛాలెంజర్‌పై మెరుగుదల, దీని కఠినమైన ప్రధాన గేర్ గొట్టాలు కఠినమైన ల్యాండింగ్‌ల సమయంలో చాలాసార్లు కింక్ అయ్యాయి. నోవిస్ పైలట్ల చేతుల్లో తమ యంత్రాలను వదిలివేసే బోధకులచే మెయిన్‌వీల్స్‌పై సస్పెన్ష"&amp;"న్ ఖచ్చితంగా ప్రశంసించబడుతుంది. [1] కిట్‌ప్లాన్‌ల నుండి డేటా [4] [5] మరియు ఎక్సాలిబర్ [11] సాధారణ లక్షణాల పనితీరు ఏవియానిక్స్ పోల్చదగిన పాత్ర, కాన్ఫిగరేషన్ యొక్క అభివృద్ధి విమానం, కాన్ఫిగరేషన్ , మరియు ERA")</f>
        <v>ఎక్సాలిబర్ అనేది ఒక అమెరికన్ రెండు సీట్లు, హై వింగ్, హై వింగ్, పషర్ కాన్ఫిగరేషన్ అల్ట్రాలైట్ విమానం, ఇది ఫ్లోరిడాలోని సెబ్రింగ్ యొక్క ఎక్సాలిబర్ విమానం ద్వారా te త్సాహిక నిర్మాణం కోసం కిట్ రూపంలో తయారు చేయబడుతుంది. ఇది 1993 లో ప్రవేశపెట్టబడింది. [1] [2] [3] [4] [5] [6] [7] [8] ఎక్సాలిబర్ యుఎస్ te త్సాహిక-నిర్మిత మరియు లైట్-స్పోర్ట్ విమాన వర్గాలలో మరియు కెనడాలో te త్సాహిక-నిర్మిత, బులా మరియు AULA వర్గాలలో లభిస్తుంది. ఐరోపాలో ఇది ఫెడెరేషన్ ఏరోనటిక్ ఇంటర్నేషనల్ మైక్రోలైట్ నిబంధనల క్రింద అర్హత సాధిస్తుంది. [7] [9] ఎక్సాలిబర్ క్వాడ్ సిటీ ఛాలెంజర్ II విమానం యొక్క "క్లోన్" [1] గా రూపొందించబడింది. సంస్థ ప్రాథమిక ఛాలెంజర్ డిజైన్‌ను తీసుకుంది మరియు అనేక మార్పులను కలిగి ఉంది, ఇంజిన్ నిటారుగా మౌంట్ చేయడం వంటివి పెద్ద ప్రొపెల్లర్లు మరియు రోటాక్స్ గేర్‌బాక్స్‌ను అమర్చడానికి అనుమతించడం, టైల్‌బూమ్‌ను పొడిగించడం మరియు తోక నిలువు ఉపరితలాన్ని విస్తరించడం, స్థిరత్వాన్ని పెంచడానికి మరియు ఐలెరాన్‌లను తగ్గించడం మరియు నియంత్రణ కేబుళ్లను భర్తీ చేయడం గొట్టాలు. ఛాలెంజర్‌పై ఐచ్ఛిక డాక్రాన్ కవరింగ్ సూపర్‌ఫ్లైట్ ప్రామాణిక విమాన ఫాబ్రిక్‌తో భర్తీ చేయబడింది, ఎక్కువ బ్యాక్‌సీట్ గదిని ఇవ్వడానికి ఫ్యూజ్‌లేజ్ పొడవుగా ఉంది మరియు మెరుగైన ఓవర్-నోస్ దృశ్యమానతను అందించడానికి నోస్‌కోన్ పరిమాణంలో తగ్గించబడింది. డ్రాగ్ తగ్గించడానికి డిజైన్ కూడా క్రమబద్ధీకరించబడింది మరియు రౌండ్ క్రాస్-సెక్షన్ వింగ్ స్ట్రట్‌లను ఏరోడైనమిక్ ఎక్స్‌ట్రషన్‌లతో భర్తీ చేశారు. ఛాలెంజర్ యొక్క దృ g మైన ల్యాండింగ్ గేర్ ఒక బంగీ-సస్పెండ్ వ్యవస్థతో భర్తీ చేయబడింది. [1] ల్యాండింగ్ గేర్ ఇంప్రూవ్‌మెంట్స్ సమీక్షకుడు ఆండ్రీ క్లిచ్, అల్ట్రాలైట్ ఎయిర్‌క్రాఫ్ట్ షాపర్ గైడ్ రచయిత ఇలా అన్నారు: ఎక్సాలిబర్ మెయిన్‌వీల్స్‌పై బంగీ సస్పెన్షన్ కలిగి ఉంది. ఇది ఛాలెంజర్‌పై మెరుగుదల, దీని కఠినమైన ప్రధాన గేర్ గొట్టాలు కఠినమైన ల్యాండింగ్‌ల సమయంలో చాలాసార్లు కింక్ అయ్యాయి. నోవిస్ పైలట్ల చేతుల్లో తమ యంత్రాలను వదిలివేసే బోధకులచే మెయిన్‌వీల్స్‌పై సస్పెన్షన్ ఖచ్చితంగా ప్రశంసించబడుతుంది. [1] కిట్‌ప్లాన్‌ల నుండి డేటా [4] [5] మరియు ఎక్సాలిబర్ [11] సాధారణ లక్షణాల పనితీరు ఏవియానిక్స్ పోల్చదగిన పాత్ర, కాన్ఫిగరేషన్ యొక్క అభివృద్ధి విమానం, కాన్ఫిగరేషన్ , మరియు ERA</v>
      </c>
      <c r="E14" s="1" t="s">
        <v>180</v>
      </c>
      <c r="F14" s="1" t="str">
        <f>IFERROR(__xludf.DUMMYFUNCTION("GOOGLETRANSLATE(E:E, ""en"", ""te"")"),"అల్ట్రాలైట్ విమానం")</f>
        <v>అల్ట్రాలైట్ విమానం</v>
      </c>
      <c r="G14" s="1" t="s">
        <v>181</v>
      </c>
      <c r="H14" s="1" t="s">
        <v>121</v>
      </c>
      <c r="I14" s="1" t="str">
        <f>IFERROR(__xludf.DUMMYFUNCTION("GOOGLETRANSLATE(H:H, ""en"", ""te"")"),"సంయుక్త రాష్ట్రాలు")</f>
        <v>సంయుక్త రాష్ట్రాలు</v>
      </c>
      <c r="J14" s="1" t="s">
        <v>122</v>
      </c>
      <c r="K14" s="1" t="s">
        <v>382</v>
      </c>
      <c r="L14" s="1" t="str">
        <f>IFERROR(__xludf.DUMMYFUNCTION("GOOGLETRANSLATE(K:K, ""en"", ""te"")"),"ఎక్సాలిబర్ విమానం")</f>
        <v>ఎక్సాలిబర్ విమానం</v>
      </c>
      <c r="M14" s="1" t="s">
        <v>383</v>
      </c>
      <c r="Q14" s="1">
        <v>1993.0</v>
      </c>
      <c r="S14" s="1" t="s">
        <v>384</v>
      </c>
      <c r="W14" s="1" t="s">
        <v>127</v>
      </c>
      <c r="X14" s="1" t="s">
        <v>385</v>
      </c>
      <c r="Y14" s="1" t="s">
        <v>386</v>
      </c>
      <c r="Z14" s="1" t="s">
        <v>387</v>
      </c>
      <c r="AA14" s="1" t="s">
        <v>388</v>
      </c>
      <c r="AB14" s="1" t="s">
        <v>389</v>
      </c>
      <c r="AD14" s="1" t="s">
        <v>390</v>
      </c>
      <c r="AE14" s="1" t="s">
        <v>391</v>
      </c>
      <c r="AG14" s="1" t="s">
        <v>149</v>
      </c>
      <c r="AH14" s="1" t="s">
        <v>392</v>
      </c>
      <c r="AK14" s="1" t="s">
        <v>258</v>
      </c>
      <c r="AL14" s="1" t="s">
        <v>393</v>
      </c>
      <c r="AM14" s="1" t="s">
        <v>394</v>
      </c>
      <c r="AP14" s="1" t="s">
        <v>395</v>
      </c>
      <c r="AQ14" s="1" t="s">
        <v>396</v>
      </c>
      <c r="AR14" s="1" t="s">
        <v>397</v>
      </c>
    </row>
    <row r="15">
      <c r="A15" s="1" t="s">
        <v>398</v>
      </c>
      <c r="B15" s="1" t="str">
        <f>IFERROR(__xludf.DUMMYFUNCTION("GOOGLETRANSLATE(A:A, ""en"", ""te"")"),"ఎల్లేహామర్ సెమీ బిప్లేన్")</f>
        <v>ఎల్లేహామర్ సెమీ బిప్లేన్</v>
      </c>
      <c r="C15" s="1" t="s">
        <v>399</v>
      </c>
      <c r="D15" s="1" t="str">
        <f>IFERROR(__xludf.DUMMYFUNCTION("GOOGLETRANSLATE(C:C, ""en"", ""te"")"),"ఎల్లేహామర్ సెమీ-బిప్లేన్ 1906 లో డెన్మార్క్‌లో ఎగిరిన మార్గదర్శక విమానం. జాకబ్ ఎల్లేహామర్ మునుపటి సంవత్సరం అతని మోనోప్లేన్ డిజైన్ ఆధారంగా ఈ విమానాన్ని నిర్మించాడు. ఆ విమానం వలె, ఇది ఒక పెద్ద, త్రిభుజాకార రెక్కను కలిగి ఉంది, దాని క్రింద అమర్చిన మోటారు (ఎల్"&amp;"లేహామర్ యొక్క సొంత డిజైన్ మరియు నిర్మాణం). పైలట్ ఒక లోలకం లాగా సస్పెండ్ చేయబడిన ఒక సీటుపై కూర్చుని, విమానం నియంత్రించడానికి తన బరువును మార్చడానికి వీలు కల్పిస్తుంది, ఆధునిక హాంగ్-గ్లైడర్ నియంత్రణకు కాన్సెప్ట్ (అమలు కాకపోతే) సమానంగా ఉంటుంది. అతని మోనోప్లేన"&amp;"్ మాదిరిగా కాకుండా, సెమీ-బిప్లేన్ యొక్క ప్రధాన విభాగం స్థిరమైన, పగలని వ్యవధిని ఏర్పరుస్తుంది. అదనంగా, ఇది అదే త్రిభుజాకార ఆకారం యొక్క ఎగువ విభాగంతో అమర్చబడింది, ఇది దాని మూడు మూలల్లో ప్రధాన విభాగానికి మరియు విమానం యొక్క సెంట్రెలైన్ పైన ఉన్న ఒక వంపుతో అనుస"&amp;"ంధానించబడింది. ఈ విమానంలో, ఎల్లేహామర్ ఆగస్టు 16 న లిండ్‌హోమ్ ద్వీపం [DA] పై ఒక చిన్న హాప్ చేసాడు మరియు సెప్టెంబర్ 12 న నిరంతర విమానంలో, సుమారు 50 సెం.మీ (140 అడుగులు 2 అడుగుల ఎత్తులో) ఎత్తులో 42 మీటర్లు ఉన్నాయి. ఇది ఉచిత ఫ్లైట్ కాదు, అయినప్పటికీ, ఈ విమానం"&amp;" రన్వే మధ్యలో ఉన్న ఒక ధ్రువానికి కట్టుబడి ఉంది. విమానం యొక్క ప్రతిరూపాన్ని 1966 లో అరవిడ్ లిగార్డ్ సోరెన్సేన్ నిర్మించారు, దీనిని సిట్రోయెన్ 2 సివి ఇంజిన్ ద్వారా నడిపించి డాన్మార్క్స్ ఫ్లైముసియంకు విరాళంగా ఇచ్చారు. ప్రతిరూపంతో ఉన్న పరీక్షలు ప్రొపెల్లర్‌కు"&amp;" ఇంజిన్ శక్తిని ప్రసారం చేయడంలో ఇబ్బందులను చూపించాయి మరియు ఈ విమానం టాక్సీని చేయగలిగినప్పటికీ, భూమి నుండి సహకరించడం అసాధ్యమని నిరూపించబడింది. సాధారణ లక్షణాలు")</f>
        <v>ఎల్లేహామర్ సెమీ-బిప్లేన్ 1906 లో డెన్మార్క్‌లో ఎగిరిన మార్గదర్శక విమానం. జాకబ్ ఎల్లేహామర్ మునుపటి సంవత్సరం అతని మోనోప్లేన్ డిజైన్ ఆధారంగా ఈ విమానాన్ని నిర్మించాడు. ఆ విమానం వలె, ఇది ఒక పెద్ద, త్రిభుజాకార రెక్కను కలిగి ఉంది, దాని క్రింద అమర్చిన మోటారు (ఎల్లేహామర్ యొక్క సొంత డిజైన్ మరియు నిర్మాణం). పైలట్ ఒక లోలకం లాగా సస్పెండ్ చేయబడిన ఒక సీటుపై కూర్చుని, విమానం నియంత్రించడానికి తన బరువును మార్చడానికి వీలు కల్పిస్తుంది, ఆధునిక హాంగ్-గ్లైడర్ నియంత్రణకు కాన్సెప్ట్ (అమలు కాకపోతే) సమానంగా ఉంటుంది. అతని మోనోప్లేన్ మాదిరిగా కాకుండా, సెమీ-బిప్లేన్ యొక్క ప్రధాన విభాగం స్థిరమైన, పగలని వ్యవధిని ఏర్పరుస్తుంది. అదనంగా, ఇది అదే త్రిభుజాకార ఆకారం యొక్క ఎగువ విభాగంతో అమర్చబడింది, ఇది దాని మూడు మూలల్లో ప్రధాన విభాగానికి మరియు విమానం యొక్క సెంట్రెలైన్ పైన ఉన్న ఒక వంపుతో అనుసంధానించబడింది. ఈ విమానంలో, ఎల్లేహామర్ ఆగస్టు 16 న లిండ్‌హోమ్ ద్వీపం [DA] పై ఒక చిన్న హాప్ చేసాడు మరియు సెప్టెంబర్ 12 న నిరంతర విమానంలో, సుమారు 50 సెం.మీ (140 అడుగులు 2 అడుగుల ఎత్తులో) ఎత్తులో 42 మీటర్లు ఉన్నాయి. ఇది ఉచిత ఫ్లైట్ కాదు, అయినప్పటికీ, ఈ విమానం రన్వే మధ్యలో ఉన్న ఒక ధ్రువానికి కట్టుబడి ఉంది. విమానం యొక్క ప్రతిరూపాన్ని 1966 లో అరవిడ్ లిగార్డ్ సోరెన్సేన్ నిర్మించారు, దీనిని సిట్రోయెన్ 2 సివి ఇంజిన్ ద్వారా నడిపించి డాన్మార్క్స్ ఫ్లైముసియంకు విరాళంగా ఇచ్చారు. ప్రతిరూపంతో ఉన్న పరీక్షలు ప్రొపెల్లర్‌కు ఇంజిన్ శక్తిని ప్రసారం చేయడంలో ఇబ్బందులను చూపించాయి మరియు ఈ విమానం టాక్సీని చేయగలిగినప్పటికీ, భూమి నుండి సహకరించడం అసాధ్యమని నిరూపించబడింది. సాధారణ లక్షణాలు</v>
      </c>
      <c r="E15" s="1" t="s">
        <v>400</v>
      </c>
      <c r="F15" s="1" t="str">
        <f>IFERROR(__xludf.DUMMYFUNCTION("GOOGLETRANSLATE(E:E, ""en"", ""te"")"),"ప్రయోగాత్మక విమానం")</f>
        <v>ప్రయోగాత్మక విమానం</v>
      </c>
      <c r="K15" s="1" t="s">
        <v>401</v>
      </c>
      <c r="L15" s="1" t="str">
        <f>IFERROR(__xludf.DUMMYFUNCTION("GOOGLETRANSLATE(K:K, ""en"", ""te"")"),"జాకబ్ ఎల్లేహామర్")</f>
        <v>జాకబ్ ఎల్లేహామర్</v>
      </c>
      <c r="M15" s="1" t="s">
        <v>402</v>
      </c>
      <c r="N15" s="1" t="s">
        <v>401</v>
      </c>
      <c r="O15" s="1" t="str">
        <f>IFERROR(__xludf.DUMMYFUNCTION("GOOGLETRANSLATE(N:N, ""en"", ""te"")"),"జాకబ్ ఎల్లేహామర్")</f>
        <v>జాకబ్ ఎల్లేహామర్</v>
      </c>
      <c r="P15" s="3">
        <v>2447.0</v>
      </c>
      <c r="T15" s="1">
        <v>1.0</v>
      </c>
      <c r="W15" s="1" t="s">
        <v>403</v>
      </c>
      <c r="AB15" s="1" t="s">
        <v>404</v>
      </c>
      <c r="AH15" s="1" t="s">
        <v>405</v>
      </c>
      <c r="AJ15" s="1" t="s">
        <v>406</v>
      </c>
      <c r="AL15" s="1" t="s">
        <v>407</v>
      </c>
      <c r="AU15" s="1" t="s">
        <v>402</v>
      </c>
      <c r="BC15" s="1" t="s">
        <v>408</v>
      </c>
    </row>
    <row r="16">
      <c r="A16" s="1" t="s">
        <v>409</v>
      </c>
      <c r="B16" s="1" t="str">
        <f>IFERROR(__xludf.DUMMYFUNCTION("GOOGLETRANSLATE(A:A, ""en"", ""te"")"),"ఎల్లేహామర్ ట్రిప్లేన్")</f>
        <v>ఎల్లేహామర్ ట్రిప్లేన్</v>
      </c>
      <c r="C16" s="1" t="s">
        <v>410</v>
      </c>
      <c r="D16" s="1" t="str">
        <f>IFERROR(__xludf.DUMMYFUNCTION("GOOGLETRANSLATE(C:C, ""en"", ""te"")"),"ఎల్లేహామర్ ట్రిప్లేన్ 1907 లో డెన్మార్క్‌లో నిర్మించిన ఒక మార్గదర్శక విమానం. మునుపటి సంవత్సరం ఎల్లేహామర్ యొక్క సెమీ-బిప్‌లేన్ మాదిరిగా కాకుండా, ఈ (లేకపోతే పేరులేని) ట్రిప్లేన్ స్వేచ్ఛా, గుర్తించబడని విమానాలను తయారు చేయగలదు. ఈ విమానం ఓపెన్ గొట్టపు చట్రంతో "&amp;"జతచేయబడిన మూడు సెట్ల త్రిభుజాకార రెక్కలను కలిగి ఉంది. ఎగువ సెట్ ఒక నిరంతర-స్పాన్, కానీ దిగువ సెట్లు విభజించబడ్డాయి మరియు ఫ్రేమ్ యొక్క ఇరువైపులా జతచేయబడ్డాయి. ఒక క్షితిజ సమాంతర స్టెబిలైజర్ ఫ్రేమ్ యొక్క వెనుకకు అమర్చబడింది. సాంప్రదాయిక నిలువు స్టెబిలైజర్లు "&amp;"లేవు, అయితే కవర్ చేసిన టెయిల్‌వీల్ స్థిరత్వం కోసం చాలా తక్కువ మొత్తంలో ఉపరితల వైశాల్యాన్ని అందించింది. [1] 14 జనవరి 1908 న ఎల్లేహామర్ ఈ యంత్రంలో 175 మీ (574 అడుగులు) మరియు ఫిబ్రవరి 13 న, 300 మీ (1,000 అడుగులు) ఒకటి. ఈ సమయంలో, అతను వక్ర విమానాలు కూడా ప్రార"&amp;"ంభించాడు. జూన్లో, ఎల్లేహామర్ కీల్ లోని ట్రిప్లేన్ను ప్రదర్శించాడు, అక్కడ అతను జర్మనీలో శక్తితో విమాన ప్రయాణం చేసినందుకు ప్రుస్సియాకు చెందిన ప్రిన్స్ హెన్రీ నుండి M 5,000 బహుమతిని సేకరించగలిగాడు. ఎయిర్ ప్రోగ్రెస్ జనరల్ లక్షణాల పనితీరు")</f>
        <v>ఎల్లేహామర్ ట్రిప్లేన్ 1907 లో డెన్మార్క్‌లో నిర్మించిన ఒక మార్గదర్శక విమానం. మునుపటి సంవత్సరం ఎల్లేహామర్ యొక్క సెమీ-బిప్‌లేన్ మాదిరిగా కాకుండా, ఈ (లేకపోతే పేరులేని) ట్రిప్లేన్ స్వేచ్ఛా, గుర్తించబడని విమానాలను తయారు చేయగలదు. ఈ విమానం ఓపెన్ గొట్టపు చట్రంతో జతచేయబడిన మూడు సెట్ల త్రిభుజాకార రెక్కలను కలిగి ఉంది. ఎగువ సెట్ ఒక నిరంతర-స్పాన్, కానీ దిగువ సెట్లు విభజించబడ్డాయి మరియు ఫ్రేమ్ యొక్క ఇరువైపులా జతచేయబడ్డాయి. ఒక క్షితిజ సమాంతర స్టెబిలైజర్ ఫ్రేమ్ యొక్క వెనుకకు అమర్చబడింది. సాంప్రదాయిక నిలువు స్టెబిలైజర్లు లేవు, అయితే కవర్ చేసిన టెయిల్‌వీల్ స్థిరత్వం కోసం చాలా తక్కువ మొత్తంలో ఉపరితల వైశాల్యాన్ని అందించింది. [1] 14 జనవరి 1908 న ఎల్లేహామర్ ఈ యంత్రంలో 175 మీ (574 అడుగులు) మరియు ఫిబ్రవరి 13 న, 300 మీ (1,000 అడుగులు) ఒకటి. ఈ సమయంలో, అతను వక్ర విమానాలు కూడా ప్రారంభించాడు. జూన్లో, ఎల్లేహామర్ కీల్ లోని ట్రిప్లేన్ను ప్రదర్శించాడు, అక్కడ అతను జర్మనీలో శక్తితో విమాన ప్రయాణం చేసినందుకు ప్రుస్సియాకు చెందిన ప్రిన్స్ హెన్రీ నుండి M 5,000 బహుమతిని సేకరించగలిగాడు. ఎయిర్ ప్రోగ్రెస్ జనరల్ లక్షణాల పనితీరు</v>
      </c>
      <c r="K16" s="1" t="s">
        <v>401</v>
      </c>
      <c r="L16" s="1" t="str">
        <f>IFERROR(__xludf.DUMMYFUNCTION("GOOGLETRANSLATE(K:K, ""en"", ""te"")"),"జాకబ్ ఎల్లేహామర్")</f>
        <v>జాకబ్ ఎల్లేహామర్</v>
      </c>
      <c r="M16" s="1" t="s">
        <v>402</v>
      </c>
      <c r="N16" s="1" t="s">
        <v>401</v>
      </c>
      <c r="O16" s="1" t="str">
        <f>IFERROR(__xludf.DUMMYFUNCTION("GOOGLETRANSLATE(N:N, ""en"", ""te"")"),"జాకబ్ ఎల్లేహామర్")</f>
        <v>జాకబ్ ఎల్లేహామర్</v>
      </c>
      <c r="P16" s="1">
        <v>1907.0</v>
      </c>
      <c r="T16" s="1">
        <v>1.0</v>
      </c>
      <c r="AU16" s="1" t="s">
        <v>402</v>
      </c>
    </row>
    <row r="17">
      <c r="A17" s="1" t="s">
        <v>411</v>
      </c>
      <c r="B17" s="1" t="str">
        <f>IFERROR(__xludf.DUMMYFUNCTION("GOOGLETRANSLATE(A:A, ""en"", ""te"")"),"మెరుగైన వ్యూహాత్మక ఫైటర్")</f>
        <v>మెరుగైన వ్యూహాత్మక ఫైటర్</v>
      </c>
      <c r="C17" s="1" t="s">
        <v>412</v>
      </c>
      <c r="D17" s="1" t="str">
        <f>IFERROR(__xludf.DUMMYFUNCTION("GOOGLETRANSLATE(C:C, ""en"", ""te"")"),"మెరుగైన టాక్టికల్ ఫైటర్ (ఇటిఎఫ్) అనేది 1980 మరియు 1984 మధ్య యునైటెడ్ స్టేట్స్ వైమానిక దళం నిర్వహించిన సమ్మె ఫైటర్/ఇంటర్‌డిక్టర్ ప్రోగ్రామ్, సాధారణ డైనమిక్స్ ఎఫ్ -111 ఆర్డ్వార్క్ కోసం పున ments స్థాపనలను పొందటానికి. [1] [2] ఇది మెక్‌డోనెల్ డగ్లస్ ఎఫ్ -15 ఇ"&amp;" స్ట్రైక్ ఈగిల్‌కు దారితీసింది. మార్చి 1981 లో, యుఎస్ఎఎఫ్ ఎఫ్ -111 ఆర్డ్వార్క్ కోసం ప్రత్యామ్నాయాన్ని సేకరించడానికి మెరుగైన వ్యూహాత్మక ఫైటర్ ప్రోగ్రామ్‌ను ప్రకటించింది. ఈ కార్యక్రమానికి డ్యూయల్-రోల్ ఫైటర్ (DRF) పోటీగా పేరు మార్చబడింది. [సైటేషన్ అవసరం] ఫైట"&amp;"ర్ ఎస్కార్ట్ లేదా జామింగ్ ద్వారా అదనపు మద్దతు అవసరం లేకుండా లోతైన గాలి ఇంటర్‌డిక్షన్ మిషన్లను ప్రారంభించగల సామర్థ్యం ఉన్న ఒక విమానాన్ని ఈ భావన ed హించింది. [3] జనరల్ డైనమిక్స్ ఎఫ్ -16 ఎక్స్ఎల్‌ను సమర్పించగా, మెక్‌డోనెల్ డగ్లస్ ఎఫ్ -15 ఇ స్ట్రైక్ ఈగిల్‌ను "&amp;"సమర్పించారు. పనావియా సుడిగాలి కూడా ఒక అభ్యర్థి, కానీ విమానంలో విశ్వసనీయ వాయు ఆధిపత్యం ఫైటర్ సామర్ధ్యం లేనందున, ఇది అమెరికన్ తయారు చేయనిది కాదు, ఇది తీవ్రంగా పరిగణించబడలేదు. [4] బ్రిగేడియర్ జనరల్ రోనాల్డ్ డబ్ల్యూ. యేట్స్ దర్శకత్వంలో DRF మూల్యాంకన బృందం 198"&amp;"1 నుండి 30 ఏప్రిల్ 1983 వరకు నడిచింది. రెండు విమానాలు ఒకే పాత్ర కోసం పోటీ పడుతున్నప్పటికీ, వారు డిజైన్ విధానంలో చాలా భిన్నంగా ఉన్నారు. ట్విన్-ఇంజిన్ ఎఫ్ -15 ఇ స్ట్రైక్ ఈగిల్ ప్రాథమికంగా ఎఫ్ -15 డి టూ-సీట్ల ట్రైనర్, బ్యాక్-సీట్ స్టేషన్ భూ-అటాక్ పరికరాలకు మ"&amp;"ద్దతుగా సవరించబడింది. సింగిల్-ఇంజిన్ ఎఫ్ -16 ఎక్స్ఎల్ అసలు ఎఫ్ -16 ఫైటింగ్ ఫాల్కన్ నుండి ప్రధాన నిర్మాణ మరియు ఏరోడైనమిక్ తేడాలను కలిగి ఉంది, దీని ఫలితంగా మంచి రూపకల్పన జరిగింది, ఇది దాని సమూలంగా పున es రూపకల్పన చేయబడిన క్రాంక్-డెల్టా వింగ్ తో, పనితీరును బ"&amp;"ాగా పెంచింది; ఎంచుకుంటే, సింగిల్- మరియు రెండు-సీట్ల సంస్కరణలను వరుసగా F-16E మరియు F-16F గా నియమించాలి. [5] అందుకని, XL కి పూర్తి ఉత్పత్తిలో ఉంచడానికి చాలా ఎక్కువ కృషి, సమయం మరియు డబ్బు అవసరం. అదనంగా, స్ట్రైక్ ఈగిల్ రెండు ఇంజన్లను కలిగి ఉంది, ఇది ఎక్కువ ఆయ"&amp;"ుధాలు మరియు/లేదా కవచాన్ని తీసుకువెళ్ళే మరింత థ్రస్ట్ మరియు సామర్థ్యాన్ని ఇస్తుంది. ఇంకా, ఇంజిన్ రిడెండెన్సీ ఒక విమానానికి చాలా ఉపయోగకరంగా ఉంటుంది, దీని మిషన్ ఫైటర్ విమానాలు మరియు ఇంటర్‌సెప్టర్ల యొక్క ప్రామాణిక బెదిరింపులతో పాటు, విమాన వ్యతిరేక ఫిరంగిదళం మ"&amp;"రియు ఉపరితల నుండి గాలికి క్షిపణుల పరిధిలో పనిచేస్తుంది. 24 ఫిబ్రవరి 1984 న, USAF F-15E ను ఎంచుకుంది; F-16XL (US $ 270 మిలియన్లు మరియు US $ 470 మిలియన్లు) తో పోలిస్తే F-15E యొక్క తక్కువ అభివృద్ధి ఖర్చులు, F-15E భవిష్యత్తులో వృద్ధి సామర్థ్యాన్ని కలిగి ఉందనే"&amp;" నమ్మకం మరియు జంట-ఇంజిన్ రిడెండెన్సీని కలిగి ఉంది. [6 నటించు USAF మొదట్లో 400 విమానాలను సేకరిస్తుందని భావించారు, తరువాత ఒక సంఖ్య 392 కు సవరించబడింది. [5] [8] రెండు ఎఫ్ -16 ఎక్స్ఎల్లను వైమానిక దళానికి తిరిగి ఇచ్చి, కాలిఫోర్నియాలోని మొజావేలోని ఎడ్వర్డ్స్ ఎయ"&amp;"ిర్ ఫోర్స్ బేస్ వద్ద నిల్వలో ఉంచారు.")</f>
        <v>మెరుగైన టాక్టికల్ ఫైటర్ (ఇటిఎఫ్) అనేది 1980 మరియు 1984 మధ్య యునైటెడ్ స్టేట్స్ వైమానిక దళం నిర్వహించిన సమ్మె ఫైటర్/ఇంటర్‌డిక్టర్ ప్రోగ్రామ్, సాధారణ డైనమిక్స్ ఎఫ్ -111 ఆర్డ్వార్క్ కోసం పున ments స్థాపనలను పొందటానికి. [1] [2] ఇది మెక్‌డోనెల్ డగ్లస్ ఎఫ్ -15 ఇ స్ట్రైక్ ఈగిల్‌కు దారితీసింది. మార్చి 1981 లో, యుఎస్ఎఎఫ్ ఎఫ్ -111 ఆర్డ్వార్క్ కోసం ప్రత్యామ్నాయాన్ని సేకరించడానికి మెరుగైన వ్యూహాత్మక ఫైటర్ ప్రోగ్రామ్‌ను ప్రకటించింది. ఈ కార్యక్రమానికి డ్యూయల్-రోల్ ఫైటర్ (DRF) పోటీగా పేరు మార్చబడింది. [సైటేషన్ అవసరం] ఫైటర్ ఎస్కార్ట్ లేదా జామింగ్ ద్వారా అదనపు మద్దతు అవసరం లేకుండా లోతైన గాలి ఇంటర్‌డిక్షన్ మిషన్లను ప్రారంభించగల సామర్థ్యం ఉన్న ఒక విమానాన్ని ఈ భావన ed హించింది. [3] జనరల్ డైనమిక్స్ ఎఫ్ -16 ఎక్స్ఎల్‌ను సమర్పించగా, మెక్‌డోనెల్ డగ్లస్ ఎఫ్ -15 ఇ స్ట్రైక్ ఈగిల్‌ను సమర్పించారు. పనావియా సుడిగాలి కూడా ఒక అభ్యర్థి, కానీ విమానంలో విశ్వసనీయ వాయు ఆధిపత్యం ఫైటర్ సామర్ధ్యం లేనందున, ఇది అమెరికన్ తయారు చేయనిది కాదు, ఇది తీవ్రంగా పరిగణించబడలేదు. [4] బ్రిగేడియర్ జనరల్ రోనాల్డ్ డబ్ల్యూ. యేట్స్ దర్శకత్వంలో DRF మూల్యాంకన బృందం 1981 నుండి 30 ఏప్రిల్ 1983 వరకు నడిచింది. రెండు విమానాలు ఒకే పాత్ర కోసం పోటీ పడుతున్నప్పటికీ, వారు డిజైన్ విధానంలో చాలా భిన్నంగా ఉన్నారు. ట్విన్-ఇంజిన్ ఎఫ్ -15 ఇ స్ట్రైక్ ఈగిల్ ప్రాథమికంగా ఎఫ్ -15 డి టూ-సీట్ల ట్రైనర్, బ్యాక్-సీట్ స్టేషన్ భూ-అటాక్ పరికరాలకు మద్దతుగా సవరించబడింది. సింగిల్-ఇంజిన్ ఎఫ్ -16 ఎక్స్ఎల్ అసలు ఎఫ్ -16 ఫైటింగ్ ఫాల్కన్ నుండి ప్రధాన నిర్మాణ మరియు ఏరోడైనమిక్ తేడాలను కలిగి ఉంది, దీని ఫలితంగా మంచి రూపకల్పన జరిగింది, ఇది దాని సమూలంగా పున es రూపకల్పన చేయబడిన క్రాంక్-డెల్టా వింగ్ తో, పనితీరును బాగా పెంచింది; ఎంచుకుంటే, సింగిల్- మరియు రెండు-సీట్ల సంస్కరణలను వరుసగా F-16E మరియు F-16F గా నియమించాలి. [5] అందుకని, XL కి పూర్తి ఉత్పత్తిలో ఉంచడానికి చాలా ఎక్కువ కృషి, సమయం మరియు డబ్బు అవసరం. అదనంగా, స్ట్రైక్ ఈగిల్ రెండు ఇంజన్లను కలిగి ఉంది, ఇది ఎక్కువ ఆయుధాలు మరియు/లేదా కవచాన్ని తీసుకువెళ్ళే మరింత థ్రస్ట్ మరియు సామర్థ్యాన్ని ఇస్తుంది. ఇంకా, ఇంజిన్ రిడెండెన్సీ ఒక విమానానికి చాలా ఉపయోగకరంగా ఉంటుంది, దీని మిషన్ ఫైటర్ విమానాలు మరియు ఇంటర్‌సెప్టర్ల యొక్క ప్రామాణిక బెదిరింపులతో పాటు, విమాన వ్యతిరేక ఫిరంగిదళం మరియు ఉపరితల నుండి గాలికి క్షిపణుల పరిధిలో పనిచేస్తుంది. 24 ఫిబ్రవరి 1984 న, USAF F-15E ను ఎంచుకుంది; F-16XL (US $ 270 మిలియన్లు మరియు US $ 470 మిలియన్లు) తో పోలిస్తే F-15E యొక్క తక్కువ అభివృద్ధి ఖర్చులు, F-15E భవిష్యత్తులో వృద్ధి సామర్థ్యాన్ని కలిగి ఉందనే నమ్మకం మరియు జంట-ఇంజిన్ రిడెండెన్సీని కలిగి ఉంది. [6 నటించు USAF మొదట్లో 400 విమానాలను సేకరిస్తుందని భావించారు, తరువాత ఒక సంఖ్య 392 కు సవరించబడింది. [5] [8] రెండు ఎఫ్ -16 ఎక్స్ఎల్లను వైమానిక దళానికి తిరిగి ఇచ్చి, కాలిఫోర్నియాలోని మొజావేలోని ఎడ్వర్డ్స్ ఎయిర్ ఫోర్స్ బేస్ వద్ద నిల్వలో ఉంచారు.</v>
      </c>
      <c r="BK17" s="1" t="s">
        <v>413</v>
      </c>
      <c r="BL17" s="1" t="s">
        <v>414</v>
      </c>
      <c r="BM17" s="1" t="s">
        <v>415</v>
      </c>
      <c r="BN17" s="1" t="s">
        <v>416</v>
      </c>
      <c r="BO17" s="1" t="s">
        <v>417</v>
      </c>
      <c r="BP17" s="1" t="s">
        <v>418</v>
      </c>
      <c r="BQ17" s="1" t="s">
        <v>419</v>
      </c>
    </row>
    <row r="18">
      <c r="A18" s="1" t="s">
        <v>420</v>
      </c>
      <c r="B18" s="1" t="str">
        <f>IFERROR(__xludf.DUMMYFUNCTION("GOOGLETRANSLATE(A:A, ""en"", ""te"")"),"EPPS 1907 మోనోప్లేన్")</f>
        <v>EPPS 1907 మోనోప్లేన్</v>
      </c>
      <c r="C18" s="1" t="s">
        <v>421</v>
      </c>
      <c r="D18" s="1" t="str">
        <f>IFERROR(__xludf.DUMMYFUNCTION("GOOGLETRANSLATE(C:C, ""en"", ""te"")"),"EPPS 1907 మోనోప్లేన్ 1907 లో జార్జియాలోని ఏథెన్స్ యొక్క బెన్ టి. ఎప్స్ చేత నిర్మించబడిన ఒక మార్గదర్శక విమానం అసలు డిజైన్ నుండి. ఈ విమానం వైర్-బ్రాస్డ్ మోనోప్లేన్ వింగ్ క్రింద నిలిపివేయబడిన ఓపెన్ ఫ్రేమ్‌వర్క్‌ను కలిగి ఉంది. అండర్ క్యారేజ్ మూడు సైకిల్ చక్రా"&amp;"లను కలిగి ఉంది, [1] ఈ ఫ్రేమ్ ముందు భాగంలో ఒకటి, మరియు దాని వెనుక రెండు ఉన్నాయి. పైలట్ కోసం రెక్క క్రింద ఒక బగ్గీ సీటు [1] ఉంది. 15-హార్స్‌పవర్ (11 కిలోవాట్ రెక్కల వెనుకంజలో ఉన్న అంచు. విమానం ముందు భాగంలో ఉన్న స్ట్రట్‌లపై ఒక బిప్‌లేన్ ఎలివేటర్ యూనిట్, మరియ"&amp;"ు దాని వెనుక భాగంలో స్ట్రట్‌లపై ఒకే చుక్కానిని తీసుకువెళ్లారు. ఎయిర్ఫ్రేమ్ ఒక సామిల్ నుండి సేకరించిన స్క్రాప్ కలప నుండి తయారు చేయబడింది, [4] పత్తిలో కప్పబడిన ఎగిరే ఉపరితలాలతో. [4] రెక్కల యొక్క దిగువ భాగాలు మాత్రమే ఉన్నాయి. [6] రైట్ బ్రదర్స్ [4] [7] మరియు "&amp;"మార్గదర్శక యూరోపియన్ ఏవియేటర్స్ ప్రేరణతో, [4] ఎప్స్ మొదట పదహారు సంవత్సరాల వయస్సులో డిజైన్‌ను రూపొందించారు. [8] 1907 లో, అతను తన సైకిల్, ఎలక్ట్రికల్ కాంట్రాక్టింగ్ మరియు ఆటోమొబైల్ మరమ్మతు వ్యాపారం యొక్క వర్క్‌షాప్‌లో ఈ విమానాన్ని నిర్మించాడు. [1] అక్టోబర్ "&amp;"1907 లో, అతను బ్రూక్లిన్ క్రీక్ సమీపంలో ఉన్న ఆవు పచ్చిక నుండి [5] యంత్రాన్ని ప్రయాణించాడు. [4] లోతువైపు రోల్ చేసిన తరువాత, [1] [4] [5] EPPS బయలుదేరి 100 గజాల (90 మీటర్లు) గరిష్టంగా 50 అడుగుల (15 మీటర్లు) ఎత్తులో ప్రయాణించారు. [1] [5] ఫ్లైట్ ఒక ప్రమాదంలో మ"&amp;"ుగిసింది, [6] [7] కానీ EPPS జార్జియా యొక్క మొదటి ఏవియేటర్‌ను చేసింది. [5] [7] 1949 లో, లోలా ట్రామ్మెల్ ది అట్లాంటా జర్నల్ మ్యాగజైన్‌తో మాట్లాడుతూ, ఎప్స్ అప్పటికే ప్రజల ప్రదర్శనకు ముందు యంత్రంలో విజయవంతమైన విమానంలో ప్రయాణించారని, ఉదయం రెండు గంటలకు స్నేహితు"&amp;"ల సహాయంతో చంద్రకాంతి ద్వారా యంత్రాన్ని పరీక్షించింది. [9] తన 2016 పుస్తకం ""టు లాస్సో ది క్లౌడ్స్"" మరియు అతని 2017 వ్యాసంలో ఎయిర్ &amp; స్పేస్ మ్యాగజైన్, డాన్ ఎ. ఆల్డ్రిడ్జ్ జూనియర్. చారిత్రాత్మక మైలురాయికి ఘనత పొందిన హెన్రీ వాల్డెన్ యొక్క మోనోప్లేన్ విమానాన"&amp;"ికి ముందే యునైటెడ్ స్టేట్స్లో ప్రయాణించే మొట్టమొదటి మోనోప్లేన్. . రిజిస్ట్రేషన్ N1907 ను కలిగి ఉంది, దీనిని జాన్ డి. ప్రూట్ నిర్మించారు. [12] జార్జియా హిస్టారికల్ సొసైటీ మరియు ఇతరులు 2007 జనరల్ లక్షణాల నుండి డేటా")</f>
        <v>EPPS 1907 మోనోప్లేన్ 1907 లో జార్జియాలోని ఏథెన్స్ యొక్క బెన్ టి. ఎప్స్ చేత నిర్మించబడిన ఒక మార్గదర్శక విమానం అసలు డిజైన్ నుండి. ఈ విమానం వైర్-బ్రాస్డ్ మోనోప్లేన్ వింగ్ క్రింద నిలిపివేయబడిన ఓపెన్ ఫ్రేమ్‌వర్క్‌ను కలిగి ఉంది. అండర్ క్యారేజ్ మూడు సైకిల్ చక్రాలను కలిగి ఉంది, [1] ఈ ఫ్రేమ్ ముందు భాగంలో ఒకటి, మరియు దాని వెనుక రెండు ఉన్నాయి. పైలట్ కోసం రెక్క క్రింద ఒక బగ్గీ సీటు [1] ఉంది. 15-హార్స్‌పవర్ (11 కిలోవాట్ రెక్కల వెనుకంజలో ఉన్న అంచు. విమానం ముందు భాగంలో ఉన్న స్ట్రట్‌లపై ఒక బిప్‌లేన్ ఎలివేటర్ యూనిట్, మరియు దాని వెనుక భాగంలో స్ట్రట్‌లపై ఒకే చుక్కానిని తీసుకువెళ్లారు. ఎయిర్ఫ్రేమ్ ఒక సామిల్ నుండి సేకరించిన స్క్రాప్ కలప నుండి తయారు చేయబడింది, [4] పత్తిలో కప్పబడిన ఎగిరే ఉపరితలాలతో. [4] రెక్కల యొక్క దిగువ భాగాలు మాత్రమే ఉన్నాయి. [6] రైట్ బ్రదర్స్ [4] [7] మరియు మార్గదర్శక యూరోపియన్ ఏవియేటర్స్ ప్రేరణతో, [4] ఎప్స్ మొదట పదహారు సంవత్సరాల వయస్సులో డిజైన్‌ను రూపొందించారు. [8] 1907 లో, అతను తన సైకిల్, ఎలక్ట్రికల్ కాంట్రాక్టింగ్ మరియు ఆటోమొబైల్ మరమ్మతు వ్యాపారం యొక్క వర్క్‌షాప్‌లో ఈ విమానాన్ని నిర్మించాడు. [1] అక్టోబర్ 1907 లో, అతను బ్రూక్లిన్ క్రీక్ సమీపంలో ఉన్న ఆవు పచ్చిక నుండి [5] యంత్రాన్ని ప్రయాణించాడు. [4] లోతువైపు రోల్ చేసిన తరువాత, [1] [4] [5] EPPS బయలుదేరి 100 గజాల (90 మీటర్లు) గరిష్టంగా 50 అడుగుల (15 మీటర్లు) ఎత్తులో ప్రయాణించారు. [1] [5] ఫ్లైట్ ఒక ప్రమాదంలో ముగిసింది, [6] [7] కానీ EPPS జార్జియా యొక్క మొదటి ఏవియేటర్‌ను చేసింది. [5] [7] 1949 లో, లోలా ట్రామ్మెల్ ది అట్లాంటా జర్నల్ మ్యాగజైన్‌తో మాట్లాడుతూ, ఎప్స్ అప్పటికే ప్రజల ప్రదర్శనకు ముందు యంత్రంలో విజయవంతమైన విమానంలో ప్రయాణించారని, ఉదయం రెండు గంటలకు స్నేహితుల సహాయంతో చంద్రకాంతి ద్వారా యంత్రాన్ని పరీక్షించింది. [9] తన 2016 పుస్తకం "టు లాస్సో ది క్లౌడ్స్" మరియు అతని 2017 వ్యాసంలో ఎయిర్ &amp; స్పేస్ మ్యాగజైన్, డాన్ ఎ. ఆల్డ్రిడ్జ్ జూనియర్. చారిత్రాత్మక మైలురాయికి ఘనత పొందిన హెన్రీ వాల్డెన్ యొక్క మోనోప్లేన్ విమానానికి ముందే యునైటెడ్ స్టేట్స్లో ప్రయాణించే మొట్టమొదటి మోనోప్లేన్. . రిజిస్ట్రేషన్ N1907 ను కలిగి ఉంది, దీనిని జాన్ డి. ప్రూట్ నిర్మించారు. [12] జార్జియా హిస్టారికల్ సొసైటీ మరియు ఇతరులు 2007 జనరల్ లక్షణాల నుండి డేటా</v>
      </c>
      <c r="E18" s="1" t="s">
        <v>422</v>
      </c>
      <c r="F18" s="1" t="str">
        <f>IFERROR(__xludf.DUMMYFUNCTION("GOOGLETRANSLATE(E:E, ""en"", ""te"")"),"ప్రయోగాత్మక")</f>
        <v>ప్రయోగాత్మక</v>
      </c>
      <c r="H18" s="1" t="s">
        <v>121</v>
      </c>
      <c r="I18" s="1" t="str">
        <f>IFERROR(__xludf.DUMMYFUNCTION("GOOGLETRANSLATE(H:H, ""en"", ""te"")"),"సంయుక్త రాష్ట్రాలు")</f>
        <v>సంయుక్త రాష్ట్రాలు</v>
      </c>
      <c r="N18" s="1" t="s">
        <v>423</v>
      </c>
      <c r="O18" s="1" t="str">
        <f>IFERROR(__xludf.DUMMYFUNCTION("GOOGLETRANSLATE(N:N, ""en"", ""te"")"),"బెన్ టి. ఎప్ప్స్")</f>
        <v>బెన్ టి. ఎప్ప్స్</v>
      </c>
      <c r="P18" s="4">
        <v>2831.0</v>
      </c>
      <c r="W18" s="1" t="s">
        <v>403</v>
      </c>
      <c r="AB18" s="1" t="s">
        <v>424</v>
      </c>
      <c r="AH18" s="1" t="s">
        <v>425</v>
      </c>
      <c r="AJ18" s="1" t="s">
        <v>426</v>
      </c>
      <c r="AU18" s="1" t="s">
        <v>427</v>
      </c>
    </row>
    <row r="19">
      <c r="A19" s="1" t="s">
        <v>428</v>
      </c>
      <c r="B19" s="1" t="str">
        <f>IFERROR(__xludf.DUMMYFUNCTION("GOOGLETRANSLATE(A:A, ""en"", ""te"")"),"ఎవాన్స్ VP-2")</f>
        <v>ఎవాన్స్ VP-2</v>
      </c>
      <c r="C19" s="1" t="s">
        <v>429</v>
      </c>
      <c r="D19" s="1" t="str">
        <f>IFERROR(__xludf.DUMMYFUNCTION("GOOGLETRANSLATE(C:C, ""en"", ""te"")"),"ఎవాన్స్ VP-2 అనేది ఎవాన్స్ VP-1 వోక్స్‌ప్లేన్ యొక్క అభివృద్ధి, ఈ రెండూ కాలిఫోర్నియాలోని లా జోల్లాలో ఏరోనాటికల్ ఇంజనీర్ విలియం శామ్యూల్ ""బడ్"" ఎవాన్స్ చేత రూపొందించబడ్డాయి. [1] ఎవాన్స్ గతంలో కన్వైర్, ర్యాన్ విమానం మరియు సాధారణ డైనమిక్స్ వద్ద పనిచేశారు. -ప"&amp;"ార్సర్-అవుట్పుట్ .toclimit-4 .toclevel-3 ul, .mw-parser-output .toclimit-5 .toclevel-4 ul, .mw- పార్సర్-అవుట్పుట్ .toclimit-6 .toclevel-5 ul, .mw-parser -output .toclimit-7 .toclevel-6 UL {Display: ఏదీ vvp-1 రూపకల్పనపై పని చేయలేదు, 1966 మరియు 1968 మధ్య పూ"&amp;"ర్తయింది, ఇంట్లో పని చేసే అనుభవం . డిజైన్ విజయవంతమైంది, మరియు, సెప్టెంబర్ 1968 లో మొదటి విమానంలో జరిగిన తరువాత, పెద్ద సంఖ్యలో విమానాలను హోమ్‌బిల్డర్లు నిర్మించారు. ఈ విమానం సాధారణంగా మార్చబడిన వోక్స్వ్యాగన్ ఎయిర్-కూల్డ్ ఇంజిన్లచే శక్తినిస్తుంది. [3] VP-1 "&amp;"అనేది స్ప్రూస్ మరియు ప్లైవుడ్ నుండి ఫాబ్రిక్ కవర్ రెక్కలతో తయారు చేయబడిన సింగిల్-సీట్ ఓపెన్-కాక్‌పిట్ లో-వింగ్ మోనోప్లేన్. పనితీరు సాధారణంగా 75 mph (121 కిమీ/గం) క్రూయిజ్ వేగం మరియు 40 mph (64 కిమీ/గం) స్టాల్ వేగం. [2] VP-1 A రెండు-సీట్ల వేరియంట్ విజయవంతం"&amp;" అయిన తరువాత, VP-2 సాధారణ వర్గ పరిమితులను తీర్చడానికి రూపొందించబడింది, ఇవి 3.8 పాజిటివ్ మరియు 1.9 నెగటివ్ గ్రా. మొదటి VP-2 (తరువాత VP II అని పిలుస్తారు) 1971 లో ప్రయాణించారు. [4] VP-2 బాహ్యంగా VP-1 కు కనిపిస్తుంది, అయితే 1 అడుగులు (30 సెం.మీ) విస్తృత ఫ్యూ"&amp;"జ్‌లేజ్ మరియు విస్తరించిన కాక్‌పిట్ విభాగంతో రెండు సైడ్-బై-సైడ్ కాన్ఫిగరేషన్ సీట్లకు అనుగుణంగా ఉంటుంది. విమానం 1 అడుగులు (30 సెం.మీ) పొడవుగా ఉంటుంది మరియు వింగ్స్పాన్కు 3 అడుగుల (0.9 మీ) అదనంగా ఉంటుంది. VP-2 ఏదైనా వోక్స్వ్యాగన్ ఎయిర్-కూల్డ్ ఇంజిన్ మోడల్‌న"&amp;"ు 1,834 నుండి 2,100 సిసి వరకు ఉపయోగించవచ్చు. ఇతర సారూప్య పవర్‌ప్లాంట్లను ప్రత్యామ్నాయం చేయవచ్చు. [5] VP-2 యొక్క అనేక ఉదాహరణలు ఎవాన్స్ ఎయిర్క్రాఫ్ట్ కంపెనీ అందించిన ప్రణాళికల నుండి నిర్మించినప్పటికీ, VP-2 ను కంపెనీ VP-2 ను మార్కెటింగ్ చేయడం మానేసి, సాంకేతి"&amp;"క విచారణలకు ప్రతిస్పందించడం వంటివి ఇవ్వడంతో ఇకపై VP-2 అందించబడదు. సంస్థ నుండి వచ్చిన ప్రధాన ఆందోళన ఏమిటంటే, VP-2 కి రెండు-సీట్ల విమానాలతో సంబంధం ఉన్న బాధ్యత సమస్యలు ఉండవచ్చు. VP-2 ప్రణాళికలు మరియు సవరించిన VP-2 ప్రణాళికలు ఇంటర్నెట్‌లో అందుబాటులో ఉన్నాయి, "&amp;"అయినప్పటికీ ఎవాన్స్ ఎయిర్క్రాఫ్ట్ కంపెనీ ఈ ప్రణాళికలను అధికారం ఇవ్వదు లేదా ఆమోదించలేదు. [6] జేన్ యొక్క అన్ని ప్రపంచ విమానాల నుండి డేటా 1982–83 [5] సాధారణ లక్షణాల పనితీరు")</f>
        <v>ఎవాన్స్ VP-2 అనేది ఎవాన్స్ VP-1 వోక్స్‌ప్లేన్ యొక్క అభివృద్ధి, ఈ రెండూ కాలిఫోర్నియాలోని లా జోల్లాలో ఏరోనాటికల్ ఇంజనీర్ విలియం శామ్యూల్ "బడ్" ఎవాన్స్ చేత రూపొందించబడ్డాయి. [1] ఎవాన్స్ గతంలో కన్వైర్, ర్యాన్ విమానం మరియు సాధారణ డైనమిక్స్ వద్ద పనిచేశారు. -పార్సర్-అవుట్పుట్ .toclimit-4 .toclevel-3 ul, .mw-parser-output .toclimit-5 .toclevel-4 ul, .mw- పార్సర్-అవుట్పుట్ .toclimit-6 .toclevel-5 ul, .mw-parser -output .toclimit-7 .toclevel-6 UL {Display: ఏదీ vvp-1 రూపకల్పనపై పని చేయలేదు, 1966 మరియు 1968 మధ్య పూర్తయింది, ఇంట్లో పని చేసే అనుభవం . డిజైన్ విజయవంతమైంది, మరియు, సెప్టెంబర్ 1968 లో మొదటి విమానంలో జరిగిన తరువాత, పెద్ద సంఖ్యలో విమానాలను హోమ్‌బిల్డర్లు నిర్మించారు. ఈ విమానం సాధారణంగా మార్చబడిన వోక్స్వ్యాగన్ ఎయిర్-కూల్డ్ ఇంజిన్లచే శక్తినిస్తుంది. [3] VP-1 అనేది స్ప్రూస్ మరియు ప్లైవుడ్ నుండి ఫాబ్రిక్ కవర్ రెక్కలతో తయారు చేయబడిన సింగిల్-సీట్ ఓపెన్-కాక్‌పిట్ లో-వింగ్ మోనోప్లేన్. పనితీరు సాధారణంగా 75 mph (121 కిమీ/గం) క్రూయిజ్ వేగం మరియు 40 mph (64 కిమీ/గం) స్టాల్ వేగం. [2] VP-1 A రెండు-సీట్ల వేరియంట్ విజయవంతం అయిన తరువాత, VP-2 సాధారణ వర్గ పరిమితులను తీర్చడానికి రూపొందించబడింది, ఇవి 3.8 పాజిటివ్ మరియు 1.9 నెగటివ్ గ్రా. మొదటి VP-2 (తరువాత VP II అని పిలుస్తారు) 1971 లో ప్రయాణించారు. [4] VP-2 బాహ్యంగా VP-1 కు కనిపిస్తుంది, అయితే 1 అడుగులు (30 సెం.మీ) విస్తృత ఫ్యూజ్‌లేజ్ మరియు విస్తరించిన కాక్‌పిట్ విభాగంతో రెండు సైడ్-బై-సైడ్ కాన్ఫిగరేషన్ సీట్లకు అనుగుణంగా ఉంటుంది. విమానం 1 అడుగులు (30 సెం.మీ) పొడవుగా ఉంటుంది మరియు వింగ్స్పాన్కు 3 అడుగుల (0.9 మీ) అదనంగా ఉంటుంది. VP-2 ఏదైనా వోక్స్వ్యాగన్ ఎయిర్-కూల్డ్ ఇంజిన్ మోడల్‌ను 1,834 నుండి 2,100 సిసి వరకు ఉపయోగించవచ్చు. ఇతర సారూప్య పవర్‌ప్లాంట్లను ప్రత్యామ్నాయం చేయవచ్చు. [5] VP-2 యొక్క అనేక ఉదాహరణలు ఎవాన్స్ ఎయిర్క్రాఫ్ట్ కంపెనీ అందించిన ప్రణాళికల నుండి నిర్మించినప్పటికీ, VP-2 ను కంపెనీ VP-2 ను మార్కెటింగ్ చేయడం మానేసి, సాంకేతిక విచారణలకు ప్రతిస్పందించడం వంటివి ఇవ్వడంతో ఇకపై VP-2 అందించబడదు. సంస్థ నుండి వచ్చిన ప్రధాన ఆందోళన ఏమిటంటే, VP-2 కి రెండు-సీట్ల విమానాలతో సంబంధం ఉన్న బాధ్యత సమస్యలు ఉండవచ్చు. VP-2 ప్రణాళికలు మరియు సవరించిన VP-2 ప్రణాళికలు ఇంటర్నెట్‌లో అందుబాటులో ఉన్నాయి, అయినప్పటికీ ఎవాన్స్ ఎయిర్క్రాఫ్ట్ కంపెనీ ఈ ప్రణాళికలను అధికారం ఇవ్వదు లేదా ఆమోదించలేదు. [6] జేన్ యొక్క అన్ని ప్రపంచ విమానాల నుండి డేటా 1982–83 [5] సాధారణ లక్షణాల పనితీరు</v>
      </c>
      <c r="E19" s="1" t="s">
        <v>430</v>
      </c>
      <c r="F19" s="1" t="str">
        <f>IFERROR(__xludf.DUMMYFUNCTION("GOOGLETRANSLATE(E:E, ""en"", ""te"")"),"హోమ్‌బిల్ట్ విమానం")</f>
        <v>హోమ్‌బిల్ట్ విమానం</v>
      </c>
      <c r="G19" s="1" t="s">
        <v>431</v>
      </c>
      <c r="H19" s="1" t="s">
        <v>121</v>
      </c>
      <c r="I19" s="1" t="str">
        <f>IFERROR(__xludf.DUMMYFUNCTION("GOOGLETRANSLATE(H:H, ""en"", ""te"")"),"సంయుక్త రాష్ట్రాలు")</f>
        <v>సంయుక్త రాష్ట్రాలు</v>
      </c>
      <c r="J19" s="1" t="s">
        <v>122</v>
      </c>
      <c r="N19" s="1" t="s">
        <v>432</v>
      </c>
      <c r="O19" s="1" t="str">
        <f>IFERROR(__xludf.DUMMYFUNCTION("GOOGLETRANSLATE(N:N, ""en"", ""te"")"),"విలియం శామ్యూల్ ఎవాన్స్")</f>
        <v>విలియం శామ్యూల్ ఎవాన్స్</v>
      </c>
      <c r="P19" s="1">
        <v>1971.0</v>
      </c>
      <c r="R19" s="1" t="s">
        <v>433</v>
      </c>
      <c r="W19" s="1" t="s">
        <v>127</v>
      </c>
      <c r="Y19" s="1" t="s">
        <v>434</v>
      </c>
      <c r="Z19" s="1" t="s">
        <v>435</v>
      </c>
      <c r="AA19" s="1" t="s">
        <v>436</v>
      </c>
      <c r="AB19" s="1" t="s">
        <v>437</v>
      </c>
      <c r="AC19" s="1" t="s">
        <v>438</v>
      </c>
      <c r="AD19" s="1" t="s">
        <v>233</v>
      </c>
      <c r="AE19" s="1" t="s">
        <v>439</v>
      </c>
      <c r="AH19" s="1" t="s">
        <v>440</v>
      </c>
      <c r="AJ19" s="1" t="s">
        <v>441</v>
      </c>
      <c r="AK19" s="1" t="s">
        <v>258</v>
      </c>
      <c r="AL19" s="1" t="s">
        <v>442</v>
      </c>
      <c r="AM19" s="1" t="s">
        <v>443</v>
      </c>
      <c r="AO19" s="1" t="s">
        <v>444</v>
      </c>
      <c r="AR19" s="1" t="s">
        <v>445</v>
      </c>
      <c r="BB19" s="1" t="s">
        <v>446</v>
      </c>
    </row>
    <row r="20">
      <c r="A20" s="1" t="s">
        <v>447</v>
      </c>
      <c r="B20" s="1" t="str">
        <f>IFERROR(__xludf.DUMMYFUNCTION("GOOGLETRANSLATE(A:A, ""en"", ""te"")"),"FFV ఏరోటెక్ BA-14 స్టార్లింగ్")</f>
        <v>FFV ఏరోటెక్ BA-14 స్టార్లింగ్</v>
      </c>
      <c r="C20" s="1" t="s">
        <v>448</v>
      </c>
      <c r="D20" s="1" t="str">
        <f>IFERROR(__xludf.DUMMYFUNCTION("GOOGLETRANSLATE(C:C, ""en"", ""te"")"),"FFV ఏరోటెక్ BA-14 స్టార్లింగ్ అనేది స్వీడిష్ రెండు-సీట్ల లైట్ మోనోప్లేన్, ఇది Björn ఆండ్రియాసన్ చేత రూపొందించబడింది మరియు మాల్మో ఫోర్స్‌నింగ్స్ &amp; ఇన్నోవేషన్స్ మరియు FFV ఏరోటెక్ మధ్య జాయింట్ వెంచర్‌గా అభివృద్ధి చేయబడింది. [1] ప్రోటోటైప్ స్టార్లింగ్ మొదట 25"&amp;" ఆగస్టు 1988 న ప్రయాణించింది, ఇది భుజం-వింగ్ మోనోప్లేన్, ఇది ప్రధానంగా మిశ్రమ పదార్థాల నుండి నిర్మించబడింది. సెమీ-మోనోకోక్ ఫ్యూజ్‌లేజ్‌లో వి-టెయిల్ ఉంది, ఇది టెయిల్‌స్కిడ్‌తో చిన్న వెంట్రల్ ఫిన్ కలిగి ఉంది, ప్రధాన ల్యాండింగ్ గేర్ స్థిర ట్రైసైకిల్ రకం. ఈ ప"&amp;"్రోటోటైప్ 115 హెచ్‌పి (86 కిలోవాట్ల) లైమింగ్ ఓ -235 ఫ్లాట్-ఫోర్ పిస్టన్ ఇంజిన్‌తో రెండు బ్లేడెడ్ ఫిక్స్‌డ్-పిచ్ ట్రాక్టర్ ప్రొపెల్లర్‌తో పనిచేసింది. పరివేష్టిత క్యాబిన్ ఒక-ముక్క పారదర్శక పందిరి కింద రెండు కోసం సైడ్-బై-సైడ్ కాన్ఫిగరేషన్ సీటింగ్ కలిగి ఉంది."&amp;" [1] 1988 SBAC ఫార్న్‌బరో ఎయిర్‌షోలో BA-14 కనిపించింది. [2] జేన్ యొక్క అన్ని ప్రపంచ విమానాల నుండి డేటా 1989-90 [1] సాధారణ లక్షణాల పనితీరు")</f>
        <v>FFV ఏరోటెక్ BA-14 స్టార్లింగ్ అనేది స్వీడిష్ రెండు-సీట్ల లైట్ మోనోప్లేన్, ఇది Björn ఆండ్రియాసన్ చేత రూపొందించబడింది మరియు మాల్మో ఫోర్స్‌నింగ్స్ &amp; ఇన్నోవేషన్స్ మరియు FFV ఏరోటెక్ మధ్య జాయింట్ వెంచర్‌గా అభివృద్ధి చేయబడింది. [1] ప్రోటోటైప్ స్టార్లింగ్ మొదట 25 ఆగస్టు 1988 న ప్రయాణించింది, ఇది భుజం-వింగ్ మోనోప్లేన్, ఇది ప్రధానంగా మిశ్రమ పదార్థాల నుండి నిర్మించబడింది. సెమీ-మోనోకోక్ ఫ్యూజ్‌లేజ్‌లో వి-టెయిల్ ఉంది, ఇది టెయిల్‌స్కిడ్‌తో చిన్న వెంట్రల్ ఫిన్ కలిగి ఉంది, ప్రధాన ల్యాండింగ్ గేర్ స్థిర ట్రైసైకిల్ రకం. ఈ ప్రోటోటైప్ 115 హెచ్‌పి (86 కిలోవాట్ల) లైమింగ్ ఓ -235 ఫ్లాట్-ఫోర్ పిస్టన్ ఇంజిన్‌తో రెండు బ్లేడెడ్ ఫిక్స్‌డ్-పిచ్ ట్రాక్టర్ ప్రొపెల్లర్‌తో పనిచేసింది. పరివేష్టిత క్యాబిన్ ఒక-ముక్క పారదర్శక పందిరి కింద రెండు కోసం సైడ్-బై-సైడ్ కాన్ఫిగరేషన్ సీటింగ్ కలిగి ఉంది. [1] 1988 SBAC ఫార్న్‌బరో ఎయిర్‌షోలో BA-14 కనిపించింది. [2] జేన్ యొక్క అన్ని ప్రపంచ విమానాల నుండి డేటా 1989-90 [1] సాధారణ లక్షణాల పనితీరు</v>
      </c>
      <c r="E20" s="1" t="s">
        <v>449</v>
      </c>
      <c r="F20" s="1" t="str">
        <f>IFERROR(__xludf.DUMMYFUNCTION("GOOGLETRANSLATE(E:E, ""en"", ""te"")"),"రెండు-సీట్ల లైట్ మోనోప్లేన్")</f>
        <v>రెండు-సీట్ల లైట్ మోనోప్లేన్</v>
      </c>
      <c r="H20" s="1" t="s">
        <v>450</v>
      </c>
      <c r="I20" s="1" t="str">
        <f>IFERROR(__xludf.DUMMYFUNCTION("GOOGLETRANSLATE(H:H, ""en"", ""te"")"),"స్వీడన్")</f>
        <v>స్వీడన్</v>
      </c>
      <c r="N20" s="1" t="s">
        <v>451</v>
      </c>
      <c r="O20" s="1" t="str">
        <f>IFERROR(__xludf.DUMMYFUNCTION("GOOGLETRANSLATE(N:N, ""en"", ""te"")"),"Björn ఆండ్రియాసన్")</f>
        <v>Björn ఆండ్రియాసన్</v>
      </c>
      <c r="P20" s="3">
        <v>32380.0</v>
      </c>
      <c r="U20" s="1" t="s">
        <v>452</v>
      </c>
      <c r="V20" s="1" t="s">
        <v>453</v>
      </c>
      <c r="W20" s="1">
        <v>2.0</v>
      </c>
      <c r="X20" s="1" t="s">
        <v>454</v>
      </c>
      <c r="Z20" s="1" t="s">
        <v>455</v>
      </c>
      <c r="AA20" s="1" t="s">
        <v>456</v>
      </c>
      <c r="AB20" s="1" t="s">
        <v>457</v>
      </c>
      <c r="AC20" s="1" t="s">
        <v>458</v>
      </c>
      <c r="AH20" s="1" t="s">
        <v>459</v>
      </c>
      <c r="AL20" s="1" t="s">
        <v>460</v>
      </c>
      <c r="AR20" s="1" t="s">
        <v>461</v>
      </c>
      <c r="AU20" s="1" t="s">
        <v>462</v>
      </c>
    </row>
    <row r="21">
      <c r="A21" s="1" t="s">
        <v>463</v>
      </c>
      <c r="B21" s="1" t="str">
        <f>IFERROR(__xludf.DUMMYFUNCTION("GOOGLETRANSLATE(A:A, ""en"", ""te"")"),"మోరిన్ M85")</f>
        <v>మోరిన్ M85</v>
      </c>
      <c r="C21" s="1" t="s">
        <v>464</v>
      </c>
      <c r="D21" s="1" t="str">
        <f>IFERROR(__xludf.DUMMYFUNCTION("GOOGLETRANSLATE(C:C, ""en"", ""te"")"),"ఎటుడెస్ ఆండ్రీ మోరిన్ M85, లేదా వివిధ రకాల M 85 మరియు M-85, ఇది ఒక ఫ్రెంచ్ te త్సాహిక-నిర్మిత విమానం, దీనిని కొలంబెస్ యొక్క ఆండ్రే మోరిన్ రూపొందించారు. ఈ విమానం te త్సాహిక నిర్మాణం కోసం ప్రణాళికల రూపంలో సరఫరా చేయబడుతుంది. [1] M85 లో స్ట్రట్-బ్రేస్డ్ హై-వి"&amp;"ంగ్, రెండు-సీట్ల-సైడ్-సైడ్-సైడ్ కాన్ఫిగరేషన్ పరివేష్టిత కాక్‌పిట్ తలుపులు, స్థిర ట్రైసైకిల్ ల్యాండింగ్ గేర్ మరియు ట్రాక్టర్ కాన్ఫిగరేషన్‌లో ఒకే ఇంజిన్ ఉన్నాయి. [1] ఈ విమానం వెల్డెడ్ స్టీల్ ట్యూబింగ్ ఫ్యూజ్‌లేజ్‌తో తయారు చేయబడింది. రెక్కలను అల్యూమినియం షీట"&amp;"్ లేదా చెక్క నిర్మాణంతో నిర్మించవచ్చు, దాని ఎగిరే ఉపరితలాలు రెండు సందర్భాల్లో డోప్డ్ ఎయిర్క్రాఫ్ట్ ఫాబ్రిక్‌లో కప్పబడి ఉంటాయి. చెక్క రెక్కలలో ప్రముఖ అంచు స్లాట్లు ఉన్నాయి. దీని 9.86 మీ (32.3 అడుగులు) స్పాన్ వింగ్ 13.4 మీ 2 (144 చదరపు అడుగులు) విస్తీర్ణంలో"&amp;" ఉంది మరియు దీనికి ""వి"" స్ట్రట్స్ మరియు జ్యూరీ స్ట్రట్స్ మద్దతు ఇస్తున్నాయి. ప్రామాణిక ఇంజిన్ సిఫార్సు చేయబడినది 80 హెచ్‌పి (60 కిలోవాట్) రోటాక్స్ 912 ఎల్ ఫోర్-స్ట్రోక్ పవర్‌ప్లాంట్. వరల్డ్ డైరెక్టరీ ఆఫ్ లీజర్ ఏవియేషన్ 2011-12 పేర్కొంది తరువాత నమూనాలు ప"&amp;"్రధాన చక్రాల కోసం అల్యూమినియం సస్పెన్షన్ మరియు చుక్కాని పెడల్-నియంత్రిత స్టీరబుల్ ముక్కు చక్రం. [సైటేషన్ అవసరం] బేయర్ల్ నుండి డేటా [1] సాధారణ లక్షణాల పనితీరు")</f>
        <v>ఎటుడెస్ ఆండ్రీ మోరిన్ M85, లేదా వివిధ రకాల M 85 మరియు M-85, ఇది ఒక ఫ్రెంచ్ te త్సాహిక-నిర్మిత విమానం, దీనిని కొలంబెస్ యొక్క ఆండ్రే మోరిన్ రూపొందించారు. ఈ విమానం te త్సాహిక నిర్మాణం కోసం ప్రణాళికల రూపంలో సరఫరా చేయబడుతుంది. [1] M85 లో స్ట్రట్-బ్రేస్డ్ హై-వింగ్, రెండు-సీట్ల-సైడ్-సైడ్-సైడ్ కాన్ఫిగరేషన్ పరివేష్టిత కాక్‌పిట్ తలుపులు, స్థిర ట్రైసైకిల్ ల్యాండింగ్ గేర్ మరియు ట్రాక్టర్ కాన్ఫిగరేషన్‌లో ఒకే ఇంజిన్ ఉన్నాయి. [1] ఈ విమానం వెల్డెడ్ స్టీల్ ట్యూబింగ్ ఫ్యూజ్‌లేజ్‌తో తయారు చేయబడింది. రెక్కలను అల్యూమినియం షీట్ లేదా చెక్క నిర్మాణంతో నిర్మించవచ్చు, దాని ఎగిరే ఉపరితలాలు రెండు సందర్భాల్లో డోప్డ్ ఎయిర్క్రాఫ్ట్ ఫాబ్రిక్‌లో కప్పబడి ఉంటాయి. చెక్క రెక్కలలో ప్రముఖ అంచు స్లాట్లు ఉన్నాయి. దీని 9.86 మీ (32.3 అడుగులు) స్పాన్ వింగ్ 13.4 మీ 2 (144 చదరపు అడుగులు) విస్తీర్ణంలో ఉంది మరియు దీనికి "వి" స్ట్రట్స్ మరియు జ్యూరీ స్ట్రట్స్ మద్దతు ఇస్తున్నాయి. ప్రామాణిక ఇంజిన్ సిఫార్సు చేయబడినది 80 హెచ్‌పి (60 కిలోవాట్) రోటాక్స్ 912 ఎల్ ఫోర్-స్ట్రోక్ పవర్‌ప్లాంట్. వరల్డ్ డైరెక్టరీ ఆఫ్ లీజర్ ఏవియేషన్ 2011-12 పేర్కొంది తరువాత నమూనాలు ప్రధాన చక్రాల కోసం అల్యూమినియం సస్పెన్షన్ మరియు చుక్కాని పెడల్-నియంత్రిత స్టీరబుల్ ముక్కు చక్రం. [సైటేషన్ అవసరం] బేయర్ల్ నుండి డేటా [1] సాధారణ లక్షణాల పనితీరు</v>
      </c>
      <c r="E21" s="1" t="s">
        <v>465</v>
      </c>
      <c r="F21" s="1" t="str">
        <f>IFERROR(__xludf.DUMMYFUNCTION("GOOGLETRANSLATE(E:E, ""en"", ""te"")"),"Te త్సాహిక నిర్మించిన విమానం")</f>
        <v>Te త్సాహిక నిర్మించిన విమానం</v>
      </c>
      <c r="G21" s="1" t="s">
        <v>466</v>
      </c>
      <c r="H21" s="1" t="s">
        <v>143</v>
      </c>
      <c r="I21" s="1" t="str">
        <f>IFERROR(__xludf.DUMMYFUNCTION("GOOGLETRANSLATE(H:H, ""en"", ""te"")"),"ఫ్రాన్స్")</f>
        <v>ఫ్రాన్స్</v>
      </c>
      <c r="J21" s="2" t="s">
        <v>144</v>
      </c>
      <c r="K21" s="1" t="s">
        <v>467</v>
      </c>
      <c r="L21" s="1" t="str">
        <f>IFERROR(__xludf.DUMMYFUNCTION("GOOGLETRANSLATE(K:K, ""en"", ""te"")"),"కాంపావియా")</f>
        <v>కాంపావియా</v>
      </c>
      <c r="M21" s="2" t="s">
        <v>468</v>
      </c>
      <c r="N21" s="1" t="s">
        <v>469</v>
      </c>
      <c r="O21" s="1" t="str">
        <f>IFERROR(__xludf.DUMMYFUNCTION("GOOGLETRANSLATE(N:N, ""en"", ""te"")"),"ఆండ్రీ మోరిన్")</f>
        <v>ఆండ్రీ మోరిన్</v>
      </c>
      <c r="R21" s="1" t="s">
        <v>470</v>
      </c>
      <c r="W21" s="1" t="s">
        <v>127</v>
      </c>
      <c r="Y21" s="1" t="s">
        <v>471</v>
      </c>
      <c r="Z21" s="1" t="s">
        <v>294</v>
      </c>
      <c r="AA21" s="1" t="s">
        <v>252</v>
      </c>
      <c r="AB21" s="1" t="s">
        <v>295</v>
      </c>
      <c r="AC21" s="1" t="s">
        <v>372</v>
      </c>
      <c r="AD21" s="1" t="s">
        <v>472</v>
      </c>
      <c r="AE21" s="1" t="s">
        <v>473</v>
      </c>
      <c r="AH21" s="1" t="s">
        <v>474</v>
      </c>
      <c r="AJ21" s="1" t="s">
        <v>475</v>
      </c>
      <c r="AK21" s="1" t="s">
        <v>258</v>
      </c>
      <c r="AM21" s="1" t="s">
        <v>476</v>
      </c>
      <c r="AN21" s="1" t="s">
        <v>200</v>
      </c>
      <c r="AR21" s="1" t="s">
        <v>477</v>
      </c>
      <c r="AS21" s="1" t="s">
        <v>478</v>
      </c>
    </row>
    <row r="22">
      <c r="A22" s="1" t="s">
        <v>479</v>
      </c>
      <c r="B22" s="1" t="str">
        <f>IFERROR(__xludf.DUMMYFUNCTION("GOOGLETRANSLATE(A:A, ""en"", ""te"")"),"FNRS-1")</f>
        <v>FNRS-1</v>
      </c>
      <c r="C22" s="1" t="s">
        <v>480</v>
      </c>
      <c r="D22" s="1" t="str">
        <f>IFERROR(__xludf.DUMMYFUNCTION("GOOGLETRANSLATE(C:C, ""en"", ""te"")"),"FNRS-1 ఒక బెలూన్, ఇది అగస్టే పిక్కార్డ్ చేత నిర్మించబడింది, ఇది ప్రపంచ ఎత్తు రికార్డును నెలకొల్పింది. దీనికి బెల్జియన్ ఫాండ్స్ నేషనల్ డి లా రీచెర్చే సైంటిఫిక్ పేరు పెట్టారు, ఇది బెలూన్‌కు నిధులు సమకూర్చింది. ఈ బెల్జియం సంబంధిత వ్యాసం ఒక స్టబ్. వికీపీడియా "&amp;"విస్తరించడం ద్వారా మీరు సహాయపడవచ్చు.")</f>
        <v>FNRS-1 ఒక బెలూన్, ఇది అగస్టే పిక్కార్డ్ చేత నిర్మించబడింది, ఇది ప్రపంచ ఎత్తు రికార్డును నెలకొల్పింది. దీనికి బెల్జియన్ ఫాండ్స్ నేషనల్ డి లా రీచెర్చే సైంటిఫిక్ పేరు పెట్టారు, ఇది బెలూన్‌కు నిధులు సమకూర్చింది. ఈ బెల్జియం సంబంధిత వ్యాసం ఒక స్టబ్. వికీపీడియా విస్తరించడం ద్వారా మీరు సహాయపడవచ్చు.</v>
      </c>
      <c r="E22" s="1" t="s">
        <v>481</v>
      </c>
      <c r="F22" s="1" t="str">
        <f>IFERROR(__xludf.DUMMYFUNCTION("GOOGLETRANSLATE(E:E, ""en"", ""te"")"),"రికార్డ్ బ్రేకింగ్ బెలూన్")</f>
        <v>రికార్డ్ బ్రేకింగ్ బెలూన్</v>
      </c>
      <c r="H22" s="1" t="s">
        <v>482</v>
      </c>
      <c r="I22" s="1" t="str">
        <f>IFERROR(__xludf.DUMMYFUNCTION("GOOGLETRANSLATE(H:H, ""en"", ""te"")"),"బెల్జియం")</f>
        <v>బెల్జియం</v>
      </c>
      <c r="J22" s="2" t="s">
        <v>483</v>
      </c>
      <c r="K22" s="1" t="s">
        <v>484</v>
      </c>
      <c r="L22" s="1" t="str">
        <f>IFERROR(__xludf.DUMMYFUNCTION("GOOGLETRANSLATE(K:K, ""en"", ""te"")"),"నేషనల్ డి లా రీచెర్చే సైంటిఫిక్")</f>
        <v>నేషనల్ డి లా రీచెర్చే సైంటిఫిక్</v>
      </c>
      <c r="N22" s="1" t="s">
        <v>485</v>
      </c>
      <c r="O22" s="1" t="str">
        <f>IFERROR(__xludf.DUMMYFUNCTION("GOOGLETRANSLATE(N:N, ""en"", ""te"")"),"అగస్టే పిక్కార్డ్")</f>
        <v>అగస్టే పిక్కార్డ్</v>
      </c>
      <c r="T22" s="1">
        <v>1.0</v>
      </c>
      <c r="AJ22" s="1" t="s">
        <v>486</v>
      </c>
      <c r="AU22" s="1" t="s">
        <v>487</v>
      </c>
    </row>
    <row r="23">
      <c r="A23" s="1" t="s">
        <v>488</v>
      </c>
      <c r="B23" s="1" t="str">
        <f>IFERROR(__xludf.DUMMYFUNCTION("GOOGLETRANSLATE(A:A, ""en"", ""te"")"),"FIKE మోడల్ d")</f>
        <v>FIKE మోడల్ d</v>
      </c>
      <c r="C23" s="1" t="s">
        <v>489</v>
      </c>
      <c r="D23" s="1" t="str">
        <f>IFERROR(__xludf.DUMMYFUNCTION("GOOGLETRANSLATE(C:C, ""en"", ""te"")"),"FIKE మోడల్ D అనేది 1950 ల ప్రారంభంలో యునైటెడ్ స్టేట్స్లో నిర్మించిన తేలికపాటి విమానం. ఎయిర్లైన్స్ పైలట్ విలియం ఫైక్ రూపొందించిన, [1] ఇది సాంప్రదాయిక హై-వింగ్ స్ట్రట్-బ్రెస్డ్ మోనోప్లేన్, తోయిల్స్కిడ్ అండర్ క్యారేజ్ మరియు పరివేష్టిత క్యాబిన్లో ఒకటి లేదా ఇద"&amp;"్దరు వ్యక్తుల కోసం సీటింగ్. ప్రదర్శనలో, విమానం పైపర్ పిల్లను బలంగా పోలి ఉంటుంది, తోక ఉపరితలాలు మాత్రమే ఒకటి నుండి లభిస్తాయి. [2] అసాధారణ లక్షణం ఏమిటంటే, విమాన నియంత్రణలు నేల కంటే క్యాబిన్ పైకప్పుకు అమర్చబడ్డాయి. [3] విమానం క్యాంపింగ్ చేసేటప్పుడు నిద్ర ప్ర"&amp;"దేశంగా ఉపయోగించడాన్ని ప్రారంభించడానికి ఇది సీటు లేదా సీట్ల మడత లేదా తొలగింపును సులభతరం చేసింది. హోమ్‌బిల్డింగ్ కోసం ప్రణాళికలు విక్రయించబడ్డాయి. [4] సాధారణ లక్షణాల పనితీరు నుండి డేటా")</f>
        <v>FIKE మోడల్ D అనేది 1950 ల ప్రారంభంలో యునైటెడ్ స్టేట్స్లో నిర్మించిన తేలికపాటి విమానం. ఎయిర్లైన్స్ పైలట్ విలియం ఫైక్ రూపొందించిన, [1] ఇది సాంప్రదాయిక హై-వింగ్ స్ట్రట్-బ్రెస్డ్ మోనోప్లేన్, తోయిల్స్కిడ్ అండర్ క్యారేజ్ మరియు పరివేష్టిత క్యాబిన్లో ఒకటి లేదా ఇద్దరు వ్యక్తుల కోసం సీటింగ్. ప్రదర్శనలో, విమానం పైపర్ పిల్లను బలంగా పోలి ఉంటుంది, తోక ఉపరితలాలు మాత్రమే ఒకటి నుండి లభిస్తాయి. [2] అసాధారణ లక్షణం ఏమిటంటే, విమాన నియంత్రణలు నేల కంటే క్యాబిన్ పైకప్పుకు అమర్చబడ్డాయి. [3] విమానం క్యాంపింగ్ చేసేటప్పుడు నిద్ర ప్రదేశంగా ఉపయోగించడాన్ని ప్రారంభించడానికి ఇది సీటు లేదా సీట్ల మడత లేదా తొలగింపును సులభతరం చేసింది. హోమ్‌బిల్డింగ్ కోసం ప్రణాళికలు విక్రయించబడ్డాయి. [4] సాధారణ లక్షణాల పనితీరు నుండి డేటా</v>
      </c>
      <c r="E23" s="1" t="s">
        <v>490</v>
      </c>
      <c r="F23" s="1" t="str">
        <f>IFERROR(__xludf.DUMMYFUNCTION("GOOGLETRANSLATE(E:E, ""en"", ""te"")"),"వినోద విమానం")</f>
        <v>వినోద విమానం</v>
      </c>
      <c r="K23" s="1" t="s">
        <v>491</v>
      </c>
      <c r="L23" s="1" t="str">
        <f>IFERROR(__xludf.DUMMYFUNCTION("GOOGLETRANSLATE(K:K, ""en"", ""te"")"),"హోమ్‌బిల్ట్")</f>
        <v>హోమ్‌బిల్ట్</v>
      </c>
      <c r="M23" s="2" t="s">
        <v>492</v>
      </c>
      <c r="N23" s="1" t="s">
        <v>493</v>
      </c>
      <c r="O23" s="1" t="str">
        <f>IFERROR(__xludf.DUMMYFUNCTION("GOOGLETRANSLATE(N:N, ""en"", ""te"")"),"విలియం ఫైక్")</f>
        <v>విలియం ఫైక్</v>
      </c>
      <c r="P23" s="1">
        <v>1951.0</v>
      </c>
      <c r="W23" s="1">
        <v>1.0</v>
      </c>
      <c r="X23" s="1" t="s">
        <v>494</v>
      </c>
      <c r="Y23" s="1" t="s">
        <v>495</v>
      </c>
      <c r="Z23" s="1" t="s">
        <v>496</v>
      </c>
      <c r="AA23" s="1" t="s">
        <v>436</v>
      </c>
      <c r="AB23" s="1" t="s">
        <v>497</v>
      </c>
      <c r="AC23" s="1" t="s">
        <v>498</v>
      </c>
      <c r="AD23" s="1" t="s">
        <v>499</v>
      </c>
      <c r="AE23" s="1" t="s">
        <v>439</v>
      </c>
      <c r="AH23" s="1" t="s">
        <v>500</v>
      </c>
      <c r="AK23" s="1" t="s">
        <v>501</v>
      </c>
      <c r="AL23" s="1" t="s">
        <v>502</v>
      </c>
      <c r="AM23" s="1" t="s">
        <v>503</v>
      </c>
      <c r="AN23" s="1" t="s">
        <v>504</v>
      </c>
      <c r="AP23" s="1" t="s">
        <v>505</v>
      </c>
      <c r="AR23" s="1" t="s">
        <v>506</v>
      </c>
      <c r="AT23" s="1" t="s">
        <v>507</v>
      </c>
      <c r="AU23" s="1" t="s">
        <v>508</v>
      </c>
      <c r="BB23" s="1" t="s">
        <v>509</v>
      </c>
      <c r="BF23" s="1" t="s">
        <v>510</v>
      </c>
    </row>
    <row r="24">
      <c r="A24" s="1" t="s">
        <v>511</v>
      </c>
      <c r="B24" s="1" t="str">
        <f>IFERROR(__xludf.DUMMYFUNCTION("GOOGLETRANSLATE(A:A, ""en"", ""te"")"),"ఫ్లామింగ్ ఎయిర్ FA 04 పెరెగ్రైన్")</f>
        <v>ఫ్లామింగ్ ఎయిర్ FA 04 పెరెగ్రైన్</v>
      </c>
      <c r="C24" s="1" t="s">
        <v>512</v>
      </c>
      <c r="D24" s="1" t="str">
        <f>IFERROR(__xludf.DUMMYFUNCTION("GOOGLETRANSLATE(C:C, ""en"", ""te"")"),"ఫ్లామింగ్ ఎయిర్ FA 04 పెరెగ్రైన్ ఒక జర్మన్ అల్ట్రాలైట్ మరియు లైట్-స్పోర్ట్ విమానం, ఇది బ్రాండెన్‌బర్గ్‌లోని జెల్లెండోర్ఫ్ యొక్క గాలిని రూపొందించడం ద్వారా రూపొందించబడింది మరియు ఉత్పత్తి చేయబడింది. విమానం పూర్తి రెడీ-టు-ఫ్లై-ఎయిర్‌క్రాఫ్ట్‌గా సరఫరా చేయబడుతు"&amp;"ంది. [1] [2] ప్రతి వర్గానికి వేర్వేరు మోడళ్లతో, ఈ విమానం ఫెడెరేషన్ ఏరోనటిక్ ఇంటర్నేషనల్ మైక్రోలైట్ రూల్స్ మరియు యుఎస్ లైట్-స్పోర్ట్ ఎయిర్క్రాఫ్ట్ రూల్స్, యుఎస్ లైట్-స్పోర్ట్ ఎయిర్క్రాఫ్ట్ నిబంధనలకు అనుగుణంగా రూపొందించబడింది. ఇది కాంటిలివర్ లో-వింగ్, బబుల్"&amp;" పందిరి కింద రెండు-సైడ్-సైడ్-సైడ్ కాన్ఫిగరేషన్ పరివేష్టిత కాక్‌పిట్, స్థిర ట్రైసైకిల్ ల్యాండింగ్ గేర్ లేదా ఐచ్ఛికంగా సాంప్రదాయిక ల్యాండింగ్ గేర్ మరియు ట్రాక్టర్ కాన్ఫిగరేషన్‌లో ఒకే ఇంజిన్ కలిగి ఉంది. [1] [ 22 ఈ విమానం మిశ్రమాల నుండి తయారవుతుంది, దాని ఫ్యూ"&amp;"జ్‌లేజ్, వింగ్ స్పార్స్, ఫ్లాప్స్ మరియు కార్బన్ ఫైబర్ నుండి తయారు చేసిన చుక్కానితో తయారు చేస్తారు. దీని 10.05 మీ (33.0 అడుగులు) స్పాన్ వింగ్ 9.27 మీ 2 (99.8 చదరపు అడుగులు) విస్తీర్ణంలో ఉంది. అందుబాటులో ఉన్న ప్రామాణిక ఇంజన్లు 100 హెచ్‌పి (75 కిలోవాట్ FA 04"&amp;" ను 750 కిలోల (1,653 పౌండ్లు) స్థూల బరువు వరకు ఏరో-టౌయింగ్ గ్లైడర్‌ల కోసం ఉపయోగించవచ్చు. [1] [2] బేయర్ల్ మరియు ఫ్లామింగ్ ఎయిర్ నుండి డేటా [1] [4] సాధారణ లక్షణాల పనితీరు")</f>
        <v>ఫ్లామింగ్ ఎయిర్ FA 04 పెరెగ్రైన్ ఒక జర్మన్ అల్ట్రాలైట్ మరియు లైట్-స్పోర్ట్ విమానం, ఇది బ్రాండెన్‌బర్గ్‌లోని జెల్లెండోర్ఫ్ యొక్క గాలిని రూపొందించడం ద్వారా రూపొందించబడింది మరియు ఉత్పత్తి చేయబడింది. విమానం పూర్తి రెడీ-టు-ఫ్లై-ఎయిర్‌క్రాఫ్ట్‌గా సరఫరా చేయబడుతుంది. [1] [2] ప్రతి వర్గానికి వేర్వేరు మోడళ్లతో, ఈ విమానం ఫెడెరేషన్ ఏరోనటిక్ ఇంటర్నేషనల్ మైక్రోలైట్ రూల్స్ మరియు యుఎస్ లైట్-స్పోర్ట్ ఎయిర్క్రాఫ్ట్ రూల్స్, యుఎస్ లైట్-స్పోర్ట్ ఎయిర్క్రాఫ్ట్ నిబంధనలకు అనుగుణంగా రూపొందించబడింది. ఇది కాంటిలివర్ లో-వింగ్, బబుల్ పందిరి కింద రెండు-సైడ్-సైడ్-సైడ్ కాన్ఫిగరేషన్ పరివేష్టిత కాక్‌పిట్, స్థిర ట్రైసైకిల్ ల్యాండింగ్ గేర్ లేదా ఐచ్ఛికంగా సాంప్రదాయిక ల్యాండింగ్ గేర్ మరియు ట్రాక్టర్ కాన్ఫిగరేషన్‌లో ఒకే ఇంజిన్ కలిగి ఉంది. [1] [ 22 ఈ విమానం మిశ్రమాల నుండి తయారవుతుంది, దాని ఫ్యూజ్‌లేజ్, వింగ్ స్పార్స్, ఫ్లాప్స్ మరియు కార్బన్ ఫైబర్ నుండి తయారు చేసిన చుక్కానితో తయారు చేస్తారు. దీని 10.05 మీ (33.0 అడుగులు) స్పాన్ వింగ్ 9.27 మీ 2 (99.8 చదరపు అడుగులు) విస్తీర్ణంలో ఉంది. అందుబాటులో ఉన్న ప్రామాణిక ఇంజన్లు 100 హెచ్‌పి (75 కిలోవాట్ FA 04 ను 750 కిలోల (1,653 పౌండ్లు) స్థూల బరువు వరకు ఏరో-టౌయింగ్ గ్లైడర్‌ల కోసం ఉపయోగించవచ్చు. [1] [2] బేయర్ల్ మరియు ఫ్లామింగ్ ఎయిర్ నుండి డేటా [1] [4] సాధారణ లక్షణాల పనితీరు</v>
      </c>
      <c r="E24" s="1" t="s">
        <v>513</v>
      </c>
      <c r="F24" s="1" t="str">
        <f>IFERROR(__xludf.DUMMYFUNCTION("GOOGLETRANSLATE(E:E, ""en"", ""te"")"),"అల్ట్రాలైట్ విమానం మరియు లైట్-స్పోర్ట్ విమానం")</f>
        <v>అల్ట్రాలైట్ విమానం మరియు లైట్-స్పోర్ట్ విమానం</v>
      </c>
      <c r="G24" s="1" t="s">
        <v>514</v>
      </c>
      <c r="H24" s="1" t="s">
        <v>515</v>
      </c>
      <c r="I24" s="1" t="str">
        <f>IFERROR(__xludf.DUMMYFUNCTION("GOOGLETRANSLATE(H:H, ""en"", ""te"")"),"జర్మనీ")</f>
        <v>జర్మనీ</v>
      </c>
      <c r="J24" s="2" t="s">
        <v>516</v>
      </c>
      <c r="K24" s="1" t="s">
        <v>517</v>
      </c>
      <c r="L24" s="1" t="str">
        <f>IFERROR(__xludf.DUMMYFUNCTION("GOOGLETRANSLATE(K:K, ""en"", ""te"")"),"వాయుమార్గానికి")</f>
        <v>వాయుమార్గానికి</v>
      </c>
      <c r="M24" s="1" t="s">
        <v>518</v>
      </c>
      <c r="R24" s="1" t="s">
        <v>147</v>
      </c>
      <c r="W24" s="1" t="s">
        <v>127</v>
      </c>
      <c r="Y24" s="1" t="s">
        <v>519</v>
      </c>
      <c r="Z24" s="1" t="s">
        <v>520</v>
      </c>
      <c r="AA24" s="1" t="s">
        <v>521</v>
      </c>
      <c r="AB24" s="1" t="s">
        <v>522</v>
      </c>
      <c r="AC24" s="1" t="s">
        <v>523</v>
      </c>
      <c r="AD24" s="1" t="s">
        <v>524</v>
      </c>
      <c r="AE24" s="1" t="s">
        <v>525</v>
      </c>
      <c r="AG24" s="1" t="s">
        <v>149</v>
      </c>
      <c r="AH24" s="1" t="s">
        <v>526</v>
      </c>
      <c r="AJ24" s="1" t="s">
        <v>527</v>
      </c>
      <c r="AK24" s="1" t="s">
        <v>258</v>
      </c>
      <c r="AL24" s="1" t="s">
        <v>528</v>
      </c>
      <c r="AM24" s="1" t="s">
        <v>529</v>
      </c>
      <c r="AO24" s="1" t="s">
        <v>530</v>
      </c>
      <c r="AP24" s="1" t="s">
        <v>531</v>
      </c>
      <c r="AR24" s="1" t="s">
        <v>305</v>
      </c>
    </row>
    <row r="25">
      <c r="A25" s="1" t="s">
        <v>532</v>
      </c>
      <c r="B25" s="1" t="str">
        <f>IFERROR(__xludf.DUMMYFUNCTION("GOOGLETRANSLATE(A:A, ""en"", ""te"")"),"ఫ్లీట్ 80 కానక్")</f>
        <v>ఫ్లీట్ 80 కానక్</v>
      </c>
      <c r="C25" s="1" t="s">
        <v>533</v>
      </c>
      <c r="D25" s="1" t="str">
        <f>IFERROR(__xludf.DUMMYFUNCTION("GOOGLETRANSLATE(C:C, ""en"", ""te"")"),"ఫ్లీట్ మోడల్ 80 కానక్ అనేది కెనడియన్ లైట్ ఎయిర్క్రాఫ్ట్, ఇది సైడ్-బై-సైడ్ కాన్ఫిగరేషన్‌లో రెండు సీట్లను కలిగి ఉంది. కానక్ విమాన శిక్షణ, వ్యక్తిగత ఉపయోగం మరియు తేలికపాటి వాణిజ్య పాత్రల కోసం రూపొందించబడింది. మొత్తం 225 కానక్స్ దాని పదమూడు సంవత్సరాల ఉత్పత్తి"&amp;" పరుగులో ఇద్దరు తయారీదారులచే నిర్మించబడింది, మెజారిటీని 1945 మరియు 1947 మధ్య విమానాల విమానాలు నిర్మించాయి. కానక్ నౌరీ N-75 తో ఉద్భవించింది, ఇది బాబ్ నౌరీ చేత రూపొందించబడింది, ఇది మొదట 1944 లో ఎగిరింది. మౌంట్ హోప్, అంటారియో వద్ద. ""హోమ్-బిల్ట్"" N-75 అనేది"&amp;" సాంప్రదాయిక హై-వింగ్ మోనోప్లేన్ డిజైన్, ఇది వెల్డెడ్-స్టీల్ ఫ్యూజ్‌లేజ్ మరియు తోక ఉపరితలాలతో ఫాబ్రిక్ కవరింగ్‌తో, పైపర్ కబ్ మాదిరిగా కాకుండా. ఏదేమైనా, అసలు రూపకల్పనలో పక్కపక్కనే సీటింగ్ దాని సమయం యొక్క విమానాలకు అసాధారణమైనది అయినప్పటికీ ఇది బోధన కోసం చాల"&amp;"ా మంచి అమరిక. నౌరీ ఈ క్రింది నమూనాపై టెన్డం-సీట్ అమరికతో ప్రయోగాలు చేశాడు, కాని అతను 1945 లో నౌరీ N-75 హక్కులను ఫ్లీట్ ఎయిర్క్రాఫ్ట్ కంపెనీకి విక్రయించినప్పుడు మూడు విమానాలను మాత్రమే నిర్మించాడు. [1] ఫ్లీట్ కొన్ని చిన్న డిజైన్ మార్పులను చేపట్టింది, ప్రధాన"&amp;"ంగా ఇంధన ట్యాంక్‌ను మార్చడం, క్యాబిన్ పైన స్కైలైట్‌ను జోడించి, ముందు ఫ్యూజ్‌లేజ్ ప్రొఫైల్‌ను తగ్గించి, అసలు ఖండాంతర సి -75 ను కొంచెం శక్తివంతమైన సి -85 ఇంజిన్‌తో భర్తీ చేస్తుంది. నౌరీ N-75 దాని కొత్త కాన్ఫిగరేషన్‌లో పరీక్షించబడింది; ఇది మొదట 26 సెప్టెంబర్"&amp;" 1945 న ఫ్లీట్ టెస్ట్ పైలట్ టామీ విలియమ్స్‌తో కలిసి ది కంట్రోల్స్‌తో ప్రయాణించింది. దాని పరిమాణాన్ని పెంచడానికి FIN కి మార్పుల తరువాత, ప్రోటోటైప్, కొత్తగా పేరు మార్చబడింది, ఫ్లీట్ మోడల్ 80 కానక్ గా ఉద్భవించింది మరియు ఉత్పత్తిలోకి ప్రవేశించింది. విమానం బాగ"&amp;"ా నిర్మించినప్పటికీ, బలమైన ప్రదర్శనకారులు [2] మరియు బహుముఖ; దాని ప్రయోజనాన్ని పెంచడానికి ఫ్లోట్లు లేదా స్కిస్‌తో ఎగురవేయగలదు, అమ్మకాలలో పెరిగిన తరువాత, అవి బాగా అమ్మబడలేదు. యుద్ధానంతర కాలంలో ఫ్లీట్ కానక్ ను మార్కెట్ చేయడానికి ప్రయత్నిస్తున్నప్పుడు, ఒక ప్ర"&amp;"ైవేట్ విమానం లేదా శిక్షకుడిగా, అనేక అడ్డంకులు ఉన్నాయి: ఫ్లయింగ్ క్లబ్‌లు ప్రారంభ అమ్మకాలు తరువాత, చార్టర్ కంపెనీలు మరియు ప్రైవేట్ యజమానులు క్షీణించడం ప్రారంభించారు, ఫ్లీట్ ఆర్థిక సమస్యల్లోకి వచ్చింది. 1947 లో, విమానాల ద్వారా కానక్ ఉత్పత్తిని ముగించారు. తర"&amp;"ువాతి పదేళ్ళలో, టొరంటోలోని లీవెన్స్ బ్రదర్స్ చేత అనేక విమానాలను నిర్మించారు, మొత్తం సిరీస్ ఉత్పత్తి 1958 లో 224 వద్ద ముగిసింది. [4] 100 HP (75 kW) ఖండాంతర O-200 తో అనేక తిరిగి ఇంజిన్ చేయబడ్డాయి. సెప్టెంబర్ 2010 లో కెనడాలో ట్రాన్స్పోర్ట్ కెనడాతో 77 కానక్స్"&amp;" నమోదు చేయబడ్డాయి. [5] 1995 లో, రాయల్ కెనడియన్ మింట్ దాని ఏవియేషన్ సిరీస్‌లో $ 20 సిల్వర్ స్మారక నాణెం అయిన కాయిన్ #11 ను జారీ చేసింది, ఫ్లీట్ 80 కానక్ మరియు దాని అసలు డిజైనర్ జె. ఒమర్ నౌరీని బంగారు-ఇన్లే కామియో ఇన్సర్ట్‌లో ప్రదర్శించారు. కెనడా ఏవియేషన్ అ"&amp;"ండ్ స్పేస్ మ్యూజియం నుండి డేటా [1] &amp; కెనడియన్ ఎయిర్ &amp; స్పేస్ మ్యూజియం [6] పోల్చదగిన పాత్ర, కాన్ఫిగరేషన్ మరియు ERA యొక్క సాధారణ లక్షణాల పనితీరు విమానం")</f>
        <v>ఫ్లీట్ మోడల్ 80 కానక్ అనేది కెనడియన్ లైట్ ఎయిర్క్రాఫ్ట్, ఇది సైడ్-బై-సైడ్ కాన్ఫిగరేషన్‌లో రెండు సీట్లను కలిగి ఉంది. కానక్ విమాన శిక్షణ, వ్యక్తిగత ఉపయోగం మరియు తేలికపాటి వాణిజ్య పాత్రల కోసం రూపొందించబడింది. మొత్తం 225 కానక్స్ దాని పదమూడు సంవత్సరాల ఉత్పత్తి పరుగులో ఇద్దరు తయారీదారులచే నిర్మించబడింది, మెజారిటీని 1945 మరియు 1947 మధ్య విమానాల విమానాలు నిర్మించాయి. కానక్ నౌరీ N-75 తో ఉద్భవించింది, ఇది బాబ్ నౌరీ చేత రూపొందించబడింది, ఇది మొదట 1944 లో ఎగిరింది. మౌంట్ హోప్, అంటారియో వద్ద. "హోమ్-బిల్ట్" N-75 అనేది సాంప్రదాయిక హై-వింగ్ మోనోప్లేన్ డిజైన్, ఇది వెల్డెడ్-స్టీల్ ఫ్యూజ్‌లేజ్ మరియు తోక ఉపరితలాలతో ఫాబ్రిక్ కవరింగ్‌తో, పైపర్ కబ్ మాదిరిగా కాకుండా. ఏదేమైనా, అసలు రూపకల్పనలో పక్కపక్కనే సీటింగ్ దాని సమయం యొక్క విమానాలకు అసాధారణమైనది అయినప్పటికీ ఇది బోధన కోసం చాలా మంచి అమరిక. నౌరీ ఈ క్రింది నమూనాపై టెన్డం-సీట్ అమరికతో ప్రయోగాలు చేశాడు, కాని అతను 1945 లో నౌరీ N-75 హక్కులను ఫ్లీట్ ఎయిర్క్రాఫ్ట్ కంపెనీకి విక్రయించినప్పుడు మూడు విమానాలను మాత్రమే నిర్మించాడు. [1] ఫ్లీట్ కొన్ని చిన్న డిజైన్ మార్పులను చేపట్టింది, ప్రధానంగా ఇంధన ట్యాంక్‌ను మార్చడం, క్యాబిన్ పైన స్కైలైట్‌ను జోడించి, ముందు ఫ్యూజ్‌లేజ్ ప్రొఫైల్‌ను తగ్గించి, అసలు ఖండాంతర సి -75 ను కొంచెం శక్తివంతమైన సి -85 ఇంజిన్‌తో భర్తీ చేస్తుంది. నౌరీ N-75 దాని కొత్త కాన్ఫిగరేషన్‌లో పరీక్షించబడింది; ఇది మొదట 26 సెప్టెంబర్ 1945 న ఫ్లీట్ టెస్ట్ పైలట్ టామీ విలియమ్స్‌తో కలిసి ది కంట్రోల్స్‌తో ప్రయాణించింది. దాని పరిమాణాన్ని పెంచడానికి FIN కి మార్పుల తరువాత, ప్రోటోటైప్, కొత్తగా పేరు మార్చబడింది, ఫ్లీట్ మోడల్ 80 కానక్ గా ఉద్భవించింది మరియు ఉత్పత్తిలోకి ప్రవేశించింది. విమానం బాగా నిర్మించినప్పటికీ, బలమైన ప్రదర్శనకారులు [2] మరియు బహుముఖ; దాని ప్రయోజనాన్ని పెంచడానికి ఫ్లోట్లు లేదా స్కిస్‌తో ఎగురవేయగలదు, అమ్మకాలలో పెరిగిన తరువాత, అవి బాగా అమ్మబడలేదు. యుద్ధానంతర కాలంలో ఫ్లీట్ కానక్ ను మార్కెట్ చేయడానికి ప్రయత్నిస్తున్నప్పుడు, ఒక ప్రైవేట్ విమానం లేదా శిక్షకుడిగా, అనేక అడ్డంకులు ఉన్నాయి: ఫ్లయింగ్ క్లబ్‌లు ప్రారంభ అమ్మకాలు తరువాత, చార్టర్ కంపెనీలు మరియు ప్రైవేట్ యజమానులు క్షీణించడం ప్రారంభించారు, ఫ్లీట్ ఆర్థిక సమస్యల్లోకి వచ్చింది. 1947 లో, విమానాల ద్వారా కానక్ ఉత్పత్తిని ముగించారు. తరువాతి పదేళ్ళలో, టొరంటోలోని లీవెన్స్ బ్రదర్స్ చేత అనేక విమానాలను నిర్మించారు, మొత్తం సిరీస్ ఉత్పత్తి 1958 లో 224 వద్ద ముగిసింది. [4] 100 HP (75 kW) ఖండాంతర O-200 తో అనేక తిరిగి ఇంజిన్ చేయబడ్డాయి. సెప్టెంబర్ 2010 లో కెనడాలో ట్రాన్స్పోర్ట్ కెనడాతో 77 కానక్స్ నమోదు చేయబడ్డాయి. [5] 1995 లో, రాయల్ కెనడియన్ మింట్ దాని ఏవియేషన్ సిరీస్‌లో $ 20 సిల్వర్ స్మారక నాణెం అయిన కాయిన్ #11 ను జారీ చేసింది, ఫ్లీట్ 80 కానక్ మరియు దాని అసలు డిజైనర్ జె. ఒమర్ నౌరీని బంగారు-ఇన్లే కామియో ఇన్సర్ట్‌లో ప్రదర్శించారు. కెనడా ఏవియేషన్ అండ్ స్పేస్ మ్యూజియం నుండి డేటా [1] &amp; కెనడియన్ ఎయిర్ &amp; స్పేస్ మ్యూజియం [6] పోల్చదగిన పాత్ర, కాన్ఫిగరేషన్ మరియు ERA యొక్క సాధారణ లక్షణాల పనితీరు విమానం</v>
      </c>
      <c r="E25" s="1" t="s">
        <v>534</v>
      </c>
      <c r="F25" s="1" t="str">
        <f>IFERROR(__xludf.DUMMYFUNCTION("GOOGLETRANSLATE(E:E, ""en"", ""te"")"),"శిక్షకుడు")</f>
        <v>శిక్షకుడు</v>
      </c>
      <c r="G25" s="2" t="s">
        <v>535</v>
      </c>
      <c r="K25" s="1" t="s">
        <v>536</v>
      </c>
      <c r="L25" s="1" t="str">
        <f>IFERROR(__xludf.DUMMYFUNCTION("GOOGLETRANSLATE(K:K, ""en"", ""te"")"),"కెనడా యొక్క విమానాల విమానం")</f>
        <v>కెనడా యొక్క విమానాల విమానం</v>
      </c>
      <c r="M25" s="1" t="s">
        <v>537</v>
      </c>
      <c r="N25" s="1" t="s">
        <v>538</v>
      </c>
      <c r="O25" s="1" t="str">
        <f>IFERROR(__xludf.DUMMYFUNCTION("GOOGLETRANSLATE(N:N, ""en"", ""te"")"),"జె. ఒమర్ (బాబ్) నౌకాశ్రయం")</f>
        <v>జె. ఒమర్ (బాబ్) నౌకాశ్రయం</v>
      </c>
      <c r="P25" s="1" t="s">
        <v>539</v>
      </c>
      <c r="Q25" s="1">
        <v>1946.0</v>
      </c>
      <c r="R25" s="1" t="s">
        <v>540</v>
      </c>
      <c r="S25" s="1" t="s">
        <v>541</v>
      </c>
      <c r="T25" s="1" t="s">
        <v>542</v>
      </c>
      <c r="W25" s="1" t="s">
        <v>127</v>
      </c>
      <c r="X25" s="1" t="s">
        <v>543</v>
      </c>
      <c r="Z25" s="1" t="s">
        <v>544</v>
      </c>
      <c r="AA25" s="1" t="s">
        <v>545</v>
      </c>
      <c r="AB25" s="1" t="s">
        <v>546</v>
      </c>
      <c r="AC25" s="1" t="s">
        <v>547</v>
      </c>
      <c r="AD25" s="1" t="s">
        <v>438</v>
      </c>
      <c r="AG25" s="1" t="s">
        <v>548</v>
      </c>
      <c r="AH25" s="1" t="s">
        <v>549</v>
      </c>
      <c r="AJ25" s="1" t="s">
        <v>550</v>
      </c>
      <c r="AK25" s="1" t="s">
        <v>258</v>
      </c>
      <c r="AL25" s="1" t="s">
        <v>551</v>
      </c>
      <c r="AN25" s="1" t="s">
        <v>200</v>
      </c>
      <c r="AP25" s="1" t="s">
        <v>552</v>
      </c>
      <c r="AR25" s="1" t="s">
        <v>553</v>
      </c>
      <c r="AT25" s="1" t="s">
        <v>554</v>
      </c>
      <c r="BR25" s="1" t="s">
        <v>555</v>
      </c>
    </row>
    <row r="26">
      <c r="A26" s="1" t="s">
        <v>556</v>
      </c>
      <c r="B26" s="1" t="str">
        <f>IFERROR(__xludf.DUMMYFUNCTION("GOOGLETRANSLATE(A:A, ""en"", ""te"")"),"ఫెయిర్‌చైల్డ్ KR-34")</f>
        <v>ఫెయిర్‌చైల్డ్ KR-34</v>
      </c>
      <c r="C26" s="1" t="s">
        <v>557</v>
      </c>
      <c r="D26" s="1" t="str">
        <f>IFERROR(__xludf.DUMMYFUNCTION("GOOGLETRANSLATE(C:C, ""en"", ""te"")"),"క్రెయిడర్-రీస్నర్ ఛాలెంజర్ (తరువాత ఫెయిర్‌చైల్డ్ కెఆర్ సిరీస్) అనేది క్రైడర్-రీస్నర్ ఎయిర్‌క్రాఫ్ట్ కంపెనీ రూపొందించిన మరియు ఉత్పత్తి చేసిన ఒక అమెరికన్ యుటిలిటీ బైప్‌లేన్ విమానం, తరువాత దీనిని ఫెయిర్‌చైల్డ్ ఎయిర్‌క్రాఫ్ట్ కంపెనీ స్వాధీనం చేసుకుంది. ఛాలెంజ"&amp;"ర్ మునుపటి వాకో 10 కి సంబంధించినది, తరువాత దీనిని వాకో జిఎక్స్ఇ అని పేరు మార్చారు. పేలవంగా డాక్యుమెంట్ చేయబడిన క్రెయిడర్-రీస్నర్ విమానం, సి -1, వాకోను ఛాలెంజర్‌కు దశల్లో సవరించడానికి ఉపయోగించబడింది. [1] ఛాలెంజర్ అనేది సాంప్రదాయిక మిశ్రమ-నిర్మాణ బైప్‌లేన్,"&amp;" ఇది స్థిర టెయిల్‌స్కిడ్ ల్యాండింగ్ గేర్‌తో ఉంటుంది. ఇది పైలట్ (వెనుక భాగంలో), మరియు ప్రయాణీకుడు (ఫార్వర్డ్) కోసం రెండు ఓపెన్ టెన్డం కాక్‌పిట్‌లను కలిగి ఉంది మరియు ఇది 90 హెచ్‌పి (67 కిలోవాట్) కర్టిస్ ఎద్దు -5 ఇన్లైన్ ఇంజిన్‌తో శక్తినిచ్చింది. అనేక వేరియం"&amp;"ట్లు సి -3 ఛాలెంజర్ మరియు సి -4 ఛాలెంజర్‌ను నిర్మించాయి, ఇవి వివరణాత్మక తేడాలు మరియు వేర్వేరు ఇంజన్లను అమర్చాయి. 1928 చివరిలో కంపెనీ సి -6 ఛాలెంజర్‌ను నియమించిన కొత్త మరియు కొంచెం చిన్న డిజైన్‌ను ప్రవేశపెట్టింది. 1929 లో ఈ సంస్థను ఫెయిర్‌చైల్డ్ ఎయిర్‌క్రా"&amp;"ఫ్ట్ కంపెనీ కొనుగోలు చేసింది, వారు సి -4 ను ఫెయిర్‌చైల్డ్ కెఆర్ -34 మరియు సి -6 ను ఫెయిర్‌చైల్డ్ కెఆర్ -21 గా కొనసాగించారు. ఫెయిర్‌చైల్డ్ నిర్మించనప్పటికీ, సి -2 ఫెయిర్‌చైల్డ్ KR-31 ను పున es రూపకల్పన చేశారు. ఇంజిన్ టెస్ట్‌బెడ్‌గా పనిచేయడానికి KR-21 ఫెయిర"&amp;"్‌చైల్డ్ 6-390 ఇంజిన్‌ను (తరువాత రేంజర్ అని పేరు పెట్టారు) ఉపయోగించడానికి సవరించబడింది మరియు వింగ్ మరియు ల్యాండింగ్ గేర్ జ్యామితికి మార్పులు చేయబడ్డాయి. సవరించిన విమానం ఫెయిర్‌చైల్డ్ KR-125 అని పిలువబడింది. 1931 లో జ్యామితి మార్పులు లేకుండా ఇదే విధమైన విమ"&amp;"ానం కానీ రేంజర్ ఇంజిన్‌తో KR-135 హోదాలో విక్రయించబడింది. 1930 లో, క్రెయిడర్-రీస్నర్ సి -4 సి ఛాలెంజర్ డిజైన్ ఆధారంగా ఫెయిర్‌చైల్డ్ KR-34 యొక్క సైనిక వెర్షన్ అయిన KR-34CA, న్యూయార్క్‌లోని ఫార్మింగ్‌డేల్‌లో నిర్మించబడింది. తేలికపాటి దాడి క్రాఫ్ట్, ఇది రెండు"&amp;" .30 క్యాలిబర్ బ్రౌనింగ్ మెషిన్ గన్స్ ముక్కు మీద అమర్చబడి, ప్రొపెల్లర్ల ద్వారా కాల్పులు జరిపింది. చైనీస్ వెర్షన్‌లో ఫ్యూజ్‌లేజ్ కింద బాంబు రాక్లు ఉన్నాయి. ఫెయిర్‌చైల్డ్ KR-34 యొక్క ఈ సైనిక సంస్కరణలో రెండు షెచ్వాన్ ప్రావిన్స్‌లోని వార్లార్డ్ జనరల్స్ లియు వ"&amp;"ెన్హుయి మరియు లియు జియాంగ్‌లకు విక్రయించబడ్డాయి. బ్రాకెట్లలో ఫెయిర్‌చైల్డ్ రకం సంఖ్యలు [1] ఇలస్ట్రేటెడ్ ఎన్సైక్లోపీడియా ఆఫ్ ఎయిర్‌క్రాఫ్ట్ (పార్ట్ వర్క్ 1982-1985), 1985, ఓర్బిస్ ​​పబ్లిషింగ్, పేజీ 1674 నుండి డేటా")</f>
        <v>క్రెయిడర్-రీస్నర్ ఛాలెంజర్ (తరువాత ఫెయిర్‌చైల్డ్ కెఆర్ సిరీస్) అనేది క్రైడర్-రీస్నర్ ఎయిర్‌క్రాఫ్ట్ కంపెనీ రూపొందించిన మరియు ఉత్పత్తి చేసిన ఒక అమెరికన్ యుటిలిటీ బైప్‌లేన్ విమానం, తరువాత దీనిని ఫెయిర్‌చైల్డ్ ఎయిర్‌క్రాఫ్ట్ కంపెనీ స్వాధీనం చేసుకుంది. ఛాలెంజర్ మునుపటి వాకో 10 కి సంబంధించినది, తరువాత దీనిని వాకో జిఎక్స్ఇ అని పేరు మార్చారు. పేలవంగా డాక్యుమెంట్ చేయబడిన క్రెయిడర్-రీస్నర్ విమానం, సి -1, వాకోను ఛాలెంజర్‌కు దశల్లో సవరించడానికి ఉపయోగించబడింది. [1] ఛాలెంజర్ అనేది సాంప్రదాయిక మిశ్రమ-నిర్మాణ బైప్‌లేన్, ఇది స్థిర టెయిల్‌స్కిడ్ ల్యాండింగ్ గేర్‌తో ఉంటుంది. ఇది పైలట్ (వెనుక భాగంలో), మరియు ప్రయాణీకుడు (ఫార్వర్డ్) కోసం రెండు ఓపెన్ టెన్డం కాక్‌పిట్‌లను కలిగి ఉంది మరియు ఇది 90 హెచ్‌పి (67 కిలోవాట్) కర్టిస్ ఎద్దు -5 ఇన్లైన్ ఇంజిన్‌తో శక్తినిచ్చింది. అనేక వేరియంట్లు సి -3 ఛాలెంజర్ మరియు సి -4 ఛాలెంజర్‌ను నిర్మించాయి, ఇవి వివరణాత్మక తేడాలు మరియు వేర్వేరు ఇంజన్లను అమర్చాయి. 1928 చివరిలో కంపెనీ సి -6 ఛాలెంజర్‌ను నియమించిన కొత్త మరియు కొంచెం చిన్న డిజైన్‌ను ప్రవేశపెట్టింది. 1929 లో ఈ సంస్థను ఫెయిర్‌చైల్డ్ ఎయిర్‌క్రాఫ్ట్ కంపెనీ కొనుగోలు చేసింది, వారు సి -4 ను ఫెయిర్‌చైల్డ్ కెఆర్ -34 మరియు సి -6 ను ఫెయిర్‌చైల్డ్ కెఆర్ -21 గా కొనసాగించారు. ఫెయిర్‌చైల్డ్ నిర్మించనప్పటికీ, సి -2 ఫెయిర్‌చైల్డ్ KR-31 ను పున es రూపకల్పన చేశారు. ఇంజిన్ టెస్ట్‌బెడ్‌గా పనిచేయడానికి KR-21 ఫెయిర్‌చైల్డ్ 6-390 ఇంజిన్‌ను (తరువాత రేంజర్ అని పేరు పెట్టారు) ఉపయోగించడానికి సవరించబడింది మరియు వింగ్ మరియు ల్యాండింగ్ గేర్ జ్యామితికి మార్పులు చేయబడ్డాయి. సవరించిన విమానం ఫెయిర్‌చైల్డ్ KR-125 అని పిలువబడింది. 1931 లో జ్యామితి మార్పులు లేకుండా ఇదే విధమైన విమానం కానీ రేంజర్ ఇంజిన్‌తో KR-135 హోదాలో విక్రయించబడింది. 1930 లో, క్రెయిడర్-రీస్నర్ సి -4 సి ఛాలెంజర్ డిజైన్ ఆధారంగా ఫెయిర్‌చైల్డ్ KR-34 యొక్క సైనిక వెర్షన్ అయిన KR-34CA, న్యూయార్క్‌లోని ఫార్మింగ్‌డేల్‌లో నిర్మించబడింది. తేలికపాటి దాడి క్రాఫ్ట్, ఇది రెండు .30 క్యాలిబర్ బ్రౌనింగ్ మెషిన్ గన్స్ ముక్కు మీద అమర్చబడి, ప్రొపెల్లర్ల ద్వారా కాల్పులు జరిపింది. చైనీస్ వెర్షన్‌లో ఫ్యూజ్‌లేజ్ కింద బాంబు రాక్లు ఉన్నాయి. ఫెయిర్‌చైల్డ్ KR-34 యొక్క ఈ సైనిక సంస్కరణలో రెండు షెచ్వాన్ ప్రావిన్స్‌లోని వార్లార్డ్ జనరల్స్ లియు వెన్హుయి మరియు లియు జియాంగ్‌లకు విక్రయించబడ్డాయి. బ్రాకెట్లలో ఫెయిర్‌చైల్డ్ రకం సంఖ్యలు [1] ఇలస్ట్రేటెడ్ ఎన్సైక్లోపీడియా ఆఫ్ ఎయిర్‌క్రాఫ్ట్ (పార్ట్ వర్క్ 1982-1985), 1985, ఓర్బిస్ ​​పబ్లిషింగ్, పేజీ 1674 నుండి డేటా</v>
      </c>
      <c r="E26" s="1" t="s">
        <v>558</v>
      </c>
      <c r="F26" s="1" t="str">
        <f>IFERROR(__xludf.DUMMYFUNCTION("GOOGLETRANSLATE(E:E, ""en"", ""te"")"),"యుటిలిటీ బిప్‌లేన్")</f>
        <v>యుటిలిటీ బిప్‌లేన్</v>
      </c>
      <c r="K26" s="1" t="s">
        <v>559</v>
      </c>
      <c r="L26" s="1" t="str">
        <f>IFERROR(__xludf.DUMMYFUNCTION("GOOGLETRANSLATE(K:K, ""en"", ""te"")"),"క్రెయిడర్-రీస్నర్ ఎయిర్క్రాఫ్ట్ఫైర్‌చైల్డ్ విమానం")</f>
        <v>క్రెయిడర్-రీస్నర్ ఎయిర్క్రాఫ్ట్ఫైర్‌చైల్డ్ విమానం</v>
      </c>
      <c r="M26" s="1" t="s">
        <v>560</v>
      </c>
      <c r="P26" s="1">
        <v>1928.0</v>
      </c>
      <c r="W26" s="1" t="s">
        <v>561</v>
      </c>
      <c r="X26" s="1" t="s">
        <v>562</v>
      </c>
      <c r="Y26" s="1" t="s">
        <v>563</v>
      </c>
      <c r="Z26" s="1" t="s">
        <v>564</v>
      </c>
      <c r="AA26" s="1" t="s">
        <v>565</v>
      </c>
      <c r="AB26" s="1" t="s">
        <v>566</v>
      </c>
      <c r="AC26" s="1" t="s">
        <v>567</v>
      </c>
      <c r="AG26" s="1" t="s">
        <v>568</v>
      </c>
      <c r="AH26" s="1" t="s">
        <v>569</v>
      </c>
      <c r="AJ26" s="1" t="s">
        <v>570</v>
      </c>
      <c r="AL26" s="1" t="s">
        <v>571</v>
      </c>
      <c r="AP26" s="1" t="s">
        <v>572</v>
      </c>
      <c r="AT26" s="1" t="s">
        <v>573</v>
      </c>
      <c r="BC26" s="2" t="s">
        <v>574</v>
      </c>
    </row>
    <row r="27">
      <c r="A27" s="1" t="s">
        <v>575</v>
      </c>
      <c r="B27" s="1" t="str">
        <f>IFERROR(__xludf.DUMMYFUNCTION("GOOGLETRANSLATE(A:A, ""en"", ""te"")"),"ఫాల్కోనార్ ఎఫ్ 11 స్పోర్టి")</f>
        <v>ఫాల్కోనార్ ఎఫ్ 11 స్పోర్టి</v>
      </c>
      <c r="C27" s="1" t="s">
        <v>576</v>
      </c>
      <c r="D27" s="1" t="str">
        <f>IFERROR(__xludf.DUMMYFUNCTION("GOOGLETRANSLATE(C:C, ""en"", ""te"")"),"ఫాల్కోనార్ ఎఫ్ 11 స్పోర్టి అనేది కెనడియన్ te త్సాహిక-నిర్మిత విమానం, దీనిని క్రిస్ ఫాల్కోనార్ రూపొందించారు మరియు ఫాల్కోనార్ ఏవియా నిర్మించారు. ఫాల్కోనార్ దీనిని కిట్‌గా లేదా te త్సాహిక నిర్మాణానికి ప్రణాళికలుగా సరఫరా చేసింది. ఈ రోజు F11A మరియు E నమూనాలు ర"&amp;"ెండూ మన్నా ఏవియేషన్ నుండి ప్రణాళికలుగా లభిస్తాయి. [1] [2] [3] [4] [5] F11 జోడెల్ D11 యొక్క వేరియంట్. స్టాల్ లక్షణాలను మెరుగుపరచడానికి ఇది పెద్ద కాక్‌పిట్, సరళీకృత అమరికలు, భుజం పట్టీలు మరియు ఏరోడైనమిక్ మెరుగుదలలను కలిగి ఉందని ఫాల్కోనార్ సూచించింది. [6] జో"&amp;"డెల్.కామ్ యొక్క హన్స్ టీజ్గెలర్ మాట్లాడుతూ, కొత్త రెక్కల రూపకల్పనను ఉపయోగించడం ద్వారా, కొత్త సరళీకృత స్పార్ మరియు పక్కటెముక రూపకల్పనతో మరియు డైహెడ్రల్ పాయింట్ లోపలికి కదిలింది, భూమి రవాణా లేదా నిల్వ కోసం బయటి భాగాన్ని మడవటానికి అనుమతిస్తుంది అదనపు బరువు ఖ"&amp;"ర్చు. టీజ్గెలర్ రెక్కను ""తక్కువ సామర్థ్యం"" గా అభివర్ణించాడు. ఎఫ్ 11 అధిక ఇంధన వినియోగంతో పెద్ద మరియు భారీ ఇంజిన్లను ఉపయోగిస్తుందని టీజ్గెలర్ పేర్కొన్నాడు. ఫాల్కోనార్ ఎఫ్ 11 గురించి టీజ్గెలర్ ఇలా అంటాడు, ""ఫాల్కోనార్ 'జోడెల్' ఒక జోడెల్‌గా చూడకూడదు, కానీ "&amp;"ఫాల్కోనర్‌గా. ఇది మంచి లేదా చెడ్డది. పరిగణనలోకి తీసుకోవడం కేవలం వాస్తవం"" [7] ఎఫ్ 11] కాంటిలివర్ లో-వింగ్, రెండు-సీట్ల-సైడ్-సైడ్-సైడ్ కాన్ఫిగరేషన్ పరివేష్టిత కాక్‌పిట్, ఇది 40 లో (102 సెం.మీ) వెడల్పు, స్థిర సాంప్రదాయ ల్యాండింగ్ గేర్ లేదా ఐచ్ఛికంగా ట్రైసైక"&amp;"ిల్ ల్యాండింగ్ గేర్ మరియు ట్రాక్టర్ కాన్ఫిగరేషన్‌లో ఒకే ఇంజిన్ . [[ ఈ విమానం చెక్కతో తయారు చేయబడింది, దాని ఎగిరే ఉపరితలాలు డోప్డ్ ఎయిర్క్రాఫ్ట్ ఫాబ్రిక్‌లో కప్పబడి ఉంటాయి. దీని 27.3 అడుగుల (8.3 మీ) స్పాన్ వింగ్ 138 చదరపు అడుగుల (12.8 మీ 2) విస్తీర్ణంలో ఉం"&amp;"ది మరియు ఐచ్ఛికంగా ఫ్లాప్‌లను మౌంట్ చేయవచ్చు. విమానం యొక్క సిఫార్సు చేసిన ఇంజిన్ విద్యుత్ శ్రేణి 65 నుండి 140 హెచ్‌పి (48 నుండి 104 కిలోవాట్) మరియు ఉపయోగించిన ఇంజన్లు 100 హెచ్‌పి (75 కిలోవాట్) కాంటినెంటల్ ఓ -200, 65 హెచ్‌పి (48 కిలోవాట్ 116 హెచ్‌పి (75 ను"&amp;"ండి 87 కిలోవాట్) లైమింగ్ ఓ -235, 125 నుండి 140 హెచ్‌పి (93 నుండి 104 కిలోవాట్ వోక్స్వ్యాగన్ ఎయిర్-కూల్డ్ ఇంజిన్ నాలుగు-స్ట్రోక్స్ మరియు 110 హెచ్‌పి (82 కిలోవాట్) హిర్త్ ఎఫ్ -30 టూ-స్ట్రోక్ పవర్‌ప్లాంట్. నిర్మించిన మోడల్‌ను బట్టి సరఫరా చేసిన కిట్ నుండి నిర"&amp;"్మాణ సమయం మారుతుంది. [1] [2] F11 తరువాత పెద్ద ఫాల్కోనార్ F12A క్రూయిజర్‌గా అభివృద్ధి చేయబడింది, ఇది మూడవ సీటు యొక్క రెండు సీటర్లు. [1] [2] నవంబర్ 2012 నాటికి, 20 ఉదాహరణలు ట్రాన్స్పోర్ట్ కెనడా, 13 యునైటెడ్ స్టేట్స్లో ఫెడరల్ ఏవియేషన్ అడ్మినిస్ట్రేషన్ మరియు "&amp;"రెండు యునైటెడ్ కింగ్‌డమ్‌లో CAA తో నమోదు చేయబడ్డాయి. [8] [9] [10] కిట్‌ప్లాన్లు మరియు పర్డీ నుండి డేటా [1] [2] సాధారణ లక్షణాల పనితీరు")</f>
        <v>ఫాల్కోనార్ ఎఫ్ 11 స్పోర్టి అనేది కెనడియన్ te త్సాహిక-నిర్మిత విమానం, దీనిని క్రిస్ ఫాల్కోనార్ రూపొందించారు మరియు ఫాల్కోనార్ ఏవియా నిర్మించారు. ఫాల్కోనార్ దీనిని కిట్‌గా లేదా te త్సాహిక నిర్మాణానికి ప్రణాళికలుగా సరఫరా చేసింది. ఈ రోజు F11A మరియు E నమూనాలు రెండూ మన్నా ఏవియేషన్ నుండి ప్రణాళికలుగా లభిస్తాయి. [1] [2] [3] [4] [5] F11 జోడెల్ D11 యొక్క వేరియంట్. స్టాల్ లక్షణాలను మెరుగుపరచడానికి ఇది పెద్ద కాక్‌పిట్, సరళీకృత అమరికలు, భుజం పట్టీలు మరియు ఏరోడైనమిక్ మెరుగుదలలను కలిగి ఉందని ఫాల్కోనార్ సూచించింది. [6] జోడెల్.కామ్ యొక్క హన్స్ టీజ్గెలర్ మాట్లాడుతూ, కొత్త రెక్కల రూపకల్పనను ఉపయోగించడం ద్వారా, కొత్త సరళీకృత స్పార్ మరియు పక్కటెముక రూపకల్పనతో మరియు డైహెడ్రల్ పాయింట్ లోపలికి కదిలింది, భూమి రవాణా లేదా నిల్వ కోసం బయటి భాగాన్ని మడవటానికి అనుమతిస్తుంది అదనపు బరువు ఖర్చు. టీజ్గెలర్ రెక్కను "తక్కువ సామర్థ్యం" గా అభివర్ణించాడు. ఎఫ్ 11 అధిక ఇంధన వినియోగంతో పెద్ద మరియు భారీ ఇంజిన్లను ఉపయోగిస్తుందని టీజ్గెలర్ పేర్కొన్నాడు. ఫాల్కోనార్ ఎఫ్ 11 గురించి టీజ్గెలర్ ఇలా అంటాడు, "ఫాల్కోనార్ 'జోడెల్' ఒక జోడెల్‌గా చూడకూడదు, కానీ ఫాల్కోనర్‌గా. ఇది మంచి లేదా చెడ్డది. పరిగణనలోకి తీసుకోవడం కేవలం వాస్తవం" [7] ఎఫ్ 11] కాంటిలివర్ లో-వింగ్, రెండు-సీట్ల-సైడ్-సైడ్-సైడ్ కాన్ఫిగరేషన్ పరివేష్టిత కాక్‌పిట్, ఇది 40 లో (102 సెం.మీ) వెడల్పు, స్థిర సాంప్రదాయ ల్యాండింగ్ గేర్ లేదా ఐచ్ఛికంగా ట్రైసైకిల్ ల్యాండింగ్ గేర్ మరియు ట్రాక్టర్ కాన్ఫిగరేషన్‌లో ఒకే ఇంజిన్ . [[ ఈ విమానం చెక్కతో తయారు చేయబడింది, దాని ఎగిరే ఉపరితలాలు డోప్డ్ ఎయిర్క్రాఫ్ట్ ఫాబ్రిక్‌లో కప్పబడి ఉంటాయి. దీని 27.3 అడుగుల (8.3 మీ) స్పాన్ వింగ్ 138 చదరపు అడుగుల (12.8 మీ 2) విస్తీర్ణంలో ఉంది మరియు ఐచ్ఛికంగా ఫ్లాప్‌లను మౌంట్ చేయవచ్చు. విమానం యొక్క సిఫార్సు చేసిన ఇంజిన్ విద్యుత్ శ్రేణి 65 నుండి 140 హెచ్‌పి (48 నుండి 104 కిలోవాట్) మరియు ఉపయోగించిన ఇంజన్లు 100 హెచ్‌పి (75 కిలోవాట్) కాంటినెంటల్ ఓ -200, 65 హెచ్‌పి (48 కిలోవాట్ 116 హెచ్‌పి (75 నుండి 87 కిలోవాట్) లైమింగ్ ఓ -235, 125 నుండి 140 హెచ్‌పి (93 నుండి 104 కిలోవాట్ వోక్స్వ్యాగన్ ఎయిర్-కూల్డ్ ఇంజిన్ నాలుగు-స్ట్రోక్స్ మరియు 110 హెచ్‌పి (82 కిలోవాట్) హిర్త్ ఎఫ్ -30 టూ-స్ట్రోక్ పవర్‌ప్లాంట్. నిర్మించిన మోడల్‌ను బట్టి సరఫరా చేసిన కిట్ నుండి నిర్మాణ సమయం మారుతుంది. [1] [2] F11 తరువాత పెద్ద ఫాల్కోనార్ F12A క్రూయిజర్‌గా అభివృద్ధి చేయబడింది, ఇది మూడవ సీటు యొక్క రెండు సీటర్లు. [1] [2] నవంబర్ 2012 నాటికి, 20 ఉదాహరణలు ట్రాన్స్పోర్ట్ కెనడా, 13 యునైటెడ్ స్టేట్స్లో ఫెడరల్ ఏవియేషన్ అడ్మినిస్ట్రేషన్ మరియు రెండు యునైటెడ్ కింగ్‌డమ్‌లో CAA తో నమోదు చేయబడ్డాయి. [8] [9] [10] కిట్‌ప్లాన్లు మరియు పర్డీ నుండి డేటా [1] [2] సాధారణ లక్షణాల పనితీరు</v>
      </c>
      <c r="E27" s="1" t="s">
        <v>465</v>
      </c>
      <c r="F27" s="1" t="str">
        <f>IFERROR(__xludf.DUMMYFUNCTION("GOOGLETRANSLATE(E:E, ""en"", ""te"")"),"Te త్సాహిక నిర్మించిన విమానం")</f>
        <v>Te త్సాహిక నిర్మించిన విమానం</v>
      </c>
      <c r="G27" s="1" t="s">
        <v>466</v>
      </c>
      <c r="H27" s="1" t="s">
        <v>577</v>
      </c>
      <c r="I27" s="1" t="str">
        <f>IFERROR(__xludf.DUMMYFUNCTION("GOOGLETRANSLATE(H:H, ""en"", ""te"")"),"కెనడా")</f>
        <v>కెనడా</v>
      </c>
      <c r="J27" s="2" t="s">
        <v>578</v>
      </c>
      <c r="K27" s="1" t="s">
        <v>579</v>
      </c>
      <c r="L27" s="1" t="str">
        <f>IFERROR(__xludf.DUMMYFUNCTION("GOOGLETRANSLATE(K:K, ""en"", ""te"")"),"ఫాల్కోనార్ ఏవియా")</f>
        <v>ఫాల్కోనార్ ఏవియా</v>
      </c>
      <c r="M27" s="1" t="s">
        <v>580</v>
      </c>
      <c r="N27" s="1" t="s">
        <v>581</v>
      </c>
      <c r="O27" s="1" t="str">
        <f>IFERROR(__xludf.DUMMYFUNCTION("GOOGLETRANSLATE(N:N, ""en"", ""te"")"),"క్రిస్ ఫాల్కోనార్")</f>
        <v>క్రిస్ ఫాల్కోనార్</v>
      </c>
      <c r="R27" s="1" t="s">
        <v>582</v>
      </c>
      <c r="T27" s="1" t="s">
        <v>583</v>
      </c>
      <c r="U27" s="1" t="s">
        <v>584</v>
      </c>
      <c r="V27" s="1" t="s">
        <v>585</v>
      </c>
      <c r="W27" s="1" t="s">
        <v>127</v>
      </c>
      <c r="Y27" s="1" t="s">
        <v>586</v>
      </c>
      <c r="Z27" s="1" t="s">
        <v>587</v>
      </c>
      <c r="AA27" s="1" t="s">
        <v>588</v>
      </c>
      <c r="AB27" s="1" t="s">
        <v>589</v>
      </c>
      <c r="AD27" s="1" t="s">
        <v>590</v>
      </c>
      <c r="AE27" s="1" t="s">
        <v>591</v>
      </c>
      <c r="AG27" s="1" t="s">
        <v>149</v>
      </c>
      <c r="AH27" s="1" t="s">
        <v>592</v>
      </c>
      <c r="AJ27" s="1" t="s">
        <v>593</v>
      </c>
      <c r="AK27" s="1" t="s">
        <v>258</v>
      </c>
      <c r="AL27" s="1" t="s">
        <v>594</v>
      </c>
      <c r="AM27" s="1" t="s">
        <v>595</v>
      </c>
      <c r="AN27" s="1" t="s">
        <v>596</v>
      </c>
      <c r="AP27" s="1" t="s">
        <v>597</v>
      </c>
      <c r="AR27" s="1" t="s">
        <v>598</v>
      </c>
      <c r="AS27" s="1" t="s">
        <v>599</v>
      </c>
      <c r="AT27" s="1" t="s">
        <v>203</v>
      </c>
      <c r="BA27" s="1" t="s">
        <v>600</v>
      </c>
    </row>
    <row r="28">
      <c r="A28" s="1" t="s">
        <v>601</v>
      </c>
      <c r="B28" s="1" t="str">
        <f>IFERROR(__xludf.DUMMYFUNCTION("GOOGLETRANSLATE(A:A, ""en"", ""te"")"),"ఫార్మన్ ఎఫ్ .170 జబీరు")</f>
        <v>ఫార్మన్ ఎఫ్ .170 జబీరు</v>
      </c>
      <c r="C28" s="1" t="s">
        <v>602</v>
      </c>
      <c r="D28" s="1" t="str">
        <f>IFERROR(__xludf.DUMMYFUNCTION("GOOGLETRANSLATE(C:C, ""en"", ""te"")"),"ఫార్మాన్ ఎఫ్. F.170 జబీరు 1923 F.3x/F.121 యొక్క సింగిల్-ఇంజిన్ పరిణామం. 1920 ల ప్రారంభంలో, సింగిల్-ఇంజిన్ విమానాలకు అనుకూలంగా బలమైన పక్షపాతం ఉంది. మల్టీ-ఇంజిన్ విమానాలు కూడా ఒక ఇంజిన్ బయటకు వెళ్ళిన సందర్భంలో ఎగురుతూ ఉండలేనందున, ఒకే ఇంజిన్ అంతే భద్రత మరియు"&amp;" ఎక్కువ నిర్వహణను అందిస్తుందని భావించారు. F.170 8 మంది ప్రయాణీకులను తీసుకువెళుతుంది మరియు స్థిరమైన ప్రొఫైల్ యొక్క దీర్ఘచతురస్రాకార ఎగువ విభాగంతో ఒక అనాగరికమైన సెస్క్విప్లేన్. దీని నిర్మాణం సాంప్రదాయ కలప మరియు బట్టలు. విమానం దాని చక్రాలపై చాలా తక్కువగా ఉన్"&amp;"నందున, దీనిని తరచుగా డెరిసివ్‌గా వెంట్రే-ఎ-టెర్రే (భూమికి బొడ్డు) అని పిలుస్తారు. మొట్టమొదటి ఫ్లైట్ 1925 లో జరిగింది. 1927 లో ప్రవేశపెట్టిన మెరుగైన F.170BIS, కొంత లోహ నిర్మాణాన్ని కలిగి ఉంది మరియు 9 మంది ప్రయాణీకులను మోయగలదు. F.171bis ఒకటి మరియు ఏకైక F.17"&amp;"1 చే చేరుకుంది. ఎఫ్. 7 అక్టోబర్ 1933 న కొత్తగా సృష్టించిన ఎయిర్ ఫ్రాన్స్ ఎయిర్‌లైన్‌లో SGTA విలీనం అయినప్పుడు, ఐదు F.170 ఇప్పటికీ ఉపయోగించబడుతోంది. జేన్ యొక్క ఆల్ ది వరల్డ్ విమానాల నుండి డేటా 1928, [4] హిస్టోయిర్ మొండియాల్ డెస్ ఏవియన్స్ డి లిగ్నే. [5] ఏవి"&amp;"యాఫ్రాన్స్: ఫార్మాన్ ఎఫ్ -170 [1] సాధారణ లక్షణాల పనితీరు")</f>
        <v>ఫార్మాన్ ఎఫ్. F.170 జబీరు 1923 F.3x/F.121 యొక్క సింగిల్-ఇంజిన్ పరిణామం. 1920 ల ప్రారంభంలో, సింగిల్-ఇంజిన్ విమానాలకు అనుకూలంగా బలమైన పక్షపాతం ఉంది. మల్టీ-ఇంజిన్ విమానాలు కూడా ఒక ఇంజిన్ బయటకు వెళ్ళిన సందర్భంలో ఎగురుతూ ఉండలేనందున, ఒకే ఇంజిన్ అంతే భద్రత మరియు ఎక్కువ నిర్వహణను అందిస్తుందని భావించారు. F.170 8 మంది ప్రయాణీకులను తీసుకువెళుతుంది మరియు స్థిరమైన ప్రొఫైల్ యొక్క దీర్ఘచతురస్రాకార ఎగువ విభాగంతో ఒక అనాగరికమైన సెస్క్విప్లేన్. దీని నిర్మాణం సాంప్రదాయ కలప మరియు బట్టలు. విమానం దాని చక్రాలపై చాలా తక్కువగా ఉన్నందున, దీనిని తరచుగా డెరిసివ్‌గా వెంట్రే-ఎ-టెర్రే (భూమికి బొడ్డు) అని పిలుస్తారు. మొట్టమొదటి ఫ్లైట్ 1925 లో జరిగింది. 1927 లో ప్రవేశపెట్టిన మెరుగైన F.170BIS, కొంత లోహ నిర్మాణాన్ని కలిగి ఉంది మరియు 9 మంది ప్రయాణీకులను మోయగలదు. F.171bis ఒకటి మరియు ఏకైక F.171 చే చేరుకుంది. ఎఫ్. 7 అక్టోబర్ 1933 న కొత్తగా సృష్టించిన ఎయిర్ ఫ్రాన్స్ ఎయిర్‌లైన్‌లో SGTA విలీనం అయినప్పుడు, ఐదు F.170 ఇప్పటికీ ఉపయోగించబడుతోంది. జేన్ యొక్క ఆల్ ది వరల్డ్ విమానాల నుండి డేటా 1928, [4] హిస్టోయిర్ మొండియాల్ డెస్ ఏవియన్స్ డి లిగ్నే. [5] ఏవియాఫ్రాన్స్: ఫార్మాన్ ఎఫ్ -170 [1] సాధారణ లక్షణాల పనితీరు</v>
      </c>
      <c r="E28" s="1" t="s">
        <v>603</v>
      </c>
      <c r="F28" s="1" t="str">
        <f>IFERROR(__xludf.DUMMYFUNCTION("GOOGLETRANSLATE(E:E, ""en"", ""te"")"),"విమానాల")</f>
        <v>విమానాల</v>
      </c>
      <c r="K28" s="1" t="s">
        <v>604</v>
      </c>
      <c r="L28" s="1" t="str">
        <f>IFERROR(__xludf.DUMMYFUNCTION("GOOGLETRANSLATE(K:K, ""en"", ""te"")"),"ఫార్మన్")</f>
        <v>ఫార్మన్</v>
      </c>
      <c r="P28" s="1">
        <v>1925.0</v>
      </c>
      <c r="S28" s="1" t="s">
        <v>605</v>
      </c>
      <c r="T28" s="1">
        <v>18.0</v>
      </c>
      <c r="W28" s="1">
        <v>1.0</v>
      </c>
      <c r="X28" s="1" t="s">
        <v>606</v>
      </c>
      <c r="Y28" s="1" t="s">
        <v>607</v>
      </c>
      <c r="Z28" s="1" t="s">
        <v>608</v>
      </c>
      <c r="AA28" s="1" t="s">
        <v>609</v>
      </c>
      <c r="AB28" s="1" t="s">
        <v>610</v>
      </c>
      <c r="AC28" s="1" t="s">
        <v>524</v>
      </c>
      <c r="AD28" s="1" t="s">
        <v>611</v>
      </c>
      <c r="AG28" s="1" t="s">
        <v>149</v>
      </c>
      <c r="AH28" s="1" t="s">
        <v>612</v>
      </c>
      <c r="AJ28" s="1" t="s">
        <v>613</v>
      </c>
      <c r="AK28" s="1">
        <v>8.0</v>
      </c>
      <c r="AL28" s="1" t="s">
        <v>614</v>
      </c>
      <c r="AN28" s="1" t="s">
        <v>615</v>
      </c>
      <c r="AP28" s="1" t="s">
        <v>616</v>
      </c>
      <c r="AS28" s="1" t="s">
        <v>617</v>
      </c>
      <c r="AT28" s="1" t="s">
        <v>618</v>
      </c>
      <c r="BS28" s="1" t="s">
        <v>619</v>
      </c>
      <c r="BT28" s="1" t="s">
        <v>620</v>
      </c>
    </row>
    <row r="29">
      <c r="A29" s="1" t="s">
        <v>621</v>
      </c>
      <c r="B29" s="1" t="str">
        <f>IFERROR(__xludf.DUMMYFUNCTION("GOOGLETRANSLATE(A:A, ""en"", ""te"")"),"ఫార్మన్ ఎఫ్ .70")</f>
        <v>ఫార్మన్ ఎఫ్ .70</v>
      </c>
      <c r="C29" s="1" t="s">
        <v>622</v>
      </c>
      <c r="D29" s="1" t="str">
        <f>IFERROR(__xludf.DUMMYFUNCTION("GOOGLETRANSLATE(C:C, ""en"", ""te"")"),"ఫార్మాన్ ఎఫ్. ఇది సంస్థ యొక్క ప్రసిద్ధ F.60 గోలియత్‌కు చిన్న ప్రతిరూపం. F.70 ఒక చెక్క ఫ్యూజ్‌లేజ్‌తో అసమానంగా ఉండే రెండు-బే బైప్‌లేన్ మరియు రెనాల్ట్ 12FE పిస్టన్ ఇంజిన్‌తో శక్తిని పొందింది. పైలట్ ముక్కు-మౌంటెడ్ ఇంజిన్ వెనుక ఓపెన్ కాక్‌పిట్‌లో కూర్చుంది. ఓ"&amp;"పెన్ కాక్‌పిట్ వెనుక నలుగురు ప్రయాణీకులకు క్యాబిన్ ఉంది [1] [2] [3] లేదా సరుకు. ఈ విమానం గ్నోమ్-రోన్ బృహస్పతి 9AA రేడియల్ ఇంజిన్‌తో అమర్చవచ్చు మరియు తరువాత దీనిని ఫార్మాన్ F.73 గా నియమించారు. ప్రయోగాత్మక మూడు-సీట్ల బాంబర్ వేరియంట్ నిర్మించబడింది కాని ఉత్ప"&amp;"త్తిలోకి వెళ్ళలేదు. ఈ సిరీస్ యొక్క అనేక విమానాలు 1920 లలో ఫ్రెంచ్ విమానయాన సంస్థలతో సేవలోకి ప్రవేశించాయి. పారిస్, ఆమ్స్టర్డామ్ మరియు బ్రస్సెల్స్ మధ్య ఐదు విమానాలను నిర్వహించిన ఫార్మన్ యొక్క సొంత విమానయాన సంస్థ లిగ్న్స్ ఫార్మాన్ ప్రధాన ఆపరేటర్. కాసాబ్లాంకా"&amp;" మరియు డాకర్ మధ్య ప్రయాణీకుడు మరియు మెయిల్ మార్గాలను మరియు అల్జీర్స్ నుండి బిస్క్రా వరకు ప్రయాణీకులు మరియు మెయిల్ మార్గాలను ఆపరేట్ చేయడానికి లిగ్నెస్ ఏరియన్నెస్ లాటకోర్ ఈ విమానాన్ని ఉపయోగించారు. ఇతర ఆపరేటర్లు ఈ విమానాన్ని ఫ్రెంచ్ అంతర్గత మార్గాల్లో ఉపయోగి"&amp;"ంచారు. పోలిష్ ఆపరేటర్ ఏరో 1925 లో ఐదు F.70 లను కొనుగోలు చేసింది. ఇలస్ట్రేటెడ్ ఎన్సైక్లోపీడియా ఆఫ్ ఎయిర్క్రాఫ్ట్ (పార్ట్ వర్క్ 1982-1985), 1985, ఓర్బిస్ ​​పబ్లిషింగ్, పేజీ 1739 జనరల్ క్యారెక్టరిస్టిక్స్ పెర్ఫార్మెన్స్ నుండి డేటా")</f>
        <v>ఫార్మాన్ ఎఫ్. ఇది సంస్థ యొక్క ప్రసిద్ధ F.60 గోలియత్‌కు చిన్న ప్రతిరూపం. F.70 ఒక చెక్క ఫ్యూజ్‌లేజ్‌తో అసమానంగా ఉండే రెండు-బే బైప్‌లేన్ మరియు రెనాల్ట్ 12FE పిస్టన్ ఇంజిన్‌తో శక్తిని పొందింది. పైలట్ ముక్కు-మౌంటెడ్ ఇంజిన్ వెనుక ఓపెన్ కాక్‌పిట్‌లో కూర్చుంది. ఓపెన్ కాక్‌పిట్ వెనుక నలుగురు ప్రయాణీకులకు క్యాబిన్ ఉంది [1] [2] [3] లేదా సరుకు. ఈ విమానం గ్నోమ్-రోన్ బృహస్పతి 9AA రేడియల్ ఇంజిన్‌తో అమర్చవచ్చు మరియు తరువాత దీనిని ఫార్మాన్ F.73 గా నియమించారు. ప్రయోగాత్మక మూడు-సీట్ల బాంబర్ వేరియంట్ నిర్మించబడింది కాని ఉత్పత్తిలోకి వెళ్ళలేదు. ఈ సిరీస్ యొక్క అనేక విమానాలు 1920 లలో ఫ్రెంచ్ విమానయాన సంస్థలతో సేవలోకి ప్రవేశించాయి. పారిస్, ఆమ్స్టర్డామ్ మరియు బ్రస్సెల్స్ మధ్య ఐదు విమానాలను నిర్వహించిన ఫార్మన్ యొక్క సొంత విమానయాన సంస్థ లిగ్న్స్ ఫార్మాన్ ప్రధాన ఆపరేటర్. కాసాబ్లాంకా మరియు డాకర్ మధ్య ప్రయాణీకుడు మరియు మెయిల్ మార్గాలను మరియు అల్జీర్స్ నుండి బిస్క్రా వరకు ప్రయాణీకులు మరియు మెయిల్ మార్గాలను ఆపరేట్ చేయడానికి లిగ్నెస్ ఏరియన్నెస్ లాటకోర్ ఈ విమానాన్ని ఉపయోగించారు. ఇతర ఆపరేటర్లు ఈ విమానాన్ని ఫ్రెంచ్ అంతర్గత మార్గాల్లో ఉపయోగించారు. పోలిష్ ఆపరేటర్ ఏరో 1925 లో ఐదు F.70 లను కొనుగోలు చేసింది. ఇలస్ట్రేటెడ్ ఎన్సైక్లోపీడియా ఆఫ్ ఎయిర్క్రాఫ్ట్ (పార్ట్ వర్క్ 1982-1985), 1985, ఓర్బిస్ ​​పబ్లిషింగ్, పేజీ 1739 జనరల్ క్యారెక్టరిస్టిక్స్ పెర్ఫార్మెన్స్ నుండి డేటా</v>
      </c>
      <c r="E29" s="1" t="s">
        <v>623</v>
      </c>
      <c r="F29" s="1" t="str">
        <f>IFERROR(__xludf.DUMMYFUNCTION("GOOGLETRANSLATE(E:E, ""en"", ""te"")"),"ప్రయాణీకుడు/మెయిల్ రవాణా")</f>
        <v>ప్రయాణీకుడు/మెయిల్ రవాణా</v>
      </c>
      <c r="K29" s="1" t="s">
        <v>624</v>
      </c>
      <c r="L29" s="1" t="str">
        <f>IFERROR(__xludf.DUMMYFUNCTION("GOOGLETRANSLATE(K:K, ""en"", ""te"")"),"ఫార్మన్ ఏవియేషన్ వర్క్స్")</f>
        <v>ఫార్మన్ ఏవియేషన్ వర్క్స్</v>
      </c>
      <c r="M29" s="1" t="s">
        <v>625</v>
      </c>
      <c r="P29" s="1">
        <v>1920.0</v>
      </c>
      <c r="T29" s="1">
        <v>20.0</v>
      </c>
      <c r="W29" s="1">
        <v>1.0</v>
      </c>
      <c r="X29" s="1" t="s">
        <v>626</v>
      </c>
      <c r="Y29" s="1" t="s">
        <v>627</v>
      </c>
      <c r="Z29" s="1" t="s">
        <v>628</v>
      </c>
      <c r="AA29" s="1" t="s">
        <v>629</v>
      </c>
      <c r="AB29" s="1" t="s">
        <v>630</v>
      </c>
      <c r="AC29" s="1" t="s">
        <v>631</v>
      </c>
      <c r="AG29" s="1" t="s">
        <v>149</v>
      </c>
      <c r="AH29" s="1" t="s">
        <v>632</v>
      </c>
      <c r="AJ29" s="1" t="s">
        <v>633</v>
      </c>
      <c r="AK29" s="1" t="s">
        <v>634</v>
      </c>
      <c r="AL29" s="1" t="s">
        <v>635</v>
      </c>
      <c r="AP29" s="1" t="s">
        <v>636</v>
      </c>
      <c r="AT29" s="1" t="s">
        <v>637</v>
      </c>
      <c r="AV29" s="1" t="s">
        <v>638</v>
      </c>
      <c r="BC29" s="2" t="s">
        <v>639</v>
      </c>
    </row>
    <row r="30">
      <c r="A30" s="1" t="s">
        <v>640</v>
      </c>
      <c r="B30" s="1" t="str">
        <f>IFERROR(__xludf.DUMMYFUNCTION("GOOGLETRANSLATE(A:A, ""en"", ""te"")"),"ఫాల్కోనార్ మినీహాక్")</f>
        <v>ఫాల్కోనార్ మినీహాక్</v>
      </c>
      <c r="C30" s="1" t="s">
        <v>641</v>
      </c>
      <c r="D30" s="1" t="str">
        <f>IFERROR(__xludf.DUMMYFUNCTION("GOOGLETRANSLATE(C:C, ""en"", ""te"")"),"ఫాల్కోనార్ మినిహాక్ కెనడియన్ te త్సాహిక-నిర్మిత విమానం, దీనిని మొదట ఫాల్కోనార్ ఏవియా నిర్మించింది. ఈ విమానం ఒక కిట్‌గా లేదా te త్సాహిక నిర్మాణానికి ప్రణాళికలుగా సరఫరా చేయబడుతుంది. [1] 2019 లో ఫాల్కోనార్ ఏవియా చేత వ్యాపారాన్ని మూసివేసినప్పటి నుండి, ఈ ప్రణా"&amp;"ళికలు ఇప్పుడు మన్నా ఏవియేషన్ చేత విక్రయించబడ్డాయి. [2] ఈ విమానం ఒక కాంటిలివర్ లో-వింగ్, స్లైడింగ్ పందిరి కింద రెండు-సైడ్-సైడ్-సైడ్ కాన్ఫిగరేషన్ పరివేష్టిత కాక్‌పిట్, స్థిర ట్రైసైకిల్ ల్యాండింగ్ గేర్ లేదా, ఐచ్ఛికంగా, సాంప్రదాయ ల్యాండింగ్ గేర్ మరియు ట్రాక్ట"&amp;"ర్ కాన్ఫిగరేషన్‌లో ఒకే ఇంజిన్ ఉన్నాయి. [[[[ 1] మినీహాక్ చెక్కతో తయారు చేయబడింది, దాని ఎగిరే ఉపరితలాలు డోప్డ్ ఎయిర్క్రాఫ్ట్ ఫాబ్రిక్‌లో కప్పబడి ఉంటాయి. దీని 25.5 అడుగుల (7.8 మీ) స్పాన్ వింగ్ 106 చదరపు అడుగుల (9.8 మీ 2) విస్తీర్ణంలో ఉంది మరియు ఫ్లాప్‌లను మౌ"&amp;"ంట్ చేస్తుంది. కాక్‌పిట్ 40 లో (102 సెం.మీ) వెడల్పుతో ఉంటుంది. విమానం యొక్క సిఫార్సు చేసిన ఇంజిన్ శక్తి శ్రేణి 65 నుండి 100 హెచ్‌పి (48 నుండి 75 కిలోవాట్) మరియు ఉపయోగించిన ప్రామాణిక ఇంజన్లు 100 హెచ్‌పి (75 కిలోవాట్ల) కాంటినెంటల్ ఓ -200 ఫోర్-స్ట్రోక్ పవర్‌"&amp;"ప్లాంట్. సరఫరా చేసిన కిట్ నుండి నిర్మాణ సమయం 1500 గంటలుగా అంచనా వేయబడింది. [1] [3] ఒక నమూనాను నిర్మించినప్పటికీ, నవంబర్ 2012 నాటికి రవాణా కెనడాతో దాని స్వదేశంలో ఉదాహరణలు నమోదు కాలేదు. [4] పర్డీ నుండి డేటా [1] సాధారణ లక్షణాల పనితీరు")</f>
        <v>ఫాల్కోనార్ మినిహాక్ కెనడియన్ te త్సాహిక-నిర్మిత విమానం, దీనిని మొదట ఫాల్కోనార్ ఏవియా నిర్మించింది. ఈ విమానం ఒక కిట్‌గా లేదా te త్సాహిక నిర్మాణానికి ప్రణాళికలుగా సరఫరా చేయబడుతుంది. [1] 2019 లో ఫాల్కోనార్ ఏవియా చేత వ్యాపారాన్ని మూసివేసినప్పటి నుండి, ఈ ప్రణాళికలు ఇప్పుడు మన్నా ఏవియేషన్ చేత విక్రయించబడ్డాయి. [2] ఈ విమానం ఒక కాంటిలివర్ లో-వింగ్, స్లైడింగ్ పందిరి కింద రెండు-సైడ్-సైడ్-సైడ్ కాన్ఫిగరేషన్ పరివేష్టిత కాక్‌పిట్, స్థిర ట్రైసైకిల్ ల్యాండింగ్ గేర్ లేదా, ఐచ్ఛికంగా, సాంప్రదాయ ల్యాండింగ్ గేర్ మరియు ట్రాక్టర్ కాన్ఫిగరేషన్‌లో ఒకే ఇంజిన్ ఉన్నాయి. [[[[ 1] మినీహాక్ చెక్కతో తయారు చేయబడింది, దాని ఎగిరే ఉపరితలాలు డోప్డ్ ఎయిర్క్రాఫ్ట్ ఫాబ్రిక్‌లో కప్పబడి ఉంటాయి. దీని 25.5 అడుగుల (7.8 మీ) స్పాన్ వింగ్ 106 చదరపు అడుగుల (9.8 మీ 2) విస్తీర్ణంలో ఉంది మరియు ఫ్లాప్‌లను మౌంట్ చేస్తుంది. కాక్‌పిట్ 40 లో (102 సెం.మీ) వెడల్పుతో ఉంటుంది. విమానం యొక్క సిఫార్సు చేసిన ఇంజిన్ శక్తి శ్రేణి 65 నుండి 100 హెచ్‌పి (48 నుండి 75 కిలోవాట్) మరియు ఉపయోగించిన ప్రామాణిక ఇంజన్లు 100 హెచ్‌పి (75 కిలోవాట్ల) కాంటినెంటల్ ఓ -200 ఫోర్-స్ట్రోక్ పవర్‌ప్లాంట్. సరఫరా చేసిన కిట్ నుండి నిర్మాణ సమయం 1500 గంటలుగా అంచనా వేయబడింది. [1] [3] ఒక నమూనాను నిర్మించినప్పటికీ, నవంబర్ 2012 నాటికి రవాణా కెనడాతో దాని స్వదేశంలో ఉదాహరణలు నమోదు కాలేదు. [4] పర్డీ నుండి డేటా [1] సాధారణ లక్షణాల పనితీరు</v>
      </c>
      <c r="E30" s="1" t="s">
        <v>465</v>
      </c>
      <c r="F30" s="1" t="str">
        <f>IFERROR(__xludf.DUMMYFUNCTION("GOOGLETRANSLATE(E:E, ""en"", ""te"")"),"Te త్సాహిక నిర్మించిన విమానం")</f>
        <v>Te త్సాహిక నిర్మించిన విమానం</v>
      </c>
      <c r="G30" s="1" t="s">
        <v>466</v>
      </c>
      <c r="H30" s="1" t="s">
        <v>577</v>
      </c>
      <c r="I30" s="1" t="str">
        <f>IFERROR(__xludf.DUMMYFUNCTION("GOOGLETRANSLATE(H:H, ""en"", ""te"")"),"కెనడా")</f>
        <v>కెనడా</v>
      </c>
      <c r="J30" s="2" t="s">
        <v>578</v>
      </c>
      <c r="K30" s="1" t="s">
        <v>642</v>
      </c>
      <c r="L30" s="1" t="str">
        <f>IFERROR(__xludf.DUMMYFUNCTION("GOOGLETRANSLATE(K:K, ""en"", ""te"")"),"ఫాల్కోనార్ ఏవియామన్నా ఏవియేషన్")</f>
        <v>ఫాల్కోనార్ ఏవియామన్నా ఏవియేషన్</v>
      </c>
      <c r="M30" s="1" t="s">
        <v>643</v>
      </c>
      <c r="R30" s="1" t="s">
        <v>644</v>
      </c>
      <c r="T30" s="1" t="s">
        <v>645</v>
      </c>
      <c r="W30" s="1" t="s">
        <v>127</v>
      </c>
      <c r="Y30" s="1" t="s">
        <v>646</v>
      </c>
      <c r="Z30" s="1" t="s">
        <v>647</v>
      </c>
      <c r="AA30" s="1" t="s">
        <v>510</v>
      </c>
      <c r="AB30" s="1" t="s">
        <v>589</v>
      </c>
      <c r="AC30" s="1" t="s">
        <v>648</v>
      </c>
      <c r="AD30" s="1" t="s">
        <v>649</v>
      </c>
      <c r="AE30" s="1" t="s">
        <v>650</v>
      </c>
      <c r="AH30" s="1" t="s">
        <v>325</v>
      </c>
      <c r="AJ30" s="1" t="s">
        <v>651</v>
      </c>
      <c r="AK30" s="1" t="s">
        <v>258</v>
      </c>
      <c r="AL30" s="1" t="s">
        <v>652</v>
      </c>
      <c r="AM30" s="1" t="s">
        <v>653</v>
      </c>
      <c r="AN30" s="1" t="s">
        <v>596</v>
      </c>
      <c r="AP30" s="1" t="s">
        <v>597</v>
      </c>
      <c r="AR30" s="1" t="s">
        <v>654</v>
      </c>
      <c r="AS30" s="1" t="s">
        <v>655</v>
      </c>
    </row>
    <row r="31">
      <c r="A31" s="1" t="s">
        <v>656</v>
      </c>
      <c r="B31" s="1" t="str">
        <f>IFERROR(__xludf.DUMMYFUNCTION("GOOGLETRANSLATE(A:A, ""en"", ""te"")"),"ఫానీరో-చిల్ చింకోల్")</f>
        <v>ఫానీరో-చిల్ చింకోల్</v>
      </c>
      <c r="C31" s="1" t="s">
        <v>657</v>
      </c>
      <c r="D31" s="1" t="str">
        <f>IFERROR(__xludf.DUMMYFUNCTION("GOOGLETRANSLATE(C:C, ""en"", ""te"")"),"ఫానీరో-చిల్ చింకల్ (దక్షిణ అమెరికా స్పారోకు పేరు పెట్టబడింది) 1955 లో చిలీలో వైమానిక దళం ఉపయోగం కోసం అభివృద్ధి చేసిన ప్రోటోటైప్ ట్రైనర్ విమానం. ఇది మిశ్రమ నిర్మాణం యొక్క సాంప్రదాయిక, తక్కువ-వింగ్ కాంటిలివర్ మోనోప్లేన్, ఫాబ్రిక్ కప్పబడిన చెక్క రెక్కలు మరియ"&amp;"ు తోక ఉపరితలాలు (మాయో, స్వదేశీ కలపను విస్తృతంగా ఉపయోగించడం). ఇది స్థిర టెయిల్‌వీల్ అండర్ క్యారేజీతో అమర్చబడింది మరియు ఒకే 215 హార్స్‌పవర్ (160 కిలోవాట్ల) కాంటినెంటల్ ఓ -470 ఎయిర్-కూల్డ్ అడ్డంగా-సంతకం చేసిన పిస్టన్ ఇంజిన్‌తో శక్తినిచ్చింది. పైలట్ మరియు బోధ"&amp;"కుడు సమిష్టిగా కూర్చున్నారు, మరియు పొడవైన పందిరి కింద చుట్టుముట్టారు. ప్రోటోటైప్ చిన్కోల్ తన తొలి విమానంలో 14 డిసెంబర్ 1955 న చేసింది. చిలీ వైమానిక దళం డిజైన్‌కు సానుకూలంగా స్పందించింది మరియు 50 యంత్రాలకు ఒక ఆర్డర్‌ను ఉంచింది. [1] ఏదేమైనా, సాంకేతిక సమస్యల"&amp;"ు తయారీని గణనీయంగా ఆలస్యం చేశాయి మరియు విమానం ఉత్పత్తి కావడానికి ముందే ఆర్డర్ రద్దు చేయబడింది. జేన్ యొక్క అన్ని ప్రపంచ విమానాల నుండి డేటా 1956–57 [1] సాధారణ లక్షణాల పనితీరు")</f>
        <v>ఫానీరో-చిల్ చింకల్ (దక్షిణ అమెరికా స్పారోకు పేరు పెట్టబడింది) 1955 లో చిలీలో వైమానిక దళం ఉపయోగం కోసం అభివృద్ధి చేసిన ప్రోటోటైప్ ట్రైనర్ విమానం. ఇది మిశ్రమ నిర్మాణం యొక్క సాంప్రదాయిక, తక్కువ-వింగ్ కాంటిలివర్ మోనోప్లేన్, ఫాబ్రిక్ కప్పబడిన చెక్క రెక్కలు మరియు తోక ఉపరితలాలు (మాయో, స్వదేశీ కలపను విస్తృతంగా ఉపయోగించడం). ఇది స్థిర టెయిల్‌వీల్ అండర్ క్యారేజీతో అమర్చబడింది మరియు ఒకే 215 హార్స్‌పవర్ (160 కిలోవాట్ల) కాంటినెంటల్ ఓ -470 ఎయిర్-కూల్డ్ అడ్డంగా-సంతకం చేసిన పిస్టన్ ఇంజిన్‌తో శక్తినిచ్చింది. పైలట్ మరియు బోధకుడు సమిష్టిగా కూర్చున్నారు, మరియు పొడవైన పందిరి కింద చుట్టుముట్టారు. ప్రోటోటైప్ చిన్కోల్ తన తొలి విమానంలో 14 డిసెంబర్ 1955 న చేసింది. చిలీ వైమానిక దళం డిజైన్‌కు సానుకూలంగా స్పందించింది మరియు 50 యంత్రాలకు ఒక ఆర్డర్‌ను ఉంచింది. [1] ఏదేమైనా, సాంకేతిక సమస్యలు తయారీని గణనీయంగా ఆలస్యం చేశాయి మరియు విమానం ఉత్పత్తి కావడానికి ముందే ఆర్డర్ రద్దు చేయబడింది. జేన్ యొక్క అన్ని ప్రపంచ విమానాల నుండి డేటా 1956–57 [1] సాధారణ లక్షణాల పనితీరు</v>
      </c>
      <c r="E31" s="1" t="s">
        <v>658</v>
      </c>
      <c r="F31" s="1" t="str">
        <f>IFERROR(__xludf.DUMMYFUNCTION("GOOGLETRANSLATE(E:E, ""en"", ""te"")"),"ట్రైనర్ విమానం")</f>
        <v>ట్రైనర్ విమానం</v>
      </c>
      <c r="G31" s="1" t="s">
        <v>659</v>
      </c>
      <c r="K31" s="1" t="s">
        <v>660</v>
      </c>
      <c r="L31" s="1" t="str">
        <f>IFERROR(__xludf.DUMMYFUNCTION("GOOGLETRANSLATE(K:K, ""en"", ""te"")"),"ఫానీరో-చిలీ")</f>
        <v>ఫానీరో-చిలీ</v>
      </c>
      <c r="M31" s="2" t="s">
        <v>661</v>
      </c>
      <c r="P31" s="3">
        <v>20437.0</v>
      </c>
      <c r="W31" s="1">
        <v>2.0</v>
      </c>
      <c r="X31" s="1" t="s">
        <v>662</v>
      </c>
      <c r="Y31" s="1" t="s">
        <v>663</v>
      </c>
      <c r="Z31" s="1" t="s">
        <v>664</v>
      </c>
      <c r="AA31" s="1" t="s">
        <v>665</v>
      </c>
      <c r="AB31" s="1" t="s">
        <v>666</v>
      </c>
      <c r="AC31" s="1" t="s">
        <v>667</v>
      </c>
      <c r="AD31" s="1" t="s">
        <v>668</v>
      </c>
      <c r="AE31" s="1" t="s">
        <v>669</v>
      </c>
      <c r="AH31" s="1" t="s">
        <v>670</v>
      </c>
      <c r="AI31" s="1">
        <v>6.8</v>
      </c>
      <c r="AL31" s="1" t="s">
        <v>671</v>
      </c>
      <c r="AP31" s="1" t="s">
        <v>672</v>
      </c>
      <c r="AR31" s="1" t="s">
        <v>673</v>
      </c>
      <c r="AT31" s="1" t="s">
        <v>674</v>
      </c>
      <c r="BB31" s="1" t="s">
        <v>675</v>
      </c>
      <c r="BC31" s="1" t="s">
        <v>676</v>
      </c>
      <c r="BU31" s="1" t="s">
        <v>677</v>
      </c>
      <c r="BV31" s="1" t="s">
        <v>678</v>
      </c>
    </row>
    <row r="32">
      <c r="A32" s="1" t="s">
        <v>679</v>
      </c>
      <c r="B32" s="1" t="str">
        <f>IFERROR(__xludf.DUMMYFUNCTION("GOOGLETRANSLATE(A:A, ""en"", ""te"")"),"ఫిన్‌స్టర్‌వాల్డర్ పెర్ఫెక్స్")</f>
        <v>ఫిన్‌స్టర్‌వాల్డర్ పెర్ఫెక్స్</v>
      </c>
      <c r="C32" s="1" t="s">
        <v>680</v>
      </c>
      <c r="D32" s="1" t="str">
        <f>IFERROR(__xludf.DUMMYFUNCTION("GOOGLETRANSLATE(C:C, ""en"", ""te"")"),"ఫిన్‌స్టర్‌వాల్డర్ పెర్ఫెక్స్ ఒక జర్మన్ హై-వింగ్, సింగిల్-ప్లేస్, హాంగ్ గ్లైడర్, ఫిన్‌స్టర్‌వాల్డర్ చేత రూపొందించబడింది మరియు ఉత్పత్తి చేస్తుంది. [1] పెర్ఫెక్స్ మరియు చిన్న పరిమాణ లైట్ఫెక్స్ వినోదభరితమైన ఫ్లయింగ్ కోసం మ్యాన్-ప్యాక్ చేయగల సింగిల్-ఉపరితల ప్"&amp;"రారంభ గ్లైడర్‌లుగా ఉద్దేశించబడ్డాయి. అందువల్ల పెర్ఫెక్స్ బరువు 22 కిలోలు (48.5 పౌండ్లు) మాత్రమే మరియు దానిని 1.95 మీ (6.4 అడుగులు) [1] [2] మడతపెట్టిన పరిమాణానికి తగ్గించవచ్చు, ఈ విమానం అల్యూమినియం గొట్టాల నుండి తయారవుతుంది, రెక్క డాక్రాన్ సెయిల్‌క్లాత్‌లో"&amp;" కప్పబడి ఉంటుంది. దాని 9.4 మీ (30.8 అడుగులు) స్పాన్ వింగ్ ఒకే కింగ్‌పోస్ట్ నుండి బ్రేస్ చేయబడిన కేబుల్. ముక్కు కోణం 120 ° మరియు కారక నిష్పత్తి 5.5: 1. [1] బెర్ట్రాండ్ నుండి డేటా [1] [2] సాధారణ లక్షణాల పనితీరు")</f>
        <v>ఫిన్‌స్టర్‌వాల్డర్ పెర్ఫెక్స్ ఒక జర్మన్ హై-వింగ్, సింగిల్-ప్లేస్, హాంగ్ గ్లైడర్, ఫిన్‌స్టర్‌వాల్డర్ చేత రూపొందించబడింది మరియు ఉత్పత్తి చేస్తుంది. [1] పెర్ఫెక్స్ మరియు చిన్న పరిమాణ లైట్ఫెక్స్ వినోదభరితమైన ఫ్లయింగ్ కోసం మ్యాన్-ప్యాక్ చేయగల సింగిల్-ఉపరితల ప్రారంభ గ్లైడర్‌లుగా ఉద్దేశించబడ్డాయి. అందువల్ల పెర్ఫెక్స్ బరువు 22 కిలోలు (48.5 పౌండ్లు) మాత్రమే మరియు దానిని 1.95 మీ (6.4 అడుగులు) [1] [2] మడతపెట్టిన పరిమాణానికి తగ్గించవచ్చు, ఈ విమానం అల్యూమినియం గొట్టాల నుండి తయారవుతుంది, రెక్క డాక్రాన్ సెయిల్‌క్లాత్‌లో కప్పబడి ఉంటుంది. దాని 9.4 మీ (30.8 అడుగులు) స్పాన్ వింగ్ ఒకే కింగ్‌పోస్ట్ నుండి బ్రేస్ చేయబడిన కేబుల్. ముక్కు కోణం 120 ° మరియు కారక నిష్పత్తి 5.5: 1. [1] బెర్ట్రాండ్ నుండి డేటా [1] [2] సాధారణ లక్షణాల పనితీరు</v>
      </c>
      <c r="E32" s="1" t="s">
        <v>141</v>
      </c>
      <c r="F32" s="1" t="str">
        <f>IFERROR(__xludf.DUMMYFUNCTION("GOOGLETRANSLATE(E:E, ""en"", ""te"")"),"గ్లైడర్ హాంగ్")</f>
        <v>గ్లైడర్ హాంగ్</v>
      </c>
      <c r="G32" s="1" t="s">
        <v>142</v>
      </c>
      <c r="H32" s="1" t="s">
        <v>515</v>
      </c>
      <c r="I32" s="1" t="str">
        <f>IFERROR(__xludf.DUMMYFUNCTION("GOOGLETRANSLATE(H:H, ""en"", ""te"")"),"జర్మనీ")</f>
        <v>జర్మనీ</v>
      </c>
      <c r="J32" s="2" t="s">
        <v>516</v>
      </c>
      <c r="K32" s="1" t="s">
        <v>681</v>
      </c>
      <c r="L32" s="1" t="str">
        <f>IFERROR(__xludf.DUMMYFUNCTION("GOOGLETRANSLATE(K:K, ""en"", ""te"")"),"ఫిన్‌స్టర్‌వాల్డర్")</f>
        <v>ఫిన్‌స్టర్‌వాల్డర్</v>
      </c>
      <c r="M32" s="2" t="s">
        <v>682</v>
      </c>
      <c r="R32" s="1" t="s">
        <v>147</v>
      </c>
      <c r="W32" s="1" t="s">
        <v>127</v>
      </c>
      <c r="Y32" s="1" t="s">
        <v>683</v>
      </c>
      <c r="Z32" s="1" t="s">
        <v>684</v>
      </c>
      <c r="AA32" s="1" t="s">
        <v>685</v>
      </c>
      <c r="AE32" s="1" t="s">
        <v>686</v>
      </c>
      <c r="AG32" s="1" t="s">
        <v>149</v>
      </c>
      <c r="AH32" s="1" t="s">
        <v>687</v>
      </c>
      <c r="AI32" s="1">
        <v>5.5</v>
      </c>
      <c r="AO32" s="1" t="s">
        <v>688</v>
      </c>
      <c r="AS32" s="1" t="s">
        <v>689</v>
      </c>
      <c r="AY32" s="1">
        <v>10.0</v>
      </c>
    </row>
    <row r="33">
      <c r="A33" s="1" t="s">
        <v>690</v>
      </c>
      <c r="B33" s="1" t="str">
        <f>IFERROR(__xludf.DUMMYFUNCTION("GOOGLETRANSLATE(A:A, ""en"", ""te"")"),"ఫ్లాన్డర్స్ F.2")</f>
        <v>ఫ్లాన్డర్స్ F.2</v>
      </c>
      <c r="C33" s="1" t="s">
        <v>691</v>
      </c>
      <c r="D33" s="1" t="str">
        <f>IFERROR(__xludf.DUMMYFUNCTION("GOOGLETRANSLATE(C:C, ""en"", ""te"")"),"ఫ్లాన్డర్స్ F.2 అనేది 1910 ల బ్రిటిష్ ప్రయోగాత్మక సింగిల్-సీట్ల మోనోప్లేన్ విమానం, ఇది రిచర్డ్ లియోనార్డ్ హోవార్డ్-ఫ్రాండర్స్ చేత రూపొందించబడింది మరియు నిర్మించబడింది మరియు తరువాత రెండు సీట్లగా ఫ్లాన్డర్స్ F.3 గా మార్చబడింది. హోవార్డ్ ఫ్లాన్డర్స్ తన సొంత "&amp;"విమానాలను రూపొందించాలని నిర్ణయించుకున్నప్పుడు A.V.ROE కి సహాయకుడిగా ఉన్నారు. 1910 లో అతను దానికి తగిన ఇంజిన్ పొందలేకపోయాడు. అతను మరో మోనోప్లేన్ డిజైన్‌లో మళ్లీ ప్రారంభించాడు, ఫ్లాన్డర్స్ ఎఫ్ 2 60 హెచ్‌పి (45 కిలోవాట్) గ్రీన్ ఇంజిన్‌తో నడిచాడు. F.2 సింగిల్"&amp;"-సీట్ల భుజం-వింగ్ మోనోప్లేన్. ఈ కాలానికి ఎప్పటిలాగే రెక్కలు వైర్లు మరియు కింగ్‌పోస్టులచే కట్టుబడి ఉన్నాయి. ఇది సైకిల్-రకం చక్రాలతో స్థిర టెయిల్‌స్కిడ్ ల్యాండింగ్ గేర్‌ను కలిగి ఉంది మరియు చక్రాల మధ్య నుండి ముందుకు సాగే కేంద్ర స్కిడ్ ఉంది. సెంట్రల్ స్కిడ్ ఏ"&amp;"మిటంటే, రఫ్ గ్రౌండ్ మీద విమానం ముక్కులు వేయడం ఆపడం. ఇది 8 ఆగస్టు 1911 న మొదటిసారిగా ప్రయాణించింది. తరువాత 1911 లో ఈ విమానం ఒక ప్రయాణీకుడి కోసం పైలట్ యొక్క మరొక కాక్‌పిట్‌ను చేర్చడానికి సవరించబడింది. వింగ్స్పాన్ పెరిగింది మరియు సవరించిన విమానం ఫ్లాన్డర్స్ "&amp;"F.3 ను తిరిగి నియమించారు. 13 మే 1912 న జరిగిన ఘోరమైన ప్రమాదంలో ఇది చాలా నెలలు విజయవంతంగా ప్రయాణించింది 1912 లో యుద్ధ కార్యాలయం F.3 ఆధారంగా నాలుగు మోనోప్లేన్లను ఆదేశించింది మరియు ఫ్లాన్డర్స్ F.4 ను నియమించింది. ఇలస్ట్రేటెడ్ ఎన్సైక్లోపీడియా ఆఫ్ ఎయిర్క్రాఫ్ట"&amp;"్ (పార్ట్ వర్క్ 1982-1985), 1985, ఆర్బిస్ ​​పబ్లిషింగ్ జనరల్ లక్షణాల పనితీరు నుండి డేటా")</f>
        <v>ఫ్లాన్డర్స్ F.2 అనేది 1910 ల బ్రిటిష్ ప్రయోగాత్మక సింగిల్-సీట్ల మోనోప్లేన్ విమానం, ఇది రిచర్డ్ లియోనార్డ్ హోవార్డ్-ఫ్రాండర్స్ చేత రూపొందించబడింది మరియు నిర్మించబడింది మరియు తరువాత రెండు సీట్లగా ఫ్లాన్డర్స్ F.3 గా మార్చబడింది. హోవార్డ్ ఫ్లాన్డర్స్ తన సొంత విమానాలను రూపొందించాలని నిర్ణయించుకున్నప్పుడు A.V.ROE కి సహాయకుడిగా ఉన్నారు. 1910 లో అతను దానికి తగిన ఇంజిన్ పొందలేకపోయాడు. అతను మరో మోనోప్లేన్ డిజైన్‌లో మళ్లీ ప్రారంభించాడు, ఫ్లాన్డర్స్ ఎఫ్ 2 60 హెచ్‌పి (45 కిలోవాట్) గ్రీన్ ఇంజిన్‌తో నడిచాడు. F.2 సింగిల్-సీట్ల భుజం-వింగ్ మోనోప్లేన్. ఈ కాలానికి ఎప్పటిలాగే రెక్కలు వైర్లు మరియు కింగ్‌పోస్టులచే కట్టుబడి ఉన్నాయి. ఇది సైకిల్-రకం చక్రాలతో స్థిర టెయిల్‌స్కిడ్ ల్యాండింగ్ గేర్‌ను కలిగి ఉంది మరియు చక్రాల మధ్య నుండి ముందుకు సాగే కేంద్ర స్కిడ్ ఉంది. సెంట్రల్ స్కిడ్ ఏమిటంటే, రఫ్ గ్రౌండ్ మీద విమానం ముక్కులు వేయడం ఆపడం. ఇది 8 ఆగస్టు 1911 న మొదటిసారిగా ప్రయాణించింది. తరువాత 1911 లో ఈ విమానం ఒక ప్రయాణీకుడి కోసం పైలట్ యొక్క మరొక కాక్‌పిట్‌ను చేర్చడానికి సవరించబడింది. వింగ్స్పాన్ పెరిగింది మరియు సవరించిన విమానం ఫ్లాన్డర్స్ F.3 ను తిరిగి నియమించారు. 13 మే 1912 న జరిగిన ఘోరమైన ప్రమాదంలో ఇది చాలా నెలలు విజయవంతంగా ప్రయాణించింది 1912 లో యుద్ధ కార్యాలయం F.3 ఆధారంగా నాలుగు మోనోప్లేన్లను ఆదేశించింది మరియు ఫ్లాన్డర్స్ F.4 ను నియమించింది. ఇలస్ట్రేటెడ్ ఎన్సైక్లోపీడియా ఆఫ్ ఎయిర్క్రాఫ్ట్ (పార్ట్ వర్క్ 1982-1985), 1985, ఆర్బిస్ ​​పబ్లిషింగ్ జనరల్ లక్షణాల పనితీరు నుండి డేటా</v>
      </c>
      <c r="E33" s="1" t="s">
        <v>692</v>
      </c>
      <c r="F33" s="1" t="str">
        <f>IFERROR(__xludf.DUMMYFUNCTION("GOOGLETRANSLATE(E:E, ""en"", ""te"")"),"సింగిల్-సీట్ మోనోప్లేన్")</f>
        <v>సింగిల్-సీట్ మోనోప్లేన్</v>
      </c>
      <c r="K33" s="1" t="s">
        <v>693</v>
      </c>
      <c r="L33" s="1" t="str">
        <f>IFERROR(__xludf.DUMMYFUNCTION("GOOGLETRANSLATE(K:K, ""en"", ""te"")"),"రిచర్డ్ లియోనార్డ్ హోవార్డ్-ఫ్రాండర్స్")</f>
        <v>రిచర్డ్ లియోనార్డ్ హోవార్డ్-ఫ్రాండర్స్</v>
      </c>
      <c r="M33" s="1" t="s">
        <v>694</v>
      </c>
      <c r="N33" s="1" t="s">
        <v>693</v>
      </c>
      <c r="O33" s="1" t="str">
        <f>IFERROR(__xludf.DUMMYFUNCTION("GOOGLETRANSLATE(N:N, ""en"", ""te"")"),"రిచర్డ్ లియోనార్డ్ హోవార్డ్-ఫ్రాండర్స్")</f>
        <v>రిచర్డ్ లియోనార్డ్ హోవార్డ్-ఫ్రాండర్స్</v>
      </c>
      <c r="P33" s="1">
        <v>1911.0</v>
      </c>
      <c r="R33" s="1" t="s">
        <v>695</v>
      </c>
      <c r="T33" s="1" t="s">
        <v>342</v>
      </c>
      <c r="W33" s="1" t="s">
        <v>342</v>
      </c>
      <c r="Y33" s="1" t="s">
        <v>696</v>
      </c>
      <c r="AA33" s="1" t="s">
        <v>697</v>
      </c>
      <c r="AB33" s="1" t="s">
        <v>698</v>
      </c>
      <c r="AC33" s="1" t="s">
        <v>699</v>
      </c>
      <c r="AG33" s="1" t="s">
        <v>149</v>
      </c>
      <c r="AH33" s="1" t="s">
        <v>359</v>
      </c>
      <c r="AL33" s="1" t="s">
        <v>700</v>
      </c>
      <c r="AU33" s="1" t="s">
        <v>694</v>
      </c>
      <c r="BC33" s="2" t="s">
        <v>701</v>
      </c>
      <c r="BD33" s="1">
        <v>1912.0</v>
      </c>
      <c r="BE33" s="2" t="s">
        <v>702</v>
      </c>
    </row>
    <row r="34">
      <c r="A34" s="1" t="s">
        <v>703</v>
      </c>
      <c r="B34" s="1" t="str">
        <f>IFERROR(__xludf.DUMMYFUNCTION("GOOGLETRANSLATE(A:A, ""en"", ""te"")"),"ఫైక్ మోడల్ ఇ")</f>
        <v>ఫైక్ మోడల్ ఇ</v>
      </c>
      <c r="C34" s="1" t="s">
        <v>704</v>
      </c>
      <c r="D34" s="1" t="str">
        <f>IFERROR(__xludf.DUMMYFUNCTION("GOOGLETRANSLATE(C:C, ""en"", ""te"")"),"FIKE మోడల్ E అనేది 1970 ల ప్రారంభంలో యునైటెడ్ స్టేట్స్లో నిర్మించిన తేలికపాటి విమానం. [1] ఎయిర్లైన్స్ పైలట్ విలియం ఫైక్ రూపొందించిన ఇది సాంప్రదాయిక హై-వింగ్ కాంటిలివర్ మోనోప్లేన్, టెయిల్స్కిడ్ అండర్ క్యారేజ్ మరియు పరివేష్టిత క్యాబిన్లో ఒకటి లేదా ఇద్దరు వ్"&amp;"యక్తుల కోసం సీటింగ్. రెక్కలు అసాధారణమైన జియోడెసిక్ చెక్క నిర్మాణం మరియు ఈ రకమైన విమానానికి విలక్షణమైనదానికంటే చాలా ఎక్కువ తీగ. నిజమే, విమానాన్ని నిర్మించే ప్రయోజనాల్లో ఒకటి అటువంటి తక్కువ కారక నిష్పత్తి (3.0) యొక్క రెక్క యొక్క లక్షణాలను పరిశోధించడం. సామ్ర"&amp;"ాజ్యం పైపర్ పిల్ల నుండి తీసుకోబడింది, కాని దాని వ్యవధిని తగ్గించడానికి సవరించబడింది, ఇది రహదారిపై వెళ్ళుటకు అనువైనది. 1970 ల మధ్యలో హోమ్‌బిల్డర్ల కోసం ప్రణాళికలు అందుబాటులో ఉంచబడ్డాయి. జేన్ యొక్క ఆల్ ది వరల్డ్ విమానాల నుండి డేటా 1976-1977 [2] సాధారణ లక్షణ"&amp;"ాల పనితీరు 1970 ల విమానంలో ఈ వ్యాసం ఒక స్టబ్. వికీపీడియా విస్తరించడం ద్వారా మీరు సహాయపడవచ్చు.")</f>
        <v>FIKE మోడల్ E అనేది 1970 ల ప్రారంభంలో యునైటెడ్ స్టేట్స్లో నిర్మించిన తేలికపాటి విమానం. [1] ఎయిర్లైన్స్ పైలట్ విలియం ఫైక్ రూపొందించిన ఇది సాంప్రదాయిక హై-వింగ్ కాంటిలివర్ మోనోప్లేన్, టెయిల్స్కిడ్ అండర్ క్యారేజ్ మరియు పరివేష్టిత క్యాబిన్లో ఒకటి లేదా ఇద్దరు వ్యక్తుల కోసం సీటింగ్. రెక్కలు అసాధారణమైన జియోడెసిక్ చెక్క నిర్మాణం మరియు ఈ రకమైన విమానానికి విలక్షణమైనదానికంటే చాలా ఎక్కువ తీగ. నిజమే, విమానాన్ని నిర్మించే ప్రయోజనాల్లో ఒకటి అటువంటి తక్కువ కారక నిష్పత్తి (3.0) యొక్క రెక్క యొక్క లక్షణాలను పరిశోధించడం. సామ్రాజ్యం పైపర్ పిల్ల నుండి తీసుకోబడింది, కాని దాని వ్యవధిని తగ్గించడానికి సవరించబడింది, ఇది రహదారిపై వెళ్ళుటకు అనువైనది. 1970 ల మధ్యలో హోమ్‌బిల్డర్ల కోసం ప్రణాళికలు అందుబాటులో ఉంచబడ్డాయి. జేన్ యొక్క ఆల్ ది వరల్డ్ విమానాల నుండి డేటా 1976-1977 [2] సాధారణ లక్షణాల పనితీరు 1970 ల విమానంలో ఈ వ్యాసం ఒక స్టబ్. వికీపీడియా విస్తరించడం ద్వారా మీరు సహాయపడవచ్చు.</v>
      </c>
      <c r="E34" s="1" t="s">
        <v>490</v>
      </c>
      <c r="F34" s="1" t="str">
        <f>IFERROR(__xludf.DUMMYFUNCTION("GOOGLETRANSLATE(E:E, ""en"", ""te"")"),"వినోద విమానం")</f>
        <v>వినోద విమానం</v>
      </c>
      <c r="K34" s="1" t="s">
        <v>491</v>
      </c>
      <c r="L34" s="1" t="str">
        <f>IFERROR(__xludf.DUMMYFUNCTION("GOOGLETRANSLATE(K:K, ""en"", ""te"")"),"హోమ్‌బిల్ట్")</f>
        <v>హోమ్‌బిల్ట్</v>
      </c>
      <c r="M34" s="2" t="s">
        <v>492</v>
      </c>
      <c r="N34" s="1" t="s">
        <v>493</v>
      </c>
      <c r="O34" s="1" t="str">
        <f>IFERROR(__xludf.DUMMYFUNCTION("GOOGLETRANSLATE(N:N, ""en"", ""te"")"),"విలియం ఫైక్")</f>
        <v>విలియం ఫైక్</v>
      </c>
      <c r="P34" s="3">
        <v>25649.0</v>
      </c>
      <c r="W34" s="1">
        <v>1.0</v>
      </c>
      <c r="X34" s="1" t="s">
        <v>705</v>
      </c>
      <c r="Y34" s="1" t="s">
        <v>706</v>
      </c>
      <c r="Z34" s="1" t="s">
        <v>707</v>
      </c>
      <c r="AA34" s="1" t="s">
        <v>708</v>
      </c>
      <c r="AB34" s="1" t="s">
        <v>709</v>
      </c>
      <c r="AC34" s="1" t="s">
        <v>444</v>
      </c>
      <c r="AD34" s="1" t="s">
        <v>710</v>
      </c>
      <c r="AH34" s="1" t="s">
        <v>711</v>
      </c>
      <c r="AI34" s="1">
        <v>3.0</v>
      </c>
      <c r="AK34" s="1" t="s">
        <v>501</v>
      </c>
      <c r="AL34" s="1" t="s">
        <v>712</v>
      </c>
      <c r="AM34" s="1" t="s">
        <v>713</v>
      </c>
      <c r="AP34" s="1" t="s">
        <v>714</v>
      </c>
      <c r="AR34" s="1" t="s">
        <v>598</v>
      </c>
      <c r="AT34" s="1" t="s">
        <v>715</v>
      </c>
      <c r="AU34" s="1" t="s">
        <v>508</v>
      </c>
      <c r="BB34" s="1" t="s">
        <v>509</v>
      </c>
    </row>
    <row r="35">
      <c r="A35" s="1" t="s">
        <v>716</v>
      </c>
      <c r="B35" s="1" t="str">
        <f>IFERROR(__xludf.DUMMYFUNCTION("GOOGLETRANSLATE(A:A, ""en"", ""te"")"),"ఫిన్‌స్టర్‌వాల్డర్ ఫన్‌ఫెక్స్")</f>
        <v>ఫిన్‌స్టర్‌వాల్డర్ ఫన్‌ఫెక్స్</v>
      </c>
      <c r="C35" s="1" t="s">
        <v>717</v>
      </c>
      <c r="D35" s="1" t="str">
        <f>IFERROR(__xludf.DUMMYFUNCTION("GOOGLETRANSLATE(C:C, ""en"", ""te"")"),"ఫిన్‌స్టర్‌వాల్డర్ ఫన్‌ఫెక్స్ ఒక జర్మన్ హై-వింగ్, సింగిల్-ప్లేస్, హాంగ్ గ్లైడర్, ఫిన్‌స్టర్‌వాల్డర్ చేత రూపొందించబడింది మరియు ఉత్పత్తి చేస్తుంది. [1] ఫన్‌ఫెక్స్ మరియు చిన్న-పరిమాణ ఎయిర్‌ఫెక్స్ వినోద క్రాస్ కంట్రీ ఫ్లయింగ్ కోసం మ్యాన్-ప్యాక్ చేయగల డబుల్-ఉప"&amp;"రితల ఇంటర్మీడియట్ గ్లైడర్‌లుగా ఉద్దేశించబడ్డాయి. అందువల్ల ఫన్‌ఫెక్స్ బరువు 24 కిలోలు (52.9 పౌండ్లు) మాత్రమే మరియు 1.95 మీ (6.4 అడుగులు) [1] [2] మడత పరిమాణానికి తగ్గించవచ్చు, ఈ విమానం అల్యూమినియం గొట్టాల నుండి తయారవుతుంది, రెక్క డాక్రాన్ సెయిల్‌క్లాత్‌లో క"&amp;"ప్పబడి ఉంటుంది. దాని 9.4 మీ (30.8 అడుగులు) స్పాన్ వింగ్ ఒకే కింగ్‌పోస్ట్ నుండి బ్రేస్ చేయబడిన కేబుల్. ముక్కు కోణం 120 ° మరియు కారక నిష్పత్తి 5.5: 1. [1] బెర్ట్రాండ్ నుండి డేటా [1] [2] సాధారణ లక్షణాల పనితీరు")</f>
        <v>ఫిన్‌స్టర్‌వాల్డర్ ఫన్‌ఫెక్స్ ఒక జర్మన్ హై-వింగ్, సింగిల్-ప్లేస్, హాంగ్ గ్లైడర్, ఫిన్‌స్టర్‌వాల్డర్ చేత రూపొందించబడింది మరియు ఉత్పత్తి చేస్తుంది. [1] ఫన్‌ఫెక్స్ మరియు చిన్న-పరిమాణ ఎయిర్‌ఫెక్స్ వినోద క్రాస్ కంట్రీ ఫ్లయింగ్ కోసం మ్యాన్-ప్యాక్ చేయగల డబుల్-ఉపరితల ఇంటర్మీడియట్ గ్లైడర్‌లుగా ఉద్దేశించబడ్డాయి. అందువల్ల ఫన్‌ఫెక్స్ బరువు 24 కిలోలు (52.9 పౌండ్లు) మాత్రమే మరియు 1.95 మీ (6.4 అడుగులు) [1] [2] మడత పరిమాణానికి తగ్గించవచ్చు, ఈ విమానం అల్యూమినియం గొట్టాల నుండి తయారవుతుంది, రెక్క డాక్రాన్ సెయిల్‌క్లాత్‌లో కప్పబడి ఉంటుంది. దాని 9.4 మీ (30.8 అడుగులు) స్పాన్ వింగ్ ఒకే కింగ్‌పోస్ట్ నుండి బ్రేస్ చేయబడిన కేబుల్. ముక్కు కోణం 120 ° మరియు కారక నిష్పత్తి 5.5: 1. [1] బెర్ట్రాండ్ నుండి డేటా [1] [2] సాధారణ లక్షణాల పనితీరు</v>
      </c>
      <c r="E35" s="1" t="s">
        <v>141</v>
      </c>
      <c r="F35" s="1" t="str">
        <f>IFERROR(__xludf.DUMMYFUNCTION("GOOGLETRANSLATE(E:E, ""en"", ""te"")"),"గ్లైడర్ హాంగ్")</f>
        <v>గ్లైడర్ హాంగ్</v>
      </c>
      <c r="G35" s="1" t="s">
        <v>142</v>
      </c>
      <c r="H35" s="1" t="s">
        <v>515</v>
      </c>
      <c r="I35" s="1" t="str">
        <f>IFERROR(__xludf.DUMMYFUNCTION("GOOGLETRANSLATE(H:H, ""en"", ""te"")"),"జర్మనీ")</f>
        <v>జర్మనీ</v>
      </c>
      <c r="J35" s="2" t="s">
        <v>516</v>
      </c>
      <c r="K35" s="1" t="s">
        <v>681</v>
      </c>
      <c r="L35" s="1" t="str">
        <f>IFERROR(__xludf.DUMMYFUNCTION("GOOGLETRANSLATE(K:K, ""en"", ""te"")"),"ఫిన్‌స్టర్‌వాల్డర్")</f>
        <v>ఫిన్‌స్టర్‌వాల్డర్</v>
      </c>
      <c r="M35" s="2" t="s">
        <v>682</v>
      </c>
      <c r="R35" s="1" t="s">
        <v>147</v>
      </c>
      <c r="W35" s="1" t="s">
        <v>127</v>
      </c>
      <c r="Y35" s="1" t="s">
        <v>683</v>
      </c>
      <c r="Z35" s="1" t="s">
        <v>718</v>
      </c>
      <c r="AA35" s="1" t="s">
        <v>719</v>
      </c>
      <c r="AE35" s="1" t="s">
        <v>720</v>
      </c>
      <c r="AG35" s="1" t="s">
        <v>149</v>
      </c>
      <c r="AH35" s="1" t="s">
        <v>687</v>
      </c>
      <c r="AI35" s="1">
        <v>5.5</v>
      </c>
      <c r="AJ35" s="1" t="s">
        <v>721</v>
      </c>
      <c r="AO35" s="1" t="s">
        <v>688</v>
      </c>
      <c r="AS35" s="1" t="s">
        <v>722</v>
      </c>
      <c r="AY35" s="1">
        <v>10.5</v>
      </c>
    </row>
    <row r="36">
      <c r="A36" s="1" t="s">
        <v>723</v>
      </c>
      <c r="B36" s="1" t="str">
        <f>IFERROR(__xludf.DUMMYFUNCTION("GOOGLETRANSLATE(A:A, ""en"", ""te"")"),"ఫ్లీట్ ఫాన్")</f>
        <v>ఫ్లీట్ ఫాన్</v>
      </c>
      <c r="C36" s="1" t="s">
        <v>724</v>
      </c>
      <c r="D36" s="1" t="str">
        <f>IFERROR(__xludf.DUMMYFUNCTION("GOOGLETRANSLATE(C:C, ""en"", ""te"")"),"1930 లలో, ఫ్లీట్ విమానాలు యుఎస్ డిజైన్ల ఆధారంగా సింగిల్-ఇంజిన్, రెండు-సీట్ల శిక్షణా విమానాలను తయారు చేశాయి. ఫ్లీట్ మోడల్ 7 బి మరియు మోడల్ 7 సి, వరుసగా ఫాన్ I మరియు ఫాన్ II అని పిలుస్తారు, ఆర్‌సిఎఎఫ్ ప్రాధమిక శిక్షకులుగా కొనుగోలు చేసింది. సంవత్సరాల నమ్మకమై"&amp;"న సేవ తరువాత, రెండవ ప్రపంచ యుద్ధంలో బ్రిటిష్ కామన్వెల్త్ ఎయిర్ ట్రైనింగ్ ప్లాన్‌లో చాలా మంది ఉపయోగం కోసం అందుబాటులో ఉన్నారు, మరికొందరు స్టేషన్ ""హక్స్"" గా ఉన్నారు. 1928 లో ఏర్పాటు చేసిన ఏకీకృత విమానాల అనుబంధ సంస్థగా, ఫ్లీట్ విమానాలలో బఫెలో, NY వద్ద మరియు"&amp;" అంటారియోలోని ఫోర్ట్ ఎరీ వద్ద సరిహద్దు మీదుగా కర్మాగారాలు ఉన్నాయి. కెనడియన్ సంస్థ యుఎస్ డిజైన్ల ఆధారంగా సింగిల్-ఇంజిన్, రెండు-సీట్ల శిక్షణా విమానాలను నిర్మించింది, కాని ప్రత్యేకంగా రాయల్ కెనడియన్ వైమానిక దళం (ఆర్‌సిఎఎఫ్) అవసరాలకు అనుగుణంగా ఉన్న వేరియంట్‌ల"&amp;"తో సహా. ఫ్లీట్ మోడల్ 7 ఒక అమెరికన్ డిజైన్‌గా ప్రారంభమైంది, మోడల్ 2, మొదట కన్సాలిడేటెడ్ చేత రూపొందించబడింది. యుఎస్ నుండి దిగుమతి చేసుకున్న రెండు ప్రోటోటైప్‌లతో పాటు, మొత్తం ఏడు ఫ్లీట్ మోడల్ 2 శిక్షకులను కెనడాలో పౌర ఆపరేటర్ల కోసం నిర్మించారు. మునుపటి ఫ్లీట్"&amp;" మోడల్ 2 నుండి ఉద్భవించిన మోడల్ 7 చెక్క కాక్‌పిట్‌ల కోసం మెటల్ ప్యానెల్స్‌తో ఫాబ్రిక్-కప్పబడిన, వెల్డెడ్-స్టీల్ ఫ్యూజ్‌లేజ్‌తో కూడిన విమాన నిర్మాణాన్ని కలిగి ఉంది. ఇది స్టీల్-ట్యూబ్ ఫార్మింగ్ ఫార్మర్లు మరియు చెక్క స్ట్రింగర్‌లను కలిగి ఉంది. రెక్కలు సమానమై"&amp;"న స్పాన్స్ మరియు వైర్ బ్రేస్డ్ యొక్క సింగిల్ బే. ఎగువ రెక్కను ఒక ముక్కలో తయారు చేసి రెండు ఘన స్ప్రూస్ స్పార్‌లతో నిర్మించారు. ఐలెరాన్లు దిగువ రెక్కలపై మాత్రమే కనుగొనబడ్డాయి. రెక్కలను నిర్మించడానికి స్టాంప్డ్ అల్యూమినియం మిశ్రమం పక్కటెముకలు ఉపయోగించబడ్డాయి"&amp;" మరియు స్టీల్-ట్యూబ్ కంప్రెషన్ స్ట్రట్స్ రెక్కల యొక్క ఇంటర్‌ప్లేన్ మరియు సెంటర్ విభాగంలో ఉన్నాయి. రెక్కల మధ్య ఇంటర్లేస్డ్ ల్యాండింగ్ మరియు ఫ్లయింగ్ వైర్లు క్రమబద్ధీకరించబడ్డాయి. మొదటి ఉత్పత్తి శ్రేణి తరువాత ప్రవేశపెట్టిన విస్తృత తీగ తోక-ఫిన్ మినహా, మోడల్ "&amp;"2 యొక్క అసలు చుక్కానిని నిలుపుకుంటూ, మోడల్ 7 దాని మునుపటి పూర్వీకుడికి ఉపరితలంగా సమానంగా ఉంటుంది. ఐచ్ఛిక చక్రాల బ్రేక్‌లు, టెయిల్ స్కిడ్ లేదా టెయిల్ వీల్ అమరిక, ఫ్యూజ్‌లేజ్ బెల్లీ ట్యాంక్ మరియు స్థిర కాక్‌పిట్ ఎన్‌క్లోజర్ లేదా అతుక్కొని ఉన్న వైపులా ""కూపే"&amp;" టాప్"" తో సహా కెనడియన్ వేరియంట్‌కు వివిధ రకాల పరికరాలను అమర్చవచ్చు. 1930 ల చివరలో, స్లైడింగ్ కాక్‌పిట్ ఎన్‌క్లోజర్ అన్ని RCAF ఫాన్స్ యొక్క ప్రామాణిక పరికరాలుగా మారింది. స్కిస్, ఫ్లోట్లు లేదా చక్రాలను ఉపయోగించడానికి విమానం కూడా కాన్ఫిగర్ చేయవచ్చు. 2 మరియు"&amp;" 7 మోడళ్లలో మెయిన్ ల్యాండింగ్ గేర్ యొక్క వ్యాసార్థం రాడ్లు (ఫ్యూజ్‌లేజ్ యొక్క ప్రతి ప్రత్యర్థి మూలకు చక్రాల ఇరుసుల లోపలి చివరలను చేర్చుకునే సభ్యులు) ఎడమ చక్రం నుండి ""లూప్డ్"" అని ఓపెన్ ఓవాల్‌తో గుర్తించదగినవి. దాని మధ్యలో ఉన్న ముక్క, కాబట్టి కుడి మెయిన్‌"&amp;"వీల్ నుండి ఒకటి దాని గుండా వెళ్ళవచ్చు. ఇంజిన్ ఎంపికలు ఫాన్ డిజైన్ యొక్క విభిన్న వైవిధ్యాలను మరింత నిర్దేశించాయి: 125 హెచ్‌పి (93 కిలోవాట్) కిన్నర్ బి -5 ఇంజిన్‌తో ఎమ్‌కె ఐ (ఫ్లీట్ మోడల్ 7 బి) 140 హెచ్‌పి (ఫ్లీట్ మోడల్ 7 సి) ద్వారా 140 హెచ్‌పి (ఫ్లీట్ మోడల"&amp;"్ 7 సి) చేత అధిగమించబడింది ( 100 kW) ఆర్మ్‌స్ట్రాంగ్ సిడ్లీ సివెట్ ఏడు-సిలిండర్ రేడియల్ ఇంజిన్. ఉత్పత్తిలో ఎక్కువ భాగాన్ని ఆర్‌సిఎఎఫ్ ఆదేశించినప్పటికీ, ఫ్లయింగ్ క్లబ్‌లకు జాతీయ రక్షణ శాఖ జారీ చేయమని 12 పౌర-రిజిస్టర్డ్ మోడల్ 7 బిబి పూర్తి చేశారు. ఫ్లీట్ మో"&amp;"డల్ 7 1931 లో రాయల్ కెనడియన్ వైమానిక దళంతో 20 MK పంపిణీ చేయబడినప్పుడు సేవను చూసింది. రెండు-సీట్ల ప్రాధమిక శిక్షకుడిగా వారు అద్భుతమైన ఎగిరే లక్షణాలను కలిగి ఉన్నారని భావించారు, ఇది కఠినమైన బలాన్ని కలిగి ఉంది, ఇది అనుభవం లేని పైలట్లపై విశ్వాసాన్ని ప్రేరేపించ"&amp;"ింది. RCAF ఫ్లీట్ ఫాన్ తో చాలా ఆకట్టుకుంది మరియు 1930 లలో దాని ఎగిరే ప్రమాణాలను మెరుగుపరిచిన కారకాల్లో ఈ విమానం ఒకటి అని పేర్కొంది. అంటారియోలోని ఫోర్ట్ ఎరీ వద్ద కెనడా యొక్క ప్లాంట్ యొక్క విమానాల విమానంలో 1931 మరియు 1938 మధ్య మొత్తం 31 మోడల్ 7C లు నిర్మించ"&amp;"బడ్డాయి, 1936 లో చేసిన మొదటి డెలివరీలతో. సున్నితమైన, నిశ్శబ్ద మరియు మరింత శక్తివంతమైన ఇంజిన్ కారణంగా, మోడల్ 7 సి పరిగణించబడింది. ఖచ్చితమైన వేరియంట్. 1939 లో యుద్ధం ప్రకటించినప్పుడు నలభై మూడు ఫ్లీట్ మోడల్ 7 బి మరియు సి శిక్షకులు రాయల్ కెనడియన్ వైమానిక దళంత"&amp;"ో పనిచేశారు. రెండవ ప్రపంచ యుద్ధంలో సేవలో, ఆర్‌సిఎఎఫ్ రెండు వేరియంట్‌లకు ""ఫాన్"" అనే పేరును స్వీకరించింది. మరింత ఆధునిక ఫాలో-అప్ డిజైన్‌తో పాటు, ది ఫ్లీట్ ఫించ్, ఫ్లీట్ ఫాన్స్ యుద్ధ సమయంలో బ్రిటిష్ కామన్వెల్త్ ఎయిర్ ట్రైనింగ్ ప్లాన్ కింద వేలాది మంది పైలట్"&amp;"లకు శిక్షణ ఇవ్వడానికి సహాయపడింది. ఈ ఫాన్ 1947 వరకు RCAF తో సేవలో ఉంది. అల్బెర్టాలోని వెటాస్కివిన్‌లోని రేనాల్డ్స్-అల్బెర్టా మ్యూజియంలో ప్రదర్శనలో ఉన్న ఫ్లీట్ ఫాన్ MK II CF-CHF (C/N 58 RCAF 220) తో సహా అనేక ఎయిర్‌ఫ్రేమ్‌లు ఇప్పటికీ ఉనికిలో ఉన్నాయి. ఫ్లీట్ "&amp;"7 ఫాన్ MK1 యాంక్స్ ఎయిర్ మ్యూజియం చినో CA, చినో విమానాశ్రయ సమాచారం వద్ద విమానాల ఆధారంగా: ఫ్లయింగ్ ఇయర్స్ [2] సంబంధిత అభివృద్ధి సంబంధిత జాబితాలు")</f>
        <v>1930 లలో, ఫ్లీట్ విమానాలు యుఎస్ డిజైన్ల ఆధారంగా సింగిల్-ఇంజిన్, రెండు-సీట్ల శిక్షణా విమానాలను తయారు చేశాయి. ఫ్లీట్ మోడల్ 7 బి మరియు మోడల్ 7 సి, వరుసగా ఫాన్ I మరియు ఫాన్ II అని పిలుస్తారు, ఆర్‌సిఎఎఫ్ ప్రాధమిక శిక్షకులుగా కొనుగోలు చేసింది. సంవత్సరాల నమ్మకమైన సేవ తరువాత, రెండవ ప్రపంచ యుద్ధంలో బ్రిటిష్ కామన్వెల్త్ ఎయిర్ ట్రైనింగ్ ప్లాన్‌లో చాలా మంది ఉపయోగం కోసం అందుబాటులో ఉన్నారు, మరికొందరు స్టేషన్ "హక్స్" గా ఉన్నారు. 1928 లో ఏర్పాటు చేసిన ఏకీకృత విమానాల అనుబంధ సంస్థగా, ఫ్లీట్ విమానాలలో బఫెలో, NY వద్ద మరియు అంటారియోలోని ఫోర్ట్ ఎరీ వద్ద సరిహద్దు మీదుగా కర్మాగారాలు ఉన్నాయి. కెనడియన్ సంస్థ యుఎస్ డిజైన్ల ఆధారంగా సింగిల్-ఇంజిన్, రెండు-సీట్ల శిక్షణా విమానాలను నిర్మించింది, కాని ప్రత్యేకంగా రాయల్ కెనడియన్ వైమానిక దళం (ఆర్‌సిఎఎఫ్) అవసరాలకు అనుగుణంగా ఉన్న వేరియంట్‌లతో సహా. ఫ్లీట్ మోడల్ 7 ఒక అమెరికన్ డిజైన్‌గా ప్రారంభమైంది, మోడల్ 2, మొదట కన్సాలిడేటెడ్ చేత రూపొందించబడింది. యుఎస్ నుండి దిగుమతి చేసుకున్న రెండు ప్రోటోటైప్‌లతో పాటు, మొత్తం ఏడు ఫ్లీట్ మోడల్ 2 శిక్షకులను కెనడాలో పౌర ఆపరేటర్ల కోసం నిర్మించారు. మునుపటి ఫ్లీట్ మోడల్ 2 నుండి ఉద్భవించిన మోడల్ 7 చెక్క కాక్‌పిట్‌ల కోసం మెటల్ ప్యానెల్స్‌తో ఫాబ్రిక్-కప్పబడిన, వెల్డెడ్-స్టీల్ ఫ్యూజ్‌లేజ్‌తో కూడిన విమాన నిర్మాణాన్ని కలిగి ఉంది. ఇది స్టీల్-ట్యూబ్ ఫార్మింగ్ ఫార్మర్లు మరియు చెక్క స్ట్రింగర్‌లను కలిగి ఉంది. రెక్కలు సమానమైన స్పాన్స్ మరియు వైర్ బ్రేస్డ్ యొక్క సింగిల్ బే. ఎగువ రెక్కను ఒక ముక్కలో తయారు చేసి రెండు ఘన స్ప్రూస్ స్పార్‌లతో నిర్మించారు. ఐలెరాన్లు దిగువ రెక్కలపై మాత్రమే కనుగొనబడ్డాయి. రెక్కలను నిర్మించడానికి స్టాంప్డ్ అల్యూమినియం మిశ్రమం పక్కటెముకలు ఉపయోగించబడ్డాయి మరియు స్టీల్-ట్యూబ్ కంప్రెషన్ స్ట్రట్స్ రెక్కల యొక్క ఇంటర్‌ప్లేన్ మరియు సెంటర్ విభాగంలో ఉన్నాయి. రెక్కల మధ్య ఇంటర్లేస్డ్ ల్యాండింగ్ మరియు ఫ్లయింగ్ వైర్లు క్రమబద్ధీకరించబడ్డాయి. మొదటి ఉత్పత్తి శ్రేణి తరువాత ప్రవేశపెట్టిన విస్తృత తీగ తోక-ఫిన్ మినహా, మోడల్ 2 యొక్క అసలు చుక్కానిని నిలుపుకుంటూ, మోడల్ 7 దాని మునుపటి పూర్వీకుడికి ఉపరితలంగా సమానంగా ఉంటుంది. ఐచ్ఛిక చక్రాల బ్రేక్‌లు, టెయిల్ స్కిడ్ లేదా టెయిల్ వీల్ అమరిక, ఫ్యూజ్‌లేజ్ బెల్లీ ట్యాంక్ మరియు స్థిర కాక్‌పిట్ ఎన్‌క్లోజర్ లేదా అతుక్కొని ఉన్న వైపులా "కూపే టాప్" తో సహా కెనడియన్ వేరియంట్‌కు వివిధ రకాల పరికరాలను అమర్చవచ్చు. 1930 ల చివరలో, స్లైడింగ్ కాక్‌పిట్ ఎన్‌క్లోజర్ అన్ని RCAF ఫాన్స్ యొక్క ప్రామాణిక పరికరాలుగా మారింది. స్కిస్, ఫ్లోట్లు లేదా చక్రాలను ఉపయోగించడానికి విమానం కూడా కాన్ఫిగర్ చేయవచ్చు. 2 మరియు 7 మోడళ్లలో మెయిన్ ల్యాండింగ్ గేర్ యొక్క వ్యాసార్థం రాడ్లు (ఫ్యూజ్‌లేజ్ యొక్క ప్రతి ప్రత్యర్థి మూలకు చక్రాల ఇరుసుల లోపలి చివరలను చేర్చుకునే సభ్యులు) ఎడమ చక్రం నుండి "లూప్డ్" అని ఓపెన్ ఓవాల్‌తో గుర్తించదగినవి. దాని మధ్యలో ఉన్న ముక్క, కాబట్టి కుడి మెయిన్‌వీల్ నుండి ఒకటి దాని గుండా వెళ్ళవచ్చు. ఇంజిన్ ఎంపికలు ఫాన్ డిజైన్ యొక్క విభిన్న వైవిధ్యాలను మరింత నిర్దేశించాయి: 125 హెచ్‌పి (93 కిలోవాట్) కిన్నర్ బి -5 ఇంజిన్‌తో ఎమ్‌కె ఐ (ఫ్లీట్ మోడల్ 7 బి) 140 హెచ్‌పి (ఫ్లీట్ మోడల్ 7 సి) ద్వారా 140 హెచ్‌పి (ఫ్లీట్ మోడల్ 7 సి) చేత అధిగమించబడింది ( 100 kW) ఆర్మ్‌స్ట్రాంగ్ సిడ్లీ సివెట్ ఏడు-సిలిండర్ రేడియల్ ఇంజిన్. ఉత్పత్తిలో ఎక్కువ భాగాన్ని ఆర్‌సిఎఎఫ్ ఆదేశించినప్పటికీ, ఫ్లయింగ్ క్లబ్‌లకు జాతీయ రక్షణ శాఖ జారీ చేయమని 12 పౌర-రిజిస్టర్డ్ మోడల్ 7 బిబి పూర్తి చేశారు. ఫ్లీట్ మోడల్ 7 1931 లో రాయల్ కెనడియన్ వైమానిక దళంతో 20 MK పంపిణీ చేయబడినప్పుడు సేవను చూసింది. రెండు-సీట్ల ప్రాధమిక శిక్షకుడిగా వారు అద్భుతమైన ఎగిరే లక్షణాలను కలిగి ఉన్నారని భావించారు, ఇది కఠినమైన బలాన్ని కలిగి ఉంది, ఇది అనుభవం లేని పైలట్లపై విశ్వాసాన్ని ప్రేరేపించింది. RCAF ఫ్లీట్ ఫాన్ తో చాలా ఆకట్టుకుంది మరియు 1930 లలో దాని ఎగిరే ప్రమాణాలను మెరుగుపరిచిన కారకాల్లో ఈ విమానం ఒకటి అని పేర్కొంది. అంటారియోలోని ఫోర్ట్ ఎరీ వద్ద కెనడా యొక్క ప్లాంట్ యొక్క విమానాల విమానంలో 1931 మరియు 1938 మధ్య మొత్తం 31 మోడల్ 7C లు నిర్మించబడ్డాయి, 1936 లో చేసిన మొదటి డెలివరీలతో. సున్నితమైన, నిశ్శబ్ద మరియు మరింత శక్తివంతమైన ఇంజిన్ కారణంగా, మోడల్ 7 సి పరిగణించబడింది. ఖచ్చితమైన వేరియంట్. 1939 లో యుద్ధం ప్రకటించినప్పుడు నలభై మూడు ఫ్లీట్ మోడల్ 7 బి మరియు సి శిక్షకులు రాయల్ కెనడియన్ వైమానిక దళంతో పనిచేశారు. రెండవ ప్రపంచ యుద్ధంలో సేవలో, ఆర్‌సిఎఎఫ్ రెండు వేరియంట్‌లకు "ఫాన్" అనే పేరును స్వీకరించింది. మరింత ఆధునిక ఫాలో-అప్ డిజైన్‌తో పాటు, ది ఫ్లీట్ ఫించ్, ఫ్లీట్ ఫాన్స్ యుద్ధ సమయంలో బ్రిటిష్ కామన్వెల్త్ ఎయిర్ ట్రైనింగ్ ప్లాన్ కింద వేలాది మంది పైలట్లకు శిక్షణ ఇవ్వడానికి సహాయపడింది. ఈ ఫాన్ 1947 వరకు RCAF తో సేవలో ఉంది. అల్బెర్టాలోని వెటాస్కివిన్‌లోని రేనాల్డ్స్-అల్బెర్టా మ్యూజియంలో ప్రదర్శనలో ఉన్న ఫ్లీట్ ఫాన్ MK II CF-CHF (C/N 58 RCAF 220) తో సహా అనేక ఎయిర్‌ఫ్రేమ్‌లు ఇప్పటికీ ఉనికిలో ఉన్నాయి. ఫ్లీట్ 7 ఫాన్ MK1 యాంక్స్ ఎయిర్ మ్యూజియం చినో CA, చినో విమానాశ్రయ సమాచారం వద్ద విమానాల ఆధారంగా: ఫ్లయింగ్ ఇయర్స్ [2] సంబంధిత అభివృద్ధి సంబంధిత జాబితాలు</v>
      </c>
      <c r="E36" s="1" t="s">
        <v>534</v>
      </c>
      <c r="F36" s="1" t="str">
        <f>IFERROR(__xludf.DUMMYFUNCTION("GOOGLETRANSLATE(E:E, ""en"", ""te"")"),"శిక్షకుడు")</f>
        <v>శిక్షకుడు</v>
      </c>
      <c r="G36" s="2" t="s">
        <v>535</v>
      </c>
      <c r="K36" s="1" t="s">
        <v>536</v>
      </c>
      <c r="L36" s="1" t="str">
        <f>IFERROR(__xludf.DUMMYFUNCTION("GOOGLETRANSLATE(K:K, ""en"", ""te"")"),"కెనడా యొక్క విమానాల విమానం")</f>
        <v>కెనడా యొక్క విమానాల విమానం</v>
      </c>
      <c r="M36" s="1" t="s">
        <v>725</v>
      </c>
      <c r="N36" s="1" t="s">
        <v>726</v>
      </c>
      <c r="O36" s="1" t="str">
        <f>IFERROR(__xludf.DUMMYFUNCTION("GOOGLETRANSLATE(N:N, ""en"", ""te"")"),"రూబెన్ హెచ్. ఫ్లీట్")</f>
        <v>రూబెన్ హెచ్. ఫ్లీట్</v>
      </c>
      <c r="P36" s="1" t="s">
        <v>727</v>
      </c>
      <c r="Q36" s="1">
        <v>1931.0</v>
      </c>
      <c r="R36" s="1" t="s">
        <v>49</v>
      </c>
      <c r="S36" s="1" t="s">
        <v>728</v>
      </c>
      <c r="T36" s="1" t="s">
        <v>729</v>
      </c>
      <c r="X36" s="1" t="s">
        <v>730</v>
      </c>
      <c r="Y36" s="1" t="s">
        <v>731</v>
      </c>
      <c r="AB36" s="1" t="s">
        <v>732</v>
      </c>
      <c r="AC36" s="1" t="s">
        <v>733</v>
      </c>
      <c r="AG36" s="1" t="s">
        <v>149</v>
      </c>
      <c r="AJ36" s="1" t="s">
        <v>734</v>
      </c>
      <c r="AL36" s="1" t="s">
        <v>735</v>
      </c>
      <c r="AP36" s="1" t="s">
        <v>736</v>
      </c>
      <c r="AT36" s="1" t="s">
        <v>737</v>
      </c>
      <c r="AU36" s="1" t="s">
        <v>738</v>
      </c>
      <c r="BD36" s="1">
        <v>1947.0</v>
      </c>
      <c r="BR36" s="1" t="s">
        <v>739</v>
      </c>
      <c r="BW36" s="1" t="s">
        <v>740</v>
      </c>
      <c r="BX36" s="1" t="s">
        <v>741</v>
      </c>
      <c r="BY36" s="1" t="s">
        <v>742</v>
      </c>
      <c r="BZ36" s="1" t="s">
        <v>743</v>
      </c>
      <c r="CA36" s="1" t="s">
        <v>744</v>
      </c>
      <c r="CB36" s="1" t="s">
        <v>745</v>
      </c>
      <c r="CC36" s="1" t="s">
        <v>746</v>
      </c>
      <c r="CD36" s="1" t="s">
        <v>747</v>
      </c>
      <c r="CE36" s="1" t="s">
        <v>748</v>
      </c>
      <c r="CF36" s="1" t="s">
        <v>749</v>
      </c>
    </row>
    <row r="37">
      <c r="A37" s="1" t="s">
        <v>750</v>
      </c>
      <c r="B37" s="1" t="str">
        <f>IFERROR(__xludf.DUMMYFUNCTION("GOOGLETRANSLATE(A:A, ""en"", ""te"")"),"ఫాల్కోనార్ AMF-S14 సూపర్ మరండా")</f>
        <v>ఫాల్కోనార్ AMF-S14 సూపర్ మరండా</v>
      </c>
      <c r="C37" s="1" t="s">
        <v>751</v>
      </c>
      <c r="D37" s="1" t="str">
        <f>IFERROR(__xludf.DUMMYFUNCTION("GOOGLETRANSLATE(C:C, ""en"", ""te"")"),"ఫాల్కోనార్ AMF-S14 మరాండా అనేది 1961 లో కెనడాలో మొట్టమొదట రెండు సీట్ల, తేలికపాటి విమానం మరియు మొదట ఫాల్కోనార్ ఏవియా చేత te త్సాహిక నిర్మాణం కోసం విక్రయించబడింది. [1] 2019 లో ఫాల్కోనార్ ఏవియా చేత వ్యాపారాన్ని మూసివేసినప్పటి నుండి, ఈ ప్రణాళికలు ఇప్పుడు మన్న"&amp;"ా ఏవియేషన్ చేత విక్రయించబడ్డాయి. [2] ఆడమ్ RA-14 లోసిర్ల ఆధారంగా, ఇది సాంప్రదాయిక హై-వింగ్ స్ట్రట్-బ్రేస్డ్ మోనోప్లేన్, ఇది స్థిర, టెయిల్‌వీల్ అండర్ క్యారేజీ. ఫ్యూజ్‌లేజ్ కలప నిర్మాణం, మడత వింగ్‌తో ఫాబ్రిక్ కవరింగ్. [3] పైలట్ మరియు సింగిల్ ప్యాసింజర్ పూర్త"&amp;"ిగా పరివేష్టిత క్యాబిన్‌లో పక్కపక్కనే కూర్చుంటారు. ఫాల్కోనార్ ప్రణాళికలను ఉపయోగించి ఫైబర్గ్లాస్ కవర్ చెక్క ఫ్లోట్లతో ఫ్లోట్‌ప్లేన్‌గా ఒక ఉదాహరణ నిర్మించబడింది. [4] [5] ఉపయోగించిన ఎయిర్‌ఫాయిల్ NACA 23012. [6] ఆమోదయోగ్యమైన ఇన్‌స్టాల్ చేసిన ఇంజిన్ శక్తి 85 న"&amp;"ుండి 150 హెచ్‌పి (63 నుండి 112 కిలోవాట్) వరకు ఉంటుంది. [7] ఎయిర్ ట్రైల్స్ జనరల్ లక్షణాల నుండి డేటా పనితీరు సంబంధిత అభివృద్ధి 1960 ల విమానంలో ఈ వ్యాసం ఒక స్టబ్. వికీపీడియా విస్తరించడం ద్వారా మీరు సహాయపడవచ్చు.")</f>
        <v>ఫాల్కోనార్ AMF-S14 మరాండా అనేది 1961 లో కెనడాలో మొట్టమొదట రెండు సీట్ల, తేలికపాటి విమానం మరియు మొదట ఫాల్కోనార్ ఏవియా చేత te త్సాహిక నిర్మాణం కోసం విక్రయించబడింది. [1] 2019 లో ఫాల్కోనార్ ఏవియా చేత వ్యాపారాన్ని మూసివేసినప్పటి నుండి, ఈ ప్రణాళికలు ఇప్పుడు మన్నా ఏవియేషన్ చేత విక్రయించబడ్డాయి. [2] ఆడమ్ RA-14 లోసిర్ల ఆధారంగా, ఇది సాంప్రదాయిక హై-వింగ్ స్ట్రట్-బ్రేస్డ్ మోనోప్లేన్, ఇది స్థిర, టెయిల్‌వీల్ అండర్ క్యారేజీ. ఫ్యూజ్‌లేజ్ కలప నిర్మాణం, మడత వింగ్‌తో ఫాబ్రిక్ కవరింగ్. [3] పైలట్ మరియు సింగిల్ ప్యాసింజర్ పూర్తిగా పరివేష్టిత క్యాబిన్‌లో పక్కపక్కనే కూర్చుంటారు. ఫాల్కోనార్ ప్రణాళికలను ఉపయోగించి ఫైబర్గ్లాస్ కవర్ చెక్క ఫ్లోట్లతో ఫ్లోట్‌ప్లేన్‌గా ఒక ఉదాహరణ నిర్మించబడింది. [4] [5] ఉపయోగించిన ఎయిర్‌ఫాయిల్ NACA 23012. [6] ఆమోదయోగ్యమైన ఇన్‌స్టాల్ చేసిన ఇంజిన్ శక్తి 85 నుండి 150 హెచ్‌పి (63 నుండి 112 కిలోవాట్) వరకు ఉంటుంది. [7] ఎయిర్ ట్రైల్స్ జనరల్ లక్షణాల నుండి డేటా పనితీరు సంబంధిత అభివృద్ధి 1960 ల విమానంలో ఈ వ్యాసం ఒక స్టబ్. వికీపీడియా విస్తరించడం ద్వారా మీరు సహాయపడవచ్చు.</v>
      </c>
      <c r="E37" s="1" t="s">
        <v>752</v>
      </c>
      <c r="F37" s="1" t="str">
        <f>IFERROR(__xludf.DUMMYFUNCTION("GOOGLETRANSLATE(E:E, ""en"", ""te"")"),"యుటిలిటీ విమానం")</f>
        <v>యుటిలిటీ విమానం</v>
      </c>
      <c r="K37" s="1" t="s">
        <v>642</v>
      </c>
      <c r="L37" s="1" t="str">
        <f>IFERROR(__xludf.DUMMYFUNCTION("GOOGLETRANSLATE(K:K, ""en"", ""te"")"),"ఫాల్కోనార్ ఏవియామన్నా ఏవియేషన్")</f>
        <v>ఫాల్కోనార్ ఏవియామన్నా ఏవియేషన్</v>
      </c>
      <c r="M37" s="1" t="s">
        <v>643</v>
      </c>
      <c r="N37" s="1" t="s">
        <v>581</v>
      </c>
      <c r="O37" s="1" t="str">
        <f>IFERROR(__xludf.DUMMYFUNCTION("GOOGLETRANSLATE(N:N, ""en"", ""te"")"),"క్రిస్ ఫాల్కోనార్")</f>
        <v>క్రిస్ ఫాల్కోనార్</v>
      </c>
      <c r="P37" s="1">
        <v>1961.0</v>
      </c>
      <c r="T37" s="1" t="s">
        <v>753</v>
      </c>
      <c r="U37" s="1" t="s">
        <v>754</v>
      </c>
      <c r="V37" s="1" t="s">
        <v>755</v>
      </c>
      <c r="W37" s="1" t="s">
        <v>342</v>
      </c>
      <c r="X37" s="1" t="s">
        <v>756</v>
      </c>
      <c r="Y37" s="1" t="s">
        <v>757</v>
      </c>
      <c r="Z37" s="1" t="s">
        <v>758</v>
      </c>
      <c r="AA37" s="1" t="s">
        <v>759</v>
      </c>
      <c r="AB37" s="1" t="s">
        <v>760</v>
      </c>
      <c r="AC37" s="1" t="s">
        <v>458</v>
      </c>
      <c r="AD37" s="1" t="s">
        <v>761</v>
      </c>
      <c r="AG37" s="1" t="s">
        <v>762</v>
      </c>
      <c r="AH37" s="1" t="s">
        <v>763</v>
      </c>
      <c r="AK37" s="1" t="s">
        <v>258</v>
      </c>
      <c r="AL37" s="1" t="s">
        <v>764</v>
      </c>
      <c r="AP37" s="1" t="s">
        <v>765</v>
      </c>
      <c r="AT37" s="1" t="s">
        <v>766</v>
      </c>
      <c r="AU37" s="1" t="s">
        <v>767</v>
      </c>
      <c r="BA37" s="1" t="s">
        <v>768</v>
      </c>
    </row>
    <row r="38">
      <c r="A38" s="1" t="s">
        <v>769</v>
      </c>
      <c r="B38" s="1" t="str">
        <f>IFERROR(__xludf.DUMMYFUNCTION("GOOGLETRANSLATE(A:A, ""en"", ""te"")"),"ఫావెల్ AV.22")</f>
        <v>ఫావెల్ AV.22</v>
      </c>
      <c r="C38" s="1" t="s">
        <v>770</v>
      </c>
      <c r="D38" s="1" t="str">
        <f>IFERROR(__xludf.DUMMYFUNCTION("GOOGLETRANSLATE(C:C, ""en"", ""te"")"),"ఫౌవెల్ AV.22 అనేది 1950, 60 మరియు 70 లలో ఫ్రాన్స్‌లో ఉత్పత్తి చేయబడిన అసాధారణమైన గ్లైడర్. వాస్తవానికి సిరీస్‌లో ఉత్పత్తి చేయటానికి ఉద్దేశించినది, తరువాత దీనిని హోమ్‌బిల్డర్లకు విక్రయించారు. ఇతర చార్లెస్ ఫావెల్ డిజైన్ల మాదిరిగానే, ఇది టైలెస్ విమానం, మరియు "&amp;"ఈ ప్రత్యేకమైన డిజైన్‌లో కొంచెం ఫార్వర్డ్ స్వీప్‌తో రెక్కలు ఉన్నాయి. అసలు AV.22 డిజైన్ శక్తివంతమైనది, కాని తరువాత సంస్కరణలు స్వీయ-ప్రయోగించడం కోసం ముక్కులో అమర్చిన ఇంజిన్‌ను కలిగి ఉన్నాయి. ఫ్రెంచ్ ఏరోక్లబ్‌ల కోసం ప్రామాణిక గ్లైడర్‌ను ఎంచుకోవడానికి AV.22 19"&amp;"59 పోటీలో ప్రవేశించింది, కాని వాస్మెర్ బిజావే చేతిలో ఓడిపోయింది. మొట్టమొదటి శక్తితో కూడిన సంస్కరణ AV.221, ఇది 8 ఏప్రిల్ 1965 న ప్రయాణించింది. పవర్‌ప్లాంట్‌తో పాటు, పైలట్‌తో ఒక ప్రయాణీకుడిని పక్కపక్కనే ఉంచడానికి ఫ్యూజ్‌లేజ్ కూడా పున es రూపకల్పన చేయబడింది. "&amp;"ఈ విమానం యొక్క సరళీకృత సంస్కరణను హోమ్‌బిల్డింగ్ కోసం AV.222 గా విక్రయించారు, ఎయిర్‌ఫాయిల్స్ ఎంపిక మరియు ఒకటి లేదా రెండు చక్రాల అండర్ క్యారేజీతో సహా ఎంపికలు ఉన్నాయి. ప్రపంచంలోని సెయిల్‌ప్లేన్‌ల నుండి డేటా: డై సెగెల్ఫ్‌లగ్జ్యూజ్ డెర్ వెల్ట్: లెస్ ప్లానర్స్ "&amp;"డు మోండే వాల్యూమ్ II [2] నూర్ఫ్లగెల్ AV.22 [3] నూర్ఫ్లగెల్ AV.221 [1] నూర్ఫ్లగెల్ AV.222 [4] జేన్ యొక్క ప్రపంచ సెయిల్ ప్లేన్లు మరియు మోటారు గ్లైడర్స్ [5] సాధారణ లక్షణాలు పనితీరు సంబంధిత అభివృద్ధి అభివృద్ధి విమానం పోల్చదగిన పాత్ర, కాన్ఫిగరేషన్ మరియు ERA సం"&amp;"బంధిత జాబితాలు")</f>
        <v>ఫౌవెల్ AV.22 అనేది 1950, 60 మరియు 70 లలో ఫ్రాన్స్‌లో ఉత్పత్తి చేయబడిన అసాధారణమైన గ్లైడర్. వాస్తవానికి సిరీస్‌లో ఉత్పత్తి చేయటానికి ఉద్దేశించినది, తరువాత దీనిని హోమ్‌బిల్డర్లకు విక్రయించారు. ఇతర చార్లెస్ ఫావెల్ డిజైన్ల మాదిరిగానే, ఇది టైలెస్ విమానం, మరియు ఈ ప్రత్యేకమైన డిజైన్‌లో కొంచెం ఫార్వర్డ్ స్వీప్‌తో రెక్కలు ఉన్నాయి. అసలు AV.22 డిజైన్ శక్తివంతమైనది, కాని తరువాత సంస్కరణలు స్వీయ-ప్రయోగించడం కోసం ముక్కులో అమర్చిన ఇంజిన్‌ను కలిగి ఉన్నాయి. ఫ్రెంచ్ ఏరోక్లబ్‌ల కోసం ప్రామాణిక గ్లైడర్‌ను ఎంచుకోవడానికి AV.22 1959 పోటీలో ప్రవేశించింది, కాని వాస్మెర్ బిజావే చేతిలో ఓడిపోయింది. మొట్టమొదటి శక్తితో కూడిన సంస్కరణ AV.221, ఇది 8 ఏప్రిల్ 1965 న ప్రయాణించింది. పవర్‌ప్లాంట్‌తో పాటు, పైలట్‌తో ఒక ప్రయాణీకుడిని పక్కపక్కనే ఉంచడానికి ఫ్యూజ్‌లేజ్ కూడా పున es రూపకల్పన చేయబడింది. ఈ విమానం యొక్క సరళీకృత సంస్కరణను హోమ్‌బిల్డింగ్ కోసం AV.222 గా విక్రయించారు, ఎయిర్‌ఫాయిల్స్ ఎంపిక మరియు ఒకటి లేదా రెండు చక్రాల అండర్ క్యారేజీతో సహా ఎంపికలు ఉన్నాయి. ప్రపంచంలోని సెయిల్‌ప్లేన్‌ల నుండి డేటా: డై సెగెల్ఫ్‌లగ్జ్యూజ్ డెర్ వెల్ట్: లెస్ ప్లానర్స్ డు మోండే వాల్యూమ్ II [2] నూర్ఫ్లగెల్ AV.22 [3] నూర్ఫ్లగెల్ AV.221 [1] నూర్ఫ్లగెల్ AV.222 [4] జేన్ యొక్క ప్రపంచ సెయిల్ ప్లేన్లు మరియు మోటారు గ్లైడర్స్ [5] సాధారణ లక్షణాలు పనితీరు సంబంధిత అభివృద్ధి అభివృద్ధి విమానం పోల్చదగిన పాత్ర, కాన్ఫిగరేషన్ మరియు ERA సంబంధిత జాబితాలు</v>
      </c>
      <c r="E38" s="1" t="s">
        <v>771</v>
      </c>
      <c r="F38" s="1" t="str">
        <f>IFERROR(__xludf.DUMMYFUNCTION("GOOGLETRANSLATE(E:E, ""en"", ""te"")"),"సెయిల్‌ప్లేన్ మరియు మోటర్‌గ్లైడర్")</f>
        <v>సెయిల్‌ప్లేన్ మరియు మోటర్‌గ్లైడర్</v>
      </c>
      <c r="K38" s="1" t="s">
        <v>491</v>
      </c>
      <c r="L38" s="1" t="str">
        <f>IFERROR(__xludf.DUMMYFUNCTION("GOOGLETRANSLATE(K:K, ""en"", ""te"")"),"హోమ్‌బిల్ట్")</f>
        <v>హోమ్‌బిల్ట్</v>
      </c>
      <c r="M38" s="2" t="s">
        <v>492</v>
      </c>
      <c r="N38" s="1" t="s">
        <v>772</v>
      </c>
      <c r="O38" s="1" t="str">
        <f>IFERROR(__xludf.DUMMYFUNCTION("GOOGLETRANSLATE(N:N, ""en"", ""te"")"),"చార్లెస్ ఫావెల్")</f>
        <v>చార్లెస్ ఫావెల్</v>
      </c>
      <c r="P38" s="3">
        <v>20550.0</v>
      </c>
      <c r="T38" s="1" t="s">
        <v>773</v>
      </c>
      <c r="W38" s="1">
        <v>2.0</v>
      </c>
      <c r="X38" s="1" t="s">
        <v>774</v>
      </c>
      <c r="Y38" s="1" t="s">
        <v>775</v>
      </c>
      <c r="Z38" s="1" t="s">
        <v>776</v>
      </c>
      <c r="AB38" s="1" t="s">
        <v>777</v>
      </c>
      <c r="AC38" s="1" t="s">
        <v>778</v>
      </c>
      <c r="AE38" s="1" t="s">
        <v>779</v>
      </c>
      <c r="AG38" s="1" t="s">
        <v>780</v>
      </c>
      <c r="AH38" s="1" t="s">
        <v>781</v>
      </c>
      <c r="AI38" s="1" t="s">
        <v>782</v>
      </c>
      <c r="AJ38" s="1" t="s">
        <v>783</v>
      </c>
      <c r="AL38" s="1" t="s">
        <v>784</v>
      </c>
      <c r="AO38" s="1" t="s">
        <v>785</v>
      </c>
      <c r="AQ38" s="1" t="s">
        <v>786</v>
      </c>
      <c r="AR38" s="1" t="s">
        <v>787</v>
      </c>
      <c r="AS38" s="1" t="s">
        <v>788</v>
      </c>
      <c r="AU38" s="1" t="s">
        <v>789</v>
      </c>
      <c r="AY38" s="1">
        <v>26.0</v>
      </c>
      <c r="AZ38" s="1" t="s">
        <v>790</v>
      </c>
      <c r="BB38" s="1" t="s">
        <v>791</v>
      </c>
      <c r="BF38" s="1" t="s">
        <v>792</v>
      </c>
      <c r="CG38" s="1" t="s">
        <v>793</v>
      </c>
      <c r="CH38" s="1" t="s">
        <v>794</v>
      </c>
      <c r="CI38" s="1" t="s">
        <v>795</v>
      </c>
    </row>
    <row r="39">
      <c r="A39" s="1" t="s">
        <v>796</v>
      </c>
      <c r="B39" s="1" t="str">
        <f>IFERROR(__xludf.DUMMYFUNCTION("GOOGLETRANSLATE(A:A, ""en"", ""te"")"),"ఫిన్‌స్టర్‌వాల్డర్ స్పీడ్‌ఫెక్స్")</f>
        <v>ఫిన్‌స్టర్‌వాల్డర్ స్పీడ్‌ఫెక్స్</v>
      </c>
      <c r="C39" s="1" t="s">
        <v>797</v>
      </c>
      <c r="D39" s="1" t="str">
        <f>IFERROR(__xludf.DUMMYFUNCTION("GOOGLETRANSLATE(C:C, ""en"", ""te"")"),"ఫిన్‌స్టర్‌వాల్డర్ స్పీడ్‌ఫెక్స్ ఒక జర్మన్ హై-వింగ్, సింగిల్-ప్లేస్, హాంగ్ గ్లైడర్, ఫిన్‌స్టర్‌వాల్డర్ చేత రూపొందించబడింది మరియు ఉత్పత్తి చేస్తుంది. [1] క్రాస్ కంట్రీ ఫ్లయింగ్ కోసం స్పీడ్ ఫెక్స్ మ్యాన్-ప్యాక్ చేయగల డబుల్-ఉపరితల పోటీ గ్లైడర్‌గా రూపొందించబడ"&amp;"ింది. అందువల్ల స్పీడ్‌ఫెక్స్ బరువు 29.5 కిలోలు (65.0 ఎల్బి) మాత్రమే ఉంటుంది మరియు దీనిని 2.05 మీ (6.7 అడుగులు) [1] [2] మడతపెట్టిన పరిమాణానికి తగ్గించవచ్చు, ఈ విమానం అల్యూమినియం గొట్టాల నుండి తయారవుతుంది, వింగ్ డాక్రాన్ సెయిల్‌క్లాత్‌లో కప్పబడి ఉంటుంది. దా"&amp;"ని 10 మీ (32.8 అడుగులు) స్పాన్ వింగ్ ఒకే కింగ్‌పోస్ట్ నుండి కేబుల్. ముక్కు కోణం 130 ° మరియు కారక నిష్పత్తి 7.1: 1. పైలట్ హుక్-ఇన్ బరువు పరిధి 70 నుండి 110 కిలోలు (154 నుండి 243 పౌండ్లు). గ్లైడర్ DHV క్లాస్ 2 గా ధృవీకరించబడింది. [1] బెర్ట్రాండ్ నుండి డేటా "&amp;"[1] [2] సాధారణ లక్షణాల పనితీరు")</f>
        <v>ఫిన్‌స్టర్‌వాల్డర్ స్పీడ్‌ఫెక్స్ ఒక జర్మన్ హై-వింగ్, సింగిల్-ప్లేస్, హాంగ్ గ్లైడర్, ఫిన్‌స్టర్‌వాల్డర్ చేత రూపొందించబడింది మరియు ఉత్పత్తి చేస్తుంది. [1] క్రాస్ కంట్రీ ఫ్లయింగ్ కోసం స్పీడ్ ఫెక్స్ మ్యాన్-ప్యాక్ చేయగల డబుల్-ఉపరితల పోటీ గ్లైడర్‌గా రూపొందించబడింది. అందువల్ల స్పీడ్‌ఫెక్స్ బరువు 29.5 కిలోలు (65.0 ఎల్బి) మాత్రమే ఉంటుంది మరియు దీనిని 2.05 మీ (6.7 అడుగులు) [1] [2] మడతపెట్టిన పరిమాణానికి తగ్గించవచ్చు, ఈ విమానం అల్యూమినియం గొట్టాల నుండి తయారవుతుంది, వింగ్ డాక్రాన్ సెయిల్‌క్లాత్‌లో కప్పబడి ఉంటుంది. దాని 10 మీ (32.8 అడుగులు) స్పాన్ వింగ్ ఒకే కింగ్‌పోస్ట్ నుండి కేబుల్. ముక్కు కోణం 130 ° మరియు కారక నిష్పత్తి 7.1: 1. పైలట్ హుక్-ఇన్ బరువు పరిధి 70 నుండి 110 కిలోలు (154 నుండి 243 పౌండ్లు). గ్లైడర్ DHV క్లాస్ 2 గా ధృవీకరించబడింది. [1] బెర్ట్రాండ్ నుండి డేటా [1] [2] సాధారణ లక్షణాల పనితీరు</v>
      </c>
      <c r="E39" s="1" t="s">
        <v>141</v>
      </c>
      <c r="F39" s="1" t="str">
        <f>IFERROR(__xludf.DUMMYFUNCTION("GOOGLETRANSLATE(E:E, ""en"", ""te"")"),"గ్లైడర్ హాంగ్")</f>
        <v>గ్లైడర్ హాంగ్</v>
      </c>
      <c r="G39" s="1" t="s">
        <v>142</v>
      </c>
      <c r="H39" s="1" t="s">
        <v>515</v>
      </c>
      <c r="I39" s="1" t="str">
        <f>IFERROR(__xludf.DUMMYFUNCTION("GOOGLETRANSLATE(H:H, ""en"", ""te"")"),"జర్మనీ")</f>
        <v>జర్మనీ</v>
      </c>
      <c r="J39" s="2" t="s">
        <v>516</v>
      </c>
      <c r="K39" s="1" t="s">
        <v>681</v>
      </c>
      <c r="L39" s="1" t="str">
        <f>IFERROR(__xludf.DUMMYFUNCTION("GOOGLETRANSLATE(K:K, ""en"", ""te"")"),"ఫిన్‌స్టర్‌వాల్డర్")</f>
        <v>ఫిన్‌స్టర్‌వాల్డర్</v>
      </c>
      <c r="M39" s="2" t="s">
        <v>682</v>
      </c>
      <c r="R39" s="1" t="s">
        <v>273</v>
      </c>
      <c r="W39" s="1" t="s">
        <v>127</v>
      </c>
      <c r="Y39" s="1" t="s">
        <v>798</v>
      </c>
      <c r="Z39" s="1" t="s">
        <v>799</v>
      </c>
      <c r="AA39" s="1" t="s">
        <v>800</v>
      </c>
      <c r="AE39" s="1" t="s">
        <v>801</v>
      </c>
      <c r="AH39" s="1" t="s">
        <v>150</v>
      </c>
      <c r="AI39" s="1">
        <v>7.1</v>
      </c>
      <c r="AO39" s="1" t="s">
        <v>688</v>
      </c>
      <c r="AS39" s="1" t="s">
        <v>802</v>
      </c>
      <c r="AY39" s="1">
        <v>12.0</v>
      </c>
    </row>
    <row r="40">
      <c r="A40" s="1" t="s">
        <v>803</v>
      </c>
      <c r="B40" s="1" t="str">
        <f>IFERROR(__xludf.DUMMYFUNCTION("GOOGLETRANSLATE(A:A, ""en"", ""te"")"),"ఫ్లీట్ 60 కోట")</f>
        <v>ఫ్లీట్ 60 కోట</v>
      </c>
      <c r="C40" s="1" t="s">
        <v>804</v>
      </c>
      <c r="D40" s="1" t="str">
        <f>IFERROR(__xludf.DUMMYFUNCTION("GOOGLETRANSLATE(C:C, ""en"", ""te"")"),"ఫ్లీట్ మోడల్ 60 కె కోట రెండవ ప్రపంచ యుద్ధంలో కెనడియన్లు రూపొందించిన మరియు నిర్మించిన ఏకైక విమానం [1] మరియు కెనడా యొక్క విమానాల విమానాలు (ఫోర్ట్ ఎరీ) నిర్మించిన మొట్టమొదటి ఆల్-మెటల్ మోనోప్లేన్ కూడా. ఇది డి హవిలాండ్ టైగర్ మాథ్ ప్రైమరీ ట్రైనర్ మరియు నార్త్ అ"&amp;"మెరికన్ హార్వర్డ్ అడ్వాన్స్‌డ్ ట్రైనర్ మధ్య పైలట్ శిక్షణ కోసం పనిచేసే ఇంటర్మీడియట్ ట్రైనర్‌గా ఉండటానికి ఉద్దేశించబడింది. ఇది బ్రిటిష్ కామన్వెల్త్ ఎయిర్ ట్రైనింగ్ ప్లాన్‌తో పనిచేసినప్పటికీ, ఈ కోట అనవసరంగా ఉంది మరియు వైర్‌లెస్ (రేడియో) ఆపరేటర్లకు శిక్షణ ఇవ్"&amp;"వడానికి ఉపయోగించబడింది మరియు సాపేక్షంగా తక్కువ కార్యాచరణ వృత్తిని కలిగి ఉంది. ఈ కోటను మొదట ఒక అధునాతన ఫ్లయింగ్ ట్రైనర్‌గా రూపొందించారు మరియు 1940 లో బ్రిటిష్ కామన్వెల్త్ ఎయిర్ ట్రైనింగ్ ప్లాన్ కోసం 200 కి ఆర్డర్లు ఉంచబడ్డాయి. [1] ఫ్లీట్ 60 తక్కువ ఎలిప్టిక"&amp;"ల్ వింగ్ మరియు పెరిగిన వెనుక కాక్‌పిట్‌తో మోనోప్లేన్‌గా రూపొందించబడింది. అసాధారణ లక్షణం స్థిరమైన అండర్ క్యారేజ్. స్థిరంగా ఉన్నప్పటికీ, అండర్ క్యారేజ్ ముడుచుకునే ఫెయిరింగ్‌తో అమర్చబడింది. ఈ లక్షణం విద్యార్థి పైలట్లను అండర్ క్యారేజ్ ఉపసంహరణ యంత్రాంగాన్ని పర"&amp;"ిచయం చేయడానికి ఉద్దేశించబడింది, కాని మతిమరుపు విద్యార్థి బాహ్య నష్టాన్ని కలిగించకుండా. ఏదేమైనా, మొట్టమొదటి రాయల్ కెనడియన్ వైమానిక దళం (RCAF) మోడల్ 18 ఏప్రిల్ 1941 వరకు ఎగురుతున్నందున ఉత్పత్తి ఆలస్యం అయింది. ఫెయిర్‌చైల్డ్ కార్నెల్ లభ్యత, మరియు ""అధునాతన"" "&amp;"శిక్షకుడిని కలిగి ఉన్న వాటిలో మార్పు, కాంట్రాక్టు తీవ్రంగా ఉంది తగ్గించండి, మరియు 101 కోటలు మాత్రమే చివరికి జూన్ 1941 మరియు జూన్ 1942 మధ్య RCAF కి పంపిణీ చేయబడ్డాయి. [1] ప్రారంభంలో, RCAF మోడల్ 60 కెను ఆర్డర్ చేయడానికి ఇష్టపడలేదు మరియు వారి ఆందోళనలు చెల్లు"&amp;"బాటు అయ్యాయి. పైలట్ ట్రైనీలు కోటను మాస్టర్ చేయడం చాలా సులభం, తద్వారా ఇది పోరాట విమానాలకు పరివర్తన చెందడానికి అనుచితంగా ఉంటుంది (ఉదా., హాకర్ హరికేన్). అలాగే, ఫ్లీట్ ఫించ్స్ మరియు డి హవిలాండ్ టైగర్ చిమ్మటలలో సోలోడ్ చేసిన పైలట్లు కోటలపై శిక్షణ లేకుండా హార్వర"&amp;"్డ్స్‌కు వెళ్లవచ్చని ఆర్‌సిఎఎఫ్ నిర్ణయించింది. నంబర్ 2 వైర్‌లెస్ స్కూల్, కాల్గరీ మరియు నంబర్ 3 వైర్‌లెస్ స్కూల్, విన్నిపెగ్‌లో వైర్‌లెస్ ఆపరేటర్లకు శిక్షణ ఇవ్వడానికి కోటలను ఉపయోగించారు. రెండు నమూనాలు నిర్మించబడ్డాయి, ఒకటి 250 హెచ్‌పి (190 కిలోవాట్) జాకబ్స"&amp;"్ ఇంజిన్, మరొకటి 330 హెచ్‌పి (250 కిలోవాట్) జాకబ్స్ కలిగి ఉంది. మరింత శక్తివంతమైన ఇంజిన్ సవరించిన కోటకు 193 mph (311 km/h) మరియు క్రూజింగ్ స్పీడ్ 163 mph (262 km/h) యొక్క మొదటి వేగాన్ని ఇచ్చింది. ఇది నిమిషానికి 1,650 అడుగుల (500 మీ) వద్దకు ఎక్కి 610 మైళ్ళ"&amp;"ు (980 కిమీ) పరిధిని కలిగి ఉంది. లోడ్ చేసిన బరువును కొద్దిగా 2,900 పౌండ్లకు (1,300 కిలోలు) పెంచారు. చివరి కోటలు 1944 లో క్రియాశీల సేవను చూశాయి మరియు అవి 1945 నాటికి దశలవారీగా ఉపయోగించబడ్డాయి; చివరి మోడల్ 60 కె 1946 లో రిటైర్ అయ్యింది. జేన్ యొక్క పాతకాలపు "&amp;"విమాన గుర్తింపు గైడ్ [1] సాధారణ లక్షణాల పనితీరు నుండి పోల్చదగిన పాత్ర, కాన్ఫిగరేషన్ మరియు యుగం సంబంధిత జాబితాల పనితీరు విమానం")</f>
        <v>ఫ్లీట్ మోడల్ 60 కె కోట రెండవ ప్రపంచ యుద్ధంలో కెనడియన్లు రూపొందించిన మరియు నిర్మించిన ఏకైక విమానం [1] మరియు కెనడా యొక్క విమానాల విమానాలు (ఫోర్ట్ ఎరీ) నిర్మించిన మొట్టమొదటి ఆల్-మెటల్ మోనోప్లేన్ కూడా. ఇది డి హవిలాండ్ టైగర్ మాథ్ ప్రైమరీ ట్రైనర్ మరియు నార్త్ అమెరికన్ హార్వర్డ్ అడ్వాన్స్‌డ్ ట్రైనర్ మధ్య పైలట్ శిక్షణ కోసం పనిచేసే ఇంటర్మీడియట్ ట్రైనర్‌గా ఉండటానికి ఉద్దేశించబడింది. ఇది బ్రిటిష్ కామన్వెల్త్ ఎయిర్ ట్రైనింగ్ ప్లాన్‌తో పనిచేసినప్పటికీ, ఈ కోట అనవసరంగా ఉంది మరియు వైర్‌లెస్ (రేడియో) ఆపరేటర్లకు శిక్షణ ఇవ్వడానికి ఉపయోగించబడింది మరియు సాపేక్షంగా తక్కువ కార్యాచరణ వృత్తిని కలిగి ఉంది. ఈ కోటను మొదట ఒక అధునాతన ఫ్లయింగ్ ట్రైనర్‌గా రూపొందించారు మరియు 1940 లో బ్రిటిష్ కామన్వెల్త్ ఎయిర్ ట్రైనింగ్ ప్లాన్ కోసం 200 కి ఆర్డర్లు ఉంచబడ్డాయి. [1] ఫ్లీట్ 60 తక్కువ ఎలిప్టికల్ వింగ్ మరియు పెరిగిన వెనుక కాక్‌పిట్‌తో మోనోప్లేన్‌గా రూపొందించబడింది. అసాధారణ లక్షణం స్థిరమైన అండర్ క్యారేజ్. స్థిరంగా ఉన్నప్పటికీ, అండర్ క్యారేజ్ ముడుచుకునే ఫెయిరింగ్‌తో అమర్చబడింది. ఈ లక్షణం విద్యార్థి పైలట్లను అండర్ క్యారేజ్ ఉపసంహరణ యంత్రాంగాన్ని పరిచయం చేయడానికి ఉద్దేశించబడింది, కాని మతిమరుపు విద్యార్థి బాహ్య నష్టాన్ని కలిగించకుండా. ఏదేమైనా, మొట్టమొదటి రాయల్ కెనడియన్ వైమానిక దళం (RCAF) మోడల్ 18 ఏప్రిల్ 1941 వరకు ఎగురుతున్నందున ఉత్పత్తి ఆలస్యం అయింది. ఫెయిర్‌చైల్డ్ కార్నెల్ లభ్యత, మరియు "అధునాతన" శిక్షకుడిని కలిగి ఉన్న వాటిలో మార్పు, కాంట్రాక్టు తీవ్రంగా ఉంది తగ్గించండి, మరియు 101 కోటలు మాత్రమే చివరికి జూన్ 1941 మరియు జూన్ 1942 మధ్య RCAF కి పంపిణీ చేయబడ్డాయి. [1] ప్రారంభంలో, RCAF మోడల్ 60 కెను ఆర్డర్ చేయడానికి ఇష్టపడలేదు మరియు వారి ఆందోళనలు చెల్లుబాటు అయ్యాయి. పైలట్ ట్రైనీలు కోటను మాస్టర్ చేయడం చాలా సులభం, తద్వారా ఇది పోరాట విమానాలకు పరివర్తన చెందడానికి అనుచితంగా ఉంటుంది (ఉదా., హాకర్ హరికేన్). అలాగే, ఫ్లీట్ ఫించ్స్ మరియు డి హవిలాండ్ టైగర్ చిమ్మటలలో సోలోడ్ చేసిన పైలట్లు కోటలపై శిక్షణ లేకుండా హార్వర్డ్స్‌కు వెళ్లవచ్చని ఆర్‌సిఎఎఫ్ నిర్ణయించింది. నంబర్ 2 వైర్‌లెస్ స్కూల్, కాల్గరీ మరియు నంబర్ 3 వైర్‌లెస్ స్కూల్, విన్నిపెగ్‌లో వైర్‌లెస్ ఆపరేటర్లకు శిక్షణ ఇవ్వడానికి కోటలను ఉపయోగించారు. రెండు నమూనాలు నిర్మించబడ్డాయి, ఒకటి 250 హెచ్‌పి (190 కిలోవాట్) జాకబ్స్ ఇంజిన్, మరొకటి 330 హెచ్‌పి (250 కిలోవాట్) జాకబ్స్ కలిగి ఉంది. మరింత శక్తివంతమైన ఇంజిన్ సవరించిన కోటకు 193 mph (311 km/h) మరియు క్రూజింగ్ స్పీడ్ 163 mph (262 km/h) యొక్క మొదటి వేగాన్ని ఇచ్చింది. ఇది నిమిషానికి 1,650 అడుగుల (500 మీ) వద్దకు ఎక్కి 610 మైళ్ళు (980 కిమీ) పరిధిని కలిగి ఉంది. లోడ్ చేసిన బరువును కొద్దిగా 2,900 పౌండ్లకు (1,300 కిలోలు) పెంచారు. చివరి కోటలు 1944 లో క్రియాశీల సేవను చూశాయి మరియు అవి 1945 నాటికి దశలవారీగా ఉపయోగించబడ్డాయి; చివరి మోడల్ 60 కె 1946 లో రిటైర్ అయ్యింది. జేన్ యొక్క పాతకాలపు విమాన గుర్తింపు గైడ్ [1] సాధారణ లక్షణాల పనితీరు నుండి పోల్చదగిన పాత్ర, కాన్ఫిగరేషన్ మరియు యుగం సంబంధిత జాబితాల పనితీరు విమానం</v>
      </c>
      <c r="E40" s="1" t="s">
        <v>805</v>
      </c>
      <c r="F40" s="1" t="str">
        <f>IFERROR(__xludf.DUMMYFUNCTION("GOOGLETRANSLATE(E:E, ""en"", ""te"")"),"శిక్షకుడు")</f>
        <v>శిక్షకుడు</v>
      </c>
      <c r="G40" s="2" t="s">
        <v>806</v>
      </c>
      <c r="K40" s="1" t="s">
        <v>536</v>
      </c>
      <c r="L40" s="1" t="str">
        <f>IFERROR(__xludf.DUMMYFUNCTION("GOOGLETRANSLATE(K:K, ""en"", ""te"")"),"కెనడా యొక్క విమానాల విమానం")</f>
        <v>కెనడా యొక్క విమానాల విమానం</v>
      </c>
      <c r="M40" s="1" t="s">
        <v>537</v>
      </c>
      <c r="P40" s="1" t="s">
        <v>807</v>
      </c>
      <c r="Q40" s="1" t="s">
        <v>808</v>
      </c>
      <c r="S40" s="1" t="s">
        <v>809</v>
      </c>
      <c r="T40" s="1">
        <v>101.0</v>
      </c>
      <c r="W40" s="1">
        <v>2.0</v>
      </c>
      <c r="X40" s="1" t="s">
        <v>810</v>
      </c>
      <c r="Y40" s="1" t="s">
        <v>811</v>
      </c>
      <c r="Z40" s="1" t="s">
        <v>812</v>
      </c>
      <c r="AA40" s="1" t="s">
        <v>813</v>
      </c>
      <c r="AB40" s="1" t="s">
        <v>814</v>
      </c>
      <c r="AD40" s="1" t="s">
        <v>815</v>
      </c>
      <c r="AG40" s="1" t="s">
        <v>816</v>
      </c>
      <c r="AH40" s="1" t="s">
        <v>817</v>
      </c>
      <c r="AJ40" s="1" t="s">
        <v>818</v>
      </c>
      <c r="AL40" s="1" t="s">
        <v>819</v>
      </c>
      <c r="AT40" s="1" t="s">
        <v>820</v>
      </c>
      <c r="AV40" s="1" t="s">
        <v>821</v>
      </c>
      <c r="BD40" s="1">
        <v>1945.0</v>
      </c>
      <c r="CJ40" s="1" t="s">
        <v>822</v>
      </c>
    </row>
    <row r="41">
      <c r="A41" s="1" t="s">
        <v>823</v>
      </c>
      <c r="B41" s="1" t="str">
        <f>IFERROR(__xludf.DUMMYFUNCTION("GOOGLETRANSLATE(A:A, ""en"", ""te"")"),"ఫ్లీట్వింగ్స్ PQ-12")</f>
        <v>ఫ్లీట్వింగ్స్ PQ-12</v>
      </c>
      <c r="C41" s="1" t="s">
        <v>824</v>
      </c>
      <c r="D41" s="1" t="str">
        <f>IFERROR(__xludf.DUMMYFUNCTION("GOOGLETRANSLATE(C:C, ""en"", ""te"")"),"ఫ్లీట్వింగ్స్ పిక్యూ -12, కంపెనీ హోదా ఫ్లీట్‌వింగ్స్ మోడల్ 36, 1940 ల అమెరికన్ మనుషుల ఏరియల్-టార్గెట్, ఇది యునైటెడ్ స్టేట్స్ ఆర్మీ ఎయిర్ కార్ప్స్ కోసం ఫ్లీట్‌వింగ్స్ రూపొందించి నిర్మించబడింది. [1] PQ-12 అనేది 225 HP (168 kW) లైమింగ్ O-435 పిస్టన్ ఇంజిన్‌త"&amp;"ో సింగిల్-ఇంజిన్ మోనోప్లేన్. [2] ఇది స్థిర ముక్కు-చక్రాల ల్యాండింగ్ గేర్, జంట నిలువు తోకలు మరియు మనుషుల విమానానికి ఓపెన్-కాక్‌పిట్ అందించబడింది. [2] ఐచ్ఛిక పైలట్‌కు బదులుగా 500 ఎల్బి (225 కిలోల) బాంబును కాక్‌పిట్‌లో తీసుకెళ్లవచ్చు. [2] అసలు ప్రోటోటైప్ రద్"&amp;"దు చేయబడింది, కాని సవరించిన వేరియంట్ తరువాత ఎనిమిది పరీక్షా విమానాలు నిర్మించబడ్డాయి, అయినప్పటికీ 40 ఉత్పత్తి విమానాలకు ఆర్డర్ ఉంచినప్పటికీ అది రద్దు చేయబడింది. [1] జేన్ యొక్క అన్ని ప్రపంచ విమానాల నుండి డేటా 1947 [3] సాధారణ లక్షణాల పనితీరు")</f>
        <v>ఫ్లీట్వింగ్స్ పిక్యూ -12, కంపెనీ హోదా ఫ్లీట్‌వింగ్స్ మోడల్ 36, 1940 ల అమెరికన్ మనుషుల ఏరియల్-టార్గెట్, ఇది యునైటెడ్ స్టేట్స్ ఆర్మీ ఎయిర్ కార్ప్స్ కోసం ఫ్లీట్‌వింగ్స్ రూపొందించి నిర్మించబడింది. [1] PQ-12 అనేది 225 HP (168 kW) లైమింగ్ O-435 పిస్టన్ ఇంజిన్‌తో సింగిల్-ఇంజిన్ మోనోప్లేన్. [2] ఇది స్థిర ముక్కు-చక్రాల ల్యాండింగ్ గేర్, జంట నిలువు తోకలు మరియు మనుషుల విమానానికి ఓపెన్-కాక్‌పిట్ అందించబడింది. [2] ఐచ్ఛిక పైలట్‌కు బదులుగా 500 ఎల్బి (225 కిలోల) బాంబును కాక్‌పిట్‌లో తీసుకెళ్లవచ్చు. [2] అసలు ప్రోటోటైప్ రద్దు చేయబడింది, కాని సవరించిన వేరియంట్ తరువాత ఎనిమిది పరీక్షా విమానాలు నిర్మించబడ్డాయి, అయినప్పటికీ 40 ఉత్పత్తి విమానాలకు ఆర్డర్ ఉంచినప్పటికీ అది రద్దు చేయబడింది. [1] జేన్ యొక్క అన్ని ప్రపంచ విమానాల నుండి డేటా 1947 [3] సాధారణ లక్షణాల పనితీరు</v>
      </c>
      <c r="E41" s="1" t="s">
        <v>825</v>
      </c>
      <c r="F41" s="1" t="str">
        <f>IFERROR(__xludf.DUMMYFUNCTION("GOOGLETRANSLATE(E:E, ""en"", ""te"")"),"మనుషుల వైమానిక-లక్ష్యం")</f>
        <v>మనుషుల వైమానిక-లక్ష్యం</v>
      </c>
      <c r="G41" s="1" t="s">
        <v>826</v>
      </c>
      <c r="H41" s="1" t="s">
        <v>121</v>
      </c>
      <c r="I41" s="1" t="str">
        <f>IFERROR(__xludf.DUMMYFUNCTION("GOOGLETRANSLATE(H:H, ""en"", ""te"")"),"సంయుక్త రాష్ట్రాలు")</f>
        <v>సంయుక్త రాష్ట్రాలు</v>
      </c>
      <c r="K41" s="1" t="s">
        <v>827</v>
      </c>
      <c r="L41" s="1" t="str">
        <f>IFERROR(__xludf.DUMMYFUNCTION("GOOGLETRANSLATE(K:K, ""en"", ""te"")"),"ఫ్లీట్వింగ్స్")</f>
        <v>ఫ్లీట్వింగ్స్</v>
      </c>
      <c r="M41" s="2" t="s">
        <v>828</v>
      </c>
      <c r="T41" s="1">
        <v>9.0</v>
      </c>
      <c r="W41" s="1" t="s">
        <v>829</v>
      </c>
      <c r="X41" s="1" t="s">
        <v>830</v>
      </c>
      <c r="AA41" s="1" t="s">
        <v>831</v>
      </c>
      <c r="AB41" s="1" t="s">
        <v>832</v>
      </c>
      <c r="AC41" s="1" t="s">
        <v>833</v>
      </c>
      <c r="AG41" s="1" t="s">
        <v>149</v>
      </c>
      <c r="AH41" s="1" t="s">
        <v>834</v>
      </c>
      <c r="AJ41" s="1" t="s">
        <v>835</v>
      </c>
      <c r="AL41" s="1" t="s">
        <v>836</v>
      </c>
      <c r="AN41" s="1" t="s">
        <v>837</v>
      </c>
      <c r="AV41" s="1" t="s">
        <v>838</v>
      </c>
      <c r="CJ41" s="1" t="s">
        <v>839</v>
      </c>
    </row>
    <row r="42">
      <c r="A42" s="1" t="s">
        <v>840</v>
      </c>
      <c r="B42" s="1" t="str">
        <f>IFERROR(__xludf.DUMMYFUNCTION("GOOGLETRANSLATE(A:A, ""en"", ""te"")"),"ఫెయిర్‌చైల్డ్ ఎఫ్ -11 హస్కీ")</f>
        <v>ఫెయిర్‌చైల్డ్ ఎఫ్ -11 హస్కీ</v>
      </c>
      <c r="C42" s="1" t="s">
        <v>841</v>
      </c>
      <c r="D42" s="1" t="str">
        <f>IFERROR(__xludf.DUMMYFUNCTION("GOOGLETRANSLATE(C:C, ""en"", ""te"")"),"ఫెయిర్‌చైల్డ్ ఎఫ్ -11 హస్కీ కెనడియన్ బుష్ విమానం, ఇది రెండవ ప్రపంచ యుద్ధానంతర యుగంలో రూపొందించబడింది మరియు తయారు చేయబడింది. మంచి డిజైన్ ఉన్నప్పటికీ, తగిన పవర్‌ప్లాంట్ హర్ట్ పెర్ఫార్మెన్స్ లేకపోవడం మరియు డి హవిలాండ్ బీవర్ మరియు డి హవిలాండ్ ఓటర్ డిజైన్ల నుం"&amp;"డి గట్టి పోటీ అంటే ఈ రకం మార్కెట్‌లో ఎప్పుడూ ఘనమైన పట్టును పొందలేదు. 1945 లో దాని యుద్ధకాల ఒప్పందాలు ముగియడంతో, ఫెయిర్‌చైల్డ్ ఆధునిక బుష్ విమానం, ఎఫ్ -11 హస్కీ రూపకల్పన మరియు తయారీతో సుపరిచితమైన భూభాగంలోకి తిరిగి వెళ్ళాడు. ఫెయిర్‌చైల్డ్ ఎయిర్‌క్రాఫ్ట్ లిమ"&amp;"ిటెడ్ (కెనడా) (మాంట్రియల్) న్యూ ఫెయిర్‌చైల్డ్ ఇండస్ట్రీస్ లిమిటెడ్ కింద బ్యానర్ (అనుబంధ సంస్థ 1945 వసంతకాలంలో సృష్టించబడింది), 1946 లో ఎఫ్ -11 హస్కీని రూపొందించి నిర్మించింది. ఇది యుద్ధానికి పూర్వపు బుష్‌ను భర్తీ చేయడానికి ఉద్దేశించబడింది నూర్డ్యూయిన్ నార"&amp;"్స్‌మన్‌తో పాటు వివిధ జంకర్లు మరియు ఫోకర్స్ వంటి విమానాలు. ఇది వెనుక లోడింగ్ డోర్ వంటి బుష్ ఆపరేటర్లు సూచించిన అనేక లక్షణాలను కలిగి ఉంది, ఇది పొడవైన లోడ్లను నిర్వహించడానికి వీలు కల్పించింది. అయినప్పటికీ, దాని పెద్ద క్యాబిన్ ప్రాంతం మరియు తక్కువ శక్తితో కూ"&amp;"డిన ఇంజిన్ కారణంగా, ఓవర్‌లోడ్ చేయడం చాలా సులభం. హస్కీ ఒక ఆసక్తికరమైన భావనగా ఉద్భవించింది, కాని అనేక అంశాలు ఈ ప్రాజెక్టును డూమ్ చేయడానికి కలిపి ఉన్నాయి. ఫెయిర్‌చైల్డ్ హస్కీ ఒక కఠినమైన, ప్రధానంగా మెటల్ (వింగ్ ఉపరితలాలు ఫ్రంట్ స్పార్ యొక్క వెనుక భాగంలో ఉన్న "&amp;"ఫాబ్రిక్) రవాణా) ఎనిమిది మంది ప్రయాణీకులు మరియు సరుకులను లాగగలదు. వినూత్న లక్షణాలలో స్టోల్ పనితీరు కోసం అధిక కారక నిష్పత్తి వింగ్ మరియు స్లాట్డ్ ఫ్లాప్‌లు మరియు ఒక తలుపు/రాంప్‌తో ఒక ప్రత్యేకమైన వెనుక ఫ్యూజ్‌లేజ్ ఉన్నాయి, పెద్ద లోడ్లను ఫ్యూజ్‌లేజ్‌లోకి అమర"&amp;"్చడానికి అనుమతిస్తుంది. ఫెయిర్‌చైల్డ్ హస్కీకి చాలా కావాల్సిన లక్షణాలు ఉన్నప్పటికీ, దాని అసలు 450 హెచ్‌పి ప్రాట్ &amp; విట్నీ కందిరీగ జూనియర్ ఇంజిన్ కారణంగా ఇది ఎప్పుడూ ప్రాచుర్యం పొందలేదు. 550 హెచ్‌పి అల్విస్ లియోనిడెస్ ఇంజిన్‌తో హస్కీని రిఫిట్ చేయడానికి మరియ"&amp;"ు తరువాత 625 హెచ్‌పి లియోనిడైడ్స్‌తో ప్రణాళికలు రూపొందించారు. మరింత శక్తివంతమైన ఇంజన్లు పనితీరును బాగా మెరుగుపరిచాయి, కానీ ఈ సమయానికి ఫెయిర్‌చైల్డ్ సంస్థ ఆర్థిక ఇబ్బందుల్లో ఉంది. సరసమైన ధరలకు లభించే మిగులు నూర్డ్యూయిన్ నార్స్మాన్ బుష్ విమానాల సంఖ్యను మరియ"&amp;"ు బీవర్ ప్రారంభం కొత్త బుష్ విమానాన్ని మార్కెట్ చేయడం చాలా కష్టతరం చేసింది. కేవలం 12 హస్కీలు మాత్రమే పూర్తి కావడంతో, ఫెయిర్‌చైల్డ్ ఇండస్ట్రీస్ దివాళా తీసింది, చివరికి 1948 లో మాతృ సంస్థ యొక్క మరణాన్ని మరియు 1950 లో దాని చార్టర్ లొంగిపోవడాన్ని బలవంతం చేసిం"&amp;"ది. ఫెయిర్‌చైల్డ్ హస్కీని వివిధ రకాల బుష్ కార్యకలాపాలలో ఉపయోగించారు, సాధారణంగా స్కిస్ లేదా తేలియాడుల నుండి పనిచేస్తుంది. మానిటోబా ప్రభుత్వ వైమానిక సేవలు (దీనికి మూడు ఉన్నాయి), షెర్రిట్ గోర్డాన్ గనులు, ఆస్టిన్ ఎయిర్‌వేస్, నికెల్ బెల్ట్ ఎయిర్‌వేస్ మరియు ఇతర"&amp;" ఎయిర్ క్యారియర్‌లు ఈ రకాన్ని కొనుగోలు చేశాయి. హస్కీ సెకండ్‌హ్యాండ్‌ను కొనుగోలు చేసే ఆపరేటర్లలో వాంకోవర్ బిసిలో ఉన్న హారిసన్ ఎయిర్‌వేస్ ఉన్నారు. బలహీనంగా ఉన్నప్పటికీ, ఫెయిర్‌చైల్డ్ హస్కీ తన ఆపరేటర్ల నుండి గౌరవాన్ని పొందింది. ఉత్తర మానిటోబాలోని షెర్రిట్ గో"&amp;"ర్డాన్ గనుల కోసం ఎగురుతున్నప్పుడు పైలట్ రాల్ఫ్ షాప్లాండ్ 1946-1954 వరకు ఈ విమానాన్ని ఎగరవేసింది. ఎర్ల్ బీటీ కంపెనీ రేడియో ఆపరేటర్ మరియు దీనిని ""పెద్ద సరుకు రవాణా రకం బాడీతో కూడిన కొత్త బుష్ విమానం మోడల్ మరియు కొత్త ఆలోచన, తద్వారా వారు వెనుక త్రూ (సిక్) ర"&amp;"ెండు చిన్న తలుపుల నుండి శరీరంలోకి కానోను జారే అవకాశం ఉంది. సాధారణ మార్గం ఒక కానోను మోయడం అనేది విమానం వైపున ఉన్న ఫ్లోట్స్ స్ట్రట్‌లకు కట్టడం. ఈ కొత్త ఆలోచన కార్గో స్థలాన్ని తీసుకున్నందున ఈ పనిని బాగా చేయలేదు. ఈ విమానం దగ్గరగా ఉంది. ఆ సమయంలో అత్యంత సాధారణ "&amp;"బుష్ విమానం అయిన నార్స్‌మన్ యొక్క లోడ్ మోసే సామర్థ్యం. నికెల్ బెల్ట్ ఎయిర్‌వేస్, మరియు తరువాత బోరియల్ ఎయిర్‌వేస్ చేత హస్కీ విమానాలకు బదిలీ చేయడానికి ముందు, అతను పున es రూపకల్పనకు ప్రయత్నించిన, అప్‌గ్రేడ్ చేసిన 550 హెచ్‌పి అల్విస్ లియోనిడెస్ సంస్థాపన ఆధారం"&amp;"గా. చివరికి ఈ హక్కులను 1970 లో హారిసన్ ఎయిర్‌వేస్ అనుబంధ సంస్థ ఇండస్ట్రియల్ వింగ్స్ కొనుగోలు చేసింది. అనేక ఎయిర్‌ఫ్రేమ్‌లను తరువాతి ప్రమాణంగా మార్చారు మరియు టర్బైన్ శక్తికి మారడానికి ప్రణాళికలు రూపొందించినప్పటికీ, తరువాత పున es రూపకల్పనలన్నీ కాగితపు ప్రాజ"&amp;"ెక్టులు మాత్రమే మిగిలి ఉన్నాయి. [2] F-11-1 మరియు -2 వేరియంట్లలో మిగిలి ఉన్న హస్కీ విమానం 1980 ల చివరలో ఎగిరింది, కాని ఇప్పుడు ఏదీ చురుకైన సేవలో ఉన్నట్లు తెలియదు. అంటారియోలోని సాల్ట్ స్టీ మేరీలోని మానిటోబాలోని విన్నిపెగ్‌లోని వెస్ట్రన్ కెనడా ఏవియేషన్ మ్యూజ"&amp;"ియం మరియు కెనడియన్ బుష్‌ప్లేన్ హెరిటేజ్ సెంటర్ రెండూ వారి సేకరణలలో ఉదాహరణలను పునరుద్ధరించాయి. [3] [4] పోల్చదగిన పాత్ర, కాన్ఫిగరేషన్ మరియు ERA సంబంధిత జాబితాల యొక్క సాధారణ లక్షణాల పనితీరు విమానం నుండి డేటా")</f>
        <v>ఫెయిర్‌చైల్డ్ ఎఫ్ -11 హస్కీ కెనడియన్ బుష్ విమానం, ఇది రెండవ ప్రపంచ యుద్ధానంతర యుగంలో రూపొందించబడింది మరియు తయారు చేయబడింది. మంచి డిజైన్ ఉన్నప్పటికీ, తగిన పవర్‌ప్లాంట్ హర్ట్ పెర్ఫార్మెన్స్ లేకపోవడం మరియు డి హవిలాండ్ బీవర్ మరియు డి హవిలాండ్ ఓటర్ డిజైన్ల నుండి గట్టి పోటీ అంటే ఈ రకం మార్కెట్‌లో ఎప్పుడూ ఘనమైన పట్టును పొందలేదు. 1945 లో దాని యుద్ధకాల ఒప్పందాలు ముగియడంతో, ఫెయిర్‌చైల్డ్ ఆధునిక బుష్ విమానం, ఎఫ్ -11 హస్కీ రూపకల్పన మరియు తయారీతో సుపరిచితమైన భూభాగంలోకి తిరిగి వెళ్ళాడు. ఫెయిర్‌చైల్డ్ ఎయిర్‌క్రాఫ్ట్ లిమిటెడ్ (కెనడా) (మాంట్రియల్) న్యూ ఫెయిర్‌చైల్డ్ ఇండస్ట్రీస్ లిమిటెడ్ కింద బ్యానర్ (అనుబంధ సంస్థ 1945 వసంతకాలంలో సృష్టించబడింది), 1946 లో ఎఫ్ -11 హస్కీని రూపొందించి నిర్మించింది. ఇది యుద్ధానికి పూర్వపు బుష్‌ను భర్తీ చేయడానికి ఉద్దేశించబడింది నూర్డ్యూయిన్ నార్స్‌మన్‌తో పాటు వివిధ జంకర్లు మరియు ఫోకర్స్ వంటి విమానాలు. ఇది వెనుక లోడింగ్ డోర్ వంటి బుష్ ఆపరేటర్లు సూచించిన అనేక లక్షణాలను కలిగి ఉంది, ఇది పొడవైన లోడ్లను నిర్వహించడానికి వీలు కల్పించింది. అయినప్పటికీ, దాని పెద్ద క్యాబిన్ ప్రాంతం మరియు తక్కువ శక్తితో కూడిన ఇంజిన్ కారణంగా, ఓవర్‌లోడ్ చేయడం చాలా సులభం. హస్కీ ఒక ఆసక్తికరమైన భావనగా ఉద్భవించింది, కాని అనేక అంశాలు ఈ ప్రాజెక్టును డూమ్ చేయడానికి కలిపి ఉన్నాయి. ఫెయిర్‌చైల్డ్ హస్కీ ఒక కఠినమైన, ప్రధానంగా మెటల్ (వింగ్ ఉపరితలాలు ఫ్రంట్ స్పార్ యొక్క వెనుక భాగంలో ఉన్న ఫాబ్రిక్) రవాణా) ఎనిమిది మంది ప్రయాణీకులు మరియు సరుకులను లాగగలదు. వినూత్న లక్షణాలలో స్టోల్ పనితీరు కోసం అధిక కారక నిష్పత్తి వింగ్ మరియు స్లాట్డ్ ఫ్లాప్‌లు మరియు ఒక తలుపు/రాంప్‌తో ఒక ప్రత్యేకమైన వెనుక ఫ్యూజ్‌లేజ్ ఉన్నాయి, పెద్ద లోడ్లను ఫ్యూజ్‌లేజ్‌లోకి అమర్చడానికి అనుమతిస్తుంది. ఫెయిర్‌చైల్డ్ హస్కీకి చాలా కావాల్సిన లక్షణాలు ఉన్నప్పటికీ, దాని అసలు 450 హెచ్‌పి ప్రాట్ &amp; విట్నీ కందిరీగ జూనియర్ ఇంజిన్ కారణంగా ఇది ఎప్పుడూ ప్రాచుర్యం పొందలేదు. 550 హెచ్‌పి అల్విస్ లియోనిడెస్ ఇంజిన్‌తో హస్కీని రిఫిట్ చేయడానికి మరియు తరువాత 625 హెచ్‌పి లియోనిడైడ్స్‌తో ప్రణాళికలు రూపొందించారు. మరింత శక్తివంతమైన ఇంజన్లు పనితీరును బాగా మెరుగుపరిచాయి, కానీ ఈ సమయానికి ఫెయిర్‌చైల్డ్ సంస్థ ఆర్థిక ఇబ్బందుల్లో ఉంది. సరసమైన ధరలకు లభించే మిగులు నూర్డ్యూయిన్ నార్స్మాన్ బుష్ విమానాల సంఖ్యను మరియు బీవర్ ప్రారంభం కొత్త బుష్ విమానాన్ని మార్కెట్ చేయడం చాలా కష్టతరం చేసింది. కేవలం 12 హస్కీలు మాత్రమే పూర్తి కావడంతో, ఫెయిర్‌చైల్డ్ ఇండస్ట్రీస్ దివాళా తీసింది, చివరికి 1948 లో మాతృ సంస్థ యొక్క మరణాన్ని మరియు 1950 లో దాని చార్టర్ లొంగిపోవడాన్ని బలవంతం చేసింది. ఫెయిర్‌చైల్డ్ హస్కీని వివిధ రకాల బుష్ కార్యకలాపాలలో ఉపయోగించారు, సాధారణంగా స్కిస్ లేదా తేలియాడుల నుండి పనిచేస్తుంది. మానిటోబా ప్రభుత్వ వైమానిక సేవలు (దీనికి మూడు ఉన్నాయి), షెర్రిట్ గోర్డాన్ గనులు, ఆస్టిన్ ఎయిర్‌వేస్, నికెల్ బెల్ట్ ఎయిర్‌వేస్ మరియు ఇతర ఎయిర్ క్యారియర్‌లు ఈ రకాన్ని కొనుగోలు చేశాయి. హస్కీ సెకండ్‌హ్యాండ్‌ను కొనుగోలు చేసే ఆపరేటర్లలో వాంకోవర్ బిసిలో ఉన్న హారిసన్ ఎయిర్‌వేస్ ఉన్నారు. బలహీనంగా ఉన్నప్పటికీ, ఫెయిర్‌చైల్డ్ హస్కీ తన ఆపరేటర్ల నుండి గౌరవాన్ని పొందింది. ఉత్తర మానిటోబాలోని షెర్రిట్ గోర్డాన్ గనుల కోసం ఎగురుతున్నప్పుడు పైలట్ రాల్ఫ్ షాప్లాండ్ 1946-1954 వరకు ఈ విమానాన్ని ఎగరవేసింది. ఎర్ల్ బీటీ కంపెనీ రేడియో ఆపరేటర్ మరియు దీనిని "పెద్ద సరుకు రవాణా రకం బాడీతో కూడిన కొత్త బుష్ విమానం మోడల్ మరియు కొత్త ఆలోచన, తద్వారా వారు వెనుక త్రూ (సిక్) రెండు చిన్న తలుపుల నుండి శరీరంలోకి కానోను జారే అవకాశం ఉంది. సాధారణ మార్గం ఒక కానోను మోయడం అనేది విమానం వైపున ఉన్న ఫ్లోట్స్ స్ట్రట్‌లకు కట్టడం. ఈ కొత్త ఆలోచన కార్గో స్థలాన్ని తీసుకున్నందున ఈ పనిని బాగా చేయలేదు. ఈ విమానం దగ్గరగా ఉంది. ఆ సమయంలో అత్యంత సాధారణ బుష్ విమానం అయిన నార్స్‌మన్ యొక్క లోడ్ మోసే సామర్థ్యం. నికెల్ బెల్ట్ ఎయిర్‌వేస్, మరియు తరువాత బోరియల్ ఎయిర్‌వేస్ చేత హస్కీ విమానాలకు బదిలీ చేయడానికి ముందు, అతను పున es రూపకల్పనకు ప్రయత్నించిన, అప్‌గ్రేడ్ చేసిన 550 హెచ్‌పి అల్విస్ లియోనిడెస్ సంస్థాపన ఆధారంగా. చివరికి ఈ హక్కులను 1970 లో హారిసన్ ఎయిర్‌వేస్ అనుబంధ సంస్థ ఇండస్ట్రియల్ వింగ్స్ కొనుగోలు చేసింది. అనేక ఎయిర్‌ఫ్రేమ్‌లను తరువాతి ప్రమాణంగా మార్చారు మరియు టర్బైన్ శక్తికి మారడానికి ప్రణాళికలు రూపొందించినప్పటికీ, తరువాత పున es రూపకల్పనలన్నీ కాగితపు ప్రాజెక్టులు మాత్రమే మిగిలి ఉన్నాయి. [2] F-11-1 మరియు -2 వేరియంట్లలో మిగిలి ఉన్న హస్కీ విమానం 1980 ల చివరలో ఎగిరింది, కాని ఇప్పుడు ఏదీ చురుకైన సేవలో ఉన్నట్లు తెలియదు. అంటారియోలోని సాల్ట్ స్టీ మేరీలోని మానిటోబాలోని విన్నిపెగ్‌లోని వెస్ట్రన్ కెనడా ఏవియేషన్ మ్యూజియం మరియు కెనడియన్ బుష్‌ప్లేన్ హెరిటేజ్ సెంటర్ రెండూ వారి సేకరణలలో ఉదాహరణలను పునరుద్ధరించాయి. [3] [4] పోల్చదగిన పాత్ర, కాన్ఫిగరేషన్ మరియు ERA సంబంధిత జాబితాల యొక్క సాధారణ లక్షణాల పనితీరు విమానం నుండి డేటా</v>
      </c>
      <c r="E42" s="1" t="s">
        <v>842</v>
      </c>
      <c r="F42" s="1" t="str">
        <f>IFERROR(__xludf.DUMMYFUNCTION("GOOGLETRANSLATE(E:E, ""en"", ""te"")"),"స్టోల్ బుష్ విమానం")</f>
        <v>స్టోల్ బుష్ విమానం</v>
      </c>
      <c r="G42" s="1" t="s">
        <v>843</v>
      </c>
      <c r="K42" s="1" t="s">
        <v>844</v>
      </c>
      <c r="L42" s="1" t="str">
        <f>IFERROR(__xludf.DUMMYFUNCTION("GOOGLETRANSLATE(K:K, ""en"", ""te"")"),"ఫెయిర్‌చైల్డ్ ఎయిర్‌క్రాఫ్ట్ లిమిటెడ్ (కెనడా)")</f>
        <v>ఫెయిర్‌చైల్డ్ ఎయిర్‌క్రాఫ్ట్ లిమిటెడ్ (కెనడా)</v>
      </c>
      <c r="M42" s="1" t="s">
        <v>845</v>
      </c>
      <c r="N42" s="1" t="s">
        <v>846</v>
      </c>
      <c r="O42" s="1" t="str">
        <f>IFERROR(__xludf.DUMMYFUNCTION("GOOGLETRANSLATE(N:N, ""en"", ""te"")"),"J.A.T. బట్లర్")</f>
        <v>J.A.T. బట్లర్</v>
      </c>
      <c r="P42" s="3">
        <v>16967.0</v>
      </c>
      <c r="Q42" s="1">
        <v>1946.0</v>
      </c>
      <c r="R42" s="1" t="s">
        <v>49</v>
      </c>
      <c r="S42" s="1" t="s">
        <v>847</v>
      </c>
      <c r="T42" s="1">
        <v>12.0</v>
      </c>
      <c r="W42" s="1">
        <v>2.0</v>
      </c>
      <c r="X42" s="1" t="s">
        <v>848</v>
      </c>
      <c r="Y42" s="1" t="s">
        <v>849</v>
      </c>
      <c r="Z42" s="1" t="s">
        <v>850</v>
      </c>
      <c r="AA42" s="1" t="s">
        <v>851</v>
      </c>
      <c r="AB42" s="1" t="s">
        <v>852</v>
      </c>
      <c r="AC42" s="1" t="s">
        <v>853</v>
      </c>
      <c r="AD42" s="1" t="s">
        <v>854</v>
      </c>
      <c r="AE42" s="1" t="s">
        <v>855</v>
      </c>
      <c r="AG42" s="1" t="s">
        <v>149</v>
      </c>
      <c r="AH42" s="1" t="s">
        <v>856</v>
      </c>
      <c r="AI42" s="1">
        <v>8.45</v>
      </c>
      <c r="AJ42" s="1" t="s">
        <v>857</v>
      </c>
      <c r="AK42" s="1" t="s">
        <v>858</v>
      </c>
      <c r="AL42" s="1" t="s">
        <v>859</v>
      </c>
      <c r="AN42" s="1" t="s">
        <v>860</v>
      </c>
      <c r="AR42" s="1" t="s">
        <v>329</v>
      </c>
      <c r="AS42" s="1" t="s">
        <v>861</v>
      </c>
      <c r="BT42" s="1" t="s">
        <v>862</v>
      </c>
      <c r="CK42" s="2" t="s">
        <v>863</v>
      </c>
    </row>
    <row r="43">
      <c r="A43" s="1" t="s">
        <v>864</v>
      </c>
      <c r="B43" s="1" t="str">
        <f>IFERROR(__xludf.DUMMYFUNCTION("GOOGLETRANSLATE(A:A, ""en"", ""te"")"),"ఫైరీ లాంగ్-రేంజ్ మోనోప్లేన్")</f>
        <v>ఫైరీ లాంగ్-రేంజ్ మోనోప్లేన్</v>
      </c>
      <c r="C43" s="1" t="s">
        <v>865</v>
      </c>
      <c r="D43" s="1" t="str">
        <f>IFERROR(__xludf.DUMMYFUNCTION("GOOGLETRANSLATE(C:C, ""en"", ""te"")"),"ఫైరీ లాంగ్-రేంజ్ మోనోప్లేన్ 1928 లో మొదట ఎగిరిన బ్రిటిష్ ప్రయోగాత్మక విమానం. ఇది సింగిల్-ఇంజిన్, హై-వింగ్ విమానం, ఇది స్థిర తోక స్కిడ్ ల్యాండింగ్ గేర్‌తో. రెండు ఉదాహరణలు నిర్మించబడ్డాయి. ఈ విమానం డిసెంబర్ 1927 లో డైరెక్టరేట్ ఆఫ్ టెక్నికల్ డెవలప్‌మెంట్ (డి"&amp;"టిడి) జారీ చేసిన ఎయిర్ మినిస్ట్రీ స్పెసిఫికేషన్ 33/27 ను కలవడానికి రూపొందించబడింది, సంపూర్ణ దూర ప్రపంచ రికార్డును ఎగిరే హాకర్ హార్స్లీ బాంబర్‌లను విచ్ఛిన్నం చేయడానికి RAF మూడు ప్రయత్నాలు చేసిన తరువాత. [1] హౌస్ ఆఫ్ కామన్స్ మంత్రిత్వ శాఖ ప్రతినిధి ప్రకారం, "&amp;"ఈ విమానం ""ఒక నిర్దిష్ట రికార్డ్ కోసం"" మాత్రమే కాకుండా, విమానాల పరిధిని పెంచే పద్ధతులపై తీవ్రమైన అధ్యయనంగా నిర్మించవలసి ఉంది. ట్రెజరీ యొక్క ఆందోళనలను ఉపశమనం చేయడానికి, విమానం జీవితాన్ని పోస్టల్ విమానంగా ప్రారంభించింది. [2] ప్రోటోటైప్ యొక్క కోణాల ముక్కు మ"&amp;"రియు సొగసైన పంక్తులు పెన్నులు మరియు యాంత్రిక పెన్సిల్స్ తయారీదారు తరువాత ""ఎవర్‌షార్ప్"" అనే మారుపేరుకు దారితీశాయి. [3] ఇతర కాన్ఫిగరేషన్లు అధ్యయనం చేయబడినప్పటికీ, విండ్ టన్నెల్ పరీక్షించిన తరువాత ఎత్తైన రెక్కను ఎంచుకున్నారు, ఇంధన ట్యాంకుల నుండి గురుత్వాకర"&amp;"్షణ ఫీడ్‌ను అనుమతిస్తుంది. రెక్క యొక్క స్పార్స్ కలపతో ఉన్నాయి, అంతర్గత బ్రేసింగ్ యొక్క స్టీల్ పిరమిడ్ వ్యవస్థతో టోర్షనల్ దృ g త్వం జోడించడానికి మరియు పీడన కేంద్రం యొక్క స్థానంతో సంబంధం లేకుండా విమాన లోడ్లు స్పార్‌ల మధ్య సమానంగా పంపిణీ చేయబడిందని మరియు ఫాబ"&amp;"్రిక్ కప్పబడి ఉండేలా చూసుకోవాలి. ఇంధన సామర్థ్యం 1,043 ఇంప్ గాల్స్ (4,742 ఎల్) మరియు ఈ వ్యవస్థ గురుత్వాకర్షణ ఫీడ్ మరియు యాంత్రిక ఇంధన పంపును వరుసగా ఉపయోగించింది; గాలి నడిచే, అత్యవసర బ్యాకప్ పంప్ కూడా అందించబడింది. సుదూర పనితీరుకు అంకితమైన ఇతర లక్షణాలు ఉన్న"&amp;"ాయి; రెండు సమాంతర ఆయిల్ ఫిల్టర్ సర్క్యూట్లు ఉన్నాయి, ఒక ఫిల్టర్‌ను తొలగించి శుభ్రం చేయడానికి అనుమతిస్తుంది, మరొకటి అమలులో ఉంది. ఈ విమానం రిజర్వ్ పైలట్ కోసం న్యూమాటిక్ బెడ్ కలిగి ఉంది. ఫైరీ IIIF మరియు DH.9A ను ఉపయోగించి విస్తృతమైన పరీక్షల తరువాత, 570 HP (4"&amp;"30 kW) యొక్క నేపియర్ లయన్ జియా డిజైన్ ప్రక్రియలో ఆలస్యంగా ఎంపిక చేయబడింది. మొదటి నిర్మించిన, J9479, 14 నవంబర్ 1928 న RAF నార్తోల్ట్ నుండి మొదటిసారిగా ప్రయాణించింది. [4] ఈ విమానం డిసెంబర్ 7 న RAF కి అప్పగించబడింది, మరియు 22-23 మార్చి 1929 న 24 గంటల విచారణత"&amp;"ో సహా రికార్డు ప్రయత్నం కోసం పరీక్షలు కొనసాగాయి. భారతదేశంలో బెంగళూరుకు విమాన ప్రయాణానికి ప్రయత్నించాలని నిర్ణయించారు, ఇది గొప్పది సర్కిల్ దూరం సుమారు 5,000 మైళ్ళు (8,000 కిమీ), ప్రస్తుత రికార్డు 4,466 మైళ్ళు (7,187 కి.మీ) రికార్డులో సవోయా-మార్చి స్వెట్టి "&amp;"ఎస్ .64 జూలై 1928 లో. [4] స్క్వాడ్రన్ నాయకుడు ఎ. జి. జోన్స్-విలియమ్స్ మరియు ఫ్లైట్ లెఫ్టినెంట్ ఎన్. హెచ్. జెంకిన్స్ 24 ఏప్రిల్ 1929 న లింకన్షైర్లోని RAF క్రాన్వెల్ నుండి బయలుదేరారు. ఈ విమానం బ్రిటన్ మరియు భారతదేశం మధ్య మొట్టమొదటి నాన్-స్టాప్ ఫ్లైట్ అయినప్"&amp;"పటికీ, గొప్ప సర్కిల్ దూరం 4,130 మైళ్ళు (6,650 కిమీ) రికార్డుకు తక్కువ. [6] ఫ్రెంచ్ బ్రెగెట్ 19 పాయింట్ డి విచారణ ద్వారా రికార్డును 4,912 మైళ్ళు (7,905 కిమీ) కు పెంచినప్పటికీ, ఆ సంవత్సరం తరువాత మరో రికార్డు ప్రయత్నం చేయాలని నిర్ణయించారు. ఈసారి ఇంగ్లాండ్ ను"&amp;"ండి దక్షిణాఫ్రికాకు వెళ్లడానికి ప్రణాళిక చేయబడింది. ఈ రెండవ ప్రయత్నం, మొదటి సిబ్బందితో, 16 డిసెంబర్ 1929 న బయలుదేరింది, కాని ట్యూనిస్‌కు దక్షిణంగా క్రాష్ అయ్యింది, విమానాన్ని నాశనం చేసి, సిబ్బందిని చంపింది. [7] క్రాష్ సైట్ నుండి కోలుకున్న నావిగేషన్ లాగ్ వ"&amp;"ిమానం యొక్క ఎత్తును 18:00 గంటలకు 5,000 అడుగులు (1,500 మీ) గా ఇచ్చింది, అయినప్పటికీ, విమానం యొక్క బారోగ్రాఫ్‌లు ఆ సమయంలో 3,000 అడుగుల (910 మీ) కన్నా తక్కువ ఎత్తును నమోదు చేశాయి. ఇంపాక్ట్ పాయింట్ సముద్ర మట్టానికి 2,300 అడుగుల (700 మీ) పైన ఉంది. ట్యునీషియా మ"&amp;"రియు క్రాన్‌వెల్ మధ్య బారోమెట్రిక్ పీడనం గణనీయంగా పడిపోయింది, వారి ఎత్తు దాని కంటే ఎక్కువగా ఉందని, లేదా ఆల్టిమీటర్ పనిచేయకపోయిందని వారు నమ్ముతారు. [8] ఎదురుదెబ్బలు ఉన్నప్పటికీ, జూలై 1930 లో వైమానిక మంత్రిత్వ శాఖ రెండవ సుదూర మోనోప్లేన్ (K1991) ను ఆదేశించిం"&amp;"ది, ఇది 30 జూన్ 1931 న ప్రయాణించింది. మొదటి విమానాల మాదిరిగానే, దీనికి విస్తరించిన మరియు పున es రూపకల్పన చేసిన ఫిన్ మరియు చుక్కానితో సహా అనేక తేడాలు ఉన్నాయి. మరియు ఇప్పుడు అది ఆటోపైలట్ మరియు వీల్ స్పాట్స్ కలిగి ఉంది. [9] [10] 27-28 అక్టోబర్ 1931 న, స్క్వా"&amp;"డ్రన్ నాయకుడు ఓ. ఆర్. 2,557 మైళ్ళు (4,115 కిమీ) ఫ్లైట్ 31½ గంటల్లో పూర్తయింది. [11] 6-8 ఫిబ్రవరి 1933 నుండి, గేఫోర్డ్ మరియు అతని నావిగేటర్ ఫ్లైట్ లెఫ్టినెంట్ జి. ఇ. నికోలెట్స్ రెండవ విమానంలో నాన్-స్టాప్, K1991, క్రాన్వెల్ నుండి నైరుతి ఆఫ్రికాలోని వాల్విస్"&amp;" బే వరకు ప్రయాణించారు. ఇది ప్రపంచ సుదూర రికార్డు 5,410 మైళ్ళు (8,710 కిమీ). వారు కేప్ టౌన్ వరకు కొనసాగారు. [12] రే ఫర్న్‌బరోకు తిరిగి వచ్చినప్పుడు వారిని ఎయిర్ మంత్రి (లార్డ్ లండన్డెరీ), అండర్ సెక్రటరీ ఫర్ ఎయిర్ (సర్ ఫిలిప్ సాసూన్) మరియు రాయల్ వైమానిక దళా"&amp;"నికి చెందిన మార్షల్ సర్ జాన్ సాల్మండ్ కలుసుకున్నారు. [13] దూర రికార్డు 7 ఆగస్టు 1933 వరకు ఫ్రెంచ్ చేత బ్లెరియోట్ 110 తో తిరిగి వచ్చింది. [11] గేఫోర్డ్ మరియు ఎల్‌ఆర్‌డియు తరువాత విక్కర్స్ వెల్లెస్లీతో సుదూర విమానాలు చేస్తాయి. K1991 యునైటెడ్ కింగ్‌డమ్‌కు తి"&amp;"రిగి వెళ్లిన తరువాత, విమానం చేసిన అనేక సూచనలు మరియు వైమానిక మంత్రిత్వ శాఖ 27/33 ను జంకర్స్ జుమో డీజిల్ ఇంజిన్‌తో తిరిగి ఇంజిన్ చేయడానికి 27/33 ని జారీ చేసింది మరియు విమానం పునర్వినియోగపరచబడింది కాని అది బదులుగా కొత్త విమానాన్ని రూపొందించాలని నిర్ణయించుకున"&amp;"్నారు. [14] ఇకపై అవసరం లేదు, K1991 అప్పుడు రద్దు చేయబడింది. 1915 నుండి ఫెయిరీ విమానం నుండి వచ్చిన డేటా [2] సాధారణ లక్షణాలు పోల్చదగిన పాత్ర, కాన్ఫిగరేషన్ మరియు ERA సంబంధిత జాబితాల పనితీరు విమానం")</f>
        <v>ఫైరీ లాంగ్-రేంజ్ మోనోప్లేన్ 1928 లో మొదట ఎగిరిన బ్రిటిష్ ప్రయోగాత్మక విమానం. ఇది సింగిల్-ఇంజిన్, హై-వింగ్ విమానం, ఇది స్థిర తోక స్కిడ్ ల్యాండింగ్ గేర్‌తో. రెండు ఉదాహరణలు నిర్మించబడ్డాయి. ఈ విమానం డిసెంబర్ 1927 లో డైరెక్టరేట్ ఆఫ్ టెక్నికల్ డెవలప్‌మెంట్ (డిటిడి) జారీ చేసిన ఎయిర్ మినిస్ట్రీ స్పెసిఫికేషన్ 33/27 ను కలవడానికి రూపొందించబడింది, సంపూర్ణ దూర ప్రపంచ రికార్డును ఎగిరే హాకర్ హార్స్లీ బాంబర్‌లను విచ్ఛిన్నం చేయడానికి RAF మూడు ప్రయత్నాలు చేసిన తరువాత. [1] హౌస్ ఆఫ్ కామన్స్ మంత్రిత్వ శాఖ ప్రతినిధి ప్రకారం, ఈ విమానం "ఒక నిర్దిష్ట రికార్డ్ కోసం" మాత్రమే కాకుండా, విమానాల పరిధిని పెంచే పద్ధతులపై తీవ్రమైన అధ్యయనంగా నిర్మించవలసి ఉంది. ట్రెజరీ యొక్క ఆందోళనలను ఉపశమనం చేయడానికి, విమానం జీవితాన్ని పోస్టల్ విమానంగా ప్రారంభించింది. [2] ప్రోటోటైప్ యొక్క కోణాల ముక్కు మరియు సొగసైన పంక్తులు పెన్నులు మరియు యాంత్రిక పెన్సిల్స్ తయారీదారు తరువాత "ఎవర్‌షార్ప్" అనే మారుపేరుకు దారితీశాయి. [3] ఇతర కాన్ఫిగరేషన్లు అధ్యయనం చేయబడినప్పటికీ, విండ్ టన్నెల్ పరీక్షించిన తరువాత ఎత్తైన రెక్కను ఎంచుకున్నారు, ఇంధన ట్యాంకుల నుండి గురుత్వాకర్షణ ఫీడ్‌ను అనుమతిస్తుంది. రెక్క యొక్క స్పార్స్ కలపతో ఉన్నాయి, అంతర్గత బ్రేసింగ్ యొక్క స్టీల్ పిరమిడ్ వ్యవస్థతో టోర్షనల్ దృ g త్వం జోడించడానికి మరియు పీడన కేంద్రం యొక్క స్థానంతో సంబంధం లేకుండా విమాన లోడ్లు స్పార్‌ల మధ్య సమానంగా పంపిణీ చేయబడిందని మరియు ఫాబ్రిక్ కప్పబడి ఉండేలా చూసుకోవాలి. ఇంధన సామర్థ్యం 1,043 ఇంప్ గాల్స్ (4,742 ఎల్) మరియు ఈ వ్యవస్థ గురుత్వాకర్షణ ఫీడ్ మరియు యాంత్రిక ఇంధన పంపును వరుసగా ఉపయోగించింది; గాలి నడిచే, అత్యవసర బ్యాకప్ పంప్ కూడా అందించబడింది. సుదూర పనితీరుకు అంకితమైన ఇతర లక్షణాలు ఉన్నాయి; రెండు సమాంతర ఆయిల్ ఫిల్టర్ సర్క్యూట్లు ఉన్నాయి, ఒక ఫిల్టర్‌ను తొలగించి శుభ్రం చేయడానికి అనుమతిస్తుంది, మరొకటి అమలులో ఉంది. ఈ విమానం రిజర్వ్ పైలట్ కోసం న్యూమాటిక్ బెడ్ కలిగి ఉంది. ఫైరీ IIIF మరియు DH.9A ను ఉపయోగించి విస్తృతమైన పరీక్షల తరువాత, 570 HP (430 kW) యొక్క నేపియర్ లయన్ జియా డిజైన్ ప్రక్రియలో ఆలస్యంగా ఎంపిక చేయబడింది. మొదటి నిర్మించిన, J9479, 14 నవంబర్ 1928 న RAF నార్తోల్ట్ నుండి మొదటిసారిగా ప్రయాణించింది. [4] ఈ విమానం డిసెంబర్ 7 న RAF కి అప్పగించబడింది, మరియు 22-23 మార్చి 1929 న 24 గంటల విచారణతో సహా రికార్డు ప్రయత్నం కోసం పరీక్షలు కొనసాగాయి. భారతదేశంలో బెంగళూరుకు విమాన ప్రయాణానికి ప్రయత్నించాలని నిర్ణయించారు, ఇది గొప్పది సర్కిల్ దూరం సుమారు 5,000 మైళ్ళు (8,000 కిమీ), ప్రస్తుత రికార్డు 4,466 మైళ్ళు (7,187 కి.మీ) రికార్డులో సవోయా-మార్చి స్వెట్టి ఎస్ .64 జూలై 1928 లో. [4] స్క్వాడ్రన్ నాయకుడు ఎ. జి. జోన్స్-విలియమ్స్ మరియు ఫ్లైట్ లెఫ్టినెంట్ ఎన్. హెచ్. జెంకిన్స్ 24 ఏప్రిల్ 1929 న లింకన్షైర్లోని RAF క్రాన్వెల్ నుండి బయలుదేరారు. ఈ విమానం బ్రిటన్ మరియు భారతదేశం మధ్య మొట్టమొదటి నాన్-స్టాప్ ఫ్లైట్ అయినప్పటికీ, గొప్ప సర్కిల్ దూరం 4,130 మైళ్ళు (6,650 కిమీ) రికార్డుకు తక్కువ. [6] ఫ్రెంచ్ బ్రెగెట్ 19 పాయింట్ డి విచారణ ద్వారా రికార్డును 4,912 మైళ్ళు (7,905 కిమీ) కు పెంచినప్పటికీ, ఆ సంవత్సరం తరువాత మరో రికార్డు ప్రయత్నం చేయాలని నిర్ణయించారు. ఈసారి ఇంగ్లాండ్ నుండి దక్షిణాఫ్రికాకు వెళ్లడానికి ప్రణాళిక చేయబడింది. ఈ రెండవ ప్రయత్నం, మొదటి సిబ్బందితో, 16 డిసెంబర్ 1929 న బయలుదేరింది, కాని ట్యూనిస్‌కు దక్షిణంగా క్రాష్ అయ్యింది, విమానాన్ని నాశనం చేసి, సిబ్బందిని చంపింది. [7] క్రాష్ సైట్ నుండి కోలుకున్న నావిగేషన్ లాగ్ విమానం యొక్క ఎత్తును 18:00 గంటలకు 5,000 అడుగులు (1,500 మీ) గా ఇచ్చింది, అయినప్పటికీ, విమానం యొక్క బారోగ్రాఫ్‌లు ఆ సమయంలో 3,000 అడుగుల (910 మీ) కన్నా తక్కువ ఎత్తును నమోదు చేశాయి. ఇంపాక్ట్ పాయింట్ సముద్ర మట్టానికి 2,300 అడుగుల (700 మీ) పైన ఉంది. ట్యునీషియా మరియు క్రాన్‌వెల్ మధ్య బారోమెట్రిక్ పీడనం గణనీయంగా పడిపోయింది, వారి ఎత్తు దాని కంటే ఎక్కువగా ఉందని, లేదా ఆల్టిమీటర్ పనిచేయకపోయిందని వారు నమ్ముతారు. [8] ఎదురుదెబ్బలు ఉన్నప్పటికీ, జూలై 1930 లో వైమానిక మంత్రిత్వ శాఖ రెండవ సుదూర మోనోప్లేన్ (K1991) ను ఆదేశించింది, ఇది 30 జూన్ 1931 న ప్రయాణించింది. మొదటి విమానాల మాదిరిగానే, దీనికి విస్తరించిన మరియు పున es రూపకల్పన చేసిన ఫిన్ మరియు చుక్కానితో సహా అనేక తేడాలు ఉన్నాయి. మరియు ఇప్పుడు అది ఆటోపైలట్ మరియు వీల్ స్పాట్స్ కలిగి ఉంది. [9] [10] 27-28 అక్టోబర్ 1931 న, స్క్వాడ్రన్ నాయకుడు ఓ. ఆర్. 2,557 మైళ్ళు (4,115 కిమీ) ఫ్లైట్ 31½ గంటల్లో పూర్తయింది. [11] 6-8 ఫిబ్రవరి 1933 నుండి, గేఫోర్డ్ మరియు అతని నావిగేటర్ ఫ్లైట్ లెఫ్టినెంట్ జి. ఇ. నికోలెట్స్ రెండవ విమానంలో నాన్-స్టాప్, K1991, క్రాన్వెల్ నుండి నైరుతి ఆఫ్రికాలోని వాల్విస్ బే వరకు ప్రయాణించారు. ఇది ప్రపంచ సుదూర రికార్డు 5,410 మైళ్ళు (8,710 కిమీ). వారు కేప్ టౌన్ వరకు కొనసాగారు. [12] రే ఫర్న్‌బరోకు తిరిగి వచ్చినప్పుడు వారిని ఎయిర్ మంత్రి (లార్డ్ లండన్డెరీ), అండర్ సెక్రటరీ ఫర్ ఎయిర్ (సర్ ఫిలిప్ సాసూన్) మరియు రాయల్ వైమానిక దళానికి చెందిన మార్షల్ సర్ జాన్ సాల్మండ్ కలుసుకున్నారు. [13] దూర రికార్డు 7 ఆగస్టు 1933 వరకు ఫ్రెంచ్ చేత బ్లెరియోట్ 110 తో తిరిగి వచ్చింది. [11] గేఫోర్డ్ మరియు ఎల్‌ఆర్‌డియు తరువాత విక్కర్స్ వెల్లెస్లీతో సుదూర విమానాలు చేస్తాయి. K1991 యునైటెడ్ కింగ్‌డమ్‌కు తిరిగి వెళ్లిన తరువాత, విమానం చేసిన అనేక సూచనలు మరియు వైమానిక మంత్రిత్వ శాఖ 27/33 ను జంకర్స్ జుమో డీజిల్ ఇంజిన్‌తో తిరిగి ఇంజిన్ చేయడానికి 27/33 ని జారీ చేసింది మరియు విమానం పునర్వినియోగపరచబడింది కాని అది బదులుగా కొత్త విమానాన్ని రూపొందించాలని నిర్ణయించుకున్నారు. [14] ఇకపై అవసరం లేదు, K1991 అప్పుడు రద్దు చేయబడింది. 1915 నుండి ఫెయిరీ విమానం నుండి వచ్చిన డేటా [2] సాధారణ లక్షణాలు పోల్చదగిన పాత్ర, కాన్ఫిగరేషన్ మరియు ERA సంబంధిత జాబితాల పనితీరు విమానం</v>
      </c>
      <c r="E43" s="1" t="s">
        <v>866</v>
      </c>
      <c r="F43" s="1" t="str">
        <f>IFERROR(__xludf.DUMMYFUNCTION("GOOGLETRANSLATE(E:E, ""en"", ""te"")"),"ప్రయోగాత్మక విమానం")</f>
        <v>ప్రయోగాత్మక విమానం</v>
      </c>
      <c r="H43" s="1" t="s">
        <v>226</v>
      </c>
      <c r="I43" s="1" t="str">
        <f>IFERROR(__xludf.DUMMYFUNCTION("GOOGLETRANSLATE(H:H, ""en"", ""te"")"),"యునైటెడ్ కింగ్‌డమ్")</f>
        <v>యునైటెడ్ కింగ్‌డమ్</v>
      </c>
      <c r="K43" s="1" t="s">
        <v>867</v>
      </c>
      <c r="L43" s="1" t="str">
        <f>IFERROR(__xludf.DUMMYFUNCTION("GOOGLETRANSLATE(K:K, ""en"", ""te"")"),"ఫైరీ ఏవియేషన్")</f>
        <v>ఫైరీ ఏవియేషన్</v>
      </c>
      <c r="M43" s="1" t="s">
        <v>868</v>
      </c>
      <c r="P43" s="3">
        <v>10546.0</v>
      </c>
      <c r="T43" s="1">
        <v>2.0</v>
      </c>
      <c r="W43" s="1" t="s">
        <v>869</v>
      </c>
      <c r="X43" s="1" t="s">
        <v>870</v>
      </c>
      <c r="Y43" s="1" t="s">
        <v>871</v>
      </c>
      <c r="AB43" s="1" t="s">
        <v>872</v>
      </c>
      <c r="AD43" s="1" t="s">
        <v>873</v>
      </c>
      <c r="AH43" s="1" t="s">
        <v>874</v>
      </c>
      <c r="AJ43" s="1" t="s">
        <v>875</v>
      </c>
      <c r="AL43" s="1" t="s">
        <v>876</v>
      </c>
      <c r="AN43" s="1" t="s">
        <v>877</v>
      </c>
      <c r="AS43" s="1" t="s">
        <v>878</v>
      </c>
      <c r="AV43" s="1" t="s">
        <v>879</v>
      </c>
      <c r="BF43" s="1" t="s">
        <v>880</v>
      </c>
      <c r="BT43" s="1" t="s">
        <v>881</v>
      </c>
      <c r="CJ43" s="1" t="s">
        <v>882</v>
      </c>
      <c r="CL43" s="1" t="s">
        <v>883</v>
      </c>
    </row>
    <row r="44">
      <c r="A44" s="1" t="s">
        <v>762</v>
      </c>
      <c r="B44" s="1" t="str">
        <f>IFERROR(__xludf.DUMMYFUNCTION("GOOGLETRANSLATE(A:A, ""en"", ""te"")"),"ఫాల్కోనార్ AMF-14H మరాండా")</f>
        <v>ఫాల్కోనార్ AMF-14H మరాండా</v>
      </c>
      <c r="C44" s="1" t="s">
        <v>884</v>
      </c>
      <c r="D44" s="1" t="str">
        <f>IFERROR(__xludf.DUMMYFUNCTION("GOOGLETRANSLATE(C:C, ""en"", ""te"")"),"ఫాల్కోనార్ AMF-14H మరాండా కెనడియన్ te త్సాహిక-నిర్మిత విమానం, ఇది కెనడియన్ బేసిక్ అల్ట్రాలైట్ క్లాస్ మరియు యుఎస్ లైట్-స్పోర్ట్ ఎయిర్క్రాఫ్ట్ వర్గం కోసం ఫాల్కోనార్ ఏవియా చేత రూపొందించబడింది మరియు ఉత్పత్తి చేయబడింది. ఈ విమానం ఒక కిట్‌గా లేదా te త్సాహిక నిర్"&amp;"మాణానికి ప్రణాళికలుగా సరఫరా చేయబడుతుంది. [1] [2] 2019 లో ఫాల్కోనార్ ఏవియా చేత వ్యాపారాన్ని మూసివేసినప్పటి నుండి, ఈ ప్రణాళికలు ఇప్పుడు మన్నా ఏవియేషన్ చేత విక్రయించబడ్డాయి. [3] ఈ విమానం భారీ ఫాల్కోనార్ AMF-S14 సూపర్ మరాండా నుండి అభివృద్ధి చేయబడింది. AMF-14H"&amp;" లో స్ట్రట్-బ్రేస్డ్ హై-వింగ్, రెండు-సీట్ల-సైడ్-సైడ్-సైడ్ కాన్ఫిగరేషన్ పరివేష్టిత కాక్‌పిట్ ఉంది, ఇది 46 లో (117 సెం.మీ) వెడల్పు, వీల్ ప్యాంటుతో స్థిర సాంప్రదాయ ల్యాండింగ్ గేర్ మరియు ఒకే ఇంజిన్ ట్రాక్టర్ కాన్ఫిగరేషన్. [1] AMF-14H నిర్మాణం కలప నుండి తయారవు"&amp;"తుంది, దాని ఎగిరే ఉపరితలాలు డోప్డ్ ఎయిర్క్రాఫ్ట్ ఫాబ్రిక్‌తో కప్పబడి ఉంటాయి. దీని 32 అడుగుల (9.8 మీ) స్పాన్ వింగ్ 158 చదరపు అడుగుల (14.7 మీ 2) విస్తీర్ణంలో ఉంది మరియు దీనికి ""వి"" స్ట్రట్స్ మరియు జ్యూరీ స్ట్రట్స్ మద్దతు ఇస్తున్నాయి. విమానం యొక్క సిఫార్సు"&amp;" చేసిన ఇంజిన్ శక్తి శ్రేణి 65 నుండి 110 హెచ్‌పి (48 నుండి 82 కిలోవాట్) మరియు ఉపయోగించిన ప్రామాణిక ఇంజిన్‌లలో 100 హెచ్‌పి (75 కిలోవాట్) రోటాక్స్ 912లు ఫోర్-స్ట్రోక్ పవర్‌ప్లాంట్ ఉన్నాయి. సరఫరా చేసిన కిట్ నుండి నిర్మాణ సమయం 1100 గంటలు. [1] డిసెంబర్ 2011 నాట"&amp;"ికి ఈ నమూనాకు ఒక ఉదాహరణ పూర్తయింది. [1] కిట్‌ప్లాన్లు మరియు ఫాల్కోనార్ ఏవియా నుండి డేటా [1] [2] సాధారణ లక్షణాల పనితీరు")</f>
        <v>ఫాల్కోనార్ AMF-14H మరాండా కెనడియన్ te త్సాహిక-నిర్మిత విమానం, ఇది కెనడియన్ బేసిక్ అల్ట్రాలైట్ క్లాస్ మరియు యుఎస్ లైట్-స్పోర్ట్ ఎయిర్క్రాఫ్ట్ వర్గం కోసం ఫాల్కోనార్ ఏవియా చేత రూపొందించబడింది మరియు ఉత్పత్తి చేయబడింది. ఈ విమానం ఒక కిట్‌గా లేదా te త్సాహిక నిర్మాణానికి ప్రణాళికలుగా సరఫరా చేయబడుతుంది. [1] [2] 2019 లో ఫాల్కోనార్ ఏవియా చేత వ్యాపారాన్ని మూసివేసినప్పటి నుండి, ఈ ప్రణాళికలు ఇప్పుడు మన్నా ఏవియేషన్ చేత విక్రయించబడ్డాయి. [3] ఈ విమానం భారీ ఫాల్కోనార్ AMF-S14 సూపర్ మరాండా నుండి అభివృద్ధి చేయబడింది. AMF-14H లో స్ట్రట్-బ్రేస్డ్ హై-వింగ్, రెండు-సీట్ల-సైడ్-సైడ్-సైడ్ కాన్ఫిగరేషన్ పరివేష్టిత కాక్‌పిట్ ఉంది, ఇది 46 లో (117 సెం.మీ) వెడల్పు, వీల్ ప్యాంటుతో స్థిర సాంప్రదాయ ల్యాండింగ్ గేర్ మరియు ఒకే ఇంజిన్ ట్రాక్టర్ కాన్ఫిగరేషన్. [1] AMF-14H నిర్మాణం కలప నుండి తయారవుతుంది, దాని ఎగిరే ఉపరితలాలు డోప్డ్ ఎయిర్క్రాఫ్ట్ ఫాబ్రిక్‌తో కప్పబడి ఉంటాయి. దీని 32 అడుగుల (9.8 మీ) స్పాన్ వింగ్ 158 చదరపు అడుగుల (14.7 మీ 2) విస్తీర్ణంలో ఉంది మరియు దీనికి "వి" స్ట్రట్స్ మరియు జ్యూరీ స్ట్రట్స్ మద్దతు ఇస్తున్నాయి. విమానం యొక్క సిఫార్సు చేసిన ఇంజిన్ శక్తి శ్రేణి 65 నుండి 110 హెచ్‌పి (48 నుండి 82 కిలోవాట్) మరియు ఉపయోగించిన ప్రామాణిక ఇంజిన్‌లలో 100 హెచ్‌పి (75 కిలోవాట్) రోటాక్స్ 912లు ఫోర్-స్ట్రోక్ పవర్‌ప్లాంట్ ఉన్నాయి. సరఫరా చేసిన కిట్ నుండి నిర్మాణ సమయం 1100 గంటలు. [1] డిసెంబర్ 2011 నాటికి ఈ నమూనాకు ఒక ఉదాహరణ పూర్తయింది. [1] కిట్‌ప్లాన్లు మరియు ఫాల్కోనార్ ఏవియా నుండి డేటా [1] [2] సాధారణ లక్షణాల పనితీరు</v>
      </c>
      <c r="E44" s="1" t="s">
        <v>465</v>
      </c>
      <c r="F44" s="1" t="str">
        <f>IFERROR(__xludf.DUMMYFUNCTION("GOOGLETRANSLATE(E:E, ""en"", ""te"")"),"Te త్సాహిక నిర్మించిన విమానం")</f>
        <v>Te త్సాహిక నిర్మించిన విమానం</v>
      </c>
      <c r="G44" s="1" t="s">
        <v>466</v>
      </c>
      <c r="H44" s="1" t="s">
        <v>577</v>
      </c>
      <c r="I44" s="1" t="str">
        <f>IFERROR(__xludf.DUMMYFUNCTION("GOOGLETRANSLATE(H:H, ""en"", ""te"")"),"కెనడా")</f>
        <v>కెనడా</v>
      </c>
      <c r="K44" s="1" t="s">
        <v>642</v>
      </c>
      <c r="L44" s="1" t="str">
        <f>IFERROR(__xludf.DUMMYFUNCTION("GOOGLETRANSLATE(K:K, ""en"", ""te"")"),"ఫాల్కోనార్ ఏవియామన్నా ఏవియేషన్")</f>
        <v>ఫాల్కోనార్ ఏవియామన్నా ఏవియేషన్</v>
      </c>
      <c r="M44" s="1" t="s">
        <v>643</v>
      </c>
      <c r="R44" s="1" t="s">
        <v>644</v>
      </c>
      <c r="T44" s="1" t="s">
        <v>885</v>
      </c>
      <c r="U44" s="1" t="s">
        <v>750</v>
      </c>
      <c r="V44" s="1" t="s">
        <v>886</v>
      </c>
      <c r="W44" s="1" t="s">
        <v>127</v>
      </c>
      <c r="Y44" s="1" t="s">
        <v>887</v>
      </c>
      <c r="Z44" s="1" t="s">
        <v>888</v>
      </c>
      <c r="AA44" s="1" t="s">
        <v>889</v>
      </c>
      <c r="AB44" s="1" t="s">
        <v>890</v>
      </c>
      <c r="AD44" s="1" t="s">
        <v>891</v>
      </c>
      <c r="AE44" s="1" t="s">
        <v>892</v>
      </c>
      <c r="AH44" s="1" t="s">
        <v>893</v>
      </c>
      <c r="AK44" s="1" t="s">
        <v>258</v>
      </c>
      <c r="AL44" s="1" t="s">
        <v>594</v>
      </c>
      <c r="AM44" s="1" t="s">
        <v>894</v>
      </c>
      <c r="AO44" s="1" t="s">
        <v>895</v>
      </c>
      <c r="AP44" s="1" t="s">
        <v>328</v>
      </c>
      <c r="AR44" s="1" t="s">
        <v>202</v>
      </c>
    </row>
    <row r="45">
      <c r="A45" s="1" t="s">
        <v>896</v>
      </c>
      <c r="B45" s="1" t="str">
        <f>IFERROR(__xludf.DUMMYFUNCTION("GOOGLETRANSLATE(A:A, ""en"", ""te"")"),"ఫాంటసీ ఎయిర్ అల్లెగ్రో")</f>
        <v>ఫాంటసీ ఎయిర్ అల్లెగ్రో</v>
      </c>
      <c r="C45" s="1" t="s">
        <v>897</v>
      </c>
      <c r="D45" s="1" t="str">
        <f>IFERROR(__xludf.DUMMYFUNCTION("GOOGLETRANSLATE(C:C, ""en"", ""te"")"),"ఫాంటసీ ఎయిర్ అల్లెగ్రో చెక్ రెండు సీటు, హై వింగ్, ట్రైసైకిల్ గేర్, సింగిల్ ఇంజిన్ మోనోప్లేన్ లైట్-స్పోర్ట్ విమానం లేదా మైక్రోలైట్ మొదట ఫాంటసీ ఎయిర్ చేత రూపొందించబడింది మరియు నిర్మించబడింది మరియు తరువాత యునైటెడ్ స్టేట్స్లో అల్లెగ్రో ఎల్ఎస్ఎ చేత ఉత్పత్తి చే"&amp;"యబడింది. [1] [2] [ 3] అల్లెగ్రోలో అల్యూమినియం నుండి నిర్మించిన స్ట్రట్-బ్రేస్డ్ వింగ్ ఉంది, ఫైబర్గ్లాస్ వింగ్టిప్స్ ఉన్నాయి. 2000 మరియు 2007 వేరియంట్లలో 10: 1 కారక నిష్పత్తి వింగ్ ఉన్నాయి, ఇది ఫ్లాప్స్ యొక్క అవుట్‌బోర్డ్‌ను ట్యాప్ చేస్తుంది, అయితే తక్కువ-"&amp;"రెక్కల SW మోడల్‌లో టేపర్డ్ కాని రెక్కలు ఉన్నాయి. రెక్కలు మూడు స్థానం ఎలక్ట్రికల్-యాక్చుయేటెడ్ ఫ్లాప్‌లను కలిగి ఉంటాయి, క్రూజింగ్ ఫ్లైట్ కోసం 0, 15 మరియు 48 డిగ్రీల స్థానాలు, 2000 మోడల్‌లో వరుసగా టేకాఫ్ మరియు ల్యాండింగ్ మరియు 2007 మోడల్‌లో -4.5, 15 మరియు 4"&amp;"8 డిగ్రీలు ఉన్నాయి. ఐలెరాన్లు అవకలన రూపకల్పన. ఎయిర్‌ఫాయిల్ ఒక SM 701. [1] [4] కాక్‌పిట్ ప్రాంతంలో స్టీల్ ట్యూబ్ ఉపబలంతో కెవ్లార్-రీన్ఫోర్స్డ్ ఫైబర్‌గ్లాస్ నుండి ఫ్యూజ్‌లేజ్ నిర్మించబడింది. సీటింగ్ పైలట్ మరియు ప్రయాణీకుల కోసం సైడ్-బై-సైడ్ కాన్ఫిగరేషన్‌లో, "&amp;"సెంటర్-మౌంటెడ్ కంట్రోల్ స్టిక్‌ను పంచుకుంటుంది. ల్యాండింగ్ గేర్ ట్రైసైకిల్ కాన్ఫిగరేషన్, ఫైబర్గ్లాస్ నుండి తయారు చేయబడిన వంగిన ప్రధాన గేర్ కాళ్ళు మరియు స్టీల్ గొట్టాలపై ఒక నోస్‌వీల్ రబ్బరు పుక్ షాక్ శోషకంతో అమర్చబడి ఉంటుంది. ఫిన్ కింద అమర్చిన షాక్-శోషక తో"&amp;"క స్కిడ్ కూడా ఉంది. ఫిన్ ఫైబర్గ్లాస్ అయితే క్షితిజ సమాంతర స్టెబిలైజర్, ఎలివేటర్ మరియు సర్దుబాటు చేయగల ట్రిమ్ టాబ్ టి-టెయిల్‌గా అమర్చబడి ఉంటాయి. [1] ప్రామాణిక 55 ఎల్ (15 యుఎస్ గాల్) ఇంధన ట్యాంక్ నేల కింద అమర్చబడి ఉంటుంది, వింగ్స్ ట్యాంకులు ఐచ్ఛికం, మొత్తం "&amp;"సామర్థ్యాన్ని 95 ఎల్ (25 యుఎస్ గాల్) కు తీసుకువస్తాయి. [1] 2000 కి అందుబాటులో ఉన్న ఇంజన్లు 100 హెచ్‌పి (75 కిలోవాట్ల) రోటాక్స్ 912లు, 80 హెచ్‌పి (60 కిలోవాట్) రోటాక్స్ 912UL మరియు 64 హెచ్‌పి (48 కిలోవాట్) రోటాక్స్ 582. 2007 మోడల్ రోటాక్స్ 912UL మరియు ULS "&amp;"ను మాత్రమే అందిస్తుంది. గ్లైడర్-టోవింగ్ కిట్ ఐచ్ఛికం, ఇది 500 కిలోల (1,102 పౌండ్లు) స్థూల బరువు వరకు గ్లైడర్‌లను వెళ్ళుటను అనుమతిస్తుంది. [1] [4] అల్లెగ్రో 2000 మోడల్ యొక్క రూపకల్పన దాని సౌందర్య అప్పీల్, మంచి కాక్‌పిట్ దృశ్యమానత, కాంతి నియంత్రణలు, ఆపరేటిం"&amp;"గ్ ఎకనామిక్స్ మరియు విలువ, వైడ్ స్పీడ్ రేంజ్, రేంజ్ మరియు పేలోడ్ అలాగే ఆనందించే విమాన లక్షణాల కోసం ప్రశంసించబడింది. పొడవైన పైలట్లకు మరియు తక్కువ నియంత్రణ సామరస్యం కోసం ఇది పేలవమైన ఎర్గోనామిక్ వసతి కోసం విమర్శించబడింది, ఎలివేటర్ ఐలెరాన్స్ కంటే చాలా తేలికగా"&amp;" నియంత్రిస్తుంది, ఇవి చుక్కాని పెడల్స్ కంటే చాలా తేలికగా ఉంటాయి. [1] ఈ విమానం అనేక దేశాల మైక్రోలైట్/అల్ట్రాలైట్ నిబంధనలతో పాటు యుఎస్ఎ FAA లైట్-స్పోర్ట్ ఎయిర్క్రాఫ్ట్ నిబంధనల క్రింద ఎగురవేయబడుతుంది. కెనడాలో ఈ విమానం ప్రాథమిక అల్ట్రాలైట్ లేదా అధునాతన అల్ట్ర"&amp;"ాలైట్‌గా నమోదు చేయవచ్చు. [1] జైర్ ఆస్ట్రేలియా నుండి డేటా [4] సాధారణ లక్షణాల పనితీరు")</f>
        <v>ఫాంటసీ ఎయిర్ అల్లెగ్రో చెక్ రెండు సీటు, హై వింగ్, ట్రైసైకిల్ గేర్, సింగిల్ ఇంజిన్ మోనోప్లేన్ లైట్-స్పోర్ట్ విమానం లేదా మైక్రోలైట్ మొదట ఫాంటసీ ఎయిర్ చేత రూపొందించబడింది మరియు నిర్మించబడింది మరియు తరువాత యునైటెడ్ స్టేట్స్లో అల్లెగ్రో ఎల్ఎస్ఎ చేత ఉత్పత్తి చేయబడింది. [1] [2] [ 3] అల్లెగ్రోలో అల్యూమినియం నుండి నిర్మించిన స్ట్రట్-బ్రేస్డ్ వింగ్ ఉంది, ఫైబర్గ్లాస్ వింగ్టిప్స్ ఉన్నాయి. 2000 మరియు 2007 వేరియంట్లలో 10: 1 కారక నిష్పత్తి వింగ్ ఉన్నాయి, ఇది ఫ్లాప్స్ యొక్క అవుట్‌బోర్డ్‌ను ట్యాప్ చేస్తుంది, అయితే తక్కువ-రెక్కల SW మోడల్‌లో టేపర్డ్ కాని రెక్కలు ఉన్నాయి. రెక్కలు మూడు స్థానం ఎలక్ట్రికల్-యాక్చుయేటెడ్ ఫ్లాప్‌లను కలిగి ఉంటాయి, క్రూజింగ్ ఫ్లైట్ కోసం 0, 15 మరియు 48 డిగ్రీల స్థానాలు, 2000 మోడల్‌లో వరుసగా టేకాఫ్ మరియు ల్యాండింగ్ మరియు 2007 మోడల్‌లో -4.5, 15 మరియు 48 డిగ్రీలు ఉన్నాయి. ఐలెరాన్లు అవకలన రూపకల్పన. ఎయిర్‌ఫాయిల్ ఒక SM 701. [1] [4] కాక్‌పిట్ ప్రాంతంలో స్టీల్ ట్యూబ్ ఉపబలంతో కెవ్లార్-రీన్ఫోర్స్డ్ ఫైబర్‌గ్లాస్ నుండి ఫ్యూజ్‌లేజ్ నిర్మించబడింది. సీటింగ్ పైలట్ మరియు ప్రయాణీకుల కోసం సైడ్-బై-సైడ్ కాన్ఫిగరేషన్‌లో, సెంటర్-మౌంటెడ్ కంట్రోల్ స్టిక్‌ను పంచుకుంటుంది. ల్యాండింగ్ గేర్ ట్రైసైకిల్ కాన్ఫిగరేషన్, ఫైబర్గ్లాస్ నుండి తయారు చేయబడిన వంగిన ప్రధాన గేర్ కాళ్ళు మరియు స్టీల్ గొట్టాలపై ఒక నోస్‌వీల్ రబ్బరు పుక్ షాక్ శోషకంతో అమర్చబడి ఉంటుంది. ఫిన్ కింద అమర్చిన షాక్-శోషక తోక స్కిడ్ కూడా ఉంది. ఫిన్ ఫైబర్గ్లాస్ అయితే క్షితిజ సమాంతర స్టెబిలైజర్, ఎలివేటర్ మరియు సర్దుబాటు చేయగల ట్రిమ్ టాబ్ టి-టెయిల్‌గా అమర్చబడి ఉంటాయి. [1] ప్రామాణిక 55 ఎల్ (15 యుఎస్ గాల్) ఇంధన ట్యాంక్ నేల కింద అమర్చబడి ఉంటుంది, వింగ్స్ ట్యాంకులు ఐచ్ఛికం, మొత్తం సామర్థ్యాన్ని 95 ఎల్ (25 యుఎస్ గాల్) కు తీసుకువస్తాయి. [1] 2000 కి అందుబాటులో ఉన్న ఇంజన్లు 100 హెచ్‌పి (75 కిలోవాట్ల) రోటాక్స్ 912లు, 80 హెచ్‌పి (60 కిలోవాట్) రోటాక్స్ 912UL మరియు 64 హెచ్‌పి (48 కిలోవాట్) రోటాక్స్ 582. 2007 మోడల్ రోటాక్స్ 912UL మరియు ULS ను మాత్రమే అందిస్తుంది. గ్లైడర్-టోవింగ్ కిట్ ఐచ్ఛికం, ఇది 500 కిలోల (1,102 పౌండ్లు) స్థూల బరువు వరకు గ్లైడర్‌లను వెళ్ళుటను అనుమతిస్తుంది. [1] [4] అల్లెగ్రో 2000 మోడల్ యొక్క రూపకల్పన దాని సౌందర్య అప్పీల్, మంచి కాక్‌పిట్ దృశ్యమానత, కాంతి నియంత్రణలు, ఆపరేటింగ్ ఎకనామిక్స్ మరియు విలువ, వైడ్ స్పీడ్ రేంజ్, రేంజ్ మరియు పేలోడ్ అలాగే ఆనందించే విమాన లక్షణాల కోసం ప్రశంసించబడింది. పొడవైన పైలట్లకు మరియు తక్కువ నియంత్రణ సామరస్యం కోసం ఇది పేలవమైన ఎర్గోనామిక్ వసతి కోసం విమర్శించబడింది, ఎలివేటర్ ఐలెరాన్స్ కంటే చాలా తేలికగా నియంత్రిస్తుంది, ఇవి చుక్కాని పెడల్స్ కంటే చాలా తేలికగా ఉంటాయి. [1] ఈ విమానం అనేక దేశాల మైక్రోలైట్/అల్ట్రాలైట్ నిబంధనలతో పాటు యుఎస్ఎ FAA లైట్-స్పోర్ట్ ఎయిర్క్రాఫ్ట్ నిబంధనల క్రింద ఎగురవేయబడుతుంది. కెనడాలో ఈ విమానం ప్రాథమిక అల్ట్రాలైట్ లేదా అధునాతన అల్ట్రాలైట్‌గా నమోదు చేయవచ్చు. [1] జైర్ ఆస్ట్రేలియా నుండి డేటా [4] సాధారణ లక్షణాల పనితీరు</v>
      </c>
      <c r="E45" s="1" t="s">
        <v>898</v>
      </c>
      <c r="F45" s="1" t="str">
        <f>IFERROR(__xludf.DUMMYFUNCTION("GOOGLETRANSLATE(E:E, ""en"", ""te"")"),"మైక్రోలైట్/అల్ట్రాలైట్")</f>
        <v>మైక్రోలైట్/అల్ట్రాలైట్</v>
      </c>
      <c r="K45" s="1" t="s">
        <v>899</v>
      </c>
      <c r="L45" s="1" t="str">
        <f>IFERROR(__xludf.DUMMYFUNCTION("GOOGLETRANSLATE(K:K, ""en"", ""te"")"),"ఫాంటసీ ఎయిర్‌లెగ్రో ఎల్‌ఎస్‌ఎ")</f>
        <v>ఫాంటసీ ఎయిర్‌లెగ్రో ఎల్‌ఎస్‌ఎ</v>
      </c>
      <c r="M45" s="1" t="s">
        <v>900</v>
      </c>
      <c r="N45" s="1" t="s">
        <v>901</v>
      </c>
      <c r="O45" s="1" t="str">
        <f>IFERROR(__xludf.DUMMYFUNCTION("GOOGLETRANSLATE(N:N, ""en"", ""te"")"),"ఓల్డ్రిచ్ ఒల్సన్స్కీ")</f>
        <v>ఓల్డ్రిచ్ ఒల్సన్స్కీ</v>
      </c>
      <c r="P45" s="1">
        <v>1995.0</v>
      </c>
      <c r="T45" s="1" t="s">
        <v>902</v>
      </c>
      <c r="W45" s="1" t="s">
        <v>127</v>
      </c>
      <c r="X45" s="1" t="s">
        <v>662</v>
      </c>
      <c r="Y45" s="1" t="s">
        <v>903</v>
      </c>
      <c r="Z45" s="1" t="s">
        <v>904</v>
      </c>
      <c r="AA45" s="1" t="s">
        <v>905</v>
      </c>
      <c r="AB45" s="1" t="s">
        <v>906</v>
      </c>
      <c r="AD45" s="1" t="s">
        <v>907</v>
      </c>
      <c r="AE45" s="1" t="s">
        <v>525</v>
      </c>
      <c r="AG45" s="1" t="s">
        <v>908</v>
      </c>
      <c r="AH45" s="1" t="s">
        <v>909</v>
      </c>
      <c r="AI45" s="1">
        <v>9.5</v>
      </c>
      <c r="AJ45" s="1" t="s">
        <v>910</v>
      </c>
      <c r="AK45" s="1" t="s">
        <v>258</v>
      </c>
      <c r="AL45" s="1" t="s">
        <v>911</v>
      </c>
      <c r="AM45" s="1" t="s">
        <v>912</v>
      </c>
      <c r="AN45" s="1" t="s">
        <v>913</v>
      </c>
      <c r="AO45" s="1" t="s">
        <v>914</v>
      </c>
      <c r="AP45" s="1" t="s">
        <v>915</v>
      </c>
      <c r="AR45" s="1" t="s">
        <v>916</v>
      </c>
      <c r="AT45" s="1" t="s">
        <v>618</v>
      </c>
      <c r="BB45" s="1" t="s">
        <v>917</v>
      </c>
    </row>
    <row r="46">
      <c r="A46" s="1" t="s">
        <v>918</v>
      </c>
      <c r="B46" s="1" t="str">
        <f>IFERROR(__xludf.DUMMYFUNCTION("GOOGLETRANSLATE(A:A, ""en"", ""te"")"),"ఫార్మన్ మౌసిక్")</f>
        <v>ఫార్మన్ మౌసిక్</v>
      </c>
      <c r="C46" s="1" t="s">
        <v>919</v>
      </c>
      <c r="D46" s="1" t="str">
        <f>IFERROR(__xludf.DUMMYFUNCTION("GOOGLETRANSLATE(C:C, ""en"", ""te"")"),"ఫార్మాన్ మౌసిక్ అనేది బిల్లాంకోర్ట్‌లోని సొసైటీ డెస్ ఏరోప్లాన్స్ హెన్రీ ఎట్ మారిస్ ఫార్మాన్ నిర్మించిన ఫ్రెంచ్ మోనోప్లేన్స్ యొక్క కుటుంబం. మొదటి ప్రపంచ యుద్ధం ముగిసిన కొద్దికాలానికే, ఫార్మాన్ క్రీడ మరియు పర్యాటక రంగం కోసం తక్కువ శక్తితో కూడిన సింగిల్ సీట్"&amp;" మోనోప్లేన్‌ను ప్రవేశపెట్టాడు. ఇది మే 1919 లో మొదటిసారిగా ప్రయాణించింది మరియు ఇది మౌసిక్ (ఇంగ్లీష్, దోమలో) గా ఎంపికైంది. కొద్దిసేపటి తరువాత, ఈ రకమైన విమానం యునైటెడ్ కింగ్‌డమ్‌లో మోటార్ గ్లైడర్‌లుగా ప్రసిద్ది చెందింది, 1923 నాటి మొదటి లింప్నే ట్రయల్స్ యొక్"&amp;"క అంశాలు. 1922 లో ఒక ఏవియెట్, దాని ఇంజిన్ లేకుండా, అప్పటికే జాతీయ గ్లైడర్ పోటీలో బహుమతులు గెలుచుకుంది. లింప్నే ట్రయల్స్‌కు మూడు నెలల ముందు అనేక ఏవియెట్‌లు బక్ వద్ద మోటో-ఏవిట్స్ కోసం సమానమైన ఫ్రెంచ్ సమావేశంలో పోటీపడ్డాయి. ఈ రూపకల్పన మొదటిసారి కనిపించిన 17 "&amp;"సంవత్సరాల తరువాత, ఎఫ్ 450 మౌసిక్ గా పునరుద్ధరించబడింది మరియు ఎల్'అవియేషన్ పాపులైర్ కార్యక్రమంలో భాగంగా ఫ్రెంచ్ ప్రభుత్వం కొనుగోలు చేసిన విమానంలో ఇది ఒకటి. అసలు మౌసిక్, తరువాత మౌసిక్ I అని పిలుస్తారు, ఇది భుజం వింగ్ మోనోప్లేన్. రెక్క ప్రణాళికలో దీర్ఘచతురస్"&amp;"రాకారంగా ఉంది, ఫాబ్రిక్ కప్పబడి ఉంటుంది మరియు పై మరియు క్రింద నుండి వైర్డుగా ఉంటుంది. ఎగువ వైర్లు పెరిగిన, కాక్‌పిట్ ముందు పెరిగిన, వంగిన డెక్కింగ్ నుండి పొడుచుకు వచ్చిన కింగ్ పోస్ట్‌తో జతచేయబడ్డాయి మరియు దిగువ వైర్లు అండర్ క్యారేజ్ నిర్మాణానికి వెళ్ళాయి."&amp;" రెక్కలు పూర్తి స్పాన్ ఐలెరాన్‌లను కలిగి ఉన్నాయి. [1] కాక్‌పిట్ వెనుక పైలట్ నడుముకు మాత్రమే చేరుకున్న ఫ్యూజ్‌లేజ్ సన్నగా ఉంది. ఇది చదరపు విభజించబడింది మరియు సన్నని ప్లైవుడ్‌తో కప్పబడి ఉంది. సమాంతర తీగ క్షితిజ సమాంతర తోకలో ప్రత్యేక ఎలివేటర్లు ఉన్నాయి, వాటి"&amp;" మధ్య లోతైన చుక్కాని కదులుతుంది. ఈ ఉపరితలాలు ఫాబ్రిక్ కప్పబడి ఉన్నాయి మరియు చుక్కాని రౌండ్ అగ్రస్థానంలో ఉంది; స్థిర ఫిన్ లేదు. అండర్ క్యారేజ్ ఫ్యూజ్‌లేజ్‌పై అమర్చిన రెండు సమాంతర స్ప్రూస్ ప్యానెల్‌లను కలిగి ఉంది, ఒకే ఇరుసుపై రెండు మెయిన్‌వీల్స్‌ను కలిగి ఉం"&amp;"ది. ఈ మొదటి విమానం 30 హెచ్‌పి (22 కిలోవాట్ల) ఫ్లాట్ ట్విన్ ఎబిసి స్కార్పియన్ ఇంజిన్ ద్వారా శక్తినిచ్చింది. [1] మొదటి మౌసిక్ మే 1919 లో ఎగిరింది, కాని తరువాతి సంవత్సరం నాటికి దాని వ్యవధి 7.65 మీ నుండి 5.0 మీ. (25 అడుగుల 1 నుండి 16 అడుగుల 5 అంగుళాలకు) తగ్గి"&amp;"ంచబడింది, ఇది కొద్దిగా బరువును ఆదా చేస్తుంది మరియు దీనిని HF 206 లేదా అని పిలుస్తారు HF206 మౌసిక్ I. ఇతర మౌసిక్ అంత తక్కువ వ్యవధిని కలిగి లేదు. [1] 1922 లో ది ఏవియెట్ అనే గ్లైడర్ వెర్షన్ ఎగిరింది. ఇది 10.50 మీ (34 అడుగుల 5 అంగుళాలు) మరియు అన్‌లేడెన్ బరువు"&amp;" 43 కిలోల విస్తీర్ణంలో ఉంది. ఇది లోతైన ఫ్యూజ్‌లేజ్‌ను కూడా కలిగి ఉంది, పైలట్ తన తలతో ఎగువ ఉపరితలం గురించి స్పష్టంగా కూర్చోవడానికి వీలు కల్పిస్తుంది, మరియు కొత్త ఎగువ వింగ్ బ్రేసింగ్ సిస్టమ్ ఒక పొడవైన, మూడు పోస్ట్ పైలాన్ పైభాగంలో జతచేయబడిన బ్రేసింగ్ వైర్లత"&amp;"ో, ముందు ముందు పైలట్. ఇది సరళ, పెరుగుతున్న పైభాగంతో పున hap రూపకల్పన చేసిన చుక్కాని కూడా కలిగి ఉంది. ఇది ఏకైక మౌసిక్ టైప్ గ్లైడర్, కానీ ఫ్యూజ్‌లేజ్, వింగ్ బ్రేసింగ్ మరియు చుక్కాని మార్పులు అన్ని తరువాతి వేరియంట్‌లలోకి ముందుకు తీసుకువెళ్లబడ్డాయి. [1] 1923 "&amp;"లో యెవెనిన్స్, బక్ వద్ద జరిగిన పోటీ కోసం మూడు శక్తితో కూడిన ఏవియెట్స్ ప్రవేశించారు. అన్నింటికీ 18 హెచ్‌పి (13 కిలోవాట్ 1924 యొక్క మౌసిక్ II లేదా ఎఫ్ 21 35 హెచ్‌పి (26 కిలోవాట్ల) 3-సిలిండర్ అంజాని 3 ఎ 2 రేడియల్ చేత శక్తిని పొందింది మరియు 8.20 మీ (26 అడుగుల"&amp;" 11 అంగుళాలు) వ్యవధిలో రెక్కను కలిగి ఉంది, ఇది స్వల్ప స్పాన్ ఐలెరాన్‌లతో అమర్చబడింది. ఇద్దరు 1924 టూర్ డి ఫ్రాన్స్‌లో పాల్గొన్నారు. [1] 1930 ల మధ్యలో, ఏవియేషన్ పాపులైర్ ప్రోగ్రాం ప్రవేశపెట్టడంతో తక్కువ ఖర్చుతో ఎగురుతూ ప్రభుత్వం నడిచే ఆసక్తి పునరుజ్జీవనం జ"&amp;"రిగింది. ప్రతిస్పందనగా, ఫార్మాన్ మౌసిక్‌ను కొంచెం తక్కువ వ్యవధిలో 8.07 మీ (26 అడుగుల 6 అంగుళాలు) మరియు పొడవైన ఫ్యూజ్‌లేజ్‌తో తిరిగి ప్రారంభించాడు. ఇది మొదట డిసెంబర్ 1935 లో ప్రయాణించింది. మొదటి ఐదు ప్రోటోటైప్‌లను ఎఫ్ 450 మౌసిక్ గా నియమించారు. మొదటిది మొదట"&amp;"్లో 35 హెచ్‌పి (26 కిలోవాట్) పాయినార్డ్ 2 సిఎ ఫ్లాట్ ట్విన్ ఇంజిన్ చేత శక్తిని పొందింది; తరువాత, ఇతరుల మాదిరిగానే ఒకే రకమైన మరియు శక్తి ఉన్న మెంగిన్ ఇంజన్లు ఉన్నాయి. దీనికి మరియు మునుపటి మౌస్ట్‌ల మధ్య దృశ్య వ్యత్యాసం ఒక సాధారణ ఫిన్ యొక్క ఉనికిని కలిగి ఉంద"&amp;"ి, ఇది రౌండ్-టాప్ చుక్కానిని మోస్తుంది. ఉత్పత్తి వెర్షన్, ఎఫ్ 451 మౌస్టిక్, 25 హెచ్‌పి (19 కిలోవాట్ల) అవా 4 ఎ -00 ఫ్లాట్-ఫోర్ టూ-స్ట్రోక్‌ను కలిగి ఉంది. ఈ వేరియంట్ ఏ ఇతర మౌసిక్ కంటే చాలా ఎక్కువ సంఖ్యలో (46) ఉత్పత్తి చేయబడింది. [1] చివరి మౌసిక్ అభివృద్ధి ర"&amp;"ెండు సీట్ల ఎఫ్ 455 సూపర్ మూస్టిక్, దీనిని మొదట మౌసిక్ III అని పిలుస్తారు, ఇది మొదట 1936 లో ప్రయాణించింది. దీని వ్యవధి 1.65 మీ (5 అడుగుల 5 అంగుళాలు) పెరిగింది మరియు ఇది మరింత శక్తివంతమైన 35 హెచ్‌పి (26 కిలోవాట్) మెంగిన్ 2 A-01 ఇంజిన్. ఒకటి మాత్రమే నిర్మించ"&amp;"బడింది; ఆరోహణలో దాని పనితీరు పేలవంగా ఉంది, అయితే ఏ సందర్భంలోనైనా మార్చి 1937 లో కంపెనీ జాతీయం చేయబడినప్పుడు ఫార్మాన్ వర్క్స్ యొక్క లైట్ ఎయిర్క్రాఫ్ట్ విభాగం మూసివేయబడింది. [1] 1920 ల ప్రారంభంలో ఫార్మాన్ అనేక పోటీలలో మౌస్ట్‌లలోకి ప్రవేశించాడు. ఆగష్టు 1922 "&amp;"లో, మొట్టమొదటి జాతీయ ఫ్రెంచ్ గ్లైడర్ సమావేశం, అసోసియేషన్ ఆఫ్ ఫ్రెంచ్ ఫ్లైయర్స్ (AFF) మరియు పాక్షికంగా ప్రభుత్వ నిధులచే నిర్వహించబడిన కాంకాస్ ఎక్స్‌పోరిమెంటల్ డి ఏవియేషన్ సాన్స్ మోటూర్, కాంబెగ్రాస్సే, పుయ్-డి-డోమ్‌లో జరిగింది. ఫార్మాన్ రెండు విమానాలలోకి ప్"&amp;"రవేశించాడు, అవియెట్ గ్లైడర్ మరియు బిప్‌లేన్ (డి-మోటరైజ్డ్ ఫార్మాన్ ఎఫ్ఎఫ్ 65); మొత్తంమీద 17 మంది పోటీదారులు ఉన్నారు. లోయిస్ బోసోట్రోట్ చేత పైలట్ చేయబడిన ఏవియెట్, కాటాపుల్ట్-లాంచ్ గ్లైడర్‌ల మధ్య పోటీలో అనేక బహుమతులు గెలుచుకుంది, అతి తక్కువ మునిగిపోతున్న వే"&amp;"గాన్ని సాధించింది, గొప్ప ఎత్తు (80 మీ లేదా 262 అడుగులు) మరియు 3 నిమిషాల 30 సెకన్ల పొడవైన ఓవర్-లాంచ్ సైట్ వ్యవధి. 5.28 కిమీ (3.28 మైళ్ళు) ఎగురుతూ దూరంతో కప్పబడిన పోటీలో ఏవియెట్ రెండవ స్థానంలో నిలిచింది. పక్షం రోజుల పాటు, ఏవియెట్ 48 నిమిషాల 25 సెకన్ల పాటు గ"&amp;"ాలిలో ఉంది. [1] జూలై 1923 లో, ముగ్గురు శక్తితో కూడిన ఏవిటెట్స్ బక్, య్వెలిన్స్ వద్ద గ్రాండ్ ప్రిక్స్ డి మోటోవియెట్ కోసం పద్దెనిమిది మంది ఇతర ప్రవేశించినవారికి వ్యతిరేకంగా పోటీ పడ్డారు. ఈ పోటీ అన్ని విమానాలకు గరిష్టంగా టేకాఫ్ బరువు 250 కిలోల (551 పౌండ్లు) "&amp;"కంటే తక్కువ. 10 కిలోమీటర్ల (6.21-మైలు) కోర్సు చుట్టూ 30 ల్యాప్‌ల వేగవంతమైన విమానానికి 125,000 ఎఫ్‌ఎఫ్ బహుమతి ఉంది. విజేత సాల్మ్సన్-శక్తితో పనిచేసే అవియెట్‌లో లూసీన్ కూపెట్, 4 గంటలు 37 నిమిషాల 19 సెకన్లలో 310 కిలోమీటర్లు (192.5 మైళ్ళు) కవర్ చేశాడు. ఇతర విమ"&amp;"ానాలు గాలి మరియు వర్షాన్ని అధిగమించలేవు. [1] ఒక సంవత్సరం తరువాత, ఫార్మాన్ టూర్ డి ఫ్రాన్స్‌లో రెండు MF 21 మౌసిక్ IIS లోకి ప్రవేశించాడు, ఇది AFF నిర్వహించిన ఎనిమిది దశల పోటీ. చెడు వాతావరణంలో ప్రారంభ ఎలిమినేషన్ ట్రయల్స్ టూర్ కోసం 15 మంది ప్రవేశించినవారిని మ"&amp;"ుగ్గురు ప్రారంభ సమూహానికి తగ్గించాయి. మారిస్ డ్రౌహిన్ ఎగురుతున్న MF 21 రెండవ దశ ముగిసే సమయానికి ప్రాణాలతో బయటపడింది, మరియు అతను విజేతగా ప్రకటించబడ్డాడు, 20 hr 40 min 27 సెకన్లలో 1,807 కిమీ (1,123 మైళ్ళు) కవర్ చేశాడు. డ్రౌహిన్ ఏప్రిల్ 1925 లో 50,000 ఎఫ్ఎఫ్"&amp;" విలువైన ప్రిక్స్ సోలెక్స్‌ను కూడా గెలుచుకున్నాడు, సాల్మ్సన్-శక్తితో పనిచేసే అవియెట్‌ను ఎగురుతున్నాడు. దీనికి ప్యారిస్ నుండి రూయెన్ (సుమారు 120 కిలోమీటర్లు లేదా 75 మైళ్ళు) 3 కిలోల (6.6 పౌండ్లు) కంటే తక్కువ పెట్రోల్ మరియు నూనెను ఉపయోగించి విమాన ప్రయాణం అవస"&amp;"రం. [1] 1938 లో, మొదటి ఎఫ్ 450 ను మార్సెల్ గ్రానోలి కనుగొన్న గౌవెర్న్స్ ఆటోప్టెరెస్ అనే పరికరాన్ని పరీక్షించడానికి ఉపయోగించారు. క్షణిక సైడ్‌లిప్ సంభవించినప్పుడు ఆటోమేటిక్ పార్శ్వ మరియు రేఖాంశ స్థిరత్వాన్ని అందించడం దీని ఉద్దేశ్యం. పరీక్ష పరిమిత విజయాన్ని "&amp;"మాత్రమే చూపించింది. [1] 46 ప్రొడక్షన్ ఎఫ్ 451 మౌస్ట్‌లను వారి ఏవియేషన్ పాపులైర్ ప్రోగ్రాం కింద రాష్ట్రం కొనుగోలు చేసింది, అన్ని వర్గాల ప్రజలను విమానయానంలోకి తీసుకురావడానికి మరియు వారి పైలట్లను తయారు చేయడానికి ఉద్దేశించబడింది. [1] ఇతర ఎఫ్ 451 లను వ్యక్తులు"&amp;" కొనుగోలు చేశారు, కొంతవరకు తక్కువ ఖర్చులతో ఆకర్షితులయ్యారు: విమానం కేవలం 20,000 ఎఫ్ఎఫ్ కింద విక్రయించబడింది. వేట సోదరభావానికి మౌసిక్ ఆకర్షణీయంగా ఉండటానికి, ఫార్మాన్ ""కుక్క రవాణా కోసం"" ఐచ్ఛిక వెనుక లాకర్‌ను ప్రచారం చేశాడు. [1] ఏకైక సూపర్ మౌసిక్, ఎఫ్-అయోల"&amp;"్, మ్యూసీ డి ఎయిర్ ఎట్ డి వద్ద బహిరంగ ప్రదర్శనలో ఉంది ఎల్'స్పేస్, లే బౌర్గేట్. [2] లెస్ ఏవియన్ల నుండి డేటా ఫార్మాన్ [1] సాధారణ లక్షణాల పనితీరు")</f>
        <v>ఫార్మాన్ మౌసిక్ అనేది బిల్లాంకోర్ట్‌లోని సొసైటీ డెస్ ఏరోప్లాన్స్ హెన్రీ ఎట్ మారిస్ ఫార్మాన్ నిర్మించిన ఫ్రెంచ్ మోనోప్లేన్స్ యొక్క కుటుంబం. మొదటి ప్రపంచ యుద్ధం ముగిసిన కొద్దికాలానికే, ఫార్మాన్ క్రీడ మరియు పర్యాటక రంగం కోసం తక్కువ శక్తితో కూడిన సింగిల్ సీట్ మోనోప్లేన్‌ను ప్రవేశపెట్టాడు. ఇది మే 1919 లో మొదటిసారిగా ప్రయాణించింది మరియు ఇది మౌసిక్ (ఇంగ్లీష్, దోమలో) గా ఎంపికైంది. కొద్దిసేపటి తరువాత, ఈ రకమైన విమానం యునైటెడ్ కింగ్‌డమ్‌లో మోటార్ గ్లైడర్‌లుగా ప్రసిద్ది చెందింది, 1923 నాటి మొదటి లింప్నే ట్రయల్స్ యొక్క అంశాలు. 1922 లో ఒక ఏవియెట్, దాని ఇంజిన్ లేకుండా, అప్పటికే జాతీయ గ్లైడర్ పోటీలో బహుమతులు గెలుచుకుంది. లింప్నే ట్రయల్స్‌కు మూడు నెలల ముందు అనేక ఏవియెట్‌లు బక్ వద్ద మోటో-ఏవిట్స్ కోసం సమానమైన ఫ్రెంచ్ సమావేశంలో పోటీపడ్డాయి. ఈ రూపకల్పన మొదటిసారి కనిపించిన 17 సంవత్సరాల తరువాత, ఎఫ్ 450 మౌసిక్ గా పునరుద్ధరించబడింది మరియు ఎల్'అవియేషన్ పాపులైర్ కార్యక్రమంలో భాగంగా ఫ్రెంచ్ ప్రభుత్వం కొనుగోలు చేసిన విమానంలో ఇది ఒకటి. అసలు మౌసిక్, తరువాత మౌసిక్ I అని పిలుస్తారు, ఇది భుజం వింగ్ మోనోప్లేన్. రెక్క ప్రణాళికలో దీర్ఘచతురస్రాకారంగా ఉంది, ఫాబ్రిక్ కప్పబడి ఉంటుంది మరియు పై మరియు క్రింద నుండి వైర్డుగా ఉంటుంది. ఎగువ వైర్లు పెరిగిన, కాక్‌పిట్ ముందు పెరిగిన, వంగిన డెక్కింగ్ నుండి పొడుచుకు వచ్చిన కింగ్ పోస్ట్‌తో జతచేయబడ్డాయి మరియు దిగువ వైర్లు అండర్ క్యారేజ్ నిర్మాణానికి వెళ్ళాయి. రెక్కలు పూర్తి స్పాన్ ఐలెరాన్‌లను కలిగి ఉన్నాయి. [1] కాక్‌పిట్ వెనుక పైలట్ నడుముకు మాత్రమే చేరుకున్న ఫ్యూజ్‌లేజ్ సన్నగా ఉంది. ఇది చదరపు విభజించబడింది మరియు సన్నని ప్లైవుడ్‌తో కప్పబడి ఉంది. సమాంతర తీగ క్షితిజ సమాంతర తోకలో ప్రత్యేక ఎలివేటర్లు ఉన్నాయి, వాటి మధ్య లోతైన చుక్కాని కదులుతుంది. ఈ ఉపరితలాలు ఫాబ్రిక్ కప్పబడి ఉన్నాయి మరియు చుక్కాని రౌండ్ అగ్రస్థానంలో ఉంది; స్థిర ఫిన్ లేదు. అండర్ క్యారేజ్ ఫ్యూజ్‌లేజ్‌పై అమర్చిన రెండు సమాంతర స్ప్రూస్ ప్యానెల్‌లను కలిగి ఉంది, ఒకే ఇరుసుపై రెండు మెయిన్‌వీల్స్‌ను కలిగి ఉంది. ఈ మొదటి విమానం 30 హెచ్‌పి (22 కిలోవాట్ల) ఫ్లాట్ ట్విన్ ఎబిసి స్కార్పియన్ ఇంజిన్ ద్వారా శక్తినిచ్చింది. [1] మొదటి మౌసిక్ మే 1919 లో ఎగిరింది, కాని తరువాతి సంవత్సరం నాటికి దాని వ్యవధి 7.65 మీ నుండి 5.0 మీ. (25 అడుగుల 1 నుండి 16 అడుగుల 5 అంగుళాలకు) తగ్గించబడింది, ఇది కొద్దిగా బరువును ఆదా చేస్తుంది మరియు దీనిని HF 206 లేదా అని పిలుస్తారు HF206 మౌసిక్ I. ఇతర మౌసిక్ అంత తక్కువ వ్యవధిని కలిగి లేదు. [1] 1922 లో ది ఏవియెట్ అనే గ్లైడర్ వెర్షన్ ఎగిరింది. ఇది 10.50 మీ (34 అడుగుల 5 అంగుళాలు) మరియు అన్‌లేడెన్ బరువు 43 కిలోల విస్తీర్ణంలో ఉంది. ఇది లోతైన ఫ్యూజ్‌లేజ్‌ను కూడా కలిగి ఉంది, పైలట్ తన తలతో ఎగువ ఉపరితలం గురించి స్పష్టంగా కూర్చోవడానికి వీలు కల్పిస్తుంది, మరియు కొత్త ఎగువ వింగ్ బ్రేసింగ్ సిస్టమ్ ఒక పొడవైన, మూడు పోస్ట్ పైలాన్ పైభాగంలో జతచేయబడిన బ్రేసింగ్ వైర్లతో, ముందు ముందు పైలట్. ఇది సరళ, పెరుగుతున్న పైభాగంతో పున hap రూపకల్పన చేసిన చుక్కాని కూడా కలిగి ఉంది. ఇది ఏకైక మౌసిక్ టైప్ గ్లైడర్, కానీ ఫ్యూజ్‌లేజ్, వింగ్ బ్రేసింగ్ మరియు చుక్కాని మార్పులు అన్ని తరువాతి వేరియంట్‌లలోకి ముందుకు తీసుకువెళ్లబడ్డాయి. [1] 1923 లో యెవెనిన్స్, బక్ వద్ద జరిగిన పోటీ కోసం మూడు శక్తితో కూడిన ఏవియెట్స్ ప్రవేశించారు. అన్నింటికీ 18 హెచ్‌పి (13 కిలోవాట్ 1924 యొక్క మౌసిక్ II లేదా ఎఫ్ 21 35 హెచ్‌పి (26 కిలోవాట్ల) 3-సిలిండర్ అంజాని 3 ఎ 2 రేడియల్ చేత శక్తిని పొందింది మరియు 8.20 మీ (26 అడుగుల 11 అంగుళాలు) వ్యవధిలో రెక్కను కలిగి ఉంది, ఇది స్వల్ప స్పాన్ ఐలెరాన్‌లతో అమర్చబడింది. ఇద్దరు 1924 టూర్ డి ఫ్రాన్స్‌లో పాల్గొన్నారు. [1] 1930 ల మధ్యలో, ఏవియేషన్ పాపులైర్ ప్రోగ్రాం ప్రవేశపెట్టడంతో తక్కువ ఖర్చుతో ఎగురుతూ ప్రభుత్వం నడిచే ఆసక్తి పునరుజ్జీవనం జరిగింది. ప్రతిస్పందనగా, ఫార్మాన్ మౌసిక్‌ను కొంచెం తక్కువ వ్యవధిలో 8.07 మీ (26 అడుగుల 6 అంగుళాలు) మరియు పొడవైన ఫ్యూజ్‌లేజ్‌తో తిరిగి ప్రారంభించాడు. ఇది మొదట డిసెంబర్ 1935 లో ప్రయాణించింది. మొదటి ఐదు ప్రోటోటైప్‌లను ఎఫ్ 450 మౌసిక్ గా నియమించారు. మొదటిది మొదట్లో 35 హెచ్‌పి (26 కిలోవాట్) పాయినార్డ్ 2 సిఎ ఫ్లాట్ ట్విన్ ఇంజిన్ చేత శక్తిని పొందింది; తరువాత, ఇతరుల మాదిరిగానే ఒకే రకమైన మరియు శక్తి ఉన్న మెంగిన్ ఇంజన్లు ఉన్నాయి. దీనికి మరియు మునుపటి మౌస్ట్‌ల మధ్య దృశ్య వ్యత్యాసం ఒక సాధారణ ఫిన్ యొక్క ఉనికిని కలిగి ఉంది, ఇది రౌండ్-టాప్ చుక్కానిని మోస్తుంది. ఉత్పత్తి వెర్షన్, ఎఫ్ 451 మౌస్టిక్, 25 హెచ్‌పి (19 కిలోవాట్ల) అవా 4 ఎ -00 ఫ్లాట్-ఫోర్ టూ-స్ట్రోక్‌ను కలిగి ఉంది. ఈ వేరియంట్ ఏ ఇతర మౌసిక్ కంటే చాలా ఎక్కువ సంఖ్యలో (46) ఉత్పత్తి చేయబడింది. [1] చివరి మౌసిక్ అభివృద్ధి రెండు సీట్ల ఎఫ్ 455 సూపర్ మూస్టిక్, దీనిని మొదట మౌసిక్ III అని పిలుస్తారు, ఇది మొదట 1936 లో ప్రయాణించింది. దీని వ్యవధి 1.65 మీ (5 అడుగుల 5 అంగుళాలు) పెరిగింది మరియు ఇది మరింత శక్తివంతమైన 35 హెచ్‌పి (26 కిలోవాట్) మెంగిన్ 2 A-01 ఇంజిన్. ఒకటి మాత్రమే నిర్మించబడింది; ఆరోహణలో దాని పనితీరు పేలవంగా ఉంది, అయితే ఏ సందర్భంలోనైనా మార్చి 1937 లో కంపెనీ జాతీయం చేయబడినప్పుడు ఫార్మాన్ వర్క్స్ యొక్క లైట్ ఎయిర్క్రాఫ్ట్ విభాగం మూసివేయబడింది. [1] 1920 ల ప్రారంభంలో ఫార్మాన్ అనేక పోటీలలో మౌస్ట్‌లలోకి ప్రవేశించాడు. ఆగష్టు 1922 లో, మొట్టమొదటి జాతీయ ఫ్రెంచ్ గ్లైడర్ సమావేశం, అసోసియేషన్ ఆఫ్ ఫ్రెంచ్ ఫ్లైయర్స్ (AFF) మరియు పాక్షికంగా ప్రభుత్వ నిధులచే నిర్వహించబడిన కాంకాస్ ఎక్స్‌పోరిమెంటల్ డి ఏవియేషన్ సాన్స్ మోటూర్, కాంబెగ్రాస్సే, పుయ్-డి-డోమ్‌లో జరిగింది. ఫార్మాన్ రెండు విమానాలలోకి ప్రవేశించాడు, అవియెట్ గ్లైడర్ మరియు బిప్‌లేన్ (డి-మోటరైజ్డ్ ఫార్మాన్ ఎఫ్ఎఫ్ 65); మొత్తంమీద 17 మంది పోటీదారులు ఉన్నారు. లోయిస్ బోసోట్రోట్ చేత పైలట్ చేయబడిన ఏవియెట్, కాటాపుల్ట్-లాంచ్ గ్లైడర్‌ల మధ్య పోటీలో అనేక బహుమతులు గెలుచుకుంది, అతి తక్కువ మునిగిపోతున్న వేగాన్ని సాధించింది, గొప్ప ఎత్తు (80 మీ లేదా 262 అడుగులు) మరియు 3 నిమిషాల 30 సెకన్ల పొడవైన ఓవర్-లాంచ్ సైట్ వ్యవధి. 5.28 కిమీ (3.28 మైళ్ళు) ఎగురుతూ దూరంతో కప్పబడిన పోటీలో ఏవియెట్ రెండవ స్థానంలో నిలిచింది. పక్షం రోజుల పాటు, ఏవియెట్ 48 నిమిషాల 25 సెకన్ల పాటు గాలిలో ఉంది. [1] జూలై 1923 లో, ముగ్గురు శక్తితో కూడిన ఏవిటెట్స్ బక్, య్వెలిన్స్ వద్ద గ్రాండ్ ప్రిక్స్ డి మోటోవియెట్ కోసం పద్దెనిమిది మంది ఇతర ప్రవేశించినవారికి వ్యతిరేకంగా పోటీ పడ్డారు. ఈ పోటీ అన్ని విమానాలకు గరిష్టంగా టేకాఫ్ బరువు 250 కిలోల (551 పౌండ్లు) కంటే తక్కువ. 10 కిలోమీటర్ల (6.21-మైలు) కోర్సు చుట్టూ 30 ల్యాప్‌ల వేగవంతమైన విమానానికి 125,000 ఎఫ్‌ఎఫ్ బహుమతి ఉంది. విజేత సాల్మ్సన్-శక్తితో పనిచేసే అవియెట్‌లో లూసీన్ కూపెట్, 4 గంటలు 37 నిమిషాల 19 సెకన్లలో 310 కిలోమీటర్లు (192.5 మైళ్ళు) కవర్ చేశాడు. ఇతర విమానాలు గాలి మరియు వర్షాన్ని అధిగమించలేవు. [1] ఒక సంవత్సరం తరువాత, ఫార్మాన్ టూర్ డి ఫ్రాన్స్‌లో రెండు MF 21 మౌసిక్ IIS లోకి ప్రవేశించాడు, ఇది AFF నిర్వహించిన ఎనిమిది దశల పోటీ. చెడు వాతావరణంలో ప్రారంభ ఎలిమినేషన్ ట్రయల్స్ టూర్ కోసం 15 మంది ప్రవేశించినవారిని ముగ్గురు ప్రారంభ సమూహానికి తగ్గించాయి. మారిస్ డ్రౌహిన్ ఎగురుతున్న MF 21 రెండవ దశ ముగిసే సమయానికి ప్రాణాలతో బయటపడింది, మరియు అతను విజేతగా ప్రకటించబడ్డాడు, 20 hr 40 min 27 సెకన్లలో 1,807 కిమీ (1,123 మైళ్ళు) కవర్ చేశాడు. డ్రౌహిన్ ఏప్రిల్ 1925 లో 50,000 ఎఫ్ఎఫ్ విలువైన ప్రిక్స్ సోలెక్స్‌ను కూడా గెలుచుకున్నాడు, సాల్మ్సన్-శక్తితో పనిచేసే అవియెట్‌ను ఎగురుతున్నాడు. దీనికి ప్యారిస్ నుండి రూయెన్ (సుమారు 120 కిలోమీటర్లు లేదా 75 మైళ్ళు) 3 కిలోల (6.6 పౌండ్లు) కంటే తక్కువ పెట్రోల్ మరియు నూనెను ఉపయోగించి విమాన ప్రయాణం అవసరం. [1] 1938 లో, మొదటి ఎఫ్ 450 ను మార్సెల్ గ్రానోలి కనుగొన్న గౌవెర్న్స్ ఆటోప్టెరెస్ అనే పరికరాన్ని పరీక్షించడానికి ఉపయోగించారు. క్షణిక సైడ్‌లిప్ సంభవించినప్పుడు ఆటోమేటిక్ పార్శ్వ మరియు రేఖాంశ స్థిరత్వాన్ని అందించడం దీని ఉద్దేశ్యం. పరీక్ష పరిమిత విజయాన్ని మాత్రమే చూపించింది. [1] 46 ప్రొడక్షన్ ఎఫ్ 451 మౌస్ట్‌లను వారి ఏవియేషన్ పాపులైర్ ప్రోగ్రాం కింద రాష్ట్రం కొనుగోలు చేసింది, అన్ని వర్గాల ప్రజలను విమానయానంలోకి తీసుకురావడానికి మరియు వారి పైలట్లను తయారు చేయడానికి ఉద్దేశించబడింది. [1] ఇతర ఎఫ్ 451 లను వ్యక్తులు కొనుగోలు చేశారు, కొంతవరకు తక్కువ ఖర్చులతో ఆకర్షితులయ్యారు: విమానం కేవలం 20,000 ఎఫ్ఎఫ్ కింద విక్రయించబడింది. వేట సోదరభావానికి మౌసిక్ ఆకర్షణీయంగా ఉండటానికి, ఫార్మాన్ "కుక్క రవాణా కోసం" ఐచ్ఛిక వెనుక లాకర్‌ను ప్రచారం చేశాడు. [1] ఏకైక సూపర్ మౌసిక్, ఎఫ్-అయోల్, మ్యూసీ డి ఎయిర్ ఎట్ డి వద్ద బహిరంగ ప్రదర్శనలో ఉంది ఎల్'స్పేస్, లే బౌర్గేట్. [2] లెస్ ఏవియన్ల నుండి డేటా ఫార్మాన్ [1] సాధారణ లక్షణాల పనితీరు</v>
      </c>
      <c r="E46" s="1" t="s">
        <v>920</v>
      </c>
      <c r="F46" s="1" t="str">
        <f>IFERROR(__xludf.DUMMYFUNCTION("GOOGLETRANSLATE(E:E, ""en"", ""te"")"),"స్పోర్ట్/టూరర్")</f>
        <v>స్పోర్ట్/టూరర్</v>
      </c>
      <c r="H46" s="1" t="s">
        <v>143</v>
      </c>
      <c r="I46" s="1" t="str">
        <f>IFERROR(__xludf.DUMMYFUNCTION("GOOGLETRANSLATE(H:H, ""en"", ""te"")"),"ఫ్రాన్స్")</f>
        <v>ఫ్రాన్స్</v>
      </c>
      <c r="J46" s="2" t="s">
        <v>144</v>
      </c>
      <c r="K46" s="1" t="s">
        <v>921</v>
      </c>
      <c r="L46" s="1" t="str">
        <f>IFERROR(__xludf.DUMMYFUNCTION("GOOGLETRANSLATE(K:K, ""en"", ""te"")"),"Société des aéroplanes హెన్రీ ఎట్ మారిస్ ఫార్మాన్, బౌలోగ్నే-బిల్లాంకోర్ట్")</f>
        <v>Société des aéroplanes హెన్రీ ఎట్ మారిస్ ఫార్మాన్, బౌలోగ్నే-బిల్లాంకోర్ట్</v>
      </c>
      <c r="M46" s="1" t="s">
        <v>922</v>
      </c>
      <c r="P46" s="4">
        <v>7061.0</v>
      </c>
      <c r="T46" s="1">
        <v>59.0</v>
      </c>
      <c r="X46" s="1" t="s">
        <v>923</v>
      </c>
      <c r="Y46" s="1" t="s">
        <v>924</v>
      </c>
      <c r="Z46" s="1" t="s">
        <v>925</v>
      </c>
      <c r="AA46" s="1" t="s">
        <v>926</v>
      </c>
      <c r="AB46" s="1" t="s">
        <v>927</v>
      </c>
      <c r="AC46" s="1" t="s">
        <v>928</v>
      </c>
      <c r="AG46" s="1" t="s">
        <v>149</v>
      </c>
      <c r="AH46" s="1" t="s">
        <v>929</v>
      </c>
      <c r="AJ46" s="1" t="s">
        <v>930</v>
      </c>
      <c r="AK46" s="1">
        <v>1.0</v>
      </c>
      <c r="AL46" s="1" t="s">
        <v>931</v>
      </c>
      <c r="AN46" s="1" t="s">
        <v>932</v>
      </c>
      <c r="AP46" s="1" t="s">
        <v>933</v>
      </c>
      <c r="AV46" s="1" t="s">
        <v>934</v>
      </c>
    </row>
    <row r="47">
      <c r="A47" s="1" t="s">
        <v>935</v>
      </c>
      <c r="B47" s="1" t="str">
        <f>IFERROR(__xludf.DUMMYFUNCTION("GOOGLETRANSLATE(A:A, ""en"", ""te"")"),"ఫాల్కోనార్ గోల్డెన్ హాక్")</f>
        <v>ఫాల్కోనార్ గోల్డెన్ హాక్</v>
      </c>
      <c r="C47" s="1" t="s">
        <v>936</v>
      </c>
      <c r="D47" s="1" t="str">
        <f>IFERROR(__xludf.DUMMYFUNCTION("GOOGLETRANSLATE(C:C, ""en"", ""te"")"),"ఫాల్కోనార్ గోల్డెన్ హాక్ కెనడియన్ టెన్డం సీటు, పషర్ కాన్ఫిగరేషన్, ట్రైసైకిల్ గేర్, కానార్డ్-అమర్చిన అల్ట్రాలైట్ విమానం, దీనిని కిట్ రూపంలో అల్బెర్టాలోని ఎడ్మొంటన్ యొక్క ఫాల్కోనార్ ఏవియా చేత అందించబడుతుంది. [1] [2] [4] [5] [[ గోల్డెన్ హాక్ దాని వంశాన్ని 19"&amp;"83 యొక్క అమెరికన్ ఏరోలైట్స్ ఫాల్కన్‌కు గుర్తించింది. ఫాల్కన్ ఉత్పత్తి ముగిసిన తరువాత, మూడు కంపెనీలు డిజైన్ యొక్క సంస్కరణలను ఉత్పత్తి చేశాయి. టీమ్ ఫాల్కన్ 1998 లో వారి ఫాల్కన్ 2000 తో ఉత్పత్తిని పున art ప్రారంభించాడు, ఫాల్కన్ ఈస్ట్ వారి పెరెగ్రైన్ ఫాల్కన్ "&amp;"మరియు ఫాల్కోనార్ ఏవియాతో ఒకదాన్ని నిర్మించింది మరియు వారి డిజైన్ ది గోల్డెన్ హాక్ యొక్క వెర్షన్ అని పేర్కొంది. [1] [2] ఈ డిజైన్‌లో అల్యూమినియం నుండి తయారైన మరియు డోప్డ్ ఎయిర్‌క్రాఫ్ట్ ఫాబ్రిక్‌లో కప్పబడిన మిశ్రమ ఫ్యూజ్‌లేజ్ మరియు స్ట్రట్-బ్రేస్డ్ రెక్కలు "&amp;"ఉన్నాయి. చిట్కా రడ్డర్లు మరియు కానార్డ్ కూడా ఫాబ్రిక్-కప్పబడి ఉంటాయి. ప్రధాన ల్యాండింగ్ గేర్‌లో హైడ్రాలిక్ డిస్క్ బ్రేక్‌లు ఉన్నాయి. ట్రెయిలర్‌లో లేదా నిల్వ కోసం భూమి రవాణా కోసం ఈ విమానం పది నిమిషాల్లో విడదీయవచ్చు. [1] [2] [3] కానార్డ్ ఉపరితలం పిచ్‌ను నియ"&amp;"ంత్రిస్తుంది, రోల్ సాంప్రదాయ ఐలెరాన్‌ల ద్వారా ఉంటుంది. యావ్ వింగ్-టిప్ రడ్డర్లతో నియంత్రించబడుతుంది. విమానం స్పిన్ ప్రూఫ్ గా ప్రచారం చేయబడింది. [1] [2] గోల్డెన్ హాక్‌కు మంచి ఆదరణ లభించింది. సమీక్షకుడు ఆండ్రీ క్లిచ్ దీనిని ""ప్రజల ఆసక్తిని ఉత్తేజపరిచేందుకు"&amp;" సమానం లేని అద్భుతంగా కనిపించే విమానం. దాని భవిష్యత్ కనిపిస్తున్నందున హాలీవుడ్ చలనచిత్రాలలో చాలాసార్లు ఉపయోగించారు."" [1] క్లిచ్ మరియు ఫాల్కోనార్ అవయా నుండి డేటా [1] [1] [ 2] సాధారణ లక్షణాలు పనితీరు")</f>
        <v>ఫాల్కోనార్ గోల్డెన్ హాక్ కెనడియన్ టెన్డం సీటు, పషర్ కాన్ఫిగరేషన్, ట్రైసైకిల్ గేర్, కానార్డ్-అమర్చిన అల్ట్రాలైట్ విమానం, దీనిని కిట్ రూపంలో అల్బెర్టాలోని ఎడ్మొంటన్ యొక్క ఫాల్కోనార్ ఏవియా చేత అందించబడుతుంది. [1] [2] [4] [5] [[ గోల్డెన్ హాక్ దాని వంశాన్ని 1983 యొక్క అమెరికన్ ఏరోలైట్స్ ఫాల్కన్‌కు గుర్తించింది. ఫాల్కన్ ఉత్పత్తి ముగిసిన తరువాత, మూడు కంపెనీలు డిజైన్ యొక్క సంస్కరణలను ఉత్పత్తి చేశాయి. టీమ్ ఫాల్కన్ 1998 లో వారి ఫాల్కన్ 2000 తో ఉత్పత్తిని పున art ప్రారంభించాడు, ఫాల్కన్ ఈస్ట్ వారి పెరెగ్రైన్ ఫాల్కన్ మరియు ఫాల్కోనార్ ఏవియాతో ఒకదాన్ని నిర్మించింది మరియు వారి డిజైన్ ది గోల్డెన్ హాక్ యొక్క వెర్షన్ అని పేర్కొంది. [1] [2] ఈ డిజైన్‌లో అల్యూమినియం నుండి తయారైన మరియు డోప్డ్ ఎయిర్‌క్రాఫ్ట్ ఫాబ్రిక్‌లో కప్పబడిన మిశ్రమ ఫ్యూజ్‌లేజ్ మరియు స్ట్రట్-బ్రేస్డ్ రెక్కలు ఉన్నాయి. చిట్కా రడ్డర్లు మరియు కానార్డ్ కూడా ఫాబ్రిక్-కప్పబడి ఉంటాయి. ప్రధాన ల్యాండింగ్ గేర్‌లో హైడ్రాలిక్ డిస్క్ బ్రేక్‌లు ఉన్నాయి. ట్రెయిలర్‌లో లేదా నిల్వ కోసం భూమి రవాణా కోసం ఈ విమానం పది నిమిషాల్లో విడదీయవచ్చు. [1] [2] [3] కానార్డ్ ఉపరితలం పిచ్‌ను నియంత్రిస్తుంది, రోల్ సాంప్రదాయ ఐలెరాన్‌ల ద్వారా ఉంటుంది. యావ్ వింగ్-టిప్ రడ్డర్లతో నియంత్రించబడుతుంది. విమానం స్పిన్ ప్రూఫ్ గా ప్రచారం చేయబడింది. [1] [2] గోల్డెన్ హాక్‌కు మంచి ఆదరణ లభించింది. సమీక్షకుడు ఆండ్రీ క్లిచ్ దీనిని "ప్రజల ఆసక్తిని ఉత్తేజపరిచేందుకు సమానం లేని అద్భుతంగా కనిపించే విమానం. దాని భవిష్యత్ కనిపిస్తున్నందున హాలీవుడ్ చలనచిత్రాలలో చాలాసార్లు ఉపయోగించారు." [1] క్లిచ్ మరియు ఫాల్కోనార్ అవయా నుండి డేటా [1] [1] [ 2] సాధారణ లక్షణాలు పనితీరు</v>
      </c>
      <c r="E47" s="1" t="s">
        <v>180</v>
      </c>
      <c r="F47" s="1" t="str">
        <f>IFERROR(__xludf.DUMMYFUNCTION("GOOGLETRANSLATE(E:E, ""en"", ""te"")"),"అల్ట్రాలైట్ విమానం")</f>
        <v>అల్ట్రాలైట్ విమానం</v>
      </c>
      <c r="G47" s="1" t="s">
        <v>181</v>
      </c>
      <c r="H47" s="1" t="s">
        <v>577</v>
      </c>
      <c r="I47" s="1" t="str">
        <f>IFERROR(__xludf.DUMMYFUNCTION("GOOGLETRANSLATE(H:H, ""en"", ""te"")"),"కెనడా")</f>
        <v>కెనడా</v>
      </c>
      <c r="J47" s="2" t="s">
        <v>578</v>
      </c>
      <c r="K47" s="1" t="s">
        <v>579</v>
      </c>
      <c r="L47" s="1" t="str">
        <f>IFERROR(__xludf.DUMMYFUNCTION("GOOGLETRANSLATE(K:K, ""en"", ""te"")"),"ఫాల్కోనార్ ఏవియా")</f>
        <v>ఫాల్కోనార్ ఏవియా</v>
      </c>
      <c r="M47" s="1" t="s">
        <v>580</v>
      </c>
      <c r="Q47" s="1">
        <v>1983.0</v>
      </c>
      <c r="R47" s="1" t="s">
        <v>937</v>
      </c>
      <c r="T47" s="1" t="s">
        <v>938</v>
      </c>
      <c r="W47" s="1" t="s">
        <v>127</v>
      </c>
      <c r="Y47" s="1" t="s">
        <v>939</v>
      </c>
      <c r="Z47" s="1" t="s">
        <v>940</v>
      </c>
      <c r="AA47" s="1" t="s">
        <v>941</v>
      </c>
      <c r="AB47" s="1" t="s">
        <v>942</v>
      </c>
      <c r="AC47" s="1" t="s">
        <v>895</v>
      </c>
      <c r="AD47" s="1" t="s">
        <v>438</v>
      </c>
      <c r="AE47" s="1" t="s">
        <v>439</v>
      </c>
      <c r="AG47" s="1" t="s">
        <v>943</v>
      </c>
      <c r="AH47" s="1" t="s">
        <v>549</v>
      </c>
      <c r="AJ47" s="1" t="s">
        <v>944</v>
      </c>
      <c r="AK47" s="1" t="s">
        <v>258</v>
      </c>
      <c r="AL47" s="1" t="s">
        <v>945</v>
      </c>
      <c r="AM47" s="1" t="s">
        <v>946</v>
      </c>
      <c r="AO47" s="1" t="s">
        <v>895</v>
      </c>
      <c r="AP47" s="1" t="s">
        <v>947</v>
      </c>
      <c r="AR47" s="1" t="s">
        <v>506</v>
      </c>
    </row>
    <row r="48">
      <c r="A48" s="1" t="s">
        <v>948</v>
      </c>
      <c r="B48" s="1" t="str">
        <f>IFERROR(__xludf.DUMMYFUNCTION("GOOGLETRANSLATE(A:A, ""en"", ""te"")"),"ఫాల్కోనార్ సాల్ ముస్తాంగ్")</f>
        <v>ఫాల్కోనార్ సాల్ ముస్తాంగ్</v>
      </c>
      <c r="C48" s="1" t="s">
        <v>949</v>
      </c>
      <c r="D48" s="1" t="str">
        <f>IFERROR(__xludf.DUMMYFUNCTION("GOOGLETRANSLATE(C:C, ""en"", ""te"")"),"ఫాల్కోనార్ సాల్ ముస్తాంగ్, 2/3 ముస్తాంగ్ అని కూడా పిలుస్తారు మరియు సాల్ పి -51 డి ముస్తాంగ్ కెనడియన్ te త్సాహిక-నిర్మిత విమానం, మొదట ఫాల్కోనార్ ఏవియా చేత ఉత్పత్తి చేయబడింది మరియు 1969 లో పరిచయం చేయబడింది. వైట్-స్పేస్: nowrap} .mw-parser-output .frac .num,"&amp;" .mw-Parser-output .frac .den {font-size: 80%; లైన్-హైట్: 0; నిలువు-అమరిక: సూపర్} .mw- పార్సర్-అవుట్పుట్ .ఫ్రాక్ .డెన్ {నిలువు-అమరిక: ఉప} .MW- పార్సర్-అవుట్పుట్ .sr- మాత్రమే {సరిహద్దు: 0; క్లిప్: రెక్టెంట్ (0,0,0,0); ఎత్తు: 1px; మార్జిన్: -1px ; 2019 లో ఫ"&amp;"ాల్కోనార్ ఏవియా చేత వ్యాపారాన్ని మూసివేసినప్పటి నుండి, ఈ ప్రణాళికలు ఇప్పుడు మన్నా ఏవియేషన్ చేత విక్రయించబడ్డాయి. [3] 1963 లో ఫాల్కోనార్ జురా గ్నాట్సమ్ను ఉత్పత్తి చేయడానికి డిజైనర్ మార్సెల్ జుర్కాతో భాగస్వామ్యం కుదుర్చుకున్నాడు. 1967 నాటికి, ఫాల్కోనార్ డిజ"&amp;"ైన్‌లో పెద్ద సంఖ్యలో మార్పులను సిఫారసు చేశాడు, దీని ఫలితంగా జుర్కా ఈ ప్రాజెక్టును విడిచిపెట్టాడు. సవరించిన విమానం సాల్ ముస్తాంగ్ గా అభివృద్ధి చేయబడింది మరియు గణనీయమైన ఖర్చును అధిగమించిన తరువాత 1971 లో మొట్టమొదట ఎగిరింది. ఫాల్కోనార్ ఎయిర్క్రాఫ్ట్ లిమిటెడ్ "&amp;"జార్జ్ ఎఫ్. చివర్స్ మరియు ఇతర పెట్టుబడిదారులకు విక్రయించబడింది మరియు 1973 వరకు ఫాల్కనార్‌తో స్టర్జన్ ఎయిర్ లిమిటెడ్ (SAL) గా ఉద్యోగిగా పనిచేసింది. [4] సాల్ ముస్తాంగ్ ఒక కాంటిలివర్ లో-వింగ్, సింగిల్-సీట్ లేదా ఐచ్ఛికంగా రెండు-సీట్ల-రుచిని కలిగి ఉంది, బబుల్ "&amp;"పందిరి కింద పరివేష్టిత కాక్‌పిట్, ముడుచుకునే సాంప్రదాయిక ల్యాండింగ్ గేర్, వీటిలో మానవీయంగా ముడుచుకునే టెయిల్‌వీల్ మరియు ట్రాక్టర్ కాన్ఫిగరేషన్‌లో ఒకే ఇంజిన్ ఉన్నాయి . [[1] [2] ఈ విమానం ఫైబర్‌గ్లాస్ వస్త్రం మరియు డోప్డ్ ఎయిర్‌క్రాఫ్ట్ ఫాబ్రిక్‌తో కప్పబడిన "&amp;"కలపతో తయారు చేయబడింది. బెల్లీ ఎయిర్ స్కూప్ వంటి కొన్ని భాగాలు ఫైబర్గ్లాస్ నుండి తయారవుతాయి. దీని 24.8 అడుగుల (7.6 మీ) స్పాన్ వింగ్ 110 చదరపు అడుగుల (10 మీ 2) విస్తీర్ణంలో ఉంది మరియు విద్యుత్ లేదా మానవీయంగా పనిచేసే ఫ్లాప్‌లను మౌంట్ చేస్తుంది. కాక్‌పిట్ 24 "&amp;"లో (61 సెం.మీ) వెడల్పు మరియు బబుల్ పందిరి జెట్టిసన్. విమానం యొక్క సిఫార్సు చేసిన ఇంజిన్ శక్తి శ్రేణి 200 నుండి 350 హెచ్‌పి (149 నుండి 261 కిలోవాట్). ఉపయోగించిన ఇంజిన్లలో 200 HP (149 kW) లైమింగ్ IO-360 అడ్డంగా వ్యతిరేకించిన ఇంజిన్, 200 HP (149 kW) రేంజర్ L"&amp;"-440 ఇన్లైన్, 180 నుండి 235 HP (134 నుండి 175 kW) AVIA M 337 విలోమంగా ఉంది ఇన్లైన్, 230 హెచ్‌పి (172 కిలోవాట్ల) కాంటినెంటల్ ఓ -470 అడ్డంగా వ్యతిరేకించింది, 200 హెచ్‌పి (149 కిలోవాట్ల) ఫోర్డ్ 230 క్యూ (3.77 ఎల్) వి 6 ఆటోమోటివ్ మార్పిడి, అలాగే ఇతర ఆటోమోటివ్"&amp;" వి -6 లేదా వి -8 పవర్‌ప్లాంట్లు. సరఫరా చేసిన కిట్ నుండి నిర్మాణ సమయం 2500 గంటలుగా అంచనా వేయబడింది. [1] [2] [5] కాగితపు ప్రణాళికలు మొత్తం 450 చదరపు అడుగుల (42 మీ 2), 13 ఎల్బి (5.9 కిలోల) బరువు మరియు నిర్మాణ మాన్యువల్‌ను కలిగి ఉన్నాయి. ప్రత్యామ్నాయ ప్రణాళి"&amp;"కల సమితి రెండు-సీట్ల సంస్కరణను నిర్మించడానికి అనుమతిస్తుంది. ప్రణాళికలు చాలా వివరంగా మరియు పూర్తి చేయబడ్డాయి మరియు ఒక బిల్డర్ వాటిని ""ఏ ఇంటిని నిర్మించిన విమానంలోనైనా నేను చూసిన ఉత్తమమైనవి"" గా రేట్ చేశాయి. [1] [2] [5] కెనడియన్ గోల్డెన్ హాక్స్ ఎయిర్‌షో ట"&amp;"ీం వలె అదే బంగారం మరియు ఎరుపు రంగులలో పెయింట్ చేసిన 1971 EAA ఎయిర్‌షోలో ఈ నమూనాను ప్రవేశపెట్టారు. [6] జూలై 2012 లో తయారీదారు 18 ఉదాహరణలు పూర్తయ్యాయని మరియు ప్రణాళికలు మరియు కిట్లు అందుబాటులో ఉన్న 43 సంవత్సరాలలో ఎగిరిపోయాయని సూచించాడు. [5] కిట్‌ప్లాన్లు మర"&amp;"ియు పర్డీ నుండి డేటా [1] [2] సాధారణ లక్షణాల పనితీరు")</f>
        <v>ఫాల్కోనార్ సాల్ ముస్తాంగ్, 2/3 ముస్తాంగ్ అని కూడా పిలుస్తారు మరియు సాల్ పి -51 డి ముస్తాంగ్ కెనడియన్ te త్సాహిక-నిర్మిత విమానం, మొదట ఫాల్కోనార్ ఏవియా చేత ఉత్పత్తి చేయబడింది మరియు 1969 లో పరిచయం చేయబడింది. వైట్-స్పేస్: nowrap} .mw-parser-output .frac .num, .mw-Parser-output .frac .den {font-size: 80%; లైన్-హైట్: 0; నిలువు-అమరిక: సూపర్} .mw- పార్సర్-అవుట్పుట్ .ఫ్రాక్ .డెన్ {నిలువు-అమరిక: ఉప} .MW- పార్సర్-అవుట్పుట్ .sr- మాత్రమే {సరిహద్దు: 0; క్లిప్: రెక్టెంట్ (0,0,0,0); ఎత్తు: 1px; మార్జిన్: -1px ; 2019 లో ఫాల్కోనార్ ఏవియా చేత వ్యాపారాన్ని మూసివేసినప్పటి నుండి, ఈ ప్రణాళికలు ఇప్పుడు మన్నా ఏవియేషన్ చేత విక్రయించబడ్డాయి. [3] 1963 లో ఫాల్కోనార్ జురా గ్నాట్సమ్ను ఉత్పత్తి చేయడానికి డిజైనర్ మార్సెల్ జుర్కాతో భాగస్వామ్యం కుదుర్చుకున్నాడు. 1967 నాటికి, ఫాల్కోనార్ డిజైన్‌లో పెద్ద సంఖ్యలో మార్పులను సిఫారసు చేశాడు, దీని ఫలితంగా జుర్కా ఈ ప్రాజెక్టును విడిచిపెట్టాడు. సవరించిన విమానం సాల్ ముస్తాంగ్ గా అభివృద్ధి చేయబడింది మరియు గణనీయమైన ఖర్చును అధిగమించిన తరువాత 1971 లో మొట్టమొదట ఎగిరింది. ఫాల్కోనార్ ఎయిర్క్రాఫ్ట్ లిమిటెడ్ జార్జ్ ఎఫ్. చివర్స్ మరియు ఇతర పెట్టుబడిదారులకు విక్రయించబడింది మరియు 1973 వరకు ఫాల్కనార్‌తో స్టర్జన్ ఎయిర్ లిమిటెడ్ (SAL) గా ఉద్యోగిగా పనిచేసింది. [4] సాల్ ముస్తాంగ్ ఒక కాంటిలివర్ లో-వింగ్, సింగిల్-సీట్ లేదా ఐచ్ఛికంగా రెండు-సీట్ల-రుచిని కలిగి ఉంది, బబుల్ పందిరి కింద పరివేష్టిత కాక్‌పిట్, ముడుచుకునే సాంప్రదాయిక ల్యాండింగ్ గేర్, వీటిలో మానవీయంగా ముడుచుకునే టెయిల్‌వీల్ మరియు ట్రాక్టర్ కాన్ఫిగరేషన్‌లో ఒకే ఇంజిన్ ఉన్నాయి . [[1] [2] ఈ విమానం ఫైబర్‌గ్లాస్ వస్త్రం మరియు డోప్డ్ ఎయిర్‌క్రాఫ్ట్ ఫాబ్రిక్‌తో కప్పబడిన కలపతో తయారు చేయబడింది. బెల్లీ ఎయిర్ స్కూప్ వంటి కొన్ని భాగాలు ఫైబర్గ్లాస్ నుండి తయారవుతాయి. దీని 24.8 అడుగుల (7.6 మీ) స్పాన్ వింగ్ 110 చదరపు అడుగుల (10 మీ 2) విస్తీర్ణంలో ఉంది మరియు విద్యుత్ లేదా మానవీయంగా పనిచేసే ఫ్లాప్‌లను మౌంట్ చేస్తుంది. కాక్‌పిట్ 24 లో (61 సెం.మీ) వెడల్పు మరియు బబుల్ పందిరి జెట్టిసన్. విమానం యొక్క సిఫార్సు చేసిన ఇంజిన్ శక్తి శ్రేణి 200 నుండి 350 హెచ్‌పి (149 నుండి 261 కిలోవాట్). ఉపయోగించిన ఇంజిన్లలో 200 HP (149 kW) లైమింగ్ IO-360 అడ్డంగా వ్యతిరేకించిన ఇంజిన్, 200 HP (149 kW) రేంజర్ L-440 ఇన్లైన్, 180 నుండి 235 HP (134 నుండి 175 kW) AVIA M 337 విలోమంగా ఉంది ఇన్లైన్, 230 హెచ్‌పి (172 కిలోవాట్ల) కాంటినెంటల్ ఓ -470 అడ్డంగా వ్యతిరేకించింది, 200 హెచ్‌పి (149 కిలోవాట్ల) ఫోర్డ్ 230 క్యూ (3.77 ఎల్) వి 6 ఆటోమోటివ్ మార్పిడి, అలాగే ఇతర ఆటోమోటివ్ వి -6 లేదా వి -8 పవర్‌ప్లాంట్లు. సరఫరా చేసిన కిట్ నుండి నిర్మాణ సమయం 2500 గంటలుగా అంచనా వేయబడింది. [1] [2] [5] కాగితపు ప్రణాళికలు మొత్తం 450 చదరపు అడుగుల (42 మీ 2), 13 ఎల్బి (5.9 కిలోల) బరువు మరియు నిర్మాణ మాన్యువల్‌ను కలిగి ఉన్నాయి. ప్రత్యామ్నాయ ప్రణాళికల సమితి రెండు-సీట్ల సంస్కరణను నిర్మించడానికి అనుమతిస్తుంది. ప్రణాళికలు చాలా వివరంగా మరియు పూర్తి చేయబడ్డాయి మరియు ఒక బిల్డర్ వాటిని "ఏ ఇంటిని నిర్మించిన విమానంలోనైనా నేను చూసిన ఉత్తమమైనవి" గా రేట్ చేశాయి. [1] [2] [5] కెనడియన్ గోల్డెన్ హాక్స్ ఎయిర్‌షో టీం వలె అదే బంగారం మరియు ఎరుపు రంగులలో పెయింట్ చేసిన 1971 EAA ఎయిర్‌షోలో ఈ నమూనాను ప్రవేశపెట్టారు. [6] జూలై 2012 లో తయారీదారు 18 ఉదాహరణలు పూర్తయ్యాయని మరియు ప్రణాళికలు మరియు కిట్లు అందుబాటులో ఉన్న 43 సంవత్సరాలలో ఎగిరిపోయాయని సూచించాడు. [5] కిట్‌ప్లాన్లు మరియు పర్డీ నుండి డేటా [1] [2] సాధారణ లక్షణాల పనితీరు</v>
      </c>
      <c r="E48" s="1" t="s">
        <v>465</v>
      </c>
      <c r="F48" s="1" t="str">
        <f>IFERROR(__xludf.DUMMYFUNCTION("GOOGLETRANSLATE(E:E, ""en"", ""te"")"),"Te త్సాహిక నిర్మించిన విమానం")</f>
        <v>Te త్సాహిక నిర్మించిన విమానం</v>
      </c>
      <c r="G48" s="1" t="s">
        <v>466</v>
      </c>
      <c r="H48" s="1" t="s">
        <v>577</v>
      </c>
      <c r="I48" s="1" t="str">
        <f>IFERROR(__xludf.DUMMYFUNCTION("GOOGLETRANSLATE(H:H, ""en"", ""te"")"),"కెనడా")</f>
        <v>కెనడా</v>
      </c>
      <c r="J48" s="2" t="s">
        <v>578</v>
      </c>
      <c r="K48" s="1" t="s">
        <v>642</v>
      </c>
      <c r="L48" s="1" t="str">
        <f>IFERROR(__xludf.DUMMYFUNCTION("GOOGLETRANSLATE(K:K, ""en"", ""te"")"),"ఫాల్కోనార్ ఏవియామన్నా ఏవియేషన్")</f>
        <v>ఫాల్కోనార్ ఏవియామన్నా ఏవియేషన్</v>
      </c>
      <c r="M48" s="1" t="s">
        <v>643</v>
      </c>
      <c r="Q48" s="1">
        <v>1969.0</v>
      </c>
      <c r="R48" s="1" t="s">
        <v>644</v>
      </c>
      <c r="T48" s="1" t="s">
        <v>950</v>
      </c>
      <c r="U48" s="1" t="s">
        <v>951</v>
      </c>
      <c r="V48" s="1" t="s">
        <v>952</v>
      </c>
      <c r="W48" s="1" t="s">
        <v>127</v>
      </c>
      <c r="Y48" s="1" t="s">
        <v>953</v>
      </c>
      <c r="Z48" s="1" t="s">
        <v>954</v>
      </c>
      <c r="AA48" s="1" t="s">
        <v>955</v>
      </c>
      <c r="AB48" s="1" t="s">
        <v>956</v>
      </c>
      <c r="AC48" s="1" t="s">
        <v>957</v>
      </c>
      <c r="AD48" s="1" t="s">
        <v>958</v>
      </c>
      <c r="AE48" s="1" t="s">
        <v>699</v>
      </c>
      <c r="AH48" s="1" t="s">
        <v>959</v>
      </c>
      <c r="AL48" s="1" t="s">
        <v>960</v>
      </c>
      <c r="AM48" s="1" t="s">
        <v>961</v>
      </c>
      <c r="AN48" s="1" t="s">
        <v>377</v>
      </c>
      <c r="AO48" s="1" t="s">
        <v>962</v>
      </c>
      <c r="AP48" s="1" t="s">
        <v>963</v>
      </c>
      <c r="AR48" s="1" t="s">
        <v>964</v>
      </c>
      <c r="AS48" s="1" t="s">
        <v>965</v>
      </c>
    </row>
    <row r="49">
      <c r="A49" s="1" t="s">
        <v>966</v>
      </c>
      <c r="B49" s="1" t="str">
        <f>IFERROR(__xludf.DUMMYFUNCTION("GOOGLETRANSLATE(A:A, ""en"", ""te"")"),"ఫిజిర్ ఎఫ్ 1 వి")</f>
        <v>ఫిజిర్ ఎఫ్ 1 వి</v>
      </c>
      <c r="C49" s="1" t="s">
        <v>967</v>
      </c>
      <c r="D49" s="1" t="str">
        <f>IFERROR(__xludf.DUMMYFUNCTION("GOOGLETRANSLATE(C:C, ""en"", ""te"")"),"FIZIR F1V (సెర్బియన్ సిరిలిక్: физир ф1в) అనేది ఇంజనీర్ రుడాల్ఫ్ ఫిజిర్ వేర్వేరు ఇంజిన్లతో అమర్చిన సింగిల్-ఇంజిన్, రెండు-సీట్ల, నిఘా బైప్‌లాన్‌ల శ్రేణిని అభివృద్ధి చేసింది. 1928 మరియు 1932 మధ్య యుగోస్లావ్ విమాన కర్మాగారాల్లో ZMAJ మరియు రోగోసార్స్కిలో నిర్"&amp;"మాణం జరిగింది. రుడాల్ఫ్ ఫిజిర్ 1925 లో యుగోస్లేవియా రాజ్యం యొక్క మొదటి యుద్ధంలో ఒక బిప్‌లేన్ నిఘా విమానాన్ని రూపొందించాడు. ఇది 260 హెచ్‌పి మేబాచ్ ఇంజిన్ మరియు తో కూడి ఉంది. నోవి సాడ్ ఎయిర్ ఏవియేషన్ రెజిమెంట్ యొక్క వర్క్‌షాప్‌లో ప్రోటోటైప్ చేయబడింది. ఈ నమూ"&amp;"నాను మొట్టమొదట నవంబర్ 1925 చివరలో టెస్ట్ పైలట్ వ్లాదిమిర్ స్ట్రైసెవ్స్కీ ఎగురవేశారు. డుకాన్ స్టాంకోవ్ సహాయంతో ప్రాథమిక FIZIR రూపకల్పన యొక్క మరింత అభివృద్ధి జరిగింది, దీని ఫలితంగా ఐదు అదనపు ప్రోటోటైప్‌ల నిర్మాణం మరియు 32 ప్రొడక్షన్ మెషీన్లు ఫిజిర్ ఎఫ్ 1 వి"&amp;" (సాధారణంగా ""ఫిజిర్-మేబాచ్ 260 హెచ్‌పి"" అని పిలుస్తారు) సంవత్సరాలు. ఇవి రోగోసార్స్కి కర్మాగారంలో నిర్మించగా, ZMAJ 1930 లో నావికాదళ విమానయాన కోసం FIZIR F1V- రైట్ వెర్షన్ మరియు 5 బృహస్పతి-ఇంజిన్ ఫిజిర్ F1M ఫ్లోట్‌ప్లేన్‌లను నిర్మించారు. అనేక ఫిజిర్-మేబాచీ"&amp;" శిక్షకులను లోరైన్-డెట్రిచ్‌కు మార్చడానికి ZMAJ కూడా బాధ్యత వహించాడు. 1932 లో ఇంజన్లు, ఈ యంత్రాల సేవా జీవితాన్ని ఫిజిర్-లోరైన్ 400 హెచ్‌పి కొత్త పేరుతో పొడిగించాయి. ఫ్యాక్టరీ పరీక్షల తరువాత, 8 అక్టోబర్ 1926 న పైలట్ వ్లాదిమిర్ స్ట్రైసెవ్స్కీ నోవి విచారంగా "&amp;"నుండి మోస్టార్ నుండి జాగ్రెబ్ వరకు నోవి సాడ్ నుండి మోస్టార్ నుండి మోస్టార్ వరకు విమానాన్ని ఎగరవేసి, నోవి విచారంగా తిరిగి వచ్చాడు - 8 గంటలు మరియు 40 కాలంలో 1,410 కిలోమీటర్ల దూరం నిమిషాలు. [2] ఈ పనితీరు ఫలితంగా, ఈ విమానం పోలాండ్‌లోని లిటిల్ ఎంటెంట్ యొక్క అం"&amp;"తర్జాతీయ పోటీలో ప్రవేశించింది, ఇక్కడ ఇది 14 ఎంట్రీలలో ఒకటి. మరికొందరు పోటీదారులలో మరికొందరు శక్తితో విమానాలను కలిగి ఉన్నప్పటికీ, ఇది మొదటి స్థానంలో నిలిచింది. ఈ విజయం మరియు సంతృప్తికరమైన పరీక్ష ఫలితాలకు ధన్యవాదాలు, FIZIR F1V ని సీరియల్ ఉత్పత్తిలో ఉంచాలని "&amp;"నిర్ణయించారు, కాని డ్యూయల్ కంట్రోల్స్ జోడించడం వంటి కొన్ని మార్పులు చేసిన ఫలితంతో నిఘా విమానంగా కాకుండా ఇంటర్మీడియట్ ట్రైనర్‌గా. అసలు మేబాచ్ ఇంజిన్ సరఫరాతో ఇబ్బందులు ఫలితంగా అనేక ఇతర ఇంజిన్లు అమర్చబడి ఉన్నాయి, దీని నుండి వ్యక్తిగత వైవిధ్యాలు వాటి పేర్లను "&amp;"పొందుతాయి. ఫిజిర్ ఎఫ్ 1 వి ఫ్లయింగ్ పాఠశాలల్లో విద్యార్థులను నిఘా మరియు బాంబర్ విమానాలకు మార్చడానికి ఉపయోగించబడింది, ఉత్పత్తి అనుమతించినట్లు ధరించిన హన్సా-బ్రాండెన్‌బర్గ్ C.I స్థానంలో. ఇరవై ఉదాహరణలు 1928 మరియు 1929 లో 12 చివరి నాటికి ఉత్పత్తి చేయబడ్డాయి. "&amp;"పైలట్ పాఠశాలలు ఉపయోగించిన FIZIR F1V విమానం సేవ నుండి ఉపసంహరించబడింది మరియు 1936 లో కొత్త ZMAJ FIZIR FP-2 తో భర్తీ చేయబడింది. ఈ విమానాలకు కొన్ని ఉదాహరణలు ఎగిరిపోయాయి ఏప్రిల్ ప్రారంభంలో మరియు 1941 లో యుద్ధం ప్రారంభమైనప్పుడు ఇప్పటికీ వాడుకలో ఉంది. ఈ రకమైన వి"&amp;"మానాల కుటుంబం నుండి చివరి ఫ్లైట్ ఫిజిర్ ఎఫ్ 1 ఎమ్ (ఫిజిర్ ఫస్ట్ నేవీ) ఒక సీప్లేన్, ఇది జెమున్ చేత ""జెమాజ్"" వద్ద అభివృద్ధి చేయబడింది, నేవీ కమాండ్ యొక్క అభ్యర్థన మేరకు ఫ్లోట్స్ పై నిఘా సముద్రపు సీప్లేన్ కోసం. ZMAJ FIZIR-JUPITER లేదా ""BIG FIZIR"" అని పిలు"&amp;"స్తారు, అవి నావికాదళ వైమానిక దళంలో నిఘా సీప్లేన్‌గా మరియు యాంటీఆర్క్రాఫ్ట్ శిక్షణ కోసం లక్ష్యాలను వెళ్ళుట కోసం ఉపయోగించారు. బృహస్పతి ఇంజిన్ యొక్క శీతలీకరణను మెరుగుపరచడానికి మరియు డ్రాగ్‌ను తగ్గించడానికి 1931 లో ఈ విమానాలలో ఒకదానిని NACA రింగ్‌తో అమర్చారు."&amp;" ఈ విమానాలు యుద్ధ సమయంలో ఎగిరిపోయాయి మరియు ముగ్గురు ఇటాలియన్లు స్వాధీనం చేసుకున్నారు, అయితే వారు వాటిని ఏమైనా ఉపయోగించుకుంటే తెలియదు. మేబాచ్ MB IVA ఇంజిన్ ఎయిర్క్రాఫ్ట్ FIZIR F1V-MAYBACH లో వ్యవస్థాపించబడింది. లోరైన్ డైట్రిచ్ 12EB ఇంజిన్ ఎయిర్క్రాఫ్ట్ ఫిజ"&amp;"ిర్ ఎఫ్ 1 వి-లోరెన్లో వ్యవస్థాపించబడింది. రైట్ జె -5 ఇంజిన్ ఎయిర్క్రాఫ్ట్ ఫిజిర్ ఎఫ్ 1 వి-రైట్ లో వ్యవస్థాపించబడింది. బృహస్పతి 9A ఇంజిన్ విమానం FIZIR F1M-JUPITER లో వ్యవస్థాపించబడింది. వాల్టర్ కాస్టర్ ఇంజిన్ ఎయిర్క్రాఫ్ట్ ఫిజిర్ ఎఫ్ 1 జి-కాస్టర్‌లో ఇన్‌స్"&amp;"టాల్ చేయబడింది. [సైటేషన్ అవసరం] నుండి డేటా సాధారణ లక్షణాల పనితీరు")</f>
        <v>FIZIR F1V (సెర్బియన్ సిరిలిక్: физир ф1в) అనేది ఇంజనీర్ రుడాల్ఫ్ ఫిజిర్ వేర్వేరు ఇంజిన్లతో అమర్చిన సింగిల్-ఇంజిన్, రెండు-సీట్ల, నిఘా బైప్‌లాన్‌ల శ్రేణిని అభివృద్ధి చేసింది. 1928 మరియు 1932 మధ్య యుగోస్లావ్ విమాన కర్మాగారాల్లో ZMAJ మరియు రోగోసార్స్కిలో నిర్మాణం జరిగింది. రుడాల్ఫ్ ఫిజిర్ 1925 లో యుగోస్లేవియా రాజ్యం యొక్క మొదటి యుద్ధంలో ఒక బిప్‌లేన్ నిఘా విమానాన్ని రూపొందించాడు. ఇది 260 హెచ్‌పి మేబాచ్ ఇంజిన్ మరియు తో కూడి ఉంది. నోవి సాడ్ ఎయిర్ ఏవియేషన్ రెజిమెంట్ యొక్క వర్క్‌షాప్‌లో ప్రోటోటైప్ చేయబడింది. ఈ నమూనాను మొట్టమొదట నవంబర్ 1925 చివరలో టెస్ట్ పైలట్ వ్లాదిమిర్ స్ట్రైసెవ్స్కీ ఎగురవేశారు. డుకాన్ స్టాంకోవ్ సహాయంతో ప్రాథమిక FIZIR రూపకల్పన యొక్క మరింత అభివృద్ధి జరిగింది, దీని ఫలితంగా ఐదు అదనపు ప్రోటోటైప్‌ల నిర్మాణం మరియు 32 ప్రొడక్షన్ మెషీన్లు ఫిజిర్ ఎఫ్ 1 వి (సాధారణంగా "ఫిజిర్-మేబాచ్ 260 హెచ్‌పి" అని పిలుస్తారు) సంవత్సరాలు. ఇవి రోగోసార్స్కి కర్మాగారంలో నిర్మించగా, ZMAJ 1930 లో నావికాదళ విమానయాన కోసం FIZIR F1V- రైట్ వెర్షన్ మరియు 5 బృహస్పతి-ఇంజిన్ ఫిజిర్ F1M ఫ్లోట్‌ప్లేన్‌లను నిర్మించారు. అనేక ఫిజిర్-మేబాచీ శిక్షకులను లోరైన్-డెట్రిచ్‌కు మార్చడానికి ZMAJ కూడా బాధ్యత వహించాడు. 1932 లో ఇంజన్లు, ఈ యంత్రాల సేవా జీవితాన్ని ఫిజిర్-లోరైన్ 400 హెచ్‌పి కొత్త పేరుతో పొడిగించాయి. ఫ్యాక్టరీ పరీక్షల తరువాత, 8 అక్టోబర్ 1926 న పైలట్ వ్లాదిమిర్ స్ట్రైసెవ్స్కీ నోవి విచారంగా నుండి మోస్టార్ నుండి జాగ్రెబ్ వరకు నోవి సాడ్ నుండి మోస్టార్ నుండి మోస్టార్ వరకు విమానాన్ని ఎగరవేసి, నోవి విచారంగా తిరిగి వచ్చాడు - 8 గంటలు మరియు 40 కాలంలో 1,410 కిలోమీటర్ల దూరం నిమిషాలు. [2] ఈ పనితీరు ఫలితంగా, ఈ విమానం పోలాండ్‌లోని లిటిల్ ఎంటెంట్ యొక్క అంతర్జాతీయ పోటీలో ప్రవేశించింది, ఇక్కడ ఇది 14 ఎంట్రీలలో ఒకటి. మరికొందరు పోటీదారులలో మరికొందరు శక్తితో విమానాలను కలిగి ఉన్నప్పటికీ, ఇది మొదటి స్థానంలో నిలిచింది. ఈ విజయం మరియు సంతృప్తికరమైన పరీక్ష ఫలితాలకు ధన్యవాదాలు, FIZIR F1V ని సీరియల్ ఉత్పత్తిలో ఉంచాలని నిర్ణయించారు, కాని డ్యూయల్ కంట్రోల్స్ జోడించడం వంటి కొన్ని మార్పులు చేసిన ఫలితంతో నిఘా విమానంగా కాకుండా ఇంటర్మీడియట్ ట్రైనర్‌గా. అసలు మేబాచ్ ఇంజిన్ సరఫరాతో ఇబ్బందులు ఫలితంగా అనేక ఇతర ఇంజిన్లు అమర్చబడి ఉన్నాయి, దీని నుండి వ్యక్తిగత వైవిధ్యాలు వాటి పేర్లను పొందుతాయి. ఫిజిర్ ఎఫ్ 1 వి ఫ్లయింగ్ పాఠశాలల్లో విద్యార్థులను నిఘా మరియు బాంబర్ విమానాలకు మార్చడానికి ఉపయోగించబడింది, ఉత్పత్తి అనుమతించినట్లు ధరించిన హన్సా-బ్రాండెన్‌బర్గ్ C.I స్థానంలో. ఇరవై ఉదాహరణలు 1928 మరియు 1929 లో 12 చివరి నాటికి ఉత్పత్తి చేయబడ్డాయి. పైలట్ పాఠశాలలు ఉపయోగించిన FIZIR F1V విమానం సేవ నుండి ఉపసంహరించబడింది మరియు 1936 లో కొత్త ZMAJ FIZIR FP-2 తో భర్తీ చేయబడింది. ఈ విమానాలకు కొన్ని ఉదాహరణలు ఎగిరిపోయాయి ఏప్రిల్ ప్రారంభంలో మరియు 1941 లో యుద్ధం ప్రారంభమైనప్పుడు ఇప్పటికీ వాడుకలో ఉంది. ఈ రకమైన విమానాల కుటుంబం నుండి చివరి ఫ్లైట్ ఫిజిర్ ఎఫ్ 1 ఎమ్ (ఫిజిర్ ఫస్ట్ నేవీ) ఒక సీప్లేన్, ఇది జెమున్ చేత "జెమాజ్" వద్ద అభివృద్ధి చేయబడింది, నేవీ కమాండ్ యొక్క అభ్యర్థన మేరకు ఫ్లోట్స్ పై నిఘా సముద్రపు సీప్లేన్ కోసం. ZMAJ FIZIR-JUPITER లేదా "BIG FIZIR" అని పిలుస్తారు, అవి నావికాదళ వైమానిక దళంలో నిఘా సీప్లేన్‌గా మరియు యాంటీఆర్క్రాఫ్ట్ శిక్షణ కోసం లక్ష్యాలను వెళ్ళుట కోసం ఉపయోగించారు. బృహస్పతి ఇంజిన్ యొక్క శీతలీకరణను మెరుగుపరచడానికి మరియు డ్రాగ్‌ను తగ్గించడానికి 1931 లో ఈ విమానాలలో ఒకదానిని NACA రింగ్‌తో అమర్చారు. ఈ విమానాలు యుద్ధ సమయంలో ఎగిరిపోయాయి మరియు ముగ్గురు ఇటాలియన్లు స్వాధీనం చేసుకున్నారు, అయితే వారు వాటిని ఏమైనా ఉపయోగించుకుంటే తెలియదు. మేబాచ్ MB IVA ఇంజిన్ ఎయిర్క్రాఫ్ట్ FIZIR F1V-MAYBACH లో వ్యవస్థాపించబడింది. లోరైన్ డైట్రిచ్ 12EB ఇంజిన్ ఎయిర్క్రాఫ్ట్ ఫిజిర్ ఎఫ్ 1 వి-లోరెన్లో వ్యవస్థాపించబడింది. రైట్ జె -5 ఇంజిన్ ఎయిర్క్రాఫ్ట్ ఫిజిర్ ఎఫ్ 1 వి-రైట్ లో వ్యవస్థాపించబడింది. బృహస్పతి 9A ఇంజిన్ విమానం FIZIR F1M-JUPITER లో వ్యవస్థాపించబడింది. వాల్టర్ కాస్టర్ ఇంజిన్ ఎయిర్క్రాఫ్ట్ ఫిజిర్ ఎఫ్ 1 జి-కాస్టర్‌లో ఇన్‌స్టాల్ చేయబడింది. [సైటేషన్ అవసరం] నుండి డేటా సాధారణ లక్షణాల పనితీరు</v>
      </c>
      <c r="E49" s="1" t="s">
        <v>968</v>
      </c>
      <c r="F49" s="1" t="str">
        <f>IFERROR(__xludf.DUMMYFUNCTION("GOOGLETRANSLATE(E:E, ""en"", ""te"")"),"అధునాతన శిక్షకుడు")</f>
        <v>అధునాతన శిక్షకుడు</v>
      </c>
      <c r="G49" s="1" t="s">
        <v>969</v>
      </c>
      <c r="H49" s="1" t="s">
        <v>970</v>
      </c>
      <c r="I49" s="1" t="str">
        <f>IFERROR(__xludf.DUMMYFUNCTION("GOOGLETRANSLATE(H:H, ""en"", ""te"")"),"యుగోస్లేవియా")</f>
        <v>యుగోస్లేవియా</v>
      </c>
      <c r="J49" s="2" t="s">
        <v>971</v>
      </c>
      <c r="K49" s="1" t="s">
        <v>972</v>
      </c>
      <c r="L49" s="1" t="str">
        <f>IFERROR(__xludf.DUMMYFUNCTION("GOOGLETRANSLATE(K:K, ""en"", ""te"")"),"Prva srpska ఫాబ్రికా ఏరోప్లానా జివోజిన్ రోగోజార్స్కి, బెల్గ్రేడ్ మరియు ఫాబ్రికా ఏరోప్లానా ఐ హిడ్రోవియోనా ZMAJ జెమున్")</f>
        <v>Prva srpska ఫాబ్రికా ఏరోప్లానా జివోజిన్ రోగోజార్స్కి, బెల్గ్రేడ్ మరియు ఫాబ్రికా ఏరోప్లానా ఐ హిడ్రోవియోనా ZMAJ జెమున్</v>
      </c>
      <c r="N49" s="1" t="s">
        <v>973</v>
      </c>
      <c r="O49" s="1" t="str">
        <f>IFERROR(__xludf.DUMMYFUNCTION("GOOGLETRANSLATE(N:N, ""en"", ""te"")"),"రుడాల్ఫ్ ఫిజిర్; డి. స్టాంకోవ్")</f>
        <v>రుడాల్ఫ్ ఫిజిర్; డి. స్టాంకోవ్</v>
      </c>
      <c r="P49" s="4">
        <v>9437.0</v>
      </c>
      <c r="Q49" s="1">
        <v>1928.0</v>
      </c>
      <c r="R49" s="1" t="s">
        <v>974</v>
      </c>
      <c r="S49" s="1" t="s">
        <v>975</v>
      </c>
      <c r="T49" s="1" t="s">
        <v>976</v>
      </c>
      <c r="U49" s="1" t="s">
        <v>977</v>
      </c>
      <c r="W49" s="1">
        <v>2.0</v>
      </c>
      <c r="X49" s="1" t="s">
        <v>978</v>
      </c>
      <c r="Z49" s="1" t="s">
        <v>979</v>
      </c>
      <c r="AA49" s="1" t="s">
        <v>162</v>
      </c>
      <c r="AB49" s="1" t="s">
        <v>980</v>
      </c>
      <c r="AC49" s="1" t="s">
        <v>981</v>
      </c>
      <c r="AG49" s="1" t="s">
        <v>982</v>
      </c>
      <c r="AH49" s="1" t="s">
        <v>983</v>
      </c>
      <c r="AJ49" s="1" t="s">
        <v>984</v>
      </c>
      <c r="AL49" s="1" t="s">
        <v>985</v>
      </c>
      <c r="AR49" s="1" t="s">
        <v>986</v>
      </c>
      <c r="AT49" s="1" t="s">
        <v>987</v>
      </c>
      <c r="AU49" s="1" t="s">
        <v>988</v>
      </c>
      <c r="AV49" s="1" t="s">
        <v>989</v>
      </c>
      <c r="BD49" s="1">
        <v>1941.0</v>
      </c>
      <c r="CJ49" s="1" t="s">
        <v>990</v>
      </c>
    </row>
    <row r="50">
      <c r="A50" s="1" t="s">
        <v>991</v>
      </c>
      <c r="B50" s="1" t="str">
        <f>IFERROR(__xludf.DUMMYFUNCTION("GOOGLETRANSLATE(A:A, ""en"", ""te"")"),"స్టీర్మాన్ 4")</f>
        <v>స్టీర్మాన్ 4</v>
      </c>
      <c r="C50" s="1" t="s">
        <v>992</v>
      </c>
      <c r="D50" s="1" t="str">
        <f>IFERROR(__xludf.DUMMYFUNCTION("GOOGLETRANSLATE(C:C, ""en"", ""te"")"),"స్టీర్మాన్ 4 అనేది ఒక అమెరికన్ వాణిజ్య బిప్‌లేన్, దీనిని 1920 లలో స్టీర్‌మాన్ విమానం తయారు చేసింది. ఆ సమయంలో అవి వేగంగా మరియు విలాసవంతమైన ఎగ్జిక్యూటివ్ ట్రాన్స్‌పోర్ట్‌లు మరియు మెయిల్ విమానాలు సుమారు US $ 16,000 కు విక్రయించబడ్డాయి. [1] [2] స్టీర్మాన్ విమ"&amp;"ానం C3 నుండి మోడల్ 4 ను అభివృద్ధి చేసింది, లోతైన ఫ్యూజ్‌లేజ్‌ను జోడించి, మరింత శక్తివంతమైన ఇంజిన్‌ల శ్రేణిని అందిస్తుంది. ఈ లక్షణాలు మోడల్ 4 ను భారీ కార్గో లోడ్లను తీసుకువెళ్ళడానికి వీలు కల్పించాయి. C3 కన్నా పెద్దది, కానీ M-2 మరియు LT-1 మోడళ్ల కంటే చిన్నద"&amp;"ి, ఇది స్టీర్‌మాన్ ఉత్పత్తి శ్రేణిలో అంతరాన్ని నింపింది. డిజైనర్ లాయిడ్ స్టీర్మాన్ మాట్లాడుతూ ఇది అతను రూపొందించిన ఉత్తమ విమానం అని అన్నారు. [3] రెండు కాక్‌పిట్‌లకు హీటర్లు అందించబడ్డాయి. [సైటేషన్ అవసరం] స్టీర్‌మాన్ మోడల్ 4 ను యునైటెడ్ స్టేట్స్‌లోని వాణిజ"&amp;"్య ఆపరేటర్లకు విక్రయించాడు, ఉత్పత్తిని ముగించే ముందు 41 ను నిర్మించాడు. ఈ రకం వినియోగదారులలో వార్నీ ఎయిర్ లైన్లు మరియు అమెరికన్ ఎయిర్‌వేస్ (తరువాత అమెరికన్ ఎయిర్‌లైన్స్) ఉన్నాయి. ప్రామాణిక చమురు ఉత్పత్తి ప్రమోషన్ కోసం మూడు జూనియర్ స్పీడ్‌మెయిల్‌లను నిర్వహ"&amp;"ించింది. ఈ విమానం సెప్టెంబర్ 1929 నుండి 1930 వరకు కాన్సాస్‌లోని విచితలో నిర్మించబడింది. [4] కెనడాలో, ట్రాన్స్-కెనడా ఎయిర్ లైన్స్ (తరువాత ఎయిర్ కెనడా) పైలట్ శిక్షణ మరియు కొత్త మార్గాలను సర్వే చేయడానికి ముగ్గురు స్టీర్‌మన్‌ను కొనుగోలు చేసింది మరియు 1937 నుం"&amp;"డి 1939 వరకు ఉపయోగించబడింది. వాటిలో ఒకటి మార్చి 1939 లో విక్రయించబడింది. [5] 1930 ల సాంఘిక ఏవియేటర్ అలైన్ రోనీ న్యూయార్క్‌లోని లాంగ్ ఐలాండ్ నుండి NC796H (ఇది ఇప్పటికీ ఉనికిలో ఉంది, కానీ ఇప్పుడు NC774H గా నమోదు చేయబడింది) తరువాత బ్రిటిష్ యుద్ధ ప్రయత్నంలో వ"&amp;"ాయు రవాణా సహాయకంతో చేరడానికి ముందు. [6] విమానం యొక్క కఠినమైన నిర్మాణం భారీ నిర్వహణ మరియు లోడ్ల నుండి బయటపడటానికి సహాయపడింది, మరియు పదమూడు 1965 లో యు.ఎస్. సివిల్ రిజిస్టర్‌లో ఉంది. [7] చాలా మంది పంట డస్టర్లుగా నిర్వహించబడ్డారు, వారి ఫార్వర్డ్ మెయిల్ కంపార్"&amp;"ట్మెంట్ హాప్పర్‌గా మార్చబడింది. చాలా మంది తరువాత అనుభవజ్ఞులైన విమానాల ప్రైవేట్ యజమానులకు పంపారు మరియు అవి వాయువ్య లేదా మ్యూజియంలలో ఉన్నాయి. [8] హోదా యొక్క మొదటి అక్షరం ఇంజిన్‌ను సూచిస్తుంది, అయితే M ఇది మెయిల్‌ప్లేన్‌గా ఉద్దేశించబడిందని సూచిస్తుంది, ఫార్వ"&amp;"ర్డ్ కంపార్ట్మెంట్ కవర్ చేయబడింది. హోదా తర్వాత -1 వాడకంలో ప్రతిబింబించే డిజైన్‌కు చిన్న మార్పులు చేయబడ్డాయి. రిఫరెన్స్: సింప్సన్ [9] కెనడా యునైటెడ్ స్టేట్స్ డేటా నుండి గ్రీన్, 1965, పే .298 జనరల్ లక్షణాలు పనితీరు సంబంధిత అభివృద్ధి విమానం పోల్చదగిన పాత్ర, "&amp;"ఆకృతీకరణ మరియు యుగం")</f>
        <v>స్టీర్మాన్ 4 అనేది ఒక అమెరికన్ వాణిజ్య బిప్‌లేన్, దీనిని 1920 లలో స్టీర్‌మాన్ విమానం తయారు చేసింది. ఆ సమయంలో అవి వేగంగా మరియు విలాసవంతమైన ఎగ్జిక్యూటివ్ ట్రాన్స్‌పోర్ట్‌లు మరియు మెయిల్ విమానాలు సుమారు US $ 16,000 కు విక్రయించబడ్డాయి. [1] [2] స్టీర్మాన్ విమానం C3 నుండి మోడల్ 4 ను అభివృద్ధి చేసింది, లోతైన ఫ్యూజ్‌లేజ్‌ను జోడించి, మరింత శక్తివంతమైన ఇంజిన్‌ల శ్రేణిని అందిస్తుంది. ఈ లక్షణాలు మోడల్ 4 ను భారీ కార్గో లోడ్లను తీసుకువెళ్ళడానికి వీలు కల్పించాయి. C3 కన్నా పెద్దది, కానీ M-2 మరియు LT-1 మోడళ్ల కంటే చిన్నది, ఇది స్టీర్‌మాన్ ఉత్పత్తి శ్రేణిలో అంతరాన్ని నింపింది. డిజైనర్ లాయిడ్ స్టీర్మాన్ మాట్లాడుతూ ఇది అతను రూపొందించిన ఉత్తమ విమానం అని అన్నారు. [3] రెండు కాక్‌పిట్‌లకు హీటర్లు అందించబడ్డాయి. [సైటేషన్ అవసరం] స్టీర్‌మాన్ మోడల్ 4 ను యునైటెడ్ స్టేట్స్‌లోని వాణిజ్య ఆపరేటర్లకు విక్రయించాడు, ఉత్పత్తిని ముగించే ముందు 41 ను నిర్మించాడు. ఈ రకం వినియోగదారులలో వార్నీ ఎయిర్ లైన్లు మరియు అమెరికన్ ఎయిర్‌వేస్ (తరువాత అమెరికన్ ఎయిర్‌లైన్స్) ఉన్నాయి. ప్రామాణిక చమురు ఉత్పత్తి ప్రమోషన్ కోసం మూడు జూనియర్ స్పీడ్‌మెయిల్‌లను నిర్వహించింది. ఈ విమానం సెప్టెంబర్ 1929 నుండి 1930 వరకు కాన్సాస్‌లోని విచితలో నిర్మించబడింది. [4] కెనడాలో, ట్రాన్స్-కెనడా ఎయిర్ లైన్స్ (తరువాత ఎయిర్ కెనడా) పైలట్ శిక్షణ మరియు కొత్త మార్గాలను సర్వే చేయడానికి ముగ్గురు స్టీర్‌మన్‌ను కొనుగోలు చేసింది మరియు 1937 నుండి 1939 వరకు ఉపయోగించబడింది. వాటిలో ఒకటి మార్చి 1939 లో విక్రయించబడింది. [5] 1930 ల సాంఘిక ఏవియేటర్ అలైన్ రోనీ న్యూయార్క్‌లోని లాంగ్ ఐలాండ్ నుండి NC796H (ఇది ఇప్పటికీ ఉనికిలో ఉంది, కానీ ఇప్పుడు NC774H గా నమోదు చేయబడింది) తరువాత బ్రిటిష్ యుద్ధ ప్రయత్నంలో వాయు రవాణా సహాయకంతో చేరడానికి ముందు. [6] విమానం యొక్క కఠినమైన నిర్మాణం భారీ నిర్వహణ మరియు లోడ్ల నుండి బయటపడటానికి సహాయపడింది, మరియు పదమూడు 1965 లో యు.ఎస్. సివిల్ రిజిస్టర్‌లో ఉంది. [7] చాలా మంది పంట డస్టర్లుగా నిర్వహించబడ్డారు, వారి ఫార్వర్డ్ మెయిల్ కంపార్ట్మెంట్ హాప్పర్‌గా మార్చబడింది. చాలా మంది తరువాత అనుభవజ్ఞులైన విమానాల ప్రైవేట్ యజమానులకు పంపారు మరియు అవి వాయువ్య లేదా మ్యూజియంలలో ఉన్నాయి. [8] హోదా యొక్క మొదటి అక్షరం ఇంజిన్‌ను సూచిస్తుంది, అయితే M ఇది మెయిల్‌ప్లేన్‌గా ఉద్దేశించబడిందని సూచిస్తుంది, ఫార్వర్డ్ కంపార్ట్మెంట్ కవర్ చేయబడింది. హోదా తర్వాత -1 వాడకంలో ప్రతిబింబించే డిజైన్‌కు చిన్న మార్పులు చేయబడ్డాయి. రిఫరెన్స్: సింప్సన్ [9] కెనడా యునైటెడ్ స్టేట్స్ డేటా నుండి గ్రీన్, 1965, పే .298 జనరల్ లక్షణాలు పనితీరు సంబంధిత అభివృద్ధి విమానం పోల్చదగిన పాత్ర, ఆకృతీకరణ మరియు యుగం</v>
      </c>
      <c r="E50" s="1" t="s">
        <v>993</v>
      </c>
      <c r="F50" s="1" t="str">
        <f>IFERROR(__xludf.DUMMYFUNCTION("GOOGLETRANSLATE(E:E, ""en"", ""te"")"),"మెయిల్‌ప్లేన్/రవాణా")</f>
        <v>మెయిల్‌ప్లేన్/రవాణా</v>
      </c>
      <c r="G50" s="2" t="s">
        <v>994</v>
      </c>
      <c r="H50" s="1" t="s">
        <v>121</v>
      </c>
      <c r="I50" s="1" t="str">
        <f>IFERROR(__xludf.DUMMYFUNCTION("GOOGLETRANSLATE(H:H, ""en"", ""te"")"),"సంయుక్త రాష్ట్రాలు")</f>
        <v>సంయుక్త రాష్ట్రాలు</v>
      </c>
      <c r="J50" s="1" t="s">
        <v>122</v>
      </c>
      <c r="K50" s="1" t="s">
        <v>995</v>
      </c>
      <c r="L50" s="1" t="str">
        <f>IFERROR(__xludf.DUMMYFUNCTION("GOOGLETRANSLATE(K:K, ""en"", ""te"")"),"స్టీర్మాన్ విమానం")</f>
        <v>స్టీర్మాన్ విమానం</v>
      </c>
      <c r="M50" s="1" t="s">
        <v>996</v>
      </c>
      <c r="N50" s="1" t="s">
        <v>997</v>
      </c>
      <c r="O50" s="1" t="str">
        <f>IFERROR(__xludf.DUMMYFUNCTION("GOOGLETRANSLATE(N:N, ""en"", ""te"")"),"లాయిడ్ స్టీర్మాన్")</f>
        <v>లాయిడ్ స్టీర్మాన్</v>
      </c>
      <c r="P50" s="1">
        <v>1930.0</v>
      </c>
      <c r="R50" s="1" t="s">
        <v>998</v>
      </c>
      <c r="T50" s="1" t="s">
        <v>999</v>
      </c>
      <c r="U50" s="1" t="s">
        <v>1000</v>
      </c>
      <c r="V50" s="1" t="s">
        <v>1001</v>
      </c>
      <c r="W50" s="1" t="s">
        <v>127</v>
      </c>
      <c r="X50" s="1" t="s">
        <v>1002</v>
      </c>
      <c r="Z50" s="1" t="s">
        <v>1003</v>
      </c>
      <c r="AA50" s="1" t="s">
        <v>1004</v>
      </c>
      <c r="AB50" s="1" t="s">
        <v>1005</v>
      </c>
      <c r="AC50" s="1" t="s">
        <v>1006</v>
      </c>
      <c r="AD50" s="1" t="s">
        <v>648</v>
      </c>
      <c r="AE50" s="1" t="s">
        <v>1007</v>
      </c>
      <c r="AG50" s="1" t="s">
        <v>1008</v>
      </c>
      <c r="AH50" s="1" t="s">
        <v>1009</v>
      </c>
      <c r="AJ50" s="1" t="s">
        <v>1010</v>
      </c>
      <c r="AK50" s="1" t="s">
        <v>1011</v>
      </c>
      <c r="AL50" s="1" t="s">
        <v>1012</v>
      </c>
      <c r="AP50" s="1" t="s">
        <v>1013</v>
      </c>
      <c r="AR50" s="1" t="s">
        <v>1014</v>
      </c>
      <c r="AT50" s="1" t="s">
        <v>1015</v>
      </c>
      <c r="AU50" s="1" t="s">
        <v>1016</v>
      </c>
      <c r="AV50" s="1" t="s">
        <v>1017</v>
      </c>
    </row>
    <row r="51">
      <c r="A51" s="1" t="s">
        <v>1018</v>
      </c>
      <c r="B51" s="1" t="str">
        <f>IFERROR(__xludf.DUMMYFUNCTION("GOOGLETRANSLATE(A:A, ""en"", ""te"")"),"హన్రియోట్ H.35")</f>
        <v>హన్రియోట్ H.35</v>
      </c>
      <c r="C51" s="1" t="s">
        <v>1019</v>
      </c>
      <c r="D51" s="1" t="str">
        <f>IFERROR(__xludf.DUMMYFUNCTION("GOOGLETRANSLATE(C:C, ""en"", ""te"")"),"హన్రియోట్ H.35 1920 ల ఫ్రెంచ్ ఇంటర్మీడియట్ ట్రైనింగ్ మోనోప్లేన్, ఇది ఏవియన్లు హన్రియోట్ చేత రూపొందించబడింది మరియు నిర్మించబడింది. [1] [2] H.35 మునుపటి H.34 బేసిక్ ట్రైనర్ నుండి అభివృద్ధి చేయబడింది మరియు ఇది రెండు-సీట్ల స్ట్రట్-బ్రెస్డ్ పారాసోల్ మోనోప్లేన్"&amp;". [1] H.35 180 HP (134 kW) హిస్పానో-సుజా 8AB పిస్టన్ ఇంజిన్ ద్వారా శక్తినిచ్చింది. [2] పన్నెండు విమానాలు హన్రియోట్ ఫ్లయింగ్ స్కూల్ మరియు ఓర్లీ వద్ద సొసైటీ ఫ్రాంకైస్ డి ఏవియేషన్ తో ఉపయోగం కోసం నిర్మించబడ్డాయి. [2] H.35 యొక్క 1925 అభివృద్ధి H.36, ఇది 120 HP"&amp;" (89 kW) సాల్మ్సన్ 9AC పిస్టన్ ఇంజిన్ ద్వారా నడిచే జంట-ఫ్లోట్ అమర్చిన వెర్షన్. [2] 50 H.36S కోసం ఒక ఆర్డర్‌ను యుగోస్లేవియా ఉంచారు. [2] [2] నుండి డేటా ఇలస్ట్రేటెడ్ ఎన్సైక్లోపీడియా ఆఫ్ ఎయిర్క్రాఫ్ట్ జనరల్ లక్షణాల పనితీరు")</f>
        <v>హన్రియోట్ H.35 1920 ల ఫ్రెంచ్ ఇంటర్మీడియట్ ట్రైనింగ్ మోనోప్లేన్, ఇది ఏవియన్లు హన్రియోట్ చేత రూపొందించబడింది మరియు నిర్మించబడింది. [1] [2] H.35 మునుపటి H.34 బేసిక్ ట్రైనర్ నుండి అభివృద్ధి చేయబడింది మరియు ఇది రెండు-సీట్ల స్ట్రట్-బ్రెస్డ్ పారాసోల్ మోనోప్లేన్. [1] H.35 180 HP (134 kW) హిస్పానో-సుజా 8AB పిస్టన్ ఇంజిన్ ద్వారా శక్తినిచ్చింది. [2] పన్నెండు విమానాలు హన్రియోట్ ఫ్లయింగ్ స్కూల్ మరియు ఓర్లీ వద్ద సొసైటీ ఫ్రాంకైస్ డి ఏవియేషన్ తో ఉపయోగం కోసం నిర్మించబడ్డాయి. [2] H.35 యొక్క 1925 అభివృద్ధి H.36, ఇది 120 HP (89 kW) సాల్మ్సన్ 9AC పిస్టన్ ఇంజిన్ ద్వారా నడిచే జంట-ఫ్లోట్ అమర్చిన వెర్షన్. [2] 50 H.36S కోసం ఒక ఆర్డర్‌ను యుగోస్లేవియా ఉంచారు. [2] [2] నుండి డేటా ఇలస్ట్రేటెడ్ ఎన్సైక్లోపీడియా ఆఫ్ ఎయిర్క్రాఫ్ట్ జనరల్ లక్షణాల పనితీరు</v>
      </c>
      <c r="E51" s="1" t="s">
        <v>1020</v>
      </c>
      <c r="F51" s="1" t="str">
        <f>IFERROR(__xludf.DUMMYFUNCTION("GOOGLETRANSLATE(E:E, ""en"", ""te"")"),"ఇంటర్మీడియట్ శిక్షణ మోనోప్లేన్")</f>
        <v>ఇంటర్మీడియట్ శిక్షణ మోనోప్లేన్</v>
      </c>
      <c r="H51" s="1" t="s">
        <v>143</v>
      </c>
      <c r="I51" s="1" t="str">
        <f>IFERROR(__xludf.DUMMYFUNCTION("GOOGLETRANSLATE(H:H, ""en"", ""te"")"),"ఫ్రాన్స్")</f>
        <v>ఫ్రాన్స్</v>
      </c>
      <c r="K51" s="1" t="s">
        <v>1021</v>
      </c>
      <c r="L51" s="1" t="str">
        <f>IFERROR(__xludf.DUMMYFUNCTION("GOOGLETRANSLATE(K:K, ""en"", ""te"")"),"ఏవియన్లు హాన్రియోట్")</f>
        <v>ఏవియన్లు హాన్రియోట్</v>
      </c>
      <c r="M51" s="1" t="s">
        <v>1022</v>
      </c>
      <c r="T51" s="1" t="s">
        <v>1023</v>
      </c>
      <c r="W51" s="1">
        <v>2.0</v>
      </c>
      <c r="X51" s="1" t="s">
        <v>454</v>
      </c>
      <c r="Y51" s="1" t="s">
        <v>1024</v>
      </c>
      <c r="Z51" s="1" t="s">
        <v>1025</v>
      </c>
      <c r="AA51" s="1" t="s">
        <v>1026</v>
      </c>
      <c r="AB51" s="1" t="s">
        <v>1027</v>
      </c>
      <c r="AC51" s="1" t="s">
        <v>668</v>
      </c>
      <c r="AH51" s="1" t="s">
        <v>1028</v>
      </c>
      <c r="AJ51" s="1" t="s">
        <v>1029</v>
      </c>
      <c r="AL51" s="1" t="s">
        <v>1030</v>
      </c>
      <c r="AP51" s="1" t="s">
        <v>1031</v>
      </c>
      <c r="AT51" s="1" t="s">
        <v>1032</v>
      </c>
    </row>
    <row r="52">
      <c r="A52" s="1" t="s">
        <v>1033</v>
      </c>
      <c r="B52" s="1" t="str">
        <f>IFERROR(__xludf.DUMMYFUNCTION("GOOGLETRANSLATE(A:A, ""en"", ""te"")"),"హాకర్ పి.వి.4")</f>
        <v>హాకర్ పి.వి.4</v>
      </c>
      <c r="C52" s="1" t="s">
        <v>1034</v>
      </c>
      <c r="D52" s="1" t="str">
        <f>IFERROR(__xludf.DUMMYFUNCTION("GOOGLETRANSLATE(C:C, ""en"", ""te"")"),"హాకర్ P.V.4 అనేది 1930 ల బ్రిటిష్ బిప్‌లేన్ విమానం, ఇది ఒక సాధారణ-ప్రయోజన సైనిక విమానాల కోసం ప్రభుత్వ ఉత్తర్వు కోసం పోటీలో హాకర్ విమానం నిర్మించింది. 1931 లో, బ్రిటిష్ వైమానిక మంత్రిత్వ శాఖ వారి స్పెసిఫికేషన్ G.4/31 ను ""ప్రామాణిక సాధారణ ప్రయోజనం"" విమానం"&amp;" కోసం విడుదల చేసింది. అనుసంధానం, బాంబు దాడి (పగలు మరియు రాత్రి రెండూ), డైవ్ బాంబు దాడి, టార్పెడో బాంబు దాడి మరియు నిఘా ఉన్నాయి. పోటీ కోసం ఆదేశించిన పోటీ ప్రోటోటైప్‌లు ఏవీ అన్ని పాత్రలను నిర్వహించలేవు, మరియు హాకర్ హార్ట్ సిరీస్ యొక్క వ్యక్తిగతంగా విమానం ఈ "&amp;"విధుల్లో ఎక్కువ భాగాన్ని నిర్వహించగలదు, హార్ట్ డైవ్‌లో అద్భుతమైన నిర్వహణను కలిగి ఉంది, [1] హాకర్స్ నిర్ణయించుకున్నారు హార్ట్ యొక్క వెనుక అభివృద్ధిపై వారి ప్రవేశాన్ని ఆధారపరచండి. వారు P.V.4 ను ఒక ప్రైవేట్ వెంచర్‌గా నిర్మించారు (అనగా, వారి స్వంత డబ్బుతో) రె"&amp;"ండు-సీట్ల లైట్ బాంబర్‌గా; 570 ఎల్బి (259 కిలోలు) బాంబు లోడ్ హార్ట్ మాదిరిగానే ఉన్నప్పటికీ, రీన్ఫోర్స్డ్ ఫ్యూజ్‌లేజ్ మరియు రెక్కలు పి.వి.4 ను ఈ లోడ్‌తో డైవ్ చేయడానికి అనుమతించాయి. P.V.4 ను మొదట బ్రూక్లాండ్స్ ఎయిర్ఫీల్డ్ నుండి 6 డిసెంబర్ 1934 న వినిపించింది"&amp;". [1] బ్రిస్టల్ పెగసాస్ III ఇంజిన్ మొదట్లో ఉపయోగించబడింది, అయితే ఇది 1935 లో పెగసాస్ X గా మార్చబడింది. ట్రయల్స్‌లో, డైవ్-బాంబుకు పూర్తిగా అనుకూలంగా ఉన్న పోటీదారులలో ఇది మాత్రమే నిరూపించబడింది; దురదృష్టవశాత్తు, దాని క్రాస్-యాక్సిల్ అండర్ క్యారేజ్ కారణంగా, "&amp;"అది టార్పెడోను మోయలేకపోయింది. డైవ్ బాంబు విధిని స్పెసిఫికేషన్ నుండి తొలగించారు, అయినప్పటికీ, విమానం అందించడానికి కొంచెం అదనంగా ఉంది మరియు ఇది ఉత్పత్తిలోకి ప్రవేశించిన విక్కర్స్ వెల్లెస్లీ మోనోప్లేన్ చేతిలో ఓడిపోయింది. ఒక విమానం మాత్రమే నిర్మించబడింది. ఇది"&amp;" చివరికి స్పిన్నింగ్ పరీక్షలకు ఉపయోగించబడింది, ఆపై బ్రిస్టల్ విమానానికి ఇంజిన్ టెస్ట్ బెడ్‌గా ఉపయోగించటానికి పంపబడింది, అనేక ఇతర ఇంజన్లు వ్యవస్థాపించబడ్డాయి. 1930 లలో ఫిన్నిష్ వైమానిక దళం, హాకర్ P.V.4 తో సహా వేర్వేరు డైవ్ బాంబర్లను అంచనా వేసింది, చివరికి "&amp;"ఫోకర్ C.X లైట్ బాంబర్‌ను ఎంచుకుంది. ఏకైక P.V.4 ప్రోటోటైప్ 29 మార్చి 1939 న ఛార్జీని తగ్గించింది. [1] 1914 నుండి బ్రిటిష్ బాంబర్ నుండి వచ్చిన డేటా [1] సాధారణ లక్షణాలు పనితీరు ఆయుధాలు, కాన్ఫిగరేషన్ మరియు ERA యొక్క ఆయుధ విమానం")</f>
        <v>హాకర్ P.V.4 అనేది 1930 ల బ్రిటిష్ బిప్‌లేన్ విమానం, ఇది ఒక సాధారణ-ప్రయోజన సైనిక విమానాల కోసం ప్రభుత్వ ఉత్తర్వు కోసం పోటీలో హాకర్ విమానం నిర్మించింది. 1931 లో, బ్రిటిష్ వైమానిక మంత్రిత్వ శాఖ వారి స్పెసిఫికేషన్ G.4/31 ను "ప్రామాణిక సాధారణ ప్రయోజనం" విమానం కోసం విడుదల చేసింది. అనుసంధానం, బాంబు దాడి (పగలు మరియు రాత్రి రెండూ), డైవ్ బాంబు దాడి, టార్పెడో బాంబు దాడి మరియు నిఘా ఉన్నాయి. పోటీ కోసం ఆదేశించిన పోటీ ప్రోటోటైప్‌లు ఏవీ అన్ని పాత్రలను నిర్వహించలేవు, మరియు హాకర్ హార్ట్ సిరీస్ యొక్క వ్యక్తిగతంగా విమానం ఈ విధుల్లో ఎక్కువ భాగాన్ని నిర్వహించగలదు, హార్ట్ డైవ్‌లో అద్భుతమైన నిర్వహణను కలిగి ఉంది, [1] హాకర్స్ నిర్ణయించుకున్నారు హార్ట్ యొక్క వెనుక అభివృద్ధిపై వారి ప్రవేశాన్ని ఆధారపరచండి. వారు P.V.4 ను ఒక ప్రైవేట్ వెంచర్‌గా నిర్మించారు (అనగా, వారి స్వంత డబ్బుతో) రెండు-సీట్ల లైట్ బాంబర్‌గా; 570 ఎల్బి (259 కిలోలు) బాంబు లోడ్ హార్ట్ మాదిరిగానే ఉన్నప్పటికీ, రీన్ఫోర్స్డ్ ఫ్యూజ్‌లేజ్ మరియు రెక్కలు పి.వి.4 ను ఈ లోడ్‌తో డైవ్ చేయడానికి అనుమతించాయి. P.V.4 ను మొదట బ్రూక్లాండ్స్ ఎయిర్ఫీల్డ్ నుండి 6 డిసెంబర్ 1934 న వినిపించింది. [1] బ్రిస్టల్ పెగసాస్ III ఇంజిన్ మొదట్లో ఉపయోగించబడింది, అయితే ఇది 1935 లో పెగసాస్ X గా మార్చబడింది. ట్రయల్స్‌లో, డైవ్-బాంబుకు పూర్తిగా అనుకూలంగా ఉన్న పోటీదారులలో ఇది మాత్రమే నిరూపించబడింది; దురదృష్టవశాత్తు, దాని క్రాస్-యాక్సిల్ అండర్ క్యారేజ్ కారణంగా, అది టార్పెడోను మోయలేకపోయింది. డైవ్ బాంబు విధిని స్పెసిఫికేషన్ నుండి తొలగించారు, అయినప్పటికీ, విమానం అందించడానికి కొంచెం అదనంగా ఉంది మరియు ఇది ఉత్పత్తిలోకి ప్రవేశించిన విక్కర్స్ వెల్లెస్లీ మోనోప్లేన్ చేతిలో ఓడిపోయింది. ఒక విమానం మాత్రమే నిర్మించబడింది. ఇది చివరికి స్పిన్నింగ్ పరీక్షలకు ఉపయోగించబడింది, ఆపై బ్రిస్టల్ విమానానికి ఇంజిన్ టెస్ట్ బెడ్‌గా ఉపయోగించటానికి పంపబడింది, అనేక ఇతర ఇంజన్లు వ్యవస్థాపించబడ్డాయి. 1930 లలో ఫిన్నిష్ వైమానిక దళం, హాకర్ P.V.4 తో సహా వేర్వేరు డైవ్ బాంబర్లను అంచనా వేసింది, చివరికి ఫోకర్ C.X లైట్ బాంబర్‌ను ఎంచుకుంది. ఏకైక P.V.4 ప్రోటోటైప్ 29 మార్చి 1939 న ఛార్జీని తగ్గించింది. [1] 1914 నుండి బ్రిటిష్ బాంబర్ నుండి వచ్చిన డేటా [1] సాధారణ లక్షణాలు పనితీరు ఆయుధాలు, కాన్ఫిగరేషన్ మరియు ERA యొక్క ఆయుధ విమానం</v>
      </c>
      <c r="E52" s="1" t="s">
        <v>1035</v>
      </c>
      <c r="F52" s="1" t="str">
        <f>IFERROR(__xludf.DUMMYFUNCTION("GOOGLETRANSLATE(E:E, ""en"", ""te"")"),"జనరల్-పర్పస్ బాంబర్, నిఘా మరియు డైవ్ బాంబర్")</f>
        <v>జనరల్-పర్పస్ బాంబర్, నిఘా మరియు డైవ్ బాంబర్</v>
      </c>
      <c r="K52" s="1" t="s">
        <v>1036</v>
      </c>
      <c r="L52" s="1" t="str">
        <f>IFERROR(__xludf.DUMMYFUNCTION("GOOGLETRANSLATE(K:K, ""en"", ""te"")"),"హాకర్")</f>
        <v>హాకర్</v>
      </c>
      <c r="M52" s="2" t="s">
        <v>1037</v>
      </c>
      <c r="N52" s="1" t="s">
        <v>1038</v>
      </c>
      <c r="O52" s="1" t="str">
        <f>IFERROR(__xludf.DUMMYFUNCTION("GOOGLETRANSLATE(N:N, ""en"", ""te"")"),"సిడ్నీ కామ్")</f>
        <v>సిడ్నీ కామ్</v>
      </c>
      <c r="P52" s="3">
        <v>12759.0</v>
      </c>
      <c r="T52" s="1">
        <v>1.0</v>
      </c>
      <c r="W52" s="1" t="s">
        <v>561</v>
      </c>
      <c r="X52" s="1" t="s">
        <v>1039</v>
      </c>
      <c r="Y52" s="1" t="s">
        <v>1040</v>
      </c>
      <c r="Z52" s="1" t="s">
        <v>1041</v>
      </c>
      <c r="AA52" s="1" t="s">
        <v>1042</v>
      </c>
      <c r="AB52" s="1" t="s">
        <v>1043</v>
      </c>
      <c r="AC52" s="1" t="s">
        <v>1044</v>
      </c>
      <c r="AG52" s="1" t="s">
        <v>1045</v>
      </c>
      <c r="AH52" s="1" t="s">
        <v>1046</v>
      </c>
      <c r="AJ52" s="1" t="s">
        <v>1047</v>
      </c>
      <c r="AL52" s="1" t="s">
        <v>1048</v>
      </c>
      <c r="AN52" s="1" t="s">
        <v>1049</v>
      </c>
      <c r="AP52" s="1" t="s">
        <v>1050</v>
      </c>
      <c r="AT52" s="1" t="s">
        <v>1051</v>
      </c>
      <c r="AU52" s="1" t="s">
        <v>1052</v>
      </c>
      <c r="AV52" s="1" t="s">
        <v>1053</v>
      </c>
      <c r="BA52" s="1" t="s">
        <v>1054</v>
      </c>
      <c r="BS52" s="1" t="s">
        <v>1055</v>
      </c>
      <c r="CJ52" s="1" t="s">
        <v>1056</v>
      </c>
      <c r="CM52" s="1" t="s">
        <v>1057</v>
      </c>
      <c r="CN52" s="1" t="s">
        <v>1058</v>
      </c>
    </row>
    <row r="53">
      <c r="A53" s="1" t="s">
        <v>1059</v>
      </c>
      <c r="B53" s="1" t="str">
        <f>IFERROR(__xludf.DUMMYFUNCTION("GOOGLETRANSLATE(A:A, ""en"", ""te"")"),"స్టీర్మాన్-హమ్మండ్ వై -1")</f>
        <v>స్టీర్మాన్-హమ్మండ్ వై -1</v>
      </c>
      <c r="C53" s="1" t="s">
        <v>1060</v>
      </c>
      <c r="D53" s="1" t="str">
        <f>IFERROR(__xludf.DUMMYFUNCTION("GOOGLETRANSLATE(C:C, ""en"", ""te"")"),"స్టీర్మాన్-హమ్మండ్ వై -1 1930 ల అమెరికన్ యుటిలిటీ మోనోప్లేన్, ఇది స్టీర్మాన్-హామండ్ ఎయిర్క్రాఫ్ట్ కార్పొరేషన్ చేత నిర్మించబడింది మరియు యునైటెడ్ స్టేట్స్ నేవీ మరియు బ్రిటిష్ రాయల్ వైమానిక దళం చేత అంచనా వేయబడింది. [1] 1930 ల ప్రారంభంలో డీన్ హమ్మండ్ తక్కువ-వ"&amp;"ింగ్ మోనోప్లేన్ ట్విన్-బూమ్ పషర్ మోనోప్లేన్ అయిన హమ్మండ్ మోడల్ Y ను రూపొందించాడు. ఉత్పత్తి కోసం రకాన్ని అభివృద్ధి చేయడానికి హమ్మండ్ ఎయిర్క్రాఫ్ట్ డిజైనర్ లాయిడ్ స్టీర్‌మన్‌తో సహకరించాడు. వారు 1936 లో స్టీర్మాన్-హమ్మండ్ ఎయిర్క్రాఫ్ట్ కార్పొరేషన్‌ను ఏర్పాటు"&amp;" చేశారు, ఈ విమానాన్ని స్టీర్మాన్-హమ్మండ్ వై -1 గా నిర్మించారు. మొదటి విమానం 125 హెచ్‌పి (93 కిలోవాట్) మెనాస్కో సి -4 పిస్టన్ ఇంజిన్ ద్వారా పషర్ ప్రొపెల్లర్‌ను నడుపుతుంది. పనితీరు ఆకట్టుకోలేదు కాబట్టి ఇది 150 హెచ్‌పి (112 కిలోవాట్ల) మెనాస్కో సి -4 లతో తిరి"&amp;"గి ఇంజిన్ చేయబడింది మరియు Y-1S ను తిరిగి పేరు పెట్టారు. అధిక ధరను ఎగరడానికి సులభమైనదిగా రూపొందించబడినప్పటికీ 20 విమానాలు మాత్రమే ఉత్పత్తి చేయబడ్డాయి. [1] ఈ విమానం అలాంటి చుక్కాని లేదు, టెయిల్‌ప్లేన్ రెక్కలు సర్దుబాటు చేయబడతాయి కాని విమానంలో స్థిరంగా ఉంటాయ"&amp;"ి. టర్నింగ్ అవకలన ఐలెరాన్ మరియు ఎలివేటర్ ద్వారా మాత్రమే. 1934 లో బ్యూరో ఆఫ్ ఎయిర్ కామర్స్ సురక్షితమైన మరియు ఆచరణాత్మక $ 700 విమానాల కోసం ఒక పోటీని నిర్వహించింది. 1936 లో, పోటీ విజేత స్టీర్మాన్-హమ్మండ్ వై -1, ఎర్కౌప్ W-1 యొక్క అనేక భద్రతా లక్షణాలను కలిగి ఉ"&amp;"ంది. మరో ఇద్దరు విజేతలు వాటర్‌మ్యాన్ విమానం మరియు ఆటోగిరో కంపెనీ ఆఫ్ అమెరికా, ఎసి -35 నుండి రోడబుల్ ఆటోజీరో. ఇరవై ఐదు ఉదాహరణలు బ్యూరో చేత $ 3,190 ధర వద్ద ఆదేశించాయి. మొదటి డెలివరీ ముగింపులో ఆమోదయోగ్యం కానిదిగా పరిగణించబడింది, ఇది తిరిగి ఇంజనీరింగ్ చేసిన Y"&amp;"-S మోడల్ యొక్క ఉత్పత్తిని ప్రేరేపిస్తుంది. [2] రెండు Y-1 లు, సీరియల్ నంబర్లు 0908 మరియు 0909, రేడియో కంట్రోల్డ్ డెవలప్‌మెంట్ ట్రయల్స్ కోసం యునైటెడ్ స్టేట్స్ నేవీ JH-1 గా ఉపయోగించబడ్డాయి. [3] . విమాన విన్యాసాల కోసం, నియంత్రణ వాయుమార్గాన TG-2 కు మార్చబడింది"&amp;". [5] KLM వారి పైలట్లకు ట్రైసైకిల్ అండర్ క్యారేజీలో శిక్షణ ఇవ్వడానికి Y-1 (PH-APY) ను కొనుగోలు చేసింది. [6] రాయల్ వైమానిక దళం 1940 లలో మాజీ KLM Y-1 లను కూడా అంచనా వేసింది. [1] స్మిత్సోనియన్ ఇన్స్టిట్యూషన్ యొక్క నేషనల్ ఎయిర్ &amp; స్పేస్ మ్యూజియం [9] వికీమీడియ"&amp;"ా కామన్స్ వద్ద స్టీర్మాన్-హమ్మండ్ వై -1 కు సంబంధించిన సాధారణ లక్షణాల పనితీరు మీడియా")</f>
        <v>స్టీర్మాన్-హమ్మండ్ వై -1 1930 ల అమెరికన్ యుటిలిటీ మోనోప్లేన్, ఇది స్టీర్మాన్-హామండ్ ఎయిర్క్రాఫ్ట్ కార్పొరేషన్ చేత నిర్మించబడింది మరియు యునైటెడ్ స్టేట్స్ నేవీ మరియు బ్రిటిష్ రాయల్ వైమానిక దళం చేత అంచనా వేయబడింది. [1] 1930 ల ప్రారంభంలో డీన్ హమ్మండ్ తక్కువ-వింగ్ మోనోప్లేన్ ట్విన్-బూమ్ పషర్ మోనోప్లేన్ అయిన హమ్మండ్ మోడల్ Y ను రూపొందించాడు. ఉత్పత్తి కోసం రకాన్ని అభివృద్ధి చేయడానికి హమ్మండ్ ఎయిర్క్రాఫ్ట్ డిజైనర్ లాయిడ్ స్టీర్‌మన్‌తో సహకరించాడు. వారు 1936 లో స్టీర్మాన్-హమ్మండ్ ఎయిర్క్రాఫ్ట్ కార్పొరేషన్‌ను ఏర్పాటు చేశారు, ఈ విమానాన్ని స్టీర్మాన్-హమ్మండ్ వై -1 గా నిర్మించారు. మొదటి విమానం 125 హెచ్‌పి (93 కిలోవాట్) మెనాస్కో సి -4 పిస్టన్ ఇంజిన్ ద్వారా పషర్ ప్రొపెల్లర్‌ను నడుపుతుంది. పనితీరు ఆకట్టుకోలేదు కాబట్టి ఇది 150 హెచ్‌పి (112 కిలోవాట్ల) మెనాస్కో సి -4 లతో తిరిగి ఇంజిన్ చేయబడింది మరియు Y-1S ను తిరిగి పేరు పెట్టారు. అధిక ధరను ఎగరడానికి సులభమైనదిగా రూపొందించబడినప్పటికీ 20 విమానాలు మాత్రమే ఉత్పత్తి చేయబడ్డాయి. [1] ఈ విమానం అలాంటి చుక్కాని లేదు, టెయిల్‌ప్లేన్ రెక్కలు సర్దుబాటు చేయబడతాయి కాని విమానంలో స్థిరంగా ఉంటాయి. టర్నింగ్ అవకలన ఐలెరాన్ మరియు ఎలివేటర్ ద్వారా మాత్రమే. 1934 లో బ్యూరో ఆఫ్ ఎయిర్ కామర్స్ సురక్షితమైన మరియు ఆచరణాత్మక $ 700 విమానాల కోసం ఒక పోటీని నిర్వహించింది. 1936 లో, పోటీ విజేత స్టీర్మాన్-హమ్మండ్ వై -1, ఎర్కౌప్ W-1 యొక్క అనేక భద్రతా లక్షణాలను కలిగి ఉంది. మరో ఇద్దరు విజేతలు వాటర్‌మ్యాన్ విమానం మరియు ఆటోగిరో కంపెనీ ఆఫ్ అమెరికా, ఎసి -35 నుండి రోడబుల్ ఆటోజీరో. ఇరవై ఐదు ఉదాహరణలు బ్యూరో చేత $ 3,190 ధర వద్ద ఆదేశించాయి. మొదటి డెలివరీ ముగింపులో ఆమోదయోగ్యం కానిదిగా పరిగణించబడింది, ఇది తిరిగి ఇంజనీరింగ్ చేసిన Y-S మోడల్ యొక్క ఉత్పత్తిని ప్రేరేపిస్తుంది. [2] రెండు Y-1 లు, సీరియల్ నంబర్లు 0908 మరియు 0909, రేడియో కంట్రోల్డ్ డెవలప్‌మెంట్ ట్రయల్స్ కోసం యునైటెడ్ స్టేట్స్ నేవీ JH-1 గా ఉపయోగించబడ్డాయి. [3] . విమాన విన్యాసాల కోసం, నియంత్రణ వాయుమార్గాన TG-2 కు మార్చబడింది. [5] KLM వారి పైలట్లకు ట్రైసైకిల్ అండర్ క్యారేజీలో శిక్షణ ఇవ్వడానికి Y-1 (PH-APY) ను కొనుగోలు చేసింది. [6] రాయల్ వైమానిక దళం 1940 లలో మాజీ KLM Y-1 లను కూడా అంచనా వేసింది. [1] స్మిత్సోనియన్ ఇన్స్టిట్యూషన్ యొక్క నేషనల్ ఎయిర్ &amp; స్పేస్ మ్యూజియం [9] వికీమీడియా కామన్స్ వద్ద స్టీర్మాన్-హమ్మండ్ వై -1 కు సంబంధించిన సాధారణ లక్షణాల పనితీరు మీడియా</v>
      </c>
      <c r="E53" s="1" t="s">
        <v>1061</v>
      </c>
      <c r="F53" s="1" t="str">
        <f>IFERROR(__xludf.DUMMYFUNCTION("GOOGLETRANSLATE(E:E, ""en"", ""te"")"),"యుటిలిటీ మోనోప్లేన్")</f>
        <v>యుటిలిటీ మోనోప్లేన్</v>
      </c>
      <c r="G53" s="1" t="s">
        <v>1062</v>
      </c>
      <c r="H53" s="1" t="s">
        <v>121</v>
      </c>
      <c r="I53" s="1" t="str">
        <f>IFERROR(__xludf.DUMMYFUNCTION("GOOGLETRANSLATE(H:H, ""en"", ""te"")"),"సంయుక్త రాష్ట్రాలు")</f>
        <v>సంయుక్త రాష్ట్రాలు</v>
      </c>
      <c r="J53" s="1" t="s">
        <v>122</v>
      </c>
      <c r="K53" s="1" t="s">
        <v>1063</v>
      </c>
      <c r="L53" s="1" t="str">
        <f>IFERROR(__xludf.DUMMYFUNCTION("GOOGLETRANSLATE(K:K, ""en"", ""te"")"),"స్టీర్మాన్-హమ్మండ్ ఎయిర్క్రాఫ్ట్ కార్పొరేషన్")</f>
        <v>స్టీర్మాన్-హమ్మండ్ ఎయిర్క్రాఫ్ట్ కార్పొరేషన్</v>
      </c>
      <c r="M53" s="1" t="s">
        <v>1064</v>
      </c>
      <c r="N53" s="1" t="s">
        <v>1065</v>
      </c>
      <c r="O53" s="1" t="str">
        <f>IFERROR(__xludf.DUMMYFUNCTION("GOOGLETRANSLATE(N:N, ""en"", ""te"")"),"డీన్ బి. హమ్మండ్")</f>
        <v>డీన్ బి. హమ్మండ్</v>
      </c>
      <c r="T53" s="1" t="s">
        <v>1066</v>
      </c>
      <c r="W53" s="1">
        <v>1.0</v>
      </c>
      <c r="X53" s="1" t="s">
        <v>1067</v>
      </c>
      <c r="Z53" s="1" t="s">
        <v>1068</v>
      </c>
      <c r="AA53" s="1" t="s">
        <v>1069</v>
      </c>
      <c r="AB53" s="1" t="s">
        <v>1070</v>
      </c>
      <c r="AC53" s="1" t="s">
        <v>1071</v>
      </c>
      <c r="AG53" s="1" t="s">
        <v>149</v>
      </c>
      <c r="AH53" s="1" t="s">
        <v>1046</v>
      </c>
      <c r="AJ53" s="1" t="s">
        <v>1072</v>
      </c>
      <c r="AK53" s="1">
        <v>1.0</v>
      </c>
      <c r="AL53" s="1" t="s">
        <v>1073</v>
      </c>
      <c r="AU53" s="1" t="s">
        <v>1074</v>
      </c>
    </row>
    <row r="54">
      <c r="A54" s="1" t="s">
        <v>1075</v>
      </c>
      <c r="B54" s="1" t="str">
        <f>IFERROR(__xludf.DUMMYFUNCTION("GOOGLETRANSLATE(A:A, ""en"", ""te"")"),"స్టీర్మాన్ సి 2")</f>
        <v>స్టీర్మాన్ సి 2</v>
      </c>
      <c r="C54" s="1" t="s">
        <v>1076</v>
      </c>
      <c r="D54" s="1" t="str">
        <f>IFERROR(__xludf.DUMMYFUNCTION("GOOGLETRANSLATE(C:C, ""en"", ""te"")"),"స్టీర్మాన్ సి 2 స్టీర్మాన్ ఎయిర్క్రాఫ్ట్ కంపెనీ రూపొందించిన రెండవ విమాన రకం. ఈ విమానం మొదట 1927 లో ఎగిరింది. C2 యొక్క ఎయిర్ఫ్రేమ్ మోడల్ C1 కు వాస్తవంగా సమానంగా ఉంటుంది. తేడాలు ఐలెరాన్ కంట్రోల్ సిస్టమ్ కలిగి ఉన్నాయి, ఇది దిగువ రెక్కలకు అనుసంధానించబడిన నిలు"&amp;"వు పుష్-పుల్ రాడ్ల నుండి కాకుండా ఎగువ రెక్కలకు అంతర్గతంగా టార్క్ గొట్టాల ద్వారా ఎగువ రెక్కలపై సింగిల్ సెట్ ఐలెరాన్‌లను కలిగి ఉంది. అన్ని సి-సిరీస్ స్టీర్‌మన్‌లకు ఈ వ్యవస్థ ఉంది. సి 2 విమానంలో వివిధ రకాల ఇంజన్లు ఏర్పాటు చేయబడ్డాయి. కొన్ని గాలిని చల్లబరిచాయ"&amp;"ి, మరికొన్ని నీటి-చల్లబడినవి. ముక్కు కౌల్ లో రేడియేటర్ ఉన్న మోడల్ సి 1 మాదిరిగా కాకుండా, స్టీర్మాన్ సి 2 విమానం లిక్విడ్-కూల్డ్ ఇంజన్లతో వ్యవస్థాపించబడింది, ప్రధాన గేర్ కాళ్ళ మధ్య రేడియేటర్ ఉంది. ఫాలో-ఆన్ కానీ ఇలాంటి మోడల్ సి 3 ఒక రకం సర్టిఫికేట్ అందుకున్"&amp;"న మొదటి స్టీర్మాన్ విమానం అయినప్పుడు, కొన్ని సి 2 బి విమానాలను సి 3 బి విమానం గా ఆమోదించారు. ఈ రకం యొక్క అత్యంత ప్రాచుర్యం పొందిన సంస్కరణ C2B, ఇది రైట్ J5 సుడిగాలి ఇంజిన్ వ్యవస్థాపించబడింది. C2M (మెయిల్ కోసం ""M"") 200 HP రైట్ J4 రేడియల్ ఇంజిన్ చేత శక్తిన"&amp;"ి పొందింది మరియు వార్నీ ఎయిర్లైన్స్ యొక్క స్పెసిఫికేషన్లను తీర్చడానికి మార్పులు కలిగి ఉంది. ఫ్రంట్ కాక్‌పిట్‌ను కవర్ చేసిన మెయిల్ పిట్ ద్వారా భర్తీ చేయడం ఇందులో ఉంది. మొత్తంగా, కాలిఫోర్నియాలోని వెనిస్‌లోని అసలు స్టీర్‌మాన్ ప్లాంట్‌లో నిర్మించిన మొదటి మూడు"&amp;"తో 33 మోడల్ సి 2 విమానాలు తయారు చేయబడ్డాయి. ఉత్పత్తి చేయబడిన వైవిధ్యాలు: C2 మరియు C2A 90 HP లిక్విడ్-కూల్డ్ కర్టిస్ OX-5 ఇంజిన్ C2B 220 HP రైట్ J5 ఎయిర్-కూల్డ్ రేడియల్ ఇంజిన్. ఎడమ మరియు కుడి వైపు థొరెటల్ ప్రామాణికంగా ఇన్‌స్టాల్ చేయబడింది. 180 హెచ్‌పి రైట్"&amp;"/మార్టిన్ హిస్పానో సూయిజా లిక్విడ్-కూల్డ్ వి -8 ఇంజిన్ సి 2 హెచ్ (1 బిల్ట్) 280 హెచ్‌పి మెనాస్కో-సాల్మ్సన్ ఎయిర్-కూల్డ్ రేడియల్ ఇంజిన్ మరియు అపసవ్య దిశలో తిరిగే ప్రొపెల్లర్‌తో సి 2 సి సి 2 మోడల్. ప్రయోగాత్మక ""స్పీడ్ వింగ్స్"" సి 2 కె (2 నిర్మించిన) 128 హ"&amp;"ెచ్‌పి సిమెన్స్-హాల్స్కే ఎస్‌హెచ్ -12 ఎయిర్-కూల్డ్ రేడియల్ ఇంజిన్ సి 2 ఎమ్ (మెయిల్) 200 హెచ్‌పి 9-సిలిండర్ రైట్ జె 4 ఎయిర్-కూల్డ్ రేడియల్ ఇంజిన్‌తో కస్టమ్-నిర్మించిన విమానం. ఫ్రంట్ కాక్‌పిట్ స్థానంలో కప్పబడిన మెయిల్ పిట్. కార్గో లోడింగ్ నష్టాన్ని నివారించ"&amp;"డానికి రీన్ఫోర్స్డ్ విండ్‌షీల్డ్. (పాక్షిక జాబితా, చాలా రకాలను మాత్రమే కవర్ చేస్తుంది) 1920 ల విమానంలో ఈ వ్యాసం ఒక స్టబ్. వికీపీడియా విస్తరించడం ద్వారా మీరు సహాయపడవచ్చు.")</f>
        <v>స్టీర్మాన్ సి 2 స్టీర్మాన్ ఎయిర్క్రాఫ్ట్ కంపెనీ రూపొందించిన రెండవ విమాన రకం. ఈ విమానం మొదట 1927 లో ఎగిరింది. C2 యొక్క ఎయిర్ఫ్రేమ్ మోడల్ C1 కు వాస్తవంగా సమానంగా ఉంటుంది. తేడాలు ఐలెరాన్ కంట్రోల్ సిస్టమ్ కలిగి ఉన్నాయి, ఇది దిగువ రెక్కలకు అనుసంధానించబడిన నిలువు పుష్-పుల్ రాడ్ల నుండి కాకుండా ఎగువ రెక్కలకు అంతర్గతంగా టార్క్ గొట్టాల ద్వారా ఎగువ రెక్కలపై సింగిల్ సెట్ ఐలెరాన్‌లను కలిగి ఉంది. అన్ని సి-సిరీస్ స్టీర్‌మన్‌లకు ఈ వ్యవస్థ ఉంది. సి 2 విమానంలో వివిధ రకాల ఇంజన్లు ఏర్పాటు చేయబడ్డాయి. కొన్ని గాలిని చల్లబరిచాయి, మరికొన్ని నీటి-చల్లబడినవి. ముక్కు కౌల్ లో రేడియేటర్ ఉన్న మోడల్ సి 1 మాదిరిగా కాకుండా, స్టీర్మాన్ సి 2 విమానం లిక్విడ్-కూల్డ్ ఇంజన్లతో వ్యవస్థాపించబడింది, ప్రధాన గేర్ కాళ్ళ మధ్య రేడియేటర్ ఉంది. ఫాలో-ఆన్ కానీ ఇలాంటి మోడల్ సి 3 ఒక రకం సర్టిఫికేట్ అందుకున్న మొదటి స్టీర్మాన్ విమానం అయినప్పుడు, కొన్ని సి 2 బి విమానాలను సి 3 బి విమానం గా ఆమోదించారు. ఈ రకం యొక్క అత్యంత ప్రాచుర్యం పొందిన సంస్కరణ C2B, ఇది రైట్ J5 సుడిగాలి ఇంజిన్ వ్యవస్థాపించబడింది. C2M (మెయిల్ కోసం "M") 200 HP రైట్ J4 రేడియల్ ఇంజిన్ చేత శక్తిని పొందింది మరియు వార్నీ ఎయిర్లైన్స్ యొక్క స్పెసిఫికేషన్లను తీర్చడానికి మార్పులు కలిగి ఉంది. ఫ్రంట్ కాక్‌పిట్‌ను కవర్ చేసిన మెయిల్ పిట్ ద్వారా భర్తీ చేయడం ఇందులో ఉంది. మొత్తంగా, కాలిఫోర్నియాలోని వెనిస్‌లోని అసలు స్టీర్‌మాన్ ప్లాంట్‌లో నిర్మించిన మొదటి మూడుతో 33 మోడల్ సి 2 విమానాలు తయారు చేయబడ్డాయి. ఉత్పత్తి చేయబడిన వైవిధ్యాలు: C2 మరియు C2A 90 HP లిక్విడ్-కూల్డ్ కర్టిస్ OX-5 ఇంజిన్ C2B 220 HP రైట్ J5 ఎయిర్-కూల్డ్ రేడియల్ ఇంజిన్. ఎడమ మరియు కుడి వైపు థొరెటల్ ప్రామాణికంగా ఇన్‌స్టాల్ చేయబడింది. 180 హెచ్‌పి రైట్/మార్టిన్ హిస్పానో సూయిజా లిక్విడ్-కూల్డ్ వి -8 ఇంజిన్ సి 2 హెచ్ (1 బిల్ట్) 280 హెచ్‌పి మెనాస్కో-సాల్మ్సన్ ఎయిర్-కూల్డ్ రేడియల్ ఇంజిన్ మరియు అపసవ్య దిశలో తిరిగే ప్రొపెల్లర్‌తో సి 2 సి సి 2 మోడల్. ప్రయోగాత్మక "స్పీడ్ వింగ్స్" సి 2 కె (2 నిర్మించిన) 128 హెచ్‌పి సిమెన్స్-హాల్స్కే ఎస్‌హెచ్ -12 ఎయిర్-కూల్డ్ రేడియల్ ఇంజిన్ సి 2 ఎమ్ (మెయిల్) 200 హెచ్‌పి 9-సిలిండర్ రైట్ జె 4 ఎయిర్-కూల్డ్ రేడియల్ ఇంజిన్‌తో కస్టమ్-నిర్మించిన విమానం. ఫ్రంట్ కాక్‌పిట్ స్థానంలో కప్పబడిన మెయిల్ పిట్. కార్గో లోడింగ్ నష్టాన్ని నివారించడానికి రీన్ఫోర్స్డ్ విండ్‌షీల్డ్. (పాక్షిక జాబితా, చాలా రకాలను మాత్రమే కవర్ చేస్తుంది) 1920 ల విమానంలో ఈ వ్యాసం ఒక స్టబ్. వికీపీడియా విస్తరించడం ద్వారా మీరు సహాయపడవచ్చు.</v>
      </c>
      <c r="E54" s="1" t="s">
        <v>1077</v>
      </c>
      <c r="F54" s="1" t="str">
        <f>IFERROR(__xludf.DUMMYFUNCTION("GOOGLETRANSLATE(E:E, ""en"", ""te"")"),"3-సీట్ల వాణిజ్య బిప్‌లేన్")</f>
        <v>3-సీట్ల వాణిజ్య బిప్‌లేన్</v>
      </c>
      <c r="H54" s="1" t="s">
        <v>121</v>
      </c>
      <c r="I54" s="1" t="str">
        <f>IFERROR(__xludf.DUMMYFUNCTION("GOOGLETRANSLATE(H:H, ""en"", ""te"")"),"సంయుక్త రాష్ట్రాలు")</f>
        <v>సంయుక్త రాష్ట్రాలు</v>
      </c>
      <c r="J54" s="1" t="s">
        <v>122</v>
      </c>
      <c r="K54" s="1" t="s">
        <v>1078</v>
      </c>
      <c r="L54" s="1" t="str">
        <f>IFERROR(__xludf.DUMMYFUNCTION("GOOGLETRANSLATE(K:K, ""en"", ""te"")"),"స్టీర్మాన్ ఎయిర్క్రాఫ్ట్ కార్పొరేషన్.")</f>
        <v>స్టీర్మాన్ ఎయిర్క్రాఫ్ట్ కార్పొరేషన్.</v>
      </c>
      <c r="M54" s="1" t="s">
        <v>1079</v>
      </c>
      <c r="P54" s="4">
        <v>9922.0</v>
      </c>
      <c r="T54" s="1">
        <v>4.0</v>
      </c>
      <c r="U54" s="1" t="s">
        <v>1080</v>
      </c>
      <c r="V54" s="1" t="s">
        <v>1081</v>
      </c>
      <c r="AJ54" s="1" t="s">
        <v>1082</v>
      </c>
    </row>
    <row r="55">
      <c r="A55" s="1" t="s">
        <v>1000</v>
      </c>
      <c r="B55" s="1" t="str">
        <f>IFERROR(__xludf.DUMMYFUNCTION("GOOGLETRANSLATE(A:A, ""en"", ""te"")"),"స్టీర్మాన్ సి 3")</f>
        <v>స్టీర్మాన్ సి 3</v>
      </c>
      <c r="C55" s="1" t="s">
        <v>1083</v>
      </c>
      <c r="D55" s="1" t="str">
        <f>IFERROR(__xludf.DUMMYFUNCTION("GOOGLETRANSLATE(C:C, ""en"", ""te"")"),"స్టీర్మాన్ సి 3 అనేది 1920 లలో ఒక అమెరికన్ నిర్మించిన సివిల్ బిప్లేన్ విమానం, దీనిని కాన్సాస్లోని విచిత యొక్క స్టీర్మాన్ విమానం రూపొందించింది. రకం సర్టిఫికేట్ అందుకున్న మొట్టమొదటి స్టీర్‌మాన్ విమానం కూడా ఇది. [సైటేషన్ అవసరం] సి 3 అనేది సరళమైన స్ట్రెయిట్ ర"&amp;"ెక్కలతో కూడిన కఠినమైన బిప్‌లేన్, ఒలియో షాక్ అబ్జార్బర్‌లతో కఠినమైన అండర్ క్యారేజ్ మరియు వెనుక భాగంలో రెండు ఓపెన్ కాక్‌పిట్‌లు మరియు రెండు సైడ్-బై -మీరు ముందు ప్రయాణీకుల సీట్లను సైడ్ చేయండి. వాస్తవానికి, ఇది మునుపటి మోడల్ సి 2 విమానం యొక్క కొద్దిగా సవరించి"&amp;"న వెర్షన్. మార్పులలో పెరిగిన వాల్యూమ్ ఆయిల్ ట్యాంక్ మరియు పెద్ద పరిమాణ సామాను కంపార్ట్మెంట్ ఉన్నాయి. [సైటేషన్ అవసరం] 1928 లో ప్రవేశపెట్టబడింది, C3 128 HP మరియు 225 HP మధ్య వివిధ రకాల ఇంజిన్లతో శక్తిని పొందింది, ప్రతి వెర్షన్ దాని స్వంత హోదాను కలిగి ఉంది. "&amp;"[1] C3 యొక్క చివరి సంస్కరణ C3R, ఇది మెరుగైన పైలట్ దృశ్యమానత కోసం వింగ్ సెంటర్ విభాగం యొక్క వెనుక భాగంలో కటౌట్, AFT కాక్‌పిట్‌లోని హెడ్‌రెస్ట్ మరియు చుక్కాని మరియు నిలువు స్టెబిలైజర్ యొక్క కొద్దిగా పెరిగిన తీగతో సహా అనేక బాహ్య తేడాలను కలిగి ఉంది. సైటేషన్ అ"&amp;"వసరం] C3 యొక్క అనేక సంస్కరణలు ఉన్నప్పటికీ, చాలావరకు C3B మరియు C3R. ఫ్లోట్ ఆపరేషన్ల కోసం కొన్ని సి 3 లు ఆమోదించబడ్డాయి. [సైటేషన్ అవసరం] ప్రయాణీకుల ఎగిరే మరియు వ్యాపార విమానాలతో సహా తేలికపాటి వాణిజ్య అనువర్తనాలను దృష్టిలో ఉంచుకుని సి 3 నిర్మించబడింది. C3MB "&amp;"అనేది C3 ఆధారంగా ఒక ప్రత్యేక మెయిల్-మోసే విమానం, ఇది ఫార్వర్డ్ కాక్‌పిట్‌తో అంకితమైన కార్గో కంపార్ట్‌మెంట్‌గా ఉంటుంది. ఈ సంస్కరణను 1928 లో నేషనల్ పార్క్స్ ఎయిర్‌వేస్ ఎయిర్ మెయిల్ రూట్ కామ్ 26, సాల్ట్ లేక్ సిటీ, ఉటా నుండి పోకాటెల్లో, ఇడాహో మరియు గ్రేట్ ఫాల"&amp;"్స్, మోంటానాపై నిర్వహించింది. [2] నుండి డేటా: ఎయిర్లైఫ్ యొక్క ప్రపంచ విమానం, [1] ఏరోఫైల్స్: స్టీర్మాన్ [3] ఉత్పత్తి చేయబడిన వేరియంట్లు: [7] నుండి డేటా వికీమీడియా కామన్స్ వద్ద స్టీర్మాన్ సి 3 కు సంబంధించిన సాధారణ లక్షణాల పనితీరు మీడియా")</f>
        <v>స్టీర్మాన్ సి 3 అనేది 1920 లలో ఒక అమెరికన్ నిర్మించిన సివిల్ బిప్లేన్ విమానం, దీనిని కాన్సాస్లోని విచిత యొక్క స్టీర్మాన్ విమానం రూపొందించింది. రకం సర్టిఫికేట్ అందుకున్న మొట్టమొదటి స్టీర్‌మాన్ విమానం కూడా ఇది. [సైటేషన్ అవసరం] సి 3 అనేది సరళమైన స్ట్రెయిట్ రెక్కలతో కూడిన కఠినమైన బిప్‌లేన్, ఒలియో షాక్ అబ్జార్బర్‌లతో కఠినమైన అండర్ క్యారేజ్ మరియు వెనుక భాగంలో రెండు ఓపెన్ కాక్‌పిట్‌లు మరియు రెండు సైడ్-బై -మీరు ముందు ప్రయాణీకుల సీట్లను సైడ్ చేయండి. వాస్తవానికి, ఇది మునుపటి మోడల్ సి 2 విమానం యొక్క కొద్దిగా సవరించిన వెర్షన్. మార్పులలో పెరిగిన వాల్యూమ్ ఆయిల్ ట్యాంక్ మరియు పెద్ద పరిమాణ సామాను కంపార్ట్మెంట్ ఉన్నాయి. [సైటేషన్ అవసరం] 1928 లో ప్రవేశపెట్టబడింది, C3 128 HP మరియు 225 HP మధ్య వివిధ రకాల ఇంజిన్లతో శక్తిని పొందింది, ప్రతి వెర్షన్ దాని స్వంత హోదాను కలిగి ఉంది. [1] C3 యొక్క చివరి సంస్కరణ C3R, ఇది మెరుగైన పైలట్ దృశ్యమానత కోసం వింగ్ సెంటర్ విభాగం యొక్క వెనుక భాగంలో కటౌట్, AFT కాక్‌పిట్‌లోని హెడ్‌రెస్ట్ మరియు చుక్కాని మరియు నిలువు స్టెబిలైజర్ యొక్క కొద్దిగా పెరిగిన తీగతో సహా అనేక బాహ్య తేడాలను కలిగి ఉంది. సైటేషన్ అవసరం] C3 యొక్క అనేక సంస్కరణలు ఉన్నప్పటికీ, చాలావరకు C3B మరియు C3R. ఫ్లోట్ ఆపరేషన్ల కోసం కొన్ని సి 3 లు ఆమోదించబడ్డాయి. [సైటేషన్ అవసరం] ప్రయాణీకుల ఎగిరే మరియు వ్యాపార విమానాలతో సహా తేలికపాటి వాణిజ్య అనువర్తనాలను దృష్టిలో ఉంచుకుని సి 3 నిర్మించబడింది. C3MB అనేది C3 ఆధారంగా ఒక ప్రత్యేక మెయిల్-మోసే విమానం, ఇది ఫార్వర్డ్ కాక్‌పిట్‌తో అంకితమైన కార్గో కంపార్ట్‌మెంట్‌గా ఉంటుంది. ఈ సంస్కరణను 1928 లో నేషనల్ పార్క్స్ ఎయిర్‌వేస్ ఎయిర్ మెయిల్ రూట్ కామ్ 26, సాల్ట్ లేక్ సిటీ, ఉటా నుండి పోకాటెల్లో, ఇడాహో మరియు గ్రేట్ ఫాల్స్, మోంటానాపై నిర్వహించింది. [2] నుండి డేటా: ఎయిర్లైఫ్ యొక్క ప్రపంచ విమానం, [1] ఏరోఫైల్స్: స్టీర్మాన్ [3] ఉత్పత్తి చేయబడిన వేరియంట్లు: [7] నుండి డేటా వికీమీడియా కామన్స్ వద్ద స్టీర్మాన్ సి 3 కు సంబంధించిన సాధారణ లక్షణాల పనితీరు మీడియా</v>
      </c>
      <c r="E55" s="1" t="s">
        <v>1084</v>
      </c>
      <c r="F55" s="1" t="str">
        <f>IFERROR(__xludf.DUMMYFUNCTION("GOOGLETRANSLATE(E:E, ""en"", ""te"")"),"మూడు-సీట్ల లైట్ కమర్షియల్ బిప్‌లేన్")</f>
        <v>మూడు-సీట్ల లైట్ కమర్షియల్ బిప్‌లేన్</v>
      </c>
      <c r="H55" s="1" t="s">
        <v>121</v>
      </c>
      <c r="I55" s="1" t="str">
        <f>IFERROR(__xludf.DUMMYFUNCTION("GOOGLETRANSLATE(H:H, ""en"", ""te"")"),"సంయుక్త రాష్ట్రాలు")</f>
        <v>సంయుక్త రాష్ట్రాలు</v>
      </c>
      <c r="J55" s="1" t="s">
        <v>122</v>
      </c>
      <c r="K55" s="1" t="s">
        <v>995</v>
      </c>
      <c r="L55" s="1" t="str">
        <f>IFERROR(__xludf.DUMMYFUNCTION("GOOGLETRANSLATE(K:K, ""en"", ""te"")"),"స్టీర్మాన్ విమానం")</f>
        <v>స్టీర్మాన్ విమానం</v>
      </c>
      <c r="M55" s="1" t="s">
        <v>996</v>
      </c>
      <c r="N55" s="1" t="s">
        <v>997</v>
      </c>
      <c r="O55" s="1" t="str">
        <f>IFERROR(__xludf.DUMMYFUNCTION("GOOGLETRANSLATE(N:N, ""en"", ""te"")"),"లాయిడ్ స్టీర్మాన్")</f>
        <v>లాయిడ్ స్టీర్మాన్</v>
      </c>
      <c r="P55" s="1">
        <v>1927.0</v>
      </c>
      <c r="R55" s="1" t="s">
        <v>1085</v>
      </c>
      <c r="T55" s="1">
        <v>179.0</v>
      </c>
      <c r="W55" s="1">
        <v>1.0</v>
      </c>
      <c r="X55" s="1" t="s">
        <v>1086</v>
      </c>
      <c r="Z55" s="1" t="s">
        <v>1087</v>
      </c>
      <c r="AB55" s="1" t="s">
        <v>1088</v>
      </c>
      <c r="AC55" s="1" t="s">
        <v>1089</v>
      </c>
      <c r="AD55" s="1" t="s">
        <v>1090</v>
      </c>
      <c r="AG55" s="1" t="s">
        <v>1091</v>
      </c>
      <c r="AH55" s="1" t="s">
        <v>1092</v>
      </c>
      <c r="AJ55" s="1" t="s">
        <v>1093</v>
      </c>
      <c r="AK55" s="1" t="s">
        <v>1094</v>
      </c>
      <c r="AL55" s="1" t="s">
        <v>1095</v>
      </c>
      <c r="AP55" s="1" t="s">
        <v>1096</v>
      </c>
      <c r="AR55" s="1" t="s">
        <v>598</v>
      </c>
      <c r="AU55" s="1" t="s">
        <v>1016</v>
      </c>
      <c r="AV55" s="1" t="s">
        <v>1097</v>
      </c>
      <c r="BF55" s="1" t="s">
        <v>1098</v>
      </c>
    </row>
    <row r="56">
      <c r="A56" s="1" t="s">
        <v>1099</v>
      </c>
      <c r="B56" s="1" t="str">
        <f>IFERROR(__xludf.DUMMYFUNCTION("GOOGLETRANSLATE(A:A, ""en"", ""te"")"),"స్టీర్మాన్ క్లౌడ్బాయ్")</f>
        <v>స్టీర్మాన్ క్లౌడ్బాయ్</v>
      </c>
      <c r="C56" s="1" t="s">
        <v>1100</v>
      </c>
      <c r="D56" s="1" t="str">
        <f>IFERROR(__xludf.DUMMYFUNCTION("GOOGLETRANSLATE(C:C, ""en"", ""te"")"),"స్టీర్మాన్ మోడల్ 6 క్లౌడ్‌బాయ్ 1930 ల అమెరికన్ ట్రైనింగ్ బిప్‌లేన్, ఇది కాన్సాస్‌లోని విచిత యొక్క స్టీర్‌మాన్ ఎయిర్‌క్రాఫ్ట్ కంపెనీ రూపొందించింది మరియు నిర్మించింది. క్లౌడ్‌బాయ్ వాణిజ్య లేదా సైనిక శిక్షకుడిగా రూపొందించబడింది. మహా మాంద్యం సమయంలో ఆర్థిక ఒత్"&amp;"తిడి కారణంగా, కొన్ని విమానాలు మాత్రమే నిర్మించబడ్డాయి. మూడు సివిల్ మోడల్స్ నిర్మించబడ్డాయి, తరువాత యునైటెడ్ స్టేట్స్ ఆర్మీ ఎయిర్ కార్ప్స్ మూల్యాంకనం కోసం నాలుగు సారూప్య విమానాలు ఉన్నాయి. ఆర్మీ చేత నియమించబడిన YPT-9, ఇది ఎటువంటి ఆర్డర్లు పొందడంలో విఫలమైంది"&amp;". అన్ని నమూనాలు అనేక ఇంజిన్ మార్పుల ద్వారా వెళ్ళాయి (ఫలితంగా సైనిక మరియు పౌర విమానాలకు కొత్త హోదా వచ్చింది). 1909 నుండి యునైటెడ్ స్టేట్స్ సైనిక విమానం నుండి డేటా [8] సాధారణ లక్షణాలు పనితీరు సంబంధిత జాబితాలు")</f>
        <v>స్టీర్మాన్ మోడల్ 6 క్లౌడ్‌బాయ్ 1930 ల అమెరికన్ ట్రైనింగ్ బిప్‌లేన్, ఇది కాన్సాస్‌లోని విచిత యొక్క స్టీర్‌మాన్ ఎయిర్‌క్రాఫ్ట్ కంపెనీ రూపొందించింది మరియు నిర్మించింది. క్లౌడ్‌బాయ్ వాణిజ్య లేదా సైనిక శిక్షకుడిగా రూపొందించబడింది. మహా మాంద్యం సమయంలో ఆర్థిక ఒత్తిడి కారణంగా, కొన్ని విమానాలు మాత్రమే నిర్మించబడ్డాయి. మూడు సివిల్ మోడల్స్ నిర్మించబడ్డాయి, తరువాత యునైటెడ్ స్టేట్స్ ఆర్మీ ఎయిర్ కార్ప్స్ మూల్యాంకనం కోసం నాలుగు సారూప్య విమానాలు ఉన్నాయి. ఆర్మీ చేత నియమించబడిన YPT-9, ఇది ఎటువంటి ఆర్డర్లు పొందడంలో విఫలమైంది. అన్ని నమూనాలు అనేక ఇంజిన్ మార్పుల ద్వారా వెళ్ళాయి (ఫలితంగా సైనిక మరియు పౌర విమానాలకు కొత్త హోదా వచ్చింది). 1909 నుండి యునైటెడ్ స్టేట్స్ సైనిక విమానం నుండి డేటా [8] సాధారణ లక్షణాలు పనితీరు సంబంధిత జాబితాలు</v>
      </c>
      <c r="E56" s="1" t="s">
        <v>1101</v>
      </c>
      <c r="F56" s="1" t="str">
        <f>IFERROR(__xludf.DUMMYFUNCTION("GOOGLETRANSLATE(E:E, ""en"", ""te"")"),"శిక్షణ బిప్‌లేన్")</f>
        <v>శిక్షణ బిప్‌లేన్</v>
      </c>
      <c r="K56" s="1" t="s">
        <v>1102</v>
      </c>
      <c r="L56" s="1" t="str">
        <f>IFERROR(__xludf.DUMMYFUNCTION("GOOGLETRANSLATE(K:K, ""en"", ""te"")"),"స్టీర్మాన్ ఎయిర్క్రాఫ్ట్ కంపెనీ")</f>
        <v>స్టీర్మాన్ ఎయిర్క్రాఫ్ట్ కంపెనీ</v>
      </c>
      <c r="M56" s="1" t="s">
        <v>1103</v>
      </c>
      <c r="P56" s="1">
        <v>1931.0</v>
      </c>
      <c r="S56" s="1" t="s">
        <v>1104</v>
      </c>
      <c r="T56" s="1">
        <v>7.0</v>
      </c>
      <c r="W56" s="1">
        <v>2.0</v>
      </c>
      <c r="X56" s="1" t="s">
        <v>1105</v>
      </c>
      <c r="Y56" s="1" t="s">
        <v>1106</v>
      </c>
      <c r="AA56" s="1" t="s">
        <v>1107</v>
      </c>
      <c r="AB56" s="1" t="s">
        <v>1108</v>
      </c>
      <c r="AC56" s="1" t="s">
        <v>815</v>
      </c>
      <c r="AG56" s="1" t="s">
        <v>1109</v>
      </c>
      <c r="AH56" s="1" t="s">
        <v>1110</v>
      </c>
      <c r="AJ56" s="1" t="s">
        <v>1111</v>
      </c>
      <c r="AL56" s="1" t="s">
        <v>1112</v>
      </c>
      <c r="AP56" s="1" t="s">
        <v>1113</v>
      </c>
      <c r="AR56" s="1" t="s">
        <v>1114</v>
      </c>
      <c r="AT56" s="1" t="s">
        <v>1115</v>
      </c>
      <c r="AV56" s="1" t="s">
        <v>838</v>
      </c>
      <c r="BC56" s="2" t="s">
        <v>1116</v>
      </c>
      <c r="CJ56" s="1" t="s">
        <v>839</v>
      </c>
    </row>
    <row r="57">
      <c r="A57" s="1" t="s">
        <v>1080</v>
      </c>
      <c r="B57" s="1" t="str">
        <f>IFERROR(__xludf.DUMMYFUNCTION("GOOGLETRANSLATE(A:A, ""en"", ""te"")"),"స్టీర్మాన్ సి 1")</f>
        <v>స్టీర్మాన్ సి 1</v>
      </c>
      <c r="C57" s="1" t="s">
        <v>1117</v>
      </c>
      <c r="D57" s="1" t="str">
        <f>IFERROR(__xludf.DUMMYFUNCTION("GOOGLETRANSLATE(C:C, ""en"", ""te"")"),"స్టీర్మాన్ సి 1 (లేదా స్టీర్మాన్ స్పోర్ట్ కమర్షియల్ మోడల్ 1) స్టీర్మాన్ ఎయిర్క్రాఫ్ట్ కార్పొరేషన్ చేత తయారు చేయబడిన మొదటి రకం విమానం. కాలిఫోర్నియాలోని వెనిస్‌లోని అసలు స్టీర్‌మన్ ఫ్యాక్టరీలో, మార్చి 1927 లో మొదటిసారిగా ఎగురుతూ ఒక ఉదాహరణ మాత్రమే తయారు చేయబ"&amp;"డింది. ఈ విమానం ఒక సెస్క్వింగ్ రకం బైప్‌లేన్, దాని ఫ్యూజ్‌లేజ్ ఫ్రేమ్‌తో సన్నని గోడల ఉక్కు గొట్టాల నుండి తయారు చేయబడింది. రెక్కలు స్ప్రూస్ స్పార్స్ కలిగి ఉన్నాయి. ఈ విమానం వెనుక కాక్‌పిట్‌లో పైలట్‌తో మరియు ఫార్వర్డ్ కాక్‌పిట్‌లో ఇద్దరు ప్రయాణీకులతో రెండు "&amp;"టెన్డం ఓపెన్ కాక్‌పిట్‌లను కలిగి ఉంది. ఐలెరాన్లు ఎగువ రెక్కలపై మాత్రమే వ్యవస్థాపించబడ్డాయి. బ్రేక్‌లు ప్రామాణిక సంస్థాపన. ఇది మొదట్లో 90 హెచ్‌పి (67 కిలోవాట్ల) కర్టిస్ ఎద్దు -5 లిక్విడ్-కూల్డ్ ఇంజిన్‌తో శక్తిని పొందింది, తరువాత తరువాత 260 హెచ్‌పి (194 కిల"&amp;"ోవాట్) ఫ్రెంచ్ సాల్మ్సన్ 9 జెడ్ వాటర్ రేడియల్ ఇంజిన్‌తో అమర్చబడింది మరియు మోడల్ సి 1 ఎక్స్ గా పున es రూపకల్పన చేయబడింది. 1920 ల విమానంలో ఈ వ్యాసం ఒక స్టబ్. వికీపీడియా విస్తరించడం ద్వారా మీరు సహాయపడవచ్చు.")</f>
        <v>స్టీర్మాన్ సి 1 (లేదా స్టీర్మాన్ స్పోర్ట్ కమర్షియల్ మోడల్ 1) స్టీర్మాన్ ఎయిర్క్రాఫ్ట్ కార్పొరేషన్ చేత తయారు చేయబడిన మొదటి రకం విమానం. కాలిఫోర్నియాలోని వెనిస్‌లోని అసలు స్టీర్‌మన్ ఫ్యాక్టరీలో, మార్చి 1927 లో మొదటిసారిగా ఎగురుతూ ఒక ఉదాహరణ మాత్రమే తయారు చేయబడింది. ఈ విమానం ఒక సెస్క్వింగ్ రకం బైప్‌లేన్, దాని ఫ్యూజ్‌లేజ్ ఫ్రేమ్‌తో సన్నని గోడల ఉక్కు గొట్టాల నుండి తయారు చేయబడింది. రెక్కలు స్ప్రూస్ స్పార్స్ కలిగి ఉన్నాయి. ఈ విమానం వెనుక కాక్‌పిట్‌లో పైలట్‌తో మరియు ఫార్వర్డ్ కాక్‌పిట్‌లో ఇద్దరు ప్రయాణీకులతో రెండు టెన్డం ఓపెన్ కాక్‌పిట్‌లను కలిగి ఉంది. ఐలెరాన్లు ఎగువ రెక్కలపై మాత్రమే వ్యవస్థాపించబడ్డాయి. బ్రేక్‌లు ప్రామాణిక సంస్థాపన. ఇది మొదట్లో 90 హెచ్‌పి (67 కిలోవాట్ల) కర్టిస్ ఎద్దు -5 లిక్విడ్-కూల్డ్ ఇంజిన్‌తో శక్తిని పొందింది, తరువాత తరువాత 260 హెచ్‌పి (194 కిలోవాట్) ఫ్రెంచ్ సాల్మ్సన్ 9 జెడ్ వాటర్ రేడియల్ ఇంజిన్‌తో అమర్చబడింది మరియు మోడల్ సి 1 ఎక్స్ గా పున es రూపకల్పన చేయబడింది. 1920 ల విమానంలో ఈ వ్యాసం ఒక స్టబ్. వికీపీడియా విస్తరించడం ద్వారా మీరు సహాయపడవచ్చు.</v>
      </c>
      <c r="E57" s="1" t="s">
        <v>1077</v>
      </c>
      <c r="F57" s="1" t="str">
        <f>IFERROR(__xludf.DUMMYFUNCTION("GOOGLETRANSLATE(E:E, ""en"", ""te"")"),"3-సీట్ల వాణిజ్య బిప్‌లేన్")</f>
        <v>3-సీట్ల వాణిజ్య బిప్‌లేన్</v>
      </c>
      <c r="H57" s="1" t="s">
        <v>121</v>
      </c>
      <c r="I57" s="1" t="str">
        <f>IFERROR(__xludf.DUMMYFUNCTION("GOOGLETRANSLATE(H:H, ""en"", ""te"")"),"సంయుక్త రాష్ట్రాలు")</f>
        <v>సంయుక్త రాష్ట్రాలు</v>
      </c>
      <c r="J57" s="1" t="s">
        <v>122</v>
      </c>
      <c r="K57" s="1" t="s">
        <v>1078</v>
      </c>
      <c r="L57" s="1" t="str">
        <f>IFERROR(__xludf.DUMMYFUNCTION("GOOGLETRANSLATE(K:K, ""en"", ""te"")"),"స్టీర్మాన్ ఎయిర్క్రాఫ్ట్ కార్పొరేషన్.")</f>
        <v>స్టీర్మాన్ ఎయిర్క్రాఫ్ట్ కార్పొరేషన్.</v>
      </c>
      <c r="M57" s="1" t="s">
        <v>1079</v>
      </c>
      <c r="P57" s="4">
        <v>9922.0</v>
      </c>
      <c r="T57" s="1">
        <v>1.0</v>
      </c>
      <c r="AJ57" s="1" t="s">
        <v>1118</v>
      </c>
      <c r="AW57" s="1" t="s">
        <v>1119</v>
      </c>
      <c r="AX57" s="1" t="s">
        <v>1120</v>
      </c>
    </row>
    <row r="58">
      <c r="A58" s="1" t="s">
        <v>1121</v>
      </c>
      <c r="B58" s="1" t="str">
        <f>IFERROR(__xludf.DUMMYFUNCTION("GOOGLETRANSLATE(A:A, ""en"", ""te"")"),"హ్యాండ్లీ పేజ్ హాన్లీ")</f>
        <v>హ్యాండ్లీ పేజ్ హాన్లీ</v>
      </c>
      <c r="C58" s="1" t="s">
        <v>1122</v>
      </c>
      <c r="D58" s="1" t="str">
        <f>IFERROR(__xludf.DUMMYFUNCTION("GOOGLETRANSLATE(C:C, ""en"", ""te"")"),"హ్యాండ్లీ పేజ్ హాన్లీ 1920 లలో బ్రిటిష్ టార్పెడో బాంబర్ విమానం. సింగిల్-ఇంజిన్, సింగిల్-సీట్ల బిప్‌లేన్ రాయల్ నేవీ యొక్క విమాన వాహక నౌకల నుండి పనిచేయడానికి ఉద్దేశించబడింది, ఇది విజయవంతం కాలేదు, మూడు విమానాలు మాత్రమే నిర్మించబడ్డాయి. 1920 చివరలో, హ్యాండ్లీ"&amp;" పేజ్ బ్లాక్‌బర్న్ డార్ట్‌తో పోటీగా, సోప్‌విత్ కోకిల స్థానంలో క్యారియర్-ఆధారిత విమానాల కోసం ఎయిర్ మినిస్ట్రీ స్పెసిఫికేషన్ 3/20 యొక్క అవసరాలను తీర్చడానికి కొత్త సింగిల్-సీట్ టార్పెడో బాంబర్ రూపకల్పనను ప్రారంభించింది. ఫలిత రూపకల్పన, T రకం, (తరువాత దీనిని H"&amp;".P.19 అని పిలుస్తారు) మరియు హాన్లీ అని పేరు పెట్టబడినది చెక్క నిర్మాణం యొక్క సింగిల్-ఇంజిన్ బైప్లేన్. ఇది, డార్ట్ మాదిరిగా, నేపియర్ లయన్ ఇంజిన్ చేత శక్తిని పొందింది మరియు ఒకరి సిబ్బందిని కలిగి ఉంది. ఇది మూడు-బే రెక్కలను మడతపెట్టింది, ఇవి తక్కువ-స్పీడ్ నిర"&amp;"్వహణను మెరుగుపరచడానికి ఎగువ మరియు దిగువ రెక్కలపై పూర్తి-స్పాన్ లీడింగ్ ఎడ్జ్ స్లాట్‌లతో అమర్చబడి ఉన్నాయి. [1] మూడు ప్రోటోటైప్‌లు ఆదేశించబడ్డాయి, వీటిలో మొదటిది (సీరియల్డ్ N143) 3 జనవరి 1922 న ఎగిరింది. [2] ప్రారంభ పరీక్షలో పనితీరు తక్కువ స్పీడ్ హ్యాండ్లిం"&amp;"గ్‌తో నిరాశపరిచింది, మరియు కాక్‌పిట్ నుండి వీక్షణ కూడా తక్కువగా ఉందని వెల్లడించింది. [3] క్రాష్ ల్యాండింగ్‌లో దెబ్బతిన్న తరువాత, మొదటి నమూనా కొత్త వింగ్‌టిప్స్‌తో పునర్నిర్మించబడింది, సవరించిన రెండు-బే వింగ్ మరియు వెనుక ఫ్యూజ్‌లేజ్‌లో కప్పబడిన ఎలివేటర్ల క"&amp;"ోసం కంట్రోల్ కేబుల్స్ తో డ్రాగ్‌ను తగ్గించడానికి, డిసెంబర్ 1922 లో హాన్లీ మార్క్ II గా ఎగురుతుంది. [[(చేర్చుట ఈ మార్పులు పనితీరును మెరుగుపరిచాయి, కాని నిర్వహణ ఇంకా తక్కువగా ఉంది. అందువల్ల మూడవ నమూనా సవరించిన స్లాట్‌లతో, అలాగే హాన్లీ మార్క్ II లో పరీక్షించ"&amp;"ిన డ్రాగ్ తగ్గింపు మార్పులు, సవరించిన విమానం హాన్లీ మార్క్ III గా నియమించబడింది, ఇది గణనీయంగా మెరుగైన నిర్వహణను ప్రదర్శిస్తుంది. [4] పరీక్ష కోసం హాన్లీ మార్క్ III అందుబాటులో ఉన్న సమయానికి, బ్లాక్‌బర్న్ యొక్క మునుపటి స్విఫ్ట్ నుండి అభివృద్ధి చేయబడిన డార్ట్"&amp;" అప్పటికే సేవలోకి తీసుకోబడింది. [3] 1907 నుండి హ్యాండ్లీ పేజ్ విమానం నుండి డేటా [5] సాధారణ లక్షణాలు పనితీరు ఆయుధ సంబంధిత అభివృద్ధి విమానం పోల్చదగిన పాత్ర, కాన్ఫిగరేషన్ మరియు ERA")</f>
        <v>హ్యాండ్లీ పేజ్ హాన్లీ 1920 లలో బ్రిటిష్ టార్పెడో బాంబర్ విమానం. సింగిల్-ఇంజిన్, సింగిల్-సీట్ల బిప్‌లేన్ రాయల్ నేవీ యొక్క విమాన వాహక నౌకల నుండి పనిచేయడానికి ఉద్దేశించబడింది, ఇది విజయవంతం కాలేదు, మూడు విమానాలు మాత్రమే నిర్మించబడ్డాయి. 1920 చివరలో, హ్యాండ్లీ పేజ్ బ్లాక్‌బర్న్ డార్ట్‌తో పోటీగా, సోప్‌విత్ కోకిల స్థానంలో క్యారియర్-ఆధారిత విమానాల కోసం ఎయిర్ మినిస్ట్రీ స్పెసిఫికేషన్ 3/20 యొక్క అవసరాలను తీర్చడానికి కొత్త సింగిల్-సీట్ టార్పెడో బాంబర్ రూపకల్పనను ప్రారంభించింది. ఫలిత రూపకల్పన, T రకం, (తరువాత దీనిని H.P.19 అని పిలుస్తారు) మరియు హాన్లీ అని పేరు పెట్టబడినది చెక్క నిర్మాణం యొక్క సింగిల్-ఇంజిన్ బైప్లేన్. ఇది, డార్ట్ మాదిరిగా, నేపియర్ లయన్ ఇంజిన్ చేత శక్తిని పొందింది మరియు ఒకరి సిబ్బందిని కలిగి ఉంది. ఇది మూడు-బే రెక్కలను మడతపెట్టింది, ఇవి తక్కువ-స్పీడ్ నిర్వహణను మెరుగుపరచడానికి ఎగువ మరియు దిగువ రెక్కలపై పూర్తి-స్పాన్ లీడింగ్ ఎడ్జ్ స్లాట్‌లతో అమర్చబడి ఉన్నాయి. [1] మూడు ప్రోటోటైప్‌లు ఆదేశించబడ్డాయి, వీటిలో మొదటిది (సీరియల్డ్ N143) 3 జనవరి 1922 న ఎగిరింది. [2] ప్రారంభ పరీక్షలో పనితీరు తక్కువ స్పీడ్ హ్యాండ్లింగ్‌తో నిరాశపరిచింది, మరియు కాక్‌పిట్ నుండి వీక్షణ కూడా తక్కువగా ఉందని వెల్లడించింది. [3] క్రాష్ ల్యాండింగ్‌లో దెబ్బతిన్న తరువాత, మొదటి నమూనా కొత్త వింగ్‌టిప్స్‌తో పునర్నిర్మించబడింది, సవరించిన రెండు-బే వింగ్ మరియు వెనుక ఫ్యూజ్‌లేజ్‌లో కప్పబడిన ఎలివేటర్ల కోసం కంట్రోల్ కేబుల్స్ తో డ్రాగ్‌ను తగ్గించడానికి, డిసెంబర్ 1922 లో హాన్లీ మార్క్ II గా ఎగురుతుంది. [[(చేర్చుట ఈ మార్పులు పనితీరును మెరుగుపరిచాయి, కాని నిర్వహణ ఇంకా తక్కువగా ఉంది. అందువల్ల మూడవ నమూనా సవరించిన స్లాట్‌లతో, అలాగే హాన్లీ మార్క్ II లో పరీక్షించిన డ్రాగ్ తగ్గింపు మార్పులు, సవరించిన విమానం హాన్లీ మార్క్ III గా నియమించబడింది, ఇది గణనీయంగా మెరుగైన నిర్వహణను ప్రదర్శిస్తుంది. [4] పరీక్ష కోసం హాన్లీ మార్క్ III అందుబాటులో ఉన్న సమయానికి, బ్లాక్‌బర్న్ యొక్క మునుపటి స్విఫ్ట్ నుండి అభివృద్ధి చేయబడిన డార్ట్ అప్పటికే సేవలోకి తీసుకోబడింది. [3] 1907 నుండి హ్యాండ్లీ పేజ్ విమానం నుండి డేటా [5] సాధారణ లక్షణాలు పనితీరు ఆయుధ సంబంధిత అభివృద్ధి విమానం పోల్చదగిన పాత్ర, కాన్ఫిగరేషన్ మరియు ERA</v>
      </c>
      <c r="E58" s="1" t="s">
        <v>1123</v>
      </c>
      <c r="F58" s="1" t="str">
        <f>IFERROR(__xludf.DUMMYFUNCTION("GOOGLETRANSLATE(E:E, ""en"", ""te"")"),"టార్పెడో బాంబర్")</f>
        <v>టార్పెడో బాంబర్</v>
      </c>
      <c r="G58" s="1" t="s">
        <v>1124</v>
      </c>
      <c r="H58" s="1" t="s">
        <v>226</v>
      </c>
      <c r="I58" s="1" t="str">
        <f>IFERROR(__xludf.DUMMYFUNCTION("GOOGLETRANSLATE(H:H, ""en"", ""te"")"),"యునైటెడ్ కింగ్‌డమ్")</f>
        <v>యునైటెడ్ కింగ్‌డమ్</v>
      </c>
      <c r="J58" s="1" t="s">
        <v>1125</v>
      </c>
      <c r="K58" s="1" t="s">
        <v>1126</v>
      </c>
      <c r="L58" s="1" t="str">
        <f>IFERROR(__xludf.DUMMYFUNCTION("GOOGLETRANSLATE(K:K, ""en"", ""te"")"),"హ్యాండ్లీ పేజీ")</f>
        <v>హ్యాండ్లీ పేజీ</v>
      </c>
      <c r="M58" s="1" t="s">
        <v>1127</v>
      </c>
      <c r="P58" s="3">
        <v>8039.0</v>
      </c>
      <c r="R58" s="1" t="s">
        <v>1128</v>
      </c>
      <c r="T58" s="1">
        <v>3.0</v>
      </c>
      <c r="W58" s="1">
        <v>1.0</v>
      </c>
      <c r="X58" s="1" t="s">
        <v>1129</v>
      </c>
      <c r="Y58" s="1" t="s">
        <v>1130</v>
      </c>
      <c r="Z58" s="1" t="s">
        <v>1131</v>
      </c>
      <c r="AA58" s="1" t="s">
        <v>1132</v>
      </c>
      <c r="AB58" s="1" t="s">
        <v>215</v>
      </c>
      <c r="AC58" s="1" t="s">
        <v>320</v>
      </c>
      <c r="AE58" s="1" t="s">
        <v>193</v>
      </c>
      <c r="AG58" s="1" t="s">
        <v>1133</v>
      </c>
      <c r="AH58" s="1" t="s">
        <v>217</v>
      </c>
      <c r="AJ58" s="1" t="s">
        <v>1134</v>
      </c>
      <c r="AL58" s="1" t="s">
        <v>1135</v>
      </c>
      <c r="AN58" s="1" t="s">
        <v>1136</v>
      </c>
      <c r="AS58" s="1" t="s">
        <v>1137</v>
      </c>
      <c r="AT58" s="1" t="s">
        <v>1138</v>
      </c>
      <c r="BA58" s="1" t="s">
        <v>1139</v>
      </c>
      <c r="BT58" s="1" t="s">
        <v>1140</v>
      </c>
      <c r="CN58" s="1" t="s">
        <v>1141</v>
      </c>
    </row>
    <row r="59">
      <c r="A59" s="1" t="s">
        <v>1142</v>
      </c>
      <c r="B59" s="1" t="str">
        <f>IFERROR(__xludf.DUMMYFUNCTION("GOOGLETRANSLATE(A:A, ""en"", ""te"")"),"హార్మోన్ మిస్టర్ అమెరికా")</f>
        <v>హార్మోన్ మిస్టర్ అమెరికా</v>
      </c>
      <c r="C59" s="1" t="s">
        <v>1143</v>
      </c>
      <c r="D59" s="1" t="str">
        <f>IFERROR(__xludf.DUMMYFUNCTION("GOOGLETRANSLATE(C:C, ""en"", ""te"")"),"హార్మోన్ మిస్టర్ అమెరికా 1970 ల అమెరికన్ సింగిల్-సీట్ లైట్ స్పోర్ట్స్ విమానం, ఇది జేమ్స్ బి. హార్మోన్ రూపొందించారు. గృహ భవనం కోసం ప్రణాళికలు హార్మోన్ ఇంజనీరింగ్ సంస్థ నుండి అందుబాటులో ఉంచబడ్డాయి. ఇది మిడ్-వింగ్ కాంటిలివర్ మోనోప్లేన్, తక్కువ-సెట్ టెయిల్‌ప్"&amp;"లేన్ మరియు స్థిర-టెయిల్‌వీల్ ల్యాండింగ్ గేర్‌తో ఉంటుంది. ప్రోటోటైప్ (N7UN) మొదట 1975 లో 60-HP (45 kW) 1200CC వోక్స్వ్యాగన్ ఎయిర్-కూల్డ్ ఇంజిన్‌తో నడిచింది. నవంబర్ 2014 లో ఫెడరల్ ఏవియేషన్ అడ్మినిస్ట్రేషన్ తో యునైటెడ్ స్టేట్స్లో ఒక ఉదాహరణ నమోదు చేయబడింది. ["&amp;"1] జేన్ యొక్క అన్ని ప్రపంచ విమానాల నుండి డేటా 1976-77 [2] సాధారణ లక్షణాల పనితీరు")</f>
        <v>హార్మోన్ మిస్టర్ అమెరికా 1970 ల అమెరికన్ సింగిల్-సీట్ లైట్ స్పోర్ట్స్ విమానం, ఇది జేమ్స్ బి. హార్మోన్ రూపొందించారు. గృహ భవనం కోసం ప్రణాళికలు హార్మోన్ ఇంజనీరింగ్ సంస్థ నుండి అందుబాటులో ఉంచబడ్డాయి. ఇది మిడ్-వింగ్ కాంటిలివర్ మోనోప్లేన్, తక్కువ-సెట్ టెయిల్‌ప్లేన్ మరియు స్థిర-టెయిల్‌వీల్ ల్యాండింగ్ గేర్‌తో ఉంటుంది. ప్రోటోటైప్ (N7UN) మొదట 1975 లో 60-HP (45 kW) 1200CC వోక్స్వ్యాగన్ ఎయిర్-కూల్డ్ ఇంజిన్‌తో నడిచింది. నవంబర్ 2014 లో ఫెడరల్ ఏవియేషన్ అడ్మినిస్ట్రేషన్ తో యునైటెడ్ స్టేట్స్లో ఒక ఉదాహరణ నమోదు చేయబడింది. [1] జేన్ యొక్క అన్ని ప్రపంచ విమానాల నుండి డేటా 1976-77 [2] సాధారణ లక్షణాల పనితీరు</v>
      </c>
      <c r="E59" s="1" t="s">
        <v>1144</v>
      </c>
      <c r="F59" s="1" t="str">
        <f>IFERROR(__xludf.DUMMYFUNCTION("GOOGLETRANSLATE(E:E, ""en"", ""te"")"),"లైట్ స్పోర్ట్స్ మోనోప్లేన్")</f>
        <v>లైట్ స్పోర్ట్స్ మోనోప్లేన్</v>
      </c>
      <c r="K59" s="1" t="s">
        <v>1145</v>
      </c>
      <c r="L59" s="1" t="str">
        <f>IFERROR(__xludf.DUMMYFUNCTION("GOOGLETRANSLATE(K:K, ""en"", ""te"")"),"హార్మోన్ ఇంజనీరింగ్ కంపెనీ")</f>
        <v>హార్మోన్ ఇంజనీరింగ్ కంపెనీ</v>
      </c>
      <c r="M59" s="1" t="s">
        <v>1146</v>
      </c>
      <c r="N59" s="1" t="s">
        <v>1147</v>
      </c>
      <c r="O59" s="1" t="str">
        <f>IFERROR(__xludf.DUMMYFUNCTION("GOOGLETRANSLATE(N:N, ""en"", ""te"")"),"జేమ్స్ బి. హార్మోన్")</f>
        <v>జేమ్స్ బి. హార్మోన్</v>
      </c>
      <c r="P59" s="1">
        <v>1975.0</v>
      </c>
      <c r="T59" s="1">
        <v>2.0</v>
      </c>
      <c r="U59" s="1" t="s">
        <v>1148</v>
      </c>
      <c r="V59" s="1" t="s">
        <v>1149</v>
      </c>
      <c r="W59" s="1">
        <v>1.0</v>
      </c>
      <c r="X59" s="1" t="s">
        <v>1150</v>
      </c>
      <c r="Y59" s="1" t="s">
        <v>1151</v>
      </c>
      <c r="Z59" s="1" t="s">
        <v>1152</v>
      </c>
      <c r="AA59" s="1" t="s">
        <v>888</v>
      </c>
      <c r="AB59" s="1" t="s">
        <v>1153</v>
      </c>
      <c r="AC59" s="1" t="s">
        <v>1154</v>
      </c>
      <c r="AD59" s="1" t="s">
        <v>1155</v>
      </c>
      <c r="AH59" s="1" t="s">
        <v>1156</v>
      </c>
      <c r="AI59" s="1">
        <v>4.916</v>
      </c>
      <c r="AL59" s="1" t="s">
        <v>1157</v>
      </c>
      <c r="AP59" s="1" t="s">
        <v>1158</v>
      </c>
      <c r="AR59" s="1" t="s">
        <v>506</v>
      </c>
      <c r="AT59" s="1" t="s">
        <v>1159</v>
      </c>
    </row>
    <row r="60">
      <c r="A60" s="1" t="s">
        <v>1160</v>
      </c>
      <c r="B60" s="1" t="str">
        <f>IFERROR(__xludf.DUMMYFUNCTION("GOOGLETRANSLATE(A:A, ""en"", ""te"")"),"హాకర్ పి.వి.3")</f>
        <v>హాకర్ పి.వి.3</v>
      </c>
      <c r="C60" s="1" t="s">
        <v>1161</v>
      </c>
      <c r="D60" s="1" t="str">
        <f>IFERROR(__xludf.DUMMYFUNCTION("GOOGLETRANSLATE(C:C, ""en"", ""te"")"),"హాకర్ P.V.3 1930 లలో బ్రిటిష్ సింగిల్-ఇంజిన్ బిప్‌లేన్ ఫైటర్ ప్రోటోటైప్. ఒకే ఉదాహరణ మాత్రమే నిర్మించబడింది, గ్లోస్టర్ గ్లాడియేటర్ అది రూపకల్పన చేయబడిన అవసరాన్ని తీర్చడానికి బదులుగా ఎంపిక చేయబడుతుంది. 1930 లో బ్రిటిష్ వైమానిక మంత్రిత్వ శాఖ స్పెసిఫికేషన్ యొ"&amp;"క్క ముసాయిదా వెర్షన్‌ను F.7/30 యొక్క భారీ సాయుధ పగటి మరియు రాత్రి పోరాట యోధుల చుట్టూ తయారీదారుల చుట్టూ ప్రసారం చేసింది. [1] కొత్త ఫైటర్ కనీసం 250 mph (400 కిమీ/గం) వేగం మరియు మంచి ఆరోహణ రేటును కలిగి ఉండాలి. ఫైటర్ మరియు దాని కాబోయే లక్ష్యాలు రెండింటి యొక్క"&amp;" అధిక వేగం లక్ష్యాన్ని చేధించడానికి తక్కువ అగ్నిని మాత్రమే అనుమతిస్తుందని was హించినందున, నాలుగు విక్కర్స్ మెషిన్ గన్స్ యొక్క ఆయుధాలు అవసరం, మునుపటి యోధుల కంటే రెట్టింపు. [2] స్పెసిఫికేషన్ యొక్క అవసరం కానప్పటికీ, కొత్త ఆవిరి-చల్లబడిన రోల్స్ రాయిస్ గోషాక్ "&amp;"ఇంజిన్ వాడకాన్ని వైమానిక మంత్రిత్వ శాఖ ప్రోత్సహించింది. [3] ఈ అవసరాన్ని తీర్చడానికి, హాకర్ విమానం రెండు డిజైన్లను సమర్పించింది, ఒకటి మోనోప్లేన్ మరియు మరొకటి ఒక బిప్‌లేన్, కానీ 1932 లో ప్రోటోటైప్‌లకు ఒప్పందాలు ప్రదానం చేసినప్పుడు ఇద్దరూ వైమానిక మంత్రిత్వ శ"&amp;"ాఖ తిరస్కరించింది, బ్లాక్ బర్న్ విమానం (దాని F.3 కోసం) మరియు వెస్ట్‌ల్యాండ్ విమానం (వెస్ట్‌ల్యాండ్ F.7/30). [4] ఈ తిరస్కరణ ఉన్నప్పటికీ, హాకర్ దాని బిప్‌లేన్ డిజైన్ యొక్క ఒకే ఉదాహరణను నిర్మించాలని నిర్ణయించుకున్నాడు, హాకర్ పి.వి .3 వాయు మంత్రిత్వ శాఖ ఉత్తర"&amp;"్వు లేకుండా ప్రైవేట్ వెంచర్‌గా. పి.వి. ఫ్యూరీ మాదిరిగా, ఇది ఫాబ్రిక్ కప్పబడిన రెక్కలతో (కోపంతో కాకుండా), తోక మరియు వెనుక ఫ్యూజ్‌లేజ్, మెటల్ స్కిన్డ్ ఫార్వర్డ్ ఫ్యూజ్‌లేజ్‌తో ఆల్-మెటల్ నిర్మాణాన్ని కలిగి ఉంది. గోషాక్ ఇంజిన్ కోసం ఆవిరి కండెన్సర్‌లను అప్పర్ "&amp;"వింగ్‌లో అమర్చారు, ఫ్యూజ్‌లేజ్ కింద చిన్న ముడుచుకునే కండెన్సర్ చేత భర్తీ చేయబడింది. డ్రాగ్‌ను తగ్గించడానికి మెయిన్‌వీల్స్‌ను కప్పి ఉంచే స్పాట్‌లతో ఇది స్థిర టెయిల్‌వీల్ అండర్ క్యారేజీని కలిగి ఉంది. ముక్కు కౌలింగ్ పైభాగంలో రెండు మెషిన్ గన్‌లను అమర్చారు, మర"&amp;"ో రెండు మెషిన్ గన్‌లు ముక్కుకు ప్రతి వైపున ఒకదాన్ని అమర్చాయి. [5] [6] P.V.3 తన తొలి విమానంలో 15 జూన్ 1934 న జార్జ్ బుల్మాన్ చేత పైలట్ చేయబడింది మరియు 695 HP (518 kW) గోషాక్ II ఇంజిన్ చేత శక్తిని పొందింది. [5] మరికొందరు పోటీదారులతో సమస్యల కారణంగా F7/30 రకా"&amp;"ల అధికారిక ప్రయత్నాలు 1935 వరకు ఆలస్యం అయ్యాయి మరియు హాకర్ గోషాక్ యొక్క కొంచెం శక్తివంతమైన సంస్కరణకు సరిపోయే ఆలస్యాన్ని ఉపయోగించాడు. RAF మార్టెల్షామ్ హీత్ వద్ద పరీక్ష సమయంలో P.V.3 దాని నిర్వహణ మరియు పనితీరును ప్రశంసించినప్పటికీ, ఏ ఉత్తర్వు లేదు, ఈ సమయంలో "&amp;"గ్లోస్టర్ యొక్క గ్లాడియేటర్, మరొక ప్రైవేట్ వెంచర్ డిజైన్ ఉత్పత్తికి ఆదేశించబడింది. గ్లాడియేటర్ ఎయిర్-కూల్డ్ బ్రిస్టల్ మెర్క్యురీ రేడియల్ ఇంజిన్ చేత శక్తిని పొందింది, అందువల్ల భారీ మరియు హాని కలిగించే ఆవిరి కండెన్సర్ వ్యవస్థ కోసం ఎటువంటి అవసరాన్ని నివారించ"&amp;"ారు. [7] 1920 నుండి హాకర్ విమానం నుండి డేటా. [8] సాధారణ లక్షణాలు పనితీరు ఆయుధాలు")</f>
        <v>హాకర్ P.V.3 1930 లలో బ్రిటిష్ సింగిల్-ఇంజిన్ బిప్‌లేన్ ఫైటర్ ప్రోటోటైప్. ఒకే ఉదాహరణ మాత్రమే నిర్మించబడింది, గ్లోస్టర్ గ్లాడియేటర్ అది రూపకల్పన చేయబడిన అవసరాన్ని తీర్చడానికి బదులుగా ఎంపిక చేయబడుతుంది. 1930 లో బ్రిటిష్ వైమానిక మంత్రిత్వ శాఖ స్పెసిఫికేషన్ యొక్క ముసాయిదా వెర్షన్‌ను F.7/30 యొక్క భారీ సాయుధ పగటి మరియు రాత్రి పోరాట యోధుల చుట్టూ తయారీదారుల చుట్టూ ప్రసారం చేసింది. [1] కొత్త ఫైటర్ కనీసం 250 mph (400 కిమీ/గం) వేగం మరియు మంచి ఆరోహణ రేటును కలిగి ఉండాలి. ఫైటర్ మరియు దాని కాబోయే లక్ష్యాలు రెండింటి యొక్క అధిక వేగం లక్ష్యాన్ని చేధించడానికి తక్కువ అగ్నిని మాత్రమే అనుమతిస్తుందని was హించినందున, నాలుగు విక్కర్స్ మెషిన్ గన్స్ యొక్క ఆయుధాలు అవసరం, మునుపటి యోధుల కంటే రెట్టింపు. [2] స్పెసిఫికేషన్ యొక్క అవసరం కానప్పటికీ, కొత్త ఆవిరి-చల్లబడిన రోల్స్ రాయిస్ గోషాక్ ఇంజిన్ వాడకాన్ని వైమానిక మంత్రిత్వ శాఖ ప్రోత్సహించింది. [3] ఈ అవసరాన్ని తీర్చడానికి, హాకర్ విమానం రెండు డిజైన్లను సమర్పించింది, ఒకటి మోనోప్లేన్ మరియు మరొకటి ఒక బిప్‌లేన్, కానీ 1932 లో ప్రోటోటైప్‌లకు ఒప్పందాలు ప్రదానం చేసినప్పుడు ఇద్దరూ వైమానిక మంత్రిత్వ శాఖ తిరస్కరించింది, బ్లాక్ బర్న్ విమానం (దాని F.3 కోసం) మరియు వెస్ట్‌ల్యాండ్ విమానం (వెస్ట్‌ల్యాండ్ F.7/30). [4] ఈ తిరస్కరణ ఉన్నప్పటికీ, హాకర్ దాని బిప్‌లేన్ డిజైన్ యొక్క ఒకే ఉదాహరణను నిర్మించాలని నిర్ణయించుకున్నాడు, హాకర్ పి.వి .3 వాయు మంత్రిత్వ శాఖ ఉత్తర్వు లేకుండా ప్రైవేట్ వెంచర్‌గా. పి.వి. ఫ్యూరీ మాదిరిగా, ఇది ఫాబ్రిక్ కప్పబడిన రెక్కలతో (కోపంతో కాకుండా), తోక మరియు వెనుక ఫ్యూజ్‌లేజ్, మెటల్ స్కిన్డ్ ఫార్వర్డ్ ఫ్యూజ్‌లేజ్‌తో ఆల్-మెటల్ నిర్మాణాన్ని కలిగి ఉంది. గోషాక్ ఇంజిన్ కోసం ఆవిరి కండెన్సర్‌లను అప్పర్ వింగ్‌లో అమర్చారు, ఫ్యూజ్‌లేజ్ కింద చిన్న ముడుచుకునే కండెన్సర్ చేత భర్తీ చేయబడింది. డ్రాగ్‌ను తగ్గించడానికి మెయిన్‌వీల్స్‌ను కప్పి ఉంచే స్పాట్‌లతో ఇది స్థిర టెయిల్‌వీల్ అండర్ క్యారేజీని కలిగి ఉంది. ముక్కు కౌలింగ్ పైభాగంలో రెండు మెషిన్ గన్‌లను అమర్చారు, మరో రెండు మెషిన్ గన్‌లు ముక్కుకు ప్రతి వైపున ఒకదాన్ని అమర్చాయి. [5] [6] P.V.3 తన తొలి విమానంలో 15 జూన్ 1934 న జార్జ్ బుల్మాన్ చేత పైలట్ చేయబడింది మరియు 695 HP (518 kW) గోషాక్ II ఇంజిన్ చేత శక్తిని పొందింది. [5] మరికొందరు పోటీదారులతో సమస్యల కారణంగా F7/30 రకాల అధికారిక ప్రయత్నాలు 1935 వరకు ఆలస్యం అయ్యాయి మరియు హాకర్ గోషాక్ యొక్క కొంచెం శక్తివంతమైన సంస్కరణకు సరిపోయే ఆలస్యాన్ని ఉపయోగించాడు. RAF మార్టెల్షామ్ హీత్ వద్ద పరీక్ష సమయంలో P.V.3 దాని నిర్వహణ మరియు పనితీరును ప్రశంసించినప్పటికీ, ఏ ఉత్తర్వు లేదు, ఈ సమయంలో గ్లోస్టర్ యొక్క గ్లాడియేటర్, మరొక ప్రైవేట్ వెంచర్ డిజైన్ ఉత్పత్తికి ఆదేశించబడింది. గ్లాడియేటర్ ఎయిర్-కూల్డ్ బ్రిస్టల్ మెర్క్యురీ రేడియల్ ఇంజిన్ చేత శక్తిని పొందింది, అందువల్ల భారీ మరియు హాని కలిగించే ఆవిరి కండెన్సర్ వ్యవస్థ కోసం ఎటువంటి అవసరాన్ని నివారించారు. [7] 1920 నుండి హాకర్ విమానం నుండి డేటా. [8] సాధారణ లక్షణాలు పనితీరు ఆయుధాలు</v>
      </c>
      <c r="E60" s="1" t="s">
        <v>1162</v>
      </c>
      <c r="F60" s="1" t="str">
        <f>IFERROR(__xludf.DUMMYFUNCTION("GOOGLETRANSLATE(E:E, ""en"", ""te"")"),"పగలు మరియు రాత్రి ఫైటర్")</f>
        <v>పగలు మరియు రాత్రి ఫైటర్</v>
      </c>
      <c r="K60" s="1" t="s">
        <v>1036</v>
      </c>
      <c r="L60" s="1" t="str">
        <f>IFERROR(__xludf.DUMMYFUNCTION("GOOGLETRANSLATE(K:K, ""en"", ""te"")"),"హాకర్")</f>
        <v>హాకర్</v>
      </c>
      <c r="M60" s="2" t="s">
        <v>1037</v>
      </c>
      <c r="N60" s="1" t="s">
        <v>1038</v>
      </c>
      <c r="O60" s="1" t="str">
        <f>IFERROR(__xludf.DUMMYFUNCTION("GOOGLETRANSLATE(N:N, ""en"", ""te"")"),"సిడ్నీ కామ్")</f>
        <v>సిడ్నీ కామ్</v>
      </c>
      <c r="P60" s="3">
        <v>12585.0</v>
      </c>
      <c r="T60" s="1">
        <v>1.0</v>
      </c>
      <c r="W60" s="1">
        <v>1.0</v>
      </c>
      <c r="X60" s="1" t="s">
        <v>1163</v>
      </c>
      <c r="Y60" s="1" t="s">
        <v>1164</v>
      </c>
      <c r="Z60" s="1" t="s">
        <v>1165</v>
      </c>
      <c r="AA60" s="1" t="s">
        <v>1166</v>
      </c>
      <c r="AB60" s="1" t="s">
        <v>1167</v>
      </c>
      <c r="AC60" s="1" t="s">
        <v>1168</v>
      </c>
      <c r="AH60" s="1" t="s">
        <v>549</v>
      </c>
      <c r="AL60" s="1" t="s">
        <v>1169</v>
      </c>
      <c r="AT60" s="1" t="s">
        <v>1170</v>
      </c>
      <c r="AU60" s="1" t="s">
        <v>1052</v>
      </c>
      <c r="BF60" s="1" t="s">
        <v>1171</v>
      </c>
      <c r="BS60" s="1" t="s">
        <v>1172</v>
      </c>
      <c r="CM60" s="1" t="s">
        <v>1173</v>
      </c>
    </row>
    <row r="61">
      <c r="A61" s="1" t="s">
        <v>1174</v>
      </c>
      <c r="B61" s="1" t="str">
        <f>IFERROR(__xludf.DUMMYFUNCTION("GOOGLETRANSLATE(A:A, ""en"", ""te"")"),"వోలోకాప్టర్ వోలోకనెక్ట్")</f>
        <v>వోలోకాప్టర్ వోలోకనెక్ట్</v>
      </c>
      <c r="C61" s="1" t="s">
        <v>1175</v>
      </c>
      <c r="D61" s="1" t="str">
        <f>IFERROR(__xludf.DUMMYFUNCTION("GOOGLETRANSLATE(C:C, ""en"", ""te"")"),"వోలోకనెక్ట్ అనేది విద్యుత్ శక్తితో పనిచేసే విమానం, ఇది టేకాఫ్ మరియు ల్యాండ్ నిలువుగా (ఎవిటోల్). దీనిని జర్మన్ కంపెనీ వోలోకాప్టర్ అభివృద్ధి చేస్తోంది. [1] వోలోకనెక్ట్ యొక్క భావన మొదట మే 17, 2021 న eBace కనెక్ట్ కాన్ఫరెన్స్‌లో ప్రదర్శించబడింది. [2] చీఫ్ ఇంజ"&amp;"నీర్ సెబాస్టియన్ మోర్స్ ఆధ్వర్యంలో మ్యూనిచ్‌లో రెండేళ్లలో ఈ నమూనా అభివృద్ధి చేయబడింది. ఇప్పటివరకు, విమానంలో స్కేల్-డౌన్ ప్రోటోటైప్‌లు మాత్రమే పరీక్షించబడ్డాయి. ధృవీకరణ SC VTOL మెరుగైన (10−9) [3] రాబోయే 5 సంవత్సరాలలో చేరుకోవాలి. వోలోకనెక్ట్ వోలోకాప్టర్ సాఫ"&amp;"్ట్‌వేర్ ప్లాట్‌ఫాం వోలోయిక్‌తో అనుసంధానించబడుతుంది. [4] [5] ఫ్రాపోర్ట్ సహకారంతో, టేక్-ఆఫ్ మరియు ల్యాండింగ్ ప్రాంతాలు ప్రణాళిక చేయబడ్డాయి, ఇవి పట్టణ వాయు చైతన్యం భావన అమలుకు అవసరం. [6] వోలోకనెక్ట్ బహుళ-రోటర్ వ్యవస్థను మాత్రమే కలిగి ఉండదు. ఇది పూర్తిగా ఎలక"&amp;"్ట్రిక్ డ్రైవ్‌తో హైబ్రిడ్ లిఫ్ట్ మరియు పుష్ డిజైన్‌ను ఉపయోగిస్తుంది. ఇది 8 వ్యక్తిగత మోటార్లు కలిగి ఉంది, వాటిలో 6 ఉచిత ప్రొపెల్లర్లతో అనుసంధానించబడి ఉన్నాయి, ఇవి లిఫ్ట్ మరియు రెండు డక్టెడ్ ప్రొపెల్లర్లకు ఫార్వర్డ్ థ్రస్ట్ అందిస్తాయి. 6 VTOL ప్రొపెల్లర్ల"&amp;" కోసం రెండు అవుట్రిగ్గర్లతో ప్రధాన హై-వింగ్ వింగ్ ఉంది. స్టెర్న్ V- ఆకారంలో ఉంటుంది. [7] వోలోకనెక్ట్ యొక్క లిఫ్ట్ ప్రొపెల్లర్లచే ఉత్పత్తి చేయబడదు, ఎప్పటిలాగే వోలోకాప్టర్‌తో, కానీ దాని రెక్కలతో కూడా ఉంటుంది. ఇది శక్తివంతంగా మంచిది. నిలువు ఫ్లైట్ సొసైటీ [7]"&amp;" సాధారణ లక్షణాల పనితీరు వోలోకాప్టర్ / ఎలక్ట్రిక్ VTOL న్యూస్ నుండి డేటా వోలోకనెక్ట్ స్వల్ప శ్రేణి వ్యక్తిగత రవాణా కోసం రూపొందించబడింది, ఇది శివారు ప్రాంతాలను నగరాలకు అనుసంధానిస్తుంది. [9]")</f>
        <v>వోలోకనెక్ట్ అనేది విద్యుత్ శక్తితో పనిచేసే విమానం, ఇది టేకాఫ్ మరియు ల్యాండ్ నిలువుగా (ఎవిటోల్). దీనిని జర్మన్ కంపెనీ వోలోకాప్టర్ అభివృద్ధి చేస్తోంది. [1] వోలోకనెక్ట్ యొక్క భావన మొదట మే 17, 2021 న eBace కనెక్ట్ కాన్ఫరెన్స్‌లో ప్రదర్శించబడింది. [2] చీఫ్ ఇంజనీర్ సెబాస్టియన్ మోర్స్ ఆధ్వర్యంలో మ్యూనిచ్‌లో రెండేళ్లలో ఈ నమూనా అభివృద్ధి చేయబడింది. ఇప్పటివరకు, విమానంలో స్కేల్-డౌన్ ప్రోటోటైప్‌లు మాత్రమే పరీక్షించబడ్డాయి. ధృవీకరణ SC VTOL మెరుగైన (10−9) [3] రాబోయే 5 సంవత్సరాలలో చేరుకోవాలి. వోలోకనెక్ట్ వోలోకాప్టర్ సాఫ్ట్‌వేర్ ప్లాట్‌ఫాం వోలోయిక్‌తో అనుసంధానించబడుతుంది. [4] [5] ఫ్రాపోర్ట్ సహకారంతో, టేక్-ఆఫ్ మరియు ల్యాండింగ్ ప్రాంతాలు ప్రణాళిక చేయబడ్డాయి, ఇవి పట్టణ వాయు చైతన్యం భావన అమలుకు అవసరం. [6] వోలోకనెక్ట్ బహుళ-రోటర్ వ్యవస్థను మాత్రమే కలిగి ఉండదు. ఇది పూర్తిగా ఎలక్ట్రిక్ డ్రైవ్‌తో హైబ్రిడ్ లిఫ్ట్ మరియు పుష్ డిజైన్‌ను ఉపయోగిస్తుంది. ఇది 8 వ్యక్తిగత మోటార్లు కలిగి ఉంది, వాటిలో 6 ఉచిత ప్రొపెల్లర్లతో అనుసంధానించబడి ఉన్నాయి, ఇవి లిఫ్ట్ మరియు రెండు డక్టెడ్ ప్రొపెల్లర్లకు ఫార్వర్డ్ థ్రస్ట్ అందిస్తాయి. 6 VTOL ప్రొపెల్లర్ల కోసం రెండు అవుట్రిగ్గర్లతో ప్రధాన హై-వింగ్ వింగ్ ఉంది. స్టెర్న్ V- ఆకారంలో ఉంటుంది. [7] వోలోకనెక్ట్ యొక్క లిఫ్ట్ ప్రొపెల్లర్లచే ఉత్పత్తి చేయబడదు, ఎప్పటిలాగే వోలోకాప్టర్‌తో, కానీ దాని రెక్కలతో కూడా ఉంటుంది. ఇది శక్తివంతంగా మంచిది. నిలువు ఫ్లైట్ సొసైటీ [7] సాధారణ లక్షణాల పనితీరు వోలోకాప్టర్ / ఎలక్ట్రిక్ VTOL న్యూస్ నుండి డేటా వోలోకనెక్ట్ స్వల్ప శ్రేణి వ్యక్తిగత రవాణా కోసం రూపొందించబడింది, ఇది శివారు ప్రాంతాలను నగరాలకు అనుసంధానిస్తుంది. [9]</v>
      </c>
      <c r="E61" s="1" t="s">
        <v>1176</v>
      </c>
      <c r="F61" s="1" t="str">
        <f>IFERROR(__xludf.DUMMYFUNCTION("GOOGLETRANSLATE(E:E, ""en"", ""te"")"),"evtol")</f>
        <v>evtol</v>
      </c>
      <c r="G61" s="2" t="s">
        <v>1177</v>
      </c>
      <c r="H61" s="1" t="s">
        <v>515</v>
      </c>
      <c r="I61" s="1" t="str">
        <f>IFERROR(__xludf.DUMMYFUNCTION("GOOGLETRANSLATE(H:H, ""en"", ""te"")"),"జర్మనీ")</f>
        <v>జర్మనీ</v>
      </c>
      <c r="J61" s="2" t="s">
        <v>516</v>
      </c>
      <c r="K61" s="1" t="s">
        <v>1178</v>
      </c>
      <c r="L61" s="1" t="str">
        <f>IFERROR(__xludf.DUMMYFUNCTION("GOOGLETRANSLATE(K:K, ""en"", ""te"")"),"వోలోకాప్టర్ Gmbh")</f>
        <v>వోలోకాప్టర్ Gmbh</v>
      </c>
      <c r="M61" s="1" t="s">
        <v>1179</v>
      </c>
      <c r="Q61" s="1" t="s">
        <v>1180</v>
      </c>
      <c r="R61" s="1" t="s">
        <v>1181</v>
      </c>
      <c r="W61" s="1" t="s">
        <v>1182</v>
      </c>
      <c r="AB61" s="1" t="s">
        <v>1183</v>
      </c>
      <c r="AC61" s="1" t="s">
        <v>1184</v>
      </c>
      <c r="AD61" s="1" t="s">
        <v>1185</v>
      </c>
      <c r="AJ61" s="1" t="s">
        <v>1186</v>
      </c>
      <c r="AK61" s="1" t="s">
        <v>1187</v>
      </c>
      <c r="AP61" s="1" t="s">
        <v>1188</v>
      </c>
    </row>
    <row r="62">
      <c r="A62" s="1" t="s">
        <v>1189</v>
      </c>
      <c r="B62" s="1" t="str">
        <f>IFERROR(__xludf.DUMMYFUNCTION("GOOGLETRANSLATE(A:A, ""en"", ""te"")"),"హన్రియోట్ H.41")</f>
        <v>హన్రియోట్ H.41</v>
      </c>
      <c r="C62" s="1" t="s">
        <v>1190</v>
      </c>
      <c r="D62" s="1" t="str">
        <f>IFERROR(__xludf.DUMMYFUNCTION("GOOGLETRANSLATE(C:C, ""en"", ""te"")"),"హన్రియోట్ హెచ్ .41 1920 లలో ఫ్రాన్స్‌లో నిర్మించిన సైనిక శిక్షకుల విమానం. ఇది 1920 లో HD.14 తో ప్రారంభమైన విమానాల కుటుంబంలో మరింత అభివృద్ధి, మరియు ఆ కుటుంబంలోని ఇతర సభ్యుల కోసం అభివృద్ధి చేయబడిన అనేక డిజైన్ లక్షణాలను కలిగి ఉంది. అయితే, ఇతర విమానాల మాదిరిగ"&amp;"ానే, ఇది సాంప్రదాయిక, రెండు-బే బైప్‌లేన్, సమాన వ్యవధి యొక్క అస్థిర రెక్కలతో. H.41 ఆధునిక ఇంజిన్ మరియు మిశ్రమ నిర్మాణాన్ని HD.40 ఎయిర్ అంబులెన్స్ కోసం అభివృద్ధి చేసింది మరియు వాటిని సైనిక శిక్షకుడి కోసం కొత్త రూపకల్పనలో ఉపయోగించింది. ఈ డిజైన్ విజయవంతం కాలే"&amp;"దు, అయినప్పటికీ, మూడు వేర్వేరు ఇంజిన్ రకాలుతో పదకొండు మాత్రమే నిర్మించబడ్డాయి. HD.17 ఆధారంగా ఫ్లోట్‌ప్లేన్ వేరియంట్ కొంచెం విజయవంతమైంది, పన్నెండు ఉదాహరణలు గ్రీస్ మరియు పోర్చుగల్‌కు ఎగుమతి చేయబడ్డాయి. జేన్ యొక్క అన్ని ప్రపంచ విమానాల నుండి డేటా 1928 [1] సాధ"&amp;"ారణ లక్షణాల పనితీరు")</f>
        <v>హన్రియోట్ హెచ్ .41 1920 లలో ఫ్రాన్స్‌లో నిర్మించిన సైనిక శిక్షకుల విమానం. ఇది 1920 లో HD.14 తో ప్రారంభమైన విమానాల కుటుంబంలో మరింత అభివృద్ధి, మరియు ఆ కుటుంబంలోని ఇతర సభ్యుల కోసం అభివృద్ధి చేయబడిన అనేక డిజైన్ లక్షణాలను కలిగి ఉంది. అయితే, ఇతర విమానాల మాదిరిగానే, ఇది సాంప్రదాయిక, రెండు-బే బైప్‌లేన్, సమాన వ్యవధి యొక్క అస్థిర రెక్కలతో. H.41 ఆధునిక ఇంజిన్ మరియు మిశ్రమ నిర్మాణాన్ని HD.40 ఎయిర్ అంబులెన్స్ కోసం అభివృద్ధి చేసింది మరియు వాటిని సైనిక శిక్షకుడి కోసం కొత్త రూపకల్పనలో ఉపయోగించింది. ఈ డిజైన్ విజయవంతం కాలేదు, అయినప్పటికీ, మూడు వేర్వేరు ఇంజిన్ రకాలుతో పదకొండు మాత్రమే నిర్మించబడ్డాయి. HD.17 ఆధారంగా ఫ్లోట్‌ప్లేన్ వేరియంట్ కొంచెం విజయవంతమైంది, పన్నెండు ఉదాహరణలు గ్రీస్ మరియు పోర్చుగల్‌కు ఎగుమతి చేయబడ్డాయి. జేన్ యొక్క అన్ని ప్రపంచ విమానాల నుండి డేటా 1928 [1] సాధారణ లక్షణాల పనితీరు</v>
      </c>
      <c r="E62" s="1" t="s">
        <v>534</v>
      </c>
      <c r="F62" s="1" t="str">
        <f>IFERROR(__xludf.DUMMYFUNCTION("GOOGLETRANSLATE(E:E, ""en"", ""te"")"),"శిక్షకుడు")</f>
        <v>శిక్షకుడు</v>
      </c>
      <c r="H62" s="1" t="s">
        <v>143</v>
      </c>
      <c r="I62" s="1" t="str">
        <f>IFERROR(__xludf.DUMMYFUNCTION("GOOGLETRANSLATE(H:H, ""en"", ""te"")"),"ఫ్రాన్స్")</f>
        <v>ఫ్రాన్స్</v>
      </c>
      <c r="K62" s="1" t="s">
        <v>1191</v>
      </c>
      <c r="L62" s="1" t="str">
        <f>IFERROR(__xludf.DUMMYFUNCTION("GOOGLETRANSLATE(K:K, ""en"", ""te"")"),"హన్రియోట్")</f>
        <v>హన్రియోట్</v>
      </c>
      <c r="M62" s="2" t="s">
        <v>1192</v>
      </c>
      <c r="P62" s="1">
        <v>1925.0</v>
      </c>
      <c r="W62" s="1">
        <v>2.0</v>
      </c>
      <c r="X62" s="1" t="s">
        <v>1193</v>
      </c>
      <c r="Y62" s="1" t="s">
        <v>1194</v>
      </c>
      <c r="Z62" s="1" t="s">
        <v>1195</v>
      </c>
      <c r="AA62" s="1" t="s">
        <v>1196</v>
      </c>
      <c r="AB62" s="1" t="s">
        <v>1197</v>
      </c>
      <c r="AC62" s="1" t="s">
        <v>668</v>
      </c>
      <c r="AG62" s="1" t="s">
        <v>149</v>
      </c>
      <c r="AH62" s="1" t="s">
        <v>1198</v>
      </c>
      <c r="AJ62" s="1" t="s">
        <v>1199</v>
      </c>
      <c r="AL62" s="1" t="s">
        <v>1200</v>
      </c>
      <c r="AN62" s="1" t="s">
        <v>1201</v>
      </c>
      <c r="AP62" s="1" t="s">
        <v>1202</v>
      </c>
      <c r="AS62" s="1" t="s">
        <v>1203</v>
      </c>
      <c r="AT62" s="1" t="s">
        <v>1204</v>
      </c>
      <c r="BS62" s="1" t="s">
        <v>1205</v>
      </c>
      <c r="BT62" s="1" t="s">
        <v>1206</v>
      </c>
      <c r="CO62" s="1" t="s">
        <v>1207</v>
      </c>
    </row>
    <row r="63">
      <c r="A63" s="1" t="s">
        <v>1208</v>
      </c>
      <c r="B63" s="1" t="str">
        <f>IFERROR(__xludf.DUMMYFUNCTION("GOOGLETRANSLATE(A:A, ""en"", ""te"")"),"రెండవ ప్రపంచ యుద్ధంలో గ్రీస్ విమానాల జాబితా")</f>
        <v>రెండవ ప్రపంచ యుద్ధంలో గ్రీస్ విమానాల జాబితా</v>
      </c>
      <c r="C63" s="1" t="s">
        <v>1209</v>
      </c>
      <c r="D63" s="1" t="str">
        <f>IFERROR(__xludf.DUMMYFUNCTION("GOOGLETRANSLATE(C:C, ""en"", ""te"")"),"ఇది రెండవ ప్రపంచ యుద్ధంలో రాయల్ హెలెనిక్ వైమానిక దళం ఉపయోగించే విమానాల జాబితా.")</f>
        <v>ఇది రెండవ ప్రపంచ యుద్ధంలో రాయల్ హెలెనిక్ వైమానిక దళం ఉపయోగించే విమానాల జాబితా.</v>
      </c>
    </row>
    <row r="64">
      <c r="A64" s="1" t="s">
        <v>1210</v>
      </c>
      <c r="B64" s="1" t="str">
        <f>IFERROR(__xludf.DUMMYFUNCTION("GOOGLETRANSLATE(A:A, ""en"", ""te"")"),"ఫ్లైలాబ్ టుకానో")</f>
        <v>ఫ్లైలాబ్ టుకానో</v>
      </c>
      <c r="C64" s="1" t="s">
        <v>1211</v>
      </c>
      <c r="D64" s="1" t="str">
        <f>IFERROR(__xludf.DUMMYFUNCTION("GOOGLETRANSLATE(C:C, ""en"", ""te"")"),"ఫ్లైలాబ్ టుకానో (ఇంగ్లీష్: టౌకాన్) ఇటాలియన్ అల్ట్రాలైట్ విమానం, ఇది ఇస్కిటెల్లాకు చెందిన ఫ్లైలాబ్ చేత ఉత్పత్తి చేయబడింది. ఈ విమానం te త్సాహిక నిర్మాణానికి కిట్‌గా లేదా పూర్తి రెడీ-టు-ఫ్లై-ఎయిర్‌క్రాఫ్ట్‌గా సరఫరా చేయబడుతుంది. ఈ విమానం 1990 లలో కాస్టెల్బాల్"&amp;"డోకు చెందిన ఫెరారీ ఉల్మ్ చేత ఉత్పత్తి చేయబడింది. [1] [2] [3] టుకానో చోటియా వీడ్‌హాపర్ యొక్క ఉత్పన్నం మరియు తక్కువ ఖర్చుతో కూడిన విమానం అనే రూపకల్పన లక్ష్యంతో ఫెడెరేషన్ ఏరోనాటిక్ ఇంటర్నేషనల్ మైక్రోలైట్ నిబంధనలను పాటించేలా రూపొందించబడింది. ఇది స్ట్రట్-బ్రెస"&amp;"్డ్ పారాసోల్ వింగ్, రెండు-సీట్ల-సైడ్-సైడ్-సైడ్ కాన్ఫిగరేషన్ పరివేష్టిత లేదా ఓపెన్ కాక్‌పిట్, స్థిర ట్రైసైకిల్ ల్యాండింగ్ గేర్ లేదా ఫ్లోట్లు మరియు పషర్ కాన్ఫిగరేషన్‌లో ఒకే ఇంజిన్ లేదా సెంట్రెలైన్ థ్రస్ట్ అమరికలో కొన్ని మోడళ్ల జంట ఇంజిన్‌లలో ఉంది . [[1] [2]"&amp;" ఈ విమానం బోల్ట్-కలిసి అల్యూమినియం గొట్టాల నుండి తయారవుతుంది, దాని ఎగిరే ఉపరితలాలు డాక్రాన్ సెయిల్‌క్లాత్‌లో కప్పబడి ఉంటాయి. దాని 10.17 మీ (33.4 అడుగులు) స్పాన్ వింగ్ 17 మీ 2 (180 చదరపు అడుగులు) విస్తీర్ణంలో ఉంది మరియు దీనికి వి-స్ట్రట్స్ మరియు జ్యూరీ స్ట"&amp;"్రట్స్ మద్దతు ఇస్తున్నాయి. విండ్‌షీల్డ్ మరియు కాక్‌పిట్ ప్రాంతం గుండా వెళ్ళే కాబేన్ స్ట్రట్ ఉంది. ఈ విమానం సెంట్రల్ బెంట్ అల్యూమినియం కీల్ ట్యూబ్ చుట్టూ నిర్మించబడింది, ఇది కాక్‌పిట్ నుండి తోక వరకు నడుస్తుంది. నియంత్రణలు ప్రామాణిక మూడు-అక్షం రకం. ప్రామాణి"&amp;"క ఇంజన్లు అందుబాటులో ఉన్నాయి 50 హెచ్‌పి (37 కిలోవాట్ల) రోటాక్స్ 503 మరియు 64 హెచ్‌పి (48 కిలోవాట్) రోటాక్స్ 582 టూ-స్ట్రోక్ పవర్‌ప్లాంట్లు. ఇంధన ట్యాంక్ ప్లాస్టిక్ కన్స్ట్రక్షన్, పషర్ ఇంజిన్ కింద అమర్చబడి ఉంటుంది. టుకానో V గ్లైడ్ నిష్పత్తి 11: 1. [1] [2] "&amp;"బేయర్ల్ మరియు ఫ్లైలాబ్ నుండి డేటా [1] [5] సాధారణ లక్షణాల పనితీరు")</f>
        <v>ఫ్లైలాబ్ టుకానో (ఇంగ్లీష్: టౌకాన్) ఇటాలియన్ అల్ట్రాలైట్ విమానం, ఇది ఇస్కిటెల్లాకు చెందిన ఫ్లైలాబ్ చేత ఉత్పత్తి చేయబడింది. ఈ విమానం te త్సాహిక నిర్మాణానికి కిట్‌గా లేదా పూర్తి రెడీ-టు-ఫ్లై-ఎయిర్‌క్రాఫ్ట్‌గా సరఫరా చేయబడుతుంది. ఈ విమానం 1990 లలో కాస్టెల్బాల్డోకు చెందిన ఫెరారీ ఉల్మ్ చేత ఉత్పత్తి చేయబడింది. [1] [2] [3] టుకానో చోటియా వీడ్‌హాపర్ యొక్క ఉత్పన్నం మరియు తక్కువ ఖర్చుతో కూడిన విమానం అనే రూపకల్పన లక్ష్యంతో ఫెడెరేషన్ ఏరోనాటిక్ ఇంటర్నేషనల్ మైక్రోలైట్ నిబంధనలను పాటించేలా రూపొందించబడింది. ఇది స్ట్రట్-బ్రెస్డ్ పారాసోల్ వింగ్, రెండు-సీట్ల-సైడ్-సైడ్-సైడ్ కాన్ఫిగరేషన్ పరివేష్టిత లేదా ఓపెన్ కాక్‌పిట్, స్థిర ట్రైసైకిల్ ల్యాండింగ్ గేర్ లేదా ఫ్లోట్లు మరియు పషర్ కాన్ఫిగరేషన్‌లో ఒకే ఇంజిన్ లేదా సెంట్రెలైన్ థ్రస్ట్ అమరికలో కొన్ని మోడళ్ల జంట ఇంజిన్‌లలో ఉంది . [[1] [2] ఈ విమానం బోల్ట్-కలిసి అల్యూమినియం గొట్టాల నుండి తయారవుతుంది, దాని ఎగిరే ఉపరితలాలు డాక్రాన్ సెయిల్‌క్లాత్‌లో కప్పబడి ఉంటాయి. దాని 10.17 మీ (33.4 అడుగులు) స్పాన్ వింగ్ 17 మీ 2 (180 చదరపు అడుగులు) విస్తీర్ణంలో ఉంది మరియు దీనికి వి-స్ట్రట్స్ మరియు జ్యూరీ స్ట్రట్స్ మద్దతు ఇస్తున్నాయి. విండ్‌షీల్డ్ మరియు కాక్‌పిట్ ప్రాంతం గుండా వెళ్ళే కాబేన్ స్ట్రట్ ఉంది. ఈ విమానం సెంట్రల్ బెంట్ అల్యూమినియం కీల్ ట్యూబ్ చుట్టూ నిర్మించబడింది, ఇది కాక్‌పిట్ నుండి తోక వరకు నడుస్తుంది. నియంత్రణలు ప్రామాణిక మూడు-అక్షం రకం. ప్రామాణిక ఇంజన్లు అందుబాటులో ఉన్నాయి 50 హెచ్‌పి (37 కిలోవాట్ల) రోటాక్స్ 503 మరియు 64 హెచ్‌పి (48 కిలోవాట్) రోటాక్స్ 582 టూ-స్ట్రోక్ పవర్‌ప్లాంట్లు. ఇంధన ట్యాంక్ ప్లాస్టిక్ కన్స్ట్రక్షన్, పషర్ ఇంజిన్ కింద అమర్చబడి ఉంటుంది. టుకానో V గ్లైడ్ నిష్పత్తి 11: 1. [1] [2] బేయర్ల్ మరియు ఫ్లైలాబ్ నుండి డేటా [1] [5] సాధారణ లక్షణాల పనితీరు</v>
      </c>
      <c r="E64" s="1" t="s">
        <v>180</v>
      </c>
      <c r="F64" s="1" t="str">
        <f>IFERROR(__xludf.DUMMYFUNCTION("GOOGLETRANSLATE(E:E, ""en"", ""te"")"),"అల్ట్రాలైట్ విమానం")</f>
        <v>అల్ట్రాలైట్ విమానం</v>
      </c>
      <c r="G64" s="1" t="s">
        <v>181</v>
      </c>
      <c r="H64" s="1" t="s">
        <v>364</v>
      </c>
      <c r="I64" s="1" t="str">
        <f>IFERROR(__xludf.DUMMYFUNCTION("GOOGLETRANSLATE(H:H, ""en"", ""te"")"),"ఇటలీ")</f>
        <v>ఇటలీ</v>
      </c>
      <c r="J64" s="2" t="s">
        <v>365</v>
      </c>
      <c r="K64" s="1" t="s">
        <v>1212</v>
      </c>
      <c r="L64" s="1" t="str">
        <f>IFERROR(__xludf.DUMMYFUNCTION("GOOGLETRANSLATE(K:K, ""en"", ""te"")"),"ఫెరారీ ఉల్మ్ఫ్లైలాబ్")</f>
        <v>ఫెరారీ ఉల్మ్ఫ్లైలాబ్</v>
      </c>
      <c r="M64" s="1" t="s">
        <v>1213</v>
      </c>
      <c r="R64" s="1" t="s">
        <v>147</v>
      </c>
      <c r="U64" s="1" t="s">
        <v>1214</v>
      </c>
      <c r="V64" s="1" t="s">
        <v>1215</v>
      </c>
      <c r="W64" s="1" t="s">
        <v>127</v>
      </c>
      <c r="X64" s="1" t="s">
        <v>292</v>
      </c>
      <c r="Y64" s="1" t="s">
        <v>1216</v>
      </c>
      <c r="Z64" s="1" t="s">
        <v>1217</v>
      </c>
      <c r="AA64" s="1" t="s">
        <v>252</v>
      </c>
      <c r="AB64" s="1" t="s">
        <v>1218</v>
      </c>
      <c r="AC64" s="1" t="s">
        <v>1219</v>
      </c>
      <c r="AD64" s="1" t="s">
        <v>254</v>
      </c>
      <c r="AE64" s="1" t="s">
        <v>1220</v>
      </c>
      <c r="AG64" s="1" t="s">
        <v>1221</v>
      </c>
      <c r="AH64" s="1" t="s">
        <v>1222</v>
      </c>
      <c r="AJ64" s="1" t="s">
        <v>1223</v>
      </c>
      <c r="AK64" s="1" t="s">
        <v>258</v>
      </c>
      <c r="AL64" s="1" t="s">
        <v>1224</v>
      </c>
      <c r="AM64" s="1" t="s">
        <v>1225</v>
      </c>
      <c r="AO64" s="1" t="s">
        <v>1226</v>
      </c>
      <c r="AR64" s="1" t="s">
        <v>1227</v>
      </c>
      <c r="AS64" s="1" t="s">
        <v>1228</v>
      </c>
      <c r="AY64" s="1">
        <v>11.0</v>
      </c>
    </row>
    <row r="65">
      <c r="A65" s="1" t="s">
        <v>1229</v>
      </c>
      <c r="B65" s="1" t="str">
        <f>IFERROR(__xludf.DUMMYFUNCTION("GOOGLETRANSLATE(A:A, ""en"", ""te"")"),"జి 1 ఏవియేషన్ జి 1")</f>
        <v>జి 1 ఏవియేషన్ జి 1</v>
      </c>
      <c r="C65" s="1" t="s">
        <v>1230</v>
      </c>
      <c r="D65" s="1" t="str">
        <f>IFERROR(__xludf.DUMMYFUNCTION("GOOGLETRANSLATE(C:C, ""en"", ""te"")"),"G1 ఏవియేషన్ G1 అనేది ఒక ఫ్రెంచ్ స్టోల్ అల్ట్రాలైట్ విమానం, ఇది తల్లార్డ్ యొక్క G1 ఏవియేషన్ చేత రూపొందించబడింది మరియు ఉత్పత్తి చేయబడింది. ఈ విమానం te త్సాహిక నిర్మాణానికి కిట్‌గా లేదా పూర్తి రెడీ-టు-ఫ్లై-ఎయిర్‌క్రాఫ్ట్‌గా సరఫరా చేయబడుతుంది. [1] జెనిత్ విమా"&amp;"నం G1 ను జెనిత్ స్టోల్ CH 701 యొక్క అనధికార కాపీగా పరిగణిస్తుంది. [2] ఈ విమానం అలిస్పోర్ట్ యుమా నుండి ఉద్భవించింది మరియు ఇది ఫెడెరేషన్ ఏరోనటిక్ ఇంటర్నేషనల్ మైక్రోలైట్ నిబంధనలకు అనుగుణంగా రూపొందించబడింది. ఇది స్ట్రట్-బ్రేస్డ్ హై వింగ్, రెండు-సీట్ల-సైడ్-సైడ"&amp;"్-సైడ్ కాన్ఫిగరేషన్ పరివేష్టిత కాక్‌పిట్, స్థిర ట్రైసైకిల్ ల్యాండింగ్ గేర్ మరియు ట్రాక్టర్ కాన్ఫిగరేషన్‌లో ఒకే ఇంజిన్ కలిగి ఉంది. [1] అన్ని G1 మోడళ్లలో వెల్డెడ్ స్టీల్ గొట్టాల నుండి తయారైన ఫ్యూజ్‌లేజ్ ఉంది, అల్యూమినియంతో తయారు చేసిన రెక్కతో, అన్నీ డోప్డ్ "&amp;"ఎయిర్‌క్రాఫ్ట్ ఫాబ్రిక్‌లో కప్పబడి ఉంటాయి. గెలినోట్టే వేరియంట్ 9.9 మీ (32.5 అడుగులు) స్పాన్ వింగ్ కలిగి ఉంది, ఇది 14.80 మీ 2 (159.3 చదరపు అడుగులు) మరియు ప్రముఖ ఎడ్జ్ స్లాట్లను కలిగి ఉంది. స్పైల్ మోడల్ స్లాట్ల స్థానంలో వోర్టెక్స్ జనరేటర్లను ఉపయోగిస్తుంది, "&amp;"అదే రెక్క వ్యవధిని కలిగి ఉంటుంది, కానీ కొంచెం చిన్న రెక్క ప్రాంతం 14.27 మీ 2 (153.6 చదరపు అడుగులు). అన్ని నమూనాలు ఫ్లాప్‌లతో అమర్చబడి ఉంటాయి మరియు భూమి రవాణా మరియు నిల్వ కోసం ఐచ్ఛిక మడత రెక్కలను కలిగి ఉంటాయి. ప్రామాణిక ఇంజన్లు అందుబాటులో ఉన్నాయి 60 kW (80"&amp;" HP) రోటాక్స్ 912UL మరియు 75 kW (101 HP) రోటాక్స్ 912లు నాలుగు-స్ట్రోక్ పవర్‌ప్లాంట్లు. రోటాక్స్ 912 కోసం కంపెనీ కొత్త ఎగ్జాస్ట్ సిస్టమ్‌ను కూడా అందిస్తుంది, ఇది స్టాక్ రోటాక్స్-సరఫరా వ్యవస్థ కంటే నిశ్శబ్దంగా ఉంటుంది. [1] ఈ విమానం జెఎల్‌టి మోటార్స్ ఎకోయోట"&amp;"ా ఇంజిన్‌తో కూడా అమర్చబడి ఉంది. [3] [4] బేయర్ల్ నుండి డేటా [1] సాధారణ లక్షణాల పనితీరు")</f>
        <v>G1 ఏవియేషన్ G1 అనేది ఒక ఫ్రెంచ్ స్టోల్ అల్ట్రాలైట్ విమానం, ఇది తల్లార్డ్ యొక్క G1 ఏవియేషన్ చేత రూపొందించబడింది మరియు ఉత్పత్తి చేయబడింది. ఈ విమానం te త్సాహిక నిర్మాణానికి కిట్‌గా లేదా పూర్తి రెడీ-టు-ఫ్లై-ఎయిర్‌క్రాఫ్ట్‌గా సరఫరా చేయబడుతుంది. [1] జెనిత్ విమానం G1 ను జెనిత్ స్టోల్ CH 701 యొక్క అనధికార కాపీగా పరిగణిస్తుంది. [2] ఈ విమానం అలిస్పోర్ట్ యుమా నుండి ఉద్భవించింది మరియు ఇది ఫెడెరేషన్ ఏరోనటిక్ ఇంటర్నేషనల్ మైక్రోలైట్ నిబంధనలకు అనుగుణంగా రూపొందించబడింది. ఇది స్ట్రట్-బ్రేస్డ్ హై వింగ్, రెండు-సీట్ల-సైడ్-సైడ్-సైడ్ కాన్ఫిగరేషన్ పరివేష్టిత కాక్‌పిట్, స్థిర ట్రైసైకిల్ ల్యాండింగ్ గేర్ మరియు ట్రాక్టర్ కాన్ఫిగరేషన్‌లో ఒకే ఇంజిన్ కలిగి ఉంది. [1] అన్ని G1 మోడళ్లలో వెల్డెడ్ స్టీల్ గొట్టాల నుండి తయారైన ఫ్యూజ్‌లేజ్ ఉంది, అల్యూమినియంతో తయారు చేసిన రెక్కతో, అన్నీ డోప్డ్ ఎయిర్‌క్రాఫ్ట్ ఫాబ్రిక్‌లో కప్పబడి ఉంటాయి. గెలినోట్టే వేరియంట్ 9.9 మీ (32.5 అడుగులు) స్పాన్ వింగ్ కలిగి ఉంది, ఇది 14.80 మీ 2 (159.3 చదరపు అడుగులు) మరియు ప్రముఖ ఎడ్జ్ స్లాట్లను కలిగి ఉంది. స్పైల్ మోడల్ స్లాట్ల స్థానంలో వోర్టెక్స్ జనరేటర్లను ఉపయోగిస్తుంది, అదే రెక్క వ్యవధిని కలిగి ఉంటుంది, కానీ కొంచెం చిన్న రెక్క ప్రాంతం 14.27 మీ 2 (153.6 చదరపు అడుగులు). అన్ని నమూనాలు ఫ్లాప్‌లతో అమర్చబడి ఉంటాయి మరియు భూమి రవాణా మరియు నిల్వ కోసం ఐచ్ఛిక మడత రెక్కలను కలిగి ఉంటాయి. ప్రామాణిక ఇంజన్లు అందుబాటులో ఉన్నాయి 60 kW (80 HP) రోటాక్స్ 912UL మరియు 75 kW (101 HP) రోటాక్స్ 912లు నాలుగు-స్ట్రోక్ పవర్‌ప్లాంట్లు. రోటాక్స్ 912 కోసం కంపెనీ కొత్త ఎగ్జాస్ట్ సిస్టమ్‌ను కూడా అందిస్తుంది, ఇది స్టాక్ రోటాక్స్-సరఫరా వ్యవస్థ కంటే నిశ్శబ్దంగా ఉంటుంది. [1] ఈ విమానం జెఎల్‌టి మోటార్స్ ఎకోయోటా ఇంజిన్‌తో కూడా అమర్చబడి ఉంది. [3] [4] బేయర్ల్ నుండి డేటా [1] సాధారణ లక్షణాల పనితీరు</v>
      </c>
      <c r="E65" s="1" t="s">
        <v>180</v>
      </c>
      <c r="F65" s="1" t="str">
        <f>IFERROR(__xludf.DUMMYFUNCTION("GOOGLETRANSLATE(E:E, ""en"", ""te"")"),"అల్ట్రాలైట్ విమానం")</f>
        <v>అల్ట్రాలైట్ విమానం</v>
      </c>
      <c r="G65" s="1" t="s">
        <v>181</v>
      </c>
      <c r="H65" s="1" t="s">
        <v>143</v>
      </c>
      <c r="I65" s="1" t="str">
        <f>IFERROR(__xludf.DUMMYFUNCTION("GOOGLETRANSLATE(H:H, ""en"", ""te"")"),"ఫ్రాన్స్")</f>
        <v>ఫ్రాన్స్</v>
      </c>
      <c r="J65" s="2" t="s">
        <v>144</v>
      </c>
      <c r="K65" s="1" t="s">
        <v>1231</v>
      </c>
      <c r="L65" s="1" t="str">
        <f>IFERROR(__xludf.DUMMYFUNCTION("GOOGLETRANSLATE(K:K, ""en"", ""te"")"),"జి 1 ఏవియేషన్")</f>
        <v>జి 1 ఏవియేషన్</v>
      </c>
      <c r="M65" s="1" t="s">
        <v>1232</v>
      </c>
      <c r="R65" s="1" t="s">
        <v>147</v>
      </c>
      <c r="U65" s="1" t="s">
        <v>1233</v>
      </c>
      <c r="V65" s="1" t="s">
        <v>1234</v>
      </c>
      <c r="W65" s="1" t="s">
        <v>127</v>
      </c>
      <c r="Y65" s="1" t="s">
        <v>1235</v>
      </c>
      <c r="Z65" s="1" t="s">
        <v>1236</v>
      </c>
      <c r="AA65" s="1" t="s">
        <v>521</v>
      </c>
      <c r="AB65" s="1" t="s">
        <v>522</v>
      </c>
      <c r="AC65" s="1" t="s">
        <v>296</v>
      </c>
      <c r="AD65" s="1" t="s">
        <v>1237</v>
      </c>
      <c r="AE65" s="1" t="s">
        <v>256</v>
      </c>
      <c r="AG65" s="1" t="s">
        <v>149</v>
      </c>
      <c r="AH65" s="1" t="s">
        <v>1238</v>
      </c>
      <c r="AJ65" s="1" t="s">
        <v>1239</v>
      </c>
      <c r="AK65" s="1" t="s">
        <v>258</v>
      </c>
      <c r="AM65" s="1" t="s">
        <v>1225</v>
      </c>
      <c r="AR65" s="1" t="s">
        <v>477</v>
      </c>
      <c r="AS65" s="1" t="s">
        <v>1240</v>
      </c>
    </row>
    <row r="66">
      <c r="A66" s="1" t="s">
        <v>1241</v>
      </c>
      <c r="B66" s="1" t="str">
        <f>IFERROR(__xludf.DUMMYFUNCTION("GOOGLETRANSLATE(A:A, ""en"", ""te"")"),"గాంట్ బిప్‌లేన్ నెం .2")</f>
        <v>గాంట్ బిప్‌లేన్ నెం .2</v>
      </c>
      <c r="C66" s="1" t="s">
        <v>1242</v>
      </c>
      <c r="D66" s="1" t="str">
        <f>IFERROR(__xludf.DUMMYFUNCTION("GOOGLETRANSLATE(C:C, ""en"", ""te"")"),"గాంట్ బిప్‌లేన్ నెం .2 'బేబీ' అనేది సింగిల్-ఇంజిన్, సింగిల్-సీట్ బైప్‌లేన్, ఇది జాన్ గాంట్ చేత రూపొందించబడింది మరియు 1911 వేసవిలో ఇంగ్లాండ్‌లోని లాంక్షైర్‌లోని సౌత్‌పోర్ట్ సాండ్స్ నుండి కొంత విజయంతో ఎగిరింది. జాన్ గాంట్ యొక్క మొదటి బిప్‌లేన్ (1910 ) మరియు"&amp;" అతని మోనోప్లేన్ (1911) ఇద్దరూ గాలిలో ప్రయాణించే ప్రయత్నాలలో క్రాష్ అయ్యారు, కాని బిప్‌లేన్ నెం .2 'బేబీ' చాలా విజయవంతమైంది. ఇది దిగువ రెక్కల కంటే కొంత తక్కువ రెక్కల కంటే కొంత తక్కువ. రెక్కలు మరియు ఇంటర్‌ప్లేన్ స్ట్రట్‌లు క్యాబనే స్ట్రట్స్ స్థానంలో ఫ్యూజ్"&amp;"‌లేజ్‌కు దగ్గరగా అదనపు జత ఇంటర్‌ప్లేన్ స్ట్రట్‌లతో ఒకే బే నిర్మాణాన్ని ఏర్పరుస్తాయి మరియు దిగువ వింగ్‌టిప్ నుండి ఓవర్‌హాంగింగ్ ఎగువ విమానం వరకు ప్రతి వైపు బాహ్య-వాలుగా ఉండే సింగిల్ స్ట్రట్. రెక్కలు ఆ సమయంలో అసాధారణమైనవి, ఫాబ్రిక్‌తో కాకుండా సన్నని ప్లైవుడ"&amp;"్ షీట్లతో కప్పబడి ఉన్నాయి. వీటిలో చొప్పించిన ఐలెట్స్ ద్వారా ఇవి కలిసి కుట్టబడ్డాయి. వింగ్ వార్పింగ్ ద్వారా పార్శ్వ నియంత్రణ అందించబడింది. [1] ఫ్యూజ్‌లేజ్ క్రాస్-సెక్షన్‌లో దీర్ఘచతురస్రాకారంగా ఉంది మరియు తోక వైపు దెబ్బతింది. లోతైన తీగ టెయిల్‌ప్లేన్ అత్యంత "&amp;"తుడిచిపెట్టిన ప్రముఖ అంచులతో మరియు గుండ్రని వెనుకంజలో ఉన్న అంచులతో ఒక జత ఎలివేటర్లు పైన అమర్చబడ్డాయి. ఫ్యూజ్‌లేజ్ క్రింద అంచనా వేసిన చుక్కానిలో కనీసం కొంత భాగం. ఇది భూమి నుండి పొడవైన టెయిల్‌స్కిడ్ ద్వారా రక్షించబడింది, ఒక పొడవైన పోస్ట్‌లో ఫ్యూజ్‌లేజ్ క్రి"&amp;"ంద బాగా అమర్చబడి, ఇది ఫ్యూజ్‌లేజ్ పైన కూడా విస్తరించి, ఛాయాచిత్రంలో, ఒక చిన్న జెండాను తీసుకువెళ్ళడానికి కనిపిస్తుంది. పైలట్ యొక్క ఓపెన్ కాక్‌పిట్ వింగ్ యొక్క వెనుకంజలో ఉన్న అంచుకు దగ్గరగా ఉంచబడింది, ఇది దృశ్యమానతను మెరుగుపరచడానికి పెద్ద కటౌట్ కలిగి ఉంది. "&amp;"ప్రధాన అండర్ క్యారేజ్ సెంట్రల్ స్కిడ్ చుట్టూ నిర్మించబడింది, ఇది ఒక జత విలోమ V- స్ట్రట్‌లపై ఫ్యూజ్‌లేజ్‌కు అమర్చబడింది. రెండు ల్యాండింగ్ చక్రాలు స్కిడ్‌కు జతచేయబడిన స్ప్లిట్ ఇరుసుపై అమర్చబడ్డాయి. [1] [2] శిశువు 30 హెచ్‌పి (22 కిలోవాట్ల) అల్వాస్టన్ ట్విన్-"&amp;"సిలిండర్, క్షితిజ సమాంతరంగా-వ్యతిరేక, ముక్కులో నీటి-చల్లబడిన ఇంజిన్ ద్వారా శక్తినిచ్చింది. ఇది రెండు-బ్లేడ్ ప్రొపెల్లర్‌ను నడిపించింది మరియు ఒక జత దీర్ఘచతురస్రాకార రేడియేటర్లతో చల్లబడింది, ఫ్యూజ్‌లేజ్ యొక్క ఎగువ అంచులలో, ఇంజిన్ మరియు పైలట్ మధ్య రేఖాంశంగా "&amp;"అమర్చబడి, వాటి పై అంచులు ఎగువ వింగ్ యొక్క దిగువ ఉపరితలంతో జతచేయబడతాయి. [1 నటించు జాన్ గాంట్ తన విమానాలను మొదటిసారి 12 జూన్ 1911 న సౌత్‌పోర్ట్ సాండ్స్‌పై తన స్థావరం నుండి విజయవంతంగా ప్రయాణించాడు. జూన్ 23 న, అతను మొత్తం ఏడు మైళ్ళ దూరంలో ఉన్నాడు, ఇప్పటికీ ఎక"&amp;"్కువగా సరళ రేఖల్లో ఎగురుతున్నాడు. [2] [3] జూలై మొదటి వారంలో, అతను కప్పబడిన దూరాన్ని పెంచాడు, అతను ఆకర్షించిన ప్రేక్షకుల సభ్యుడు ఉన్నప్పటికీ, అతను గుర్తించబడలేదు, ఒక ఎలివేటర్‌ను ఆకారం నుండి వంచి, దాదాపుగా క్రాష్‌కు కారణమయ్యారు. [2] [4] జూలై 24 నాటికి, అతను"&amp;" 30 నిమిషాల విమానాలను సాధించాడు మరియు 300 అడుగుల (100 మీ) ఎత్తుకు చేరుకున్నాడు. [2] [5] [6] ఆగస్టు 4 న, అతను తన మొదటి జాగ్రత్తగా మలుపు తిప్పాడు [7] కానీ గాలులతో కూడిన రోజులను ఆన్ చేయడం సెప్టెంబర్ ఆరంభంలో సమస్యగా మిగిలిపోయింది. [8] ఆ నెలలో, శిశువును మరొక ప"&amp;"ైలట్, W.S లెవ్సన్-గోవర్ విజయవంతంగా ఎగురవేసాడు, అతను 70 పౌండ్ల (32 కిలోలు) బరువున్నప్పటికీ, విమానానికి ఎటువంటి సమస్యలు లేడు. [1] [9] 1912 వేసవిలో విమానం మళ్లీ ఎగిరినట్లు అనిపిస్తుంది, కాని ఆగస్టు 22 న క్రాష్ దాని కెరీర్ ముగిసింది. [1] గ్రేట్ వార్ ముందు బ్ర"&amp;"ిటిష్ విమానాల నుండి డేటా [1] సాధారణ లక్షణాల పనితీరు")</f>
        <v>గాంట్ బిప్‌లేన్ నెం .2 'బేబీ' అనేది సింగిల్-ఇంజిన్, సింగిల్-సీట్ బైప్‌లేన్, ఇది జాన్ గాంట్ చేత రూపొందించబడింది మరియు 1911 వేసవిలో ఇంగ్లాండ్‌లోని లాంక్షైర్‌లోని సౌత్‌పోర్ట్ సాండ్స్ నుండి కొంత విజయంతో ఎగిరింది. జాన్ గాంట్ యొక్క మొదటి బిప్‌లేన్ (1910 ) మరియు అతని మోనోప్లేన్ (1911) ఇద్దరూ గాలిలో ప్రయాణించే ప్రయత్నాలలో క్రాష్ అయ్యారు, కాని బిప్‌లేన్ నెం .2 'బేబీ' చాలా విజయవంతమైంది. ఇది దిగువ రెక్కల కంటే కొంత తక్కువ రెక్కల కంటే కొంత తక్కువ. రెక్కలు మరియు ఇంటర్‌ప్లేన్ స్ట్రట్‌లు క్యాబనే స్ట్రట్స్ స్థానంలో ఫ్యూజ్‌లేజ్‌కు దగ్గరగా అదనపు జత ఇంటర్‌ప్లేన్ స్ట్రట్‌లతో ఒకే బే నిర్మాణాన్ని ఏర్పరుస్తాయి మరియు దిగువ వింగ్‌టిప్ నుండి ఓవర్‌హాంగింగ్ ఎగువ విమానం వరకు ప్రతి వైపు బాహ్య-వాలుగా ఉండే సింగిల్ స్ట్రట్. రెక్కలు ఆ సమయంలో అసాధారణమైనవి, ఫాబ్రిక్‌తో కాకుండా సన్నని ప్లైవుడ్ షీట్లతో కప్పబడి ఉన్నాయి. వీటిలో చొప్పించిన ఐలెట్స్ ద్వారా ఇవి కలిసి కుట్టబడ్డాయి. వింగ్ వార్పింగ్ ద్వారా పార్శ్వ నియంత్రణ అందించబడింది. [1] ఫ్యూజ్‌లేజ్ క్రాస్-సెక్షన్‌లో దీర్ఘచతురస్రాకారంగా ఉంది మరియు తోక వైపు దెబ్బతింది. లోతైన తీగ టెయిల్‌ప్లేన్ అత్యంత తుడిచిపెట్టిన ప్రముఖ అంచులతో మరియు గుండ్రని వెనుకంజలో ఉన్న అంచులతో ఒక జత ఎలివేటర్లు పైన అమర్చబడ్డాయి. ఫ్యూజ్‌లేజ్ క్రింద అంచనా వేసిన చుక్కానిలో కనీసం కొంత భాగం. ఇది భూమి నుండి పొడవైన టెయిల్‌స్కిడ్ ద్వారా రక్షించబడింది, ఒక పొడవైన పోస్ట్‌లో ఫ్యూజ్‌లేజ్ క్రింద బాగా అమర్చబడి, ఇది ఫ్యూజ్‌లేజ్ పైన కూడా విస్తరించి, ఛాయాచిత్రంలో, ఒక చిన్న జెండాను తీసుకువెళ్ళడానికి కనిపిస్తుంది. పైలట్ యొక్క ఓపెన్ కాక్‌పిట్ వింగ్ యొక్క వెనుకంజలో ఉన్న అంచుకు దగ్గరగా ఉంచబడింది, ఇది దృశ్యమానతను మెరుగుపరచడానికి పెద్ద కటౌట్ కలిగి ఉంది. ప్రధాన అండర్ క్యారేజ్ సెంట్రల్ స్కిడ్ చుట్టూ నిర్మించబడింది, ఇది ఒక జత విలోమ V- స్ట్రట్‌లపై ఫ్యూజ్‌లేజ్‌కు అమర్చబడింది. రెండు ల్యాండింగ్ చక్రాలు స్కిడ్‌కు జతచేయబడిన స్ప్లిట్ ఇరుసుపై అమర్చబడ్డాయి. [1] [2] శిశువు 30 హెచ్‌పి (22 కిలోవాట్ల) అల్వాస్టన్ ట్విన్-సిలిండర్, క్షితిజ సమాంతరంగా-వ్యతిరేక, ముక్కులో నీటి-చల్లబడిన ఇంజిన్ ద్వారా శక్తినిచ్చింది. ఇది రెండు-బ్లేడ్ ప్రొపెల్లర్‌ను నడిపించింది మరియు ఒక జత దీర్ఘచతురస్రాకార రేడియేటర్లతో చల్లబడింది, ఫ్యూజ్‌లేజ్ యొక్క ఎగువ అంచులలో, ఇంజిన్ మరియు పైలట్ మధ్య రేఖాంశంగా అమర్చబడి, వాటి పై అంచులు ఎగువ వింగ్ యొక్క దిగువ ఉపరితలంతో జతచేయబడతాయి. [1 నటించు జాన్ గాంట్ తన విమానాలను మొదటిసారి 12 జూన్ 1911 న సౌత్‌పోర్ట్ సాండ్స్‌పై తన స్థావరం నుండి విజయవంతంగా ప్రయాణించాడు. జూన్ 23 న, అతను మొత్తం ఏడు మైళ్ళ దూరంలో ఉన్నాడు, ఇప్పటికీ ఎక్కువగా సరళ రేఖల్లో ఎగురుతున్నాడు. [2] [3] జూలై మొదటి వారంలో, అతను కప్పబడిన దూరాన్ని పెంచాడు, అతను ఆకర్షించిన ప్రేక్షకుల సభ్యుడు ఉన్నప్పటికీ, అతను గుర్తించబడలేదు, ఒక ఎలివేటర్‌ను ఆకారం నుండి వంచి, దాదాపుగా క్రాష్‌కు కారణమయ్యారు. [2] [4] జూలై 24 నాటికి, అతను 30 నిమిషాల విమానాలను సాధించాడు మరియు 300 అడుగుల (100 మీ) ఎత్తుకు చేరుకున్నాడు. [2] [5] [6] ఆగస్టు 4 న, అతను తన మొదటి జాగ్రత్తగా మలుపు తిప్పాడు [7] కానీ గాలులతో కూడిన రోజులను ఆన్ చేయడం సెప్టెంబర్ ఆరంభంలో సమస్యగా మిగిలిపోయింది. [8] ఆ నెలలో, శిశువును మరొక పైలట్, W.S లెవ్సన్-గోవర్ విజయవంతంగా ఎగురవేసాడు, అతను 70 పౌండ్ల (32 కిలోలు) బరువున్నప్పటికీ, విమానానికి ఎటువంటి సమస్యలు లేడు. [1] [9] 1912 వేసవిలో విమానం మళ్లీ ఎగిరినట్లు అనిపిస్తుంది, కాని ఆగస్టు 22 న క్రాష్ దాని కెరీర్ ముగిసింది. [1] గ్రేట్ వార్ ముందు బ్రిటిష్ విమానాల నుండి డేటా [1] సాధారణ లక్షణాల పనితీరు</v>
      </c>
      <c r="E66" s="1" t="s">
        <v>1243</v>
      </c>
      <c r="F66" s="1" t="str">
        <f>IFERROR(__xludf.DUMMYFUNCTION("GOOGLETRANSLATE(E:E, ""en"", ""te"")"),"ప్రయోగాత్మక సింగిల్ సీటు బిప్‌లేన్")</f>
        <v>ప్రయోగాత్మక సింగిల్ సీటు బిప్‌లేన్</v>
      </c>
      <c r="G66" s="1" t="s">
        <v>1244</v>
      </c>
      <c r="H66" s="1" t="s">
        <v>226</v>
      </c>
      <c r="I66" s="1" t="str">
        <f>IFERROR(__xludf.DUMMYFUNCTION("GOOGLETRANSLATE(H:H, ""en"", ""te"")"),"యునైటెడ్ కింగ్‌డమ్")</f>
        <v>యునైటెడ్ కింగ్‌డమ్</v>
      </c>
      <c r="J66" s="1" t="s">
        <v>1125</v>
      </c>
      <c r="N66" s="1" t="s">
        <v>1245</v>
      </c>
      <c r="O66" s="1" t="str">
        <f>IFERROR(__xludf.DUMMYFUNCTION("GOOGLETRANSLATE(N:N, ""en"", ""te"")"),"జాన్ గాంట్ [1876-1956]")</f>
        <v>జాన్ గాంట్ [1876-1956]</v>
      </c>
      <c r="P66" s="3">
        <v>4181.0</v>
      </c>
      <c r="T66" s="1">
        <v>1.0</v>
      </c>
      <c r="W66" s="1" t="s">
        <v>127</v>
      </c>
      <c r="Y66" s="1" t="s">
        <v>1246</v>
      </c>
      <c r="Z66" s="1" t="s">
        <v>1247</v>
      </c>
      <c r="AB66" s="1" t="s">
        <v>1248</v>
      </c>
      <c r="AC66" s="1" t="s">
        <v>1249</v>
      </c>
      <c r="AE66" s="1" t="s">
        <v>1250</v>
      </c>
      <c r="AN66" s="1" t="s">
        <v>1251</v>
      </c>
      <c r="AV66" s="1" t="s">
        <v>1252</v>
      </c>
      <c r="BD66" s="4">
        <v>4597.0</v>
      </c>
    </row>
    <row r="67">
      <c r="A67" s="1" t="s">
        <v>1253</v>
      </c>
      <c r="B67" s="1" t="str">
        <f>IFERROR(__xludf.DUMMYFUNCTION("GOOGLETRANSLATE(A:A, ""en"", ""te"")"),"ఫ్లై సింథసిస్ టెక్సాన్")</f>
        <v>ఫ్లై సింథసిస్ టెక్సాన్</v>
      </c>
      <c r="C67" s="1" t="s">
        <v>1254</v>
      </c>
      <c r="D67" s="1" t="str">
        <f>IFERROR(__xludf.DUMMYFUNCTION("GOOGLETRANSLATE(C:C, ""en"", ""te"")"),"ఫ్లై సింథసిస్ టెక్సాన్ ఒక ఇటాలియన్ అల్ట్రాలైట్ మరియు లైట్-స్పోర్ట్ విమానం, ఇది ఫ్లై సంశ్లేషణ ద్వారా రూపొందించబడింది మరియు ఉత్పత్తి చేయబడింది మరియు ఇది 1999 నుండి ఉత్పత్తిలో ఉంది. ఈ విమానం పూర్తి రెడీ-టు-ఫ్లై-ఎయిర్‌క్రాఫ్ట్‌గా సరఫరా చేయబడుతుంది. [1] [2] ఈ "&amp;"విమానం ఫెడెరేషన్ ఏరోనటిక్ ఇంటర్నేషనల్ మైక్రోలైట్ రూల్స్ మరియు యుఎస్ లైట్-స్పోర్ట్ ఎయిర్క్రాఫ్ట్ నిబంధనలకు అనుగుణంగా రూపొందించబడింది. ఇది కాంటిలివర్ లో-వింగ్, బబుల్ పందిరి కింద రెండు-సైడ్-సైడ్-సైడ్ కాన్ఫిగరేషన్ పరివేష్టిత కాక్‌పిట్, స్థిర లేదా ముడుచుకునే ట"&amp;"్రైసైకిల్ ల్యాండింగ్ గేర్ మరియు ట్రాక్టర్ కాన్ఫిగరేషన్‌లో ఒకే ఇంజిన్ కలిగి ఉంది. [1] [2] ఈ విమానం కార్బన్ ఫైబర్ నుండి తయారు చేయబడింది. దాని 8.60 మీ (28.2 అడుగులు) స్పాన్ వింగ్ 11.80 మీ 2 (127.0 చదరపు అడుగులు) మరియు ఫ్లాప్‌లను కలిగి ఉంది. ప్రామాణిక ఇంజన్లు"&amp;" 80 హెచ్‌పి (60 కిలోవాట్ల) రోటాక్స్ 912UL, 100 హెచ్‌పి (75 కిలోవాట్ 23 నవంబర్ 2013 న, సిక్స్ ఫ్లై సింథసిస్ టెక్సాన్స్ ఇజ్రాయెల్‌లో డెడ్ సీ వద్ద సముద్ర మట్టానికి 422 మీ (1,385 అడుగులు) కంటే 422 మీ (1,385 అడుగులు) వద్ద ఎగురుతూ అతి తక్కువ ఎగిరే నిర్మాణానికి "&amp;"గిన్నిస్ వరల్డ్ రికార్డును బద్దలు కొట్టింది. [3] బేయర్ల్ మరియు ఫ్లై సంశ్లేషణ నుండి డేటా [1] [4] సాధారణ లక్షణాల పనితీరు")</f>
        <v>ఫ్లై సింథసిస్ టెక్సాన్ ఒక ఇటాలియన్ అల్ట్రాలైట్ మరియు లైట్-స్పోర్ట్ విమానం, ఇది ఫ్లై సంశ్లేషణ ద్వారా రూపొందించబడింది మరియు ఉత్పత్తి చేయబడింది మరియు ఇది 1999 నుండి ఉత్పత్తిలో ఉంది. ఈ విమానం పూర్తి రెడీ-టు-ఫ్లై-ఎయిర్‌క్రాఫ్ట్‌గా సరఫరా చేయబడుతుంది. [1] [2] ఈ విమానం ఫెడెరేషన్ ఏరోనటిక్ ఇంటర్నేషనల్ మైక్రోలైట్ రూల్స్ మరియు యుఎస్ లైట్-స్పోర్ట్ ఎయిర్క్రాఫ్ట్ నిబంధనలకు అనుగుణంగా రూపొందించబడింది. ఇది కాంటిలివర్ లో-వింగ్, బబుల్ పందిరి కింద రెండు-సైడ్-సైడ్-సైడ్ కాన్ఫిగరేషన్ పరివేష్టిత కాక్‌పిట్, స్థిర లేదా ముడుచుకునే ట్రైసైకిల్ ల్యాండింగ్ గేర్ మరియు ట్రాక్టర్ కాన్ఫిగరేషన్‌లో ఒకే ఇంజిన్ కలిగి ఉంది. [1] [2] ఈ విమానం కార్బన్ ఫైబర్ నుండి తయారు చేయబడింది. దాని 8.60 మీ (28.2 అడుగులు) స్పాన్ వింగ్ 11.80 మీ 2 (127.0 చదరపు అడుగులు) మరియు ఫ్లాప్‌లను కలిగి ఉంది. ప్రామాణిక ఇంజన్లు 80 హెచ్‌పి (60 కిలోవాట్ల) రోటాక్స్ 912UL, 100 హెచ్‌పి (75 కిలోవాట్ 23 నవంబర్ 2013 న, సిక్స్ ఫ్లై సింథసిస్ టెక్సాన్స్ ఇజ్రాయెల్‌లో డెడ్ సీ వద్ద సముద్ర మట్టానికి 422 మీ (1,385 అడుగులు) కంటే 422 మీ (1,385 అడుగులు) వద్ద ఎగురుతూ అతి తక్కువ ఎగిరే నిర్మాణానికి గిన్నిస్ వరల్డ్ రికార్డును బద్దలు కొట్టింది. [3] బేయర్ల్ మరియు ఫ్లై సంశ్లేషణ నుండి డేటా [1] [4] సాధారణ లక్షణాల పనితీరు</v>
      </c>
      <c r="E67" s="1" t="s">
        <v>513</v>
      </c>
      <c r="F67" s="1" t="str">
        <f>IFERROR(__xludf.DUMMYFUNCTION("GOOGLETRANSLATE(E:E, ""en"", ""te"")"),"అల్ట్రాలైట్ విమానం మరియు లైట్-స్పోర్ట్ విమానం")</f>
        <v>అల్ట్రాలైట్ విమానం మరియు లైట్-స్పోర్ట్ విమానం</v>
      </c>
      <c r="G67" s="1" t="s">
        <v>514</v>
      </c>
      <c r="H67" s="1" t="s">
        <v>364</v>
      </c>
      <c r="I67" s="1" t="str">
        <f>IFERROR(__xludf.DUMMYFUNCTION("GOOGLETRANSLATE(H:H, ""en"", ""te"")"),"ఇటలీ")</f>
        <v>ఇటలీ</v>
      </c>
      <c r="J67" s="2" t="s">
        <v>365</v>
      </c>
      <c r="K67" s="1" t="s">
        <v>1255</v>
      </c>
      <c r="L67" s="1" t="str">
        <f>IFERROR(__xludf.DUMMYFUNCTION("GOOGLETRANSLATE(K:K, ""en"", ""te"")"),"ఫ్లై సంశ్లేషణ")</f>
        <v>ఫ్లై సంశ్లేషణ</v>
      </c>
      <c r="M67" s="1" t="s">
        <v>1256</v>
      </c>
      <c r="Q67" s="1">
        <v>1999.0</v>
      </c>
      <c r="R67" s="1" t="s">
        <v>147</v>
      </c>
      <c r="S67" s="1" t="s">
        <v>1257</v>
      </c>
      <c r="W67" s="1" t="s">
        <v>127</v>
      </c>
      <c r="X67" s="1" t="s">
        <v>1258</v>
      </c>
      <c r="Y67" s="1" t="s">
        <v>1259</v>
      </c>
      <c r="Z67" s="1" t="s">
        <v>1260</v>
      </c>
      <c r="AA67" s="1" t="s">
        <v>521</v>
      </c>
      <c r="AB67" s="1" t="s">
        <v>522</v>
      </c>
      <c r="AC67" s="1" t="s">
        <v>458</v>
      </c>
      <c r="AD67" s="1" t="s">
        <v>296</v>
      </c>
      <c r="AE67" s="1" t="s">
        <v>1261</v>
      </c>
      <c r="AG67" s="1" t="s">
        <v>1262</v>
      </c>
      <c r="AH67" s="1" t="s">
        <v>1263</v>
      </c>
      <c r="AJ67" s="1" t="s">
        <v>1264</v>
      </c>
      <c r="AK67" s="1" t="s">
        <v>258</v>
      </c>
      <c r="AL67" s="1" t="s">
        <v>1265</v>
      </c>
      <c r="AM67" s="1" t="s">
        <v>1266</v>
      </c>
      <c r="AQ67" s="1" t="s">
        <v>1267</v>
      </c>
      <c r="AR67" s="1" t="s">
        <v>305</v>
      </c>
      <c r="AS67" s="1" t="s">
        <v>1268</v>
      </c>
    </row>
    <row r="68">
      <c r="A68" s="1" t="s">
        <v>1269</v>
      </c>
      <c r="B68" s="1" t="str">
        <f>IFERROR(__xludf.DUMMYFUNCTION("GOOGLETRANSLATE(A:A, ""en"", ""te"")"),"ఫ్రీబర్డ్ i")</f>
        <v>ఫ్రీబర్డ్ i</v>
      </c>
      <c r="C68" s="1" t="s">
        <v>1270</v>
      </c>
      <c r="D68" s="1" t="str">
        <f>IFERROR(__xludf.DUMMYFUNCTION("GOOGLETRANSLATE(C:C, ""en"", ""te"")"),"ఫ్రీబర్డ్ I అనేది ఒక అమెరికన్ సింగిల్-సీట్, హై వింగ్, ట్రైసైకిల్ గేర్, సింగిల్ ఇంజిన్డ్ పషర్ కాన్ఫిగరేషన్ అల్ట్రాలైట్ కిట్ విమానం, ఇది నార్త్ కరోలినాలోని మార్ష్విల్లే యొక్క ఫ్రీబర్డ్ ఎయిర్‌ప్లేన్ కంపెనీ ద్వారా te త్సాహిక బిల్డర్స్ నిర్మాణం కోసం రూపొందించబ"&amp;"డింది మరియు తరువాత వింగేట్ యొక్క ప్రో స్పోర్ట్ ఏవియేషన్ ద్వారా కూడా నిర్మించబడింది, నార్త్ కరోలినా. [1] [2] అసలు ఫ్రీబర్డ్ I డిజైన్ మరింత మెరుగుపరచబడింది మరియు అభివృద్ధి చేయబడింది మరియు 2014 చివరి వరకు మిన్నెసోటాలోని డెట్రాయిట్ లేక్స్ యొక్క ఉచిత పక్షి ఆవి"&amp;"ష్కరణలు లైట్‌స్పోర్ట్ అల్ట్రాగా నిర్మించబడ్డాయి. [3] ఫ్రీబర్డ్ I ను సన్ ఎన్ ఫన్ 1996 లో ప్రవేశపెట్టిన రెండు-సీట్ల ఫ్రీబర్డ్ II నుండి అభివృద్ధి చేయబడింది. సింగిల్ సీటర్ 1998 లో ప్రవేశపెట్టబడింది మరియు కాన్ఫిగరేషన్ మరియు రెండు సీటర్ల యొక్క అనేక లక్షణాలను కల"&amp;"ిగి ఉంది, కానీ సవరించిన, ఇరుకైన ఫ్యూజ్‌లేజ్‌తో. ఈ విమానం యుఎస్ ఫార్ 103 అల్ట్రాలైట్ వెహికల్స్ కేటగిరీ యొక్క అవసరాలను తీర్చడానికి ఉద్దేశించబడింది, ఆ వర్గం యొక్క గరిష్ట 254 పౌండ్లు (115 కిలోల) ఖాళీ బరువుతో సహా. [1] ఫ్రీబర్డ్ I బోల్ట్ అల్యూమినియం గొట్టాల నుం"&amp;"డి నిర్మించబడింది, డోప్డ్ ఎయిర్క్రాఫ్ట్ ఫాబ్రిక్ తో కప్పబడి ఉంటుంది. ఈ విమానం ట్రిమ్ సిస్టమ్‌తో సహా సాంప్రదాయ మూడు-యాక్సిస్ నియంత్రణలను కలిగి ఉంది. ట్రైసైకిల్ ల్యాండింగ్ గేర్ డిఫరెన్షియల్ బ్రేకింగ్ మరియు కాస్టరింగ్ నోస్‌వీల్ ద్వారా నడిపిస్తుంది. అసెంబ్లీ "&amp;"కిట్ నుండి విమానాన్ని నిర్మించడానికి సగటు బిల్డర్ 120 గంటలు పడుతుందని కంపెనీ అంచనా వేసింది. [1] సిఫార్సు చేయబడిన ప్రామాణిక ఇంజిన్ రెండు-స్ట్రోక్ 40 హెచ్‌పి (30 కిలోవాట్) రోటాక్స్ 447 మరియు ఈ ఇంజిన్‌తో ప్రామాణిక ఖాళీ బరువు 252 ఎల్బి (114 కిలోలు). [1] ఫ్రీబ"&amp;"ర్డ్ I యొక్క రెక్కలను ఐదు నిమిషాల్లో ఒక వ్యక్తి మడవవచ్చు మరియు విమానం వెనుకంజలో లేదా నిల్వ చేయవచ్చు. అందుబాటులో ఉన్న ఎంపికలలో పూర్తి క్యాబిన్ తలుపులు, ఫ్లాపెరాన్లు, బ్రేక్‌లు, వీల్ ప్యాంటు మరియు కస్టమ్-బిగించిన ట్రైలర్. [1] అసలు ఫ్రీబర్డ్ నేను కంపెనీ లైన్"&amp;"‌లో మెరుగైన లిట్‌స్పోర్ట్ అల్ట్రా చేత భర్తీ చేయబడింది. కొత్త వేరియంట్, ఫ్రీబర్డ్ 103, పున es రూపకల్పన చేసిన ఫ్యూజ్‌లేజ్‌తో ఒకే రెక్కను ఉపయోగించడం 2009 లో అభివృద్ధిలో ఉంది. [3] [4] క్లిచ్ నుండి డేటా [1] పోల్చదగిన పాత్ర, కాన్ఫిగరేషన్ మరియు ERA యొక్క సాధారణ "&amp;"లక్షణాల పనితీరు విమానం")</f>
        <v>ఫ్రీబర్డ్ I అనేది ఒక అమెరికన్ సింగిల్-సీట్, హై వింగ్, ట్రైసైకిల్ గేర్, సింగిల్ ఇంజిన్డ్ పషర్ కాన్ఫిగరేషన్ అల్ట్రాలైట్ కిట్ విమానం, ఇది నార్త్ కరోలినాలోని మార్ష్విల్లే యొక్క ఫ్రీబర్డ్ ఎయిర్‌ప్లేన్ కంపెనీ ద్వారా te త్సాహిక బిల్డర్స్ నిర్మాణం కోసం రూపొందించబడింది మరియు తరువాత వింగేట్ యొక్క ప్రో స్పోర్ట్ ఏవియేషన్ ద్వారా కూడా నిర్మించబడింది, నార్త్ కరోలినా. [1] [2] అసలు ఫ్రీబర్డ్ I డిజైన్ మరింత మెరుగుపరచబడింది మరియు అభివృద్ధి చేయబడింది మరియు 2014 చివరి వరకు మిన్నెసోటాలోని డెట్రాయిట్ లేక్స్ యొక్క ఉచిత పక్షి ఆవిష్కరణలు లైట్‌స్పోర్ట్ అల్ట్రాగా నిర్మించబడ్డాయి. [3] ఫ్రీబర్డ్ I ను సన్ ఎన్ ఫన్ 1996 లో ప్రవేశపెట్టిన రెండు-సీట్ల ఫ్రీబర్డ్ II నుండి అభివృద్ధి చేయబడింది. సింగిల్ సీటర్ 1998 లో ప్రవేశపెట్టబడింది మరియు కాన్ఫిగరేషన్ మరియు రెండు సీటర్ల యొక్క అనేక లక్షణాలను కలిగి ఉంది, కానీ సవరించిన, ఇరుకైన ఫ్యూజ్‌లేజ్‌తో. ఈ విమానం యుఎస్ ఫార్ 103 అల్ట్రాలైట్ వెహికల్స్ కేటగిరీ యొక్క అవసరాలను తీర్చడానికి ఉద్దేశించబడింది, ఆ వర్గం యొక్క గరిష్ట 254 పౌండ్లు (115 కిలోల) ఖాళీ బరువుతో సహా. [1] ఫ్రీబర్డ్ I బోల్ట్ అల్యూమినియం గొట్టాల నుండి నిర్మించబడింది, డోప్డ్ ఎయిర్క్రాఫ్ట్ ఫాబ్రిక్ తో కప్పబడి ఉంటుంది. ఈ విమానం ట్రిమ్ సిస్టమ్‌తో సహా సాంప్రదాయ మూడు-యాక్సిస్ నియంత్రణలను కలిగి ఉంది. ట్రైసైకిల్ ల్యాండింగ్ గేర్ డిఫరెన్షియల్ బ్రేకింగ్ మరియు కాస్టరింగ్ నోస్‌వీల్ ద్వారా నడిపిస్తుంది. అసెంబ్లీ కిట్ నుండి విమానాన్ని నిర్మించడానికి సగటు బిల్డర్ 120 గంటలు పడుతుందని కంపెనీ అంచనా వేసింది. [1] సిఫార్సు చేయబడిన ప్రామాణిక ఇంజిన్ రెండు-స్ట్రోక్ 40 హెచ్‌పి (30 కిలోవాట్) రోటాక్స్ 447 మరియు ఈ ఇంజిన్‌తో ప్రామాణిక ఖాళీ బరువు 252 ఎల్బి (114 కిలోలు). [1] ఫ్రీబర్డ్ I యొక్క రెక్కలను ఐదు నిమిషాల్లో ఒక వ్యక్తి మడవవచ్చు మరియు విమానం వెనుకంజలో లేదా నిల్వ చేయవచ్చు. అందుబాటులో ఉన్న ఎంపికలలో పూర్తి క్యాబిన్ తలుపులు, ఫ్లాపెరాన్లు, బ్రేక్‌లు, వీల్ ప్యాంటు మరియు కస్టమ్-బిగించిన ట్రైలర్. [1] అసలు ఫ్రీబర్డ్ నేను కంపెనీ లైన్‌లో మెరుగైన లిట్‌స్పోర్ట్ అల్ట్రా చేత భర్తీ చేయబడింది. కొత్త వేరియంట్, ఫ్రీబర్డ్ 103, పున es రూపకల్పన చేసిన ఫ్యూజ్‌లేజ్‌తో ఒకే రెక్కను ఉపయోగించడం 2009 లో అభివృద్ధిలో ఉంది. [3] [4] క్లిచ్ నుండి డేటా [1] పోల్చదగిన పాత్ర, కాన్ఫిగరేషన్ మరియు ERA యొక్క సాధారణ లక్షణాల పనితీరు విమానం</v>
      </c>
      <c r="E68" s="1" t="s">
        <v>180</v>
      </c>
      <c r="F68" s="1" t="str">
        <f>IFERROR(__xludf.DUMMYFUNCTION("GOOGLETRANSLATE(E:E, ""en"", ""te"")"),"అల్ట్రాలైట్ విమానం")</f>
        <v>అల్ట్రాలైట్ విమానం</v>
      </c>
      <c r="G68" s="1" t="s">
        <v>181</v>
      </c>
      <c r="H68" s="1" t="s">
        <v>121</v>
      </c>
      <c r="I68" s="1" t="str">
        <f>IFERROR(__xludf.DUMMYFUNCTION("GOOGLETRANSLATE(H:H, ""en"", ""te"")"),"సంయుక్త రాష్ట్రాలు")</f>
        <v>సంయుక్త రాష్ట్రాలు</v>
      </c>
      <c r="J68" s="1" t="s">
        <v>122</v>
      </c>
      <c r="K68" s="1" t="s">
        <v>1271</v>
      </c>
      <c r="L68" s="1" t="str">
        <f>IFERROR(__xludf.DUMMYFUNCTION("GOOGLETRANSLATE(K:K, ""en"", ""te"")"),"ఫ్రీబర్డ్ విమానం కంపెనీ")</f>
        <v>ఫ్రీబర్డ్ విమానం కంపెనీ</v>
      </c>
      <c r="M68" s="1" t="s">
        <v>1272</v>
      </c>
      <c r="Q68" s="1">
        <v>1998.0</v>
      </c>
      <c r="R68" s="1" t="s">
        <v>1273</v>
      </c>
      <c r="U68" s="1" t="s">
        <v>1274</v>
      </c>
      <c r="V68" s="1" t="s">
        <v>1275</v>
      </c>
      <c r="W68" s="1" t="s">
        <v>127</v>
      </c>
      <c r="Z68" s="1" t="s">
        <v>189</v>
      </c>
      <c r="AA68" s="1" t="s">
        <v>1276</v>
      </c>
      <c r="AB68" s="1" t="s">
        <v>1277</v>
      </c>
      <c r="AC68" s="1" t="s">
        <v>192</v>
      </c>
      <c r="AD68" s="1" t="s">
        <v>699</v>
      </c>
      <c r="AG68" s="1" t="s">
        <v>149</v>
      </c>
      <c r="AN68" s="1" t="s">
        <v>1278</v>
      </c>
      <c r="AR68" s="1" t="s">
        <v>506</v>
      </c>
    </row>
    <row r="69">
      <c r="A69" s="1" t="s">
        <v>1279</v>
      </c>
      <c r="B69" s="1" t="str">
        <f>IFERROR(__xludf.DUMMYFUNCTION("GOOGLETRANSLATE(A:A, ""en"", ""te"")"),"జిటి-గైరోప్లేన్స్ క్రుజా")</f>
        <v>జిటి-గైరోప్లేన్స్ క్రుజా</v>
      </c>
      <c r="C69" s="1" t="s">
        <v>1280</v>
      </c>
      <c r="D69" s="1" t="str">
        <f>IFERROR(__xludf.DUMMYFUNCTION("GOOGLETRANSLATE(C:C, ""en"", ""te"")"),"జిటి-గైరోప్లాన్స్ క్రుజా (క్రూయిజర్) ఒక ఆస్ట్రేలియన్ ఆటోజొరో, దీనిని సోదరులు జియోఫ్ మరియు అలిస్టెయిర్ మోరిసన్ రూపొందించారు మరియు న్యూ సౌత్ వేల్స్లోని మోమాకు చెందిన జిటి-గైరోప్లాన్స్ నిర్మించారు. ఈ విమానం te త్సాహిక నిర్మాణానికి కిట్‌గా లేదా పూర్తి రెడీ-టు"&amp;"-ఫ్లై-ఎయిర్‌క్రాఫ్ట్‌గా సరఫరా చేయబడుతుంది. [1] క్రూజాలో ఒకే మెయిన్ రోటర్, రెండు-సీట్ల సైడ్-బై-సైడ్ కాన్ఫిగరేషన్ పరివేష్టిత కాక్‌పిట్, వీల్ ప్యాంటుతో ట్రైసైకిల్ ల్యాండింగ్ గేర్ మరియు నాలుగు సిలిండర్, ఎయిర్-కూల్డ్, ఫోర్-స్ట్రోక్, 165 హెచ్‌పి (123 కిలోవాట్) "&amp;"సుబారు ఉన్నాయి పషర్ కాన్ఫిగరేషన్‌లో EJ25 ఆటోమోటివ్ మార్పిడి ఇంజిన్. 165 హెచ్‌పి (123 కిలోవాట్ విమానం ఫ్యూజ్‌లేజ్ అల్యూమినియం బాక్స్-సెక్షన్ మెయిన్ ఫ్రేమ్‌తో మరియు జంట తోక బూమ్‌ల కోసం 4130 స్టీల్ గొట్టాలతో తయారు చేయబడింది మరియు 8.84 మీ (29.0 అడుగులు) వ్యాస"&amp;"ం కలిగిన రోటర్‌ను మౌంట్ చేస్తుంది. 1.21 మీ (48 అంగుళాలు) వెడల్పు క్యాబిన్ మిశ్రమాల నుండి తయారవుతుంది మరియు తలుపులు ఎగురవేయవచ్చు లేదా తలుపులు తొలగించబడతాయి. ప్రధాన ల్యాండింగ్ గేర్ కాళ్ళు మిశ్రమాల నుండి తయారవుతాయి మరియు ముక్కు చక్రం ఫ్రీ-కాస్టరింగ్ రకానికి "&amp;"చెందినది, అమర్చిన హైడ్రాలిక్ బొటనవేలు బ్రేక్‌లను ఉపయోగించి మెయిన్ వీల్ డిఫరెన్షియల్ బ్రేకింగ్ చేత స్టీరింగ్ సాధించబడుతుంది. ఆస్ట్రేలియన్ అవుట్‌బ్యాక్ యొక్క కఠినమైన ఆపరేటింగ్ పరిస్థితుల కోసం ఈ విమానం రూపొందించబడినందున రేడియేటర్ ఇంజిన్ పైన అమర్చబడి, నష్టాన్"&amp;"ని నివారించడానికి మరియు 130 లీటర్లు (29 ఇంప్ గల్; 34 యుఎస్ గాల్) ఇంధన ట్యాంక్ అదనపు పరిధిని ఇస్తుంది. క్రుజాలో 360 కిలోల (794 పౌండ్లు) మరియు 600 కిలోల (1,323 పౌండ్లు) స్థూల బరువు ఉన్న ఖాళీ బరువు ఉంది, ఇది 240 కిలోల (529 పౌండ్లు) ఉపయోగకరమైన లోడ్ ఇస్తుంది. "&amp;"[1] [3] బేయర్ల్ నుండి డేటా [1] [3] సాధారణ లక్షణాల పనితీరు")</f>
        <v>జిటి-గైరోప్లాన్స్ క్రుజా (క్రూయిజర్) ఒక ఆస్ట్రేలియన్ ఆటోజొరో, దీనిని సోదరులు జియోఫ్ మరియు అలిస్టెయిర్ మోరిసన్ రూపొందించారు మరియు న్యూ సౌత్ వేల్స్లోని మోమాకు చెందిన జిటి-గైరోప్లాన్స్ నిర్మించారు. ఈ విమానం te త్సాహిక నిర్మాణానికి కిట్‌గా లేదా పూర్తి రెడీ-టు-ఫ్లై-ఎయిర్‌క్రాఫ్ట్‌గా సరఫరా చేయబడుతుంది. [1] క్రూజాలో ఒకే మెయిన్ రోటర్, రెండు-సీట్ల సైడ్-బై-సైడ్ కాన్ఫిగరేషన్ పరివేష్టిత కాక్‌పిట్, వీల్ ప్యాంటుతో ట్రైసైకిల్ ల్యాండింగ్ గేర్ మరియు నాలుగు సిలిండర్, ఎయిర్-కూల్డ్, ఫోర్-స్ట్రోక్, 165 హెచ్‌పి (123 కిలోవాట్) సుబారు ఉన్నాయి పషర్ కాన్ఫిగరేషన్‌లో EJ25 ఆటోమోటివ్ మార్పిడి ఇంజిన్. 165 హెచ్‌పి (123 కిలోవాట్ విమానం ఫ్యూజ్‌లేజ్ అల్యూమినియం బాక్స్-సెక్షన్ మెయిన్ ఫ్రేమ్‌తో మరియు జంట తోక బూమ్‌ల కోసం 4130 స్టీల్ గొట్టాలతో తయారు చేయబడింది మరియు 8.84 మీ (29.0 అడుగులు) వ్యాసం కలిగిన రోటర్‌ను మౌంట్ చేస్తుంది. 1.21 మీ (48 అంగుళాలు) వెడల్పు క్యాబిన్ మిశ్రమాల నుండి తయారవుతుంది మరియు తలుపులు ఎగురవేయవచ్చు లేదా తలుపులు తొలగించబడతాయి. ప్రధాన ల్యాండింగ్ గేర్ కాళ్ళు మిశ్రమాల నుండి తయారవుతాయి మరియు ముక్కు చక్రం ఫ్రీ-కాస్టరింగ్ రకానికి చెందినది, అమర్చిన హైడ్రాలిక్ బొటనవేలు బ్రేక్‌లను ఉపయోగించి మెయిన్ వీల్ డిఫరెన్షియల్ బ్రేకింగ్ చేత స్టీరింగ్ సాధించబడుతుంది. ఆస్ట్రేలియన్ అవుట్‌బ్యాక్ యొక్క కఠినమైన ఆపరేటింగ్ పరిస్థితుల కోసం ఈ విమానం రూపొందించబడినందున రేడియేటర్ ఇంజిన్ పైన అమర్చబడి, నష్టాన్ని నివారించడానికి మరియు 130 లీటర్లు (29 ఇంప్ గల్; 34 యుఎస్ గాల్) ఇంధన ట్యాంక్ అదనపు పరిధిని ఇస్తుంది. క్రుజాలో 360 కిలోల (794 పౌండ్లు) మరియు 600 కిలోల (1,323 పౌండ్లు) స్థూల బరువు ఉన్న ఖాళీ బరువు ఉంది, ఇది 240 కిలోల (529 పౌండ్లు) ఉపయోగకరమైన లోడ్ ఇస్తుంది. [1] [3] బేయర్ల్ నుండి డేటా [1] [3] సాధారణ లక్షణాల పనితీరు</v>
      </c>
      <c r="E69" s="1" t="s">
        <v>1281</v>
      </c>
      <c r="F69" s="1" t="str">
        <f>IFERROR(__xludf.DUMMYFUNCTION("GOOGLETRANSLATE(E:E, ""en"", ""te"")"),"ఆటోజీరో")</f>
        <v>ఆటోజీరో</v>
      </c>
      <c r="G69" s="2" t="s">
        <v>1282</v>
      </c>
      <c r="H69" s="1" t="s">
        <v>1283</v>
      </c>
      <c r="I69" s="1" t="str">
        <f>IFERROR(__xludf.DUMMYFUNCTION("GOOGLETRANSLATE(H:H, ""en"", ""te"")"),"ఆస్ట్రేలియా")</f>
        <v>ఆస్ట్రేలియా</v>
      </c>
      <c r="J69" s="2" t="s">
        <v>1284</v>
      </c>
      <c r="K69" s="1" t="s">
        <v>1285</v>
      </c>
      <c r="L69" s="1" t="str">
        <f>IFERROR(__xludf.DUMMYFUNCTION("GOOGLETRANSLATE(K:K, ""en"", ""te"")"),"జిటి-గైరోప్లాన్స్")</f>
        <v>జిటి-గైరోప్లాన్స్</v>
      </c>
      <c r="M69" s="2" t="s">
        <v>1286</v>
      </c>
      <c r="N69" s="1" t="s">
        <v>1287</v>
      </c>
      <c r="O69" s="1" t="str">
        <f>IFERROR(__xludf.DUMMYFUNCTION("GOOGLETRANSLATE(N:N, ""en"", ""te"")"),"గాఫ్ మరియు అలిస్టెయిర్ మోరిసన్")</f>
        <v>గాఫ్ మరియు అలిస్టెయిర్ మోరిసన్</v>
      </c>
      <c r="R69" s="1" t="s">
        <v>1288</v>
      </c>
      <c r="W69" s="1" t="s">
        <v>127</v>
      </c>
      <c r="X69" s="1" t="s">
        <v>1289</v>
      </c>
      <c r="Z69" s="1" t="s">
        <v>1290</v>
      </c>
      <c r="AA69" s="1" t="s">
        <v>1291</v>
      </c>
      <c r="AB69" s="1" t="s">
        <v>1292</v>
      </c>
      <c r="AC69" s="1" t="s">
        <v>1293</v>
      </c>
      <c r="AD69" s="1" t="s">
        <v>1294</v>
      </c>
      <c r="AJ69" s="1" t="s">
        <v>1295</v>
      </c>
      <c r="AK69" s="1" t="s">
        <v>258</v>
      </c>
      <c r="AL69" s="1" t="s">
        <v>1296</v>
      </c>
      <c r="AM69" s="1" t="s">
        <v>1297</v>
      </c>
      <c r="AN69" s="1" t="s">
        <v>1298</v>
      </c>
      <c r="AO69" s="1" t="s">
        <v>1299</v>
      </c>
      <c r="AR69" s="1" t="s">
        <v>1300</v>
      </c>
      <c r="CP69" s="1" t="s">
        <v>1301</v>
      </c>
    </row>
    <row r="70">
      <c r="A70" s="1" t="s">
        <v>1302</v>
      </c>
      <c r="B70" s="1" t="str">
        <f>IFERROR(__xludf.DUMMYFUNCTION("GOOGLETRANSLATE(A:A, ""en"", ""te"")"),"గాటార్డ్ స్టాటోప్లాన్ పౌసిన్")</f>
        <v>గాటార్డ్ స్టాటోప్లాన్ పౌసిన్</v>
      </c>
      <c r="C70" s="1" t="s">
        <v>1303</v>
      </c>
      <c r="D70" s="1" t="str">
        <f>IFERROR(__xludf.DUMMYFUNCTION("GOOGLETRANSLATE(C:C, ""en"", ""te"")"),"గాటార్డ్ స్టాటోప్లాన్ AG 02 పౌసిన్ (ఫ్రెంచ్: ""చిక్"") అనేది 1950 ల చివరలో ఫ్రాన్స్‌లో అభివృద్ధి చేయబడిన ఒక తేలికపాటి, సింగిల్-సీట్ల క్రీడా విమానం మరియు హోమ్‌బిల్డింగ్ కోసం విక్రయించబడింది. లేఅవుట్‌లో, ఇది స్థిర టెయిల్‌వీల్ అండర్ క్యారేజీతో షార్ట్-కపుల్డ్"&amp;" డిజైన్ యొక్క తక్కువ-వింగ్ కాంటిలివర్ మోనోప్లేన్. నిర్మాణం అంతటా ప్లైవుడ్ కప్పబడిన చెక్క నిర్మాణం, మరియు కాక్‌పిట్ పెద్ద పెర్స్పెక్స్ బబుల్ పందిరి ద్వారా జతచేయబడింది. అదనపు దిశాత్మక స్థిరత్వాన్ని అందించడానికి వేరియబుల్-యాక్షన్ క్షితిజ సమాంతర స్టెబిలైజర్‌న"&amp;"ు చిన్న ఎండ్‌ప్లేట్‌లతో అమర్చారు, కాని ప్రత్యేక ఎలివేటర్లు లేవు. డిజైన్ యొక్క అసాధారణ లక్షణం విమానం ఎక్కే పద్ధతి. చాలా విమాన డిజైన్లలో, విమానాన్ని పిచ్ చేయడం ద్వారా ఆరోహణ (ఇంజిన్ శక్తిలో మార్పు లేకుండా) సాధించబడుతుంది, తద్వారా రెక్కల దాడి కోణం పెరుగుతుంది"&amp;", తద్వారా లిఫ్ట్ పెరుగుతుంది. అయినప్పటికీ, పౌసిన్ ప్రత్యేకంగా రూపొందించిన ఫ్లాప్‌లను తగ్గించడం ద్వారా మరియు పిచ్‌లో ఏదైనా మార్పును సమతుల్యం చేయడానికి టెయిల్‌ప్లేన్‌ను కత్తిరించడం ద్వారా ఎక్కడానికి రూపొందించబడింది, అందువల్ల విమానం దాని గరిష్ట ఆరోహణ రేటును "&amp;"సాధించడానికి అనుమతిస్తుంది, అయితే ఫ్యూజ్‌లేజ్‌ను 4 ° స్థాయిలో ఉంచేటప్పుడు. తగ్గించబడిన ఫ్లాప్‌ల ద్వారా సృష్టించబడిన అదనపు డ్రాగ్ ఫ్యూజ్‌లేజ్ స్థాయిని ఉంచడం ద్వారా డ్రాగ్ సేవ్ చేయడం ద్వారా సమతుల్యమైంది. జేన్ యొక్క అన్ని ప్రపంచ విమానాల నుండి డేటా 1976-77 [1"&amp;"] సాధారణ లక్షణాల పనితీరు")</f>
        <v>గాటార్డ్ స్టాటోప్లాన్ AG 02 పౌసిన్ (ఫ్రెంచ్: "చిక్") అనేది 1950 ల చివరలో ఫ్రాన్స్‌లో అభివృద్ధి చేయబడిన ఒక తేలికపాటి, సింగిల్-సీట్ల క్రీడా విమానం మరియు హోమ్‌బిల్డింగ్ కోసం విక్రయించబడింది. లేఅవుట్‌లో, ఇది స్థిర టెయిల్‌వీల్ అండర్ క్యారేజీతో షార్ట్-కపుల్డ్ డిజైన్ యొక్క తక్కువ-వింగ్ కాంటిలివర్ మోనోప్లేన్. నిర్మాణం అంతటా ప్లైవుడ్ కప్పబడిన చెక్క నిర్మాణం, మరియు కాక్‌పిట్ పెద్ద పెర్స్పెక్స్ బబుల్ పందిరి ద్వారా జతచేయబడింది. అదనపు దిశాత్మక స్థిరత్వాన్ని అందించడానికి వేరియబుల్-యాక్షన్ క్షితిజ సమాంతర స్టెబిలైజర్‌ను చిన్న ఎండ్‌ప్లేట్‌లతో అమర్చారు, కాని ప్రత్యేక ఎలివేటర్లు లేవు. డిజైన్ యొక్క అసాధారణ లక్షణం విమానం ఎక్కే పద్ధతి. చాలా విమాన డిజైన్లలో, విమానాన్ని పిచ్ చేయడం ద్వారా ఆరోహణ (ఇంజిన్ శక్తిలో మార్పు లేకుండా) సాధించబడుతుంది, తద్వారా రెక్కల దాడి కోణం పెరుగుతుంది, తద్వారా లిఫ్ట్ పెరుగుతుంది. అయినప్పటికీ, పౌసిన్ ప్రత్యేకంగా రూపొందించిన ఫ్లాప్‌లను తగ్గించడం ద్వారా మరియు పిచ్‌లో ఏదైనా మార్పును సమతుల్యం చేయడానికి టెయిల్‌ప్లేన్‌ను కత్తిరించడం ద్వారా ఎక్కడానికి రూపొందించబడింది, అందువల్ల విమానం దాని గరిష్ట ఆరోహణ రేటును సాధించడానికి అనుమతిస్తుంది, అయితే ఫ్యూజ్‌లేజ్‌ను 4 ° స్థాయిలో ఉంచేటప్పుడు. తగ్గించబడిన ఫ్లాప్‌ల ద్వారా సృష్టించబడిన అదనపు డ్రాగ్ ఫ్యూజ్‌లేజ్ స్థాయిని ఉంచడం ద్వారా డ్రాగ్ సేవ్ చేయడం ద్వారా సమతుల్యమైంది. జేన్ యొక్క అన్ని ప్రపంచ విమానాల నుండి డేటా 1976-77 [1] సాధారణ లక్షణాల పనితీరు</v>
      </c>
      <c r="E70" s="1" t="s">
        <v>1304</v>
      </c>
      <c r="F70" s="1" t="str">
        <f>IFERROR(__xludf.DUMMYFUNCTION("GOOGLETRANSLATE(E:E, ""en"", ""te"")"),"స్పోర్ట్స్ ప్లేన్")</f>
        <v>స్పోర్ట్స్ ప్లేన్</v>
      </c>
      <c r="K70" s="1" t="s">
        <v>491</v>
      </c>
      <c r="L70" s="1" t="str">
        <f>IFERROR(__xludf.DUMMYFUNCTION("GOOGLETRANSLATE(K:K, ""en"", ""te"")"),"హోమ్‌బిల్ట్")</f>
        <v>హోమ్‌బిల్ట్</v>
      </c>
      <c r="M70" s="2" t="s">
        <v>492</v>
      </c>
      <c r="N70" s="1" t="s">
        <v>1305</v>
      </c>
      <c r="O70" s="1" t="str">
        <f>IFERROR(__xludf.DUMMYFUNCTION("GOOGLETRANSLATE(N:N, ""en"", ""te"")"),"ఆల్బర్ట్ గాటార్డ్")</f>
        <v>ఆల్బర్ట్ గాటార్డ్</v>
      </c>
      <c r="P70" s="1">
        <v>1957.0</v>
      </c>
      <c r="W70" s="1" t="s">
        <v>127</v>
      </c>
      <c r="X70" s="1" t="s">
        <v>1306</v>
      </c>
      <c r="Y70" s="1" t="s">
        <v>1307</v>
      </c>
      <c r="Z70" s="1" t="s">
        <v>1308</v>
      </c>
      <c r="AB70" s="1" t="s">
        <v>1309</v>
      </c>
      <c r="AD70" s="1" t="s">
        <v>1310</v>
      </c>
      <c r="AE70" s="1" t="s">
        <v>525</v>
      </c>
      <c r="AH70" s="1" t="s">
        <v>931</v>
      </c>
      <c r="AL70" s="1" t="s">
        <v>1311</v>
      </c>
      <c r="AM70" s="1" t="s">
        <v>1312</v>
      </c>
      <c r="AN70" s="1" t="s">
        <v>1313</v>
      </c>
      <c r="AO70" s="1" t="s">
        <v>1314</v>
      </c>
      <c r="AP70" s="1" t="s">
        <v>1315</v>
      </c>
      <c r="AR70" s="1" t="s">
        <v>1316</v>
      </c>
      <c r="AU70" s="1" t="s">
        <v>1317</v>
      </c>
      <c r="BB70" s="1" t="s">
        <v>1318</v>
      </c>
      <c r="BF70" s="1" t="s">
        <v>1319</v>
      </c>
      <c r="CQ70" s="1" t="s">
        <v>1320</v>
      </c>
      <c r="CR70" s="1" t="s">
        <v>1321</v>
      </c>
    </row>
    <row r="71">
      <c r="A71" s="1" t="s">
        <v>1322</v>
      </c>
      <c r="B71" s="1" t="str">
        <f>IFERROR(__xludf.DUMMYFUNCTION("GOOGLETRANSLATE(A:A, ""en"", ""te"")"),"జనరల్ ఎయిర్క్రాఫ్ట్ ఓవ్లెట్")</f>
        <v>జనరల్ ఎయిర్క్రాఫ్ట్ ఓవ్లెట్</v>
      </c>
      <c r="C71" s="1" t="s">
        <v>1323</v>
      </c>
      <c r="D71" s="1" t="str">
        <f>IFERROR(__xludf.DUMMYFUNCTION("GOOGLETRANSLATE(C:C, ""en"", ""te"")"),"జనరల్ ఎయిర్క్రాఫ్ట్ గల్ .45 ఓవ్లెట్ 1940 ల బ్రిటిష్ సింగిల్-ఇంజిన్ ట్రైనర్ విమానం, ఇది హాన్వర్త్‌లోని లండన్ ఎయిర్ పార్క్ వద్ద జనరల్ ఎయిర్‌క్రాఫ్ట్ లిమిటెడ్ నిర్మించింది. OWLET అనేది సిగ్నెట్ II యొక్క శిక్షణా సంస్కరణ, ఇది రాయల్ వైమానిక దళం కోసం చౌకైన ప్రాధ"&amp;"మిక శిక్షకుడిని ఉత్పత్తి చేసే ప్రయత్నంగా నిర్మించబడింది. ప్రధాన మార్పు టెన్డం ఓపెన్ కాక్‌పిట్‌తో సవరించిన ఫ్యూజ్‌లేజ్ (సిగ్నెట్‌లో పక్కపక్కనే సీటింగ్‌తో పరివేష్టిత కాక్‌పిట్ ఉంది). అదే అవుట్‌బోర్డ్ వింగ్ ప్యానెల్లు ఉపయోగించబడ్డాయి, కాని సన్నని ఫ్యూజ్‌లేజ్"&amp;" కారణంగా, ఫలితంగా రెక్కలు 24 అంగుళాలు (61 సెం.మీ) తగ్గించబడ్డాయి మరియు రెక్కల ప్రాంతం తగ్గించబడింది. OWLET ప్రోటోటైప్ (రిజిస్టర్డ్ G-AGBK) మొదట 5 సెప్టెంబర్ 1940 న ప్రయాణించింది. ఇది ఎటువంటి ఆర్డర్‌లను ఆకర్షించలేదు, కానీ హాస్యాస్పదంగా ఇది రాయల్ వైమానిక దళ"&amp;"ంతో డగ్లస్ బోస్టన్ కోసం ట్రైసైకిల్ అండర్ క్యారేజ్ ట్రైనర్‌గా సేవలోకి (సీరియల్ నంబర్ DP240 తో) ఆకట్టుకుంది. , ఇది మార్పులేని సిగ్నెట్‌లను కూడా ఉంచే ప్రాధమిక ఉపయోగం. 30 ఆగస్టు 1942 న సస్సెక్స్లోని అరుండెల్ సమీపంలో ఉన్న ఏకైక ఓట్.")</f>
        <v>జనరల్ ఎయిర్క్రాఫ్ట్ గల్ .45 ఓవ్లెట్ 1940 ల బ్రిటిష్ సింగిల్-ఇంజిన్ ట్రైనర్ విమానం, ఇది హాన్వర్త్‌లోని లండన్ ఎయిర్ పార్క్ వద్ద జనరల్ ఎయిర్‌క్రాఫ్ట్ లిమిటెడ్ నిర్మించింది. OWLET అనేది సిగ్నెట్ II యొక్క శిక్షణా సంస్కరణ, ఇది రాయల్ వైమానిక దళం కోసం చౌకైన ప్రాధమిక శిక్షకుడిని ఉత్పత్తి చేసే ప్రయత్నంగా నిర్మించబడింది. ప్రధాన మార్పు టెన్డం ఓపెన్ కాక్‌పిట్‌తో సవరించిన ఫ్యూజ్‌లేజ్ (సిగ్నెట్‌లో పక్కపక్కనే సీటింగ్‌తో పరివేష్టిత కాక్‌పిట్ ఉంది). అదే అవుట్‌బోర్డ్ వింగ్ ప్యానెల్లు ఉపయోగించబడ్డాయి, కాని సన్నని ఫ్యూజ్‌లేజ్ కారణంగా, ఫలితంగా రెక్కలు 24 అంగుళాలు (61 సెం.మీ) తగ్గించబడ్డాయి మరియు రెక్కల ప్రాంతం తగ్గించబడింది. OWLET ప్రోటోటైప్ (రిజిస్టర్డ్ G-AGBK) మొదట 5 సెప్టెంబర్ 1940 న ప్రయాణించింది. ఇది ఎటువంటి ఆర్డర్‌లను ఆకర్షించలేదు, కానీ హాస్యాస్పదంగా ఇది రాయల్ వైమానిక దళంతో డగ్లస్ బోస్టన్ కోసం ట్రైసైకిల్ అండర్ క్యారేజ్ ట్రైనర్‌గా సేవలోకి (సీరియల్ నంబర్ DP240 తో) ఆకట్టుకుంది. , ఇది మార్పులేని సిగ్నెట్‌లను కూడా ఉంచే ప్రాధమిక ఉపయోగం. 30 ఆగస్టు 1942 న సస్సెక్స్లోని అరుండెల్ సమీపంలో ఉన్న ఏకైక ఓట్.</v>
      </c>
      <c r="E71" s="1" t="s">
        <v>1324</v>
      </c>
      <c r="F71" s="1" t="str">
        <f>IFERROR(__xludf.DUMMYFUNCTION("GOOGLETRANSLATE(E:E, ""en"", ""te"")"),"రెండు సీట్ల శిక్షకుడు")</f>
        <v>రెండు సీట్ల శిక్షకుడు</v>
      </c>
      <c r="K71" s="1" t="s">
        <v>1325</v>
      </c>
      <c r="L71" s="1" t="str">
        <f>IFERROR(__xludf.DUMMYFUNCTION("GOOGLETRANSLATE(K:K, ""en"", ""te"")"),"జనరల్ ఎయిర్క్రాఫ్ట్ లిమిటెడ్")</f>
        <v>జనరల్ ఎయిర్క్రాఫ్ట్ లిమిటెడ్</v>
      </c>
      <c r="M71" s="1" t="s">
        <v>1326</v>
      </c>
      <c r="P71" s="1">
        <v>1940.0</v>
      </c>
      <c r="Q71" s="1">
        <v>1941.0</v>
      </c>
      <c r="R71" s="1" t="s">
        <v>1327</v>
      </c>
      <c r="T71" s="1">
        <v>1.0</v>
      </c>
      <c r="U71" s="1" t="s">
        <v>1328</v>
      </c>
      <c r="V71" s="1" t="s">
        <v>1329</v>
      </c>
      <c r="W71" s="1">
        <v>2.0</v>
      </c>
      <c r="Z71" s="1" t="s">
        <v>1330</v>
      </c>
      <c r="AB71" s="1" t="s">
        <v>1331</v>
      </c>
      <c r="AC71" s="1" t="s">
        <v>1154</v>
      </c>
      <c r="AD71" s="1" t="s">
        <v>1332</v>
      </c>
      <c r="AE71" s="1" t="s">
        <v>1333</v>
      </c>
      <c r="AH71" s="1" t="s">
        <v>1334</v>
      </c>
      <c r="AJ71" s="1" t="s">
        <v>1335</v>
      </c>
      <c r="AL71" s="1" t="s">
        <v>1336</v>
      </c>
      <c r="AV71" s="1" t="s">
        <v>879</v>
      </c>
      <c r="BC71" s="2" t="s">
        <v>1337</v>
      </c>
      <c r="BD71" s="1">
        <v>1942.0</v>
      </c>
      <c r="BE71" s="2" t="s">
        <v>1338</v>
      </c>
      <c r="BF71" s="1" t="s">
        <v>1339</v>
      </c>
      <c r="CJ71" s="1" t="s">
        <v>882</v>
      </c>
      <c r="CK71" s="2" t="s">
        <v>1340</v>
      </c>
    </row>
    <row r="72">
      <c r="A72" s="1" t="s">
        <v>1341</v>
      </c>
      <c r="B72" s="1" t="str">
        <f>IFERROR(__xludf.DUMMYFUNCTION("GOOGLETRANSLATE(A:A, ""en"", ""te"")"),"ఫ్రీబెర్గర్ రాన్ యొక్క 1")</f>
        <v>ఫ్రీబెర్గర్ రాన్ యొక్క 1</v>
      </c>
      <c r="C72" s="1" t="s">
        <v>1342</v>
      </c>
      <c r="D72" s="1" t="str">
        <f>IFERROR(__xludf.DUMMYFUNCTION("GOOGLETRANSLATE(C:C, ""en"", ""te"")"),"ఫ్రీబెర్గర్ రాన్ యొక్క 1 అనేది రోనాల్డ్ డి. ఫ్రీబెర్గర్ రూపొందించిన మరియు నిర్మించిన ఒక అమెరికన్ రెండు-సీట్ల హోమ్‌బిల్ట్ ఏరోబాటిక్ మోనోప్లేన్, ఇది స్పీజియో టుహోలర్ యొక్క అత్యంత సవరించిన ఏరోబాటిక్ వేరియంట్. జనరల్ మోటార్స్ మరియు రోజ్-హుల్మాన్ గ్రాడ్యుయేట్ వ"&amp;"ద్ద డిజైన్ ఇంజనీర్ అయిన ఫ్రీబెర్గర్ నవంబర్ 1971 లో రాన్ 1 ను ఎగరవేసింది, ఇది బ్రేస్డ్ లో-వింగ్ మోనోప్లేన్, ఇది వెల్డెడ్ స్టీల్-ట్యూబ్ ఫ్యూజ్‌లేజ్‌తో సెకోనైట్‌తో కప్పబడి ఉంటుంది. [1] రెండు-స్పేర్ వింగ్ వీ-బ్రేసింగ్ స్ట్రట్‌లను కలిగి ఉంది మరియు సెకోనైట్ కవర"&amp;"ింగ్‌తో చెక్కతో తయారు చేయబడింది. [1] రాన్ యొక్క 1 లో ప్రధాన చక్రాలపై ఫెయిరింగ్‌లతో స్థిర టెయిల్‌వీల్ రకం ల్యాండింగ్ గేర్ ఉంది, పైలట్ మరియు ప్రయాణీకుడు ఓపెన్ కాక్‌పిట్స్‌లో కూర్చున్నారు. [1] 160 హెచ్‌పి (119 కిలోవాట్ల) లైమింగ్ ఓ -320-బి 1 బి ఫ్లాట్-ఫోర్ ఎయ"&amp;"ిర్-కూల్డ్ ఇంజిన్‌తో రెండు-బ్లేడెడ్ మెటల్ ఫిక్స్‌డ్ పిచ్ ప్రొపెల్లర్‌ను నడుపుతూ, ఫ్రీబెర్గర్ ఇంజిన్‌ను రేడియల్-స్టైల్ కౌలింగ్‌లో కప్పివేసింది, విమానం యొక్క రూపాన్ని ఇస్తుంది 1930 ల ప్రారంభంలో రేసింగ్ విమానం. [1] జేన్ యొక్క అన్ని ప్రపంచ విమానాల నుండి డేటా "&amp;"1973-74 [1] సాధారణ లక్షణాల పనితీరు")</f>
        <v>ఫ్రీబెర్గర్ రాన్ యొక్క 1 అనేది రోనాల్డ్ డి. ఫ్రీబెర్గర్ రూపొందించిన మరియు నిర్మించిన ఒక అమెరికన్ రెండు-సీట్ల హోమ్‌బిల్ట్ ఏరోబాటిక్ మోనోప్లేన్, ఇది స్పీజియో టుహోలర్ యొక్క అత్యంత సవరించిన ఏరోబాటిక్ వేరియంట్. జనరల్ మోటార్స్ మరియు రోజ్-హుల్మాన్ గ్రాడ్యుయేట్ వద్ద డిజైన్ ఇంజనీర్ అయిన ఫ్రీబెర్గర్ నవంబర్ 1971 లో రాన్ 1 ను ఎగరవేసింది, ఇది బ్రేస్డ్ లో-వింగ్ మోనోప్లేన్, ఇది వెల్డెడ్ స్టీల్-ట్యూబ్ ఫ్యూజ్‌లేజ్‌తో సెకోనైట్‌తో కప్పబడి ఉంటుంది. [1] రెండు-స్పేర్ వింగ్ వీ-బ్రేసింగ్ స్ట్రట్‌లను కలిగి ఉంది మరియు సెకోనైట్ కవరింగ్‌తో చెక్కతో తయారు చేయబడింది. [1] రాన్ యొక్క 1 లో ప్రధాన చక్రాలపై ఫెయిరింగ్‌లతో స్థిర టెయిల్‌వీల్ రకం ల్యాండింగ్ గేర్ ఉంది, పైలట్ మరియు ప్రయాణీకుడు ఓపెన్ కాక్‌పిట్స్‌లో కూర్చున్నారు. [1] 160 హెచ్‌పి (119 కిలోవాట్ల) లైమింగ్ ఓ -320-బి 1 బి ఫ్లాట్-ఫోర్ ఎయిర్-కూల్డ్ ఇంజిన్‌తో రెండు-బ్లేడెడ్ మెటల్ ఫిక్స్‌డ్ పిచ్ ప్రొపెల్లర్‌ను నడుపుతూ, ఫ్రీబెర్గర్ ఇంజిన్‌ను రేడియల్-స్టైల్ కౌలింగ్‌లో కప్పివేసింది, విమానం యొక్క రూపాన్ని ఇస్తుంది 1930 ల ప్రారంభంలో రేసింగ్ విమానం. [1] జేన్ యొక్క అన్ని ప్రపంచ విమానాల నుండి డేటా 1973-74 [1] సాధారణ లక్షణాల పనితీరు</v>
      </c>
      <c r="E72" s="1" t="s">
        <v>1343</v>
      </c>
      <c r="F72" s="1" t="str">
        <f>IFERROR(__xludf.DUMMYFUNCTION("GOOGLETRANSLATE(E:E, ""en"", ""te"")"),"రెండు సీట్ల హోమ్‌బిల్ట్ ఏరోబాటిక్ మోనోప్లేన్")</f>
        <v>రెండు సీట్ల హోమ్‌బిల్ట్ ఏరోబాటిక్ మోనోప్లేన్</v>
      </c>
      <c r="G72" s="1" t="s">
        <v>1344</v>
      </c>
      <c r="H72" s="1" t="s">
        <v>121</v>
      </c>
      <c r="I72" s="1" t="str">
        <f>IFERROR(__xludf.DUMMYFUNCTION("GOOGLETRANSLATE(H:H, ""en"", ""te"")"),"సంయుక్త రాష్ట్రాలు")</f>
        <v>సంయుక్త రాష్ట్రాలు</v>
      </c>
      <c r="N72" s="1" t="s">
        <v>1345</v>
      </c>
      <c r="O72" s="1" t="str">
        <f>IFERROR(__xludf.DUMMYFUNCTION("GOOGLETRANSLATE(N:N, ""en"", ""te"")"),"రోనాల్డ్ డార్విన్ ఫ్రీబెర్గర్")</f>
        <v>రోనాల్డ్ డార్విన్ ఫ్రీబెర్గర్</v>
      </c>
      <c r="P72" s="4">
        <v>26238.0</v>
      </c>
      <c r="W72" s="1">
        <v>2.0</v>
      </c>
      <c r="X72" s="1" t="s">
        <v>1346</v>
      </c>
      <c r="Z72" s="1" t="s">
        <v>1347</v>
      </c>
      <c r="AA72" s="1" t="s">
        <v>1348</v>
      </c>
      <c r="AB72" s="1" t="s">
        <v>1349</v>
      </c>
      <c r="AC72" s="1" t="s">
        <v>1350</v>
      </c>
      <c r="AD72" s="1" t="s">
        <v>1351</v>
      </c>
      <c r="AF72" s="1" t="s">
        <v>1352</v>
      </c>
      <c r="AH72" s="1" t="s">
        <v>1353</v>
      </c>
      <c r="AL72" s="1" t="s">
        <v>1354</v>
      </c>
      <c r="AR72" s="1" t="s">
        <v>1355</v>
      </c>
      <c r="AT72" s="1" t="s">
        <v>1356</v>
      </c>
    </row>
    <row r="73">
      <c r="A73" s="1" t="s">
        <v>1357</v>
      </c>
      <c r="B73" s="1" t="str">
        <f>IFERROR(__xludf.DUMMYFUNCTION("GOOGLETRANSLATE(A:A, ""en"", ""te"")"),"భవిష్యత్ నిలువు లిఫ్ట్")</f>
        <v>భవిష్యత్ నిలువు లిఫ్ట్</v>
      </c>
      <c r="C73" s="1" t="s">
        <v>1358</v>
      </c>
      <c r="D73" s="1" t="str">
        <f>IFERROR(__xludf.DUMMYFUNCTION("GOOGLETRANSLATE(C:C, ""en"", ""te"")"),"ఫ్యూచర్ లంబ లిఫ్ట్ (ఎఫ్‌విఎల్) అనేది యునైటెడ్ స్టేట్స్ సాయుధ దళాల కోసం సైనిక హెలికాప్టర్ల కుటుంబాన్ని అభివృద్ధి చేయడానికి ఒక ప్రణాళిక [1]. ఐదు వేర్వేరు పరిమాణాల విమానాలు అభివృద్ధి చేయబడతాయి, సెన్సార్లు, ఏవియానిక్స్, ఇంజన్లు మరియు ప్రతిఘటన వంటి సాధారణ హార్"&amp;"డ్‌వేర్‌ను పంచుకుంటాయి. [2] యు.ఎస్. ఆర్మీ 2004 నుండి ఈ కార్యక్రమాన్ని పరిశీలిస్తోంది. [3] FVL అనేది ఆర్మీ యొక్క UH-60 బ్లాక్ హాక్, AH-64 అపాచీ, CH-47 చినూక్ మరియు OH-58 కియోవా హెలికాప్టర్ల కోసం పున ments స్థాపనలను అభివృద్ధి చేయడానికి ఉద్దేశించబడింది. [4] "&amp;"[5] FVL యొక్క పూర్వగామి ఉమ్మడి మల్టీ-రోల్ (JMR) హెలికాప్టర్ ప్రోగ్రామ్. [6] ఆపరేషన్ ఇరాకీ ఫ్రీడమ్ మరియు ఆపరేషన్ ఎండ్యూరింగ్ ఫ్రీడం నుండి ఒక దశాబ్దం పోరాటం తరువాత, యు.ఎస్. డిపార్ట్మెంట్ ఆఫ్ డిఫెన్స్ యు.ఎస్. ఆర్మీ యొక్క రోటర్‌క్రాఫ్ట్ నౌకాదళం ధరించి ఉందని క"&amp;"నుగొన్నారు. పోరాట కార్యకలాపాలు హెలికాప్టర్లు శాంతికాలంలో కంటే ఐదు రెట్లు ఎక్కువ ఎగురుతున్నాయి. తయారీదారులు అసలు ప్లాట్‌ఫారమ్‌లను సృష్టించకుండా ఇప్పటికే ఉన్న విమానాల కుటుంబాలను పునర్నిర్మించడం మరియు అప్‌గ్రేడ్ చేస్తున్నారు. భవిష్యత్ నిలువు లిఫ్ట్ (ఎఫ్‌విఎల"&amp;"్) భావన ఏమిటంటే, కొత్త టెక్నాలజీ, మెటీరియల్స్ మరియు డిజైన్లను ఉపయోగించే కొత్త రోటర్‌క్రాఫ్ట్‌ను సృష్టించడం, ఎక్కువ కాలం మరియు అధిక పేలోడ్ సామర్థ్యం, ​​మరింత నమ్మదగినది, నిర్వహించడానికి మరియు నిర్వహించడానికి సులభం, తక్కువ నిర్వహణ ఖర్చులను కలిగి ఉంటుంది, తక"&amp;"్కువ నిర్వహణ ఖర్చులను కలిగి ఉంటుంది, మరియు లాజిస్టికల్ పాదముద్రలను తగ్గించగలదు. చాలా ఆర్మీ హెలికాప్టర్లను భర్తీ చేయడానికి వ్యవస్థల కుటుంబాన్ని సృష్టించడం FVL. ఉమ్మడి మల్టీ-రోల్ (జెఎంఆర్) దశలు సాంకేతిక ప్రదర్శనలను అందిస్తాయి. JMR-TD వైమానిక వేదికను అభివృద్"&amp;"ధి చేస్తుంది; JMR దశ నేను గాలి వాహనాన్ని అభివృద్ధి చేస్తాను; JMR దశ II మిషన్ వ్యవస్థలను అభివృద్ధి చేస్తుంది. ఎఫ్‌విఎల్ ప్రోగ్రాం నుండి 4,000 విమానాలను సంపాదించాలని సైన్యం యోచిస్తోంది. [7] సైన్యం 2016 లో ఎఫ్‌విఎల్ ఇంజిన్ ప్రోగ్రామ్‌ను ప్రారంభించింది. [8] భ"&amp;"విష్యత్ నిలువు లిఫ్ట్ 2009 లో ఒక చొరవగా స్థాపించబడింది, ఇంకా పరిష్కారం కాదు, [9] అన్ని DOD నిలువు లిఫ్ట్ సామర్థ్యాలు మరియు సాంకేతిక అభివృద్ధిని కేంద్రీకరించడానికి రక్షణ కార్యదర్శి, అలాగే దీర్ఘకాలిక ఇంజనీరింగ్ సామర్థ్యాలను నిలుపుకోవటానికి. [10] అక్టోబర్ 20"&amp;"11 లో, డిప్యూటీ సెక్రటరీ డిప్యూటీ సెక్రటరీ అన్ని సైనిక సేవలకు తరువాతి తరం నిలువు లిఫ్ట్ విమానాల కోసం ఉమ్మడి విధానాన్ని రూపొందించడానికి ఎఫ్‌విఎల్ వ్యూహాత్మక ప్రణాళికను జారీ చేశారు. రాబోయే 25 నుండి 40 సంవత్సరాల వరకు నిలువు లిఫ్ట్ విమానాల అభివృద్ధిని రూపొంది"&amp;"ంచడం ద్వారా ప్రస్తుత విమానాలను అధునాతన సామర్థ్యంతో భర్తీ చేయడానికి వ్యూహాత్మక ప్రణాళిక ఒక పునాదిని అందించింది. రాబోయే ఎనిమిది నుండి పది సంవత్సరాలలో జీవితాన్ని విస్తరించడానికి, పదవీ విరమణ లేదా కొత్త పరిష్కారంతో భర్తీ చేయడానికి DOD నిలువు లిఫ్ట్ ఫ్లీట్ కోసం"&amp;" 80 శాతం డెసిషన్ పాయింట్లను ఇది సూచిస్తుంది. రాబోయే 50+ సంవత్సరాలు నిలువు లిఫ్ట్ ఏవియేషన్ కార్యకలాపాలను ప్రభావితం చేసే FVL వ్యూహాత్మక ప్రణాళిక అమలు. [11] యు.ఎస్. నేవీ ఈ ప్రయత్నంలో సైన్యానికి భాగస్వామి, కాబట్టి సేవ యొక్క MH-60S/R హెలికాప్టర్లను భర్తీ చేయడా"&amp;"నికి నేవీ యొక్క MH-XX ప్రోగ్రామ్‌లో FVL యొక్క ఉత్పన్నం ఉపయోగించబడుతుంది. [12] 2009 లో మూడు పరిమాణాలు ప్రణాళిక చేయబడ్డాయి, తరువాత నాలుగు మరియు ఐదు (ఒకే రూపకల్పనలో ఉండవచ్చు లేదా కాకపోవచ్చు) ప్రస్తుత రోటర్‌క్రాఫ్ట్ రకాలను భర్తీ చేయడానికి is హించబడ్డాయి: [13]"&amp;" [14] యు.ఎస్. హౌస్ ఆర్మ్డ్ సర్వీసెస్ కమిటీ, మూడు వేర్వేరు కాన్ఫిగరేషన్‌లు JMR విమానం-సాంప్రదాయిక హెలికాప్టర్, పెద్ద-రెక్కల మందగించిన రోటర్ కాంపౌండ్ హెలికాప్టర్ మరియు టిల్ట్రోటర్-ఏప్రిల్ 2013 నాటికి అధ్యయనం చేయబడ్డాయి. [17] అవసరాలు ఇప్పటికీ శుద్ధి చేయబడుతు"&amp;"న్నప్పటికీ, కొత్త విమానం యొక్క నోషనల్ కాన్సెప్ట్ తప్పనిసరిగా 230 kN (260 mph; 430 km/h) వేగంతో చేరుకోవాలి, 12 దళాలను తీసుకువెళతారు, 6,000 అడుగుల ఎత్తులో ""హై-హాట్"" పరిస్థితులలో పనిచేస్తాయి ( 1,800 మీ) మరియు 95 ° F (35 ° C) యొక్క ఉష్ణోగ్రతలు, మరియు 263 MI"&amp;" (424 కిమీ) యొక్క పోరాట వ్యాసార్థాన్ని కలిగి ఉంటాయి. కార్గో ట్రాన్స్‌పోర్ట్, యుటిలిటీ, సాయుధ స్కౌట్, దాడి, మానవతా సహాయం, వైద్య తరలింపు, సబ్‌మెరైన్ వ్యతిరేక యుద్ధం, ఉపరితల వ్యతిరేక యుద్ధం, భూమి/సముద్రపు శోధన మరియు రెస్క్యూ, ప్రత్యేక యుద్ధ మద్దతు, నిలువు ని"&amp;"ంపడం, వాయుమార్గాన గని కౌంటర్‌మీజర్స్ మరియు మరియు ఇతరులు. [18] విమానాల యొక్క FVL కుటుంబం ఐచ్ఛికంగా పైలట్ లేదా స్వయంప్రతిపత్త విమాన సామర్థ్యాలను కలిగి ఉండాలి. [19] మార్చి 2013 లో, ప్రత్యామ్నాయ ఇంజిన్ కాన్సెప్చువల్ డిజైన్ అండ్ అనాలిసిస్ అనే ప్రయత్నం కోసం ప్ర"&amp;"తిపాదనలను సమర్పించాలని సైన్యం పరిశ్రమను కోరింది. వ్యవస్థల యొక్క FVL కుటుంబానికి అధికారిక అవసరాలు ఇంకా సెట్ చేయబడనప్పటికీ, అవి హోవర్, స్పీడ్, రేంజ్, పేలోడ్ మరియు ఇంధన సామర్థ్య లక్షణాలను ""ప్రస్తుత రోటర్‌క్రాఫ్ట్‌కు మించి"" కలిగి ఉండాలి. దీనికి 10,000 అడుగు"&amp;"ల (3,000 మీ) మరియు 30,000 అడుగుల (9,100 మీ) క్రూయిజ్ చేయగల విమానం అవసరం కావచ్చు. సామర్థ్యాలలో మంచి హోవర్ యుక్తి అధిక ఎత్తులో ఉంటుంది. [20] [21] ఇంజిన్‌కు ప్రత్యామ్నాయ, అధునాతన ఇంజిన్/పవర్ సిస్టమ్ కాన్ఫిగరేషన్‌లు అవసరం, ఇవి స్టేషన్‌లో మెరుగైన సమయం, పెరిగిన"&amp;" మిషన్ వ్యాసార్థం మరియు నిశ్శబ్ద ఆపరేషన్ వంటి మెరుగైన మిషన్ సామర్థ్యాన్ని ప్రారంభించేవి. ఎయిర్‌ఫ్రేమ్ యొక్క విభిన్న ఆకృతీకరణల కారణంగా, 40 SHP (30 kW) నుండి 10,000 SHP (7,500 kW) వరకు విద్యుత్ ఉత్పాదనలు అధ్యయనం చేయబడుతున్నాయి. ఒకటి నుండి నాలుగు కంపెనీలకు 1"&amp;"8 నెలల్లో పూర్తయిన పనితో ఒప్పందం ఇవ్వవచ్చు. [22] లాక్‌హీడ్ మార్టిన్ ఎఫ్‌విఎల్ లైట్, మీడియం, హెవీ మరియు అల్ట్రా-హెవీ విమానంలో విలీనం చేయగల ఒకే ""సాధారణ మిషన్ల వ్యవస్థ"" ను అభివృద్ధి చేస్తోంది. ఈ వ్యవస్థ కోర్సు సేకరణ మరియు నిలకడపై ఆర్మీ బిలియన్ డాలర్లను ఆదా"&amp;" చేస్తుంది, నిర్వహణ సిబ్బంది, శిక్షకులు మరియు సిబ్బందికి బహుళ వ్యవస్థలలో శిక్షణ ఇవ్వవలసిన అవసరాన్ని తొలగిస్తుంది. ఒక భాగం అనేది ఎఫ్ -35 మెరుపు II లో ఉపయోగించిన హెల్మెట్, డిస్ట్రిబ్యూటెడ్ ఎపర్చరు సాంకేతిక పరిజ్ఞానాన్ని ఉపయోగించి, పైలట్లను విమానం ""ద్వారా"""&amp;" చూడటానికి వీలు కల్పించడానికి ఇంటిగ్రేటెడ్ సెన్సార్లను ఉపయోగిస్తుంది. [23] బెల్ హెలికాప్టర్ FVL ప్రోగ్రామ్ కోసం మూడవ తరం టిల్ట్రోటర్ డిజైన్‌ను ప్రతిపాదించింది. సంస్థకు సహాయం అవసరం లేనప్పటికీ, బెల్ ఆర్థిక మరియు సాంకేతిక మద్దతు కోసం భాగస్వాములను కోరింది. [2"&amp;"4] ఏప్రిల్ 2013 లో, బెల్ తన టిల్ట్రోటర్ డిజైన్‌ను బెల్ వి -280 వాలర్‌గా పేర్కొంది. ఇది క్రూయిజ్ స్పీడ్ ఆఫ్ 280 నాట్ల (320 mph; 520 కిమీ/గం), 2,100 నాటికల్ మైళ్ళు (2,400 మైళ్ళు; 3,900 కిమీ), మరియు 500 నుండి 800 ఎన్ఎమ్ఐ (580–920 మైళ్ళు; 930 పోరాట పరిధిని కల"&amp;"ిగి ఉంది. –1,480 కిమీ). ఇది V- తోక, మిశ్రమ ఫ్యూజ్‌లేజ్, ట్రిపుల్ రిడండెంట్ ఫ్లై-బై-వైర్ ఫ్లైట్ కంట్రోల్ సిస్టమ్, ముడుచుకునే ల్యాండింగ్ గేర్ మరియు రెండు ఆరు అడుగుల వెడల్పు గల (1.8 మీ) సైడ్ తలుపులతో కూడిన పెద్ద సెల్ కార్బన్ కోర్ వింగ్ కలిగి ఉంది. . V-280 అస"&amp;"ాధారణమైనది, అందులో రోటర్ వ్యవస్థ మాత్రమే వంగి ఉంటుంది, కానీ ఇంజన్లు కాదు. ప్రణాళికాబద్ధమైన ప్రదర్శనకారుడు మధ్య తరహా మరియు నలుగురు సిబ్బంది మరియు 14 మంది దళాలను కలిగి ఉన్నారు; ఇది 92 శాతం స్కేల్ లేదా అంతకంటే పెద్దదిగా నిర్మించబడాలి. [25] [26] [27] [28] వార"&amp;"ు ప్రభుత్వ మొత్తానికి నాలుగు రెట్లు పెట్టుబడి పెడుతున్నారని బెల్ చెప్పారు. [29] సైన్యం బిడ్ ఇవ్వడానికి సిద్ధంగా ఉండటానికి ముందు వారి డిజైన్ ఇతర సేవల హెలికాప్టర్ రీప్లేస్‌మెంట్ ప్రోగ్రామ్‌లకు సిద్ధంగా ఉండవచ్చని బెల్ సూచించారు. [30] SB&gt; 1 ధిక్కరణ (లేదా ""SB"&amp;"-1"") అనేది ప్రోగ్రామ్ కోసం సికోర్స్కీ విమానం మరియు బోయింగ్ ఎంట్రీ. ఇది దృ g మైన ఏకాక్షక రోటర్లు మరియు రెండు హనీవెల్ T55 ఇంజిన్లతో కూడిన సమ్మేళనం హెలికాప్టర్. దీని మొదటి ఫ్లైట్ మార్చి 2019 లో జరిగింది. AVX విమానం వారి ఏకాక్షక రోటర్ మరియు ట్విన్ డక్టెడ్ ఫ్"&amp;"యాన్ డిజైన్‌తో ఒక విమానాన్ని ప్రతిపాదించింది, ఇది మెరుగైన స్టీరింగ్ మరియు కొన్ని అదనపు ఫార్వర్డ్ శక్తిని అందిస్తుంది. [31] వారి JMR-TD ను 75% స్కేల్ వద్ద నిర్మించాలి. [25] ఇది 230 kN (260 mph; 430 కిమీ/గం) వద్ద ఎగురుతుంది, చిన్న ఫార్వర్డ్ రెక్కల నుండి 40%"&amp;" లిఫ్ట్ మరియు 56-అడుగుల (17 మీ) రోటర్ల నుండి 60%. డిజైన్ యొక్క సగం డ్రాగ్ ఫ్యూజ్‌లేజ్ నుండి వస్తుంది మరియు రోటర్ వ్యవస్థ నుండి సగం, కాబట్టి విండ్ టన్నెల్ పరీక్షలు డ్రాగ్‌ను మూడవ వంతు తగ్గించడమే లక్ష్యంగా పెట్టుకున్నాయి. రోటర్ వ్యవస్థలో రెండు మిశ్రమ-ఫ్లెక్"&amp;"స్‌బీమ్ హబ్‌లు ఉన్నాయి, బ్లేడ్ కఫ్స్‌పై డ్రాగ్-రిడ్యూసింగ్ ఏరోడైనమిక్ ఫెయిరింగ్‌లు మరియు హబ్‌ల మధ్య మాస్ట్. [32] మధ్య తరహా సంస్కరణ 27,000 పౌండ్లు (12,000 కిలోలు) బరువు, నాలుగు సిబ్బంది మరియు 12 దళాలను తీసుకెళ్లడానికి మరియు 13,000-పౌండ్ల (5,900 కిలోల) బాహ్"&amp;"య లిఫ్టింగ్ సామర్థ్యాన్ని కలిగి ఉండాలని ప్రతిపాదించబడింది. [6] ఇది ఆరు-బై-సిక్స్-అడుగుల (1.8 మీ × 1.8 మీ) క్యాబిన్ కలిగి ఉంది, ఇది UH-60 బ్లాక్ హాక్ యొక్క అంతర్గత పరిమాణానికి రెండు రెట్లు ఉంటుంది మరియు 8,000-పౌండ్ల (3,600 కిలోల) అంతర్గత లిఫ్టింగ్ సామర్థ్య"&amp;"ాన్ని కలిగి ఉంటుంది. ఈ విమానం 12 నాటో లిట్టర్లను మోయగలదు, దూరాలపై స్వీయ-అమలు కోసం సహాయక ఇంధన వ్యవస్థను కలిగి ఉంటుంది మరియు ఐచ్ఛికంగా నిర్వహించగల సామర్థ్యాన్ని కలిగి ఉంటుంది. యుటిలిటీ మరియు అటాక్ వెర్షన్లు 90% సామాన్యతను కలిగి ఉంటాయి మరియు అదే వేగంతో ఎగురు"&amp;"తాయి. టెస్ట్ ఎయిర్‌క్రాఫ్ట్ ప్రస్తుత GE T706 ఇంజిన్‌లతో అమర్చబడి ఉంటుంది, అయితే AVX వారి డిజైన్‌ను అధునాతన సరసమైన టర్బైన్ ఇంజిన్‌తో దాని 4,800 HP (3,600 kW) అవుట్‌పుట్‌తో సన్నద్ధం చేయాలని చూస్తోంది. AVX రాక్‌వెల్ కాలిన్స్, జనరల్ ఎలక్ట్రిక్ మరియు BAE వ్యవస"&amp;"్థలతో జతకట్టింది. [7] ఇది సులభంగా కార్గో నిర్వహణ కోసం పెద్ద వెనుక రాంప్‌తో ఫ్యూజ్‌లేజ్ యొక్క రెండు వైపులా ఎంట్రీ తలుపులు కలిగి ఉంటుంది. రెండు సంస్కరణలు ముడుచుకునే ల్యాండింగ్ గేర్‌ను కలిగి ఉన్నాయి, మరియు దాడి వేరియంట్ శుభ్రమైన ఏరోడైనమిక్ డిజైన్‌ను అందించడా"&amp;"నికి అవసరమైనంత వరకు లోపల నిల్వ చేసిన అన్ని ఆయుధాలను కలిగి ఉంటుంది. [11] కంపెనీ పేరులేని భావనను ""వినూత్న సమ్మేళనం ఏకాక్షక హెలికాప్టర్"" గా సూచిస్తుంది, V-22 ఓస్ప్రే యొక్క 80 శాతం వేగాన్ని సగం ఖర్చుతో సాధించగలదు. ఇది 95 ° F (35 ° C) ఉష్ణోగ్రతలలో 6,000 అడుగ"&amp;"ుల (1,800 మీ) వద్ద హోవర్ చేయగలదు మరియు కాలిఫోర్నియాలోని ట్రావిస్ ఎయిర్ ఫోర్స్ బేస్ నుండి హవాయికి చెల్లించబడదు, ఇది 2,100 ఎన్ఎమ్ఐ (2,400 మైళ్ళు; 3,900 కిమీ) దూరం. AVX తన స్థానాన్ని ఒక చిన్న సంస్థగా భావిస్తుంది (25 మంది ఉద్యోగులతో, కొందరు V-22 లో పనిచేశారు)"&amp;" [29] పెద్ద రక్షణ సంస్థల వంటి ఓవర్‌హెడ్ లక్షణాల వారసత్వం లేదా భారం లేకుండా దాని ప్రయోజనానికి; ఒక విమానాన్ని సరఫరా చేయడానికి ఎంపిక చేయబడితే, అసెంబ్లీ, సమైక్యత మరియు ఉత్పత్తి మద్దతును నిర్వహించగల మరొక సంస్థతో AVX మరొక సంస్థతో టీమింగ్ ఏర్పాటును కలిగి ఉంటుంది"&amp;". [33] సికోర్స్కీ మాదిరిగానే, AVX ఏకాక్షాలను హెవీ-లిఫ్ట్‌కు అనుచితమైనదిగా భావిస్తుంది మరియు సామర్థ్యం సెట్ 4 (చినూక్ రీప్లేస్‌మెంట్) కోసం బదులుగా వారి టిల్ట్రోటర్‌ను సూచిస్తుంది. [34] కరేమ్ విమానం ఆప్టిమమ్-స్పీడ్ టిల్ట్రోటర్ (OSTR) ను రూపొందించడానికి ప్రత"&amp;"ిపాదించింది, ఇది TR36TD ప్రదర్శనకారుడిని నియమించింది. ఇది ఇప్పటికే ఉన్న టర్బోషాఫ్ట్ ఇంజిన్లతో నడిచే జంట 36-అడుగుల వ్యాసం (11 మీ) వేరియబుల్-స్పీడ్ రోటర్లను కలిగి ఉంటుంది. TR36D యొక్క ఉత్పత్తి వెర్షన్ 360 kN (410 mph; 670 km/h) స్థాయి విమాన వేగాన్ని కలిగి ఉ"&amp;"ంటుంది. కరేమ్ దాని వేరియబుల్-స్పీడ్ OSTR కాన్ఫిగరేషన్ బరువు, డ్రైవ్ రైలు మరియు ఏరోడైనమిక్ మరియు ప్రొపల్సివ్ సామర్థ్యంలో ప్రయోజనాలను అందిస్తుంది. ఇది అధిక వేగం, ఎత్తులో ""బలమైన"" హోవర్ పనితీరు, అధిక ఆరోహణ రేటు మరియు నిరంతర యుక్తి మరియు ఇతర నిలువు-టేకాఫ్-మర"&amp;"ియు-ల్యాండింగ్ కాన్ఫిగరేషన్ల కంటే ఎక్కువ శ్రేణిని కలిగి ఉంది. ఇది తగ్గిన సంక్లిష్టత, స్వాభావిక భద్రతా ప్రయోజనాలు, సరళీకృత నిర్వహణ మరియు తక్కువ మొత్తం యాజమాన్య వ్యయాన్ని కూడా అందిస్తుంది. [35] 2016 నాటికి [అప్‌డేట్], కరేమ్ TR36 యొక్క సంస్కరణలపై పని చేస్తూన"&amp;"ే ఉంది, 2018 చుట్టూ రోటర్లను పరీక్షించడం ప్రారంభించాలని అనుకుంటుంది. [36] EADS JMR దశ I ప్రదర్శన కోసం ఒక ప్రతిపాదనను సమర్పించాలని యోచిస్తోంది, ఇది యూరోకాప్టర్ X³, [31] [37] ఆధారంగా జరిగిందని భావిస్తున్నారు, కాని మే 2013 చివరలో ఉపసంహరించుకుంది ఎందుకంటే యూర"&amp;"ోకాప్టర్ X³ మేధో సంపత్తిని యుఎస్‌కు బదిలీ చేయవలసి ఉంటుంది, [[[3] 38] మరియు సాయుధ ఏరియల్ స్కౌట్ ప్రోగ్రామ్ కోసం దాని బిడ్లపై దృష్టి పెట్టడం (తరువాత రద్దు చేయబడింది). [39] [40] హై-స్పీడ్ రోటర్‌క్రాఫ్ట్‌ను అభివృద్ధి చేయడానికి అయ్యే ఖర్చు 75 మిలియన్ డాలర్ల ని"&amp;"ధుల కంటే చాలా ఎక్కువ అని కంపెనీ తెలిపింది. EADS ప్రతిపాదన పూర్తిగా X3 రూపకల్పనపై ఆధారపడి లేదు, కానీ దాని సాంకేతిక పరిజ్ఞానం యొక్క పరపతి అంశాలను చేసింది. సైన్యం నిర్దిష్ట అవసరాలను సృష్టించినప్పుడు EADS FVL కోసం తన ప్రతిపాదనను తిరిగి సమర్పించవచ్చు. [41] పియ"&amp;"ాసెక్కి విమానం దాని PA61-4 అడ్వాన్స్‌డ్ వింగ్డ్ కాంపౌండ్ (AWC) ను వేలం వేస్తోంది. పూర్తి-సమ్మేళనం వెర్షన్ 233 kN (268 mph; 432 km/h) వద్ద ప్రయాణించడానికి ప్రణాళిక చేయబడింది మరియు వారి వెక్టర్డ్-థ్రస్ట్ డక్టెడ్ ప్రొపెల్లర్ (VTDP) ను ఉపయోగించారు, ఇది గతంలో "&amp;"పియాసెక్కి X-49 లో ఎగురుతుంది. ఇది విమానాన్ని నడిపించింది మరియు లిఫ్ట్ మరియు యాంటీ-టార్క్ కోసం లాంగ్-స్పాన్ వింగ్ కలిగి ఉంది. వింగ్ అదనంగా విమాన నియంత్రణ కోసం పిచ్‌లో పైవట్ చేయబడింది మరియు హోవర్‌లో రోటర్ డౌన్‌లోడ్ తగ్గించడానికి. రెక్కను తొలగించడం కానీ VTD"&amp;"P ని నిలుపుకోవడం 180 kN (210 mph; 330 km/h) థ్రస్ట్ కాంపౌండ్ వెర్షన్‌ను ఉత్పత్తి చేసింది, వీటిని షిప్‌బోర్డ్ కార్యకలాపాలకు ఉపయోగించవచ్చు. VTDP ని సాంప్రదాయిక తోక రోటర్‌తో భర్తీ చేయడం 160 kN (180 mph; 300 కిమీ/గం) సంస్కరణను ఉత్పత్తి చేసింది, ఇది నెమ్మదిగా "&amp;"ఉంటుంది, కానీ తేలికైనది, చౌకగా ఉంటుంది మరియు బాహ్య-లిఫ్ట్ లేదా నిలువు-నియంత్రిత మిషన్లను బాగా నిర్వహించగలదు. [32] ప్రోగ్రామ్ యొక్క ఉమ్మడి బహుళ-పాత్ర దశ కోసం పియాసెక్కి ఎంట్రీ ఎంపిక చేయబడలేదు. [42] 2016 నాటికి [నవీకరణ], పియాసెక్కి X-49 ను నవీకరించడానికి ఇత"&amp;"ర నిధులను కలిగి ఉంది మరియు FVL కోసం రెక్కల సమ్మేళనం హెలికాప్టర్ డిజైన్‌ను అందించాలని భావిస్తుంది. [43] 5 జూన్ 2013 న, బెల్ తన V-280 వాలర్ డిజైన్‌ను జాయింట్ మల్టీ-రోల్ (జెఎంఆర్) టెక్నాలజీ ప్రదర్శన (టిడి) దశ కోసం ఆర్మీ ఎంపిక చేసినట్లు ప్రకటించింది. ఆర్మీ సమ"&amp;"ర్పణను ఒక వర్గం I ప్రతిపాదనగా వర్గీకరించింది, అంటే ఇది ఆర్మీ మిషన్ అవసరాలకు వర్తించే ప్రోగ్రామ్ లక్ష్యాలు మరియు లక్ష్యాలకు సంబంధించిన బాగా రూపొందించిన, శాస్త్రీయంగా లేదా సాంకేతికంగా మంచి ప్రతిపాదన, సమర్థవంతమైన శాస్త్రీయ మరియు సాంకేతిక సిబ్బందితో బాధ్యతాయు"&amp;"తమైన కాంట్రాక్టర్ అందించేది ఫలితాలను సాధించడానికి అవసరమైన వనరులు. [44] [45] X2 ప్రోటోటైప్ ఆధారంగా హై-స్పీడ్ కాంపౌండ్ హెలికాప్టర్ డిజైన్‌ను పిచ్ చేస్తున్న బోయింగ్-సికోర్స్కీ బృందం, JMR-TD దశ I ప్రోగ్రామ్ కోసం సాంకేతిక పెట్టుబడి ఒప్పందంపై చర్చలు జరపడానికి వ"&amp;"ారు ఆహ్వానించబడ్డారని నివేదించారు. JMR-TD ఒప్పందాలు సెప్టెంబర్ 2013 లో ఇవ్వబడుతున్నాయి, విమానాలు 2017 కోసం షెడ్యూల్ చేయబడ్డాయి. [46] [45] AVX విమానం కూడా JMR దశ I కోసం ఒక వర్గం I పాల్గొనేవారిగా ఎంపిక చేయబడిందని ధృవీకరించింది. వారి ప్రవేశం ఏకాక్షక-రోటర్ కా"&amp;"ంపౌండ్ హెలికాప్టర్, ఇది ప్రొపల్షన్ కోసం డక్టెడ్ అభిమానులతో మరియు రోటర్లను అధిక వేగంతో ఆఫ్‌లోడ్ చేయడానికి చిన్న రెక్కలు. ఇప్పటికే ఉన్న జనరల్ ఎలక్ట్రిక్ టి 700 ఇంజన్లను ఉపయోగించి 70% స్కేల్ ప్రదర్శనకారుడిని నిర్మించాలని కంపెనీ యోచిస్తోంది. [47] డిజైన్లను ఎన"&amp;"్నుకునే ముందు EADS ప్రోగ్రామ్ నుండి వైదొలిగారు, మరియు పియాసెక్కి విమానం ఈ ప్రయత్నంలో కొనసాగడానికి ఎంపిక చేయబడలేదు. [42] 31 జూలై 2013 న, బోయింగ్ మరియు సికోర్స్కీ ప్రతిజ్ఞ చేశారు 6 ఆగస్టు 2013 న, లాక్హీడ్ మార్టిన్ JMR/FVL ప్రోగ్రామ్ యొక్క అవసరాలను తీర్చడాని"&amp;"కి కొత్త మిషన్ ఎక్విప్మెంట్ ప్యాకేజీని అందిస్తామని చెప్పారు. లాక్‌హీడ్ మార్టిన్ భవిష్యత్తులో వాయుమార్గాన సామర్ధ్యం పర్యావరణ సాఫ్ట్‌వేర్ ప్రమాణాలను విమానం యొక్క కాక్‌పిట్ మరియు మిషన్ సిస్టమ్స్‌లో వారి ఏవియానిక్స్, ఆయుధాలు మరియు ఎఫ్ -35 హెల్మెట్ వంటి సెన్సా"&amp;"ర్లను ఉపయోగిస్తుంది. [49] బోయింగ్ మరియు ఇతర కంపెనీలు ఏవియానిక్స్ యొక్క ప్రత్యర్థి సెట్లను అందిస్తాయని భావిస్తున్నారు. [50] 9 సెప్టెంబర్ 2013 న, బెల్ లాక్‌హీడ్ వారితో V-280 లో జతకడుతున్నట్లు ప్రకటించాడు. [51] 2 అక్టోబర్ 2013 న, యు.ఎస్. ఆర్మీ జాయింట్ మల్టీ-"&amp;"రోల్ టెక్నాలజీ ప్రదర్శనకారుడు ఫేజ్ I ప్రోగ్రామ్ క్రింద AVX విమానం, బెల్ హెలికాప్టర్లు, కారెమ్ ఎయిర్క్రాఫ్ట్ మరియు సికోర్స్కీ విమానాలకు టెక్నాలజీ ఇన్వెస్ట్‌మెంట్ అగ్రిమెంట్స్ (IIA) ను ప్రదానం చేసింది. రెండు సాధారణ రకాల ప్రతిపాదనలు ఉన్నాయి: రోటర్లు మరియు సా"&amp;"ంప్రదాయ ప్రొపెల్లర్లుగా పనిచేసే రోటర్లతో కూడిన టిల్ట్రోటర్లు మరియు నిలువు రోటర్లు మరియు ప్రత్యేక వెనుక-మౌంటెడ్ ప్రొపెల్లర్లను ఉపయోగించే సమ్మేళనం హెలికాప్టర్లు. AVX మరియు సికోర్స్కీ నిలువు లిఫ్ట్ అందించడానికి రెండు కౌంటర్-రొటేటింగ్ రోటర్లతో సమ్మేళనం డిజైన్"&amp;"లను అందిస్తున్నాయి. ఫార్వర్డ్ కదలిక కోసం, AVX ఇద్దరు డక్టెడ్ అభిమానులను ఉపయోగిస్తుంది మరియు సికోర్స్కీ వెనుక భాగంలో ఒకే ప్రొపెల్లర్‌ను ఉపయోగిస్తుంది. బెల్ V-280 VALOR TILTTROTOR ను అందిస్తోంది. కరేమ్ విమానం వాంఛనీయ-స్పీడ్ రోటర్లతో టిల్‌ట్రోటర్‌ను అందిస్తో"&amp;"ంది, ఇది విమానం వేగం లేదా సామర్థ్య డిమాండ్లను బట్టి ప్రొపెల్లర్లను వేగవంతం చేయడానికి లేదా నెమ్మదిగా చేయడానికి అనుమతిస్తుంది. A160 హమ్మింగ్‌బర్డ్‌లో ఇలాంటి సాంకేతిక పరిజ్ఞానం ఉపయోగించబడింది. JMR-TD అనేది వాస్తవిక రూపకల్పన ట్రేడ్‌లను పరిశోధించడానికి మరియు స"&amp;"ాంకేతిక పరిజ్ఞానాన్ని ప్రారంభించడానికి సామర్థ్యాలు, సాంకేతికతలు మరియు ఇంటర్‌ఫేస్‌ల యొక్క కార్యాచరణ ప్రతినిధి మిశ్రమాన్ని అభివృద్ధి చేయడం మరియు ప్రదర్శించడం. [11] [35] TIA లు వారి రోటర్‌క్రాఫ్ట్ యొక్క ప్రాథమిక రూపకల్పనను పూర్తి చేయడానికి నాలుగు జట్లకు తొమ్"&amp;"మిది నెలలు ఇస్తాయి, అప్పుడు సైన్యం 2017 లో ఎగరడానికి ఇద్దరు పోటీ ప్రదర్శనకారుల నిర్మాణాన్ని సమీక్షిస్తుంది మరియు అధికారం ఇస్తుంది. ప్రారంభ డౌన్‌లెక్టెడ్‌కు అవకాశం ఉన్నప్పటికీ, నాలుగు జట్లు కేంద్రీకృతమై ఉన్నాయి 2017 విమాన ప్రదర్శనలలో. వాహన ఆకృతీకరణలు, సాంక"&amp;"ేతిక పరిజ్ఞానాన్ని ప్రారంభించే పరిపక్వత, సాధించగల పనితీరు మరియు సామర్థ్యాలను ఎనేబుల్ చేసే పరిపక్వత మరియు ఆ సామర్థ్యాలను సాధించడానికి అవసరమైన సరసమైన సాంకేతిక పరిష్కారాలను హైలైట్ చేస్తుంది. [52] [53] ఈ కార్యక్రమం యొక్క ఈ దశ కోసం నాలుగు జట్లలో ప్రతి ఒక్కటి స"&amp;"ైన్యం నుండి .5 6.5 మిలియన్లను అందుకున్నారు. [54] 21 అక్టోబర్ 2013 న, డిఫెన్స్ ఎగ్జిక్యూటివ్స్ ఈ కార్యక్రమానికి బిడ్డింగ్, సైన్యం 2014 లో రెండు సంస్థలకు తక్కువ స్థాయిలో ఉండాలని యోచిస్తోంది, అప్పుడు వారు 2017 లో విమాన పరీక్షల కోసం ప్రోటోటైప్‌లను అభివృద్ధి చ"&amp;"ేస్తారు. JMR-TD దశ I మీడియం యుటిలిటీ రోటర్‌క్రాఫ్ట్ ఎయిర్‌ఫ్రేమ్‌ను రూపొందించడంపై దృష్టి సారించింది. దశ II మిషన్ సిస్టమ్స్ మరియు సాఫ్ట్‌వేర్‌లను అభివృద్ధి చేస్తుంది [55] అయితే ఎయిర్‌ఫ్రేమ్‌లతో అనుసంధానం ప్రణాళిక చేయబడలేదు మరియు అందువల్ల ఎగురుతుంది. [56] J"&amp;"MR మూల్యాంకనాల కోసం సమర్పణలను జూన్ 2014 నాటికి నలుగురు పోటీదారులు నమోదు చేయాల్సి ఉంది, 2017 మరియు 2019 మధ్య ప్రయాణించడానికి ప్రదర్శనకారులను నిర్మించడానికి సైన్యం ఇద్దరు ఎంచుకుంటుంది, కాని సైన్యం FVL కోసం JMR కాని వాహనాన్ని ఎంచుకోవచ్చు మరియు వివిధ రకాలను క"&amp;"ొనసాగించవచ్చు వేర్వేరు FVL తరగతులు. వాహనాల అంతటా మరియు సైనిక విభాగాలలో వ్యవస్థల యొక్క సామాన్యత కావాలి. [57] [58] స్పెసిఫికేషన్స్ మీడియం యుటిలిటీ మరియు అటాక్ మిషన్లు రెండింటినీ చేయగల డిజైన్ కోసం, 230 kN (260 mph; 430 కిమీ/గం) క్రూజింగ్ వేగం, మరియు 95 ° F ("&amp;"35 ° C) లో 6,000 అడుగుల (1,800 మీ) వద్ద హోవర్ చేయడం ఉష్ణోగ్రతలు. విమాన పరీక్షలు మరియు సాంకేతిక అభివృద్ధి తరువాత, జెఎంఆర్ ముగుస్తుంది మరియు అంచనా వేసిన billion 100 బిలియన్ ఎఫ్‌విఎల్ ప్రయత్నాన్ని ప్రారంభించడానికి అన్ని కంపెనీలకు ప్రతిపాదనల కోసం ఒక అభ్యర్థన "&amp;"(ఆర్‌ఎఫ్‌పి) జారీ చేయబడుతుంది. JMR క్రింద అభివృద్ధి చేయబడిన ప్రదర్శనకారులు కొన్ని కీలక సాంకేతిక పరిజ్ఞానాన్ని ప్రదర్శించడానికి ""X- ప్లాన్లు"" అవుతారు, కాని వాటికి ఉత్పత్తి-ప్రాతినిధ్యం వహించే ఇంజన్లు లేదా రియల్ మిషన్ సిస్టమ్స్ నిర్మాణం ఉండదు; 2030 లలో ఎఫ"&amp;"్‌విఎల్ కింద ఆర్మీ రోటరీ-వింగ్ ఏవియేషన్‌ను వేగం, లిఫ్ట్, ప్రొటెక్షన్ మరియు ఇంటర్‌ఆపెరాబిలిటీకి ఎనేబుల్ చెయ్యడానికి జెఎంఆర్ సాంకేతికతలను ప్రదర్శిస్తుంది. జాయింట్ స్ట్రైక్ ఫైటర్ ప్రోగ్రామ్ [57] [58] లో కనిపించే సవాళ్ళ కారణంగా ఈ కార్యక్రమం ఉద్దేశపూర్వకంగా నె"&amp;"మ్మదిగా ఉంది మరియు భవిష్యత్ పోరాట వ్యవస్థలు వంటి గత కార్యక్రమాల వైఫల్యాలు, సంక్లిష్టమైన అవసరాలు తరువాత రద్దు చేయబడిన బడ్జెట్లు మరియు కాలక్రమాలలో రద్దు చేయబడలేదు . జాయింట్ కామన్ ఆర్కిటెక్చర్ స్టాండర్డ్ కోసం ఒక ఒప్పందం జూలై 2014 లో ల్యాబ్-ఆధారిత పరీక్ష కోసం"&amp;" ఇవ్వవలసి ఉంది మరియు FVL RFP 2019 లో జారీ చేయబడుతుంది. [59] సికోర్స్కీ-బోయింగ్ బృందం JMR కోసం జూన్ మధ్యలో SB-1 ధిక్కరించే డిజైన్ మరియు రిస్క్ రిపోర్ట్ ను సైన్యానికి సమర్పించింది. [60] JMR-TD ఎంట్రీలను తగ్గించడానికి సైన్యం ఐదు ప్రమాణాలను చూస్తోంది: సేవల సై"&amp;"న్స్ మరియు టెక్నాలజీ లక్ష్యాలను డిజైన్ ఎంతవరకు అభివృద్ధి చేస్తుంది; డిజైన్ పనితీరు స్పెసిఫికేషన్లకు అనుగుణంగా ఉందా; ప్రదర్శనకారుడు స్పెసిఫికేషన్లను ఎంత బాగా ధృవీకరిస్తాడు; పోటీదారు వారి షెడ్యూల్‌ను ఉంచారా; మరియు విమాన ప్రదర్శనను నిర్వహించడానికి కంపెనీకి న"&amp;"ైపుణ్యాలు మరియు సామర్థ్యం ఉందా. FY 2016 లో సీక్వెస్ట్రేషన్ తిరిగి వచ్చే అవకాశంతో కూడా, పరిశోధన మరియు అభివృద్ధి కార్యక్రమాలకు సైన్యం యొక్క మద్దతు కారణంగా JMR ప్రోగ్రామ్ కోతలు లేదా రద్దు నుండి తప్పించుకోవచ్చు. [61] ప్రదర్శనకారుడు విమానం 200 విమాన గంటల జీవిత"&amp;"కాలం ఉంటుంది, మరియు ఆర్మీ బడ్జెట్ $ 240 మిలియన్లు. [56] జూలై 2014 లో, ఏ ఇద్దరు పోటీదారులు వన్ దశకు వెళ్తారో సైన్యం నిర్ణయించింది, కాని విజేతలను ప్రకటించే ముందు సహేతుకమైన మార్గాన్ని నిర్ణయించడానికి నాలుగు పార్టీలతో ప్రోగ్రామ్ చర్చలు నిర్వహిస్తారు, [62] ఇది"&amp;" ఆగస్టు చివరిలో లేదా సెప్టెంబర్ 2014 ప్రారంభంలో జరుగుతుందని భావిస్తున్నారు జూలై ప్రారంభంలో, జాయింట్ కామన్ ఆర్కిటెక్చర్ (జెసిఎ) ప్రామాణిక ""డిజిటల్ బ్యాక్‌బోన్"" ను అభివృద్ధి చేయడానికి సైన్యం బోయింగ్-సికోర్స్కీ బృందాన్ని ఎంచుకుంది, దీని ద్వారా మిషన్ వ్యవస్"&amp;"థలు ఎఫ్‌విఎల్ సిస్టమ్ రూపకల్పనలో విలీనం చేయబడతాయి. [63] 11 ఆగస్టు 2014 న, ఆర్మీ సికోర్స్కీ-బోయింగ్ మరియు బెల్-లాక్‌హీడ్ జట్లకు జెఎంఆర్ ప్రదర్శన కార్యక్రమంతో కొనసాగడానికి ఎస్బి -1 డిఫియంట్ మరియు వి -280 శౌర్యాన్ని ఎంచుకున్నట్లు సమాచారం ఇచ్చింది. విమాన నమూన"&amp;"ాలు సైన్యం ఏకాక్షక మరియు టిల్ట్-రోటర్ డిజైన్లను అనుసరిస్తున్నట్లు చూపిస్తుంది మరియు చిన్న ఎంట్రీల కంటే పెద్ద మరియు స్థాపించబడిన కాంట్రాక్టర్లను ఇష్టపడతారు. AVX ఎయిర్క్రాఫ్ట్ ఇది ఇప్పటికీ సైన్యంతో చర్చలు జరుపుతోందని మరియు వారు ఇప్పటికీ ఈ కార్యక్రమంలో కొంత "&amp;"స్థాయి పనులతో కొనసాగవచ్చని నమ్ముతారు. చర్చలు ఖరారు అయిన తర్వాత ఆగస్టు చివరలో డౌన్‌లెక్ట్ యొక్క అధికారిక మాట ప్రకటించబడాలి. [64] 3 అక్టోబర్ 2014 న సికోర్స్కీ-బోయింగ్ ఎస్బి -1 మరియు బెల్-లాక్‌హీడ్ వి -280 ఎంపికను సైన్యం అధికారికంగా ప్రకటించింది. ఇరు జట్లు ఇ"&amp;"ప్పుడు 2017 నుండి విమాన పరీక్షలతో టెక్నాలజీ ప్రదర్శన విమానాలను నిర్మిస్తాయి. ఎవిఎక్స్ మరియు కరేమ్ విమానాలు ఎన్నుకోబడనప్పటికీ. సైన్యం వారు అందించిన సాంకేతిక పరిజ్ఞానాలపై ఇప్పటికీ ఆసక్తి కలిగి ఉంది. [65] సెప్టెంబర్ 2014 ప్రారంభంలో, విమానయాన నిపుణుల బృందం ఎఫ"&amp;"్‌విఎల్ చొరవ నుండి సిబ్బందికి మునుపటి సముపార్జన ప్రయత్నాలు చేసిన తప్పులను ఎలా నివారించాలో, అవి ఎఫ్ -35 జాయింట్ స్ట్రైక్ ఫైటర్. ప్యానెల్ మూడు సూచనలను కలిగి ఉంది: ప్రోగ్రామ్‌ను వేర్వేరు నిర్వహించదగిన ముక్కలుగా విభజించండి; వాణిజ్య హెలికాప్టర్ పరిశ్రమ యొక్క న"&amp;"ైపుణ్యాన్ని ఉపయోగించండి; మరియు యు.ఎస్. కాంగ్రెస్ నుండి ప్రారంభ మద్దతును పొందండి. FVL నాలుగు వేర్వేరు లిఫ్ట్ తరగతులను అభివృద్ధి చేయడానికి ప్రయత్నిస్తోంది, ఇది ఈ కార్యక్రమంలో నేవీ మరియు యు.ఎస్. మెరైన్ కార్ప్స్ కోసం మీడియం లిఫ్ట్ విమానాలను కలిగి ఉంటే ఐదు కూడ"&amp;"ా కావచ్చు, కాబట్టి అవసరాల యొక్క పరిపూర్ణ వైవిధ్యం ఒకే ప్రోగ్రామ్ ఇచ్చిన వివిధ సంస్కరణలను విజయవంతంగా ఉత్పత్తి చేయగలదనే సందేహాన్ని కలిగిస్తుంది రూపకల్పన. F-35 ప్రోగ్రామ్ ఎదుర్కొన్న ఒక ప్రధాన సమస్య ఏమిటంటే, ఒక డిజైన్ యొక్క వైవిధ్యాలతో వేర్వేరు అవసరాలను తీర్చ"&amp;"డానికి ఒకే ప్రోగ్రామ్‌ను కలిగి ఉంది. FVL దీనిని నివారించడం మరియు వివిధ సేవల్లో వివిధ హెలికాప్టర్లలో సాధారణ డ్రైవ్ రైళ్లు, ఇంజన్లు మరియు సమాచార మార్పిడిని ఉపయోగించడం యొక్క ప్రాధమిక లక్ష్యాలను చేరుకోవడం సాధ్యమే; ఆర్మీ యొక్క అపాచీ మరియు బ్లాక్ హాక్ నమూనాలు ప"&amp;"ూర్తిగా భిన్నంగా ఉన్నప్పటికీ, మెరైన్స్ యొక్క UH-1Y వెనం యుటిలిటీ మరియు AH-1Z వైపర్ అటాక్ హెలికాప్టర్లు వేర్వేరు ఎయిర్‌ఫ్రేమ్‌లను ఉపయోగించినప్పటికీ 85 శాతం భాగాలు సాధారణతను కలిగి ఉన్నాయి. వాణిజ్య హెలికాప్టర్ తయారీదారుల నుండి అందుబాటులో ఉన్న సాంకేతిక పరిజ్ఞ"&amp;"ానాన్ని ఉపయోగించడం ద్వారా డబ్బు మరియు సమయాన్ని ఆదా చేయవచ్చు, ఇది అధిక-పనితీరు గల F-35 తో చేయటం అసాధ్యం. జెఎస్‌ఎఫ్ అంతర్జాతీయ భాగస్వాములను మరియు ఎఫ్‌విఎల్‌కు ఏదీ లేనప్పటికీ, ఈ కార్యక్రమం అధికారికంగా ప్రారంభమైన తర్వాత భాగస్వాములకు స్వాగతం పలికారు మరియు ప్రభ"&amp;"ుత్వ-ప్రభుత్వ ఒప్పందాలు జరగడానికి ముందే పరిశ్రమ-నుండి-వాస్ట్రీ సహకారాన్ని ముందస్తుగా స్వాధీనం చేసుకుంటారు. చీకటిలో చట్టసభ సభ్యులను ఉంచడం వల్ల నమ్మకం లేకపోవడం మరియు F-35 తో నిధుల కోసం రిపోర్టింగ్ అవసరాలను విధించడం వంటివి కాంగ్రెస్ మద్దతును కూడా ప్రారంభంలోన"&amp;"ే భద్రపరచాలని సూచించారు. [66] ఆర్మీ ఏవియేషన్ కొనుగోలు బడ్జెట్లు 3 సంవత్సరాలలో 40% తగ్గినందున, ప్రస్తుత రోటర్‌క్రాఫ్ట్ విమానాల ఆధునీకరణతో ఎఫ్‌విఎల్ నిధులు విరుద్ధంగా ఉంటాయి. [67] [68] జనవరి 2015 లో, ఎఫ్‌విఎల్-మీడియం వర్గాన్ని రెండు వేర్వేరు వెర్షన్లుగా విభ"&amp;"జించవచ్చని సైన్యం ధృవీకరించింది, ఒకటి దాడి/నిఘా కోసం మరియు ఒకటి యుటిలిటీ మరియు ట్రూప్ మోసే కోసం. ఈ కార్యక్రమం విమానాల అంతటా కాంపోనెంట్ సామాన్యతను కోరుతున్నప్పటికీ, సేవా నాయకులు దాడి మరియు ట్రూప్-మోగడం కోసం వేర్వేరు పరిమాణ విమానాలు అవసరమని గుర్తించారు, కాబ"&amp;"ట్టి అదే ఎయిర్‌ఫ్రేమ్ రెండు మిషన్లకు ఉపయోగించబడదు; ఇతర సేవలు నిర్దిష్ట అవసరాలకు వారి స్వంత FVL- మీడియం వేరియంట్‌లను కూడా రూపొందించవచ్చు. సంస్కరణలు వివిధ రకాలైన ప్రొపల్షన్ (ఒక టిల్ట్రోటర్ మరియు ఏకాక్షక బ్లేడ్‌లతో ఒక పషర్ ప్రొపెల్లర్) కూడా ఉపయోగించవచ్చు, కా"&amp;"ని 2018 టిడి టెస్ట్ విమానాల ఫలితాల వరకు ఏమీ ఖచ్చితంగా ఉండదు. [69]")</f>
        <v>ఫ్యూచర్ లంబ లిఫ్ట్ (ఎఫ్‌విఎల్) అనేది యునైటెడ్ స్టేట్స్ సాయుధ దళాల కోసం సైనిక హెలికాప్టర్ల కుటుంబాన్ని అభివృద్ధి చేయడానికి ఒక ప్రణాళిక [1]. ఐదు వేర్వేరు పరిమాణాల విమానాలు అభివృద్ధి చేయబడతాయి, సెన్సార్లు, ఏవియానిక్స్, ఇంజన్లు మరియు ప్రతిఘటన వంటి సాధారణ హార్డ్‌వేర్‌ను పంచుకుంటాయి. [2] యు.ఎస్. ఆర్మీ 2004 నుండి ఈ కార్యక్రమాన్ని పరిశీలిస్తోంది. [3] FVL అనేది ఆర్మీ యొక్క UH-60 బ్లాక్ హాక్, AH-64 అపాచీ, CH-47 చినూక్ మరియు OH-58 కియోవా హెలికాప్టర్ల కోసం పున ments స్థాపనలను అభివృద్ధి చేయడానికి ఉద్దేశించబడింది. [4] [5] FVL యొక్క పూర్వగామి ఉమ్మడి మల్టీ-రోల్ (JMR) హెలికాప్టర్ ప్రోగ్రామ్. [6] ఆపరేషన్ ఇరాకీ ఫ్రీడమ్ మరియు ఆపరేషన్ ఎండ్యూరింగ్ ఫ్రీడం నుండి ఒక దశాబ్దం పోరాటం తరువాత, యు.ఎస్. డిపార్ట్మెంట్ ఆఫ్ డిఫెన్స్ యు.ఎస్. ఆర్మీ యొక్క రోటర్‌క్రాఫ్ట్ నౌకాదళం ధరించి ఉందని కనుగొన్నారు. పోరాట కార్యకలాపాలు హెలికాప్టర్లు శాంతికాలంలో కంటే ఐదు రెట్లు ఎక్కువ ఎగురుతున్నాయి. తయారీదారులు అసలు ప్లాట్‌ఫారమ్‌లను సృష్టించకుండా ఇప్పటికే ఉన్న విమానాల కుటుంబాలను పునర్నిర్మించడం మరియు అప్‌గ్రేడ్ చేస్తున్నారు. భవిష్యత్ నిలువు లిఫ్ట్ (ఎఫ్‌విఎల్) భావన ఏమిటంటే, కొత్త టెక్నాలజీ, మెటీరియల్స్ మరియు డిజైన్లను ఉపయోగించే కొత్త రోటర్‌క్రాఫ్ట్‌ను సృష్టించడం, ఎక్కువ కాలం మరియు అధిక పేలోడ్ సామర్థ్యం, ​​మరింత నమ్మదగినది, నిర్వహించడానికి మరియు నిర్వహించడానికి సులభం, తక్కువ నిర్వహణ ఖర్చులను కలిగి ఉంటుంది, తక్కువ నిర్వహణ ఖర్చులను కలిగి ఉంటుంది, మరియు లాజిస్టికల్ పాదముద్రలను తగ్గించగలదు. చాలా ఆర్మీ హెలికాప్టర్లను భర్తీ చేయడానికి వ్యవస్థల కుటుంబాన్ని సృష్టించడం FVL. ఉమ్మడి మల్టీ-రోల్ (జెఎంఆర్) దశలు సాంకేతిక ప్రదర్శనలను అందిస్తాయి. JMR-TD వైమానిక వేదికను అభివృద్ధి చేస్తుంది; JMR దశ నేను గాలి వాహనాన్ని అభివృద్ధి చేస్తాను; JMR దశ II మిషన్ వ్యవస్థలను అభివృద్ధి చేస్తుంది. ఎఫ్‌విఎల్ ప్రోగ్రాం నుండి 4,000 విమానాలను సంపాదించాలని సైన్యం యోచిస్తోంది. [7] సైన్యం 2016 లో ఎఫ్‌విఎల్ ఇంజిన్ ప్రోగ్రామ్‌ను ప్రారంభించింది. [8] భవిష్యత్ నిలువు లిఫ్ట్ 2009 లో ఒక చొరవగా స్థాపించబడింది, ఇంకా పరిష్కారం కాదు, [9] అన్ని DOD నిలువు లిఫ్ట్ సామర్థ్యాలు మరియు సాంకేతిక అభివృద్ధిని కేంద్రీకరించడానికి రక్షణ కార్యదర్శి, అలాగే దీర్ఘకాలిక ఇంజనీరింగ్ సామర్థ్యాలను నిలుపుకోవటానికి. [10] అక్టోబర్ 2011 లో, డిప్యూటీ సెక్రటరీ డిప్యూటీ సెక్రటరీ అన్ని సైనిక సేవలకు తరువాతి తరం నిలువు లిఫ్ట్ విమానాల కోసం ఉమ్మడి విధానాన్ని రూపొందించడానికి ఎఫ్‌విఎల్ వ్యూహాత్మక ప్రణాళికను జారీ చేశారు. రాబోయే 25 నుండి 40 సంవత్సరాల వరకు నిలువు లిఫ్ట్ విమానాల అభివృద్ధిని రూపొందించడం ద్వారా ప్రస్తుత విమానాలను అధునాతన సామర్థ్యంతో భర్తీ చేయడానికి వ్యూహాత్మక ప్రణాళిక ఒక పునాదిని అందించింది. రాబోయే ఎనిమిది నుండి పది సంవత్సరాలలో జీవితాన్ని విస్తరించడానికి, పదవీ విరమణ లేదా కొత్త పరిష్కారంతో భర్తీ చేయడానికి DOD నిలువు లిఫ్ట్ ఫ్లీట్ కోసం 80 శాతం డెసిషన్ పాయింట్లను ఇది సూచిస్తుంది. రాబోయే 50+ సంవత్సరాలు నిలువు లిఫ్ట్ ఏవియేషన్ కార్యకలాపాలను ప్రభావితం చేసే FVL వ్యూహాత్మక ప్రణాళిక అమలు. [11] యు.ఎస్. నేవీ ఈ ప్రయత్నంలో సైన్యానికి భాగస్వామి, కాబట్టి సేవ యొక్క MH-60S/R హెలికాప్టర్లను భర్తీ చేయడానికి నేవీ యొక్క MH-XX ప్రోగ్రామ్‌లో FVL యొక్క ఉత్పన్నం ఉపయోగించబడుతుంది. [12] 2009 లో మూడు పరిమాణాలు ప్రణాళిక చేయబడ్డాయి, తరువాత నాలుగు మరియు ఐదు (ఒకే రూపకల్పనలో ఉండవచ్చు లేదా కాకపోవచ్చు) ప్రస్తుత రోటర్‌క్రాఫ్ట్ రకాలను భర్తీ చేయడానికి is హించబడ్డాయి: [13] [14] యు.ఎస్. హౌస్ ఆర్మ్డ్ సర్వీసెస్ కమిటీ, మూడు వేర్వేరు కాన్ఫిగరేషన్‌లు JMR విమానం-సాంప్రదాయిక హెలికాప్టర్, పెద్ద-రెక్కల మందగించిన రోటర్ కాంపౌండ్ హెలికాప్టర్ మరియు టిల్ట్రోటర్-ఏప్రిల్ 2013 నాటికి అధ్యయనం చేయబడ్డాయి. [17] అవసరాలు ఇప్పటికీ శుద్ధి చేయబడుతున్నప్పటికీ, కొత్త విమానం యొక్క నోషనల్ కాన్సెప్ట్ తప్పనిసరిగా 230 kN (260 mph; 430 km/h) వేగంతో చేరుకోవాలి, 12 దళాలను తీసుకువెళతారు, 6,000 అడుగుల ఎత్తులో "హై-హాట్" పరిస్థితులలో పనిచేస్తాయి ( 1,800 మీ) మరియు 95 ° F (35 ° C) యొక్క ఉష్ణోగ్రతలు, మరియు 263 MI (424 కిమీ) యొక్క పోరాట వ్యాసార్థాన్ని కలిగి ఉంటాయి. కార్గో ట్రాన్స్‌పోర్ట్, యుటిలిటీ, సాయుధ స్కౌట్, దాడి, మానవతా సహాయం, వైద్య తరలింపు, సబ్‌మెరైన్ వ్యతిరేక యుద్ధం, ఉపరితల వ్యతిరేక యుద్ధం, భూమి/సముద్రపు శోధన మరియు రెస్క్యూ, ప్రత్యేక యుద్ధ మద్దతు, నిలువు నింపడం, వాయుమార్గాన గని కౌంటర్‌మీజర్స్ మరియు మరియు ఇతరులు. [18] విమానాల యొక్క FVL కుటుంబం ఐచ్ఛికంగా పైలట్ లేదా స్వయంప్రతిపత్త విమాన సామర్థ్యాలను కలిగి ఉండాలి. [19] మార్చి 2013 లో, ప్రత్యామ్నాయ ఇంజిన్ కాన్సెప్చువల్ డిజైన్ అండ్ అనాలిసిస్ అనే ప్రయత్నం కోసం ప్రతిపాదనలను సమర్పించాలని సైన్యం పరిశ్రమను కోరింది. వ్యవస్థల యొక్క FVL కుటుంబానికి అధికారిక అవసరాలు ఇంకా సెట్ చేయబడనప్పటికీ, అవి హోవర్, స్పీడ్, రేంజ్, పేలోడ్ మరియు ఇంధన సామర్థ్య లక్షణాలను "ప్రస్తుత రోటర్‌క్రాఫ్ట్‌కు మించి" కలిగి ఉండాలి. దీనికి 10,000 అడుగుల (3,000 మీ) మరియు 30,000 అడుగుల (9,100 మీ) క్రూయిజ్ చేయగల విమానం అవసరం కావచ్చు. సామర్థ్యాలలో మంచి హోవర్ యుక్తి అధిక ఎత్తులో ఉంటుంది. [20] [21] ఇంజిన్‌కు ప్రత్యామ్నాయ, అధునాతన ఇంజిన్/పవర్ సిస్టమ్ కాన్ఫిగరేషన్‌లు అవసరం, ఇవి స్టేషన్‌లో మెరుగైన సమయం, పెరిగిన మిషన్ వ్యాసార్థం మరియు నిశ్శబ్ద ఆపరేషన్ వంటి మెరుగైన మిషన్ సామర్థ్యాన్ని ప్రారంభించేవి. ఎయిర్‌ఫ్రేమ్ యొక్క విభిన్న ఆకృతీకరణల కారణంగా, 40 SHP (30 kW) నుండి 10,000 SHP (7,500 kW) వరకు విద్యుత్ ఉత్పాదనలు అధ్యయనం చేయబడుతున్నాయి. ఒకటి నుండి నాలుగు కంపెనీలకు 18 నెలల్లో పూర్తయిన పనితో ఒప్పందం ఇవ్వవచ్చు. [22] లాక్‌హీడ్ మార్టిన్ ఎఫ్‌విఎల్ లైట్, మీడియం, హెవీ మరియు అల్ట్రా-హెవీ విమానంలో విలీనం చేయగల ఒకే "సాధారణ మిషన్ల వ్యవస్థ" ను అభివృద్ధి చేస్తోంది. ఈ వ్యవస్థ కోర్సు సేకరణ మరియు నిలకడపై ఆర్మీ బిలియన్ డాలర్లను ఆదా చేస్తుంది, నిర్వహణ సిబ్బంది, శిక్షకులు మరియు సిబ్బందికి బహుళ వ్యవస్థలలో శిక్షణ ఇవ్వవలసిన అవసరాన్ని తొలగిస్తుంది. ఒక భాగం అనేది ఎఫ్ -35 మెరుపు II లో ఉపయోగించిన హెల్మెట్, డిస్ట్రిబ్యూటెడ్ ఎపర్చరు సాంకేతిక పరిజ్ఞానాన్ని ఉపయోగించి, పైలట్లను విమానం "ద్వారా" చూడటానికి వీలు కల్పించడానికి ఇంటిగ్రేటెడ్ సెన్సార్లను ఉపయోగిస్తుంది. [23] బెల్ హెలికాప్టర్ FVL ప్రోగ్రామ్ కోసం మూడవ తరం టిల్ట్రోటర్ డిజైన్‌ను ప్రతిపాదించింది. సంస్థకు సహాయం అవసరం లేనప్పటికీ, బెల్ ఆర్థిక మరియు సాంకేతిక మద్దతు కోసం భాగస్వాములను కోరింది. [24] ఏప్రిల్ 2013 లో, బెల్ తన టిల్ట్రోటర్ డిజైన్‌ను బెల్ వి -280 వాలర్‌గా పేర్కొంది. ఇది క్రూయిజ్ స్పీడ్ ఆఫ్ 280 నాట్ల (320 mph; 520 కిమీ/గం), 2,100 నాటికల్ మైళ్ళు (2,400 మైళ్ళు; 3,900 కిమీ), మరియు 500 నుండి 800 ఎన్ఎమ్ఐ (580–920 మైళ్ళు; 930 పోరాట పరిధిని కలిగి ఉంది. –1,480 కిమీ). ఇది V- తోక, మిశ్రమ ఫ్యూజ్‌లేజ్, ట్రిపుల్ రిడండెంట్ ఫ్లై-బై-వైర్ ఫ్లైట్ కంట్రోల్ సిస్టమ్, ముడుచుకునే ల్యాండింగ్ గేర్ మరియు రెండు ఆరు అడుగుల వెడల్పు గల (1.8 మీ) సైడ్ తలుపులతో కూడిన పెద్ద సెల్ కార్బన్ కోర్ వింగ్ కలిగి ఉంది. . V-280 అసాధారణమైనది, అందులో రోటర్ వ్యవస్థ మాత్రమే వంగి ఉంటుంది, కానీ ఇంజన్లు కాదు. ప్రణాళికాబద్ధమైన ప్రదర్శనకారుడు మధ్య తరహా మరియు నలుగురు సిబ్బంది మరియు 14 మంది దళాలను కలిగి ఉన్నారు; ఇది 92 శాతం స్కేల్ లేదా అంతకంటే పెద్దదిగా నిర్మించబడాలి. [25] [26] [27] [28] వారు ప్రభుత్వ మొత్తానికి నాలుగు రెట్లు పెట్టుబడి పెడుతున్నారని బెల్ చెప్పారు. [29] సైన్యం బిడ్ ఇవ్వడానికి సిద్ధంగా ఉండటానికి ముందు వారి డిజైన్ ఇతర సేవల హెలికాప్టర్ రీప్లేస్‌మెంట్ ప్రోగ్రామ్‌లకు సిద్ధంగా ఉండవచ్చని బెల్ సూచించారు. [30] SB&gt; 1 ధిక్కరణ (లేదా "SB-1") అనేది ప్రోగ్రామ్ కోసం సికోర్స్కీ విమానం మరియు బోయింగ్ ఎంట్రీ. ఇది దృ g మైన ఏకాక్షక రోటర్లు మరియు రెండు హనీవెల్ T55 ఇంజిన్లతో కూడిన సమ్మేళనం హెలికాప్టర్. దీని మొదటి ఫ్లైట్ మార్చి 2019 లో జరిగింది. AVX విమానం వారి ఏకాక్షక రోటర్ మరియు ట్విన్ డక్టెడ్ ఫ్యాన్ డిజైన్‌తో ఒక విమానాన్ని ప్రతిపాదించింది, ఇది మెరుగైన స్టీరింగ్ మరియు కొన్ని అదనపు ఫార్వర్డ్ శక్తిని అందిస్తుంది. [31] వారి JMR-TD ను 75% స్కేల్ వద్ద నిర్మించాలి. [25] ఇది 230 kN (260 mph; 430 కిమీ/గం) వద్ద ఎగురుతుంది, చిన్న ఫార్వర్డ్ రెక్కల నుండి 40% లిఫ్ట్ మరియు 56-అడుగుల (17 మీ) రోటర్ల నుండి 60%. డిజైన్ యొక్క సగం డ్రాగ్ ఫ్యూజ్‌లేజ్ నుండి వస్తుంది మరియు రోటర్ వ్యవస్థ నుండి సగం, కాబట్టి విండ్ టన్నెల్ పరీక్షలు డ్రాగ్‌ను మూడవ వంతు తగ్గించడమే లక్ష్యంగా పెట్టుకున్నాయి. రోటర్ వ్యవస్థలో రెండు మిశ్రమ-ఫ్లెక్స్‌బీమ్ హబ్‌లు ఉన్నాయి, బ్లేడ్ కఫ్స్‌పై డ్రాగ్-రిడ్యూసింగ్ ఏరోడైనమిక్ ఫెయిరింగ్‌లు మరియు హబ్‌ల మధ్య మాస్ట్. [32] మధ్య తరహా సంస్కరణ 27,000 పౌండ్లు (12,000 కిలోలు) బరువు, నాలుగు సిబ్బంది మరియు 12 దళాలను తీసుకెళ్లడానికి మరియు 13,000-పౌండ్ల (5,900 కిలోల) బాహ్య లిఫ్టింగ్ సామర్థ్యాన్ని కలిగి ఉండాలని ప్రతిపాదించబడింది. [6] ఇది ఆరు-బై-సిక్స్-అడుగుల (1.8 మీ × 1.8 మీ) క్యాబిన్ కలిగి ఉంది, ఇది UH-60 బ్లాక్ హాక్ యొక్క అంతర్గత పరిమాణానికి రెండు రెట్లు ఉంటుంది మరియు 8,000-పౌండ్ల (3,600 కిలోల) అంతర్గత లిఫ్టింగ్ సామర్థ్యాన్ని కలిగి ఉంటుంది. ఈ విమానం 12 నాటో లిట్టర్లను మోయగలదు, దూరాలపై స్వీయ-అమలు కోసం సహాయక ఇంధన వ్యవస్థను కలిగి ఉంటుంది మరియు ఐచ్ఛికంగా నిర్వహించగల సామర్థ్యాన్ని కలిగి ఉంటుంది. యుటిలిటీ మరియు అటాక్ వెర్షన్లు 90% సామాన్యతను కలిగి ఉంటాయి మరియు అదే వేగంతో ఎగురుతాయి. టెస్ట్ ఎయిర్‌క్రాఫ్ట్ ప్రస్తుత GE T706 ఇంజిన్‌లతో అమర్చబడి ఉంటుంది, అయితే AVX వారి డిజైన్‌ను అధునాతన సరసమైన టర్బైన్ ఇంజిన్‌తో దాని 4,800 HP (3,600 kW) అవుట్‌పుట్‌తో సన్నద్ధం చేయాలని చూస్తోంది. AVX రాక్‌వెల్ కాలిన్స్, జనరల్ ఎలక్ట్రిక్ మరియు BAE వ్యవస్థలతో జతకట్టింది. [7] ఇది సులభంగా కార్గో నిర్వహణ కోసం పెద్ద వెనుక రాంప్‌తో ఫ్యూజ్‌లేజ్ యొక్క రెండు వైపులా ఎంట్రీ తలుపులు కలిగి ఉంటుంది. రెండు సంస్కరణలు ముడుచుకునే ల్యాండింగ్ గేర్‌ను కలిగి ఉన్నాయి, మరియు దాడి వేరియంట్ శుభ్రమైన ఏరోడైనమిక్ డిజైన్‌ను అందించడానికి అవసరమైనంత వరకు లోపల నిల్వ చేసిన అన్ని ఆయుధాలను కలిగి ఉంటుంది. [11] కంపెనీ పేరులేని భావనను "వినూత్న సమ్మేళనం ఏకాక్షక హెలికాప్టర్" గా సూచిస్తుంది, V-22 ఓస్ప్రే యొక్క 80 శాతం వేగాన్ని సగం ఖర్చుతో సాధించగలదు. ఇది 95 ° F (35 ° C) ఉష్ణోగ్రతలలో 6,000 అడుగుల (1,800 మీ) వద్ద హోవర్ చేయగలదు మరియు కాలిఫోర్నియాలోని ట్రావిస్ ఎయిర్ ఫోర్స్ బేస్ నుండి హవాయికి చెల్లించబడదు, ఇది 2,100 ఎన్ఎమ్ఐ (2,400 మైళ్ళు; 3,900 కిమీ) దూరం. AVX తన స్థానాన్ని ఒక చిన్న సంస్థగా భావిస్తుంది (25 మంది ఉద్యోగులతో, కొందరు V-22 లో పనిచేశారు) [29] పెద్ద రక్షణ సంస్థల వంటి ఓవర్‌హెడ్ లక్షణాల వారసత్వం లేదా భారం లేకుండా దాని ప్రయోజనానికి; ఒక విమానాన్ని సరఫరా చేయడానికి ఎంపిక చేయబడితే, అసెంబ్లీ, సమైక్యత మరియు ఉత్పత్తి మద్దతును నిర్వహించగల మరొక సంస్థతో AVX మరొక సంస్థతో టీమింగ్ ఏర్పాటును కలిగి ఉంటుంది. [33] సికోర్స్కీ మాదిరిగానే, AVX ఏకాక్షాలను హెవీ-లిఫ్ట్‌కు అనుచితమైనదిగా భావిస్తుంది మరియు సామర్థ్యం సెట్ 4 (చినూక్ రీప్లేస్‌మెంట్) కోసం బదులుగా వారి టిల్ట్రోటర్‌ను సూచిస్తుంది. [34] కరేమ్ విమానం ఆప్టిమమ్-స్పీడ్ టిల్ట్రోటర్ (OSTR) ను రూపొందించడానికి ప్రతిపాదించింది, ఇది TR36TD ప్రదర్శనకారుడిని నియమించింది. ఇది ఇప్పటికే ఉన్న టర్బోషాఫ్ట్ ఇంజిన్లతో నడిచే జంట 36-అడుగుల వ్యాసం (11 మీ) వేరియబుల్-స్పీడ్ రోటర్లను కలిగి ఉంటుంది. TR36D యొక్క ఉత్పత్తి వెర్షన్ 360 kN (410 mph; 670 km/h) స్థాయి విమాన వేగాన్ని కలిగి ఉంటుంది. కరేమ్ దాని వేరియబుల్-స్పీడ్ OSTR కాన్ఫిగరేషన్ బరువు, డ్రైవ్ రైలు మరియు ఏరోడైనమిక్ మరియు ప్రొపల్సివ్ సామర్థ్యంలో ప్రయోజనాలను అందిస్తుంది. ఇది అధిక వేగం, ఎత్తులో "బలమైన" హోవర్ పనితీరు, అధిక ఆరోహణ రేటు మరియు నిరంతర యుక్తి మరియు ఇతర నిలువు-టేకాఫ్-మరియు-ల్యాండింగ్ కాన్ఫిగరేషన్ల కంటే ఎక్కువ శ్రేణిని కలిగి ఉంది. ఇది తగ్గిన సంక్లిష్టత, స్వాభావిక భద్రతా ప్రయోజనాలు, సరళీకృత నిర్వహణ మరియు తక్కువ మొత్తం యాజమాన్య వ్యయాన్ని కూడా అందిస్తుంది. [35] 2016 నాటికి [అప్‌డేట్], కరేమ్ TR36 యొక్క సంస్కరణలపై పని చేస్తూనే ఉంది, 2018 చుట్టూ రోటర్లను పరీక్షించడం ప్రారంభించాలని అనుకుంటుంది. [36] EADS JMR దశ I ప్రదర్శన కోసం ఒక ప్రతిపాదనను సమర్పించాలని యోచిస్తోంది, ఇది యూరోకాప్టర్ X³, [31] [37] ఆధారంగా జరిగిందని భావిస్తున్నారు, కాని మే 2013 చివరలో ఉపసంహరించుకుంది ఎందుకంటే యూరోకాప్టర్ X³ మేధో సంపత్తిని యుఎస్‌కు బదిలీ చేయవలసి ఉంటుంది, [[[3] 38] మరియు సాయుధ ఏరియల్ స్కౌట్ ప్రోగ్రామ్ కోసం దాని బిడ్లపై దృష్టి పెట్టడం (తరువాత రద్దు చేయబడింది). [39] [40] హై-స్పీడ్ రోటర్‌క్రాఫ్ట్‌ను అభివృద్ధి చేయడానికి అయ్యే ఖర్చు 75 మిలియన్ డాలర్ల నిధుల కంటే చాలా ఎక్కువ అని కంపెనీ తెలిపింది. EADS ప్రతిపాదన పూర్తిగా X3 రూపకల్పనపై ఆధారపడి లేదు, కానీ దాని సాంకేతిక పరిజ్ఞానం యొక్క పరపతి అంశాలను చేసింది. సైన్యం నిర్దిష్ట అవసరాలను సృష్టించినప్పుడు EADS FVL కోసం తన ప్రతిపాదనను తిరిగి సమర్పించవచ్చు. [41] పియాసెక్కి విమానం దాని PA61-4 అడ్వాన్స్‌డ్ వింగ్డ్ కాంపౌండ్ (AWC) ను వేలం వేస్తోంది. పూర్తి-సమ్మేళనం వెర్షన్ 233 kN (268 mph; 432 km/h) వద్ద ప్రయాణించడానికి ప్రణాళిక చేయబడింది మరియు వారి వెక్టర్డ్-థ్రస్ట్ డక్టెడ్ ప్రొపెల్లర్ (VTDP) ను ఉపయోగించారు, ఇది గతంలో పియాసెక్కి X-49 లో ఎగురుతుంది. ఇది విమానాన్ని నడిపించింది మరియు లిఫ్ట్ మరియు యాంటీ-టార్క్ కోసం లాంగ్-స్పాన్ వింగ్ కలిగి ఉంది. వింగ్ అదనంగా విమాన నియంత్రణ కోసం పిచ్‌లో పైవట్ చేయబడింది మరియు హోవర్‌లో రోటర్ డౌన్‌లోడ్ తగ్గించడానికి. రెక్కను తొలగించడం కానీ VTDP ని నిలుపుకోవడం 180 kN (210 mph; 330 km/h) థ్రస్ట్ కాంపౌండ్ వెర్షన్‌ను ఉత్పత్తి చేసింది, వీటిని షిప్‌బోర్డ్ కార్యకలాపాలకు ఉపయోగించవచ్చు. VTDP ని సాంప్రదాయిక తోక రోటర్‌తో భర్తీ చేయడం 160 kN (180 mph; 300 కిమీ/గం) సంస్కరణను ఉత్పత్తి చేసింది, ఇది నెమ్మదిగా ఉంటుంది, కానీ తేలికైనది, చౌకగా ఉంటుంది మరియు బాహ్య-లిఫ్ట్ లేదా నిలువు-నియంత్రిత మిషన్లను బాగా నిర్వహించగలదు. [32] ప్రోగ్రామ్ యొక్క ఉమ్మడి బహుళ-పాత్ర దశ కోసం పియాసెక్కి ఎంట్రీ ఎంపిక చేయబడలేదు. [42] 2016 నాటికి [నవీకరణ], పియాసెక్కి X-49 ను నవీకరించడానికి ఇతర నిధులను కలిగి ఉంది మరియు FVL కోసం రెక్కల సమ్మేళనం హెలికాప్టర్ డిజైన్‌ను అందించాలని భావిస్తుంది. [43] 5 జూన్ 2013 న, బెల్ తన V-280 వాలర్ డిజైన్‌ను జాయింట్ మల్టీ-రోల్ (జెఎంఆర్) టెక్నాలజీ ప్రదర్శన (టిడి) దశ కోసం ఆర్మీ ఎంపిక చేసినట్లు ప్రకటించింది. ఆర్మీ సమర్పణను ఒక వర్గం I ప్రతిపాదనగా వర్గీకరించింది, అంటే ఇది ఆర్మీ మిషన్ అవసరాలకు వర్తించే ప్రోగ్రామ్ లక్ష్యాలు మరియు లక్ష్యాలకు సంబంధించిన బాగా రూపొందించిన, శాస్త్రీయంగా లేదా సాంకేతికంగా మంచి ప్రతిపాదన, సమర్థవంతమైన శాస్త్రీయ మరియు సాంకేతిక సిబ్బందితో బాధ్యతాయుతమైన కాంట్రాక్టర్ అందించేది ఫలితాలను సాధించడానికి అవసరమైన వనరులు. [44] [45] X2 ప్రోటోటైప్ ఆధారంగా హై-స్పీడ్ కాంపౌండ్ హెలికాప్టర్ డిజైన్‌ను పిచ్ చేస్తున్న బోయింగ్-సికోర్స్కీ బృందం, JMR-TD దశ I ప్రోగ్రామ్ కోసం సాంకేతిక పెట్టుబడి ఒప్పందంపై చర్చలు జరపడానికి వారు ఆహ్వానించబడ్డారని నివేదించారు. JMR-TD ఒప్పందాలు సెప్టెంబర్ 2013 లో ఇవ్వబడుతున్నాయి, విమానాలు 2017 కోసం షెడ్యూల్ చేయబడ్డాయి. [46] [45] AVX విమానం కూడా JMR దశ I కోసం ఒక వర్గం I పాల్గొనేవారిగా ఎంపిక చేయబడిందని ధృవీకరించింది. వారి ప్రవేశం ఏకాక్షక-రోటర్ కాంపౌండ్ హెలికాప్టర్, ఇది ప్రొపల్షన్ కోసం డక్టెడ్ అభిమానులతో మరియు రోటర్లను అధిక వేగంతో ఆఫ్‌లోడ్ చేయడానికి చిన్న రెక్కలు. ఇప్పటికే ఉన్న జనరల్ ఎలక్ట్రిక్ టి 700 ఇంజన్లను ఉపయోగించి 70% స్కేల్ ప్రదర్శనకారుడిని నిర్మించాలని కంపెనీ యోచిస్తోంది. [47] డిజైన్లను ఎన్నుకునే ముందు EADS ప్రోగ్రామ్ నుండి వైదొలిగారు, మరియు పియాసెక్కి విమానం ఈ ప్రయత్నంలో కొనసాగడానికి ఎంపిక చేయబడలేదు. [42] 31 జూలై 2013 న, బోయింగ్ మరియు సికోర్స్కీ ప్రతిజ్ఞ చేశారు 6 ఆగస్టు 2013 న, లాక్హీడ్ మార్టిన్ JMR/FVL ప్రోగ్రామ్ యొక్క అవసరాలను తీర్చడానికి కొత్త మిషన్ ఎక్విప్మెంట్ ప్యాకేజీని అందిస్తామని చెప్పారు. లాక్‌హీడ్ మార్టిన్ భవిష్యత్తులో వాయుమార్గాన సామర్ధ్యం పర్యావరణ సాఫ్ట్‌వేర్ ప్రమాణాలను విమానం యొక్క కాక్‌పిట్ మరియు మిషన్ సిస్టమ్స్‌లో వారి ఏవియానిక్స్, ఆయుధాలు మరియు ఎఫ్ -35 హెల్మెట్ వంటి సెన్సార్లను ఉపయోగిస్తుంది. [49] బోయింగ్ మరియు ఇతర కంపెనీలు ఏవియానిక్స్ యొక్క ప్రత్యర్థి సెట్లను అందిస్తాయని భావిస్తున్నారు. [50] 9 సెప్టెంబర్ 2013 న, బెల్ లాక్‌హీడ్ వారితో V-280 లో జతకడుతున్నట్లు ప్రకటించాడు. [51] 2 అక్టోబర్ 2013 న, యు.ఎస్. ఆర్మీ జాయింట్ మల్టీ-రోల్ టెక్నాలజీ ప్రదర్శనకారుడు ఫేజ్ I ప్రోగ్రామ్ క్రింద AVX విమానం, బెల్ హెలికాప్టర్లు, కారెమ్ ఎయిర్క్రాఫ్ట్ మరియు సికోర్స్కీ విమానాలకు టెక్నాలజీ ఇన్వెస్ట్‌మెంట్ అగ్రిమెంట్స్ (IIA) ను ప్రదానం చేసింది. రెండు సాధారణ రకాల ప్రతిపాదనలు ఉన్నాయి: రోటర్లు మరియు సాంప్రదాయ ప్రొపెల్లర్లుగా పనిచేసే రోటర్లతో కూడిన టిల్ట్రోటర్లు మరియు నిలువు రోటర్లు మరియు ప్రత్యేక వెనుక-మౌంటెడ్ ప్రొపెల్లర్లను ఉపయోగించే సమ్మేళనం హెలికాప్టర్లు. AVX మరియు సికోర్స్కీ నిలువు లిఫ్ట్ అందించడానికి రెండు కౌంటర్-రొటేటింగ్ రోటర్లతో సమ్మేళనం డిజైన్లను అందిస్తున్నాయి. ఫార్వర్డ్ కదలిక కోసం, AVX ఇద్దరు డక్టెడ్ అభిమానులను ఉపయోగిస్తుంది మరియు సికోర్స్కీ వెనుక భాగంలో ఒకే ప్రొపెల్లర్‌ను ఉపయోగిస్తుంది. బెల్ V-280 VALOR TILTTROTOR ను అందిస్తోంది. కరేమ్ విమానం వాంఛనీయ-స్పీడ్ రోటర్లతో టిల్‌ట్రోటర్‌ను అందిస్తోంది, ఇది విమానం వేగం లేదా సామర్థ్య డిమాండ్లను బట్టి ప్రొపెల్లర్లను వేగవంతం చేయడానికి లేదా నెమ్మదిగా చేయడానికి అనుమతిస్తుంది. A160 హమ్మింగ్‌బర్డ్‌లో ఇలాంటి సాంకేతిక పరిజ్ఞానం ఉపయోగించబడింది. JMR-TD అనేది వాస్తవిక రూపకల్పన ట్రేడ్‌లను పరిశోధించడానికి మరియు సాంకేతిక పరిజ్ఞానాన్ని ప్రారంభించడానికి సామర్థ్యాలు, సాంకేతికతలు మరియు ఇంటర్‌ఫేస్‌ల యొక్క కార్యాచరణ ప్రతినిధి మిశ్రమాన్ని అభివృద్ధి చేయడం మరియు ప్రదర్శించడం. [11] [35] TIA లు వారి రోటర్‌క్రాఫ్ట్ యొక్క ప్రాథమిక రూపకల్పనను పూర్తి చేయడానికి నాలుగు జట్లకు తొమ్మిది నెలలు ఇస్తాయి, అప్పుడు సైన్యం 2017 లో ఎగరడానికి ఇద్దరు పోటీ ప్రదర్శనకారుల నిర్మాణాన్ని సమీక్షిస్తుంది మరియు అధికారం ఇస్తుంది. ప్రారంభ డౌన్‌లెక్టెడ్‌కు అవకాశం ఉన్నప్పటికీ, నాలుగు జట్లు కేంద్రీకృతమై ఉన్నాయి 2017 విమాన ప్రదర్శనలలో. వాహన ఆకృతీకరణలు, సాంకేతిక పరిజ్ఞానాన్ని ప్రారంభించే పరిపక్వత, సాధించగల పనితీరు మరియు సామర్థ్యాలను ఎనేబుల్ చేసే పరిపక్వత మరియు ఆ సామర్థ్యాలను సాధించడానికి అవసరమైన సరసమైన సాంకేతిక పరిష్కారాలను హైలైట్ చేస్తుంది. [52] [53] ఈ కార్యక్రమం యొక్క ఈ దశ కోసం నాలుగు జట్లలో ప్రతి ఒక్కటి సైన్యం నుండి .5 6.5 మిలియన్లను అందుకున్నారు. [54] 21 అక్టోబర్ 2013 న, డిఫెన్స్ ఎగ్జిక్యూటివ్స్ ఈ కార్యక్రమానికి బిడ్డింగ్, సైన్యం 2014 లో రెండు సంస్థలకు తక్కువ స్థాయిలో ఉండాలని యోచిస్తోంది, అప్పుడు వారు 2017 లో విమాన పరీక్షల కోసం ప్రోటోటైప్‌లను అభివృద్ధి చేస్తారు. JMR-TD దశ I మీడియం యుటిలిటీ రోటర్‌క్రాఫ్ట్ ఎయిర్‌ఫ్రేమ్‌ను రూపొందించడంపై దృష్టి సారించింది. దశ II మిషన్ సిస్టమ్స్ మరియు సాఫ్ట్‌వేర్‌లను అభివృద్ధి చేస్తుంది [55] అయితే ఎయిర్‌ఫ్రేమ్‌లతో అనుసంధానం ప్రణాళిక చేయబడలేదు మరియు అందువల్ల ఎగురుతుంది. [56] JMR మూల్యాంకనాల కోసం సమర్పణలను జూన్ 2014 నాటికి నలుగురు పోటీదారులు నమోదు చేయాల్సి ఉంది, 2017 మరియు 2019 మధ్య ప్రయాణించడానికి ప్రదర్శనకారులను నిర్మించడానికి సైన్యం ఇద్దరు ఎంచుకుంటుంది, కాని సైన్యం FVL కోసం JMR కాని వాహనాన్ని ఎంచుకోవచ్చు మరియు వివిధ రకాలను కొనసాగించవచ్చు వేర్వేరు FVL తరగతులు. వాహనాల అంతటా మరియు సైనిక విభాగాలలో వ్యవస్థల యొక్క సామాన్యత కావాలి. [57] [58] స్పెసిఫికేషన్స్ మీడియం యుటిలిటీ మరియు అటాక్ మిషన్లు రెండింటినీ చేయగల డిజైన్ కోసం, 230 kN (260 mph; 430 కిమీ/గం) క్రూజింగ్ వేగం, మరియు 95 ° F (35 ° C) లో 6,000 అడుగుల (1,800 మీ) వద్ద హోవర్ చేయడం ఉష్ణోగ్రతలు. విమాన పరీక్షలు మరియు సాంకేతిక అభివృద్ధి తరువాత, జెఎంఆర్ ముగుస్తుంది మరియు అంచనా వేసిన billion 100 బిలియన్ ఎఫ్‌విఎల్ ప్రయత్నాన్ని ప్రారంభించడానికి అన్ని కంపెనీలకు ప్రతిపాదనల కోసం ఒక అభ్యర్థన (ఆర్‌ఎఫ్‌పి) జారీ చేయబడుతుంది. JMR క్రింద అభివృద్ధి చేయబడిన ప్రదర్శనకారులు కొన్ని కీలక సాంకేతిక పరిజ్ఞానాన్ని ప్రదర్శించడానికి "X- ప్లాన్లు" అవుతారు, కాని వాటికి ఉత్పత్తి-ప్రాతినిధ్యం వహించే ఇంజన్లు లేదా రియల్ మిషన్ సిస్టమ్స్ నిర్మాణం ఉండదు; 2030 లలో ఎఫ్‌విఎల్ కింద ఆర్మీ రోటరీ-వింగ్ ఏవియేషన్‌ను వేగం, లిఫ్ట్, ప్రొటెక్షన్ మరియు ఇంటర్‌ఆపెరాబిలిటీకి ఎనేబుల్ చెయ్యడానికి జెఎంఆర్ సాంకేతికతలను ప్రదర్శిస్తుంది. జాయింట్ స్ట్రైక్ ఫైటర్ ప్రోగ్రామ్ [57] [58] లో కనిపించే సవాళ్ళ కారణంగా ఈ కార్యక్రమం ఉద్దేశపూర్వకంగా నెమ్మదిగా ఉంది మరియు భవిష్యత్ పోరాట వ్యవస్థలు వంటి గత కార్యక్రమాల వైఫల్యాలు, సంక్లిష్టమైన అవసరాలు తరువాత రద్దు చేయబడిన బడ్జెట్లు మరియు కాలక్రమాలలో రద్దు చేయబడలేదు . జాయింట్ కామన్ ఆర్కిటెక్చర్ స్టాండర్డ్ కోసం ఒక ఒప్పందం జూలై 2014 లో ల్యాబ్-ఆధారిత పరీక్ష కోసం ఇవ్వవలసి ఉంది మరియు FVL RFP 2019 లో జారీ చేయబడుతుంది. [59] సికోర్స్కీ-బోయింగ్ బృందం JMR కోసం జూన్ మధ్యలో SB-1 ధిక్కరించే డిజైన్ మరియు రిస్క్ రిపోర్ట్ ను సైన్యానికి సమర్పించింది. [60] JMR-TD ఎంట్రీలను తగ్గించడానికి సైన్యం ఐదు ప్రమాణాలను చూస్తోంది: సేవల సైన్స్ మరియు టెక్నాలజీ లక్ష్యాలను డిజైన్ ఎంతవరకు అభివృద్ధి చేస్తుంది; డిజైన్ పనితీరు స్పెసిఫికేషన్లకు అనుగుణంగా ఉందా; ప్రదర్శనకారుడు స్పెసిఫికేషన్లను ఎంత బాగా ధృవీకరిస్తాడు; పోటీదారు వారి షెడ్యూల్‌ను ఉంచారా; మరియు విమాన ప్రదర్శనను నిర్వహించడానికి కంపెనీకి నైపుణ్యాలు మరియు సామర్థ్యం ఉందా. FY 2016 లో సీక్వెస్ట్రేషన్ తిరిగి వచ్చే అవకాశంతో కూడా, పరిశోధన మరియు అభివృద్ధి కార్యక్రమాలకు సైన్యం యొక్క మద్దతు కారణంగా JMR ప్రోగ్రామ్ కోతలు లేదా రద్దు నుండి తప్పించుకోవచ్చు. [61] ప్రదర్శనకారుడు విమానం 200 విమాన గంటల జీవితకాలం ఉంటుంది, మరియు ఆర్మీ బడ్జెట్ $ 240 మిలియన్లు. [56] జూలై 2014 లో, ఏ ఇద్దరు పోటీదారులు వన్ దశకు వెళ్తారో సైన్యం నిర్ణయించింది, కాని విజేతలను ప్రకటించే ముందు సహేతుకమైన మార్గాన్ని నిర్ణయించడానికి నాలుగు పార్టీలతో ప్రోగ్రామ్ చర్చలు నిర్వహిస్తారు, [62] ఇది ఆగస్టు చివరిలో లేదా సెప్టెంబర్ 2014 ప్రారంభంలో జరుగుతుందని భావిస్తున్నారు జూలై ప్రారంభంలో, జాయింట్ కామన్ ఆర్కిటెక్చర్ (జెసిఎ) ప్రామాణిక "డిజిటల్ బ్యాక్‌బోన్" ను అభివృద్ధి చేయడానికి సైన్యం బోయింగ్-సికోర్స్కీ బృందాన్ని ఎంచుకుంది, దీని ద్వారా మిషన్ వ్యవస్థలు ఎఫ్‌విఎల్ సిస్టమ్ రూపకల్పనలో విలీనం చేయబడతాయి. [63] 11 ఆగస్టు 2014 న, ఆర్మీ సికోర్స్కీ-బోయింగ్ మరియు బెల్-లాక్‌హీడ్ జట్లకు జెఎంఆర్ ప్రదర్శన కార్యక్రమంతో కొనసాగడానికి ఎస్బి -1 డిఫియంట్ మరియు వి -280 శౌర్యాన్ని ఎంచుకున్నట్లు సమాచారం ఇచ్చింది. విమాన నమూనాలు సైన్యం ఏకాక్షక మరియు టిల్ట్-రోటర్ డిజైన్లను అనుసరిస్తున్నట్లు చూపిస్తుంది మరియు చిన్న ఎంట్రీల కంటే పెద్ద మరియు స్థాపించబడిన కాంట్రాక్టర్లను ఇష్టపడతారు. AVX ఎయిర్క్రాఫ్ట్ ఇది ఇప్పటికీ సైన్యంతో చర్చలు జరుపుతోందని మరియు వారు ఇప్పటికీ ఈ కార్యక్రమంలో కొంత స్థాయి పనులతో కొనసాగవచ్చని నమ్ముతారు. చర్చలు ఖరారు అయిన తర్వాత ఆగస్టు చివరలో డౌన్‌లెక్ట్ యొక్క అధికారిక మాట ప్రకటించబడాలి. [64] 3 అక్టోబర్ 2014 న సికోర్స్కీ-బోయింగ్ ఎస్బి -1 మరియు బెల్-లాక్‌హీడ్ వి -280 ఎంపికను సైన్యం అధికారికంగా ప్రకటించింది. ఇరు జట్లు ఇప్పుడు 2017 నుండి విమాన పరీక్షలతో టెక్నాలజీ ప్రదర్శన విమానాలను నిర్మిస్తాయి. ఎవిఎక్స్ మరియు కరేమ్ విమానాలు ఎన్నుకోబడనప్పటికీ. సైన్యం వారు అందించిన సాంకేతిక పరిజ్ఞానాలపై ఇప్పటికీ ఆసక్తి కలిగి ఉంది. [65] సెప్టెంబర్ 2014 ప్రారంభంలో, విమానయాన నిపుణుల బృందం ఎఫ్‌విఎల్ చొరవ నుండి సిబ్బందికి మునుపటి సముపార్జన ప్రయత్నాలు చేసిన తప్పులను ఎలా నివారించాలో, అవి ఎఫ్ -35 జాయింట్ స్ట్రైక్ ఫైటర్. ప్యానెల్ మూడు సూచనలను కలిగి ఉంది: ప్రోగ్రామ్‌ను వేర్వేరు నిర్వహించదగిన ముక్కలుగా విభజించండి; వాణిజ్య హెలికాప్టర్ పరిశ్రమ యొక్క నైపుణ్యాన్ని ఉపయోగించండి; మరియు యు.ఎస్. కాంగ్రెస్ నుండి ప్రారంభ మద్దతును పొందండి. FVL నాలుగు వేర్వేరు లిఫ్ట్ తరగతులను అభివృద్ధి చేయడానికి ప్రయత్నిస్తోంది, ఇది ఈ కార్యక్రమంలో నేవీ మరియు యు.ఎస్. మెరైన్ కార్ప్స్ కోసం మీడియం లిఫ్ట్ విమానాలను కలిగి ఉంటే ఐదు కూడా కావచ్చు, కాబట్టి అవసరాల యొక్క పరిపూర్ణ వైవిధ్యం ఒకే ప్రోగ్రామ్ ఇచ్చిన వివిధ సంస్కరణలను విజయవంతంగా ఉత్పత్తి చేయగలదనే సందేహాన్ని కలిగిస్తుంది రూపకల్పన. F-35 ప్రోగ్రామ్ ఎదుర్కొన్న ఒక ప్రధాన సమస్య ఏమిటంటే, ఒక డిజైన్ యొక్క వైవిధ్యాలతో వేర్వేరు అవసరాలను తీర్చడానికి ఒకే ప్రోగ్రామ్‌ను కలిగి ఉంది. FVL దీనిని నివారించడం మరియు వివిధ సేవల్లో వివిధ హెలికాప్టర్లలో సాధారణ డ్రైవ్ రైళ్లు, ఇంజన్లు మరియు సమాచార మార్పిడిని ఉపయోగించడం యొక్క ప్రాధమిక లక్ష్యాలను చేరుకోవడం సాధ్యమే; ఆర్మీ యొక్క అపాచీ మరియు బ్లాక్ హాక్ నమూనాలు పూర్తిగా భిన్నంగా ఉన్నప్పటికీ, మెరైన్స్ యొక్క UH-1Y వెనం యుటిలిటీ మరియు AH-1Z వైపర్ అటాక్ హెలికాప్టర్లు వేర్వేరు ఎయిర్‌ఫ్రేమ్‌లను ఉపయోగించినప్పటికీ 85 శాతం భాగాలు సాధారణతను కలిగి ఉన్నాయి. వాణిజ్య హెలికాప్టర్ తయారీదారుల నుండి అందుబాటులో ఉన్న సాంకేతిక పరిజ్ఞానాన్ని ఉపయోగించడం ద్వారా డబ్బు మరియు సమయాన్ని ఆదా చేయవచ్చు, ఇది అధిక-పనితీరు గల F-35 తో చేయటం అసాధ్యం. జెఎస్‌ఎఫ్ అంతర్జాతీయ భాగస్వాములను మరియు ఎఫ్‌విఎల్‌కు ఏదీ లేనప్పటికీ, ఈ కార్యక్రమం అధికారికంగా ప్రారంభమైన తర్వాత భాగస్వాములకు స్వాగతం పలికారు మరియు ప్రభుత్వ-ప్రభుత్వ ఒప్పందాలు జరగడానికి ముందే పరిశ్రమ-నుండి-వాస్ట్రీ సహకారాన్ని ముందస్తుగా స్వాధీనం చేసుకుంటారు. చీకటిలో చట్టసభ సభ్యులను ఉంచడం వల్ల నమ్మకం లేకపోవడం మరియు F-35 తో నిధుల కోసం రిపోర్టింగ్ అవసరాలను విధించడం వంటివి కాంగ్రెస్ మద్దతును కూడా ప్రారంభంలోనే భద్రపరచాలని సూచించారు. [66] ఆర్మీ ఏవియేషన్ కొనుగోలు బడ్జెట్లు 3 సంవత్సరాలలో 40% తగ్గినందున, ప్రస్తుత రోటర్‌క్రాఫ్ట్ విమానాల ఆధునీకరణతో ఎఫ్‌విఎల్ నిధులు విరుద్ధంగా ఉంటాయి. [67] [68] జనవరి 2015 లో, ఎఫ్‌విఎల్-మీడియం వర్గాన్ని రెండు వేర్వేరు వెర్షన్లుగా విభజించవచ్చని సైన్యం ధృవీకరించింది, ఒకటి దాడి/నిఘా కోసం మరియు ఒకటి యుటిలిటీ మరియు ట్రూప్ మోసే కోసం. ఈ కార్యక్రమం విమానాల అంతటా కాంపోనెంట్ సామాన్యతను కోరుతున్నప్పటికీ, సేవా నాయకులు దాడి మరియు ట్రూప్-మోగడం కోసం వేర్వేరు పరిమాణ విమానాలు అవసరమని గుర్తించారు, కాబట్టి అదే ఎయిర్‌ఫ్రేమ్ రెండు మిషన్లకు ఉపయోగించబడదు; ఇతర సేవలు నిర్దిష్ట అవసరాలకు వారి స్వంత FVL- మీడియం వేరియంట్‌లను కూడా రూపొందించవచ్చు. సంస్కరణలు వివిధ రకాలైన ప్రొపల్షన్ (ఒక టిల్ట్రోటర్ మరియు ఏకాక్షక బ్లేడ్‌లతో ఒక పషర్ ప్రొపెల్లర్) కూడా ఉపయోగించవచ్చు, కాని 2018 టిడి టెస్ట్ విమానాల ఫలితాల వరకు ఏమీ ఖచ్చితంగా ఉండదు. [69]</v>
      </c>
      <c r="AJ73" s="1" t="s">
        <v>1359</v>
      </c>
      <c r="BM73" s="1" t="s">
        <v>1360</v>
      </c>
      <c r="BN73" s="1" t="s">
        <v>1361</v>
      </c>
      <c r="CS73" s="1" t="s">
        <v>1362</v>
      </c>
      <c r="CT73" s="1" t="s">
        <v>1363</v>
      </c>
      <c r="CU73" s="1" t="s">
        <v>1364</v>
      </c>
    </row>
    <row r="74">
      <c r="A74" s="1" t="s">
        <v>1365</v>
      </c>
      <c r="B74" s="1" t="str">
        <f>IFERROR(__xludf.DUMMYFUNCTION("GOOGLETRANSLATE(A:A, ""en"", ""te"")"),"జెనైర్కో బిప్‌లేన్")</f>
        <v>జెనైర్కో బిప్‌లేన్</v>
      </c>
      <c r="C74" s="1" t="s">
        <v>1366</v>
      </c>
      <c r="D74" s="1" t="str">
        <f>IFERROR(__xludf.DUMMYFUNCTION("GOOGLETRANSLATE(C:C, ""en"", ""te"")"),"జెనెయిర్కో బిప్‌లేన్ (జెనెయిర్కో మాత్ అని కూడా పిలుస్తారు) 1920 ల చివరలో మరియు 1930 ల ప్రారంభంలో ఆస్ట్రేలియాలో తక్కువ సంఖ్యలో నిర్మించిన యుటిలిటీ బైప్‌లేన్. [2] ఇది సాంప్రదాయిక సింగిల్-బే బైప్‌లేన్, ఇది స్థిర టెయిల్‌స్కిడ్ అండర్ క్యారేజీతో, అవ్రో ఏవియన్ ఆ"&amp;"ధారంగా డి హవిలాండ్ చిమ్మట మరియు రెక్కల ఆధారంగా ఒక ఫ్యూజ్‌లేజ్. అయినప్పటికీ, ఫ్యూజ్‌లేజ్ చిమ్మట కంటే విస్తృతంగా ఉంది, ఇద్దరు ప్రయాణీకులను పైలట్ కంటే ముందు ఓపెన్ కాక్‌పిట్‌లో పక్కపక్కనే కూర్చునేలా చేస్తుంది. ఈ రకం యొక్క కొన్ని ఉదాహరణలు ప్రయాణీకుల కోసం పరివే"&amp;"ష్టిత క్యాబిన్‌ను కలిగి ఉన్నాయి, మరియు వీటిని జెనెయిర్కో క్యాబిన్ బైప్లేన్స్ అని పిలుస్తారు, అసలు డిజైన్‌కు పునరాలోచనగా జెనైర్కో ఓపెన్ బిప్‌లేన్ అని పేరు పెట్టారు. మూడు జెనైర్కో బైప్లేన్లు బయటపడ్డాయి. [3] సాధారణ లక్షణాల పనితీరు నుండి డేటా")</f>
        <v>జెనెయిర్కో బిప్‌లేన్ (జెనెయిర్కో మాత్ అని కూడా పిలుస్తారు) 1920 ల చివరలో మరియు 1930 ల ప్రారంభంలో ఆస్ట్రేలియాలో తక్కువ సంఖ్యలో నిర్మించిన యుటిలిటీ బైప్‌లేన్. [2] ఇది సాంప్రదాయిక సింగిల్-బే బైప్‌లేన్, ఇది స్థిర టెయిల్‌స్కిడ్ అండర్ క్యారేజీతో, అవ్రో ఏవియన్ ఆధారంగా డి హవిలాండ్ చిమ్మట మరియు రెక్కల ఆధారంగా ఒక ఫ్యూజ్‌లేజ్. అయినప్పటికీ, ఫ్యూజ్‌లేజ్ చిమ్మట కంటే విస్తృతంగా ఉంది, ఇద్దరు ప్రయాణీకులను పైలట్ కంటే ముందు ఓపెన్ కాక్‌పిట్‌లో పక్కపక్కనే కూర్చునేలా చేస్తుంది. ఈ రకం యొక్క కొన్ని ఉదాహరణలు ప్రయాణీకుల కోసం పరివేష్టిత క్యాబిన్‌ను కలిగి ఉన్నాయి, మరియు వీటిని జెనెయిర్కో క్యాబిన్ బైప్లేన్స్ అని పిలుస్తారు, అసలు డిజైన్‌కు పునరాలోచనగా జెనైర్కో ఓపెన్ బిప్‌లేన్ అని పేరు పెట్టారు. మూడు జెనైర్కో బైప్లేన్లు బయటపడ్డాయి. [3] సాధారణ లక్షణాల పనితీరు నుండి డేటా</v>
      </c>
      <c r="E74" s="1" t="s">
        <v>752</v>
      </c>
      <c r="F74" s="1" t="str">
        <f>IFERROR(__xludf.DUMMYFUNCTION("GOOGLETRANSLATE(E:E, ""en"", ""te"")"),"యుటిలిటీ విమానం")</f>
        <v>యుటిలిటీ విమానం</v>
      </c>
      <c r="H74" s="1" t="s">
        <v>1283</v>
      </c>
      <c r="I74" s="1" t="str">
        <f>IFERROR(__xludf.DUMMYFUNCTION("GOOGLETRANSLATE(H:H, ""en"", ""te"")"),"ఆస్ట్రేలియా")</f>
        <v>ఆస్ట్రేలియా</v>
      </c>
      <c r="K74" s="1" t="s">
        <v>1367</v>
      </c>
      <c r="L74" s="1" t="str">
        <f>IFERROR(__xludf.DUMMYFUNCTION("GOOGLETRANSLATE(K:K, ""en"", ""te"")"),"హార్క్‌నెస్ మరియు హిల్లియర్ [2]")</f>
        <v>హార్క్‌నెస్ మరియు హిల్లియర్ [2]</v>
      </c>
      <c r="M74" s="2" t="s">
        <v>1368</v>
      </c>
      <c r="N74" s="1" t="s">
        <v>1369</v>
      </c>
      <c r="O74" s="1" t="str">
        <f>IFERROR(__xludf.DUMMYFUNCTION("GOOGLETRANSLATE(N:N, ""en"", ""te"")"),"జార్జ్ బీయోహ్మ్ [1] [2]")</f>
        <v>జార్జ్ బీయోహ్మ్ [1] [2]</v>
      </c>
      <c r="P74" s="1">
        <v>1929.0</v>
      </c>
      <c r="R74" s="1" t="s">
        <v>1370</v>
      </c>
      <c r="T74" s="1">
        <v>9.0</v>
      </c>
      <c r="W74" s="1">
        <v>1.0</v>
      </c>
      <c r="X74" s="1" t="s">
        <v>1371</v>
      </c>
      <c r="Z74" s="1" t="s">
        <v>1372</v>
      </c>
      <c r="AA74" s="1" t="s">
        <v>1373</v>
      </c>
      <c r="AB74" s="1" t="s">
        <v>1374</v>
      </c>
      <c r="AC74" s="1" t="s">
        <v>1375</v>
      </c>
      <c r="AH74" s="1" t="s">
        <v>1376</v>
      </c>
      <c r="AJ74" s="1" t="s">
        <v>1377</v>
      </c>
      <c r="AK74" s="1" t="s">
        <v>1378</v>
      </c>
      <c r="AN74" s="1" t="s">
        <v>1379</v>
      </c>
      <c r="AR74" s="1" t="s">
        <v>506</v>
      </c>
      <c r="AU74" s="1" t="s">
        <v>1380</v>
      </c>
      <c r="CV74" s="1" t="s">
        <v>1381</v>
      </c>
    </row>
    <row r="75">
      <c r="A75" s="1" t="s">
        <v>1328</v>
      </c>
      <c r="B75" s="1" t="str">
        <f>IFERROR(__xludf.DUMMYFUNCTION("GOOGLETRANSLATE(A:A, ""en"", ""te"")"),"సాధారణ విమానం సిగ్నెట్")</f>
        <v>సాధారణ విమానం సిగ్నెట్</v>
      </c>
      <c r="C75" s="1" t="s">
        <v>1382</v>
      </c>
      <c r="D75" s="1" t="str">
        <f>IFERROR(__xludf.DUMMYFUNCTION("GOOGLETRANSLATE(C:C, ""en"", ""te"")"),"జనరల్ ఎయిర్క్రాఫ్ట్ గల్ .42 సిగ్నెట్ II 1930 ల బ్రిటిష్ సింగిల్-ఇంజిన్ శిక్షణ లేదా హాన్వర్త్‌లోని లండన్ ఎయిర్ పార్క్ వద్ద జనరల్ ఎయిర్క్రాఫ్ట్ లిమిటెడ్ నిర్మించిన టూరింగ్ విమానాలు. సిగ్నెట్‌ను 1936 లో సి.డబ్ల్యు. ఎయిర్‌క్రాఫ్ట్ లిమిటెడ్ స్లాగ్‌లో రూపొందించ"&amp;"ారు. ఇది యునైటెడ్ కింగ్‌డమ్‌లో నిర్మించిన మరియు ఎగిరిన మొదటి ఆల్-మెటల్ ఒత్తిడితో కూడిన-స్కిన్ లైట్‌ప్లేన్. [1] [2] 90 హెచ్‌పి (67 కిలోవాట్ ఇది స్థిర టెయిల్‌వీల్ అండర్ క్యారేజ్ మరియు తక్కువ కాంటిలివర్ వింగ్ గుండ్రని వింగ్‌టిప్స్‌తో మరియు ఫ్యూజ్‌లేజ్ కింద న"&amp;"డిచే స్ప్లిట్ ట్రైనింగ్ ఎడ్జ్ ఫ్లాప్‌ను కలిగి ఉంది. ఇద్దరు వ్యక్తులు రివర్స్-స్లోప్డ్ విండ్‌స్క్రీన్‌తో పరివేష్టిత క్యాబిన్‌లో పక్కపక్కనే కూర్చున్నారు. మెటల్ ఎయిర్‌ఫ్రేమ్‌లో చాలా సన్నని సెమీ-మోనోకోక్ టెయిల్‌కోన్ ఉంది, ఇది టెయిల్‌ప్లేన్ మరియు ఒకే, త్రిభుజా"&amp;"కార ఫిన్ మరియు చుక్కానిని కలిగి ఉంది. [1] [2] ప్రోటోటైప్ త్వరలో అనేక మార్పులకు గురైంది, సిరస్ మైనర్ ఇంజిన్ 130 హెచ్‌పి (97 కిలోవాట్ విమానం యొక్క ఫ్యూజ్‌లేజ్ కింద తొలగించబడింది. [1] [3] ఈ విధంగా సవరించబడింది, ఇది ఆ సంవత్సరం సెప్టెంబర్ 10–11 తేదీలలో 1937 కి"&amp;"ంగ్స్ కప్ రేసులో ప్రవేశించింది, ఇది 13 వ స్థానంలో నిలిచింది. [1] [4] కొత్త రకం కోసం ఎయిర్‌వర్త్ ధృవీకరణ నెమ్మదిగా ఉంది, పాక్షికంగా సిగ్నెట్ యొక్క పాప్ రివర్టింగ్ యొక్క విస్తృతమైన ఉపయోగం కారణంగా, సి.డబ్ల్యు. రెండు డి హవిలాండ్ జిప్సీ ఆరు ఇంజన్లతో శక్తినివ్వ"&amp;"డానికి. అతిగా విస్తరించింది, సి.డబ్ల్యు. ఇప్పుడు గాల్ 42 అని పిలుస్తారు, [6] సిగ్నెట్ మళ్ళీ 2 జూలై 1938 న కింగ్స్ కప్ రేసులో ప్రవేశించారు, [7] కానీ ఆధిక్యంలో సవాలు చేసినప్పుడు మరియు పదవీ విరమణ చేయవలసి వచ్చినప్పుడు రేసులో ఆలస్యంగా చమురుతో నడిచింది. [1] [ 8"&amp;"] నవంబర్ 1938 లో, విమానం యొక్క ఎలివేటర్ల సామర్థ్యాన్ని మెరుగుపరచడానికి గాల్ సిగ్నెట్‌ను జంట రెక్కలు మరియు రడ్డర్లతో కొత్త టెయిల్ అసెంబ్లీతో సవరించాడు. [8] [9] 1939 ప్రారంభంలో నోస్‌వీల్ అండర్ క్యారేజీతో గాల్ ప్రోటోటైప్‌ను మరింత సవరించాడు, ఇది ఇప్పటికే మోనో"&amp;"స్పార్ ఎస్టీ -25 లో పరీక్షించబడింది, ఈ విమానం సురక్షితంగా మరియు సాధ్యమైనంత తేలికగా ఎగరడానికి సులభంగా చేయాలనే ఉద్దేశ్యంతో. పరీక్షలు విజయవంతమయ్యాయి మరియు GAL 42 సిగ్నెట్ II యొక్క ఉత్పత్తి ప్రారంభించబడింది. ఇది ప్రోటోటైప్ యొక్క బ్రాస్డ్ అండర్ క్యారేజ్ కాళ్ళ "&amp;"కంటే ఒలియో స్ట్రట్స్‌తో కాంటిలివర్ అండర్ క్యారేజ్ కాళ్ళను కలిగి ఉంది, విమానంలో తెరవగల స్లైడింగ్ కాక్‌పిట్ పందిరితో లోతైన క్యాబిన్ మరియు మరింత శక్తివంతమైన (150 హెచ్‌పి (110 కిలోవాట్)) సిరస్ మేజర్ ఇంజిన్, [ 9] [10] జిప్సీ సిక్స్ ఒక ఎంపికగా మిగిలిపోయినప్పటిక"&amp;"ీ మరియు ఈ ఇంజిన్‌తో రెండు సిగ్నెట్ II లు పూర్తయ్యాయి. [11] మొదటి ఉత్పత్తి విమానం, రిజిస్ట్రేషన్ G-AFVR, జూలై 1939 నాటికి ఎగురుతోంది. [12] పెద్ద బ్యాచ్ విమానాల ఉత్పత్తి ప్రణాళిక చేయబడినప్పటికీ, రెండవ ప్రపంచ యుద్ధం ప్రారంభం కారణంగా 10 మాత్రమే నిర్మించబడిందన"&amp;"ి నివేదించబడింది, [9] వాటిలో రెండింటికి రికార్డులు అందుబాటులో లేనప్పటికీ, అవి కాకపోవచ్చు పూర్తయింది. [10] రాయల్ వైమానిక దళంతో ఐదు విమానాలు సేవల్లోకి వస్తాయి, ఎందుకంటే ఎయిర్ క్రూస్ కోసం ట్రైసైకిల్-అండర్ కార్యాజ్ శిక్షకులు అమెరికన్-మేడ్ డగ్లస్ బోస్టన్ మరియు"&amp;" తరువాత కమ్యూనికేషన్స్ విమానాగా, మరొకటి ఆకట్టుకోలేదు, గాల్ చేత కమ్యూనికేషన్ విమానంగా ఉపయోగించబడింది. రెండు విమానాలను దక్షిణ అమెరికా వినియోగదారులకు (బ్రెజిల్‌లో ఒకటి మరియు అర్జెంటీనాలో ఒకటి) 1941 లో విక్రయించారు. [13] సిగ్నెట్ II యొక్క ట్రైనర్ వెర్షన్ ఓపెన"&amp;"్ కాక్‌పిట్‌తో గాల్ 45 ఓవ్లెట్‌గా రూపొందించబడింది. [14] ఉత్పత్తి చేయబడిన 11 ఉదాహరణలలో ఇద్దరు ప్రాణాలతో బయటపడ్డారు. చివరి ఫ్లయింగ్ సర్వైవర్, కంపెనీ నంబర్ 111 మరియు జి-ఎగ్బిఎన్ (ఇఎస్ 915) గా నమోదు చేయబడింది, 1988 లో రిటైర్ అయ్యింది మరియు ఇప్పుడు స్కాట్లాండ్"&amp;" లోని ఈస్ట్ ఫార్చ్యూన్లోని నేషనల్ మ్యూజియం ఆఫ్ ఫ్లైట్ లో ప్రదర్శనలో ఉంది. ఇది సర్ విలియం 'విల్లీ' జేమ్స్ డెన్బీ రాబర్ట్స్ యాజమాన్యంలోని స్ట్రాథాలన్ సేకరణలో ఒక భాగం. నేషనల్ మ్యూజియం ఆఫ్ ఫ్లైట్ దానిని సంపాదించడంలో విఫలమైంది, కాని బిడ్డింగ్‌ను మ్యూజియంకు విర"&amp;"ాళంగా ఇచ్చిన విక్టర్ గాంట్లెట్ స్వాధీనం చేసుకున్నాడు. ల్యాండింగ్ సంఘటన. మరమ్మతులు చేయబడిన తరువాత మరియు చాలా సంవత్సరాలు ఎగురవేయబడిన తరువాత, ఇది కోలన్ లోని ఒక షార్ట్ ఎయిర్‌స్ట్రిప్‌లో దిగింది మరియు దాని నుండి బయలుదేరలేకపోయింది. ఇది అక్కడే ఉంది మరియు తరువాత "&amp;"ఎయిర్ క్లబ్ ప్రవేశద్వారం వద్ద ఒక స్మారక చిహ్నంగా మార్చబడింది. 2008 లో ఇది పేలవమైన స్థితిలో ఉన్నట్లు తెలిసింది. జేన్ యొక్క అన్ని ప్రపంచ విమానాల నుండి డేటా 1940 [17] సాధారణ లక్షణాలు పనితీరు సంబంధిత అభివృద్ధి విమానం పోల్చదగిన పాత్ర, కాన్ఫిగరేషన్ మరియు ERA సం"&amp;"బంధిత జాబితాలు")</f>
        <v>జనరల్ ఎయిర్క్రాఫ్ట్ గల్ .42 సిగ్నెట్ II 1930 ల బ్రిటిష్ సింగిల్-ఇంజిన్ శిక్షణ లేదా హాన్వర్త్‌లోని లండన్ ఎయిర్ పార్క్ వద్ద జనరల్ ఎయిర్క్రాఫ్ట్ లిమిటెడ్ నిర్మించిన టూరింగ్ విమానాలు. సిగ్నెట్‌ను 1936 లో సి.డబ్ల్యు. ఎయిర్‌క్రాఫ్ట్ లిమిటెడ్ స్లాగ్‌లో రూపొందించారు. ఇది యునైటెడ్ కింగ్‌డమ్‌లో నిర్మించిన మరియు ఎగిరిన మొదటి ఆల్-మెటల్ ఒత్తిడితో కూడిన-స్కిన్ లైట్‌ప్లేన్. [1] [2] 90 హెచ్‌పి (67 కిలోవాట్ ఇది స్థిర టెయిల్‌వీల్ అండర్ క్యారేజ్ మరియు తక్కువ కాంటిలివర్ వింగ్ గుండ్రని వింగ్‌టిప్స్‌తో మరియు ఫ్యూజ్‌లేజ్ కింద నడిచే స్ప్లిట్ ట్రైనింగ్ ఎడ్జ్ ఫ్లాప్‌ను కలిగి ఉంది. ఇద్దరు వ్యక్తులు రివర్స్-స్లోప్డ్ విండ్‌స్క్రీన్‌తో పరివేష్టిత క్యాబిన్‌లో పక్కపక్కనే కూర్చున్నారు. మెటల్ ఎయిర్‌ఫ్రేమ్‌లో చాలా సన్నని సెమీ-మోనోకోక్ టెయిల్‌కోన్ ఉంది, ఇది టెయిల్‌ప్లేన్ మరియు ఒకే, త్రిభుజాకార ఫిన్ మరియు చుక్కానిని కలిగి ఉంది. [1] [2] ప్రోటోటైప్ త్వరలో అనేక మార్పులకు గురైంది, సిరస్ మైనర్ ఇంజిన్ 130 హెచ్‌పి (97 కిలోవాట్ విమానం యొక్క ఫ్యూజ్‌లేజ్ కింద తొలగించబడింది. [1] [3] ఈ విధంగా సవరించబడింది, ఇది ఆ సంవత్సరం సెప్టెంబర్ 10–11 తేదీలలో 1937 కింగ్స్ కప్ రేసులో ప్రవేశించింది, ఇది 13 వ స్థానంలో నిలిచింది. [1] [4] కొత్త రకం కోసం ఎయిర్‌వర్త్ ధృవీకరణ నెమ్మదిగా ఉంది, పాక్షికంగా సిగ్నెట్ యొక్క పాప్ రివర్టింగ్ యొక్క విస్తృతమైన ఉపయోగం కారణంగా, సి.డబ్ల్యు. రెండు డి హవిలాండ్ జిప్సీ ఆరు ఇంజన్లతో శక్తినివ్వడానికి. అతిగా విస్తరించింది, సి.డబ్ల్యు. ఇప్పుడు గాల్ 42 అని పిలుస్తారు, [6] సిగ్నెట్ మళ్ళీ 2 జూలై 1938 న కింగ్స్ కప్ రేసులో ప్రవేశించారు, [7] కానీ ఆధిక్యంలో సవాలు చేసినప్పుడు మరియు పదవీ విరమణ చేయవలసి వచ్చినప్పుడు రేసులో ఆలస్యంగా చమురుతో నడిచింది. [1] [ 8] నవంబర్ 1938 లో, విమానం యొక్క ఎలివేటర్ల సామర్థ్యాన్ని మెరుగుపరచడానికి గాల్ సిగ్నెట్‌ను జంట రెక్కలు మరియు రడ్డర్లతో కొత్త టెయిల్ అసెంబ్లీతో సవరించాడు. [8] [9] 1939 ప్రారంభంలో నోస్‌వీల్ అండర్ క్యారేజీతో గాల్ ప్రోటోటైప్‌ను మరింత సవరించాడు, ఇది ఇప్పటికే మోనోస్పార్ ఎస్టీ -25 లో పరీక్షించబడింది, ఈ విమానం సురక్షితంగా మరియు సాధ్యమైనంత తేలికగా ఎగరడానికి సులభంగా చేయాలనే ఉద్దేశ్యంతో. పరీక్షలు విజయవంతమయ్యాయి మరియు GAL 42 సిగ్నెట్ II యొక్క ఉత్పత్తి ప్రారంభించబడింది. ఇది ప్రోటోటైప్ యొక్క బ్రాస్డ్ అండర్ క్యారేజ్ కాళ్ళ కంటే ఒలియో స్ట్రట్స్‌తో కాంటిలివర్ అండర్ క్యారేజ్ కాళ్ళను కలిగి ఉంది, విమానంలో తెరవగల స్లైడింగ్ కాక్‌పిట్ పందిరితో లోతైన క్యాబిన్ మరియు మరింత శక్తివంతమైన (150 హెచ్‌పి (110 కిలోవాట్)) సిరస్ మేజర్ ఇంజిన్, [ 9] [10] జిప్సీ సిక్స్ ఒక ఎంపికగా మిగిలిపోయినప్పటికీ మరియు ఈ ఇంజిన్‌తో రెండు సిగ్నెట్ II లు పూర్తయ్యాయి. [11] మొదటి ఉత్పత్తి విమానం, రిజిస్ట్రేషన్ G-AFVR, జూలై 1939 నాటికి ఎగురుతోంది. [12] పెద్ద బ్యాచ్ విమానాల ఉత్పత్తి ప్రణాళిక చేయబడినప్పటికీ, రెండవ ప్రపంచ యుద్ధం ప్రారంభం కారణంగా 10 మాత్రమే నిర్మించబడిందని నివేదించబడింది, [9] వాటిలో రెండింటికి రికార్డులు అందుబాటులో లేనప్పటికీ, అవి కాకపోవచ్చు పూర్తయింది. [10] రాయల్ వైమానిక దళంతో ఐదు విమానాలు సేవల్లోకి వస్తాయి, ఎందుకంటే ఎయిర్ క్రూస్ కోసం ట్రైసైకిల్-అండర్ కార్యాజ్ శిక్షకులు అమెరికన్-మేడ్ డగ్లస్ బోస్టన్ మరియు తరువాత కమ్యూనికేషన్స్ విమానాగా, మరొకటి ఆకట్టుకోలేదు, గాల్ చేత కమ్యూనికేషన్ విమానంగా ఉపయోగించబడింది. రెండు విమానాలను దక్షిణ అమెరికా వినియోగదారులకు (బ్రెజిల్‌లో ఒకటి మరియు అర్జెంటీనాలో ఒకటి) 1941 లో విక్రయించారు. [13] సిగ్నెట్ II యొక్క ట్రైనర్ వెర్షన్ ఓపెన్ కాక్‌పిట్‌తో గాల్ 45 ఓవ్లెట్‌గా రూపొందించబడింది. [14] ఉత్పత్తి చేయబడిన 11 ఉదాహరణలలో ఇద్దరు ప్రాణాలతో బయటపడ్డారు. చివరి ఫ్లయింగ్ సర్వైవర్, కంపెనీ నంబర్ 111 మరియు జి-ఎగ్బిఎన్ (ఇఎస్ 915) గా నమోదు చేయబడింది, 1988 లో రిటైర్ అయ్యింది మరియు ఇప్పుడు స్కాట్లాండ్ లోని ఈస్ట్ ఫార్చ్యూన్లోని నేషనల్ మ్యూజియం ఆఫ్ ఫ్లైట్ లో ప్రదర్శనలో ఉంది. ఇది సర్ విలియం 'విల్లీ' జేమ్స్ డెన్బీ రాబర్ట్స్ యాజమాన్యంలోని స్ట్రాథాలన్ సేకరణలో ఒక భాగం. నేషనల్ మ్యూజియం ఆఫ్ ఫ్లైట్ దానిని సంపాదించడంలో విఫలమైంది, కాని బిడ్డింగ్‌ను మ్యూజియంకు విరాళంగా ఇచ్చిన విక్టర్ గాంట్లెట్ స్వాధీనం చేసుకున్నాడు. ల్యాండింగ్ సంఘటన. మరమ్మతులు చేయబడిన తరువాత మరియు చాలా సంవత్సరాలు ఎగురవేయబడిన తరువాత, ఇది కోలన్ లోని ఒక షార్ట్ ఎయిర్‌స్ట్రిప్‌లో దిగింది మరియు దాని నుండి బయలుదేరలేకపోయింది. ఇది అక్కడే ఉంది మరియు తరువాత ఎయిర్ క్లబ్ ప్రవేశద్వారం వద్ద ఒక స్మారక చిహ్నంగా మార్చబడింది. 2008 లో ఇది పేలవమైన స్థితిలో ఉన్నట్లు తెలిసింది. జేన్ యొక్క అన్ని ప్రపంచ విమానాల నుండి డేటా 1940 [17] సాధారణ లక్షణాలు పనితీరు సంబంధిత అభివృద్ధి విమానం పోల్చదగిన పాత్ర, కాన్ఫిగరేషన్ మరియు ERA సంబంధిత జాబితాలు</v>
      </c>
      <c r="E75" s="1" t="s">
        <v>1383</v>
      </c>
      <c r="F75" s="1" t="str">
        <f>IFERROR(__xludf.DUMMYFUNCTION("GOOGLETRANSLATE(E:E, ""en"", ""te"")"),"రెండు-సీట్ల శిక్షకుడు/క్రీడా")</f>
        <v>రెండు-సీట్ల శిక్షకుడు/క్రీడా</v>
      </c>
      <c r="K75" s="1" t="s">
        <v>1325</v>
      </c>
      <c r="L75" s="1" t="str">
        <f>IFERROR(__xludf.DUMMYFUNCTION("GOOGLETRANSLATE(K:K, ""en"", ""te"")"),"జనరల్ ఎయిర్క్రాఫ్ట్ లిమిటెడ్")</f>
        <v>జనరల్ ఎయిర్క్రాఫ్ట్ లిమిటెడ్</v>
      </c>
      <c r="M75" s="1" t="s">
        <v>1326</v>
      </c>
      <c r="N75" s="1" t="s">
        <v>1384</v>
      </c>
      <c r="O75" s="1" t="str">
        <f>IFERROR(__xludf.DUMMYFUNCTION("GOOGLETRANSLATE(N:N, ""en"", ""te"")"),"C.R. క్రోనాండర్ &amp; J.I. వాడింగ్టన్")</f>
        <v>C.R. క్రోనాండర్ &amp; J.I. వాడింగ్టన్</v>
      </c>
      <c r="P75" s="1">
        <v>1937.0</v>
      </c>
      <c r="R75" s="1" t="s">
        <v>974</v>
      </c>
      <c r="T75" s="1">
        <v>11.0</v>
      </c>
      <c r="W75" s="1">
        <v>1.0</v>
      </c>
      <c r="X75" s="1" t="s">
        <v>1385</v>
      </c>
      <c r="Y75" s="1" t="s">
        <v>1386</v>
      </c>
      <c r="Z75" s="1" t="s">
        <v>1387</v>
      </c>
      <c r="AA75" s="1" t="s">
        <v>1388</v>
      </c>
      <c r="AB75" s="1" t="s">
        <v>1389</v>
      </c>
      <c r="AC75" s="1" t="s">
        <v>815</v>
      </c>
      <c r="AD75" s="1" t="s">
        <v>1332</v>
      </c>
      <c r="AH75" s="1" t="s">
        <v>1390</v>
      </c>
      <c r="AJ75" s="1" t="s">
        <v>1391</v>
      </c>
      <c r="AK75" s="1">
        <v>1.0</v>
      </c>
      <c r="AL75" s="1" t="s">
        <v>1392</v>
      </c>
      <c r="AM75" s="1" t="s">
        <v>1393</v>
      </c>
      <c r="AN75" s="1" t="s">
        <v>877</v>
      </c>
      <c r="AP75" s="1" t="s">
        <v>1050</v>
      </c>
      <c r="AR75" s="1" t="s">
        <v>202</v>
      </c>
      <c r="AS75" s="1" t="s">
        <v>1394</v>
      </c>
      <c r="AT75" s="1" t="s">
        <v>203</v>
      </c>
      <c r="BD75" s="1">
        <v>1988.0</v>
      </c>
      <c r="BT75" s="1" t="s">
        <v>1395</v>
      </c>
    </row>
    <row r="76">
      <c r="A76" s="1" t="s">
        <v>1396</v>
      </c>
      <c r="B76" s="1" t="str">
        <f>IFERROR(__xludf.DUMMYFUNCTION("GOOGLETRANSLATE(A:A, ""en"", ""te"")"),"ఫ్లైలైట్ డూడుల్ బగ్")</f>
        <v>ఫ్లైలైట్ డూడుల్ బగ్</v>
      </c>
      <c r="C76" s="1" t="s">
        <v>1397</v>
      </c>
      <c r="D76" s="1" t="str">
        <f>IFERROR(__xludf.DUMMYFUNCTION("GOOGLETRANSLATE(C:C, ""en"", ""te"")"),"ఫ్లైలైట్ డూడుల్ బగ్ అనేది బ్రిటిష్ శక్తితో పనిచేసే హాంగ్ గ్లైడర్, దీనిని 1999 నుండి ఫ్లైలైట్ ఎయిర్‌స్పోర్ట్స్ రూపొందించారు మరియు ఉత్పత్తి చేశారు. [1] [2] [3] విమానం ఇప్పుడు ఉత్పత్తికి దూరంగా ఉంది. ఈ విమానం కేబుల్-బ్రేస్డ్ హాంగ్ గ్లైడర్-స్టైల్ హై-వింగ్, వె"&amp;"యిట్-షిఫ్ట్ కంట్రోల్స్, కూర్చున్న స్థితిలో సింగిల్-ప్లేస్ వసతి, ఫుట్-లాంచింగ్ మరియు ల్యాండింగ్ మరియు పషర్ కాన్ఫిగరేషన్‌లో ఒకే ఇంజిన్ ఉన్నాయి. [1] ఈ విమానం ప్రామాణిక హాంగ్ గ్లైడర్ వింగ్‌ను ఉపయోగిస్తుంది, ఇది బోల్ట్-టుగేథర్ అల్యూమినియం గొట్టాలతో తయారు చేయబడ"&amp;"ింది, దాని సింగిల్ ఉపరితల వింగ్ డాక్రాన్ సెయిల్‌క్లాత్‌లో కప్పబడి ఉంటుంది. రెక్కకు ఒకే ట్యూబ్-రకం కింగ్‌పోస్ట్ మద్దతు ఇస్తుంది మరియు ""ఎ"" ఫ్రేమ్ కంట్రోల్ బార్‌ను ఉపయోగిస్తుంది. ఇంజిన్ తేలికపాటి, రెండు-స్ట్రోక్, సింగిల్ సిలిండర్ రాడ్నే రాకెట్ 14 హెచ్‌పి ("&amp;"10 కిలోవాట్) లో 120. డూడుల్ బగ్ ఇతర శక్తితో కూడిన హాంగ్ గ్లైడర్‌ల నుండి భిన్నంగా ఉంటుంది, దీనిలో పైలట్ కూర్చున్న స్థితిలో ఎగురుతుంది. పైలట్ స్ట్రీమ్‌లైన్స్ లాగడం వెనుక ఒక వస్త్రం ఫెయిరింగ్ మరియు సామాను స్టోవేజ్ కోసం స్థలాన్ని అందిస్తుంది. ఫుట్ విశ్రాంతిపై"&amp;" ఒత్తిడి ఉన్నప్పటికీ, పైలట్ సాధారణ ఎగిరే స్థానాన్ని umes హించినప్పుడు స్వయంచాలకంగా ఉపసంహరించుకునే రెండు మద్దతు కాళ్ళ ద్వారా ప్రొపెల్లర్ భూమిపై రక్షించబడుతుంది. విద్యుత్ ప్రారంభం ఐచ్ఛికం. [1] [2] [3] క్లిచ్ నుండి డేటా [1] సాధారణ లక్షణాల పనితీరు")</f>
        <v>ఫ్లైలైట్ డూడుల్ బగ్ అనేది బ్రిటిష్ శక్తితో పనిచేసే హాంగ్ గ్లైడర్, దీనిని 1999 నుండి ఫ్లైలైట్ ఎయిర్‌స్పోర్ట్స్ రూపొందించారు మరియు ఉత్పత్తి చేశారు. [1] [2] [3] విమానం ఇప్పుడు ఉత్పత్తికి దూరంగా ఉంది. ఈ విమానం కేబుల్-బ్రేస్డ్ హాంగ్ గ్లైడర్-స్టైల్ హై-వింగ్, వెయిట్-షిఫ్ట్ కంట్రోల్స్, కూర్చున్న స్థితిలో సింగిల్-ప్లేస్ వసతి, ఫుట్-లాంచింగ్ మరియు ల్యాండింగ్ మరియు పషర్ కాన్ఫిగరేషన్‌లో ఒకే ఇంజిన్ ఉన్నాయి. [1] ఈ విమానం ప్రామాణిక హాంగ్ గ్లైడర్ వింగ్‌ను ఉపయోగిస్తుంది, ఇది బోల్ట్-టుగేథర్ అల్యూమినియం గొట్టాలతో తయారు చేయబడింది, దాని సింగిల్ ఉపరితల వింగ్ డాక్రాన్ సెయిల్‌క్లాత్‌లో కప్పబడి ఉంటుంది. రెక్కకు ఒకే ట్యూబ్-రకం కింగ్‌పోస్ట్ మద్దతు ఇస్తుంది మరియు "ఎ" ఫ్రేమ్ కంట్రోల్ బార్‌ను ఉపయోగిస్తుంది. ఇంజిన్ తేలికపాటి, రెండు-స్ట్రోక్, సింగిల్ సిలిండర్ రాడ్నే రాకెట్ 14 హెచ్‌పి (10 కిలోవాట్) లో 120. డూడుల్ బగ్ ఇతర శక్తితో కూడిన హాంగ్ గ్లైడర్‌ల నుండి భిన్నంగా ఉంటుంది, దీనిలో పైలట్ కూర్చున్న స్థితిలో ఎగురుతుంది. పైలట్ స్ట్రీమ్‌లైన్స్ లాగడం వెనుక ఒక వస్త్రం ఫెయిరింగ్ మరియు సామాను స్టోవేజ్ కోసం స్థలాన్ని అందిస్తుంది. ఫుట్ విశ్రాంతిపై ఒత్తిడి ఉన్నప్పటికీ, పైలట్ సాధారణ ఎగిరే స్థానాన్ని umes హించినప్పుడు స్వయంచాలకంగా ఉపసంహరించుకునే రెండు మద్దతు కాళ్ళ ద్వారా ప్రొపెల్లర్ భూమిపై రక్షించబడుతుంది. విద్యుత్ ప్రారంభం ఐచ్ఛికం. [1] [2] [3] క్లిచ్ నుండి డేటా [1] సాధారణ లక్షణాల పనితీరు</v>
      </c>
      <c r="E76" s="1" t="s">
        <v>1398</v>
      </c>
      <c r="F76" s="1" t="str">
        <f>IFERROR(__xludf.DUMMYFUNCTION("GOOGLETRANSLATE(E:E, ""en"", ""te"")"),"శక్తితో కూడిన హాంగ్ గ్లైడర్")</f>
        <v>శక్తితో కూడిన హాంగ్ గ్లైడర్</v>
      </c>
      <c r="G76" s="1" t="s">
        <v>1399</v>
      </c>
      <c r="H76" s="1" t="s">
        <v>226</v>
      </c>
      <c r="I76" s="1" t="str">
        <f>IFERROR(__xludf.DUMMYFUNCTION("GOOGLETRANSLATE(H:H, ""en"", ""te"")"),"యునైటెడ్ కింగ్‌డమ్")</f>
        <v>యునైటెడ్ కింగ్‌డమ్</v>
      </c>
      <c r="K76" s="1" t="s">
        <v>1400</v>
      </c>
      <c r="L76" s="1" t="str">
        <f>IFERROR(__xludf.DUMMYFUNCTION("GOOGLETRANSLATE(K:K, ""en"", ""te"")"),"ఫ్లైలైట్ ఎయిర్‌స్పోర్ట్స్")</f>
        <v>ఫ్లైలైట్ ఎయిర్‌స్పోర్ట్స్</v>
      </c>
      <c r="M76" s="1" t="s">
        <v>1401</v>
      </c>
      <c r="Q76" s="1">
        <v>1999.0</v>
      </c>
      <c r="R76" s="1" t="s">
        <v>273</v>
      </c>
      <c r="W76" s="1" t="s">
        <v>127</v>
      </c>
      <c r="Z76" s="1" t="s">
        <v>1402</v>
      </c>
      <c r="AB76" s="1" t="s">
        <v>1403</v>
      </c>
      <c r="AD76" s="1" t="s">
        <v>1404</v>
      </c>
      <c r="AE76" s="1" t="s">
        <v>1405</v>
      </c>
      <c r="AM76" s="1" t="s">
        <v>1406</v>
      </c>
      <c r="AN76" s="1" t="s">
        <v>1407</v>
      </c>
      <c r="AR76" s="1" t="s">
        <v>1408</v>
      </c>
    </row>
    <row r="77">
      <c r="A77" s="1" t="s">
        <v>1274</v>
      </c>
      <c r="B77" s="1" t="str">
        <f>IFERROR(__xludf.DUMMYFUNCTION("GOOGLETRANSLATE(A:A, ""en"", ""te"")"),"ఫ్రీబర్డ్ II")</f>
        <v>ఫ్రీబర్డ్ II</v>
      </c>
      <c r="C77" s="1" t="s">
        <v>1409</v>
      </c>
      <c r="D77" s="1" t="str">
        <f>IFERROR(__xludf.DUMMYFUNCTION("GOOGLETRANSLATE(C:C, ""en"", ""te"")"),"ఫ్రీబర్డ్ II అనేది అమెరికన్ సైడ్-బై-సైడ్, హై వింగ్, ట్రైసైకిల్ గేర్, పషర్ కాన్ఫిగరేషన్ సింగిల్ ఇంజిన్డ్ కిట్ విమానాల కుటుంబం, మొదట మార్ష్విల్లే, నార్త్ కరోలినా మరియు తరువాత ప్రో స్పోర్ట్ యొక్క ఫ్రీబర్డ్ ఎయిర్‌ప్లేన్ కంపెనీ te త్సాహిక బిల్డర్స్ నిర్మాణానిక"&amp;"ి రూపొందించబడింది వింగేట్, నార్త్ కరోలినా యొక్క ఏవియేషన్. [1] [2] [3] [4] ఫ్రీబర్డ్ II ను 2014 చివరి వరకు డెట్రాయిట్ లేక్స్, మిన్నెసోటా యొక్క ఉచిత పక్షి ఆవిష్కరణలు లైట్‌స్పోర్ట్ క్లాసిక్‌గా నిర్మించాయి. [5] [6] ఫ్రీబర్డ్ నేను సన్ ఎన్ ఫన్ 1996 లో ప్రవేశపెట"&amp;"్టాను మరియు రెండు-సీట్ల శిక్షకుల మినహాయింపు క్రింద యుఎస్ ఫార్ 103 అల్ట్రాలైట్ వెహికల్స్ కేటగిరీ యొక్క అవసరాలను తీర్చడానికి ఉద్దేశించబడింది, అయినప్పటికీ ఇది ఇప్పుడు యుఎస్ లైట్ స్పోర్ట్ ఎయిర్క్రాఫ్ట్ లేదా te త్సాహిక-నిర్మిత వర్గాలలో అందించబడింది . [1] [3] ["&amp;"4] ఫ్రీబర్డ్ II బోల్ట్ అల్యూమినియం గొట్టాల నుండి నిర్మించబడింది, ఇది డోప్డ్ ఎయిర్క్రాఫ్ట్ ఫాబ్రిక్‌తో కప్పబడి ఉంటుంది. ఈ విమానం ట్రిమ్ సిస్టమ్‌తో సహా సాంప్రదాయ మూడు-యాక్సిస్ నియంత్రణలను కలిగి ఉంది. ట్రైసైకిల్ ల్యాండింగ్ గేర్ డిఫరెన్షియల్ బ్రేకింగ్ మరియు క"&amp;"ాస్టరింగ్ నోస్‌వీల్ ద్వారా నడిపిస్తుంది. అసెంబ్లీ కిట్ నుండి విమానాన్ని నిర్మించడానికి సగటు బిల్డర్ 120 గంటలు పడుతుందని కంపెనీ అంచనా వేసింది. [1] [6] సిఫార్సు చేయబడిన ప్రామాణిక ఇంజిన్ రెండు-స్ట్రోక్ 50 హెచ్‌పి (37 కిలోవాట్) రోటాక్స్ 503 మరియు ఈ ఇంజిన్‌తో "&amp;"ప్రామాణిక ఖాళీ బరువు 385 ఎల్బి (175 కిలోలు). 64 HP (48 kW) రోటాక్స్ 582 కూడా ఉపయోగించబడుతుంది. [1] [6] ఫ్రీబర్డ్ II యొక్క రెక్కలను ఐదు నిమిషాల్లో ఒక వ్యక్తి మడవవచ్చు మరియు విమానం తరువాత వెనుకంజలో లేదా నిల్వ చేయవచ్చు. అందుబాటులో ఉన్న ఎంపికలలో పూర్తి క్యాబి"&amp;"న్ తలుపులు, ఫ్లాపెరాన్లు, బ్రేక్‌లు, వీల్ ప్యాంటు మరియు కస్టమ్-బిగించిన ట్రైలర్. [1] క్లిచ్ నుండి డేటా [1] పోల్చదగిన పాత్ర, కాన్ఫిగరేషన్ మరియు ERA యొక్క సాధారణ లక్షణాల పనితీరు విమానం")</f>
        <v>ఫ్రీబర్డ్ II అనేది అమెరికన్ సైడ్-బై-సైడ్, హై వింగ్, ట్రైసైకిల్ గేర్, పషర్ కాన్ఫిగరేషన్ సింగిల్ ఇంజిన్డ్ కిట్ విమానాల కుటుంబం, మొదట మార్ష్విల్లే, నార్త్ కరోలినా మరియు తరువాత ప్రో స్పోర్ట్ యొక్క ఫ్రీబర్డ్ ఎయిర్‌ప్లేన్ కంపెనీ te త్సాహిక బిల్డర్స్ నిర్మాణానికి రూపొందించబడింది వింగేట్, నార్త్ కరోలినా యొక్క ఏవియేషన్. [1] [2] [3] [4] ఫ్రీబర్డ్ II ను 2014 చివరి వరకు డెట్రాయిట్ లేక్స్, మిన్నెసోటా యొక్క ఉచిత పక్షి ఆవిష్కరణలు లైట్‌స్పోర్ట్ క్లాసిక్‌గా నిర్మించాయి. [5] [6] ఫ్రీబర్డ్ నేను సన్ ఎన్ ఫన్ 1996 లో ప్రవేశపెట్టాను మరియు రెండు-సీట్ల శిక్షకుల మినహాయింపు క్రింద యుఎస్ ఫార్ 103 అల్ట్రాలైట్ వెహికల్స్ కేటగిరీ యొక్క అవసరాలను తీర్చడానికి ఉద్దేశించబడింది, అయినప్పటికీ ఇది ఇప్పుడు యుఎస్ లైట్ స్పోర్ట్ ఎయిర్క్రాఫ్ట్ లేదా te త్సాహిక-నిర్మిత వర్గాలలో అందించబడింది . [1] [3] [4] ఫ్రీబర్డ్ II బోల్ట్ అల్యూమినియం గొట్టాల నుండి నిర్మించబడింది, ఇది డోప్డ్ ఎయిర్క్రాఫ్ట్ ఫాబ్రిక్‌తో కప్పబడి ఉంటుంది. ఈ విమానం ట్రిమ్ సిస్టమ్‌తో సహా సాంప్రదాయ మూడు-యాక్సిస్ నియంత్రణలను కలిగి ఉంది. ట్రైసైకిల్ ల్యాండింగ్ గేర్ డిఫరెన్షియల్ బ్రేకింగ్ మరియు కాస్టరింగ్ నోస్‌వీల్ ద్వారా నడిపిస్తుంది. అసెంబ్లీ కిట్ నుండి విమానాన్ని నిర్మించడానికి సగటు బిల్డర్ 120 గంటలు పడుతుందని కంపెనీ అంచనా వేసింది. [1] [6] సిఫార్సు చేయబడిన ప్రామాణిక ఇంజిన్ రెండు-స్ట్రోక్ 50 హెచ్‌పి (37 కిలోవాట్) రోటాక్స్ 503 మరియు ఈ ఇంజిన్‌తో ప్రామాణిక ఖాళీ బరువు 385 ఎల్బి (175 కిలోలు). 64 HP (48 kW) రోటాక్స్ 582 కూడా ఉపయోగించబడుతుంది. [1] [6] ఫ్రీబర్డ్ II యొక్క రెక్కలను ఐదు నిమిషాల్లో ఒక వ్యక్తి మడవవచ్చు మరియు విమానం తరువాత వెనుకంజలో లేదా నిల్వ చేయవచ్చు. అందుబాటులో ఉన్న ఎంపికలలో పూర్తి క్యాబిన్ తలుపులు, ఫ్లాపెరాన్లు, బ్రేక్‌లు, వీల్ ప్యాంటు మరియు కస్టమ్-బిగించిన ట్రైలర్. [1] క్లిచ్ నుండి డేటా [1] పోల్చదగిన పాత్ర, కాన్ఫిగరేషన్ మరియు ERA యొక్క సాధారణ లక్షణాల పనితీరు విమానం</v>
      </c>
      <c r="E77" s="1" t="s">
        <v>1410</v>
      </c>
      <c r="F77" s="1" t="str">
        <f>IFERROR(__xludf.DUMMYFUNCTION("GOOGLETRANSLATE(E:E, ""en"", ""te"")"),"తేలికపాటి క్రీడా విమానం")</f>
        <v>తేలికపాటి క్రీడా విమానం</v>
      </c>
      <c r="G77" s="1" t="s">
        <v>1411</v>
      </c>
      <c r="H77" s="1" t="s">
        <v>121</v>
      </c>
      <c r="I77" s="1" t="str">
        <f>IFERROR(__xludf.DUMMYFUNCTION("GOOGLETRANSLATE(H:H, ""en"", ""te"")"),"సంయుక్త రాష్ట్రాలు")</f>
        <v>సంయుక్త రాష్ట్రాలు</v>
      </c>
      <c r="J77" s="1" t="s">
        <v>122</v>
      </c>
      <c r="K77" s="1" t="s">
        <v>1271</v>
      </c>
      <c r="L77" s="1" t="str">
        <f>IFERROR(__xludf.DUMMYFUNCTION("GOOGLETRANSLATE(K:K, ""en"", ""te"")"),"ఫ్రీబర్డ్ విమానం కంపెనీ")</f>
        <v>ఫ్రీబర్డ్ విమానం కంపెనీ</v>
      </c>
      <c r="M77" s="1" t="s">
        <v>1272</v>
      </c>
      <c r="Q77" s="1">
        <v>1996.0</v>
      </c>
      <c r="R77" s="1" t="s">
        <v>1273</v>
      </c>
      <c r="W77" s="1" t="s">
        <v>127</v>
      </c>
      <c r="X77" s="1" t="s">
        <v>494</v>
      </c>
      <c r="Y77" s="1" t="s">
        <v>495</v>
      </c>
      <c r="Z77" s="1" t="s">
        <v>1412</v>
      </c>
      <c r="AA77" s="1" t="s">
        <v>1413</v>
      </c>
      <c r="AB77" s="1" t="s">
        <v>1414</v>
      </c>
      <c r="AC77" s="1" t="s">
        <v>1415</v>
      </c>
      <c r="AD77" s="1" t="s">
        <v>136</v>
      </c>
      <c r="AE77" s="1" t="s">
        <v>1416</v>
      </c>
      <c r="AG77" s="1" t="s">
        <v>149</v>
      </c>
      <c r="AH77" s="1" t="s">
        <v>1417</v>
      </c>
      <c r="AK77" s="1" t="s">
        <v>258</v>
      </c>
      <c r="AL77" s="1" t="s">
        <v>1418</v>
      </c>
      <c r="AN77" s="1" t="s">
        <v>1419</v>
      </c>
      <c r="AQ77" s="1" t="s">
        <v>1420</v>
      </c>
      <c r="AR77" s="1" t="s">
        <v>506</v>
      </c>
      <c r="AS77" s="1" t="s">
        <v>1421</v>
      </c>
      <c r="BA77" s="1" t="s">
        <v>1422</v>
      </c>
    </row>
    <row r="78">
      <c r="A78" s="1" t="s">
        <v>1423</v>
      </c>
      <c r="B78" s="1" t="str">
        <f>IFERROR(__xludf.DUMMYFUNCTION("GOOGLETRANSLATE(A:A, ""en"", ""te"")"),"తాజా గాలి సోలో")</f>
        <v>తాజా గాలి సోలో</v>
      </c>
      <c r="C78" s="1" t="s">
        <v>1424</v>
      </c>
      <c r="D78" s="1" t="str">
        <f>IFERROR(__xludf.DUMMYFUNCTION("GOOGLETRANSLATE(C:C, ""en"", ""te"")"),"తాజా బ్రీజ్ సోలో ఒక జర్మన్ పారామోటర్, ఇది శక్తితో కూడిన పారాగ్లైడింగ్ కోసం వెడెమార్క్ యొక్క తాజా గాలి ద్వారా రూపొందించబడింది మరియు ఉత్పత్తి అవుతుంది. [1] [2] [3] ఈ విమానం 1980 లలో జర్మన్ నిబంధనలకు అనుగుణంగా రూపొందించబడింది, ఇవి భద్రత మరియు శబ్దం గురించి చ"&amp;"ాలా కఠినమైనవి. ఇది పారాగ్లైడర్ తరహా హై-వింగ్, సింగిల్-ప్లేస్ వసతి మరియు ఒకే 19 హెచ్‌పి (14 కిలోవాట్) సోలో 210 ఇంజిన్‌ను పషర్ కాన్ఫిగరేషన్‌లో కలిగి ఉంది, చేతి థొరెటల్ నియంత్రణతో. అన్ని పారామోటర్ల మాదిరిగానే, టేకాఫ్ మరియు ల్యాండింగ్ కాలినడకన సాధించబడుతుంది."&amp;" [1] [2] [3] సంస్థ యొక్క మొట్టమొదటి ఉత్పత్తిగా దీనిని మొదట్లో కేవలం తాజా బ్రీజ్ అని పిలుస్తారు, కాని ఇతర మోడళ్లను జోడించినందున దాని అమర్చిన ఇంజిన్, సోలో 210 కోసం సోలోగా మార్చబడింది. [1] [2] జర్మన్ భద్రతా అవసరాలకు అనుగుణంగా ఉండటానికి సోలో ప్రారంభంలో ఇంజిన్"&amp;" ప్యాకేజీని విమానంలో జెట్టిసన్ చేయడానికి అనుమతించే జీనుతో రూపొందించబడింది. వాటర్ ల్యాండింగ్ సంభవించినప్పుడు పైలట్ మునిగిపోయే ప్రమాదాన్ని తగ్గించడానికి మరియు విమానంలో ఇంజిన్ అగ్నిప్రమాదంతో వ్యవహరించడానికి ఇది అవసరం. ఈ లక్షణం ప్రస్తుత సోలో జెట్టిసన్ మోడల్‌ల"&amp;"ో మనుగడలో ఉంది. శబ్దం అవసరాలను తీర్చడానికి చిన్న రెండు-స్ట్రోక్ ఇంజిన్ సంక్లిష్టమైన ""ర్యాప్-చుట్టూ"" స్టైల్ ఎగ్జాస్ట్ మరియు అదనపు-పొడవైన మఫ్లర్ సిస్టమ్‌ను కలిగి ఉంది, దీని ఫలితంగా తక్కువ సౌండ్ అవుట్‌పుట్ వస్తుంది. శీతలీకరణను మెరుగుపరచడానికి ఇంజిన్ సిలిండ"&amp;"ర్ హెడ్ సవరించబడింది మరియు రెండు బ్లేడెడ్ కార్బన్ ఫైబర్ ప్రొపెల్లర్‌ను నడుపుతుంది. [1] [2] క్లిచ్ నుండి డేటా [1] సాధారణ లక్షణాల పనితీరు")</f>
        <v>తాజా బ్రీజ్ సోలో ఒక జర్మన్ పారామోటర్, ఇది శక్తితో కూడిన పారాగ్లైడింగ్ కోసం వెడెమార్క్ యొక్క తాజా గాలి ద్వారా రూపొందించబడింది మరియు ఉత్పత్తి అవుతుంది. [1] [2] [3] ఈ విమానం 1980 లలో జర్మన్ నిబంధనలకు అనుగుణంగా రూపొందించబడింది, ఇవి భద్రత మరియు శబ్దం గురించి చాలా కఠినమైనవి. ఇది పారాగ్లైడర్ తరహా హై-వింగ్, సింగిల్-ప్లేస్ వసతి మరియు ఒకే 19 హెచ్‌పి (14 కిలోవాట్) సోలో 210 ఇంజిన్‌ను పషర్ కాన్ఫిగరేషన్‌లో కలిగి ఉంది, చేతి థొరెటల్ నియంత్రణతో. అన్ని పారామోటర్ల మాదిరిగానే, టేకాఫ్ మరియు ల్యాండింగ్ కాలినడకన సాధించబడుతుంది. [1] [2] [3] సంస్థ యొక్క మొట్టమొదటి ఉత్పత్తిగా దీనిని మొదట్లో కేవలం తాజా బ్రీజ్ అని పిలుస్తారు, కాని ఇతర మోడళ్లను జోడించినందున దాని అమర్చిన ఇంజిన్, సోలో 210 కోసం సోలోగా మార్చబడింది. [1] [2] జర్మన్ భద్రతా అవసరాలకు అనుగుణంగా ఉండటానికి సోలో ప్రారంభంలో ఇంజిన్ ప్యాకేజీని విమానంలో జెట్టిసన్ చేయడానికి అనుమతించే జీనుతో రూపొందించబడింది. వాటర్ ల్యాండింగ్ సంభవించినప్పుడు పైలట్ మునిగిపోయే ప్రమాదాన్ని తగ్గించడానికి మరియు విమానంలో ఇంజిన్ అగ్నిప్రమాదంతో వ్యవహరించడానికి ఇది అవసరం. ఈ లక్షణం ప్రస్తుత సోలో జెట్టిసన్ మోడల్‌లో మనుగడలో ఉంది. శబ్దం అవసరాలను తీర్చడానికి చిన్న రెండు-స్ట్రోక్ ఇంజిన్ సంక్లిష్టమైన "ర్యాప్-చుట్టూ" స్టైల్ ఎగ్జాస్ట్ మరియు అదనపు-పొడవైన మఫ్లర్ సిస్టమ్‌ను కలిగి ఉంది, దీని ఫలితంగా తక్కువ సౌండ్ అవుట్‌పుట్ వస్తుంది. శీతలీకరణను మెరుగుపరచడానికి ఇంజిన్ సిలిండర్ హెడ్ సవరించబడింది మరియు రెండు బ్లేడెడ్ కార్బన్ ఫైబర్ ప్రొపెల్లర్‌ను నడుపుతుంది. [1] [2] క్లిచ్ నుండి డేటా [1] సాధారణ లక్షణాల పనితీరు</v>
      </c>
      <c r="E78" s="1" t="s">
        <v>1425</v>
      </c>
      <c r="F78" s="1" t="str">
        <f>IFERROR(__xludf.DUMMYFUNCTION("GOOGLETRANSLATE(E:E, ""en"", ""te"")"),"పారామోటర్")</f>
        <v>పారామోటర్</v>
      </c>
      <c r="G78" s="2" t="s">
        <v>1426</v>
      </c>
      <c r="H78" s="1" t="s">
        <v>515</v>
      </c>
      <c r="I78" s="1" t="str">
        <f>IFERROR(__xludf.DUMMYFUNCTION("GOOGLETRANSLATE(H:H, ""en"", ""te"")"),"జర్మనీ")</f>
        <v>జర్మనీ</v>
      </c>
      <c r="J78" s="2" t="s">
        <v>516</v>
      </c>
      <c r="K78" s="1" t="s">
        <v>1427</v>
      </c>
      <c r="L78" s="1" t="str">
        <f>IFERROR(__xludf.DUMMYFUNCTION("GOOGLETRANSLATE(K:K, ""en"", ""te"")"),"తాజా గాలి")</f>
        <v>తాజా గాలి</v>
      </c>
      <c r="M78" s="1" t="s">
        <v>1428</v>
      </c>
      <c r="Q78" s="1" t="s">
        <v>1429</v>
      </c>
      <c r="R78" s="1" t="s">
        <v>147</v>
      </c>
      <c r="W78" s="1" t="s">
        <v>127</v>
      </c>
      <c r="Y78" s="1" t="s">
        <v>1430</v>
      </c>
      <c r="Z78" s="1" t="s">
        <v>1431</v>
      </c>
      <c r="AA78" s="1" t="s">
        <v>1432</v>
      </c>
      <c r="AB78" s="1" t="s">
        <v>1433</v>
      </c>
      <c r="AD78" s="1" t="s">
        <v>1404</v>
      </c>
      <c r="AG78" s="1" t="s">
        <v>149</v>
      </c>
      <c r="AM78" s="1" t="s">
        <v>1434</v>
      </c>
      <c r="AN78" s="1" t="s">
        <v>1435</v>
      </c>
      <c r="AR78" s="1" t="s">
        <v>1408</v>
      </c>
    </row>
    <row r="79">
      <c r="A79" s="1" t="s">
        <v>1436</v>
      </c>
      <c r="B79" s="1" t="str">
        <f>IFERROR(__xludf.DUMMYFUNCTION("GOOGLETRANSLATE(A:A, ""en"", ""te"")"),"ఫ్రై ఎస్ప్రిట్ VFII")</f>
        <v>ఫ్రై ఎస్ప్రిట్ VFII</v>
      </c>
      <c r="C79" s="1" t="s">
        <v>1437</v>
      </c>
      <c r="D79" s="1" t="str">
        <f>IFERROR(__xludf.DUMMYFUNCTION("GOOGLETRANSLATE(C:C, ""en"", ""te"")"),"ఫ్రై ఎస్ప్రిట్ VFII అనేది స్విస్ te త్సాహిక-నిర్మిత విమానం, ఇది వాలెంటినో ఫ్రై చేత రూపొందించబడింది మరియు విలెన్ బీ వోల్లెరావు యొక్క ఫ్రై ఎయిర్క్రాఫ్ట్ డిజైన్ చేత ఉత్పత్తి చేయబడింది. ఈ విమానం te త్సాహిక నిర్మాణానికి ప్రణాళికలుగా సరఫరా చేయబడుతుంది. [1] [2] "&amp;"ఎస్ప్రిట్ VFII లో కాంటిలివర్ లో-వింగ్, బబుల్ పందిరి కింద ఒకే-సీటు పరివేష్టిత కాక్‌పిట్, వీల్ ప్యాంటుతో స్థిర సాంప్రదాయ ల్యాండింగ్ గేర్ మరియు ట్రాక్టర్ కాన్ఫిగరేషన్‌లో ఒకే ఇంజిన్ ఉన్నాయి. [1] [2] ఈ విమానం కార్బన్ ఫైబర్ మిశ్రమ నిర్మాణంలో ఉంది. దీని 6.09 మీ "&amp;"(20.0 అడుగులు) స్పాన్ బర్ట్ రుటాన్-రూపొందించిన వింగ్‌లో 6.07 మీ 2 (65.3 చదరపు అడుగులు) మరియు ఏకదిశాత్మక కార్బన్-ఫైబ్రే స్పార్‌లు ఉన్నాయి. సిఫార్సు చేయబడిన ఇంజన్లు 140 హెచ్‌పి (104 కిలోవాట్) వాల్టర్ మైనర్ మరియు టర్బోచార్జ్డ్ 140 హెచ్‌పి (104 కిలోవాట్) లోమ్"&amp;" ప్రహా నాలుగు-స్ట్రోక్ పవర్‌ప్లాంట్లు. ఎస్ప్రిట్ 343 కిమీ/గం (213 mph) క్రూయిజ్ వేగం కలిగి ఉంది. [1] [2] బేయర్ల్ మరియు టాక్ నుండి డేటా [1] [2] సాధారణ లక్షణాల పనితీరు")</f>
        <v>ఫ్రై ఎస్ప్రిట్ VFII అనేది స్విస్ te త్సాహిక-నిర్మిత విమానం, ఇది వాలెంటినో ఫ్రై చేత రూపొందించబడింది మరియు విలెన్ బీ వోల్లెరావు యొక్క ఫ్రై ఎయిర్క్రాఫ్ట్ డిజైన్ చేత ఉత్పత్తి చేయబడింది. ఈ విమానం te త్సాహిక నిర్మాణానికి ప్రణాళికలుగా సరఫరా చేయబడుతుంది. [1] [2] ఎస్ప్రిట్ VFII లో కాంటిలివర్ లో-వింగ్, బబుల్ పందిరి కింద ఒకే-సీటు పరివేష్టిత కాక్‌పిట్, వీల్ ప్యాంటుతో స్థిర సాంప్రదాయ ల్యాండింగ్ గేర్ మరియు ట్రాక్టర్ కాన్ఫిగరేషన్‌లో ఒకే ఇంజిన్ ఉన్నాయి. [1] [2] ఈ విమానం కార్బన్ ఫైబర్ మిశ్రమ నిర్మాణంలో ఉంది. దీని 6.09 మీ (20.0 అడుగులు) స్పాన్ బర్ట్ రుటాన్-రూపొందించిన వింగ్‌లో 6.07 మీ 2 (65.3 చదరపు అడుగులు) మరియు ఏకదిశాత్మక కార్బన్-ఫైబ్రే స్పార్‌లు ఉన్నాయి. సిఫార్సు చేయబడిన ఇంజన్లు 140 హెచ్‌పి (104 కిలోవాట్) వాల్టర్ మైనర్ మరియు టర్బోచార్జ్డ్ 140 హెచ్‌పి (104 కిలోవాట్) లోమ్ ప్రహా నాలుగు-స్ట్రోక్ పవర్‌ప్లాంట్లు. ఎస్ప్రిట్ 343 కిమీ/గం (213 mph) క్రూయిజ్ వేగం కలిగి ఉంది. [1] [2] బేయర్ల్ మరియు టాక్ నుండి డేటా [1] [2] సాధారణ లక్షణాల పనితీరు</v>
      </c>
      <c r="E79" s="1" t="s">
        <v>465</v>
      </c>
      <c r="F79" s="1" t="str">
        <f>IFERROR(__xludf.DUMMYFUNCTION("GOOGLETRANSLATE(E:E, ""en"", ""te"")"),"Te త్సాహిక నిర్మించిన విమానం")</f>
        <v>Te త్సాహిక నిర్మించిన విమానం</v>
      </c>
      <c r="G79" s="1" t="s">
        <v>466</v>
      </c>
      <c r="H79" s="1" t="s">
        <v>243</v>
      </c>
      <c r="I79" s="1" t="str">
        <f>IFERROR(__xludf.DUMMYFUNCTION("GOOGLETRANSLATE(H:H, ""en"", ""te"")"),"స్విట్జర్లాండ్")</f>
        <v>స్విట్జర్లాండ్</v>
      </c>
      <c r="J79" s="2" t="s">
        <v>244</v>
      </c>
      <c r="K79" s="1" t="s">
        <v>1438</v>
      </c>
      <c r="L79" s="1" t="str">
        <f>IFERROR(__xludf.DUMMYFUNCTION("GOOGLETRANSLATE(K:K, ""en"", ""te"")"),"ఫ్రై ఎయిర్క్రాఫ్ట్ డిజైన్")</f>
        <v>ఫ్రై ఎయిర్క్రాఫ్ట్ డిజైన్</v>
      </c>
      <c r="M79" s="1" t="s">
        <v>1439</v>
      </c>
      <c r="N79" s="1" t="s">
        <v>1440</v>
      </c>
      <c r="O79" s="1" t="str">
        <f>IFERROR(__xludf.DUMMYFUNCTION("GOOGLETRANSLATE(N:N, ""en"", ""te"")"),"వాలెంటినో ఫ్రై")</f>
        <v>వాలెంటినో ఫ్రై</v>
      </c>
      <c r="R79" s="1" t="s">
        <v>1441</v>
      </c>
      <c r="W79" s="1" t="s">
        <v>127</v>
      </c>
      <c r="Y79" s="1" t="s">
        <v>1442</v>
      </c>
      <c r="Z79" s="1" t="s">
        <v>1443</v>
      </c>
      <c r="AA79" s="1" t="s">
        <v>1444</v>
      </c>
      <c r="AB79" s="1" t="s">
        <v>1445</v>
      </c>
      <c r="AC79" s="1" t="s">
        <v>1446</v>
      </c>
      <c r="AD79" s="1" t="s">
        <v>1447</v>
      </c>
      <c r="AE79" s="1" t="s">
        <v>255</v>
      </c>
      <c r="AH79" s="1" t="s">
        <v>1448</v>
      </c>
      <c r="AM79" s="1" t="s">
        <v>1449</v>
      </c>
      <c r="AN79" s="1" t="s">
        <v>377</v>
      </c>
      <c r="AR79" s="1" t="s">
        <v>1450</v>
      </c>
      <c r="AS79" s="1" t="s">
        <v>1451</v>
      </c>
    </row>
    <row r="80">
      <c r="A80" s="1" t="s">
        <v>1452</v>
      </c>
      <c r="B80" s="1" t="str">
        <f>IFERROR(__xludf.DUMMYFUNCTION("GOOGLETRANSLATE(A:A, ""en"", ""te"")"),"గబార్డిని మోనోప్లేన్")</f>
        <v>గబార్డిని మోనోప్లేన్</v>
      </c>
      <c r="C80" s="1" t="s">
        <v>1453</v>
      </c>
      <c r="D80" s="1" t="str">
        <f>IFERROR(__xludf.DUMMYFUNCTION("GOOGLETRANSLATE(C:C, ""en"", ""te"")"),"గబార్దిని మోనోప్లేన్ ఇటలీలో నిర్మించిన విజయవంతమైన ప్రారంభ మోనోప్లేన్, ఇది మొదటి ప్రపంచ యుద్ధానికి ముందు అనేక ముఖ్యమైన విమానాలను, తరచూ ప్రయాణీకులను తీసుకువెళుతుంది. యుద్ధ సమయంలో, తక్కువ శక్తితో పనిచేసే గబార్దిని మోనోప్లేన్స్ మిలటరీకి శిక్షణా విమానంగా పనిచే"&amp;"శారు. గబార్డిని మోనోప్లేన్, తరువాత 60 కిలోవాట్ల (80 హెచ్‌పి) రోటరీ ఇంజిన్‌తో అమర్చబడి, ఇద్దరు ప్రయాణీకులను 240 కి.మీ (150 మైళ్ళు) కోసం తీసుకువెళ్ళగల సామర్థ్యం కలిగి ఉంది, బహిరంగ ప్రదర్శనల ద్వారా అసమానమైన మోనోప్లేన్‌గా ఉంటే, ప్రారంభంలో ఎగురుతూ ఉంటుంది మల్ట"&amp;"ీప్లేన్ విమానం ఆధిపత్యం కలిగిన కాలం. [1] 50 హార్స్‌పవర్ (37 కిలోవాట్ల) గ్నోమ్ రోటరీతో అమర్చబడి, ఇది ఉపయోగకరమైన సింగిల్-సీట్ల అధునాతన శిక్షకుడిని రుజువు చేసింది మరియు 1914 నుండి కామెరి రచనలలో ఉత్పత్తి చేయబడింది. ఇతర వైవిధ్యాలు ప్రధానంగా ఇంజిన్ పరిమాణంలో వి"&amp;"భిన్నంగా ఉన్నాయి, అయినప్పటికీ అండర్ క్యారేజ్ వివరాలు కూడా వైవిధ్యంగా ఉన్నాయి; ఉదాహరణకు, 35 హార్స్‌పవర్ (26 కిలోవాట్ల) అంజాని ఇంజన్లు మరియు 80 హార్స్‌పవర్ (60 కిలోవాట్ల) లే రోయిన్స్‌తో సింగిల్-సీటర్లతో ప్రాథమిక శిక్షకులు ఉన్నారు. [1] నివేదించబడిన స్పాన్‌లు"&amp;" కొంతవరకు భిన్నంగా ఉంటాయి, అయితే ఫ్యూజ్‌లేజ్, ఎంపెనేజ్ మరియు వింగ్ ప్రాంతం సాధారణంగా స్థిరంగా ఉంటుంది. [1] [2] సమకాలీన మూలాలు [1] [2] [3] [4] ఈ విమానం గబార్డిని మోనోప్లేన్స్ అని వివరిస్తుంది, రకం సంఖ్య లేదు, అయినప్పటికీ గబార్డిని 2 (లేదా Ga.2) కూడా ఉందని "&amp;"తెలుసు, ఇది మోనోప్లేన్ ట్రైనర్ కామెరిలో ఉపయోగిస్తారు. [5] గబార్డిని మోనోప్లేన్ స్టీల్ ట్యూబ్ నిర్మాణంతో రూపొందించబడింది, ఇది అసాధారణమైనది. దాని భుజం మౌంటెడ్ మోనోప్లేన్ రెక్కలు రెండు గొట్టపు ఉక్కు స్పార్స్ చుట్టూ నిర్మించబడ్డాయి, చెక్క పక్కటెముకలు మరియు కా"&amp;"న్వాస్ కవరింగ్ ఉన్నాయి. [2] [4] ప్రణాళిక వీక్షణలో తక్కువ కారక నిష్పత్తి రెక్కలు సరళంగా ఉన్నాయి, ఉదారంగా గుండ్రని చిట్కాలకు దెబ్బతిన్నాయి. సాంప్రదాయిక నియంత్రణ కాలమ్ ఇన్‌పుట్‌తో వింగ్ వార్పింగ్ ద్వారా రోల్ కంట్రోల్ ఉంది. [2] రెక్కలు పై నుండి మరియు క్రింద న"&amp;"ుండి ఫ్యూజ్‌లేజ్‌కు వైర్-బ్రేస్ చేయబడ్డాయి. ప్రతి వైపు మూడు ఎగువ వైర్లు, ముందు స్పార్ నుండి ఒకటి మరియు వెనుక నుండి రెండు మిడ్-స్పాన్ వద్ద, కాక్‌పిట్ మీద మూడు కాళ్ల పైలాన్ పైభాగానికి పరిగెత్తాయి. దిగువ వైర్లు ఫ్రేమ్‌కు జతచేయబడ్డాయి, ఇవి ల్యాండింగ్ చక్రాలు "&amp;"మరియు స్కిడ్‌లను కూడా తీసుకువెళ్ళాయి. [2] ఫ్యూజ్‌లేజ్ కూడా స్టీల్ ట్యూబ్-ఫ్రేమ్ చేయబడింది, కలపతో బలోపేతం చేయబడింది మరియు ఫాబ్రిక్‌తో కప్పబడి ఉంటుంది. ఫార్వర్డ్ భాగం, ఇంజిన్, పైలాన్ మరియు ఓపెన్ కాక్‌పిట్‌తో, కాక్‌పిట్ చుట్టూ నలుగురు లాంగన్లు మరియు దీర్ఘచతు"&amp;"రస్రాకార క్రాస్ సెక్షన్ లోతుగా ఉంది, ఇది ఒక టబ్బీ-బెల్లీడ్ రూపాన్ని ఉత్పత్తి చేస్తుంది. కాక్‌పిట్ వెనుక, దిగువ లాంగన్స్ త్రిభుజాకార వెనుక క్రాస్-సెక్షన్ చేయడానికి కలుసుకున్నారు, ఇది మునుపటి ఎట్రిచ్ టౌబ్ యొక్క వెనుక ఫ్యూజ్‌లేజ్ మాదిరిగానే ఉంటుంది. [సైటేషన్"&amp;" అవసరం] ఫిన్ లేని ఒకే ముక్క గుండ్రని చుక్కాని విపరీతమైన తోకకు జతచేయబడింది. అదేవిధంగా ఆకారంలో ఉన్న ఎలివేటర్లతో అమర్చిన అర్ధ వృత్తాకార టెయిల్‌ప్లేన్, చుక్కాని కంటే చాలా ముందు ఉంచబడింది, ఇది కదలికకు చాలా స్థలాన్ని ఇస్తుంది. [2] [4] ఫార్వర్డ్ ఫ్యూజ్‌లేజ్ కింద"&amp;", ఒక జత స్కిడ్‌లు అండర్ క్యారేజీని ఏర్పరుస్తాయి, తరచూ ఫ్రంట్ ఎండ్స్‌తో నేరుగా ఉంటాయి, కానీ కొన్నిసార్లు నిరంతరం వక్రంగా ఉంటాయి, ఫ్యూజ్‌లేజ్‌కు మూడు స్ట్రట్‌ల ద్వారా అనుసంధానించబడతాయి. వాటి మధ్య మరియు సాగే తో అనుసంధానించబడిన ఒక గొట్టపు ఇరుసు ప్రతి చివర ఒకే"&amp;" చక్రం మోస్తుంది. కొన్ని విమానాలు (సీప్లేన్లు లేదా ఇడ్రో), కొంత భిన్నమైన కొలతలతో, చక్రాలకు బదులుగా జంట ఫ్లోట్లతో అమర్చబడ్డాయి. [2] 1913 లో గబార్డిని మోనోప్లేన్ దృష్టికి తెచ్చిన మొదటి విమానాలలో ఒకటి, ఫిలిప్ సెవాస్కో 60 కిలోవాట్ల (80 హెచ్‌పి) మోడల్‌లో ఫిలిప"&amp;"్ సెవాస్కో మిలన్ నుండి పారిస్ వరకు ఇద్దరు ప్రయాణీకులను నాన్‌స్టాప్‌ను తీసుకువెళ్లారు. [1] మరుసటి సంవత్సరం, లాండిని ఇటలీ నుండి స్విట్జర్లాండ్‌కు, ఆల్ప్స్లో మోంటే రోసా మీదుగా, ఒక ప్రయాణీకుడితో 3,450 మీ (11,320 అడుగులు) ఎత్తుకు చేరుకుంది. మరుసటి రోజు, డెస్‌బ"&amp;"్రూయర్స్ సోలో ఇటాలియన్ ఆల్టిట్యూడ్ రికార్డును 4,950 మీ (16,240 అడుగులు) వద్ద సృష్టించింది. [3] తక్కువ శక్తితో కూడిన 37 కిలోవాట్ల (50 హెచ్‌పి) గ్నోమ్-ఇంజిన్ వేరియంట్ సమర్థవంతమైన సింగిల్-సీట్ ట్రైనర్‌గా నిరూపించబడింది, మరియు అనేక మొదటి ప్రపంచ యుద్ధంలో అనేక "&amp;"ఉత్పత్తి చేయబడ్డాయి, 1914 నుండి 1918 వరకు కాక్‌పిట్ సవరణతో మాత్రమే వాడుకలో ఉన్నాయి. కామెరీ పాఠశాల ఇటలీలోని అన్ని ఇతర విమాన పాఠశాలల కంటే ఎక్కువ పైలట్లను ఉత్పత్తి చేసిందని, మరియు వారి విద్యార్థులకు అత్యధిక మనుగడ రేటు ఉందని పేర్కొన్నారు. [1] కొన్ని ""క్యాప్ట"&amp;"ివ్"" గబార్డిని మోనోప్లేన్స్, వారి ఇంజన్లు, క్షితిజ సమాంతర తోకలు మరియు అండర్ క్యారేజీలను స్టాటిక్ మౌంటులకు పరిష్కరించారు, ఇది రోల్ మరియు యావ్ స్వేచ్ఛను నియంత్రణల అనుభూతితో పరిచయం చేయడానికి అనుమతించింది. చలన విహారయాత్ర పరిమితులు స్థిర బాహ్య తంతులు ద్వారా స"&amp;"ెట్ చేయబడ్డాయి. [1] మొదటి ప్రపంచ యుద్ధం యొక్క జేన్ యొక్క పోరాట విమానాల నుండి డేటా [1] సాధారణ లక్షణాల పనితీరు")</f>
        <v>గబార్దిని మోనోప్లేన్ ఇటలీలో నిర్మించిన విజయవంతమైన ప్రారంభ మోనోప్లేన్, ఇది మొదటి ప్రపంచ యుద్ధానికి ముందు అనేక ముఖ్యమైన విమానాలను, తరచూ ప్రయాణీకులను తీసుకువెళుతుంది. యుద్ధ సమయంలో, తక్కువ శక్తితో పనిచేసే గబార్దిని మోనోప్లేన్స్ మిలటరీకి శిక్షణా విమానంగా పనిచేశారు. గబార్డిని మోనోప్లేన్, తరువాత 60 కిలోవాట్ల (80 హెచ్‌పి) రోటరీ ఇంజిన్‌తో అమర్చబడి, ఇద్దరు ప్రయాణీకులను 240 కి.మీ (150 మైళ్ళు) కోసం తీసుకువెళ్ళగల సామర్థ్యం కలిగి ఉంది, బహిరంగ ప్రదర్శనల ద్వారా అసమానమైన మోనోప్లేన్‌గా ఉంటే, ప్రారంభంలో ఎగురుతూ ఉంటుంది మల్టీప్లేన్ విమానం ఆధిపత్యం కలిగిన కాలం. [1] 50 హార్స్‌పవర్ (37 కిలోవాట్ల) గ్నోమ్ రోటరీతో అమర్చబడి, ఇది ఉపయోగకరమైన సింగిల్-సీట్ల అధునాతన శిక్షకుడిని రుజువు చేసింది మరియు 1914 నుండి కామెరి రచనలలో ఉత్పత్తి చేయబడింది. ఇతర వైవిధ్యాలు ప్రధానంగా ఇంజిన్ పరిమాణంలో విభిన్నంగా ఉన్నాయి, అయినప్పటికీ అండర్ క్యారేజ్ వివరాలు కూడా వైవిధ్యంగా ఉన్నాయి; ఉదాహరణకు, 35 హార్స్‌పవర్ (26 కిలోవాట్ల) అంజాని ఇంజన్లు మరియు 80 హార్స్‌పవర్ (60 కిలోవాట్ల) లే రోయిన్స్‌తో సింగిల్-సీటర్లతో ప్రాథమిక శిక్షకులు ఉన్నారు. [1] నివేదించబడిన స్పాన్‌లు కొంతవరకు భిన్నంగా ఉంటాయి, అయితే ఫ్యూజ్‌లేజ్, ఎంపెనేజ్ మరియు వింగ్ ప్రాంతం సాధారణంగా స్థిరంగా ఉంటుంది. [1] [2] సమకాలీన మూలాలు [1] [2] [3] [4] ఈ విమానం గబార్డిని మోనోప్లేన్స్ అని వివరిస్తుంది, రకం సంఖ్య లేదు, అయినప్పటికీ గబార్డిని 2 (లేదా Ga.2) కూడా ఉందని తెలుసు, ఇది మోనోప్లేన్ ట్రైనర్ కామెరిలో ఉపయోగిస్తారు. [5] గబార్డిని మోనోప్లేన్ స్టీల్ ట్యూబ్ నిర్మాణంతో రూపొందించబడింది, ఇది అసాధారణమైనది. దాని భుజం మౌంటెడ్ మోనోప్లేన్ రెక్కలు రెండు గొట్టపు ఉక్కు స్పార్స్ చుట్టూ నిర్మించబడ్డాయి, చెక్క పక్కటెముకలు మరియు కాన్వాస్ కవరింగ్ ఉన్నాయి. [2] [4] ప్రణాళిక వీక్షణలో తక్కువ కారక నిష్పత్తి రెక్కలు సరళంగా ఉన్నాయి, ఉదారంగా గుండ్రని చిట్కాలకు దెబ్బతిన్నాయి. సాంప్రదాయిక నియంత్రణ కాలమ్ ఇన్‌పుట్‌తో వింగ్ వార్పింగ్ ద్వారా రోల్ కంట్రోల్ ఉంది. [2] రెక్కలు పై నుండి మరియు క్రింద నుండి ఫ్యూజ్‌లేజ్‌కు వైర్-బ్రేస్ చేయబడ్డాయి. ప్రతి వైపు మూడు ఎగువ వైర్లు, ముందు స్పార్ నుండి ఒకటి మరియు వెనుక నుండి రెండు మిడ్-స్పాన్ వద్ద, కాక్‌పిట్ మీద మూడు కాళ్ల పైలాన్ పైభాగానికి పరిగెత్తాయి. దిగువ వైర్లు ఫ్రేమ్‌కు జతచేయబడ్డాయి, ఇవి ల్యాండింగ్ చక్రాలు మరియు స్కిడ్‌లను కూడా తీసుకువెళ్ళాయి. [2] ఫ్యూజ్‌లేజ్ కూడా స్టీల్ ట్యూబ్-ఫ్రేమ్ చేయబడింది, కలపతో బలోపేతం చేయబడింది మరియు ఫాబ్రిక్‌తో కప్పబడి ఉంటుంది. ఫార్వర్డ్ భాగం, ఇంజిన్, పైలాన్ మరియు ఓపెన్ కాక్‌పిట్‌తో, కాక్‌పిట్ చుట్టూ నలుగురు లాంగన్లు మరియు దీర్ఘచతురస్రాకార క్రాస్ సెక్షన్ లోతుగా ఉంది, ఇది ఒక టబ్బీ-బెల్లీడ్ రూపాన్ని ఉత్పత్తి చేస్తుంది. కాక్‌పిట్ వెనుక, దిగువ లాంగన్స్ త్రిభుజాకార వెనుక క్రాస్-సెక్షన్ చేయడానికి కలుసుకున్నారు, ఇది మునుపటి ఎట్రిచ్ టౌబ్ యొక్క వెనుక ఫ్యూజ్‌లేజ్ మాదిరిగానే ఉంటుంది. [సైటేషన్ అవసరం] ఫిన్ లేని ఒకే ముక్క గుండ్రని చుక్కాని విపరీతమైన తోకకు జతచేయబడింది. అదేవిధంగా ఆకారంలో ఉన్న ఎలివేటర్లతో అమర్చిన అర్ధ వృత్తాకార టెయిల్‌ప్లేన్, చుక్కాని కంటే చాలా ముందు ఉంచబడింది, ఇది కదలికకు చాలా స్థలాన్ని ఇస్తుంది. [2] [4] ఫార్వర్డ్ ఫ్యూజ్‌లేజ్ కింద, ఒక జత స్కిడ్‌లు అండర్ క్యారేజీని ఏర్పరుస్తాయి, తరచూ ఫ్రంట్ ఎండ్స్‌తో నేరుగా ఉంటాయి, కానీ కొన్నిసార్లు నిరంతరం వక్రంగా ఉంటాయి, ఫ్యూజ్‌లేజ్‌కు మూడు స్ట్రట్‌ల ద్వారా అనుసంధానించబడతాయి. వాటి మధ్య మరియు సాగే తో అనుసంధానించబడిన ఒక గొట్టపు ఇరుసు ప్రతి చివర ఒకే చక్రం మోస్తుంది. కొన్ని విమానాలు (సీప్లేన్లు లేదా ఇడ్రో), కొంత భిన్నమైన కొలతలతో, చక్రాలకు బదులుగా జంట ఫ్లోట్లతో అమర్చబడ్డాయి. [2] 1913 లో గబార్డిని మోనోప్లేన్ దృష్టికి తెచ్చిన మొదటి విమానాలలో ఒకటి, ఫిలిప్ సెవాస్కో 60 కిలోవాట్ల (80 హెచ్‌పి) మోడల్‌లో ఫిలిప్ సెవాస్కో మిలన్ నుండి పారిస్ వరకు ఇద్దరు ప్రయాణీకులను నాన్‌స్టాప్‌ను తీసుకువెళ్లారు. [1] మరుసటి సంవత్సరం, లాండిని ఇటలీ నుండి స్విట్జర్లాండ్‌కు, ఆల్ప్స్లో మోంటే రోసా మీదుగా, ఒక ప్రయాణీకుడితో 3,450 మీ (11,320 అడుగులు) ఎత్తుకు చేరుకుంది. మరుసటి రోజు, డెస్‌బ్రూయర్స్ సోలో ఇటాలియన్ ఆల్టిట్యూడ్ రికార్డును 4,950 మీ (16,240 అడుగులు) వద్ద సృష్టించింది. [3] తక్కువ శక్తితో కూడిన 37 కిలోవాట్ల (50 హెచ్‌పి) గ్నోమ్-ఇంజిన్ వేరియంట్ సమర్థవంతమైన సింగిల్-సీట్ ట్రైనర్‌గా నిరూపించబడింది, మరియు అనేక మొదటి ప్రపంచ యుద్ధంలో అనేక ఉత్పత్తి చేయబడ్డాయి, 1914 నుండి 1918 వరకు కాక్‌పిట్ సవరణతో మాత్రమే వాడుకలో ఉన్నాయి. కామెరీ పాఠశాల ఇటలీలోని అన్ని ఇతర విమాన పాఠశాలల కంటే ఎక్కువ పైలట్లను ఉత్పత్తి చేసిందని, మరియు వారి విద్యార్థులకు అత్యధిక మనుగడ రేటు ఉందని పేర్కొన్నారు. [1] కొన్ని "క్యాప్టివ్" గబార్డిని మోనోప్లేన్స్, వారి ఇంజన్లు, క్షితిజ సమాంతర తోకలు మరియు అండర్ క్యారేజీలను స్టాటిక్ మౌంటులకు పరిష్కరించారు, ఇది రోల్ మరియు యావ్ స్వేచ్ఛను నియంత్రణల అనుభూతితో పరిచయం చేయడానికి అనుమతించింది. చలన విహారయాత్ర పరిమితులు స్థిర బాహ్య తంతులు ద్వారా సెట్ చేయబడ్డాయి. [1] మొదటి ప్రపంచ యుద్ధం యొక్క జేన్ యొక్క పోరాట విమానాల నుండి డేటా [1] సాధారణ లక్షణాల పనితీరు</v>
      </c>
      <c r="E80" s="1" t="s">
        <v>1454</v>
      </c>
      <c r="F80" s="1" t="str">
        <f>IFERROR(__xludf.DUMMYFUNCTION("GOOGLETRANSLATE(E:E, ""en"", ""te"")"),"ప్రారంభ మోనోప్లేన్ మరియు సైనిక శిక్షకుడు")</f>
        <v>ప్రారంభ మోనోప్లేన్ మరియు సైనిక శిక్షకుడు</v>
      </c>
      <c r="G80" s="1" t="s">
        <v>1455</v>
      </c>
      <c r="H80" s="1" t="s">
        <v>364</v>
      </c>
      <c r="I80" s="1" t="str">
        <f>IFERROR(__xludf.DUMMYFUNCTION("GOOGLETRANSLATE(H:H, ""en"", ""te"")"),"ఇటలీ")</f>
        <v>ఇటలీ</v>
      </c>
      <c r="J80" s="2" t="s">
        <v>365</v>
      </c>
      <c r="K80" s="1" t="s">
        <v>1456</v>
      </c>
      <c r="L80" s="1" t="str">
        <f>IFERROR(__xludf.DUMMYFUNCTION("GOOGLETRANSLATE(K:K, ""en"", ""te"")"),"సొసైటీ ఇంక్రిమెంటో ఏవియాజియోన్, కెమెరి")</f>
        <v>సొసైటీ ఇంక్రిమెంటో ఏవియాజియోన్, కెమెరి</v>
      </c>
      <c r="M80" s="1" t="s">
        <v>1457</v>
      </c>
      <c r="P80" s="1">
        <v>1913.0</v>
      </c>
      <c r="W80" s="1" t="s">
        <v>342</v>
      </c>
      <c r="Y80" s="1" t="s">
        <v>1458</v>
      </c>
      <c r="AB80" s="1" t="s">
        <v>1459</v>
      </c>
      <c r="AC80" s="1" t="s">
        <v>1460</v>
      </c>
      <c r="AH80" s="1" t="s">
        <v>150</v>
      </c>
      <c r="AJ80" s="1" t="s">
        <v>1461</v>
      </c>
      <c r="AN80" s="1" t="s">
        <v>1462</v>
      </c>
    </row>
    <row r="81">
      <c r="A81" s="1" t="s">
        <v>1463</v>
      </c>
      <c r="B81" s="1" t="str">
        <f>IFERROR(__xludf.DUMMYFUNCTION("GOOGLETRANSLATE(A:A, ""en"", ""te"")"),"గార్డాన్ Gy-120")</f>
        <v>గార్డాన్ Gy-120</v>
      </c>
      <c r="C81" s="1" t="s">
        <v>1464</v>
      </c>
      <c r="D81" s="1" t="str">
        <f>IFERROR(__xludf.DUMMYFUNCTION("GOOGLETRANSLATE(C:C, ""en"", ""te"")"),"గార్డాన్ GY-120 సింగిల్ ఇంజిన్, పారాసోల్ వింగ్ అల్ట్రాలైట్ సీటింగ్ రెండు, 1980 లలో ఫ్రాన్స్‌లో రూపొందించబడింది మరియు నిర్మించబడింది. ఇది ఉత్పత్తిలోకి వెళ్ళలేదు. GY-120 లో డిజైన్ పని, వైవ్స్ గార్డాన్ యొక్క మొట్టమొదటి అల్ట్రాలైట్ జూన్ 1982 లో ప్రారంభమైంది. "&amp;"ఈ నమూనా ఆ అక్టోబర్‌లో నిర్మించబడింది మరియు 1983 యొక్క పారిస్ ఎయిర్ షోలో అన్డ్‌లౌన్ కనిపించింది. ఇది 27 ఏప్రిల్ 1984 న మొదటిసారిగా ప్రయాణించింది. [1 ] GY-120 లో అల్యూమినియం అల్లాయ్ ట్యూబ్ నిర్మాణాన్ని కలిగి ఉంది, ఇది చాలా 23 ప్రమాణానికి నొక్కి చెప్పబడింది."&amp;" దాని పారాసోల్ వింగ్ అన్‌వెప్ట్ మరియు స్థిరమైన తీగ, సగం స్పాన్ ఐలెరాన్‌లను మోసుకెళ్ళింది. ఎగువ ఫ్యూజ్‌లేజ్ లాంగన్స్ నుండి దాని సెంట్రెలైన్‌కు విలోమమైన వి-ఫారమ్ స్ట్రట్‌ల ముందు మరియు వెనుక నుండి రెక్కకు మద్దతు ఉంది. ఈ స్ట్రట్స్ ల్యాండింగ్ వైర్లు జతచేయబడిన "&amp;"రేఖాంశ విలోమ V కింగ్‌పోస్ట్‌కు కూడా మద్దతు ఇచ్చాయి. ఫ్లయింగ్ వైర్లు రెక్కను క్రింద నుండి దిగువ ఫ్యూజ్‌లేజ్‌కు కలుపుతాయి. ఫ్యూజ్‌లేజ్ ఫ్లాట్ సైడెడ్, ఫిన్ మరియు చుక్కాని నేరుగా అంచున ఉన్నాయి. ఫిన్ యొక్క ప్రముఖ అంచు తుడుచుకుంది మరియు లోతైన, దాదాపు దీర్ఘచతురస"&amp;"్రాకార చుక్కాని ఎలివేటర్ల మధ్య క్రిందికి చేరుకుంది, ఫ్యూజ్‌లేజ్ పైభాగంలో ఉన్న టెయిల్‌ప్లేన్‌పై, కీల్‌కు అమర్చబడింది. నిరంతర ఓపెన్ కాక్‌పిట్‌లో రెండు సీట్లు రెక్క క్రింద ఉంచారు. GY-1220 ఒక స్థిరమైన సాంప్రదాయిక అండర్ క్యారేజీని కలిగి ఉంది, సగం ఇరుసులపై మెయి"&amp;"న్‌వీల్స్ మరియు రేడియస్ చేతులు ఫ్యూజ్‌లేజ్ సెంట్రెలైన్‌పై మరియు నిలువు రబ్బరు కుదింపు కాళ్ళ దగ్గర ఫ్యూజ్‌లేజ్ వైపులా పరిష్కరించబడ్డాయి. మెయిన్‌వీల్స్‌కు బ్రేక్‌లు ఉన్నాయి మరియు టెయిల్‌వీల్ కాయిల్ మొలకెత్తారు. [1] నిర్మించిన ఏకైక GY-120 30 కిలోవాట్ల (40 హె"&amp;"చ్‌పి) హిర్త్ 270 టూ-సిలిండర్ ఇన్లైన్, టూ-స్ట్రోక్ ఇంజిన్, ఇది 26-45 కిలోవాట్ (35-60 హెచ్‌పి) లో వివిధ రకాల ఇంజిన్‌లను అంగీకరించడానికి రూపొందించబడింది. పరిధి. ప్రపంచంలోని అల్ట్రాలైట్ మరియు మైక్రోలైట్ విమానాల నుండి డేటా [1] సాధారణ లక్షణాల పనితీరు")</f>
        <v>గార్డాన్ GY-120 సింగిల్ ఇంజిన్, పారాసోల్ వింగ్ అల్ట్రాలైట్ సీటింగ్ రెండు, 1980 లలో ఫ్రాన్స్‌లో రూపొందించబడింది మరియు నిర్మించబడింది. ఇది ఉత్పత్తిలోకి వెళ్ళలేదు. GY-120 లో డిజైన్ పని, వైవ్స్ గార్డాన్ యొక్క మొట్టమొదటి అల్ట్రాలైట్ జూన్ 1982 లో ప్రారంభమైంది. ఈ నమూనా ఆ అక్టోబర్‌లో నిర్మించబడింది మరియు 1983 యొక్క పారిస్ ఎయిర్ షోలో అన్డ్‌లౌన్ కనిపించింది. ఇది 27 ఏప్రిల్ 1984 న మొదటిసారిగా ప్రయాణించింది. [1 ] GY-120 లో అల్యూమినియం అల్లాయ్ ట్యూబ్ నిర్మాణాన్ని కలిగి ఉంది, ఇది చాలా 23 ప్రమాణానికి నొక్కి చెప్పబడింది. దాని పారాసోల్ వింగ్ అన్‌వెప్ట్ మరియు స్థిరమైన తీగ, సగం స్పాన్ ఐలెరాన్‌లను మోసుకెళ్ళింది. ఎగువ ఫ్యూజ్‌లేజ్ లాంగన్స్ నుండి దాని సెంట్రెలైన్‌కు విలోమమైన వి-ఫారమ్ స్ట్రట్‌ల ముందు మరియు వెనుక నుండి రెక్కకు మద్దతు ఉంది. ఈ స్ట్రట్స్ ల్యాండింగ్ వైర్లు జతచేయబడిన రేఖాంశ విలోమ V కింగ్‌పోస్ట్‌కు కూడా మద్దతు ఇచ్చాయి. ఫ్లయింగ్ వైర్లు రెక్కను క్రింద నుండి దిగువ ఫ్యూజ్‌లేజ్‌కు కలుపుతాయి. ఫ్యూజ్‌లేజ్ ఫ్లాట్ సైడెడ్, ఫిన్ మరియు చుక్కాని నేరుగా అంచున ఉన్నాయి. ఫిన్ యొక్క ప్రముఖ అంచు తుడుచుకుంది మరియు లోతైన, దాదాపు దీర్ఘచతురస్రాకార చుక్కాని ఎలివేటర్ల మధ్య క్రిందికి చేరుకుంది, ఫ్యూజ్‌లేజ్ పైభాగంలో ఉన్న టెయిల్‌ప్లేన్‌పై, కీల్‌కు అమర్చబడింది. నిరంతర ఓపెన్ కాక్‌పిట్‌లో రెండు సీట్లు రెక్క క్రింద ఉంచారు. GY-1220 ఒక స్థిరమైన సాంప్రదాయిక అండర్ క్యారేజీని కలిగి ఉంది, సగం ఇరుసులపై మెయిన్‌వీల్స్ మరియు రేడియస్ చేతులు ఫ్యూజ్‌లేజ్ సెంట్రెలైన్‌పై మరియు నిలువు రబ్బరు కుదింపు కాళ్ళ దగ్గర ఫ్యూజ్‌లేజ్ వైపులా పరిష్కరించబడ్డాయి. మెయిన్‌వీల్స్‌కు బ్రేక్‌లు ఉన్నాయి మరియు టెయిల్‌వీల్ కాయిల్ మొలకెత్తారు. [1] నిర్మించిన ఏకైక GY-120 30 కిలోవాట్ల (40 హెచ్‌పి) హిర్త్ 270 టూ-సిలిండర్ ఇన్లైన్, టూ-స్ట్రోక్ ఇంజిన్, ఇది 26-45 కిలోవాట్ (35-60 హెచ్‌పి) లో వివిధ రకాల ఇంజిన్‌లను అంగీకరించడానికి రూపొందించబడింది. పరిధి. ప్రపంచంలోని అల్ట్రాలైట్ మరియు మైక్రోలైట్ విమానాల నుండి డేటా [1] సాధారణ లక్షణాల పనితీరు</v>
      </c>
      <c r="E81" s="1" t="s">
        <v>362</v>
      </c>
      <c r="F81" s="1" t="str">
        <f>IFERROR(__xludf.DUMMYFUNCTION("GOOGLETRANSLATE(E:E, ""en"", ""te"")"),"రెండు సీటు అల్ట్రాలైట్")</f>
        <v>రెండు సీటు అల్ట్రాలైట్</v>
      </c>
      <c r="G81" s="1" t="s">
        <v>363</v>
      </c>
      <c r="H81" s="1" t="s">
        <v>143</v>
      </c>
      <c r="I81" s="1" t="str">
        <f>IFERROR(__xludf.DUMMYFUNCTION("GOOGLETRANSLATE(H:H, ""en"", ""te"")"),"ఫ్రాన్స్")</f>
        <v>ఫ్రాన్స్</v>
      </c>
      <c r="J81" s="2" t="s">
        <v>144</v>
      </c>
      <c r="K81" s="1" t="s">
        <v>1465</v>
      </c>
      <c r="L81" s="1" t="str">
        <f>IFERROR(__xludf.DUMMYFUNCTION("GOOGLETRANSLATE(K:K, ""en"", ""te"")"),"Société des avions yves gardan")</f>
        <v>Société des avions yves gardan</v>
      </c>
      <c r="N81" s="1" t="s">
        <v>1466</v>
      </c>
      <c r="O81" s="1" t="str">
        <f>IFERROR(__xludf.DUMMYFUNCTION("GOOGLETRANSLATE(N:N, ""en"", ""te"")"),"వైవ్స్ గార్డాన్")</f>
        <v>వైవ్స్ గార్డాన్</v>
      </c>
      <c r="P81" s="3">
        <v>30799.0</v>
      </c>
      <c r="T81" s="1">
        <v>1.0</v>
      </c>
      <c r="X81" s="1" t="s">
        <v>1467</v>
      </c>
      <c r="Y81" s="1" t="s">
        <v>1468</v>
      </c>
      <c r="Z81" s="1" t="s">
        <v>1469</v>
      </c>
      <c r="AB81" s="1" t="s">
        <v>1470</v>
      </c>
      <c r="AC81" s="1" t="s">
        <v>1471</v>
      </c>
      <c r="AD81" s="1" t="s">
        <v>1472</v>
      </c>
      <c r="AE81" s="1" t="s">
        <v>1473</v>
      </c>
      <c r="AH81" s="1" t="s">
        <v>1474</v>
      </c>
      <c r="AI81" s="1">
        <v>5.7</v>
      </c>
      <c r="AK81" s="1" t="s">
        <v>561</v>
      </c>
      <c r="AL81" s="1" t="s">
        <v>1475</v>
      </c>
      <c r="AM81" s="1" t="s">
        <v>1476</v>
      </c>
      <c r="AN81" s="1" t="s">
        <v>1477</v>
      </c>
      <c r="AP81" s="1" t="s">
        <v>1478</v>
      </c>
      <c r="AQ81" s="1" t="s">
        <v>1479</v>
      </c>
      <c r="AR81" s="1" t="s">
        <v>1480</v>
      </c>
      <c r="AS81" s="1" t="s">
        <v>1481</v>
      </c>
      <c r="AT81" s="1" t="s">
        <v>1482</v>
      </c>
      <c r="AU81" s="1" t="s">
        <v>1483</v>
      </c>
      <c r="AY81" s="1" t="s">
        <v>1484</v>
      </c>
      <c r="AZ81" s="1" t="s">
        <v>1485</v>
      </c>
      <c r="BF81" s="1" t="s">
        <v>1486</v>
      </c>
      <c r="BT81" s="1" t="s">
        <v>1487</v>
      </c>
      <c r="CW81" s="1" t="s">
        <v>1488</v>
      </c>
      <c r="CX81" s="1" t="s">
        <v>1489</v>
      </c>
    </row>
    <row r="82">
      <c r="A82" s="1" t="s">
        <v>1490</v>
      </c>
      <c r="B82" s="1" t="str">
        <f>IFERROR(__xludf.DUMMYFUNCTION("GOOGLETRANSLATE(A:A, ""en"", ""te"")"),"స్స్ట్రోయమ్ స్నేహం 3")</f>
        <v>స్స్ట్రోయమ్ స్నేహం 3</v>
      </c>
      <c r="C82" s="1" t="s">
        <v>1491</v>
      </c>
      <c r="D82" s="1" t="str">
        <f>IFERROR(__xludf.DUMMYFUNCTION("GOOGLETRANSLATE(C:C, ""en"", ""te"")"),"ఫ్రెండ్షిప్ 3 అనేది ఫ్రెంచ్ అల్ట్రాలైట్ విమానం, ఇది టెన్డం సీట్లతో, ఫ్రాన్స్ మరియు స్విట్జర్లాండ్‌లో ఇంజనీరింగ్ చేయబడింది మరియు చెక్ రిపబ్లిక్లో ఇవనోవ్ విమానాలు తయారీదారు, ఎస్ &amp; అసోసియేస్ సాస్ ఎరిక్ సాన్స్ట్రోమ్ ఆఫ్ వెర్సైల్లెస్, యెవెలిన్స్ కోసం సమావేశమయ్"&amp;"యాయి. 1950 మరియు 1960 లలో తేలికపాటి విమానం మరియు మోటారుగ్లైడర్‌ల నుండి ప్రేరణ పొందిన ఫ్రెండ్షిప్ 3 అనేది రెండు-ప్రదేశాల-సీట్ల అల్ట్రాలైట్ విమానం, ఇది ద్వంద్వ నియంత్రణలతో ఉంటుంది, తద్వారా వెనుక కూర్చున్న ప్రయాణీకుడు కూడా ఎగురుతారు. [1] సంస్థ 2012 స్థాపించబ"&amp;"డినట్లు మరియు 2014 లో వ్యాపారం నుండి బయటపడినట్లు తెలుస్తోంది. [2] స్నేహ 3 గ్లైడ్ నిష్పత్తి 24: 1 తో పెరుగుతున్న మరియు క్రాస్ కంట్రీ శక్తితో కూడిన ఎగిరే రెండింటి కోసం రూపొందించబడింది. స్నేహం F3A కు మిశ్రమ ఫ్యూజ్‌లేజ్ ఉంది; మరియు కార్బన్ ఫైబర్‌లో ప్రధాన స్ప"&amp;"ార్‌లతో రెక్కల కోసం కలప మరియు ఫాబ్రిక్. ఈ విమానం 2012 చివరిలో ఫ్రాన్స్‌లో నమోదు చేయబడింది. [1] [3] టాక్ నుండి డేటా [1] సాధారణ లక్షణాల పనితీరు")</f>
        <v>ఫ్రెండ్షిప్ 3 అనేది ఫ్రెంచ్ అల్ట్రాలైట్ విమానం, ఇది టెన్డం సీట్లతో, ఫ్రాన్స్ మరియు స్విట్జర్లాండ్‌లో ఇంజనీరింగ్ చేయబడింది మరియు చెక్ రిపబ్లిక్లో ఇవనోవ్ విమానాలు తయారీదారు, ఎస్ &amp; అసోసియేస్ సాస్ ఎరిక్ సాన్స్ట్రోమ్ ఆఫ్ వెర్సైల్లెస్, యెవెలిన్స్ కోసం సమావేశమయ్యాయి. 1950 మరియు 1960 లలో తేలికపాటి విమానం మరియు మోటారుగ్లైడర్‌ల నుండి ప్రేరణ పొందిన ఫ్రెండ్షిప్ 3 అనేది రెండు-ప్రదేశాల-సీట్ల అల్ట్రాలైట్ విమానం, ఇది ద్వంద్వ నియంత్రణలతో ఉంటుంది, తద్వారా వెనుక కూర్చున్న ప్రయాణీకుడు కూడా ఎగురుతారు. [1] సంస్థ 2012 స్థాపించబడినట్లు మరియు 2014 లో వ్యాపారం నుండి బయటపడినట్లు తెలుస్తోంది. [2] స్నేహ 3 గ్లైడ్ నిష్పత్తి 24: 1 తో పెరుగుతున్న మరియు క్రాస్ కంట్రీ శక్తితో కూడిన ఎగిరే రెండింటి కోసం రూపొందించబడింది. స్నేహం F3A కు మిశ్రమ ఫ్యూజ్‌లేజ్ ఉంది; మరియు కార్బన్ ఫైబర్‌లో ప్రధాన స్పార్‌లతో రెక్కల కోసం కలప మరియు ఫాబ్రిక్. ఈ విమానం 2012 చివరిలో ఫ్రాన్స్‌లో నమోదు చేయబడింది. [1] [3] టాక్ నుండి డేటా [1] సాధారణ లక్షణాల పనితీరు</v>
      </c>
      <c r="E82" s="1" t="s">
        <v>180</v>
      </c>
      <c r="F82" s="1" t="str">
        <f>IFERROR(__xludf.DUMMYFUNCTION("GOOGLETRANSLATE(E:E, ""en"", ""te"")"),"అల్ట్రాలైట్ విమానం")</f>
        <v>అల్ట్రాలైట్ విమానం</v>
      </c>
      <c r="G82" s="1" t="s">
        <v>181</v>
      </c>
      <c r="H82" s="1" t="s">
        <v>143</v>
      </c>
      <c r="I82" s="1" t="str">
        <f>IFERROR(__xludf.DUMMYFUNCTION("GOOGLETRANSLATE(H:H, ""en"", ""te"")"),"ఫ్రాన్స్")</f>
        <v>ఫ్రాన్స్</v>
      </c>
      <c r="J82" s="2" t="s">
        <v>144</v>
      </c>
      <c r="K82" s="1" t="s">
        <v>1492</v>
      </c>
      <c r="L82" s="1" t="str">
        <f>IFERROR(__xludf.DUMMYFUNCTION("GOOGLETRANSLATE(K:K, ""en"", ""te"")"),"ఫ్రెండ్షిప్ లెజెండ్ (ఆర్, ఎస్ &amp; అసోసియేస్ సాస్ ఎరిక్ సాన్స్ట్రోమ్) [1]")</f>
        <v>ఫ్రెండ్షిప్ లెజెండ్ (ఆర్, ఎస్ &amp; అసోసియేస్ సాస్ ఎరిక్ సాన్స్ట్రోమ్) [1]</v>
      </c>
      <c r="M82" s="1" t="s">
        <v>1493</v>
      </c>
      <c r="P82" s="4">
        <v>41091.0</v>
      </c>
      <c r="Q82" s="1">
        <v>2012.0</v>
      </c>
      <c r="R82" s="1" t="s">
        <v>273</v>
      </c>
      <c r="T82" s="1" t="s">
        <v>127</v>
      </c>
      <c r="W82" s="1" t="s">
        <v>127</v>
      </c>
      <c r="Y82" s="1" t="s">
        <v>1494</v>
      </c>
      <c r="Z82" s="1" t="s">
        <v>1495</v>
      </c>
      <c r="AA82" s="1" t="s">
        <v>521</v>
      </c>
      <c r="AB82" s="1" t="s">
        <v>295</v>
      </c>
      <c r="AC82" s="1" t="s">
        <v>1496</v>
      </c>
      <c r="AD82" s="1" t="s">
        <v>296</v>
      </c>
      <c r="AE82" s="1" t="s">
        <v>473</v>
      </c>
      <c r="AG82" s="1" t="s">
        <v>149</v>
      </c>
      <c r="AH82" s="1" t="s">
        <v>1497</v>
      </c>
      <c r="AJ82" s="1" t="s">
        <v>1498</v>
      </c>
      <c r="AK82" s="1" t="s">
        <v>258</v>
      </c>
      <c r="AM82" s="1" t="s">
        <v>303</v>
      </c>
      <c r="AN82" s="1" t="s">
        <v>1499</v>
      </c>
      <c r="AS82" s="1" t="s">
        <v>1500</v>
      </c>
      <c r="AY82" s="1">
        <v>24.0</v>
      </c>
    </row>
    <row r="83">
      <c r="A83" s="1" t="s">
        <v>1501</v>
      </c>
      <c r="B83" s="1" t="str">
        <f>IFERROR(__xludf.DUMMYFUNCTION("GOOGLETRANSLATE(A:A, ""en"", ""te"")"),"ఫ్లై సింథసిస్ కాటాలినా")</f>
        <v>ఫ్లై సింథసిస్ కాటాలినా</v>
      </c>
      <c r="C83" s="1" t="s">
        <v>1502</v>
      </c>
      <c r="D83" s="1" t="str">
        <f>IFERROR(__xludf.DUMMYFUNCTION("GOOGLETRANSLATE(C:C, ""en"", ""te"")"),"ఫ్లై సింథసిస్ కాటాలినా ఎన్జి అనేది ఇటాలియన్ అల్ట్రాలైట్ మరియు లైట్-స్పోర్ట్ ఉభయచర ఫ్లయింగ్ బోట్, ఇది ఫ్లై సింథసిస్ చేత రూపొందించబడింది మరియు ఉత్పత్తి చేయబడింది, ఇది 2010 లో ఫ్రెడరిచ్‌షాఫెన్‌లో జరిగిన ఏరో షోలో ప్రవేశపెట్టబడింది. ఈ విమానం పూర్తిస్థాయికి ఎయి"&amp;"ర్‌క్రాఫ్ట్‌గా సరఫరా చేయబడుతుంది. [[ మునుపటి ఫ్లై సింథసిస్ స్టోర్చ్ అభివృద్ధి నుండి అరువు తెచ్చుకున్న డిజైన్, ""కాటాలినా ఎన్జి ప్రాజెక్ట్ స్టోర్చ్ ఉభయచర విమానాల అనుభవం నుండి ఉద్భవించింది"" అని తయారీదారు పేర్కొన్నారు. [3] కాటాలినా ఫెడరేషన్ Aéronautique ఇంట"&amp;"ర్నేషనల్ మైక్రోలైట్ రూల్స్ మరియు యుఎస్ లైట్-స్పోర్ట్ ఎయిర్క్రాఫ్ట్ రూల్స్ కు అనుగుణంగా రూపొందించబడింది. ఇది స్ట్రట్-బ్రేస్డ్ హై-వింగ్, రెండు-సీట్ల-సైడ్-సైడ్ కాన్ఫిగరేషన్ ఓపెన్ కాక్‌పిట్, విద్యుత్తుతో ముడుచుకునే ట్రైసైకిల్ ల్యాండింగ్ గేర్ మరియు ట్రాక్టర్ క"&amp;"ాన్ఫిగరేషన్‌లో ఒకే ఇంజిన్ కలిగి ఉంది. [1] [2] ఈ విమానం మిశ్రమ పదార్థం, ప్రధానంగా కార్బన్ ఫైబర్ మరియు ఫైబర్గ్లాస్ నుండి తయారవుతుంది. దీని 9.47 మీ (31.1 అడుగులు) స్పాన్ వింగ్ 12.6 మీ 2 (136 చదరపు అడుగులు) మరియు విద్యుత్తుతో పనిచేసే ఫ్లాపెరాన్లను కలిగి ఉంది."&amp;" అందుబాటులో ఉన్న ప్రామాణిక ఇంజిన్ 64 హెచ్‌పి (48 కిలోవాట్) రోటాక్స్ 582 టూ-స్ట్రోక్ పవర్‌ప్లాంట్. మడత రెక్కలు మరియు బాలిస్టిక్ పారాచూట్ ఐచ్ఛిక పరికరాలు. [1] [2] [3] తయారీదారు మరియు బేయర్ల్ నుండి డేటా [1] [3] సాధారణ లక్షణాల పనితీరు")</f>
        <v>ఫ్లై సింథసిస్ కాటాలినా ఎన్జి అనేది ఇటాలియన్ అల్ట్రాలైట్ మరియు లైట్-స్పోర్ట్ ఉభయచర ఫ్లయింగ్ బోట్, ఇది ఫ్లై సింథసిస్ చేత రూపొందించబడింది మరియు ఉత్పత్తి చేయబడింది, ఇది 2010 లో ఫ్రెడరిచ్‌షాఫెన్‌లో జరిగిన ఏరో షోలో ప్రవేశపెట్టబడింది. ఈ విమానం పూర్తిస్థాయికి ఎయిర్‌క్రాఫ్ట్‌గా సరఫరా చేయబడుతుంది. [[ మునుపటి ఫ్లై సింథసిస్ స్టోర్చ్ అభివృద్ధి నుండి అరువు తెచ్చుకున్న డిజైన్, "కాటాలినా ఎన్జి ప్రాజెక్ట్ స్టోర్చ్ ఉభయచర విమానాల అనుభవం నుండి ఉద్భవించింది" అని తయారీదారు పేర్కొన్నారు. [3] కాటాలినా ఫెడరేషన్ Aéronautique ఇంటర్నేషనల్ మైక్రోలైట్ రూల్స్ మరియు యుఎస్ లైట్-స్పోర్ట్ ఎయిర్క్రాఫ్ట్ రూల్స్ కు అనుగుణంగా రూపొందించబడింది. ఇది స్ట్రట్-బ్రేస్డ్ హై-వింగ్, రెండు-సీట్ల-సైడ్-సైడ్ కాన్ఫిగరేషన్ ఓపెన్ కాక్‌పిట్, విద్యుత్తుతో ముడుచుకునే ట్రైసైకిల్ ల్యాండింగ్ గేర్ మరియు ట్రాక్టర్ కాన్ఫిగరేషన్‌లో ఒకే ఇంజిన్ కలిగి ఉంది. [1] [2] ఈ విమానం మిశ్రమ పదార్థం, ప్రధానంగా కార్బన్ ఫైబర్ మరియు ఫైబర్గ్లాస్ నుండి తయారవుతుంది. దీని 9.47 మీ (31.1 అడుగులు) స్పాన్ వింగ్ 12.6 మీ 2 (136 చదరపు అడుగులు) మరియు విద్యుత్తుతో పనిచేసే ఫ్లాపెరాన్లను కలిగి ఉంది. అందుబాటులో ఉన్న ప్రామాణిక ఇంజిన్ 64 హెచ్‌పి (48 కిలోవాట్) రోటాక్స్ 582 టూ-స్ట్రోక్ పవర్‌ప్లాంట్. మడత రెక్కలు మరియు బాలిస్టిక్ పారాచూట్ ఐచ్ఛిక పరికరాలు. [1] [2] [3] తయారీదారు మరియు బేయర్ల్ నుండి డేటా [1] [3] సాధారణ లక్షణాల పనితీరు</v>
      </c>
      <c r="E83" s="1" t="s">
        <v>1503</v>
      </c>
      <c r="F83" s="1" t="str">
        <f>IFERROR(__xludf.DUMMYFUNCTION("GOOGLETRANSLATE(E:E, ""en"", ""te"")"),"అల్ట్రాలైట్ మరియు లైట్-స్పోర్ట్ ఉభయచర ఎగిరే పడవ")</f>
        <v>అల్ట్రాలైట్ మరియు లైట్-స్పోర్ట్ ఉభయచర ఎగిరే పడవ</v>
      </c>
      <c r="G83" s="1" t="s">
        <v>1504</v>
      </c>
      <c r="H83" s="1" t="s">
        <v>364</v>
      </c>
      <c r="I83" s="1" t="str">
        <f>IFERROR(__xludf.DUMMYFUNCTION("GOOGLETRANSLATE(H:H, ""en"", ""te"")"),"ఇటలీ")</f>
        <v>ఇటలీ</v>
      </c>
      <c r="J83" s="2" t="s">
        <v>365</v>
      </c>
      <c r="K83" s="1" t="s">
        <v>1255</v>
      </c>
      <c r="L83" s="1" t="str">
        <f>IFERROR(__xludf.DUMMYFUNCTION("GOOGLETRANSLATE(K:K, ""en"", ""te"")"),"ఫ్లై సంశ్లేషణ")</f>
        <v>ఫ్లై సంశ్లేషణ</v>
      </c>
      <c r="M83" s="1" t="s">
        <v>1256</v>
      </c>
      <c r="Q83" s="1">
        <v>2010.0</v>
      </c>
      <c r="R83" s="1" t="s">
        <v>147</v>
      </c>
      <c r="W83" s="1" t="s">
        <v>127</v>
      </c>
      <c r="X83" s="1" t="s">
        <v>1505</v>
      </c>
      <c r="Y83" s="1" t="s">
        <v>1506</v>
      </c>
      <c r="Z83" s="1" t="s">
        <v>1495</v>
      </c>
      <c r="AA83" s="1" t="s">
        <v>1507</v>
      </c>
      <c r="AB83" s="1" t="s">
        <v>1218</v>
      </c>
      <c r="AD83" s="1" t="s">
        <v>254</v>
      </c>
      <c r="AE83" s="1" t="s">
        <v>473</v>
      </c>
      <c r="AH83" s="1" t="s">
        <v>1508</v>
      </c>
      <c r="AJ83" s="1" t="s">
        <v>1509</v>
      </c>
      <c r="AK83" s="1" t="s">
        <v>258</v>
      </c>
      <c r="AL83" s="1" t="s">
        <v>1510</v>
      </c>
      <c r="AM83" s="1" t="s">
        <v>1511</v>
      </c>
      <c r="AO83" s="1" t="s">
        <v>1512</v>
      </c>
      <c r="AQ83" s="1" t="s">
        <v>1267</v>
      </c>
      <c r="AR83" s="1" t="s">
        <v>1513</v>
      </c>
      <c r="AS83" s="1" t="s">
        <v>1514</v>
      </c>
    </row>
    <row r="84">
      <c r="A84" s="1" t="s">
        <v>1515</v>
      </c>
      <c r="B84" s="1" t="str">
        <f>IFERROR(__xludf.DUMMYFUNCTION("GOOGLETRANSLATE(A:A, ""en"", ""te"")"),"ఫ్లై సింథసిస్ స్టోర్చ్")</f>
        <v>ఫ్లై సింథసిస్ స్టోర్చ్</v>
      </c>
      <c r="C84" s="1" t="s">
        <v>1516</v>
      </c>
      <c r="D84" s="1" t="str">
        <f>IFERROR(__xludf.DUMMYFUNCTION("GOOGLETRANSLATE(C:C, ""en"", ""te"")"),"ఫ్లై సింథసిస్ స్టోర్చ్ (ఇంగ్లీష్: స్టార్క్) అనేది ఇటాలియన్ అల్ట్రాలైట్ విమానం, ఇది 1990 లో ప్రవేశపెట్టిన ఫ్లై సింథసిస్ చేత రూపొందించబడింది మరియు ఉత్పత్తి చేయబడింది. ఈ విమానం పూర్తి రెడీ-టు-ఫ్లై-ఎయిర్‌క్రాఫ్ట్‌గా లేదా te త్సాహిక నిర్మాణానికి కిట్‌గా సరఫరా "&amp;"చేయబడుతుంది. [1 సామాన్య ఈ స్టోర్చ్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కాన్"&amp;"ఫిగరేషన్‌లో ఒకే ఇంజిన్ కలిగి ఉంది. [1] [2] ఈ విమానం మిశ్రమ నిర్మాణంలో ఉంది, మిశ్రమాలతో తయారు చేయబడిన ఫ్యూజ్‌లేజ్ మరియు తోక బూమ్ అల్యూమినియం ట్యూబ్. హెచ్ఎస్ మోడల్ 8.70 మీ (28.5 అడుగులు) స్పాన్ వింగ్ కలిగి ఉంది, ఇది 11.8 మీ 2 (127 చదరపు అడుగులు) మరియు ఫ్లాప"&amp;"ెరాన్ల విస్తీర్ణంలో ఉంది. ప్రామాణిక ఇంజన్లు 80 హెచ్‌పి (60 కిలోవాట్ల) రోటాక్స్ 912UL మరియు 85 హెచ్‌పి (63 కిలోవాట్) జబిరు 2200 ఫోర్-స్ట్రోక్ పవర్‌ప్లాంట్లు. అన్ని నియంత్రణలు టెలిఫ్లెక్స్ కేబుల్స్ చేత నిర్వహించబడతాయి, ఐలెరాన్స్ మినహా, ఇవి పుష్-పుల్ గొట్టాల"&amp;"చే నిర్వహించబడతాయి. [1] [2] బేయర్ల్ మరియు ఫ్లై సంశ్లేషణ నుండి డేటా [1] [4] సాధారణ లక్షణాల పనితీరు")</f>
        <v>ఫ్లై సింథసిస్ స్టోర్చ్ (ఇంగ్లీష్: స్టార్క్) అనేది ఇటాలియన్ అల్ట్రాలైట్ విమానం, ఇది 1990 లో ప్రవేశపెట్టిన ఫ్లై సింథసిస్ చేత రూపొందించబడింది మరియు ఉత్పత్తి చేయబడింది. ఈ విమానం పూర్తి రెడీ-టు-ఫ్లై-ఎయిర్‌క్రాఫ్ట్‌గా లేదా te త్సాహిక నిర్మాణానికి కిట్‌గా సరఫరా చేయబడుతుంది. [1 సామాన్య ఈ స్టోర్చ్ ఫెడెరేషన్ ఏరోనటిక్ ఇంటర్నేషనల్ మైక్రోలైట్ నిబంధనలకు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ఈ విమానం మిశ్రమ నిర్మాణంలో ఉంది, మిశ్రమాలతో తయారు చేయబడిన ఫ్యూజ్‌లేజ్ మరియు తోక బూమ్ అల్యూమినియం ట్యూబ్. హెచ్ఎస్ మోడల్ 8.70 మీ (28.5 అడుగులు) స్పాన్ వింగ్ కలిగి ఉంది, ఇది 11.8 మీ 2 (127 చదరపు అడుగులు) మరియు ఫ్లాపెరాన్ల విస్తీర్ణంలో ఉంది. ప్రామాణిక ఇంజన్లు 80 హెచ్‌పి (60 కిలోవాట్ల) రోటాక్స్ 912UL మరియు 85 హెచ్‌పి (63 కిలోవాట్) జబిరు 2200 ఫోర్-స్ట్రోక్ పవర్‌ప్లాంట్లు. అన్ని నియంత్రణలు టెలిఫ్లెక్స్ కేబుల్స్ చేత నిర్వహించబడతాయి, ఐలెరాన్స్ మినహా, ఇవి పుష్-పుల్ గొట్టాలచే నిర్వహించబడతాయి. [1] [2] బేయర్ల్ మరియు ఫ్లై సంశ్లేషణ నుండి డేటా [1] [4] సాధారణ లక్షణాల పనితీరు</v>
      </c>
      <c r="E84" s="1" t="s">
        <v>180</v>
      </c>
      <c r="F84" s="1" t="str">
        <f>IFERROR(__xludf.DUMMYFUNCTION("GOOGLETRANSLATE(E:E, ""en"", ""te"")"),"అల్ట్రాలైట్ విమానం")</f>
        <v>అల్ట్రాలైట్ విమానం</v>
      </c>
      <c r="G84" s="1" t="s">
        <v>181</v>
      </c>
      <c r="H84" s="1" t="s">
        <v>364</v>
      </c>
      <c r="I84" s="1" t="str">
        <f>IFERROR(__xludf.DUMMYFUNCTION("GOOGLETRANSLATE(H:H, ""en"", ""te"")"),"ఇటలీ")</f>
        <v>ఇటలీ</v>
      </c>
      <c r="J84" s="2" t="s">
        <v>365</v>
      </c>
      <c r="K84" s="1" t="s">
        <v>1255</v>
      </c>
      <c r="L84" s="1" t="str">
        <f>IFERROR(__xludf.DUMMYFUNCTION("GOOGLETRANSLATE(K:K, ""en"", ""te"")"),"ఫ్లై సంశ్లేషణ")</f>
        <v>ఫ్లై సంశ్లేషణ</v>
      </c>
      <c r="M84" s="1" t="s">
        <v>1256</v>
      </c>
      <c r="Q84" s="1">
        <v>1990.0</v>
      </c>
      <c r="R84" s="1" t="s">
        <v>147</v>
      </c>
      <c r="T84" s="1" t="s">
        <v>1517</v>
      </c>
      <c r="W84" s="1" t="s">
        <v>127</v>
      </c>
      <c r="X84" s="1" t="s">
        <v>1518</v>
      </c>
      <c r="Y84" s="1" t="s">
        <v>1519</v>
      </c>
      <c r="Z84" s="1" t="s">
        <v>904</v>
      </c>
      <c r="AA84" s="1" t="s">
        <v>521</v>
      </c>
      <c r="AB84" s="1" t="s">
        <v>295</v>
      </c>
      <c r="AC84" s="1" t="s">
        <v>1520</v>
      </c>
      <c r="AD84" s="1" t="s">
        <v>668</v>
      </c>
      <c r="AE84" s="1" t="s">
        <v>1261</v>
      </c>
      <c r="AG84" s="1" t="s">
        <v>149</v>
      </c>
      <c r="AH84" s="1" t="s">
        <v>1521</v>
      </c>
      <c r="AJ84" s="1" t="s">
        <v>1522</v>
      </c>
      <c r="AK84" s="1" t="s">
        <v>258</v>
      </c>
      <c r="AL84" s="1" t="s">
        <v>1523</v>
      </c>
      <c r="AM84" s="1" t="s">
        <v>1524</v>
      </c>
      <c r="AQ84" s="1" t="s">
        <v>1267</v>
      </c>
      <c r="AR84" s="1" t="s">
        <v>1525</v>
      </c>
    </row>
    <row r="85">
      <c r="A85" s="1" t="s">
        <v>1526</v>
      </c>
      <c r="B85" s="1" t="str">
        <f>IFERROR(__xludf.DUMMYFUNCTION("GOOGLETRANSLATE(A:A, ""en"", ""te"")"),"ఫ్లయింగ్ లెజెండ్ హాకర్ హరికేన్ ప్రతిరూపం")</f>
        <v>ఫ్లయింగ్ లెజెండ్ హాకర్ హరికేన్ ప్రతిరూపం</v>
      </c>
      <c r="C85" s="1" t="s">
        <v>1527</v>
      </c>
      <c r="D85" s="1" t="str">
        <f>IFERROR(__xludf.DUMMYFUNCTION("GOOGLETRANSLATE(C:C, ""en"", ""te"")"),"ఫ్లయింగ్ లెజెండ్ హాకర్ హరికేన్ ప్రతిరూపం ఒక ఇటాలియన్ లైట్-స్పోర్ట్ విమానం, ఇది కాల్టాగిరోన్ యొక్క ఫ్లయింగ్ లెజెండ్ చేత రూపొందించబడింది మరియు ఉత్పత్తి చేయబడింది మరియు 2011 లో ఏరో ఫ్రీడ్రిచ్షఫెన్ షోలో ప్రవేశపెట్టబడింది. ఈ విమానం బ్రిటిష్ హాకర్ హరికేన్ రెండవ"&amp;" ప్రపంచ యుద్ధ యుద్ధనౌక యొక్క 72% స్కేల్ ప్రతిరూపం, Te త్సాహిక నిర్మాణానికి లేదా పూర్తి రెడీ-టు-ఫ్లై-విమానయానంగా ఒక కిట్‌గా సరఫరా చేయబడింది. [1] [2] ఫ్లయింగ్ లెజెండ్ MGA మరియు బరూమ్ మధ్య సహకార ప్రాజెక్ట్. [1] 2011 లో ప్రారంభ ప్రదర్శన తరువాత, విమానం రూపకల్ప"&amp;"న మెరుగుపరచబడింది మరియు 2015 లో కొత్త మోడల్ ప్రవేశపెట్టబడింది మరియు కిట్ ఉత్పత్తి ప్రారంభమైంది. [2] హరికేన్ ప్రతిరూపంలో కాంటిలివర్ లో-వింగ్, రెండు-సీట్ల-టెన్డం పరివేష్టిత కాక్‌పిట్, ముడుచుకునే సాంప్రదాయిక ల్యాండింగ్ గేర్ మరియు ట్రాక్టర్ కాన్ఫిగరేషన్‌లో ఒక"&amp;"ే ఇంజిన్ ఉన్నాయి. [1] [2] ఈ విమానం వెల్డెడ్ 4130 స్టీల్ గొట్టాలు, షీట్ 2024-టి 3 అల్యూమినియం మరియు కలప నుండి తయారు చేయబడింది. దాని 8.20 మీ (26.9 అడుగులు) స్పాన్ వింగ్ 11.0 మీ 2 (118 చదరపు అడుగులు) మరియు ఫ్లాప్‌లను కలిగి ఉంది. 115 హెచ్‌పి (86 కిలోవాట్ బేయర"&amp;"్ల్ మరియు ఫ్లయింగ్ లెజెండ్ నుండి డేటా [1] [4] సాధారణ లక్షణాల పనితీరు")</f>
        <v>ఫ్లయింగ్ లెజెండ్ హాకర్ హరికేన్ ప్రతిరూపం ఒక ఇటాలియన్ లైట్-స్పోర్ట్ విమానం, ఇది కాల్టాగిరోన్ యొక్క ఫ్లయింగ్ లెజెండ్ చేత రూపొందించబడింది మరియు ఉత్పత్తి చేయబడింది మరియు 2011 లో ఏరో ఫ్రీడ్రిచ్షఫెన్ షోలో ప్రవేశపెట్టబడింది. ఈ విమానం బ్రిటిష్ హాకర్ హరికేన్ రెండవ ప్రపంచ యుద్ధ యుద్ధనౌక యొక్క 72% స్కేల్ ప్రతిరూపం, Te త్సాహిక నిర్మాణానికి లేదా పూర్తి రెడీ-టు-ఫ్లై-విమానయానంగా ఒక కిట్‌గా సరఫరా చేయబడింది. [1] [2] ఫ్లయింగ్ లెజెండ్ MGA మరియు బరూమ్ మధ్య సహకార ప్రాజెక్ట్. [1] 2011 లో ప్రారంభ ప్రదర్శన తరువాత, విమానం రూపకల్పన మెరుగుపరచబడింది మరియు 2015 లో కొత్త మోడల్ ప్రవేశపెట్టబడింది మరియు కిట్ ఉత్పత్తి ప్రారంభమైంది. [2] హరికేన్ ప్రతిరూపంలో కాంటిలివర్ లో-వింగ్, రెండు-సీట్ల-టెన్డం పరివేష్టిత కాక్‌పిట్, ముడుచుకునే సాంప్రదాయిక ల్యాండింగ్ గేర్ మరియు ట్రాక్టర్ కాన్ఫిగరేషన్‌లో ఒకే ఇంజిన్ ఉన్నాయి. [1] [2] ఈ విమానం వెల్డెడ్ 4130 స్టీల్ గొట్టాలు, షీట్ 2024-టి 3 అల్యూమినియం మరియు కలప నుండి తయారు చేయబడింది. దాని 8.20 మీ (26.9 అడుగులు) స్పాన్ వింగ్ 11.0 మీ 2 (118 చదరపు అడుగులు) మరియు ఫ్లాప్‌లను కలిగి ఉంది. 115 హెచ్‌పి (86 కిలోవాట్ బేయర్ల్ మరియు ఫ్లయింగ్ లెజెండ్ నుండి డేటా [1] [4] సాధారణ లక్షణాల పనితీరు</v>
      </c>
      <c r="E85" s="1" t="s">
        <v>1528</v>
      </c>
      <c r="F85" s="1" t="str">
        <f>IFERROR(__xludf.DUMMYFUNCTION("GOOGLETRANSLATE(E:E, ""en"", ""te"")"),"లైట్-స్పోర్ట్ విమానం")</f>
        <v>లైట్-స్పోర్ట్ విమానం</v>
      </c>
      <c r="G85" s="1" t="s">
        <v>1529</v>
      </c>
      <c r="H85" s="1" t="s">
        <v>364</v>
      </c>
      <c r="I85" s="1" t="str">
        <f>IFERROR(__xludf.DUMMYFUNCTION("GOOGLETRANSLATE(H:H, ""en"", ""te"")"),"ఇటలీ")</f>
        <v>ఇటలీ</v>
      </c>
      <c r="J85" s="2" t="s">
        <v>365</v>
      </c>
      <c r="K85" s="1" t="s">
        <v>1530</v>
      </c>
      <c r="L85" s="1" t="str">
        <f>IFERROR(__xludf.DUMMYFUNCTION("GOOGLETRANSLATE(K:K, ""en"", ""te"")"),"ఫ్లయింగ్ లెజెండ్")</f>
        <v>ఫ్లయింగ్ లెజెండ్</v>
      </c>
      <c r="M85" s="1" t="s">
        <v>1531</v>
      </c>
      <c r="Q85" s="1">
        <v>2011.0</v>
      </c>
      <c r="R85" s="1" t="s">
        <v>273</v>
      </c>
      <c r="S85" s="1" t="s">
        <v>1532</v>
      </c>
      <c r="W85" s="1" t="s">
        <v>127</v>
      </c>
      <c r="X85" s="1" t="s">
        <v>1518</v>
      </c>
      <c r="Y85" s="1" t="s">
        <v>1533</v>
      </c>
      <c r="Z85" s="1" t="s">
        <v>1534</v>
      </c>
      <c r="AA85" s="1" t="s">
        <v>1535</v>
      </c>
      <c r="AB85" s="1" t="s">
        <v>522</v>
      </c>
      <c r="AD85" s="1" t="s">
        <v>1536</v>
      </c>
      <c r="AE85" s="1" t="s">
        <v>1261</v>
      </c>
      <c r="AH85" s="1" t="s">
        <v>1537</v>
      </c>
      <c r="AK85" s="1" t="s">
        <v>258</v>
      </c>
      <c r="AL85" s="1" t="s">
        <v>1538</v>
      </c>
      <c r="AM85" s="1" t="s">
        <v>1539</v>
      </c>
      <c r="AN85" s="1" t="s">
        <v>1540</v>
      </c>
      <c r="AO85" s="1" t="s">
        <v>1541</v>
      </c>
      <c r="AP85" s="1" t="s">
        <v>1542</v>
      </c>
      <c r="AQ85" s="1" t="s">
        <v>1543</v>
      </c>
      <c r="AR85" s="1" t="s">
        <v>305</v>
      </c>
      <c r="AS85" s="1" t="s">
        <v>1544</v>
      </c>
    </row>
    <row r="86">
      <c r="A86" s="1" t="s">
        <v>1545</v>
      </c>
      <c r="B86" s="1" t="str">
        <f>IFERROR(__xludf.DUMMYFUNCTION("GOOGLETRANSLATE(A:A, ""en"", ""te"")"),"ఫోర్డ్ ఫ్లివర్వర్")</f>
        <v>ఫోర్డ్ ఫ్లివర్వర్</v>
      </c>
      <c r="C86" s="1" t="s">
        <v>1546</v>
      </c>
      <c r="D86" s="1" t="str">
        <f>IFERROR(__xludf.DUMMYFUNCTION("GOOGLETRANSLATE(C:C, ""en"", ""te"")"),"ఫోర్డ్ ఫ్లివర్వర్ అనేది హెన్రీ ఫోర్డ్ ""గాలి యొక్క మోడల్ టి"" గా ప్రవేశపెట్టిన సింగిల్-సీట్ల విమానం. [N 1] ఫ్లోరిడాలోని మెల్బోర్న్ నుండి సముద్రంలోకి ఒక నమూనా యొక్క ప్రాణాంతక క్రాష్ తరువాత, ఉత్పత్తి ప్రణాళికలు ఆగిపోయాయి. ఫోర్డ్ ట్రిమోటర్ 1925 లో హెన్రీ ఫోర"&amp;"్డ్ యొక్క మొట్టమొదటి విజయవంతమైన వాణిజ్య విమాన వెంచర్. ఫోర్డ్ మోడల్ టిని ""ఎవ్రీమాన్ యొక్క"" వాహనంగా అనుసరించి, ఫోర్డ్ ఫ్లివర్వర్ భారీగా ఉత్పత్తి చేయబడిన ""ఎవ్రీమాన్ యొక్క"" విమానం. [2] ఈ ఆలోచన మొదట 1926 లో ఫోర్డ్ యొక్క కొనుగోలు చేసిన విమాన విభాగం మేనేజర్ "&amp;"విలియం బుష్నెల్ స్టౌట్కు ప్రతిపాదించబడింది. ఫోర్డ్ యొక్క విమాన విభాగం అధిపతి స్టౌట్ మరియు విలియం బెన్సన్ మాయో ఇద్దరూ విమానంతో ఏమీ చేయకూడదని కోరుకున్నారు మరియు ఇది ఫోర్డ్ లోని సమీప మ్యూజియం భవనంలో నిర్మించబడింది ప్రయోగశాలలు. [3] సింగిల్-సీట్ల విమానం మిస్టర"&amp;"్ ఫోర్డ్ యొక్క సూచనలతో రూపొందించబడింది, ఇది ""తన కార్యాలయంలో సరిపోతుంది"". [4] మొదటి ఉదాహరణ 1926 ఫోర్డ్ నేషనల్ విశ్వసనీయత ఎయిర్ టూర్‌లో ప్రదర్శించబడింది. [5] ప్రెస్ మరియు పబ్లిక్ ""ఫోర్డ్ యొక్క ఫ్లయింగ్ కార్"" ను చూడటానికి తరలివచ్చాయి, ఇది ప్రసిద్ధ మోడల్ "&amp;"టి ""ఫ్లివర్వర్"" తో చాలా తక్కువగా ఉన్న సింగిల్-సీట్ల విమానం. హాస్యనటుడు విల్ రోజర్స్ విమానంలో ప్రెస్ ఫోటోల కోసం పోజులిచ్చాడు (అతను ఎప్పుడూ ఎగరలేదు). [6] న్యూయార్క్ ఈవినింగ్ సన్ కాలమిస్ట్ ఫ్యూచర్ ఫ్లయింగ్ ఫోర్డ్స్ కోసం ఉత్సాహాన్ని చూపించే ఈ క్రింది కవితను"&amp;" రాశారు. విమానం పేరు, ""ఫ్లివర్వర్"", ఇరవయ్యవ శతాబ్దం ప్రారంభంలో ఒక చవకైన కారును పేర్కొన్న యాస పదం నుండి ఉద్భవించింది. [8] ఈ విమానం వెల్డెడ్ స్టీల్ ట్యూబ్ ఫ్యూజ్‌లేజ్, కలప వింగ్ నిర్మాణం ఫాబ్రిక్ కవరింగ్‌తో ఉంటుంది. స్టీరబుల్ రూడర్ మౌంటెడ్ టెయిల్‌వీల్ కూడ"&amp;"ా బ్రేక్‌తో ఉన్న ఏకైక చక్రం. ఎగ్జాస్ట్ ప్రత్యేక మానిఫోల్డ్ ద్వారా స్టాక్ మోడల్ టి ఎగ్జాస్ట్‌కు మళ్ళించబడింది. స్టీల్ ల్యాండింగ్ గేర్ రెక్కకు కట్టుబడి, షాక్ శోషణ కోసం కుదింపులో రబ్బరు డోనట్స్‌ను ఉపయోగించారు. విమానం యొక్క డిజైనర్ ఒట్టో కొప్పెన్, హెలియో కొరి"&amp;"యర్ రూపకల్పన చేశాడు. [9] ఫోర్డ్ తన 63 వ పుట్టినరోజు, జూలై 30, 1926 న ఫ్లివర్వర్‌ను ఆవిష్కరించాడు. ఫోర్డ్ యొక్క చీఫ్ టెస్ట్ పైలట్ హ్యారీ జె. బ్రూక్స్, ఫోర్డ్‌కు ఇష్టమైన యువ ఉద్యోగి. ఫోర్డ్ లాబొరేటరీలో పనిచేయడానికి బ్రూక్స్ తన ఇంటి గ్యారేజ్ నుండి క్రమం తప్ప"&amp;"కుండా ఫ్లివర్వర్ ఎగిరిపోయాడు, తరువాత, రెండవ ఫ్లివర్వర్‌ను ఫోర్డ్ లక్షణాల గురించి తరలించడానికి ఉపయోగించాడు. అతను ఒకసారి హర్మ్స్‌వర్త్ ట్రోఫీ రేసుల సమయంలో డెట్రాయిట్ నదిపై మిస్ అమెరికా V లో గార్ వుడ్‌కు వ్యతిరేకంగా ఒక రేసులో విమానాన్ని ఎగరేశాడు. [10] తన జనా"&amp;"దరణను పొందే ప్రయత్నంలో, చార్లెస్ లిండ్‌బర్గ్ ఆగష్టు 11, 1927 న ఫోర్డ్ ఫీల్డ్ సందర్శనలో ఫ్లివర్వర్‌ను ఎగరడానికి ఆహ్వానించబడ్డాడు మరియు ఫ్లివర్వర్ ప్రోటోటైప్‌లను ఎగురవేసిన ఏకైక పైలట్. [11] తరువాత అతను ఫ్లివర్వర్‌ను ""అతను ఎగురుతున్న చెత్త విమానంలో ఒకటి"" అన"&amp;"ి వర్ణించాడు. [12] [N 2] మూడవ నమూనా, తోక సంఖ్య 3218, ""లాంగ్"" రెక్కలు [13] తో కాంతి కోసం సుదూర రికార్డును గెలుచుకోవడానికి నిర్మించబడింది 440 నుండి 880 ఎల్బి (200 నుండి 400 కిలోల) ""సి"" తరగతిలో విమానాలు. [n 3] ఈ రేసును డియర్బోర్న్ మిచిగాన్ లోని ఫోర్డ్ ఫీ"&amp;"ల్డ్ నుండి ఫ్లోరిడాలోని మయామి వరకు ఏర్పాటు చేశారు. 24 జనవరి 1928 న ప్రారంభించిన మొదటి ప్రయత్నం, హెన్రీ ఫోర్డ్ సాక్ష్యమిచ్చింది, నార్త్ కరోలినాలోని అషేవిల్లేలో చిన్నది. రెండవ ప్రయత్నం, రెండవ ప్రోటోటైప్, ఎడ్సెల్ ఫోర్డ్ సాక్ష్యమిచ్చింది, బ్రూక్స్ ఫిబ్రవరి 21"&amp;", 1928 న డెట్రాయిట్ నుండి ప్రారంభించాడు, కాని ఫ్లోరిడాలోని టైటస్విల్లేలో 200 మై (320 కి.మీ) చిన్న ల్యాండ్ అయ్యాయి, అక్కడ ప్రొపెల్లర్ వంగి ఉంది, కానీ ఇప్పటికీ 972 మైళ్ళు ( 1,564 కిమీ) రికార్డు. [15] టైటస్విల్లేలో తన రాత్రిపూట బస చేసేటప్పుడు, బ్రూక్స్ విమాన"&amp;"ాన్ని మరమ్మతు చేశాడు, బలవంతపు ల్యాండింగ్‌లో పాల్గొన్న విమానం నుండి ప్రొపెల్లర్‌ను ఉపయోగించి. అతను తేమ గాలిలోకి ప్రవేశించకుండా మరియు రాత్రిపూట ఘనీభవించకుండా ఉండటానికి అతను తన ఇంధన టోపీపై బిలం రంధ్రాలలో చెక్క టూత్‌పిక్‌లను కూడా ఉంచాడు. ఫిబ్రవరి 25 న, బ్రూక్"&amp;"స్ ఫ్లైట్ పూర్తి చేయడానికి బయలుదేరాడు, అట్లాంటిక్ మీదుగా తన మోటారు నిష్క్రమించాడు మరియు అతను ఫ్లోరిడాలోని మెల్బోర్న్ నుండి దిగిపోయాడు. ఫోర్డ్ ఫ్లివర్వర్ యొక్క శిధిలాలు కొట్టుకుపోయాయి, కాని పైలట్ ఎప్పుడూ కనుగొనబడలేదు. శిధిలాల దర్యాప్తులో టూత్‌పిక్‌లు ఇంధన "&amp;"క్యాప్ వెంట్ రంధ్రాలను ప్లగ్ చేసి, ఇంజిన్ ఆగిపోయాయని వెల్లడించాయి. [16] బ్రూక్స్ మరణం తరువాత, హెన్రీ ఫోర్డ్ తన స్నేహితుడిని కోల్పోయినందుకు కలవరపడ్డాడు మరియు తేలికపాటి విమాన అభివృద్ధి ఫోర్డ్ బ్రాండ్ కింద ఆగిపోయింది. 1931 లో, కొత్త ""ఎయిర్ ఫ్లివర్వర్"" లేదా"&amp;" స్కై కారును ఫోర్డ్ యొక్క స్టౌట్ డివిజన్ విక్రయించింది. [17] ఫోర్డ్ 1936 లో రెండు-సీట్ల మోడల్ 15-పి తో తిరిగి లైట్ ప్లేన్ డెవలప్‌మెంట్‌లోకి వెళ్ళాడు. విమాన పరీక్ష సమయంలో ప్రోటోటైప్ కుప్పకూలింది మరియు ఉత్పత్తికి వెళ్ళలేదు. బతికి ఉన్న ఫ్లివర్వర్ హెన్రీ ఫోర్"&amp;"డ్ మ్యూజియంలో నివసిస్తుంది. 1991 లో, మిచిగాన్లోని మిడ్‌ల్యాండ్‌కు చెందిన EAA చాప్టర్ 159 EAA ఎయిర్‌వెంచర్ మ్యూజియంకు ప్రతిరూపాన్ని విరాళంగా ఇచ్చింది. అసలు ప్రోటోటైప్ మరియు ఒట్టో సి. కొప్పెన్, అసలు డిజైనర్ నుండి వచ్చిన సలహాలను జాగ్రత్తగా పరిశీలించడం నుండి "&amp;"1989 లో ప్రతిరూపం నిర్మించబడింది, అయినప్పటికీ ఇది రెండు సిలిండర్ల ఫ్రాంక్లిన్ ఇంజిన్ చేత శక్తిని కలిగి ఉంది. [10] ఫ్లోరిడా ఎయిర్ మ్యూజియంలో రెండవ ప్రతిరూపం ప్రదర్శనలో ఉంది. [20] పాలే, స్పోర్ట్ ఏవియేషన్ జనరల్ లక్షణాలు పోల్చదగిన పాత్ర, కాన్ఫిగరేషన్ మరియు ER"&amp;"A యొక్క పనితీరు విమానం")</f>
        <v>ఫోర్డ్ ఫ్లివర్వర్ అనేది హెన్రీ ఫోర్డ్ "గాలి యొక్క మోడల్ టి" గా ప్రవేశపెట్టిన సింగిల్-సీట్ల విమానం. [N 1] ఫ్లోరిడాలోని మెల్బోర్న్ నుండి సముద్రంలోకి ఒక నమూనా యొక్క ప్రాణాంతక క్రాష్ తరువాత, ఉత్పత్తి ప్రణాళికలు ఆగిపోయాయి. ఫోర్డ్ ట్రిమోటర్ 1925 లో హెన్రీ ఫోర్డ్ యొక్క మొట్టమొదటి విజయవంతమైన వాణిజ్య విమాన వెంచర్. ఫోర్డ్ మోడల్ టిని "ఎవ్రీమాన్ యొక్క" వాహనంగా అనుసరించి, ఫోర్డ్ ఫ్లివర్వర్ భారీగా ఉత్పత్తి చేయబడిన "ఎవ్రీమాన్ యొక్క" విమానం. [2] ఈ ఆలోచన మొదట 1926 లో ఫోర్డ్ యొక్క కొనుగోలు చేసిన విమాన విభాగం మేనేజర్ విలియం బుష్నెల్ స్టౌట్కు ప్రతిపాదించబడింది. ఫోర్డ్ యొక్క విమాన విభాగం అధిపతి స్టౌట్ మరియు విలియం బెన్సన్ మాయో ఇద్దరూ విమానంతో ఏమీ చేయకూడదని కోరుకున్నారు మరియు ఇది ఫోర్డ్ లోని సమీప మ్యూజియం భవనంలో నిర్మించబడింది ప్రయోగశాలలు. [3] సింగిల్-సీట్ల విమానం మిస్టర్ ఫోర్డ్ యొక్క సూచనలతో రూపొందించబడింది, ఇది "తన కార్యాలయంలో సరిపోతుంది". [4] మొదటి ఉదాహరణ 1926 ఫోర్డ్ నేషనల్ విశ్వసనీయత ఎయిర్ టూర్‌లో ప్రదర్శించబడింది. [5] ప్రెస్ మరియు పబ్లిక్ "ఫోర్డ్ యొక్క ఫ్లయింగ్ కార్" ను చూడటానికి తరలివచ్చాయి, ఇది ప్రసిద్ధ మోడల్ టి "ఫ్లివర్వర్" తో చాలా తక్కువగా ఉన్న సింగిల్-సీట్ల విమానం. హాస్యనటుడు విల్ రోజర్స్ విమానంలో ప్రెస్ ఫోటోల కోసం పోజులిచ్చాడు (అతను ఎప్పుడూ ఎగరలేదు). [6] న్యూయార్క్ ఈవినింగ్ సన్ కాలమిస్ట్ ఫ్యూచర్ ఫ్లయింగ్ ఫోర్డ్స్ కోసం ఉత్సాహాన్ని చూపించే ఈ క్రింది కవితను రాశారు. విమానం పేరు, "ఫ్లివర్వర్", ఇరవయ్యవ శతాబ్దం ప్రారంభంలో ఒక చవకైన కారును పేర్కొన్న యాస పదం నుండి ఉద్భవించింది. [8] ఈ విమానం వెల్డెడ్ స్టీల్ ట్యూబ్ ఫ్యూజ్‌లేజ్, కలప వింగ్ నిర్మాణం ఫాబ్రిక్ కవరింగ్‌తో ఉంటుంది. స్టీరబుల్ రూడర్ మౌంటెడ్ టెయిల్‌వీల్ కూడా బ్రేక్‌తో ఉన్న ఏకైక చక్రం. ఎగ్జాస్ట్ ప్రత్యేక మానిఫోల్డ్ ద్వారా స్టాక్ మోడల్ టి ఎగ్జాస్ట్‌కు మళ్ళించబడింది. స్టీల్ ల్యాండింగ్ గేర్ రెక్కకు కట్టుబడి, షాక్ శోషణ కోసం కుదింపులో రబ్బరు డోనట్స్‌ను ఉపయోగించారు. విమానం యొక్క డిజైనర్ ఒట్టో కొప్పెన్, హెలియో కొరియర్ రూపకల్పన చేశాడు. [9] ఫోర్డ్ తన 63 వ పుట్టినరోజు, జూలై 30, 1926 న ఫ్లివర్వర్‌ను ఆవిష్కరించాడు. ఫోర్డ్ యొక్క చీఫ్ టెస్ట్ పైలట్ హ్యారీ జె. బ్రూక్స్, ఫోర్డ్‌కు ఇష్టమైన యువ ఉద్యోగి. ఫోర్డ్ లాబొరేటరీలో పనిచేయడానికి బ్రూక్స్ తన ఇంటి గ్యారేజ్ నుండి క్రమం తప్పకుండా ఫ్లివర్వర్ ఎగిరిపోయాడు, తరువాత, రెండవ ఫ్లివర్వర్‌ను ఫోర్డ్ లక్షణాల గురించి తరలించడానికి ఉపయోగించాడు. అతను ఒకసారి హర్మ్స్‌వర్త్ ట్రోఫీ రేసుల సమయంలో డెట్రాయిట్ నదిపై మిస్ అమెరికా V లో గార్ వుడ్‌కు వ్యతిరేకంగా ఒక రేసులో విమానాన్ని ఎగరేశాడు. [10] తన జనాదరణను పొందే ప్రయత్నంలో, చార్లెస్ లిండ్‌బర్గ్ ఆగష్టు 11, 1927 న ఫోర్డ్ ఫీల్డ్ సందర్శనలో ఫ్లివర్వర్‌ను ఎగరడానికి ఆహ్వానించబడ్డాడు మరియు ఫ్లివర్వర్ ప్రోటోటైప్‌లను ఎగురవేసిన ఏకైక పైలట్. [11] తరువాత అతను ఫ్లివర్వర్‌ను "అతను ఎగురుతున్న చెత్త విమానంలో ఒకటి" అని వర్ణించాడు. [12] [N 2] మూడవ నమూనా, తోక సంఖ్య 3218, "లాంగ్" రెక్కలు [13] తో కాంతి కోసం సుదూర రికార్డును గెలుచుకోవడానికి నిర్మించబడింది 440 నుండి 880 ఎల్బి (200 నుండి 400 కిలోల) "సి" తరగతిలో విమానాలు. [n 3] ఈ రేసును డియర్బోర్న్ మిచిగాన్ లోని ఫోర్డ్ ఫీల్డ్ నుండి ఫ్లోరిడాలోని మయామి వరకు ఏర్పాటు చేశారు. 24 జనవరి 1928 న ప్రారంభించిన మొదటి ప్రయత్నం, హెన్రీ ఫోర్డ్ సాక్ష్యమిచ్చింది, నార్త్ కరోలినాలోని అషేవిల్లేలో చిన్నది. రెండవ ప్రయత్నం, రెండవ ప్రోటోటైప్, ఎడ్సెల్ ఫోర్డ్ సాక్ష్యమిచ్చింది, బ్రూక్స్ ఫిబ్రవరి 21, 1928 న డెట్రాయిట్ నుండి ప్రారంభించాడు, కాని ఫ్లోరిడాలోని టైటస్విల్లేలో 200 మై (320 కి.మీ) చిన్న ల్యాండ్ అయ్యాయి, అక్కడ ప్రొపెల్లర్ వంగి ఉంది, కానీ ఇప్పటికీ 972 మైళ్ళు ( 1,564 కిమీ) రికార్డు. [15] టైటస్విల్లేలో తన రాత్రిపూట బస చేసేటప్పుడు, బ్రూక్స్ విమానాన్ని మరమ్మతు చేశాడు, బలవంతపు ల్యాండింగ్‌లో పాల్గొన్న విమానం నుండి ప్రొపెల్లర్‌ను ఉపయోగించి. అతను తేమ గాలిలోకి ప్రవేశించకుండా మరియు రాత్రిపూట ఘనీభవించకుండా ఉండటానికి అతను తన ఇంధన టోపీపై బిలం రంధ్రాలలో చెక్క టూత్‌పిక్‌లను కూడా ఉంచాడు. ఫిబ్రవరి 25 న, బ్రూక్స్ ఫ్లైట్ పూర్తి చేయడానికి బయలుదేరాడు, అట్లాంటిక్ మీదుగా తన మోటారు నిష్క్రమించాడు మరియు అతను ఫ్లోరిడాలోని మెల్బోర్న్ నుండి దిగిపోయాడు. ఫోర్డ్ ఫ్లివర్వర్ యొక్క శిధిలాలు కొట్టుకుపోయాయి, కాని పైలట్ ఎప్పుడూ కనుగొనబడలేదు. శిధిలాల దర్యాప్తులో టూత్‌పిక్‌లు ఇంధన క్యాప్ వెంట్ రంధ్రాలను ప్లగ్ చేసి, ఇంజిన్ ఆగిపోయాయని వెల్లడించాయి. [16] బ్రూక్స్ మరణం తరువాత, హెన్రీ ఫోర్డ్ తన స్నేహితుడిని కోల్పోయినందుకు కలవరపడ్డాడు మరియు తేలికపాటి విమాన అభివృద్ధి ఫోర్డ్ బ్రాండ్ కింద ఆగిపోయింది. 1931 లో, కొత్త "ఎయిర్ ఫ్లివర్వర్" లేదా స్కై కారును ఫోర్డ్ యొక్క స్టౌట్ డివిజన్ విక్రయించింది. [17] ఫోర్డ్ 1936 లో రెండు-సీట్ల మోడల్ 15-పి తో తిరిగి లైట్ ప్లేన్ డెవలప్‌మెంట్‌లోకి వెళ్ళాడు. విమాన పరీక్ష సమయంలో ప్రోటోటైప్ కుప్పకూలింది మరియు ఉత్పత్తికి వెళ్ళలేదు. బతికి ఉన్న ఫ్లివర్వర్ హెన్రీ ఫోర్డ్ మ్యూజియంలో నివసిస్తుంది. 1991 లో, మిచిగాన్లోని మిడ్‌ల్యాండ్‌కు చెందిన EAA చాప్టర్ 159 EAA ఎయిర్‌వెంచర్ మ్యూజియంకు ప్రతిరూపాన్ని విరాళంగా ఇచ్చింది. అసలు ప్రోటోటైప్ మరియు ఒట్టో సి. కొప్పెన్, అసలు డిజైనర్ నుండి వచ్చిన సలహాలను జాగ్రత్తగా పరిశీలించడం నుండి 1989 లో ప్రతిరూపం నిర్మించబడింది, అయినప్పటికీ ఇది రెండు సిలిండర్ల ఫ్రాంక్లిన్ ఇంజిన్ చేత శక్తిని కలిగి ఉంది. [10] ఫ్లోరిడా ఎయిర్ మ్యూజియంలో రెండవ ప్రతిరూపం ప్రదర్శనలో ఉంది. [20] పాలే, స్పోర్ట్ ఏవియేషన్ జనరల్ లక్షణాలు పోల్చదగిన పాత్ర, కాన్ఫిగరేషన్ మరియు ERA యొక్క పనితీరు విమానం</v>
      </c>
      <c r="E86" s="1" t="s">
        <v>153</v>
      </c>
      <c r="F86" s="1" t="str">
        <f>IFERROR(__xludf.DUMMYFUNCTION("GOOGLETRANSLATE(E:E, ""en"", ""te"")"),"తేలికపాటి విమానం")</f>
        <v>తేలికపాటి విమానం</v>
      </c>
      <c r="G86" s="1" t="s">
        <v>154</v>
      </c>
      <c r="H86" s="1" t="s">
        <v>121</v>
      </c>
      <c r="I86" s="1" t="str">
        <f>IFERROR(__xludf.DUMMYFUNCTION("GOOGLETRANSLATE(H:H, ""en"", ""te"")"),"సంయుక్త రాష్ట్రాలు")</f>
        <v>సంయుక్త రాష్ట్రాలు</v>
      </c>
      <c r="K86" s="1" t="s">
        <v>1547</v>
      </c>
      <c r="L86" s="1" t="str">
        <f>IFERROR(__xludf.DUMMYFUNCTION("GOOGLETRANSLATE(K:K, ""en"", ""te"")"),"ఫోర్డ్ మోటార్ కంపెనీ యొక్క స్టౌట్ మెటల్ విమానం విభాగం")</f>
        <v>ఫోర్డ్ మోటార్ కంపెనీ యొక్క స్టౌట్ మెటల్ విమానం విభాగం</v>
      </c>
      <c r="M86" s="1" t="s">
        <v>1548</v>
      </c>
      <c r="N86" s="1" t="s">
        <v>1549</v>
      </c>
      <c r="O86" s="1" t="str">
        <f>IFERROR(__xludf.DUMMYFUNCTION("GOOGLETRANSLATE(N:N, ""en"", ""te"")"),"ఒట్టో సి. కొప్పెన్")</f>
        <v>ఒట్టో సి. కొప్పెన్</v>
      </c>
      <c r="Q86" s="1">
        <v>1927.0</v>
      </c>
      <c r="T86" s="1">
        <v>5.0</v>
      </c>
      <c r="W86" s="1">
        <v>1.0</v>
      </c>
      <c r="Z86" s="1" t="s">
        <v>940</v>
      </c>
      <c r="AB86" s="1" t="s">
        <v>1550</v>
      </c>
      <c r="AC86" s="1" t="s">
        <v>1551</v>
      </c>
      <c r="AE86" s="1" t="s">
        <v>1552</v>
      </c>
      <c r="AG86" s="1" t="s">
        <v>1553</v>
      </c>
      <c r="AH86" s="1" t="s">
        <v>1554</v>
      </c>
      <c r="AJ86" s="1" t="s">
        <v>1555</v>
      </c>
      <c r="AK86" s="1">
        <v>1.0</v>
      </c>
      <c r="AL86" s="1" t="s">
        <v>1556</v>
      </c>
      <c r="AU86" s="1" t="s">
        <v>1557</v>
      </c>
      <c r="BB86" s="1" t="s">
        <v>1558</v>
      </c>
    </row>
    <row r="87">
      <c r="A87" s="1" t="s">
        <v>1559</v>
      </c>
      <c r="B87" s="1" t="str">
        <f>IFERROR(__xludf.DUMMYFUNCTION("GOOGLETRANSLATE(A:A, ""en"", ""te"")"),"తాజా గాలి సిమోనిని")</f>
        <v>తాజా గాలి సిమోనిని</v>
      </c>
      <c r="C87" s="1" t="s">
        <v>1560</v>
      </c>
      <c r="D87" s="1" t="str">
        <f>IFERROR(__xludf.DUMMYFUNCTION("GOOGLETRANSLATE(C:C, ""en"", ""te"")"),"ఫ్రెష్ బ్రీజ్ సిమోనిని ఒక జర్మన్ పారామోటర్, ఇది శక్తితో కూడిన పారాగ్లైడింగ్ కోసం వెడెమార్క్ యొక్క తాజా గాలి ద్వారా రూపొందించబడింది మరియు ఉత్పత్తి చేయబడింది. ఈ విమానం దాని సిమోనిని 200 సిసి పవర్‌ప్లాంట్ కోసం పేరు పెట్టబడింది. [1] [2] [3] ఈ విమానం 1990 లలో "&amp;"రూపొందించబడింది మరియు పారాగ్లైడర్ తరహా హై-వింగ్, సింగిల్-ప్లేస్ వసతి మరియు పషర్ కాన్ఫిగరేషన్‌లో ఒకే సిమోనిని 200 సిసి టూ-స్ట్రోక్ ఇంజిన్, రీకోయిల్ ప్రారంభమవుతుంది. ఇంధన సామర్థ్యం 10 లీటర్లు (2.2 ఇంప్ గల్; 2.6 యుఎస్ గాల్) ప్రమాణం, 15 లీటర్లు (3.3 ఇంప్ గల్;"&amp;" 4.0 యుఎస్ గాల్) ఐచ్ఛికం. అన్ని పారామోటర్ల మాదిరిగానే, టేకాఫ్ మరియు ల్యాండింగ్ కాలినడకన సాధించబడుతుంది. [1] [2] సిమోనిని సోలో 210-శక్తితో కూడిన సోలో మోడల్ మరియు హిర్త్ ఎఫ్ 33-శక్తితో కూడిన తాజా బ్రీజ్ మాన్స్టర్ మధ్య కంపెనీ రేఖకు సరిపోతుంది. [1] తాజా గాలి "&amp;"నుండి డేటా [3] సాధారణ లక్షణాలు")</f>
        <v>ఫ్రెష్ బ్రీజ్ సిమోనిని ఒక జర్మన్ పారామోటర్, ఇది శక్తితో కూడిన పారాగ్లైడింగ్ కోసం వెడెమార్క్ యొక్క తాజా గాలి ద్వారా రూపొందించబడింది మరియు ఉత్పత్తి చేయబడింది. ఈ విమానం దాని సిమోనిని 200 సిసి పవర్‌ప్లాంట్ కోసం పేరు పెట్టబడింది. [1] [2] [3] ఈ విమానం 1990 లలో రూపొందించబడింది మరియు పారాగ్లైడర్ తరహా హై-వింగ్, సింగిల్-ప్లేస్ వసతి మరియు పషర్ కాన్ఫిగరేషన్‌లో ఒకే సిమోనిని 200 సిసి టూ-స్ట్రోక్ ఇంజిన్, రీకోయిల్ ప్రారంభమవుతుంది. ఇంధన సామర్థ్యం 10 లీటర్లు (2.2 ఇంప్ గల్; 2.6 యుఎస్ గాల్) ప్రమాణం, 15 లీటర్లు (3.3 ఇంప్ గల్; 4.0 యుఎస్ గాల్) ఐచ్ఛికం. అన్ని పారామోటర్ల మాదిరిగానే, టేకాఫ్ మరియు ల్యాండింగ్ కాలినడకన సాధించబడుతుంది. [1] [2] సిమోనిని సోలో 210-శక్తితో కూడిన సోలో మోడల్ మరియు హిర్త్ ఎఫ్ 33-శక్తితో కూడిన తాజా బ్రీజ్ మాన్స్టర్ మధ్య కంపెనీ రేఖకు సరిపోతుంది. [1] తాజా గాలి నుండి డేటా [3] సాధారణ లక్షణాలు</v>
      </c>
      <c r="E87" s="1" t="s">
        <v>1425</v>
      </c>
      <c r="F87" s="1" t="str">
        <f>IFERROR(__xludf.DUMMYFUNCTION("GOOGLETRANSLATE(E:E, ""en"", ""te"")"),"పారామోటర్")</f>
        <v>పారామోటర్</v>
      </c>
      <c r="G87" s="2" t="s">
        <v>1426</v>
      </c>
      <c r="H87" s="1" t="s">
        <v>515</v>
      </c>
      <c r="I87" s="1" t="str">
        <f>IFERROR(__xludf.DUMMYFUNCTION("GOOGLETRANSLATE(H:H, ""en"", ""te"")"),"జర్మనీ")</f>
        <v>జర్మనీ</v>
      </c>
      <c r="J87" s="2" t="s">
        <v>516</v>
      </c>
      <c r="K87" s="1" t="s">
        <v>1427</v>
      </c>
      <c r="L87" s="1" t="str">
        <f>IFERROR(__xludf.DUMMYFUNCTION("GOOGLETRANSLATE(K:K, ""en"", ""te"")"),"తాజా గాలి")</f>
        <v>తాజా గాలి</v>
      </c>
      <c r="M87" s="1" t="s">
        <v>1428</v>
      </c>
      <c r="Q87" s="1" t="s">
        <v>1561</v>
      </c>
      <c r="R87" s="1" t="s">
        <v>147</v>
      </c>
      <c r="W87" s="1" t="s">
        <v>127</v>
      </c>
      <c r="Z87" s="1" t="s">
        <v>1562</v>
      </c>
      <c r="AB87" s="1" t="s">
        <v>1563</v>
      </c>
      <c r="AJ87" s="1" t="s">
        <v>1564</v>
      </c>
      <c r="AM87" s="1" t="s">
        <v>1565</v>
      </c>
    </row>
    <row r="88">
      <c r="A88" s="1" t="s">
        <v>1566</v>
      </c>
      <c r="B88" s="1" t="str">
        <f>IFERROR(__xludf.DUMMYFUNCTION("GOOGLETRANSLATE(A:A, ""en"", ""te"")"),"ఫ్రాస్ట్ ఎయిర్‌షిప్ గ్లైడర్")</f>
        <v>ఫ్రాస్ట్ ఎయిర్‌షిప్ గ్లైడర్</v>
      </c>
      <c r="C88" s="1" t="s">
        <v>1567</v>
      </c>
      <c r="D88" s="1" t="str">
        <f>IFERROR(__xludf.DUMMYFUNCTION("GOOGLETRANSLATE(C:C, ""en"", ""te"")"),"ఫ్రాస్ట్ ఎయిర్‌షిప్ గ్లైడర్ అనేది 1890 ల మధ్యలో విలియం (బిల్) ఫ్రాస్ట్ చేత వేల్స్‌లో రూపొందించిన మరియు నిర్మించిన విమానం. పేటెంట్ స్పెసిఫికేషన్ 1894-20431 ప్రకారం, లండన్లో జారీ చేయబడింది, ఈ హస్తకళను ""ఎ ఫ్లయింగ్ మెషిన్"" అని పిలుస్తారు. స్పెసిఫికేషన్ యొక్"&amp;"క ఉపోద్ఘాతం ఇలా పేర్కొంది: ఫ్లయింగ్ మెషీన్ తేలికపాటి జలనిరోధిత పదార్థంతో కప్పబడిన ఎగువ మరియు దిగువ గది వైర్ పనితో నిర్మించబడింది. ప్రతి గది రెండు చివర్లలో సమాంతర వైపు పదునైనది. యంత్రాన్ని ఎత్తడానికి తగినంత వాయువును కలిగి ఉండటానికి ఎగువ పెద్ద గది. ఎగువ గది"&amp;" మధ్యలో, ఒక సిలిండర్ స్థిరంగా ఉంది, దీనిలో ఒక క్షితిజ సమాంతర అభిమాని షాఫ్ట్ ద్వారా నడపబడుతుంది మరియు దిగువ గది నుండి బెవెల్డ్ గేరింగ్ పనిచేసింది. [1] స్థానిక లోర్ ప్రకారం, ఫ్రాస్ట్ ఈ యంత్రాన్ని ఏకైక సమయం వరకు ఎగరవేసాడు 24 సెప్టెంబర్ 1896, సుమారు 500 మీటర్"&amp;"లు, దిగి, పొదల్లోకి దూసుకెళ్లేముందు. ఆ రాత్రి ఒక తుఫాను క్రాఫ్ట్ను నాశనం చేసి అవశేషాలను చెదరగొట్టింది. [2]")</f>
        <v>ఫ్రాస్ట్ ఎయిర్‌షిప్ గ్లైడర్ అనేది 1890 ల మధ్యలో విలియం (బిల్) ఫ్రాస్ట్ చేత వేల్స్‌లో రూపొందించిన మరియు నిర్మించిన విమానం. పేటెంట్ స్పెసిఫికేషన్ 1894-20431 ప్రకారం, లండన్లో జారీ చేయబడింది, ఈ హస్తకళను "ఎ ఫ్లయింగ్ మెషిన్" అని పిలుస్తారు. స్పెసిఫికేషన్ యొక్క ఉపోద్ఘాతం ఇలా పేర్కొంది: ఫ్లయింగ్ మెషీన్ తేలికపాటి జలనిరోధిత పదార్థంతో కప్పబడిన ఎగువ మరియు దిగువ గది వైర్ పనితో నిర్మించబడింది. ప్రతి గది రెండు చివర్లలో సమాంతర వైపు పదునైనది. యంత్రాన్ని ఎత్తడానికి తగినంత వాయువును కలిగి ఉండటానికి ఎగువ పెద్ద గది. ఎగువ గది మధ్యలో, ఒక సిలిండర్ స్థిరంగా ఉంది, దీనిలో ఒక క్షితిజ సమాంతర అభిమాని షాఫ్ట్ ద్వారా నడపబడుతుంది మరియు దిగువ గది నుండి బెవెల్డ్ గేరింగ్ పనిచేసింది. [1] స్థానిక లోర్ ప్రకారం, ఫ్రాస్ట్ ఈ యంత్రాన్ని ఏకైక సమయం వరకు ఎగరవేసాడు 24 సెప్టెంబర్ 1896, సుమారు 500 మీటర్లు, దిగి, పొదల్లోకి దూసుకెళ్లేముందు. ఆ రాత్రి ఒక తుఫాను క్రాఫ్ట్ను నాశనం చేసి అవశేషాలను చెదరగొట్టింది. [2]</v>
      </c>
      <c r="L88" s="1" t="str">
        <f>IFERROR(__xludf.DUMMYFUNCTION("GOOGLETRANSLATE(K:K, ""en"", ""te"")"),"#VALUE!")</f>
        <v>#VALUE!</v>
      </c>
    </row>
    <row r="89">
      <c r="A89" s="1" t="s">
        <v>1568</v>
      </c>
      <c r="B89" s="1" t="str">
        <f>IFERROR(__xludf.DUMMYFUNCTION("GOOGLETRANSLATE(A:A, ""en"", ""te"")"),"జనరల్ స్కైఫేరర్")</f>
        <v>జనరల్ స్కైఫేరర్</v>
      </c>
      <c r="C89" s="1" t="s">
        <v>1569</v>
      </c>
      <c r="D89" s="1" t="str">
        <f>IFERROR(__xludf.DUMMYFUNCTION("GOOGLETRANSLATE(C:C, ""en"", ""te"")"),"సాధారణ విమానం G1-80 స్కైఫారర్ 1940 ల అమెరికన్ రెండు-సీట్ల క్యాబిన్ మోనోప్లేన్ విమానం, ఇది మసాచుసెట్స్‌లోని లోవెల్ యొక్క జనరల్ ఎయిర్‌క్రాఫ్ట్ కార్పొరేషన్ నిర్మించింది. మసాచుసెట్స్ ఇన్స్టిట్యూట్ ఆఫ్ టెక్నాలజీ నుండి డాక్టర్ ఒట్టో సి. కొప్పెన్ రూపొందించిన విమ"&amp;"ానాన్ని నిర్మించడానికి జనరల్ ఎయిర్క్రాఫ్ట్ కార్పొరేషన్ స్థాపించబడింది. [1] ఈ విమానం G1-80 స్కైఫారర్, రెండు-సీట్ల క్యాబిన్ హై-వింగ్ బ్రాస్డ్ మోనోప్లేన్, లైట్ అల్లాయ్ బేసిక్ స్ట్రక్చర్ మరియు మిశ్రమ స్టీల్ ట్యూబ్ మరియు ఫాబ్రిక్ కవరింగ్. ఇది అసాధారణమైన తోక యూ"&amp;"నిట్, అల్యూమినియం ఎండ్‌ప్లేట్ రెక్కలతో తోక యొక్క పై ఉపరితలంపై ఎలివేటర్‌తో ఒక కాంటిలివర్ టెయిల్‌ప్లేన్ మరియు కదిలే రడ్డర్లు లేవు. ఇది 75 హెచ్‌పి (56 కిలోవాట్ ఈ విమానం ప్రారంభ ఏరోనాటికల్ ఇంజనీర్ అయిన ఫ్రెడ్ వీక్‌కు జారీ చేసిన పేటెంట్లతో కూడిన ఏరోడైనమిక్ కంట"&amp;"్రోల్ సూత్రాలను కలిగి ఉంది, అతను ఎర్కౌప్‌ను రూపకల్పన చేసి మార్కెట్ చేయడానికి వెళ్ళాడు. దీనికి రడ్డర్లు (లేదా చుక్కాని పెడల్స్) లేనందున, ఇది ఎగరడం సరళమైనది (దీనికి ఒకే కంట్రోల్ వీల్ ఉంది, ఇది ఐలెరాన్స్ మరియు ఎలివేటర్‌ను నియంత్రించింది), మరియు స్పిన్ ప్రూఫ్"&amp;" గా పరిగణించబడుతుంది. ఈ విమానం 1941 లో ఒక ప్లకార్డ్‌తో ధృవీకరించబడింది, ఈ విమానం స్పిన్నింగ్‌కు అసమర్థంగా ఉందని పేర్కొంది. [3] సగటు వ్యక్తి ఒక గంటలో స్కైఫారర్‌ను ఎగరడం నేర్చుకోగలడని పేర్కొన్నారు. [4] అనేక విమానాలను ఆదేశించి నిర్మిస్తారని was హించబడింది, క"&amp;"ాని యునైటెడ్ స్టేట్స్ రెండవ ప్రపంచ యుద్ధంలో పాలుపంచుకుంది మరియు 17 లేదా 18 ఉదాహరణలు నిర్మించిన తరువాత స్కైఫేరర్ ప్రోగ్రాం వదిలివేయబడింది. [5] ఒకానొక సమయంలో, టేనస్సీ ఎయిర్క్రాఫ్ట్ అనే సంస్థ విమానం తయారీకి ప్రణాళిక చేయబడింది. [6] ఏదేమైనా, హక్కులు మరియు సాధన"&amp;"ం గ్రాండ్ రాపిడ్స్ ఇండస్ట్రీస్‌కు చేరుకుంది, వారు ఉత్పత్తిని ఆపడానికి ముందు రెండు విమానాలను నిర్మించారు. [7] ఈ సంస్థ వాకో సిజి -4 ఎ ట్రూప్ గ్లైడర్ తయారీదారుగా మారింది. ఈ నమూనా 1937 లో జనరల్ ఎయిర్క్రాఫ్ట్ కంపెనీ ప్రెసిడెంట్ హౌస్ వెనుక స్థిరంగా నిర్మించబడిం"&amp;"ది. [8] అక్టోబర్ 1944 లో, స్కైఫారర్‌ను అల్వెర్నా బాబ్స్ ఉపయోగించారు, మొదటి లెగ్లెస్ పైలట్ విద్యార్థి పైలట్ యొక్క అనుమతి మంజూరు చేయబడ్డాడు, లంకెన్ విమానాశ్రయంలో తన మొదటి సోలో ఫ్లైట్ పూర్తి చేయడానికి. [9] [10] ఎల్.డబ్ల్యు. వెస్ట్రన్ యూనియన్ కాలేజీకి చెందిన "&amp;"డువోన్ మరియు డాక్టర్ డేవిడ్ ఓ. కిమ్ టైప్ హోల్డర్ గ్రాండ్ రాపిడ్స్ ఇండస్ట్రీస్‌ను ఒప్పించారు, పరికరాలు, సాధనాలు మరియు పూర్తయిన విమానాలలో ఒకటి కళాశాలకు ఇవ్వమని. అప్పుడు వారు 1945 లో మార్స్ కార్పొరేషన్‌ను ఏర్పాటు చేసిన స్థానిక పెట్టుబడిదారులను కనుగొన్నారు. ఈ"&amp;" విమానం తరువాత 100 హెచ్‌పి ఇంజిన్‌తో మార్స్ ఎం 1-80 స్కైకాప్‌గా లైసెన్స్ పొందింది. ఒక ఉదాహరణ నిర్మించబడింది మరియు ఉత్పత్తి ప్రణాళికలు దాని మొదటి సంవత్సరంలో 75 విమానాల కంటే ఎక్కువగా ఉన్నట్లు అంచనా వేయబడింది. యుద్ధం తరువాత ఉత్పత్తి చేయబడిన విమానాల గ్లూట్ వి"&amp;"మానానికి తక్కువ మార్కెట్‌ను వదిలివేసింది. విమానం తయారుచేసే సౌకర్యం 1946 నాటికి విక్రయించబడింది. [11] [12] ఈ విమానం, NC29030, అయోవా హిస్టారికల్ మ్యూజియంలోని ప్లైమౌత్ కౌంటీలో నివసిస్తుంది. [13] [14] సాధారణ లక్షణాల పనితీరు")</f>
        <v>సాధారణ విమానం G1-80 స్కైఫారర్ 1940 ల అమెరికన్ రెండు-సీట్ల క్యాబిన్ మోనోప్లేన్ విమానం, ఇది మసాచుసెట్స్‌లోని లోవెల్ యొక్క జనరల్ ఎయిర్‌క్రాఫ్ట్ కార్పొరేషన్ నిర్మించింది. మసాచుసెట్స్ ఇన్స్టిట్యూట్ ఆఫ్ టెక్నాలజీ నుండి డాక్టర్ ఒట్టో సి. కొప్పెన్ రూపొందించిన విమానాన్ని నిర్మించడానికి జనరల్ ఎయిర్క్రాఫ్ట్ కార్పొరేషన్ స్థాపించబడింది. [1] ఈ విమానం G1-80 స్కైఫారర్, రెండు-సీట్ల క్యాబిన్ హై-వింగ్ బ్రాస్డ్ మోనోప్లేన్, లైట్ అల్లాయ్ బేసిక్ స్ట్రక్చర్ మరియు మిశ్రమ స్టీల్ ట్యూబ్ మరియు ఫాబ్రిక్ కవరింగ్. ఇది అసాధారణమైన తోక యూనిట్, అల్యూమినియం ఎండ్‌ప్లేట్ రెక్కలతో తోక యొక్క పై ఉపరితలంపై ఎలివేటర్‌తో ఒక కాంటిలివర్ టెయిల్‌ప్లేన్ మరియు కదిలే రడ్డర్లు లేవు. ఇది 75 హెచ్‌పి (56 కిలోవాట్ ఈ విమానం ప్రారంభ ఏరోనాటికల్ ఇంజనీర్ అయిన ఫ్రెడ్ వీక్‌కు జారీ చేసిన పేటెంట్లతో కూడిన ఏరోడైనమిక్ కంట్రోల్ సూత్రాలను కలిగి ఉంది, అతను ఎర్కౌప్‌ను రూపకల్పన చేసి మార్కెట్ చేయడానికి వెళ్ళాడు. దీనికి రడ్డర్లు (లేదా చుక్కాని పెడల్స్) లేనందున, ఇది ఎగరడం సరళమైనది (దీనికి ఒకే కంట్రోల్ వీల్ ఉంది, ఇది ఐలెరాన్స్ మరియు ఎలివేటర్‌ను నియంత్రించింది), మరియు స్పిన్ ప్రూఫ్ గా పరిగణించబడుతుంది. ఈ విమానం 1941 లో ఒక ప్లకార్డ్‌తో ధృవీకరించబడింది, ఈ విమానం స్పిన్నింగ్‌కు అసమర్థంగా ఉందని పేర్కొంది. [3] సగటు వ్యక్తి ఒక గంటలో స్కైఫారర్‌ను ఎగరడం నేర్చుకోగలడని పేర్కొన్నారు. [4] అనేక విమానాలను ఆదేశించి నిర్మిస్తారని was హించబడింది, కాని యునైటెడ్ స్టేట్స్ రెండవ ప్రపంచ యుద్ధంలో పాలుపంచుకుంది మరియు 17 లేదా 18 ఉదాహరణలు నిర్మించిన తరువాత స్కైఫేరర్ ప్రోగ్రాం వదిలివేయబడింది. [5] ఒకానొక సమయంలో, టేనస్సీ ఎయిర్క్రాఫ్ట్ అనే సంస్థ విమానం తయారీకి ప్రణాళిక చేయబడింది. [6] ఏదేమైనా, హక్కులు మరియు సాధనం గ్రాండ్ రాపిడ్స్ ఇండస్ట్రీస్‌కు చేరుకుంది, వారు ఉత్పత్తిని ఆపడానికి ముందు రెండు విమానాలను నిర్మించారు. [7] ఈ సంస్థ వాకో సిజి -4 ఎ ట్రూప్ గ్లైడర్ తయారీదారుగా మారింది. ఈ నమూనా 1937 లో జనరల్ ఎయిర్క్రాఫ్ట్ కంపెనీ ప్రెసిడెంట్ హౌస్ వెనుక స్థిరంగా నిర్మించబడింది. [8] అక్టోబర్ 1944 లో, స్కైఫారర్‌ను అల్వెర్నా బాబ్స్ ఉపయోగించారు, మొదటి లెగ్లెస్ పైలట్ విద్యార్థి పైలట్ యొక్క అనుమతి మంజూరు చేయబడ్డాడు, లంకెన్ విమానాశ్రయంలో తన మొదటి సోలో ఫ్లైట్ పూర్తి చేయడానికి. [9] [10] ఎల్.డబ్ల్యు. వెస్ట్రన్ యూనియన్ కాలేజీకి చెందిన డువోన్ మరియు డాక్టర్ డేవిడ్ ఓ. కిమ్ టైప్ హోల్డర్ గ్రాండ్ రాపిడ్స్ ఇండస్ట్రీస్‌ను ఒప్పించారు, పరికరాలు, సాధనాలు మరియు పూర్తయిన విమానాలలో ఒకటి కళాశాలకు ఇవ్వమని. అప్పుడు వారు 1945 లో మార్స్ కార్పొరేషన్‌ను ఏర్పాటు చేసిన స్థానిక పెట్టుబడిదారులను కనుగొన్నారు. ఈ విమానం తరువాత 100 హెచ్‌పి ఇంజిన్‌తో మార్స్ ఎం 1-80 స్కైకాప్‌గా లైసెన్స్ పొందింది. ఒక ఉదాహరణ నిర్మించబడింది మరియు ఉత్పత్తి ప్రణాళికలు దాని మొదటి సంవత్సరంలో 75 విమానాల కంటే ఎక్కువగా ఉన్నట్లు అంచనా వేయబడింది. యుద్ధం తరువాత ఉత్పత్తి చేయబడిన విమానాల గ్లూట్ విమానానికి తక్కువ మార్కెట్‌ను వదిలివేసింది. విమానం తయారుచేసే సౌకర్యం 1946 నాటికి విక్రయించబడింది. [11] [12] ఈ విమానం, NC29030, అయోవా హిస్టారికల్ మ్యూజియంలోని ప్లైమౌత్ కౌంటీలో నివసిస్తుంది. [13] [14] సాధారణ లక్షణాల పనితీరు</v>
      </c>
      <c r="E89" s="1" t="s">
        <v>1570</v>
      </c>
      <c r="F89" s="1" t="str">
        <f>IFERROR(__xludf.DUMMYFUNCTION("GOOGLETRANSLATE(E:E, ""en"", ""te"")"),"రెండు-సీట్ల క్యాబిన్ మోనోప్లేన్")</f>
        <v>రెండు-సీట్ల క్యాబిన్ మోనోప్లేన్</v>
      </c>
      <c r="K89" s="1" t="s">
        <v>1571</v>
      </c>
      <c r="L89" s="1" t="str">
        <f>IFERROR(__xludf.DUMMYFUNCTION("GOOGLETRANSLATE(K:K, ""en"", ""te"")"),"సాధారణ విమానం")</f>
        <v>సాధారణ విమానం</v>
      </c>
      <c r="M89" s="1" t="s">
        <v>1572</v>
      </c>
      <c r="N89" s="1" t="s">
        <v>1549</v>
      </c>
      <c r="O89" s="1" t="str">
        <f>IFERROR(__xludf.DUMMYFUNCTION("GOOGLETRANSLATE(N:N, ""en"", ""te"")"),"ఒట్టో సి. కొప్పెన్")</f>
        <v>ఒట్టో సి. కొప్పెన్</v>
      </c>
      <c r="P89" s="1" t="s">
        <v>1573</v>
      </c>
      <c r="T89" s="1">
        <v>18.0</v>
      </c>
      <c r="W89" s="1" t="s">
        <v>1574</v>
      </c>
      <c r="X89" s="1" t="s">
        <v>1575</v>
      </c>
      <c r="Y89" s="1" t="s">
        <v>1576</v>
      </c>
      <c r="Z89" s="1" t="s">
        <v>1577</v>
      </c>
      <c r="AA89" s="1" t="s">
        <v>1578</v>
      </c>
      <c r="AB89" s="1" t="s">
        <v>1579</v>
      </c>
      <c r="AC89" s="1" t="s">
        <v>1580</v>
      </c>
      <c r="AD89" s="1" t="s">
        <v>1155</v>
      </c>
      <c r="AG89" s="1" t="s">
        <v>149</v>
      </c>
      <c r="AH89" s="1" t="s">
        <v>1581</v>
      </c>
      <c r="AJ89" s="1" t="s">
        <v>1582</v>
      </c>
      <c r="AK89" s="1" t="s">
        <v>1583</v>
      </c>
      <c r="AL89" s="1" t="s">
        <v>1584</v>
      </c>
      <c r="AP89" s="1" t="s">
        <v>1585</v>
      </c>
      <c r="AT89" s="1" t="s">
        <v>1356</v>
      </c>
      <c r="AU89" s="1" t="s">
        <v>1557</v>
      </c>
    </row>
    <row r="90">
      <c r="A90" s="1" t="s">
        <v>1586</v>
      </c>
      <c r="B90" s="1" t="str">
        <f>IFERROR(__xludf.DUMMYFUNCTION("GOOGLETRANSLATE(A:A, ""en"", ""te"")"),"ఫ్లై సింథసిస్ సింకో")</f>
        <v>ఫ్లై సింథసిస్ సింకో</v>
      </c>
      <c r="C90" s="1" t="s">
        <v>1587</v>
      </c>
      <c r="D90" s="1" t="str">
        <f>IFERROR(__xludf.DUMMYFUNCTION("GOOGLETRANSLATE(C:C, ""en"", ""te"")"),"ఫ్లై సింథసిస్ సింకో అనేది ఇటాలియన్ అల్ట్రాలైట్ మరియు లైట్-స్పోర్ట్ విమానం, ఇది ఫ్లై సింథసిస్ చేత రూపొందించబడింది మరియు ఉత్పత్తి చేయబడింది, ఇది 2009 లో ఫ్రెడరిచ్‌షాఫెన్‌లో జరిగిన ఏరో షోలో ప్రవేశపెట్టబడింది. ఈ విమానం పూర్తి రెడీ-ఫ్లై-ఎయిర్‌క్రాఫ్ట్‌గా సరఫరా"&amp;" చేయబడుతుంది. [1] [[(చేర్చుట ఈ విమానం ఫెడెరేషన్ ఏరోనటిక్ ఇంటర్నేషనల్ మైక్రోలైట్ రూల్స్ మరియు యుఎస్ లైట్-స్పోర్ట్ ఎయిర్క్రాఫ్ట్ నిబంధనలకు అనుగుణంగా రూపొందించబడింది. ఇది కాంటిలివర్ హై-వింగ్, రెండు-సీట్ల-సైడ్-సైడ్ కాన్ఫిగరేషన్ పరివేష్టిత ఓపెన్ కాక్‌పిట్, స్థ"&amp;"ిర ట్రైసైకిల్ ల్యాండింగ్ గేర్ మరియు ట్రాక్టర్ కాన్ఫిగరేషన్‌లో ఒకే ఇంజిన్ కలిగి ఉంది. [1] [2] ఈ విమానం మిశ్రమాలు, ప్రధానంగా కార్బన్ ఫైబర్ నుండి తయారవుతుంది. దీని 10.4 మీ (34.1 అడుగులు) స్పాన్ వింగ్ 10.54 మీ 2 (113.5 చదరపు అడుగులు) మరియు ఫ్లాప్‌లను కలిగి ఉం"&amp;"ది. అందుబాటులో ఉన్న ప్రామాణిక ఇంజిన్ 100 HP (75 kW) రోటాక్స్ 912లు నాలుగు-స్ట్రోక్ పవర్‌ప్లాంట్. [1] [2] సమీక్షకుడు మారినో బోరిక్ ఈ డిజైన్‌ను 2015 సమీక్షలో ""2009 ఫ్రెడరిచ్‌షాఫెన్ షోలో ఆవిష్కరించిన అత్యంత ఆకర్షణీయమైన విమానంలో ఒకటి"" గా అభివర్ణించారు. [2] "&amp;"బేయర్ల్ నుండి డేటా [1] [3] సాధారణ లక్షణాల పనితీరు")</f>
        <v>ఫ్లై సింథసిస్ సింకో అనేది ఇటాలియన్ అల్ట్రాలైట్ మరియు లైట్-స్పోర్ట్ విమానం, ఇది ఫ్లై సింథసిస్ చేత రూపొందించబడింది మరియు ఉత్పత్తి చేయబడింది, ఇది 2009 లో ఫ్రెడరిచ్‌షాఫెన్‌లో జరిగిన ఏరో షోలో ప్రవేశపెట్టబడింది. ఈ విమానం పూర్తి రెడీ-ఫ్లై-ఎయిర్‌క్రాఫ్ట్‌గా సరఫరా చేయబడుతుంది. [1] [[(చేర్చుట ఈ విమానం ఫెడెరేషన్ ఏరోనటిక్ ఇంటర్నేషనల్ మైక్రోలైట్ రూల్స్ మరియు యుఎస్ లైట్-స్పోర్ట్ ఎయిర్క్రాఫ్ట్ నిబంధనలకు అనుగుణంగా రూపొందించబడింది. ఇది కాంటిలివర్ హై-వింగ్, రెండు-సీట్ల-సైడ్-సైడ్ కాన్ఫిగరేషన్ పరివేష్టిత ఓపెన్ కాక్‌పిట్, స్థిర ట్రైసైకిల్ ల్యాండింగ్ గేర్ మరియు ట్రాక్టర్ కాన్ఫిగరేషన్‌లో ఒకే ఇంజిన్ కలిగి ఉంది. [1] [2] ఈ విమానం మిశ్రమాలు, ప్రధానంగా కార్బన్ ఫైబర్ నుండి తయారవుతుంది. దీని 10.4 మీ (34.1 అడుగులు) స్పాన్ వింగ్ 10.54 మీ 2 (113.5 చదరపు అడుగులు) మరియు ఫ్లాప్‌లను కలిగి ఉంది. అందుబాటులో ఉన్న ప్రామాణిక ఇంజిన్ 100 HP (75 kW) రోటాక్స్ 912లు నాలుగు-స్ట్రోక్ పవర్‌ప్లాంట్. [1] [2] సమీక్షకుడు మారినో బోరిక్ ఈ డిజైన్‌ను 2015 సమీక్షలో "2009 ఫ్రెడరిచ్‌షాఫెన్ షోలో ఆవిష్కరించిన అత్యంత ఆకర్షణీయమైన విమానంలో ఒకటి" గా అభివర్ణించారు. [2] బేయర్ల్ నుండి డేటా [1] [3] సాధారణ లక్షణాల పనితీరు</v>
      </c>
      <c r="E90" s="1" t="s">
        <v>513</v>
      </c>
      <c r="F90" s="1" t="str">
        <f>IFERROR(__xludf.DUMMYFUNCTION("GOOGLETRANSLATE(E:E, ""en"", ""te"")"),"అల్ట్రాలైట్ విమానం మరియు లైట్-స్పోర్ట్ విమానం")</f>
        <v>అల్ట్రాలైట్ విమానం మరియు లైట్-స్పోర్ట్ విమానం</v>
      </c>
      <c r="G90" s="1" t="s">
        <v>514</v>
      </c>
      <c r="H90" s="1" t="s">
        <v>364</v>
      </c>
      <c r="I90" s="1" t="str">
        <f>IFERROR(__xludf.DUMMYFUNCTION("GOOGLETRANSLATE(H:H, ""en"", ""te"")"),"ఇటలీ")</f>
        <v>ఇటలీ</v>
      </c>
      <c r="J90" s="2" t="s">
        <v>365</v>
      </c>
      <c r="K90" s="1" t="s">
        <v>1255</v>
      </c>
      <c r="L90" s="1" t="str">
        <f>IFERROR(__xludf.DUMMYFUNCTION("GOOGLETRANSLATE(K:K, ""en"", ""te"")"),"ఫ్లై సంశ్లేషణ")</f>
        <v>ఫ్లై సంశ్లేషణ</v>
      </c>
      <c r="M90" s="1" t="s">
        <v>1256</v>
      </c>
      <c r="Q90" s="1">
        <v>2009.0</v>
      </c>
      <c r="R90" s="1" t="s">
        <v>147</v>
      </c>
      <c r="W90" s="1" t="s">
        <v>127</v>
      </c>
      <c r="X90" s="1" t="s">
        <v>1588</v>
      </c>
      <c r="Y90" s="1" t="s">
        <v>1589</v>
      </c>
      <c r="Z90" s="1" t="s">
        <v>1260</v>
      </c>
      <c r="AA90" s="1" t="s">
        <v>521</v>
      </c>
      <c r="AB90" s="1" t="s">
        <v>522</v>
      </c>
      <c r="AC90" s="1" t="s">
        <v>1590</v>
      </c>
      <c r="AD90" s="1" t="s">
        <v>523</v>
      </c>
      <c r="AE90" s="1" t="s">
        <v>1261</v>
      </c>
      <c r="AG90" s="1" t="s">
        <v>149</v>
      </c>
      <c r="AH90" s="1" t="s">
        <v>1591</v>
      </c>
      <c r="AJ90" s="1" t="s">
        <v>1592</v>
      </c>
      <c r="AK90" s="1" t="s">
        <v>258</v>
      </c>
      <c r="AL90" s="1" t="s">
        <v>1538</v>
      </c>
      <c r="AM90" s="1" t="s">
        <v>1593</v>
      </c>
      <c r="AO90" s="1" t="s">
        <v>1590</v>
      </c>
      <c r="AP90" s="1" t="s">
        <v>1594</v>
      </c>
      <c r="AQ90" s="1" t="s">
        <v>260</v>
      </c>
      <c r="AR90" s="1" t="s">
        <v>1595</v>
      </c>
      <c r="AS90" s="1" t="s">
        <v>1596</v>
      </c>
    </row>
    <row r="91">
      <c r="A91" s="1" t="s">
        <v>1597</v>
      </c>
      <c r="B91" s="1" t="str">
        <f>IFERROR(__xludf.DUMMYFUNCTION("GOOGLETRANSLATE(A:A, ""en"", ""te"")"),"ఫ్లెచర్ హెర్క్యులస్")</f>
        <v>ఫ్లెచర్ హెర్క్యులస్</v>
      </c>
      <c r="C91" s="1" t="s">
        <v>1598</v>
      </c>
      <c r="D91" s="1" t="str">
        <f>IFERROR(__xludf.DUMMYFUNCTION("GOOGLETRANSLATE(C:C, ""en"", ""te"")"),"ఫ్లెచర్ హెర్క్యులస్ అనేది ఒక అమెరికన్ రెండు-సీట్ల అల్ట్రాలైట్ ట్రైక్, దీనిని AW హారిసన్ రూపొందించారు మరియు 1990 ల చివరలో మరియు 2000 ల ప్రారంభంలో కాలిఫోర్నియాలోని టర్లాక్ యొక్క ఫ్లెచర్ యొక్క అల్ట్రాలైట్స్ చేత నిర్మించబడింది. ఈ విమానం te త్సాహిక నిర్మాణానిక"&amp;"ి కిట్‌గా సరఫరా చేయబడింది మరియు ఇది పూర్తి చేసిన విమానంగా కూడా అందుబాటులో ఉంది. [1] [2] [3] హెర్క్యులస్ తేలికపాటి సింగిల్-సీట్ల విమానంగా రూపొందించబడింది, అవసరమైనప్పుడు బోధకుడు లేదా ప్రయాణీకుడిని తీసుకువెళ్ళడానికి రెండవ సీటు అందుబాటులో ఉంది. ఎందుకంటే ఇది వ"&amp;"ిమానాల ఖర్చు మరియు బరువు రెండింటినీ తగ్గించడానికి, తక్కువ శక్తితో కూడిన ఇంజిన్‌తో ఫ్యాక్టరీ-సరఫరా చేసిన ఎక్కువ సమయం సోలోను ఎగరడానికి ఉద్దేశించినది. రోజూ శిక్షణా పాత్రలో విమానం ఉపయోగించాలంటే అధిక శక్తితో పనిచేసే ఇంజన్లు అందుబాటులో ఉన్నాయి. [1] హెర్క్యులస్ "&amp;"గురించి వ్రాసేటప్పుడు, సమీక్షకుడు ఆండ్రీ క్లిచ్ ఇంజిన్ ఎంపికను వివరించాడు, ""ఎందుకంటే చాలా మంది ప్రజలు సాధారణంగా వారి రెండు సీట్లలో ఒంటరిగా ఎగురుతారు, ఇది పెప్పీ పెర్ఫార్మెన్స్, తక్కువ ఇంధన బర్న్ మరియు ఎక్కువ శ్రేణితో సమతుల్య సింగిల్ సీటర్ కోసం చేస్తుంది."&amp;" అయితే, వచ్చినప్పుడు వచ్చినప్పుడు అప్పుడప్పుడు ప్రయాణీకుడిని తీసుకువెళ్ళే సమయం, దాని రెండు-సీట్ల సామర్థ్యం దానిలో ఇద్దరు వ్యక్తులతో దాని రక్తహీనత పనితీరును అధిగమిస్తుంది. ఇది రెండు ప్రపంచాలలోని ఉత్తమమైన వాటిని ఇచ్చే స్మార్ట్ రాజీ. ""[1] హెర్క్యులస్ యుఎస్‌"&amp;"కు చాలావరకు అనుగుణంగా రూపొందించబడింది 103 అల్ట్రాలైట్ వాహనాలు సింగిల్-సీటర్‌గా ఎగిరినప్పుడు నియమాలు, వర్గం యొక్క గరిష్ట ఖాళీ బరువు 254 పౌండ్లు (115 కిలోలు). ఈ విమానం ప్రామాణిక ఖాళీ బరువు 254 పౌండ్లు (115 కిలోలు). ఇది కేబుల్-బ్రేస్డ్ హాంగ్ గ్లైడర్-స్టైల్ హ"&amp;"ై-వింగ్, వెయిట్-షిఫ్ట్ కంట్రోల్స్, రెండు-సీట్ల-టెన్డం ఓపెన్ కాక్‌పిట్, ట్రైసైకిల్ ల్యాండింగ్ గేర్ మరియు పషర్ కాన్ఫిగరేషన్‌లో ఒకే ఇంజిన్ కలిగి ఉంది. [1] [3] ఈ విమానం బోల్ట్-టుగెథర్ అల్యూమినియం గొట్టాల నుండి తయారవుతుంది, దాని సింగిల్ ఉపరితల వింగ్ డాక్రాన్ స"&amp;"ెయిల్‌క్లాత్‌లో కప్పబడి ఉంటుంది. దీని 34 అడుగుల (10.4 మీ) స్పాన్ వింగ్‌కు ఒకే ట్యూబ్-రకం కింగ్‌పోస్ట్ మద్దతు ఇస్తుంది మరియు ""ఫ్రేమ్ కంట్రోల్ బార్‌ను ఉపయోగిస్తుంది. సరఫరా చేయబడిన ప్రామాణిక వింగ్ 190 చదరపు అడుగుల (18 మీ 2) ముస్తాంగ్ డబుల్-ఉపరితల వింగ్. అధి"&amp;"క స్టాల్ వేగం ఖర్చుతో క్రూయిజింగ్ వేగాన్ని పెంచడానికి 145 చదరపు అడుగుల (13.5 మీ 2) యొక్క చిన్న రెక్క అందుబాటులో ఉంది. [1] [2] [3] ఈ విమానం 35 నుండి 80 హెచ్‌పి (26 నుండి 60 కిలోవాట్) వరకు ఆమోదయోగ్యమైన ఇన్‌స్టాల్ చేసిన విద్యుత్ పరిధిని కలిగి ఉంది. సరఫరా చేయ"&amp;"బడిన ప్రామాణిక ఇంజిన్ ట్విన్ సిలిండర్ టూ-స్ట్రోక్ 35 హెచ్‌పి (26 కిలోవాట్ల) 2SI 460-F35, 50 HP (37 kW) రోటాక్స్ 503 లేదా 64 HP (48 kW) రోటాక్స్ 582 ఇంజన్లు ఎంపికలుగా లభిస్తాయి. ఉపయోగించిన ఇతర ఇంజిన్లలో 35 హెచ్‌పి (26 కిలోవాట్ల) కుయునా యుఎల్ II-02, 40 హెచ్"&amp;"‌పి (30 కిలోవాట్ సామాన్య దాని ఆఫ్-విమానాశ్రయ సామర్ధ్యాల కారణంగా హెర్క్యులస్‌కు ""ది జీప్ ఆఫ్ ట్రైక్స్"" అనే మారుపేరు ఉంది. ఇది సెటప్ మరియు మరమ్మత్తు సౌలభ్యం కోసం గుర్తించబడింది. ఫిబ్రవరి 2000 నాటికి ఇరవై ఐదు పూర్తయింది. [2] క్లిచ్ మరియు కిట్‌ప్లాన్‌ల నుండ"&amp;"ి డేటా [1] [2] సాధారణ లక్షణాల పనితీరు")</f>
        <v>ఫ్లెచర్ హెర్క్యులస్ అనేది ఒక అమెరికన్ రెండు-సీట్ల అల్ట్రాలైట్ ట్రైక్, దీనిని AW హారిసన్ రూపొందించారు మరియు 1990 ల చివరలో మరియు 2000 ల ప్రారంభంలో కాలిఫోర్నియాలోని టర్లాక్ యొక్క ఫ్లెచర్ యొక్క అల్ట్రాలైట్స్ చేత నిర్మించబడింది. ఈ విమానం te త్సాహిక నిర్మాణానికి కిట్‌గా సరఫరా చేయబడింది మరియు ఇది పూర్తి చేసిన విమానంగా కూడా అందుబాటులో ఉంది. [1] [2] [3] హెర్క్యులస్ తేలికపాటి సింగిల్-సీట్ల విమానంగా రూపొందించబడింది, అవసరమైనప్పుడు బోధకుడు లేదా ప్రయాణీకుడిని తీసుకువెళ్ళడానికి రెండవ సీటు అందుబాటులో ఉంది. ఎందుకంటే ఇది విమానాల ఖర్చు మరియు బరువు రెండింటినీ తగ్గించడానికి, తక్కువ శక్తితో కూడిన ఇంజిన్‌తో ఫ్యాక్టరీ-సరఫరా చేసిన ఎక్కువ సమయం సోలోను ఎగరడానికి ఉద్దేశించినది. రోజూ శిక్షణా పాత్రలో విమానం ఉపయోగించాలంటే అధిక శక్తితో పనిచేసే ఇంజన్లు అందుబాటులో ఉన్నాయి. [1] హెర్క్యులస్ గురించి వ్రాసేటప్పుడు, సమీక్షకుడు ఆండ్రీ క్లిచ్ ఇంజిన్ ఎంపికను వివరించాడు, "ఎందుకంటే చాలా మంది ప్రజలు సాధారణంగా వారి రెండు సీట్లలో ఒంటరిగా ఎగురుతారు, ఇది పెప్పీ పెర్ఫార్మెన్స్, తక్కువ ఇంధన బర్న్ మరియు ఎక్కువ శ్రేణితో సమతుల్య సింగిల్ సీటర్ కోసం చేస్తుంది. అయితే, వచ్చినప్పుడు వచ్చినప్పుడు అప్పుడప్పుడు ప్రయాణీకుడిని తీసుకువెళ్ళే సమయం, దాని రెండు-సీట్ల సామర్థ్యం దానిలో ఇద్దరు వ్యక్తులతో దాని రక్తహీనత పనితీరును అధిగమిస్తుంది. ఇది రెండు ప్రపంచాలలోని ఉత్తమమైన వాటిని ఇచ్చే స్మార్ట్ రాజీ. "[1] హెర్క్యులస్ యుఎస్‌కు చాలావరకు అనుగుణంగా రూపొందించబడింది 103 అల్ట్రాలైట్ వాహనాలు సింగిల్-సీటర్‌గా ఎగిరినప్పుడు నియమాలు, వర్గం యొక్క గరిష్ట ఖాళీ బరువు 254 పౌండ్లు (115 కిలోలు). ఈ విమానం ప్రామాణిక ఖాళీ బరువు 254 పౌండ్లు (115 కిలోలు). ఇది కేబుల్-బ్రేస్డ్ హాంగ్ గ్లైడర్-స్టైల్ హై-వింగ్, వెయిట్-షిఫ్ట్ కంట్రోల్స్, రెండు-సీట్ల-టెన్డం ఓపెన్ కాక్‌పిట్, ట్రైసైకిల్ ల్యాండింగ్ గేర్ మరియు పషర్ కాన్ఫిగరేషన్‌లో ఒకే ఇంజిన్ కలిగి ఉంది. [1] [3] ఈ విమానం బోల్ట్-టుగెథర్ అల్యూమినియం గొట్టాల నుండి తయారవుతుంది, దాని సింగిల్ ఉపరితల వింగ్ డాక్రాన్ సెయిల్‌క్లాత్‌లో కప్పబడి ఉంటుంది. దీని 34 అడుగుల (10.4 మీ) స్పాన్ వింగ్‌కు ఒకే ట్యూబ్-రకం కింగ్‌పోస్ట్ మద్దతు ఇస్తుంది మరియు "ఫ్రేమ్ కంట్రోల్ బార్‌ను ఉపయోగిస్తుంది. సరఫరా చేయబడిన ప్రామాణిక వింగ్ 190 చదరపు అడుగుల (18 మీ 2) ముస్తాంగ్ డబుల్-ఉపరితల వింగ్. అధిక స్టాల్ వేగం ఖర్చుతో క్రూయిజింగ్ వేగాన్ని పెంచడానికి 145 చదరపు అడుగుల (13.5 మీ 2) యొక్క చిన్న రెక్క అందుబాటులో ఉంది. [1] [2] [3] ఈ విమానం 35 నుండి 80 హెచ్‌పి (26 నుండి 60 కిలోవాట్) వరకు ఆమోదయోగ్యమైన ఇన్‌స్టాల్ చేసిన విద్యుత్ పరిధిని కలిగి ఉంది. సరఫరా చేయబడిన ప్రామాణిక ఇంజిన్ ట్విన్ సిలిండర్ టూ-స్ట్రోక్ 35 హెచ్‌పి (26 కిలోవాట్ల) 2SI 460-F35, 50 HP (37 kW) రోటాక్స్ 503 లేదా 64 HP (48 kW) రోటాక్స్ 582 ఇంజన్లు ఎంపికలుగా లభిస్తాయి. ఉపయోగించిన ఇతర ఇంజిన్లలో 35 హెచ్‌పి (26 కిలోవాట్ల) కుయునా యుఎల్ II-02, 40 హెచ్‌పి (30 కిలోవాట్ సామాన్య దాని ఆఫ్-విమానాశ్రయ సామర్ధ్యాల కారణంగా హెర్క్యులస్‌కు "ది జీప్ ఆఫ్ ట్రైక్స్" అనే మారుపేరు ఉంది. ఇది సెటప్ మరియు మరమ్మత్తు సౌలభ్యం కోసం గుర్తించబడింది. ఫిబ్రవరి 2000 నాటికి ఇరవై ఐదు పూర్తయింది. [2] క్లిచ్ మరియు కిట్‌ప్లాన్‌ల నుండి డేటా [1] [2] సాధారణ లక్షణాల పనితీరు</v>
      </c>
      <c r="E91" s="1" t="s">
        <v>1599</v>
      </c>
      <c r="F91" s="1" t="str">
        <f>IFERROR(__xludf.DUMMYFUNCTION("GOOGLETRANSLATE(E:E, ""en"", ""te"")"),"అల్ట్రాలైట్ ట్రైక్")</f>
        <v>అల్ట్రాలైట్ ట్రైక్</v>
      </c>
      <c r="G91" s="1" t="s">
        <v>1600</v>
      </c>
      <c r="H91" s="1" t="s">
        <v>121</v>
      </c>
      <c r="I91" s="1" t="str">
        <f>IFERROR(__xludf.DUMMYFUNCTION("GOOGLETRANSLATE(H:H, ""en"", ""te"")"),"సంయుక్త రాష్ట్రాలు")</f>
        <v>సంయుక్త రాష్ట్రాలు</v>
      </c>
      <c r="J91" s="1" t="s">
        <v>122</v>
      </c>
      <c r="K91" s="1" t="s">
        <v>1601</v>
      </c>
      <c r="L91" s="1" t="str">
        <f>IFERROR(__xludf.DUMMYFUNCTION("GOOGLETRANSLATE(K:K, ""en"", ""te"")"),"ఫ్లెచర్ యొక్క అల్ట్రాలైట్స్")</f>
        <v>ఫ్లెచర్ యొక్క అల్ట్రాలైట్స్</v>
      </c>
      <c r="M91" s="1" t="s">
        <v>1602</v>
      </c>
      <c r="N91" s="1" t="s">
        <v>1603</v>
      </c>
      <c r="O91" s="1" t="str">
        <f>IFERROR(__xludf.DUMMYFUNCTION("GOOGLETRANSLATE(N:N, ""en"", ""te"")"),"అవ్ హారిసన్")</f>
        <v>అవ్ హారిసన్</v>
      </c>
      <c r="R91" s="1" t="s">
        <v>273</v>
      </c>
      <c r="T91" s="1" t="s">
        <v>1604</v>
      </c>
      <c r="W91" s="1" t="s">
        <v>127</v>
      </c>
      <c r="X91" s="1" t="s">
        <v>1605</v>
      </c>
      <c r="Y91" s="1" t="s">
        <v>1606</v>
      </c>
      <c r="Z91" s="1" t="s">
        <v>1607</v>
      </c>
      <c r="AA91" s="1" t="s">
        <v>1247</v>
      </c>
      <c r="AB91" s="1" t="s">
        <v>1608</v>
      </c>
      <c r="AD91" s="1" t="s">
        <v>439</v>
      </c>
      <c r="AE91" s="1" t="s">
        <v>1609</v>
      </c>
      <c r="AG91" s="1" t="s">
        <v>149</v>
      </c>
      <c r="AH91" s="1" t="s">
        <v>1610</v>
      </c>
      <c r="AK91" s="1" t="s">
        <v>258</v>
      </c>
      <c r="AL91" s="1" t="s">
        <v>1611</v>
      </c>
      <c r="AM91" s="1" t="s">
        <v>1612</v>
      </c>
      <c r="AP91" s="1" t="s">
        <v>1613</v>
      </c>
      <c r="AR91" s="1" t="s">
        <v>1408</v>
      </c>
      <c r="AT91" s="1" t="s">
        <v>554</v>
      </c>
    </row>
    <row r="92">
      <c r="A92" s="1" t="s">
        <v>1614</v>
      </c>
      <c r="B92" s="1" t="str">
        <f>IFERROR(__xludf.DUMMYFUNCTION("GOOGLETRANSLATE(A:A, ""en"", ""te"")"),"ఫ్లయింగ్ కె స్కై రైడర్")</f>
        <v>ఫ్లయింగ్ కె స్కై రైడర్</v>
      </c>
      <c r="C92" s="1" t="s">
        <v>1615</v>
      </c>
      <c r="D92" s="1" t="str">
        <f>IFERROR(__xludf.DUMMYFUNCTION("GOOGLETRANSLATE(C:C, ""en"", ""te"")"),"ఫ్లయింగ్ కె స్కై రైడర్ అనేది అమెరికన్, హై వింగ్, స్ట్రట్-బ్రేస్డ్, సింగిల్ ఇంజిన్, సాంప్రదాయిక ల్యాండింగ్ గేర్ అల్ట్రాలైట్ విమానాల కుటుంబం, దీనిని కెన్ ష్రాడర్ రూపొందించారు మరియు ఫ్లయింగ్ కె ఎంటర్ప్రైజెస్ మరియు తరువాత స్కై రైడర్ ఎల్‌ఎల్‌సి, ఇడాహో, అమెటూర్"&amp;" కన్స్ట్రక్షన్ కోసం . [1] [2] [3] [4] [5] [6] [7] [8] 1996 లో మొట్టమొదటిసారిగా ఎగిరింది, ఒరిజినల్ స్కై రైడర్ అనేది ఒకే సీటర్, ఇది చాలా 103 అల్ట్రాలైట్ వాహనాల కంప్లైంట్ విమానాగా రూపొందించబడింది, ఆ వర్గం యొక్క 254 ఎల్బి (115 కిలోల) ఖాళీ బరువు పరిమితిలో ఖాళీ"&amp;" బరువుతో, తగినంత తేలికపాటి ఇంజిన్‌తో అమర్చినప్పుడు. స్కై రైడర్‌ను యుఎస్ హోమ్‌బిల్ట్ మరియు లైట్-స్పోర్ట్ ఎయిర్‌క్రాఫ్ట్ వర్గాలలో మరియు యునైటెడ్ కింగ్‌డమ్‌లో BCAR విభాగం యొక్క మైక్రోలైట్‌గా కూడా నిర్మించవచ్చు. ఈ డిజైన్ అవిడ్ ఫ్లైయర్ మరియు డెన్నీ కిట్‌ఫాక్స్"&amp;" నుండి అభివృద్ధి చేయబడింది మరియు డిజైనర్ గతంలో ఆ రెండు కంపెనీల కోసం పనిచేశారు. [1] [2] [3] [4] [5] [6] [7] [8] [9] ఈ విమానం 4130 స్టీల్ ట్యూబ్ ఫ్రేమ్ ఫ్యూజ్‌లేజ్ మరియు అల్యూమినియం గొట్టాల నుండి నిర్మించిన రెక్కలను కలిగి ఉంది, అన్నీ డోప్డ్ ఫాబ్రిక్‌తో కప్ప"&amp;"బడి ఉంటాయి. రెక్కలు స్లాట్-స్టైల్ ఫ్లాప్‌లతో అమర్చబడి ఉంటాయి మరియు ఫ్లాప్‌లు మరియు ఐలెరాన్‌లను డిస్‌కనెక్ట్ చేయవలసిన అవసరం లేకుండా రవాణా లేదా నిల్వ కోసం మడత ఉంటాయి. ల్యాండింగ్ గేర్ బంగీ సస్పెండ్ చేయబడింది. స్కై రైడర్ పూర్తిగా పరివేష్టిత కాక్‌పిట్ డిజైన్‌న"&amp;"ు కలిగి ఉంది, ఇది చల్లటి వాతావరణంలో ఎగురుతుంది. స్కై రైడర్ కిట్‌గా లభిస్తుంది, వీటిలో క్విక్-బిల్డ్ ఎంపికలు ఉన్నాయి, వీటిలో ముందే వెల్డింగ్ ఫ్యూజ్‌లేజ్ మరియు శీఘ్ర-బిల్డ్ రెక్కలు ఉన్నాయి. శక్తి శ్రేణి 28 నుండి 50 హెచ్‌పి (21 నుండి 37 కిలోవాట్) మరియు పేర్క"&amp;"ొన్న అసలు ప్రామాణిక ఇంజిన్ 28 హెచ్‌పి (21 కిలోవాట్ యుఎస్ హోమ్‌బిల్ట్ కేటగిరీలోని విమానం. [1] [2] [3] [5] [6] [7] [8] స్కై రైడర్‌లో ఫ్లోట్లు మరియు స్కిస్‌లు ఉంటాయి. [7] క్లిచ్ మరియు కిట్‌ప్లాన్‌ల నుండి డేటా [1] [2] సాధారణ లక్షణాలు పనితీరు సంబంధిత అభివృద్ధి"&amp;" విమానం పోల్చదగిన పాత్ర, కాన్ఫిగరేషన్ మరియు ERA")</f>
        <v>ఫ్లయింగ్ కె స్కై రైడర్ అనేది అమెరికన్, హై వింగ్, స్ట్రట్-బ్రేస్డ్, సింగిల్ ఇంజిన్, సాంప్రదాయిక ల్యాండింగ్ గేర్ అల్ట్రాలైట్ విమానాల కుటుంబం, దీనిని కెన్ ష్రాడర్ రూపొందించారు మరియు ఫ్లయింగ్ కె ఎంటర్ప్రైజెస్ మరియు తరువాత స్కై రైడర్ ఎల్‌ఎల్‌సి, ఇడాహో, అమెటూర్ కన్స్ట్రక్షన్ కోసం . [1] [2] [3] [4] [5] [6] [7] [8] 1996 లో మొట్టమొదటిసారిగా ఎగిరింది, ఒరిజినల్ స్కై రైడర్ అనేది ఒకే సీటర్, ఇది చాలా 103 అల్ట్రాలైట్ వాహనాల కంప్లైంట్ విమానాగా రూపొందించబడింది, ఆ వర్గం యొక్క 254 ఎల్బి (115 కిలోల) ఖాళీ బరువు పరిమితిలో ఖాళీ బరువుతో, తగినంత తేలికపాటి ఇంజిన్‌తో అమర్చినప్పుడు. స్కై రైడర్‌ను యుఎస్ హోమ్‌బిల్ట్ మరియు లైట్-స్పోర్ట్ ఎయిర్‌క్రాఫ్ట్ వర్గాలలో మరియు యునైటెడ్ కింగ్‌డమ్‌లో BCAR విభాగం యొక్క మైక్రోలైట్‌గా కూడా నిర్మించవచ్చు. ఈ డిజైన్ అవిడ్ ఫ్లైయర్ మరియు డెన్నీ కిట్‌ఫాక్స్ నుండి అభివృద్ధి చేయబడింది మరియు డిజైనర్ గతంలో ఆ రెండు కంపెనీల కోసం పనిచేశారు. [1] [2] [3] [4] [5] [6] [7] [8] [9] ఈ విమానం 4130 స్టీల్ ట్యూబ్ ఫ్రేమ్ ఫ్యూజ్‌లేజ్ మరియు అల్యూమినియం గొట్టాల నుండి నిర్మించిన రెక్కలను కలిగి ఉంది, అన్నీ డోప్డ్ ఫాబ్రిక్‌తో కప్పబడి ఉంటాయి. రెక్కలు స్లాట్-స్టైల్ ఫ్లాప్‌లతో అమర్చబడి ఉంటాయి మరియు ఫ్లాప్‌లు మరియు ఐలెరాన్‌లను డిస్‌కనెక్ట్ చేయవలసిన అవసరం లేకుండా రవాణా లేదా నిల్వ కోసం మడత ఉంటాయి. ల్యాండింగ్ గేర్ బంగీ సస్పెండ్ చేయబడింది. స్కై రైడర్ పూర్తిగా పరివేష్టిత కాక్‌పిట్ డిజైన్‌ను కలిగి ఉంది, ఇది చల్లటి వాతావరణంలో ఎగురుతుంది. స్కై రైడర్ కిట్‌గా లభిస్తుంది, వీటిలో క్విక్-బిల్డ్ ఎంపికలు ఉన్నాయి, వీటిలో ముందే వెల్డింగ్ ఫ్యూజ్‌లేజ్ మరియు శీఘ్ర-బిల్డ్ రెక్కలు ఉన్నాయి. శక్తి శ్రేణి 28 నుండి 50 హెచ్‌పి (21 నుండి 37 కిలోవాట్) మరియు పేర్కొన్న అసలు ప్రామాణిక ఇంజిన్ 28 హెచ్‌పి (21 కిలోవాట్ యుఎస్ హోమ్‌బిల్ట్ కేటగిరీలోని విమానం. [1] [2] [3] [5] [6] [7] [8] స్కై రైడర్‌లో ఫ్లోట్లు మరియు స్కిస్‌లు ఉంటాయి. [7] క్లిచ్ మరియు కిట్‌ప్లాన్‌ల నుండి డేటా [1] [2] సాధారణ లక్షణాలు పనితీరు సంబంధిత అభివృద్ధి విమానం పోల్చదగిన పాత్ర, కాన్ఫిగరేషన్ మరియు ERA</v>
      </c>
      <c r="E92" s="1" t="s">
        <v>180</v>
      </c>
      <c r="F92" s="1" t="str">
        <f>IFERROR(__xludf.DUMMYFUNCTION("GOOGLETRANSLATE(E:E, ""en"", ""te"")"),"అల్ట్రాలైట్ విమానం")</f>
        <v>అల్ట్రాలైట్ విమానం</v>
      </c>
      <c r="G92" s="1" t="s">
        <v>181</v>
      </c>
      <c r="H92" s="1" t="s">
        <v>121</v>
      </c>
      <c r="I92" s="1" t="str">
        <f>IFERROR(__xludf.DUMMYFUNCTION("GOOGLETRANSLATE(H:H, ""en"", ""te"")"),"సంయుక్త రాష్ట్రాలు")</f>
        <v>సంయుక్త రాష్ట్రాలు</v>
      </c>
      <c r="J92" s="1" t="s">
        <v>122</v>
      </c>
      <c r="K92" s="1" t="s">
        <v>1616</v>
      </c>
      <c r="L92" s="1" t="str">
        <f>IFERROR(__xludf.DUMMYFUNCTION("GOOGLETRANSLATE(K:K, ""en"", ""te"")"),"ఫ్లయింగ్ కె ఎంటర్‌ప్రిసెస్కీ రైడర్ LLC")</f>
        <v>ఫ్లయింగ్ కె ఎంటర్‌ప్రిసెస్కీ రైడర్ LLC</v>
      </c>
      <c r="M92" s="1" t="s">
        <v>1617</v>
      </c>
      <c r="N92" s="1" t="s">
        <v>1618</v>
      </c>
      <c r="O92" s="1" t="str">
        <f>IFERROR(__xludf.DUMMYFUNCTION("GOOGLETRANSLATE(N:N, ""en"", ""te"")"),"కెన్ ష్రాడర్ [1]")</f>
        <v>కెన్ ష్రాడర్ [1]</v>
      </c>
      <c r="P92" s="1">
        <v>1996.0</v>
      </c>
      <c r="R92" s="1" t="s">
        <v>1619</v>
      </c>
      <c r="T92" s="1" t="s">
        <v>1620</v>
      </c>
      <c r="U92" s="1" t="s">
        <v>1621</v>
      </c>
      <c r="V92" s="1" t="s">
        <v>1622</v>
      </c>
      <c r="W92" s="1" t="s">
        <v>127</v>
      </c>
      <c r="Y92" s="1" t="s">
        <v>953</v>
      </c>
      <c r="Z92" s="1" t="s">
        <v>1623</v>
      </c>
      <c r="AA92" s="1" t="s">
        <v>940</v>
      </c>
      <c r="AB92" s="1" t="s">
        <v>191</v>
      </c>
      <c r="AC92" s="1" t="s">
        <v>192</v>
      </c>
      <c r="AD92" s="1" t="s">
        <v>699</v>
      </c>
      <c r="AE92" s="1" t="s">
        <v>1624</v>
      </c>
      <c r="AG92" s="1" t="s">
        <v>149</v>
      </c>
      <c r="AH92" s="1" t="s">
        <v>1625</v>
      </c>
      <c r="AL92" s="1" t="s">
        <v>1626</v>
      </c>
      <c r="AM92" s="1" t="s">
        <v>1627</v>
      </c>
      <c r="AN92" s="1" t="s">
        <v>200</v>
      </c>
      <c r="AP92" s="1" t="s">
        <v>1628</v>
      </c>
      <c r="AR92" s="1" t="s">
        <v>1629</v>
      </c>
      <c r="AT92" s="1" t="s">
        <v>1630</v>
      </c>
    </row>
    <row r="93">
      <c r="A93" s="1" t="s">
        <v>1631</v>
      </c>
      <c r="B93" s="1" t="str">
        <f>IFERROR(__xludf.DUMMYFUNCTION("GOOGLETRANSLATE(A:A, ""en"", ""te"")"),"ఫ్లయింగ్ మెషీన్లు FM250 పిశాచం")</f>
        <v>ఫ్లయింగ్ మెషీన్లు FM250 పిశాచం</v>
      </c>
      <c r="C93" s="1" t="s">
        <v>1632</v>
      </c>
      <c r="D93" s="1" t="str">
        <f>IFERROR(__xludf.DUMMYFUNCTION("GOOGLETRANSLATE(C:C, ""en"", ""te"")"),"ఫ్లయింగ్ మెషీన్లు FM250 పిశాచం చెక్ అల్ట్రాలైట్ మరియు లైట్-స్పోర్ట్ విమానం, ఇది ఎగిరే యంత్రాలచే రూపొందించబడింది మరియు ఉత్పత్తి చేయబడింది S.R.O. రాసోకి, 2007 లో ఫ్లోరిడాలోని సెబ్రింగ్‌లో జరిగిన స్పోర్ట్ ఎయిర్‌క్రాఫ్ట్ షోలో ప్రవేశపెట్టబడింది. ఈ విమానం పూర్త"&amp;"ి రెడీ-టు-ఫ్లై-ఎయిర్‌క్రాఫ్ట్‌గా సరఫరా చేయబడుతుంది. [1] [2] ఈ విమానం ఫెడెరేషన్ ఏరోనటిక్ ఇంటర్నేషనల్ మైక్రోలైట్ రూల్స్ మరియు యుఎస్ లైట్-స్పోర్ట్ ఎయిర్క్రాఫ్ట్ నిబంధనలకు అనుగుణంగా రూపొందించబడింది. ఇది ఒక కాంటిలివర్ లో-వింగ్, రెండు-సీట్ల-సైడ్-సైడ్-సైడ్ కాన్ఫ"&amp;"ిగరేషన్ పరివేష్టిత కాక్‌పిట్, బబుల్ పందిరి కింద కప్పబడి ఉంటుంది, ఇది ముందుకు, స్థిర ట్రైసైకిల్ ల్యాండింగ్ గేర్ మరియు ట్రాక్టర్ కాన్ఫిగరేషన్‌లో ఒకే ఇంజిన్. [1] [2] ఈ విమానం మిశ్రమ పదార్థాల నుండి తయారవుతుంది మరియు తడి వింగ్ కలిగి ఉంటుంది. దీని 7.8 మీ (25.6 "&amp;"అడుగులు) స్పాన్ వింగ్ 10.05 మీ 2 (108.2 చదరపు అడుగులు) మరియు ఫ్లాప్‌లను కలిగి ఉంది. ప్రామాణిక ఇంజన్లు 80 హెచ్‌పి (60 కిలోవాట్ల) రోటాక్స్ 912UL లేదా 100 హెచ్‌పి (75 కిలోవాట్) రోటాక్స్ 912లు నాలుగు-స్ట్రోక్ పవర్‌ప్లాంట్. పూర్తి ద్వంద్వ నియంత్రణలు అందించబడతా"&amp;"యి, వీల్ బ్రేక్‌లు మినహా, ఇవి ఎడమ సీటు మాత్రమే. [1] [2] బేయర్ల్ మరియు ఫ్లయింగ్ మెషీన్ల నుండి డేటా [1] [4] సాధారణ లక్షణాల పనితీరు")</f>
        <v>ఫ్లయింగ్ మెషీన్లు FM250 పిశాచం చెక్ అల్ట్రాలైట్ మరియు లైట్-స్పోర్ట్ విమానం, ఇది ఎగిరే యంత్రాలచే రూపొందించబడింది మరియు ఉత్పత్తి చేయబడింది S.R.O. రాసోకి, 2007 లో ఫ్లోరిడాలోని సెబ్రింగ్‌లో జరిగిన స్పోర్ట్ ఎయిర్‌క్రాఫ్ట్ షోలో ప్రవేశపెట్టబడింది. ఈ విమానం పూర్తి రెడీ-టు-ఫ్లై-ఎయిర్‌క్రాఫ్ట్‌గా సరఫరా చేయబడుతుంది. [1] [2] ఈ విమానం ఫెడెరేషన్ ఏరోనటిక్ ఇంటర్నేషనల్ మైక్రోలైట్ రూల్స్ మరియు యుఎస్ లైట్-స్పోర్ట్ ఎయిర్క్రాఫ్ట్ నిబంధనలకు అనుగుణంగా రూపొందించబడింది. ఇది ఒక కాంటిలివర్ లో-వింగ్, రెండు-సీట్ల-సైడ్-సైడ్-సైడ్ కాన్ఫిగరేషన్ పరివేష్టిత కాక్‌పిట్, బబుల్ పందిరి కింద కప్పబడి ఉంటుంది, ఇది ముందుకు, స్థిర ట్రైసైకిల్ ల్యాండింగ్ గేర్ మరియు ట్రాక్టర్ కాన్ఫిగరేషన్‌లో ఒకే ఇంజిన్. [1] [2] ఈ విమానం మిశ్రమ పదార్థాల నుండి తయారవుతుంది మరియు తడి వింగ్ కలిగి ఉంటుంది. దీని 7.8 మీ (25.6 అడుగులు) స్పాన్ వింగ్ 10.05 మీ 2 (108.2 చదరపు అడుగులు) మరియు ఫ్లాప్‌లను కలిగి ఉంది. ప్రామాణిక ఇంజన్లు 80 హెచ్‌పి (60 కిలోవాట్ల) రోటాక్స్ 912UL లేదా 100 హెచ్‌పి (75 కిలోవాట్) రోటాక్స్ 912లు నాలుగు-స్ట్రోక్ పవర్‌ప్లాంట్. పూర్తి ద్వంద్వ నియంత్రణలు అందించబడతాయి, వీల్ బ్రేక్‌లు మినహా, ఇవి ఎడమ సీటు మాత్రమే. [1] [2] బేయర్ల్ మరియు ఫ్లయింగ్ మెషీన్ల నుండి డేటా [1] [4] సాధారణ లక్షణాల పనితీరు</v>
      </c>
      <c r="E93" s="1" t="s">
        <v>513</v>
      </c>
      <c r="F93" s="1" t="str">
        <f>IFERROR(__xludf.DUMMYFUNCTION("GOOGLETRANSLATE(E:E, ""en"", ""te"")"),"అల్ట్రాలైట్ విమానం మరియు లైట్-స్పోర్ట్ విమానం")</f>
        <v>అల్ట్రాలైట్ విమానం మరియు లైట్-స్పోర్ట్ విమానం</v>
      </c>
      <c r="G93" s="1" t="s">
        <v>514</v>
      </c>
      <c r="H93" s="1" t="s">
        <v>155</v>
      </c>
      <c r="I93" s="1" t="str">
        <f>IFERROR(__xludf.DUMMYFUNCTION("GOOGLETRANSLATE(H:H, ""en"", ""te"")"),"చెక్ రిపబ్లిక్")</f>
        <v>చెక్ రిపబ్లిక్</v>
      </c>
      <c r="J93" s="1" t="s">
        <v>156</v>
      </c>
      <c r="K93" s="1" t="s">
        <v>1633</v>
      </c>
      <c r="L93" s="1" t="str">
        <f>IFERROR(__xludf.DUMMYFUNCTION("GOOGLETRANSLATE(K:K, ""en"", ""te"")"),"ఫ్లయింగ్ మెషీన్లు S.R.O.")</f>
        <v>ఫ్లయింగ్ మెషీన్లు S.R.O.</v>
      </c>
      <c r="M93" s="1" t="s">
        <v>1634</v>
      </c>
      <c r="Q93" s="1">
        <v>2007.0</v>
      </c>
      <c r="R93" s="1" t="s">
        <v>147</v>
      </c>
      <c r="W93" s="1" t="s">
        <v>127</v>
      </c>
      <c r="X93" s="1" t="s">
        <v>756</v>
      </c>
      <c r="Y93" s="1" t="s">
        <v>519</v>
      </c>
      <c r="Z93" s="1" t="s">
        <v>1635</v>
      </c>
      <c r="AA93" s="1" t="s">
        <v>521</v>
      </c>
      <c r="AB93" s="1" t="s">
        <v>522</v>
      </c>
      <c r="AC93" s="1" t="s">
        <v>1636</v>
      </c>
      <c r="AD93" s="1" t="s">
        <v>524</v>
      </c>
      <c r="AE93" s="1" t="s">
        <v>1637</v>
      </c>
      <c r="AG93" s="1" t="s">
        <v>149</v>
      </c>
      <c r="AH93" s="1" t="s">
        <v>1638</v>
      </c>
      <c r="AJ93" s="1" t="s">
        <v>1639</v>
      </c>
      <c r="AK93" s="1" t="s">
        <v>258</v>
      </c>
      <c r="AL93" s="1" t="s">
        <v>1640</v>
      </c>
      <c r="AM93" s="1" t="s">
        <v>1593</v>
      </c>
      <c r="AO93" s="1" t="s">
        <v>530</v>
      </c>
      <c r="AP93" s="1" t="s">
        <v>1641</v>
      </c>
      <c r="AR93" s="1" t="s">
        <v>1642</v>
      </c>
      <c r="AS93" s="1" t="s">
        <v>1643</v>
      </c>
    </row>
    <row r="94">
      <c r="A94" s="1" t="s">
        <v>1644</v>
      </c>
      <c r="B94" s="1" t="str">
        <f>IFERROR(__xludf.DUMMYFUNCTION("GOOGLETRANSLATE(A:A, ""en"", ""te"")"),"ఫోకే-వుల్ఫ్ టిఎ 153")</f>
        <v>ఫోకే-వుల్ఫ్ టిఎ 153</v>
      </c>
      <c r="C94" s="1" t="s">
        <v>1645</v>
      </c>
      <c r="D94" s="1" t="str">
        <f>IFERROR(__xludf.DUMMYFUNCTION("GOOGLETRANSLATE(C:C, ""en"", ""te"")"),"ఫోకే-వుల్ఫ్ టిఎ 153 (జిహెచ్+కెవి) రెండవ ప్రపంచ యుద్ధంలో నిర్మించిన ఒక నమూనా జర్మన్ ఫైటర్ విమానం. ఇది DB 603A ఇంజిన్‌తో FW 190C, FW 190A యొక్క అభివృద్ధి. RA-4 అని పిలువబడే ఒక ప్రాజెక్ట్ 1943 లో ప్రారంభించబడింది. అధిక ఎత్తులో FW 190 నుండి ఉద్భవించిన కొత్త ప"&amp;"ోరాట యోధుడిని సృష్టించాలనే ఆలోచన ఉంది. ఆ కోణంలో ఇది మెసెర్స్‌మిట్ ME 155B ప్రాజెక్ట్ కోసం పోటీదారు. TA 153A-1 కు జుమో 213 ఎ లేదా సి ఇంజిన్ మరియు FW 190B ప్రోటోటైప్ యొక్క కొత్త రెక్కలను పొందుతుంది. లాంగ్-స్పాన్, హై-యాస్పెక్ట్ రేషియో రెక్కలు మరియు DB 603G ఇ"&amp;"ంజిన్‌తో అధిక-ఎత్తులో ఉన్న TA 153D-1 కూడా ఉంది. FW 190 నుండి పొందినప్పటికీ, TA 153 తప్పనిసరిగా కొత్త విమానం. దీనికి కొత్త జిగ్స్ మరియు సాధనంతో ఉత్పత్తి మార్గాలను పూర్తిగా మార్చడం అవసరం. ఆ కారణంగా, కర్ట్ ట్యాంక్ వెనుక ఫ్యూజ్‌లేజ్ 'ప్లగ్' ను జోడించడం ద్వారా"&amp;" ఇప్పటికే ఉన్న FW 190A ని సవరించాలని నిర్ణయించుకుంది, తద్వారా FW 190D ను సృష్టిస్తుంది. తరువాత ఈ ఫ్యూజ్‌లేజ్ విజయవంతమైన TA 152H కోసం TA 153D-1 యొక్క పొడవైన రెక్కలతో జతచేయబడింది. [సైటేషన్ అవసరం] నుండి డేటా సాధారణ లక్షణాలు పనితీరు ఆయుధ సంబంధిత అభివృద్ధి సంబ"&amp;"ంధిత జాబితాలు")</f>
        <v>ఫోకే-వుల్ఫ్ టిఎ 153 (జిహెచ్+కెవి) రెండవ ప్రపంచ యుద్ధంలో నిర్మించిన ఒక నమూనా జర్మన్ ఫైటర్ విమానం. ఇది DB 603A ఇంజిన్‌తో FW 190C, FW 190A యొక్క అభివృద్ధి. RA-4 అని పిలువబడే ఒక ప్రాజెక్ట్ 1943 లో ప్రారంభించబడింది. అధిక ఎత్తులో FW 190 నుండి ఉద్భవించిన కొత్త పోరాట యోధుడిని సృష్టించాలనే ఆలోచన ఉంది. ఆ కోణంలో ఇది మెసెర్స్‌మిట్ ME 155B ప్రాజెక్ట్ కోసం పోటీదారు. TA 153A-1 కు జుమో 213 ఎ లేదా సి ఇంజిన్ మరియు FW 190B ప్రోటోటైప్ యొక్క కొత్త రెక్కలను పొందుతుంది. లాంగ్-స్పాన్, హై-యాస్పెక్ట్ రేషియో రెక్కలు మరియు DB 603G ఇంజిన్‌తో అధిక-ఎత్తులో ఉన్న TA 153D-1 కూడా ఉంది. FW 190 నుండి పొందినప్పటికీ, TA 153 తప్పనిసరిగా కొత్త విమానం. దీనికి కొత్త జిగ్స్ మరియు సాధనంతో ఉత్పత్తి మార్గాలను పూర్తిగా మార్చడం అవసరం. ఆ కారణంగా, కర్ట్ ట్యాంక్ వెనుక ఫ్యూజ్‌లేజ్ 'ప్లగ్' ను జోడించడం ద్వారా ఇప్పటికే ఉన్న FW 190A ని సవరించాలని నిర్ణయించుకుంది, తద్వారా FW 190D ను సృష్టిస్తుంది. తరువాత ఈ ఫ్యూజ్‌లేజ్ విజయవంతమైన TA 152H కోసం TA 153D-1 యొక్క పొడవైన రెక్కలతో జతచేయబడింది. [సైటేషన్ అవసరం] నుండి డేటా సాధారణ లక్షణాలు పనితీరు ఆయుధ సంబంధిత అభివృద్ధి సంబంధిత జాబితాలు</v>
      </c>
      <c r="E94" s="1" t="s">
        <v>1646</v>
      </c>
      <c r="F94" s="1" t="str">
        <f>IFERROR(__xludf.DUMMYFUNCTION("GOOGLETRANSLATE(E:E, ""en"", ""te"")"),"ఇంటర్‌సెప్టర్ విమానం")</f>
        <v>ఇంటర్‌సెప్టర్ విమానం</v>
      </c>
      <c r="G94" s="1" t="s">
        <v>1647</v>
      </c>
      <c r="H94" s="1" t="s">
        <v>1648</v>
      </c>
      <c r="I94" s="1" t="str">
        <f>IFERROR(__xludf.DUMMYFUNCTION("GOOGLETRANSLATE(H:H, ""en"", ""te"")"),"నాజీ జర్మనీ")</f>
        <v>నాజీ జర్మనీ</v>
      </c>
      <c r="J94" s="1" t="s">
        <v>1649</v>
      </c>
      <c r="K94" s="1" t="s">
        <v>1650</v>
      </c>
      <c r="L94" s="1" t="str">
        <f>IFERROR(__xludf.DUMMYFUNCTION("GOOGLETRANSLATE(K:K, ""en"", ""te"")"),"ఫోకే-వుల్ఫ్")</f>
        <v>ఫోకే-వుల్ఫ్</v>
      </c>
      <c r="M94" s="2" t="s">
        <v>1651</v>
      </c>
      <c r="N94" s="1" t="s">
        <v>1652</v>
      </c>
      <c r="O94" s="1" t="str">
        <f>IFERROR(__xludf.DUMMYFUNCTION("GOOGLETRANSLATE(N:N, ""en"", ""te"")"),"కర్ట్ ట్యాంక్")</f>
        <v>కర్ట్ ట్యాంక్</v>
      </c>
      <c r="T94" s="1">
        <v>0.0</v>
      </c>
      <c r="U94" s="1" t="s">
        <v>1653</v>
      </c>
      <c r="V94" s="1" t="s">
        <v>1654</v>
      </c>
      <c r="W94" s="1">
        <v>1.0</v>
      </c>
      <c r="X94" s="1" t="s">
        <v>1655</v>
      </c>
      <c r="Y94" s="1" t="s">
        <v>1656</v>
      </c>
      <c r="Z94" s="1" t="s">
        <v>1657</v>
      </c>
      <c r="AA94" s="1" t="s">
        <v>1658</v>
      </c>
      <c r="AB94" s="1" t="s">
        <v>1659</v>
      </c>
      <c r="AC94" s="1" t="s">
        <v>1660</v>
      </c>
      <c r="AH94" s="1" t="s">
        <v>1661</v>
      </c>
      <c r="AL94" s="1" t="s">
        <v>1591</v>
      </c>
      <c r="AN94" s="1" t="s">
        <v>1662</v>
      </c>
      <c r="AP94" s="1" t="s">
        <v>1663</v>
      </c>
      <c r="AS94" s="1" t="s">
        <v>1664</v>
      </c>
      <c r="AT94" s="1" t="s">
        <v>1665</v>
      </c>
      <c r="AU94" s="1" t="s">
        <v>1666</v>
      </c>
      <c r="AW94" s="1" t="s">
        <v>1667</v>
      </c>
      <c r="AX94" s="1" t="s">
        <v>1668</v>
      </c>
      <c r="BF94" s="1" t="s">
        <v>1669</v>
      </c>
      <c r="BT94" s="1" t="s">
        <v>1670</v>
      </c>
    </row>
    <row r="95">
      <c r="A95" s="1" t="s">
        <v>1671</v>
      </c>
      <c r="B95" s="1" t="str">
        <f>IFERROR(__xludf.DUMMYFUNCTION("GOOGLETRANSLATE(A:A, ""en"", ""te"")"),"ఫ్రెడరిక్-అమ్స్ EOS/SFA")</f>
        <v>ఫ్రెడరిక్-అమ్స్ EOS/SFA</v>
      </c>
      <c r="C95" s="1" t="s">
        <v>1672</v>
      </c>
      <c r="D95" s="1" t="str">
        <f>IFERROR(__xludf.DUMMYFUNCTION("GOOGLETRANSLATE(C:C, ""en"", ""te"")"),"ఫ్రెడెరిక్-అమ్స్ EOS/SFA అనేది 1970 లలో యునైటెడ్ స్టేట్స్లో రూపొందించిన సింగిల్-సీట్ స్పోర్ట్స్ విమానం, ఇది హోమ్‌బిల్డింగ్ కోసం దీన్ని మార్కెటింగ్ చేయాలనే ఉద్దేశ్యంతో. ఇది చాలా క్రమబద్ధీకరించిన తక్కువ-వింగ్ కాంటిలివర్ మోనోప్లేన్, ఇది తుడిచిపెట్టిన ఎగిరే ఉ"&amp;"పరితలాలు మరియు ముడుచుకునే ట్రైసైకిల్ అండర్ క్యారేజీ. దీని నిర్మాణం అంతటా లోహంతో ఉంది. వాస్తవానికి కేవలం EOS (డాన్ యొక్క గ్రీకు దేవత కోసం) అని పేరు పెట్టారు, ఇది 1973 EAA ఫ్లై-ఇన్ వద్ద విస్కాన్సిన్, ఓష్కోష్ వద్ద అసంపూర్ణ రూపంలో ఉన్నప్పటికీ చూపబడింది. పూర్త"&amp;"యినప్పుడు, ఇంజిన్ నిర్భందించటం కారణంగా ఇది మొదటి విమానంలో క్రాష్ అయ్యింది, విస్తృతంగా దెబ్బతింది మరియు మరమ్మత్తు చేయడానికి చాలా ఖరీదైనదిగా వదిలివేయబడింది. ఏదేమైనా, ఈ విమానం 1978 లో పునర్నిర్మించబడింది మరియు వోక్స్వ్యాగన్ ఇంజిన్ మార్పిడితో తిరిగి ఇంజిన్ చే"&amp;"యబడింది. డిజైన్‌ను మార్కెట్ చేసే ప్రణాళికలు ఎప్పుడూ గ్రహించబడలేదు. మరో రెండు ఉదాహరణలు ఉనికిలో ఉన్నాయి. జేన్ యొక్క అన్ని ప్రపంచ విమానాల నుండి డేటా 1980–81 [1] సాధారణ లక్షణాల పనితీరు")</f>
        <v>ఫ్రెడెరిక్-అమ్స్ EOS/SFA అనేది 1970 లలో యునైటెడ్ స్టేట్స్లో రూపొందించిన సింగిల్-సీట్ స్పోర్ట్స్ విమానం, ఇది హోమ్‌బిల్డింగ్ కోసం దీన్ని మార్కెటింగ్ చేయాలనే ఉద్దేశ్యంతో. ఇది చాలా క్రమబద్ధీకరించిన తక్కువ-వింగ్ కాంటిలివర్ మోనోప్లేన్, ఇది తుడిచిపెట్టిన ఎగిరే ఉపరితలాలు మరియు ముడుచుకునే ట్రైసైకిల్ అండర్ క్యారేజీ. దీని నిర్మాణం అంతటా లోహంతో ఉంది. వాస్తవానికి కేవలం EOS (డాన్ యొక్క గ్రీకు దేవత కోసం) అని పేరు పెట్టారు, ఇది 1973 EAA ఫ్లై-ఇన్ వద్ద విస్కాన్సిన్, ఓష్కోష్ వద్ద అసంపూర్ణ రూపంలో ఉన్నప్పటికీ చూపబడింది. పూర్తయినప్పుడు, ఇంజిన్ నిర్భందించటం కారణంగా ఇది మొదటి విమానంలో క్రాష్ అయ్యింది, విస్తృతంగా దెబ్బతింది మరియు మరమ్మత్తు చేయడానికి చాలా ఖరీదైనదిగా వదిలివేయబడింది. ఏదేమైనా, ఈ విమానం 1978 లో పునర్నిర్మించబడింది మరియు వోక్స్వ్యాగన్ ఇంజిన్ మార్పిడితో తిరిగి ఇంజిన్ చేయబడింది. డిజైన్‌ను మార్కెట్ చేసే ప్రణాళికలు ఎప్పుడూ గ్రహించబడలేదు. మరో రెండు ఉదాహరణలు ఉనికిలో ఉన్నాయి. జేన్ యొక్క అన్ని ప్రపంచ విమానాల నుండి డేటా 1980–81 [1] సాధారణ లక్షణాల పనితీరు</v>
      </c>
      <c r="E95" s="1" t="s">
        <v>1304</v>
      </c>
      <c r="F95" s="1" t="str">
        <f>IFERROR(__xludf.DUMMYFUNCTION("GOOGLETRANSLATE(E:E, ""en"", ""te"")"),"స్పోర్ట్స్ ప్లేన్")</f>
        <v>స్పోర్ట్స్ ప్లేన్</v>
      </c>
      <c r="K95" s="1" t="s">
        <v>491</v>
      </c>
      <c r="L95" s="1" t="str">
        <f>IFERROR(__xludf.DUMMYFUNCTION("GOOGLETRANSLATE(K:K, ""en"", ""te"")"),"హోమ్‌బిల్ట్")</f>
        <v>హోమ్‌బిల్ట్</v>
      </c>
      <c r="M95" s="2" t="s">
        <v>492</v>
      </c>
      <c r="N95" s="1" t="s">
        <v>1673</v>
      </c>
      <c r="O95" s="1" t="str">
        <f>IFERROR(__xludf.DUMMYFUNCTION("GOOGLETRANSLATE(N:N, ""en"", ""te"")"),"ఫ్రెడ్ స్మిత్")</f>
        <v>ఫ్రెడ్ స్మిత్</v>
      </c>
      <c r="P95" s="1" t="s">
        <v>1674</v>
      </c>
      <c r="T95" s="1">
        <v>1.0</v>
      </c>
      <c r="AU95" s="1" t="s">
        <v>1675</v>
      </c>
    </row>
    <row r="96">
      <c r="A96" s="1" t="s">
        <v>1676</v>
      </c>
      <c r="B96" s="1" t="str">
        <f>IFERROR(__xludf.DUMMYFUNCTION("GOOGLETRANSLATE(A:A, ""en"", ""te"")"),"గ్రాన్విల్లే గీ బీ ఆర్ -6")</f>
        <v>గ్రాన్విల్లే గీ బీ ఆర్ -6</v>
      </c>
      <c r="C96" s="1" t="s">
        <v>1677</v>
      </c>
      <c r="D96" s="1" t="str">
        <f>IFERROR(__xludf.DUMMYFUNCTION("GOOGLETRANSLATE(C:C, ""en"", ""te"")"),"""Q.E.D."" అని పేరు పెట్టబడిన ఏకైక గ్రాన్విల్లే గీ బీ R-6 ఇంటర్నేషనల్ సూపర్ స్పోర్ట్‌స్టర్ QUOD ERAT Permandum (ఇది నిరూపించబడింది), తరువాత ""కాంక్విస్టాడర్ డెల్ సిలో"" (స్కై కాంకరర్) అని పేరు పెట్టబడింది, ఇది గ్రాన్విల్లే బ్రదర్స్ నుండి రేసింగ్ మరియు టూర"&amp;"ింగ్ మోనోప్లేన్ విమానాలలో చివరిది. R-6H దాని కెరీర్ మొత్తంలో దురదృష్టంతో పట్టుకుంది మరియు అది ప్రవేశించిన ఏ రేసును ఎప్పుడూ పూర్తి చేయలేదనే వ్యత్యాసం ఉంది. [1] గీ బీ ఆర్ -6 పై డిజైన్ పనులు 1933 లో ప్రారంభమయ్యాయి, కాని సంస్థ అక్టోబర్ 1933 లో కొంతకాలం తర్వాత"&amp;" దివాళా తీసింది. అప్పుడు, 11 ఫిబ్రవరి 1934 న, జాన్ఫోర్డ్ గ్రాన్విల్లే సౌత్ కరోలినాలోని స్పార్టన్బర్గ్లో మరణించాడు, అతను గీ బీ మోడల్ ఇలో కూలిపోయాడు అతను పంపిణీ చేస్తున్న స్పోర్ట్‌స్టర్. ఈ విమానం న్యూయార్క్‌లో గ్రాన్విల్లే, మిల్లెర్ &amp; డి లాక్నర్ అనే కొత్త స"&amp;"ంస్థకు ఆర్థిక సహాయం చేయడానికి ఉద్దేశించబడింది. 1934 లో మాక్రోబర్ట్‌సన్ ఎయిర్ రేస్ కోసం జాక్వెలిన్ కోక్రాన్ తరపున R-6H చివరికి ఫ్లాయిడ్ బి. ఓడ్లమ్ కోసం పూర్తవుతుంది. [2] టూరింగ్ విమానాలను ఇంగ్లాండ్ నుండి ఆస్ట్రేలియా రేస్‌కు అవసరమైన పొడవాటి కాళ్లను నిర్వహిం"&amp;"చడానికి పెద్ద ఇంధన ట్యాంకులతో రూపొందించబడింది. కర్టిస్ విజేత కోక్రాన్ చేత ప్రాధాన్యత ఇవ్వబడింది, కాని కర్టిస్-రైట్ ఒకదాన్ని సమయానికి బట్వాడా చేయలేకపోయాడు, మరియు ప్రాట్ &amp; విట్నీ హార్నెట్ మొదట డిజైన్ కోసం ఉద్దేశించినది రేసు డెలివరీ తేదీని చేయడానికి ప్రత్యామ"&amp;"్నాయం చేయబడింది. గీ బీ ఆర్ -6 అదే సాధారణ ఆకారం మరియు మొత్తం రూపకల్పనను బాగా తెలిసిన గ్రాన్విల్లే గీ బీ ఆర్ -1 సూపర్ స్పోర్ట్‌స్టర్ రేసర్ వలె పంచుకుంటుంది, కాని దాదాపు 10 అడుగుల (3.0 మీ) విస్తీర్ణం మరియు పొడవులో పెద్దది. నిర్మించినట్లుగా, ఈ విమానం 675 హెచ్"&amp;"‌పి (503 కిలోవాట్) ప్రాట్ &amp; విట్నీ హార్నెట్ 9-సిలిండర్ ఎయిర్ చల్లబడిన రేడియల్ ఇంజిన్ నాకా కౌలింగ్‌లో కప్పబడి ఉంది. [3] రెక్కలు ఒక జత స్ప్రూస్ స్పార్స్ చుట్టూ నిర్మించబడ్డాయి, ముందు స్పార్స్ ఎగువ మరియు దిగువ కిరణాలుగా విభజించగా, వెనుక స్పార్లు ఒకే పుంజం. ప"&amp;"క్కటెముకలు కూడా స్ప్రూస్, మరియు మొత్తం రెక్కలు ప్లైవుడ్‌తో చర్మం గలవి మరియు ఫ్యూజ్‌లేజ్‌కు బంధించి, అండర్ క్యారేజీని క్రమబద్ధీకరించిన వైర్లతో. [4] అదనపు కీలు లైన్ మిడ్-తీగతో జాప్ ఫ్లాప్‌లతో సమానంగా పనిచేసే స్ప్లిట్ ఫ్లాప్‌లు ఐలెరాన్స్ మరియు ఫ్యూజ్‌లేజ్ మధ"&amp;"్య వ్యవస్థాపించబడ్డాయి. [4] మాక్రోబర్ట్‌సన్ ఎయిర్ రేసులో వీటితో సమస్యల తరువాత, వాటిని అదనపు కీలు లేకుండా పున es రూపకల్పన చేశారు. ఫ్యూజ్‌లేజ్ రూపం డ్రాగ్‌ను తగ్గించడానికి లెక్కించిన ఆదర్శవంతమైన టియర్‌డ్రాప్ ఆకారాన్ని అనుసరించింది మరియు ప్లైవుడ్ ఫార్మర్‌లు "&amp;"మరియు స్ప్రూస్ స్ట్రింగర్‌లతో వెల్డెడ్ క్రోమియం-మాలిబ్డినం అల్లాయ్ స్టీల్ గొట్టాల నుండి నిర్మించబడింది. [5] ఇది షీట్ అల్యూమినియం ప్యానెల్స్‌తో ముందుకు, మరియు ఫాబ్రిక్ కవరింగ్ ఫార్వర్డ్. [5] ఫిన్ ఫ్యూజ్‌లేజ్ నిర్మాణంతో సమగ్రంగా ఉంది, అయితే చుక్కాని మరియు క"&amp;"ాంటిలివర్డ్ ఎలివేటర్లు రెక్కల మాదిరిగానే ప్లైవుడ్ కవరింగ్‌తో నిర్మించబడ్డాయి. [5] టెన్డం కాక్‌పిట్‌లు విస్తరించిన గ్రీన్హౌస్ పందిరి కింద రెండింటికి స్థలాన్ని అందించాయి. [5] చాలా మంది సమకాలీనులు అప్పటికే ముడుచుకునే అండర్ క్యారేజీకి కదులుతున్నప్పటికీ, R-6 వ"&amp;"ారి మునుపటి డిజైన్లకు సాధారణమైన మరియు ఫెయిర్‌డ్ యూనిట్లతో కొనసాగింది, అయినప్పటికీ సమయాన్ని ఆదా చేయడానికి, అసలు గేర్ కాళ్ళు కర్టిస్ A-12 ష్రైక్ నుండి అరువు తెచ్చుకున్నాయి. [5] డెస్ మోయిన్స్ వద్ద రేసును నమోదు చేస్తున్నప్పుడు, అయోవా లీ గెహ్ల్‌బాచ్ కౌలింగ్ వద"&amp;"ులుగా వచ్చింది మరియు అది ఆసరాలోకి లాగింది. అతను కౌలింగ్ లేకుండా కొనసాగించాడు మరియు కొత్తగా సవరించినది పంపబడింది, కాని పున ment స్థాపన రేసులో అదే విధిని ఎదుర్కొంది మరియు అతను తప్పుకోవలసి వచ్చింది. [6] వారి ప్రవేశం ఆలస్యం అయిన తరువాత, బ్రిటీష్ అధికారులు R-6"&amp;"H చేయించుకున్న పరిమిత మొత్తాన్ని అంగీకరించడంలో ఇబ్బంది పడ్డారు, వాణిజ్య విమానాలకు సరిపోతుంది, మరియు బ్రిటిష్ ప్రెస్‌లో (దీనిని హీబీ గీబీ అని పిలిచారు), జాక్వెలిన్ కోక్రాన్ మరియు వెస్లీ. స్మిత్ దీనిని బుకారెస్ట్ వరకు తయారుచేశాడు, ప్రకాశవంతమైన ఆకుపచ్చ మరియు"&amp;" నారింజ Q.E.D. రాయల్ లియోనార్డ్ ఇంజిన్ వైఫల్యంతో బలవంతం చేయబడ్డాడు మరియు కాన్సాస్‌లోని విచితలో దిగవలసి వచ్చింది, గీ బీ R-1/R-2 హైబ్రిడ్ పేగుల ధైర్యం విమానంలో విచ్ఛిన్నమైంది, దాని పైలట్‌ను చంపింది. [8] చాలా మంది ప్రధాన పోటీదారులు రేస్‌కు ముందు తప్పుకున్నప్"&amp;"పటికీ, లీ మైల్స్ 15 యొక్క ల్యాప్ 11 లో ఇంజిన్ వైఫల్యంతో బలవంతం చేయబడ్డాడు, మిచెల్ డెట్రోయాట్ యొక్క గెలిచిన కాడ్రాన్ c.460 కంటే వెనుకబడి ఉన్న తరువాత. [9] అప్పుడు ఈ విమానం అరిజోనాలోని టక్సన్లో నిల్వ చేయబడింది. విమాన డీలర్ చార్లెస్ బాబ్ కొనుగోలు చేసిన తరువాత"&amp;", ఈ విమానం మొత్తం ఆకుపచ్చ గీతతో క్రీమ్‌ను తిరిగి పెయింట్ చేశారు మరియు మరింత శక్తివంతమైన 950 హెచ్‌పి (710 kW) ప్రాట్ &amp; విట్నీ హార్నెట్‌తో 14: 1 సూపర్ఛార్జర్‌తో అమర్చారు. జార్జ్ రేసులో ఆర్మిస్ట్‌గా ఎగిరినప్పుడు, అది మరొక ఇంజిన్ వైఫల్యాన్ని ఎదుర్కొంది, కానీ "&amp;"సాపేక్షంగా పాడైపోలేదు, [10] అయినప్పటికీ, రేసులో అతని ఇబ్బందులు ముగియలేదు, చమురు ఉష్ణోగ్రతలు పెరిగాయి, అతను చమురు పీడనాన్ని కోల్పోయాడు, ఐసింగ్ అనుభవిస్తున్నాడు మరియు అతని రేడియో విఫలమైంది ఇవన్నీ అరిజోనాలోని విన్స్లోలో అతని పరుగును ముగించాయి. [11] ఫ్రాన్సిస"&amp;"్కో సారాబియా మే 24 న మెక్సికో నగరం నుండి న్యూయార్క్ నగరానికి 10 గంటల 47 నిమిషాల్లో నాన్-స్టాప్ ఫ్లైట్ కోసం రికార్డు సృష్టించింది. అతను సెప్టెంబర్ 1938 చివరలో BABB నుండి R-6H ను కొనుగోలు చేశాడు మరియు మెక్సికన్ రిజిస్ట్రేషన్ XB-AKM తో ఎర్రటి ఫ్యూజ్‌లేజ్ చార"&amp;"తో ప్రకాశవంతమైన తెల్లని తిరిగి పెయింట్ చేశాడు మరియు దీనికి కాంక్విస్టాడర్ డెల్ సిలో అని పేరు పెట్టారు. [12] వాషింగ్టన్ డి.సి.లోని బోలింగ్ ఎయిర్ఫీల్డ్ నుండి మెక్సికోకు తిరిగి వచ్చే విమానంలో ఫ్రాన్సిస్కో సారాబియా పూర్తి ఇంధన భారం పడుతుండగా, అతని కుటుంబం యొక"&amp;"్క పూర్తి దృష్టిలో, జిడ్డుగల రాగ్ కార్బ్యురేటర్ తీసుకోవడం వల్ల అతని ఇంజిన్ విఫలమైంది, మరియు అతను మరియు అతను పోటోమాక్ నదిలోకి పడిపోయింది, అక్కడ అతను కూలిపోయిన కాక్‌పిట్ నిర్మాణంతో చిక్కుకున్నాడు మరియు అతని విమానం నది మంచం యొక్క బురద నుండి వెలికితీసే ముందు "&amp;"మరణించాడు. [13] అతని విమానం యొక్క శిధిలాలను స్వాధీనం చేసుకుని, యుకాటాన్లోని మెరిడాకు తిరిగి తీసుకువచ్చారు, అక్కడ అది మ్యూజియంలో ఉంచబడింది. [14] 2000 లో అతని గౌరవార్థం ఒక మెక్సికన్ తపాలా స్టాంప్ జారీ చేయబడింది, ఇందులో సారాబియా మరియు కాంక్విస్టాడర్ డెల్ సిల"&amp;"ో [15] యొక్క చిత్రాన్ని కలిగి ఉంది, ఏకైకగా ఉన్న గీ బీ రేసర్, కాంక్విస్టాడర్ డెల్ సిలో 1972 లో మెక్సికో నగరంలో [18] మరియు సియుడాడ్ లెర్డోలో ఉన్న మ్యూజియో ఫ్రాన్సిస్కో సారాబియాను ఫ్రాన్సిస్కో సారాబియాను గౌరవించటానికి ప్రత్యేకంగా నిర్మించిన మ్యూజియంలో ప్రదర్"&amp;"శనలో ఉంది. 1,425 HP (1,063 kW) రైట్ R-1820 తుఫానును ఉపయోగించడం సహా అసలు నుండి గణనీయమైన మార్పులతో R-6H యొక్క ప్రతిరూపం నిర్మించబడింది మరియు మొదట 26 సెప్టెంబర్ 2013 న ప్రయాణించారు. [19] వేగం యొక్క లెగసీ నుండి డేటా - గీ బీ రేసర్స్ [20] సాధారణ లక్షణాల పనితీరు")</f>
        <v>"Q.E.D." అని పేరు పెట్టబడిన ఏకైక గ్రాన్విల్లే గీ బీ R-6 ఇంటర్నేషనల్ సూపర్ స్పోర్ట్‌స్టర్ QUOD ERAT Permandum (ఇది నిరూపించబడింది), తరువాత "కాంక్విస్టాడర్ డెల్ సిలో" (స్కై కాంకరర్) అని పేరు పెట్టబడింది, ఇది గ్రాన్విల్లే బ్రదర్స్ నుండి రేసింగ్ మరియు టూరింగ్ మోనోప్లేన్ విమానాలలో చివరిది. R-6H దాని కెరీర్ మొత్తంలో దురదృష్టంతో పట్టుకుంది మరియు అది ప్రవేశించిన ఏ రేసును ఎప్పుడూ పూర్తి చేయలేదనే వ్యత్యాసం ఉంది. [1] గీ బీ ఆర్ -6 పై డిజైన్ పనులు 1933 లో ప్రారంభమయ్యాయి, కాని సంస్థ అక్టోబర్ 1933 లో కొంతకాలం తర్వాత దివాళా తీసింది. అప్పుడు, 11 ఫిబ్రవరి 1934 న, జాన్ఫోర్డ్ గ్రాన్విల్లే సౌత్ కరోలినాలోని స్పార్టన్బర్గ్లో మరణించాడు, అతను గీ బీ మోడల్ ఇలో కూలిపోయాడు అతను పంపిణీ చేస్తున్న స్పోర్ట్‌స్టర్. ఈ విమానం న్యూయార్క్‌లో గ్రాన్విల్లే, మిల్లెర్ &amp; డి లాక్నర్ అనే కొత్త సంస్థకు ఆర్థిక సహాయం చేయడానికి ఉద్దేశించబడింది. 1934 లో మాక్రోబర్ట్‌సన్ ఎయిర్ రేస్ కోసం జాక్వెలిన్ కోక్రాన్ తరపున R-6H చివరికి ఫ్లాయిడ్ బి. ఓడ్లమ్ కోసం పూర్తవుతుంది. [2] టూరింగ్ విమానాలను ఇంగ్లాండ్ నుండి ఆస్ట్రేలియా రేస్‌కు అవసరమైన పొడవాటి కాళ్లను నిర్వహించడానికి పెద్ద ఇంధన ట్యాంకులతో రూపొందించబడింది. కర్టిస్ విజేత కోక్రాన్ చేత ప్రాధాన్యత ఇవ్వబడింది, కాని కర్టిస్-రైట్ ఒకదాన్ని సమయానికి బట్వాడా చేయలేకపోయాడు, మరియు ప్రాట్ &amp; విట్నీ హార్నెట్ మొదట డిజైన్ కోసం ఉద్దేశించినది రేసు డెలివరీ తేదీని చేయడానికి ప్రత్యామ్నాయం చేయబడింది. గీ బీ ఆర్ -6 అదే సాధారణ ఆకారం మరియు మొత్తం రూపకల్పనను బాగా తెలిసిన గ్రాన్విల్లే గీ బీ ఆర్ -1 సూపర్ స్పోర్ట్‌స్టర్ రేసర్ వలె పంచుకుంటుంది, కాని దాదాపు 10 అడుగుల (3.0 మీ) విస్తీర్ణం మరియు పొడవులో పెద్దది. నిర్మించినట్లుగా, ఈ విమానం 675 హెచ్‌పి (503 కిలోవాట్) ప్రాట్ &amp; విట్నీ హార్నెట్ 9-సిలిండర్ ఎయిర్ చల్లబడిన రేడియల్ ఇంజిన్ నాకా కౌలింగ్‌లో కప్పబడి ఉంది. [3] రెక్కలు ఒక జత స్ప్రూస్ స్పార్స్ చుట్టూ నిర్మించబడ్డాయి, ముందు స్పార్స్ ఎగువ మరియు దిగువ కిరణాలుగా విభజించగా, వెనుక స్పార్లు ఒకే పుంజం. పక్కటెముకలు కూడా స్ప్రూస్, మరియు మొత్తం రెక్కలు ప్లైవుడ్‌తో చర్మం గలవి మరియు ఫ్యూజ్‌లేజ్‌కు బంధించి, అండర్ క్యారేజీని క్రమబద్ధీకరించిన వైర్లతో. [4] అదనపు కీలు లైన్ మిడ్-తీగతో జాప్ ఫ్లాప్‌లతో సమానంగా పనిచేసే స్ప్లిట్ ఫ్లాప్‌లు ఐలెరాన్స్ మరియు ఫ్యూజ్‌లేజ్ మధ్య వ్యవస్థాపించబడ్డాయి. [4] మాక్రోబర్ట్‌సన్ ఎయిర్ రేసులో వీటితో సమస్యల తరువాత, వాటిని అదనపు కీలు లేకుండా పున es రూపకల్పన చేశారు. ఫ్యూజ్‌లేజ్ రూపం డ్రాగ్‌ను తగ్గించడానికి లెక్కించిన ఆదర్శవంతమైన టియర్‌డ్రాప్ ఆకారాన్ని అనుసరించింది మరియు ప్లైవుడ్ ఫార్మర్‌లు మరియు స్ప్రూస్ స్ట్రింగర్‌లతో వెల్డెడ్ క్రోమియం-మాలిబ్డినం అల్లాయ్ స్టీల్ గొట్టాల నుండి నిర్మించబడింది. [5] ఇది షీట్ అల్యూమినియం ప్యానెల్స్‌తో ముందుకు, మరియు ఫాబ్రిక్ కవరింగ్ ఫార్వర్డ్. [5] ఫిన్ ఫ్యూజ్‌లేజ్ నిర్మాణంతో సమగ్రంగా ఉంది, అయితే చుక్కాని మరియు కాంటిలివర్డ్ ఎలివేటర్లు రెక్కల మాదిరిగానే ప్లైవుడ్ కవరింగ్‌తో నిర్మించబడ్డాయి. [5] టెన్డం కాక్‌పిట్‌లు విస్తరించిన గ్రీన్హౌస్ పందిరి కింద రెండింటికి స్థలాన్ని అందించాయి. [5] చాలా మంది సమకాలీనులు అప్పటికే ముడుచుకునే అండర్ క్యారేజీకి కదులుతున్నప్పటికీ, R-6 వారి మునుపటి డిజైన్లకు సాధారణమైన మరియు ఫెయిర్‌డ్ యూనిట్లతో కొనసాగింది, అయినప్పటికీ సమయాన్ని ఆదా చేయడానికి, అసలు గేర్ కాళ్ళు కర్టిస్ A-12 ష్రైక్ నుండి అరువు తెచ్చుకున్నాయి. [5] డెస్ మోయిన్స్ వద్ద రేసును నమోదు చేస్తున్నప్పుడు, అయోవా లీ గెహ్ల్‌బాచ్ కౌలింగ్ వదులుగా వచ్చింది మరియు అది ఆసరాలోకి లాగింది. అతను కౌలింగ్ లేకుండా కొనసాగించాడు మరియు కొత్తగా సవరించినది పంపబడింది, కాని పున ment స్థాపన రేసులో అదే విధిని ఎదుర్కొంది మరియు అతను తప్పుకోవలసి వచ్చింది. [6] వారి ప్రవేశం ఆలస్యం అయిన తరువాత, బ్రిటీష్ అధికారులు R-6H చేయించుకున్న పరిమిత మొత్తాన్ని అంగీకరించడంలో ఇబ్బంది పడ్డారు, వాణిజ్య విమానాలకు సరిపోతుంది, మరియు బ్రిటిష్ ప్రెస్‌లో (దీనిని హీబీ గీబీ అని పిలిచారు), జాక్వెలిన్ కోక్రాన్ మరియు వెస్లీ. స్మిత్ దీనిని బుకారెస్ట్ వరకు తయారుచేశాడు, ప్రకాశవంతమైన ఆకుపచ్చ మరియు నారింజ Q.E.D. రాయల్ లియోనార్డ్ ఇంజిన్ వైఫల్యంతో బలవంతం చేయబడ్డాడు మరియు కాన్సాస్‌లోని విచితలో దిగవలసి వచ్చింది, గీ బీ R-1/R-2 హైబ్రిడ్ పేగుల ధైర్యం విమానంలో విచ్ఛిన్నమైంది, దాని పైలట్‌ను చంపింది. [8] చాలా మంది ప్రధాన పోటీదారులు రేస్‌కు ముందు తప్పుకున్నప్పటికీ, లీ మైల్స్ 15 యొక్క ల్యాప్ 11 లో ఇంజిన్ వైఫల్యంతో బలవంతం చేయబడ్డాడు, మిచెల్ డెట్రోయాట్ యొక్క గెలిచిన కాడ్రాన్ c.460 కంటే వెనుకబడి ఉన్న తరువాత. [9] అప్పుడు ఈ విమానం అరిజోనాలోని టక్సన్లో నిల్వ చేయబడింది. విమాన డీలర్ చార్లెస్ బాబ్ కొనుగోలు చేసిన తరువాత, ఈ విమానం మొత్తం ఆకుపచ్చ గీతతో క్రీమ్‌ను తిరిగి పెయింట్ చేశారు మరియు మరింత శక్తివంతమైన 950 హెచ్‌పి (710 kW) ప్రాట్ &amp; విట్నీ హార్నెట్‌తో 14: 1 సూపర్ఛార్జర్‌తో అమర్చారు. జార్జ్ రేసులో ఆర్మిస్ట్‌గా ఎగిరినప్పుడు, అది మరొక ఇంజిన్ వైఫల్యాన్ని ఎదుర్కొంది, కానీ సాపేక్షంగా పాడైపోలేదు, [10] అయినప్పటికీ, రేసులో అతని ఇబ్బందులు ముగియలేదు, చమురు ఉష్ణోగ్రతలు పెరిగాయి, అతను చమురు పీడనాన్ని కోల్పోయాడు, ఐసింగ్ అనుభవిస్తున్నాడు మరియు అతని రేడియో విఫలమైంది ఇవన్నీ అరిజోనాలోని విన్స్లోలో అతని పరుగును ముగించాయి. [11] ఫ్రాన్సిస్కో సారాబియా మే 24 న మెక్సికో నగరం నుండి న్యూయార్క్ నగరానికి 10 గంటల 47 నిమిషాల్లో నాన్-స్టాప్ ఫ్లైట్ కోసం రికార్డు సృష్టించింది. అతను సెప్టెంబర్ 1938 చివరలో BABB నుండి R-6H ను కొనుగోలు చేశాడు మరియు మెక్సికన్ రిజిస్ట్రేషన్ XB-AKM తో ఎర్రటి ఫ్యూజ్‌లేజ్ చారతో ప్రకాశవంతమైన తెల్లని తిరిగి పెయింట్ చేశాడు మరియు దీనికి కాంక్విస్టాడర్ డెల్ సిలో అని పేరు పెట్టారు. [12] వాషింగ్టన్ డి.సి.లోని బోలింగ్ ఎయిర్ఫీల్డ్ నుండి మెక్సికోకు తిరిగి వచ్చే విమానంలో ఫ్రాన్సిస్కో సారాబియా పూర్తి ఇంధన భారం పడుతుండగా, అతని కుటుంబం యొక్క పూర్తి దృష్టిలో, జిడ్డుగల రాగ్ కార్బ్యురేటర్ తీసుకోవడం వల్ల అతని ఇంజిన్ విఫలమైంది, మరియు అతను మరియు అతను పోటోమాక్ నదిలోకి పడిపోయింది, అక్కడ అతను కూలిపోయిన కాక్‌పిట్ నిర్మాణంతో చిక్కుకున్నాడు మరియు అతని విమానం నది మంచం యొక్క బురద నుండి వెలికితీసే ముందు మరణించాడు. [13] అతని విమానం యొక్క శిధిలాలను స్వాధీనం చేసుకుని, యుకాటాన్లోని మెరిడాకు తిరిగి తీసుకువచ్చారు, అక్కడ అది మ్యూజియంలో ఉంచబడింది. [14] 2000 లో అతని గౌరవార్థం ఒక మెక్సికన్ తపాలా స్టాంప్ జారీ చేయబడింది, ఇందులో సారాబియా మరియు కాంక్విస్టాడర్ డెల్ సిలో [15] యొక్క చిత్రాన్ని కలిగి ఉంది, ఏకైకగా ఉన్న గీ బీ రేసర్, కాంక్విస్టాడర్ డెల్ సిలో 1972 లో మెక్సికో నగరంలో [18] మరియు సియుడాడ్ లెర్డోలో ఉన్న మ్యూజియో ఫ్రాన్సిస్కో సారాబియాను ఫ్రాన్సిస్కో సారాబియాను గౌరవించటానికి ప్రత్యేకంగా నిర్మించిన మ్యూజియంలో ప్రదర్శనలో ఉంది. 1,425 HP (1,063 kW) రైట్ R-1820 తుఫానును ఉపయోగించడం సహా అసలు నుండి గణనీయమైన మార్పులతో R-6H యొక్క ప్రతిరూపం నిర్మించబడింది మరియు మొదట 26 సెప్టెంబర్ 2013 న ప్రయాణించారు. [19] వేగం యొక్క లెగసీ నుండి డేటా - గీ బీ రేసర్స్ [20] సాధారణ లక్షణాల పనితీరు</v>
      </c>
      <c r="E96" s="1" t="s">
        <v>1678</v>
      </c>
      <c r="F96" s="1" t="str">
        <f>IFERROR(__xludf.DUMMYFUNCTION("GOOGLETRANSLATE(E:E, ""en"", ""te"")"),"టూరింగ్/ఎయిర్ రేసింగ్")</f>
        <v>టూరింగ్/ఎయిర్ రేసింగ్</v>
      </c>
      <c r="G96" s="1" t="s">
        <v>1679</v>
      </c>
      <c r="H96" s="1" t="s">
        <v>121</v>
      </c>
      <c r="I96" s="1" t="str">
        <f>IFERROR(__xludf.DUMMYFUNCTION("GOOGLETRANSLATE(H:H, ""en"", ""te"")"),"సంయుక్త రాష్ట్రాలు")</f>
        <v>సంయుక్త రాష్ట్రాలు</v>
      </c>
      <c r="J96" s="1" t="s">
        <v>122</v>
      </c>
      <c r="K96" s="1" t="s">
        <v>1680</v>
      </c>
      <c r="L96" s="1" t="str">
        <f>IFERROR(__xludf.DUMMYFUNCTION("GOOGLETRANSLATE(K:K, ""en"", ""te"")"),"గ్రాన్విల్లే, మిల్లెర్ &amp; డి లాక్నర్")</f>
        <v>గ్రాన్విల్లే, మిల్లెర్ &amp; డి లాక్నర్</v>
      </c>
      <c r="M96" s="1" t="s">
        <v>1681</v>
      </c>
      <c r="N96" s="1" t="s">
        <v>1682</v>
      </c>
      <c r="O96" s="1" t="str">
        <f>IFERROR(__xludf.DUMMYFUNCTION("GOOGLETRANSLATE(N:N, ""en"", ""te"")"),"జాన్ఫోర్డ్ గ్రాన్విల్లెహోవెల్ మిల్లెర్డన్ డెలాక్నర్")</f>
        <v>జాన్ఫోర్డ్ గ్రాన్విల్లెహోవెల్ మిల్లెర్డన్ డెలాక్నర్</v>
      </c>
      <c r="P96" s="1">
        <v>1934.0</v>
      </c>
      <c r="R96" s="1" t="s">
        <v>974</v>
      </c>
      <c r="T96" s="1">
        <v>1.0</v>
      </c>
      <c r="W96" s="1" t="s">
        <v>342</v>
      </c>
      <c r="X96" s="1" t="s">
        <v>1683</v>
      </c>
      <c r="Y96" s="1" t="s">
        <v>1684</v>
      </c>
      <c r="Z96" s="1" t="s">
        <v>1685</v>
      </c>
      <c r="AA96" s="1" t="s">
        <v>1686</v>
      </c>
      <c r="AB96" s="1" t="s">
        <v>1687</v>
      </c>
      <c r="AC96" s="1" t="s">
        <v>1688</v>
      </c>
      <c r="AD96" s="1" t="s">
        <v>1689</v>
      </c>
      <c r="AG96" s="1" t="s">
        <v>149</v>
      </c>
      <c r="AH96" s="1" t="s">
        <v>1390</v>
      </c>
      <c r="AJ96" s="1" t="s">
        <v>1690</v>
      </c>
      <c r="AK96" s="1" t="s">
        <v>1691</v>
      </c>
      <c r="AL96" s="1" t="s">
        <v>1692</v>
      </c>
      <c r="AM96" s="1" t="s">
        <v>1693</v>
      </c>
      <c r="AN96" s="1" t="s">
        <v>1694</v>
      </c>
      <c r="AS96" s="1" t="s">
        <v>1695</v>
      </c>
      <c r="BB96" s="1" t="s">
        <v>1696</v>
      </c>
      <c r="CY96" s="1" t="s">
        <v>1697</v>
      </c>
      <c r="CZ96" s="1" t="s">
        <v>1698</v>
      </c>
      <c r="DA96" s="1" t="s">
        <v>1699</v>
      </c>
    </row>
    <row r="97">
      <c r="A97" s="1" t="s">
        <v>1700</v>
      </c>
      <c r="B97" s="1" t="str">
        <f>IFERROR(__xludf.DUMMYFUNCTION("GOOGLETRANSLATE(A:A, ""en"", ""te"")"),"ఫ్లై సింథసిస్ వాలబీ")</f>
        <v>ఫ్లై సింథసిస్ వాలబీ</v>
      </c>
      <c r="C97" s="1" t="s">
        <v>1701</v>
      </c>
      <c r="D97" s="1" t="str">
        <f>IFERROR(__xludf.DUMMYFUNCTION("GOOGLETRANSLATE(C:C, ""en"", ""te"")"),"ఫ్లై సింథసిస్ వాలబీ అనేది ఇటాలియన్ రెండు-సీట్ల, ఫ్లై సంశ్లేషణ ద్వారా తయారు చేయబడిన మైక్రోలైట్ మోనోప్లేన్. [1] [2] [3] వాలబీ అధిక-వింగ్ మోనోప్లేన్, ఇది అధిక తోక బూమ్ మరియు 37 కిలోవాట్ల (50 హెచ్‌పి) రోటాక్స్ 503 పిస్టన్ ఇంజిన్‌తో రెక్క ముందు అమర్చబడి ఉంటుంద"&amp;"ి. రెక్క క్రింద రెండు సీట్లు మరియు స్థిర ట్రైసైకిల్ ల్యాండింగ్ గేర్‌లతో కూడిన పరివేష్టిత క్యాబిన్ ఉంది. [1] విమానం నిర్మించబడింది లేదా కిట్‌గా అందుబాటులో ఉంది. [1] రోటాక్స్ 582 శక్తితో కూడిన వేరియంట్, వాలబీ R582 కూడా అందుబాటులో ఉంది. [2] [4] ఈ డిజైన్ స్టో"&amp;"ర్చ్ సిఎల్ నుండి రెక్కను కొత్త హై టెయిల్‌బూమ్ ఫ్యూజ్‌లేజ్ డిజైన్‌కు ఉపయోగిస్తుంది, ఆర్థిక విమానాన్ని ఉత్పత్తి చేసే డిజైన్ లక్ష్యంతో. [3] ఈ విమానం యునైటెడ్ స్టేట్స్లో లాఫాయెట్ వాలబీగా అమ్ముతారు. [3] సమీక్షకుడు మారినో బోరిక్ 2015 సమీక్షలో డిజైన్‌ను ""ఎగరడాన"&amp;"ికి చాలా ఆహ్లాదకరంగా"" అని అభివర్ణించారు. [3] వరల్డ్ డైరెక్టరీ ఆఫ్ లీజర్ ఏవియేషన్ నుండి డేటా [1] సాధారణ లక్షణాల పనితీరు 2000 ల విమానంలో ఈ వ్యాసం ఒక స్టబ్. వికీపీడియా విస్తరించడం ద్వారా మీరు సహాయపడవచ్చు.")</f>
        <v>ఫ్లై సింథసిస్ వాలబీ అనేది ఇటాలియన్ రెండు-సీట్ల, ఫ్లై సంశ్లేషణ ద్వారా తయారు చేయబడిన మైక్రోలైట్ మోనోప్లేన్. [1] [2] [3] వాలబీ అధిక-వింగ్ మోనోప్లేన్, ఇది అధిక తోక బూమ్ మరియు 37 కిలోవాట్ల (50 హెచ్‌పి) రోటాక్స్ 503 పిస్టన్ ఇంజిన్‌తో రెక్క ముందు అమర్చబడి ఉంటుంది. రెక్క క్రింద రెండు సీట్లు మరియు స్థిర ట్రైసైకిల్ ల్యాండింగ్ గేర్‌లతో కూడిన పరివేష్టిత క్యాబిన్ ఉంది. [1] విమానం నిర్మించబడింది లేదా కిట్‌గా అందుబాటులో ఉంది. [1] రోటాక్స్ 582 శక్తితో కూడిన వేరియంట్, వాలబీ R582 కూడా అందుబాటులో ఉంది. [2] [4] ఈ డిజైన్ స్టోర్చ్ సిఎల్ నుండి రెక్కను కొత్త హై టెయిల్‌బూమ్ ఫ్యూజ్‌లేజ్ డిజైన్‌కు ఉపయోగిస్తుంది, ఆర్థిక విమానాన్ని ఉత్పత్తి చేసే డిజైన్ లక్ష్యంతో. [3] ఈ విమానం యునైటెడ్ స్టేట్స్లో లాఫాయెట్ వాలబీగా అమ్ముతారు. [3] సమీక్షకుడు మారినో బోరిక్ 2015 సమీక్షలో డిజైన్‌ను "ఎగరడానికి చాలా ఆహ్లాదకరంగా" అని అభివర్ణించారు. [3] వరల్డ్ డైరెక్టరీ ఆఫ్ లీజర్ ఏవియేషన్ నుండి డేటా [1] సాధారణ లక్షణాల పనితీరు 2000 ల విమానంలో ఈ వ్యాసం ఒక స్టబ్. వికీపీడియా విస్తరించడం ద్వారా మీరు సహాయపడవచ్చు.</v>
      </c>
      <c r="E97" s="1" t="s">
        <v>1702</v>
      </c>
      <c r="F97" s="1" t="str">
        <f>IFERROR(__xludf.DUMMYFUNCTION("GOOGLETRANSLATE(E:E, ""en"", ""te"")"),"మైక్రోలైట్ క్యాబిన్ మోనోప్లేన్")</f>
        <v>మైక్రోలైట్ క్యాబిన్ మోనోప్లేన్</v>
      </c>
      <c r="G97" s="1" t="s">
        <v>1703</v>
      </c>
      <c r="H97" s="1" t="s">
        <v>364</v>
      </c>
      <c r="I97" s="1" t="str">
        <f>IFERROR(__xludf.DUMMYFUNCTION("GOOGLETRANSLATE(H:H, ""en"", ""te"")"),"ఇటలీ")</f>
        <v>ఇటలీ</v>
      </c>
      <c r="K97" s="1" t="s">
        <v>1255</v>
      </c>
      <c r="L97" s="1" t="str">
        <f>IFERROR(__xludf.DUMMYFUNCTION("GOOGLETRANSLATE(K:K, ""en"", ""te"")"),"ఫ్లై సంశ్లేషణ")</f>
        <v>ఫ్లై సంశ్లేషణ</v>
      </c>
      <c r="M97" s="1" t="s">
        <v>1256</v>
      </c>
      <c r="W97" s="1">
        <v>1.0</v>
      </c>
      <c r="Y97" s="1" t="s">
        <v>1506</v>
      </c>
      <c r="Z97" s="1" t="s">
        <v>1704</v>
      </c>
      <c r="AA97" s="1" t="s">
        <v>1705</v>
      </c>
      <c r="AB97" s="1" t="s">
        <v>1706</v>
      </c>
      <c r="AC97" s="1" t="s">
        <v>1707</v>
      </c>
      <c r="AG97" s="1" t="s">
        <v>149</v>
      </c>
      <c r="AH97" s="1" t="s">
        <v>1708</v>
      </c>
      <c r="AK97" s="1" t="s">
        <v>501</v>
      </c>
      <c r="AR97" s="1" t="s">
        <v>1709</v>
      </c>
    </row>
    <row r="98">
      <c r="A98" s="1" t="s">
        <v>1710</v>
      </c>
      <c r="B98" s="1" t="str">
        <f>IFERROR(__xludf.DUMMYFUNCTION("GOOGLETRANSLATE(A:A, ""en"", ""te"")"),"ఫోకే-వుల్ఫ్ ఎ 38 మావే")</f>
        <v>ఫోకే-వుల్ఫ్ ఎ 38 మావే</v>
      </c>
      <c r="C98" s="1" t="s">
        <v>1711</v>
      </c>
      <c r="D98" s="1" t="str">
        <f>IFERROR(__xludf.DUMMYFUNCTION("GOOGLETRANSLATE(C:C, ""en"", ""te"")"),"ఫోల్కే-వుల్ఫ్ ఎ 38 మావే (జర్మన్: ""గల్"") ఒక విమానాలు, ఇది 1930 ల ప్రారంభంలో జర్మనీలో ఉత్పత్తి చేయబడింది. ఇది 1927 లో A 17 తో ప్రారంభమైన డిజైన్ల కుటుంబం యొక్క తుది అభివృద్ధి. A 38 అదే అధిక-మౌంటెడ్, కాంటిలివర్ వింగ్‌ను A 29 గా ఉపయోగించింది, కానీ దీన్ని చక్"&amp;"కని ఫ్యూజ్‌లేజ్ డిజైన్‌కు అనుసంధానించిన సీటింగ్‌తో అనుసంధానించింది. పది మంది ప్రయాణికులు మరియు ముగ్గురు సిబ్బంది. కుటుంబంలోని మునుపటి సభ్యుల మాదిరిగా కాకుండా, ఫ్లైట్ డెక్ క్యాబిన్‌కు చేరలేదు, ఇప్పుడు లావటరీ మరియు సామాను కంపార్ట్మెంట్ ద్వారా వేరు చేయబడింది"&amp;". ప్రధాన అండర్ క్యారేజ్ బలోపేతం చేయబడింది మరియు మెయిన్‌వీల్స్ బ్రేక్‌లతో అమర్చబడి ఉండగా, టెయిల్‌స్కిడ్‌ను టెయిల్‌వీల్‌తో భర్తీ చేశారు. నాలుగు 38 లు మొదట సిమెన్స్- లేదా గ్నోమ్ ఎట్ రోన్-నిర్మించిన బ్రిస్టల్ బృహస్పతి ఇంజిన్లతో అమర్చబడ్డాయి (BMW VI ఒక ఎంపికగా"&amp;" అందించబడినప్పటికీ), కానీ ఏప్రిల్ 1933 లో, అన్ని విమానాలను సిమెన్స్ SH 20 పవర్‌ప్లాంట్లతో రీఫిట్ చేశారు. 1934 మధ్య నాటికి, వారు శిక్షణా విధులకు పంపబడ్డారు. సాధారణ లక్షణాల పనితీరు")</f>
        <v>ఫోల్కే-వుల్ఫ్ ఎ 38 మావే (జర్మన్: "గల్") ఒక విమానాలు, ఇది 1930 ల ప్రారంభంలో జర్మనీలో ఉత్పత్తి చేయబడింది. ఇది 1927 లో A 17 తో ప్రారంభమైన డిజైన్ల కుటుంబం యొక్క తుది అభివృద్ధి. A 38 అదే అధిక-మౌంటెడ్, కాంటిలివర్ వింగ్‌ను A 29 గా ఉపయోగించింది, కానీ దీన్ని చక్కని ఫ్యూజ్‌లేజ్ డిజైన్‌కు అనుసంధానించిన సీటింగ్‌తో అనుసంధానించింది. పది మంది ప్రయాణికులు మరియు ముగ్గురు సిబ్బంది. కుటుంబంలోని మునుపటి సభ్యుల మాదిరిగా కాకుండా, ఫ్లైట్ డెక్ క్యాబిన్‌కు చేరలేదు, ఇప్పుడు లావటరీ మరియు సామాను కంపార్ట్మెంట్ ద్వారా వేరు చేయబడింది. ప్రధాన అండర్ క్యారేజ్ బలోపేతం చేయబడింది మరియు మెయిన్‌వీల్స్ బ్రేక్‌లతో అమర్చబడి ఉండగా, టెయిల్‌స్కిడ్‌ను టెయిల్‌వీల్‌తో భర్తీ చేశారు. నాలుగు 38 లు మొదట సిమెన్స్- లేదా గ్నోమ్ ఎట్ రోన్-నిర్మించిన బ్రిస్టల్ బృహస్పతి ఇంజిన్లతో అమర్చబడ్డాయి (BMW VI ఒక ఎంపికగా అందించబడినప్పటికీ), కానీ ఏప్రిల్ 1933 లో, అన్ని విమానాలను సిమెన్స్ SH 20 పవర్‌ప్లాంట్లతో రీఫిట్ చేశారు. 1934 మధ్య నాటికి, వారు శిక్షణా విధులకు పంపబడ్డారు. సాధారణ లక్షణాల పనితీరు</v>
      </c>
      <c r="E98" s="1" t="s">
        <v>1712</v>
      </c>
      <c r="F98" s="1" t="str">
        <f>IFERROR(__xludf.DUMMYFUNCTION("GOOGLETRANSLATE(E:E, ""en"", ""te"")"),"విమానాల")</f>
        <v>విమానాల</v>
      </c>
      <c r="G98" s="2" t="s">
        <v>1713</v>
      </c>
      <c r="K98" s="1" t="s">
        <v>1650</v>
      </c>
      <c r="L98" s="1" t="str">
        <f>IFERROR(__xludf.DUMMYFUNCTION("GOOGLETRANSLATE(K:K, ""en"", ""te"")"),"ఫోకే-వుల్ఫ్")</f>
        <v>ఫోకే-వుల్ఫ్</v>
      </c>
      <c r="M98" s="2" t="s">
        <v>1651</v>
      </c>
      <c r="N98" s="1" t="s">
        <v>1714</v>
      </c>
      <c r="O98" s="1" t="str">
        <f>IFERROR(__xludf.DUMMYFUNCTION("GOOGLETRANSLATE(N:N, ""en"", ""te"")"),"విల్హెల్మ్ బాన్సెమైర్")</f>
        <v>విల్హెల్మ్ బాన్సెమైర్</v>
      </c>
      <c r="P98" s="1">
        <v>1931.0</v>
      </c>
      <c r="T98" s="1">
        <v>4.0</v>
      </c>
      <c r="W98" s="1" t="s">
        <v>1715</v>
      </c>
      <c r="X98" s="1" t="s">
        <v>1716</v>
      </c>
      <c r="Y98" s="1" t="s">
        <v>1717</v>
      </c>
      <c r="Z98" s="1" t="s">
        <v>1718</v>
      </c>
      <c r="AA98" s="1" t="s">
        <v>1719</v>
      </c>
      <c r="AB98" s="1" t="s">
        <v>1720</v>
      </c>
      <c r="AC98" s="1" t="s">
        <v>1721</v>
      </c>
      <c r="AH98" s="1" t="s">
        <v>1722</v>
      </c>
      <c r="AJ98" s="1" t="s">
        <v>1723</v>
      </c>
      <c r="AK98" s="1" t="s">
        <v>1724</v>
      </c>
      <c r="AL98" s="1" t="s">
        <v>1725</v>
      </c>
      <c r="AP98" s="1" t="s">
        <v>1726</v>
      </c>
      <c r="AR98" s="1" t="s">
        <v>1727</v>
      </c>
      <c r="AT98" s="1" t="s">
        <v>1728</v>
      </c>
      <c r="AU98" s="1" t="s">
        <v>1729</v>
      </c>
      <c r="AV98" s="1" t="s">
        <v>1730</v>
      </c>
      <c r="CJ98" s="1" t="s">
        <v>1731</v>
      </c>
    </row>
    <row r="99">
      <c r="A99" s="1" t="s">
        <v>1732</v>
      </c>
      <c r="B99" s="1" t="str">
        <f>IFERROR(__xludf.DUMMYFUNCTION("GOOGLETRANSLATE(A:A, ""en"", ""te"")"),"తాజా గాలి రాక్షసుడు")</f>
        <v>తాజా గాలి రాక్షసుడు</v>
      </c>
      <c r="C99" s="1" t="s">
        <v>1733</v>
      </c>
      <c r="D99" s="1" t="str">
        <f>IFERROR(__xludf.DUMMYFUNCTION("GOOGLETRANSLATE(C:C, ""en"", ""te"")"),"తాజా బ్రీజ్ మాన్స్టర్ ఒక జర్మన్ పారామోటర్, ఇది శక్తితో కూడిన పారాగ్లైడింగ్ కోసం వెడెమార్క్ యొక్క తాజా గాలి ద్వారా రూపొందించబడింది మరియు ఉత్పత్తి చేయబడింది. [1] [2] ఈ విమానం 2000 లలో భారీ పైలట్లను ఎత్తడానికి మరియు రెండు-ప్రదేశాల ఎగిరేందుకు ఎక్కువ శక్తితో ప"&amp;"ారామోటర్‌గా రూపొందించబడింది. ఇది పారాగ్లైడర్-శైలి హై-వింగ్, సింగిల్-ప్లేస్ లేదా రెండు-ప్లేస్-ఇన్-టెన్డం వసతి మరియు పషర్ కాన్ఫిగరేషన్‌లో ఒకే 28 హెచ్‌పి (21 కిలోవాట్) హిర్త్ ఎఫ్ -33 ఇంజిన్ కలిగి ఉంది. అన్ని పారామోటర్ల మాదిరిగానే, టేకాఫ్ మరియు ల్యాండింగ్ కాల"&amp;"ినడకన సాధించబడుతుంది. [1] [2] తాజా గాలి నుండి డేటా [3] సాధారణ లక్షణాలు")</f>
        <v>తాజా బ్రీజ్ మాన్స్టర్ ఒక జర్మన్ పారామోటర్, ఇది శక్తితో కూడిన పారాగ్లైడింగ్ కోసం వెడెమార్క్ యొక్క తాజా గాలి ద్వారా రూపొందించబడింది మరియు ఉత్పత్తి చేయబడింది. [1] [2] ఈ విమానం 2000 లలో భారీ పైలట్లను ఎత్తడానికి మరియు రెండు-ప్రదేశాల ఎగిరేందుకు ఎక్కువ శక్తితో పారామోటర్‌గా రూపొందించబడింది. ఇది పారాగ్లైడర్-శైలి హై-వింగ్, సింగిల్-ప్లేస్ లేదా రెండు-ప్లేస్-ఇన్-టెన్డం వసతి మరియు పషర్ కాన్ఫిగరేషన్‌లో ఒకే 28 హెచ్‌పి (21 కిలోవాట్) హిర్త్ ఎఫ్ -33 ఇంజిన్ కలిగి ఉంది. అన్ని పారామోటర్ల మాదిరిగానే, టేకాఫ్ మరియు ల్యాండింగ్ కాలినడకన సాధించబడుతుంది. [1] [2] తాజా గాలి నుండి డేటా [3] సాధారణ లక్షణాలు</v>
      </c>
      <c r="E99" s="1" t="s">
        <v>1425</v>
      </c>
      <c r="F99" s="1" t="str">
        <f>IFERROR(__xludf.DUMMYFUNCTION("GOOGLETRANSLATE(E:E, ""en"", ""te"")"),"పారామోటర్")</f>
        <v>పారామోటర్</v>
      </c>
      <c r="G99" s="2" t="s">
        <v>1426</v>
      </c>
      <c r="H99" s="1" t="s">
        <v>515</v>
      </c>
      <c r="I99" s="1" t="str">
        <f>IFERROR(__xludf.DUMMYFUNCTION("GOOGLETRANSLATE(H:H, ""en"", ""te"")"),"జర్మనీ")</f>
        <v>జర్మనీ</v>
      </c>
      <c r="J99" s="2" t="s">
        <v>516</v>
      </c>
      <c r="K99" s="1" t="s">
        <v>1427</v>
      </c>
      <c r="L99" s="1" t="str">
        <f>IFERROR(__xludf.DUMMYFUNCTION("GOOGLETRANSLATE(K:K, ""en"", ""te"")"),"తాజా గాలి")</f>
        <v>తాజా గాలి</v>
      </c>
      <c r="M99" s="1" t="s">
        <v>1428</v>
      </c>
      <c r="Q99" s="1" t="s">
        <v>1734</v>
      </c>
      <c r="R99" s="1" t="s">
        <v>147</v>
      </c>
      <c r="W99" s="1" t="s">
        <v>127</v>
      </c>
      <c r="Z99" s="1" t="s">
        <v>1735</v>
      </c>
      <c r="AB99" s="1" t="s">
        <v>1736</v>
      </c>
      <c r="AG99" s="1" t="s">
        <v>149</v>
      </c>
      <c r="AM99" s="1" t="s">
        <v>1565</v>
      </c>
      <c r="AN99" s="1" t="s">
        <v>1737</v>
      </c>
    </row>
    <row r="100">
      <c r="A100" s="1" t="s">
        <v>1738</v>
      </c>
      <c r="B100" s="1" t="str">
        <f>IFERROR(__xludf.DUMMYFUNCTION("GOOGLETRANSLATE(A:A, ""en"", ""te"")"),"గబార్దిని బిప్‌లేన్")</f>
        <v>గబార్దిని బిప్‌లేన్</v>
      </c>
      <c r="C100" s="1" t="s">
        <v>1739</v>
      </c>
      <c r="D100" s="1" t="str">
        <f>IFERROR(__xludf.DUMMYFUNCTION("GOOGLETRANSLATE(C:C, ""en"", ""te"")"),"గబార్దిని బిప్‌లేన్ ఒక ఇటాలియన్ సింగిల్ సీట్ బిప్‌లేన్, ఇది మొదటి ప్రపంచ యుద్ధం ప్రారంభంలో రూపొందించబడింది మరియు నిర్మించబడింది. ఇది ఒక అధునాతన శిక్షకుడు మరియు 40 నుండి 80 కిలోవాట్ల (55 నుండి 105 హెచ్‌పి) మధ్య ఉత్పత్తి ఇంజిన్‌లతో అమర్చవచ్చు. ఒక అధునాతన సై"&amp;"నిక శిక్షకుడిగా ఉద్దేశించిన గబార్డిని సాంప్రదాయకంగా రెండు బే బిప్‌లేన్, దాని సన్నని విభాగం, అన్‌స్టాగర్డ్ రెక్కలు ప్రతి వైపున సమాంతర జత ఇంటర్‌ప్లేన్ స్ట్రట్‌లతో కలిసి ఉన్నాయి మరియు వైర్లు ఎగిరేవి. దిగువ రెక్కను దిగువ ఫ్యూజ్‌లేజ్ లాంగన్స్‌పై అమర్చారు మరియు"&amp;" ఎగువ వింగ్ ఫ్యూజ్‌లేజ్‌పై రెండు జతల చిన్న క్యాబనే స్ట్రట్‌ల ద్వారా మద్దతు ఇచ్చింది. ఫ్యూజ్‌లేజ్ గబార్డిని మోనోప్లేన్‌తో సమానంగా ఉంటుంది, రెక్కల మధ్య లోతైన బొడ్డు, ఫ్లాట్ సైడెడ్ మరియు ఫ్లాట్ కాక్‌పిట్ వెనుక అగ్రస్థానంలో ఉంది, తోకకు వెనుకకు వెనుకకు ఉంటుంది"&amp;". కాక్‌పిట్ ఎగువ వింగ్ యొక్క వెనుకంజలో ఉన్న అంచుకి ముందు ఉంది. బిప్‌లేన్ యొక్క సామ్రాజ్యం మోనోప్లేన్ మాదిరిగానే ఉంటుంది, దాని టెయిల్‌ప్లేన్ గుండ్రని, సింగిల్ పీస్ చుక్కాని మరియు ఒక జత సెమీ-వృత్తాకార ఎలివేటర్లను పెంచుతుంది. బిప్‌లేన్ స్కిడ్‌లెస్ సాంప్రదాయి"&amp;"క అండర్ క్యారేజీని కలిగి ఉన్నప్పటికీ, సింగిల్ మెయిన్‌వీల్స్ స్ట్రట్-మౌంటెడ్ మరియు వైర్‌తో వింగ్ లీడింగ్ ఎడ్జ్ దగ్గర దిగువ ఫ్యూజ్‌లేజ్‌కు కట్టుబడి ఉన్నప్పటికీ, తోక స్కిడ్ అసాధారణంగా పొడవుగా ఉంది మరియు కాక్‌పిట్ యొక్క వెనుక భాగంలో మధ్య-ఫ్యూజ్‌లేజ్ వద్ద జతచే"&amp;"యబడింది. మైదానంలో విమానం విమానంలో సాధించిన ఎలివేటర్లను ఉంచడం, విమానంలో సాధించిన వైఖరిని కలిగి ఉంది, ఇది విక్షేపం చెందినప్పుడు ఫ్యూజ్‌లేజ్ దిగువకు చేరుకున్నప్పుడు, గడ్డి నుండి బాగా స్పష్టంగా ఉంది. [1] బిప్‌లేన్ యొక్క వైవిధ్యాలు వేర్వేరు రోటరీ ఇంజిన్ల శ్రేణ"&amp;"ితో కనిపించాయి, ప్రతి ఒక్కటి జాగ్రత్తగా కౌల్డ్ మరియు రెండు బ్లేడెడ్ ప్రొపెల్లర్‌ను నడుపుతున్నాయి. వీటిలో అత్యంత శక్తివంతమైనది 82 కిలోవాట్ (110 హెచ్‌పి) లే రోన్. 37 కిలోవాట్ల (50 హెచ్‌పి) గ్నోమ్ వలె చిన్న (60 కిలోవాట్ల (80 హెచ్‌పి))) ఇంజిన్ కూడా అమర్చబడింద"&amp;"ి. వేర్వేరు ఇంజిన్ వ్యాసాల ప్రభావం కాకుండా, ఈ వైవిధ్యాలు ప్రదర్శనలో సమానంగా ఉన్నాయి, అయినప్పటికీ అధిక శక్తితో కూడిన లే రోన్ విమానంలో కనీసం ఒక చుక్కాని కలిగి ఉంది, ఇది తక్కువ నిటారుగా మరియు స్కాలోప్-ఎడ్జ్డ్. [1] మొదటి ప్రపంచ యుద్ధం యొక్క జేన్ యొక్క పోరాట వ"&amp;"ిమానాల నుండి డేటా [1] సాధారణ లక్షణాల పనితీరు")</f>
        <v>గబార్దిని బిప్‌లేన్ ఒక ఇటాలియన్ సింగిల్ సీట్ బిప్‌లేన్, ఇది మొదటి ప్రపంచ యుద్ధం ప్రారంభంలో రూపొందించబడింది మరియు నిర్మించబడింది. ఇది ఒక అధునాతన శిక్షకుడు మరియు 40 నుండి 80 కిలోవాట్ల (55 నుండి 105 హెచ్‌పి) మధ్య ఉత్పత్తి ఇంజిన్‌లతో అమర్చవచ్చు. ఒక అధునాతన సైనిక శిక్షకుడిగా ఉద్దేశించిన గబార్డిని సాంప్రదాయకంగా రెండు బే బిప్‌లేన్, దాని సన్నని విభాగం, అన్‌స్టాగర్డ్ రెక్కలు ప్రతి వైపున సమాంతర జత ఇంటర్‌ప్లేన్ స్ట్రట్‌లతో కలిసి ఉన్నాయి మరియు వైర్లు ఎగిరేవి. దిగువ రెక్కను దిగువ ఫ్యూజ్‌లేజ్ లాంగన్స్‌పై అమర్చారు మరియు ఎగువ వింగ్ ఫ్యూజ్‌లేజ్‌పై రెండు జతల చిన్న క్యాబనే స్ట్రట్‌ల ద్వారా మద్దతు ఇచ్చింది. ఫ్యూజ్‌లేజ్ గబార్డిని మోనోప్లేన్‌తో సమానంగా ఉంటుంది, రెక్కల మధ్య లోతైన బొడ్డు, ఫ్లాట్ సైడెడ్ మరియు ఫ్లాట్ కాక్‌పిట్ వెనుక అగ్రస్థానంలో ఉంది, తోకకు వెనుకకు వెనుకకు ఉంటుంది. కాక్‌పిట్ ఎగువ వింగ్ యొక్క వెనుకంజలో ఉన్న అంచుకి ముందు ఉంది. బిప్‌లేన్ యొక్క సామ్రాజ్యం మోనోప్లేన్ మాదిరిగానే ఉంటుంది, దాని టెయిల్‌ప్లేన్ గుండ్రని, సింగిల్ పీస్ చుక్కాని మరియు ఒక జత సెమీ-వృత్తాకార ఎలివేటర్లను పెంచుతుంది. బిప్‌లేన్ స్కిడ్‌లెస్ సాంప్రదాయిక అండర్ క్యారేజీని కలిగి ఉన్నప్పటికీ, సింగిల్ మెయిన్‌వీల్స్ స్ట్రట్-మౌంటెడ్ మరియు వైర్‌తో వింగ్ లీడింగ్ ఎడ్జ్ దగ్గర దిగువ ఫ్యూజ్‌లేజ్‌కు కట్టుబడి ఉన్నప్పటికీ, తోక స్కిడ్ అసాధారణంగా పొడవుగా ఉంది మరియు కాక్‌పిట్ యొక్క వెనుక భాగంలో మధ్య-ఫ్యూజ్‌లేజ్ వద్ద జతచేయబడింది. మైదానంలో విమానం విమానంలో సాధించిన ఎలివేటర్లను ఉంచడం, విమానంలో సాధించిన వైఖరిని కలిగి ఉంది, ఇది విక్షేపం చెందినప్పుడు ఫ్యూజ్‌లేజ్ దిగువకు చేరుకున్నప్పుడు, గడ్డి నుండి బాగా స్పష్టంగా ఉంది. [1] బిప్‌లేన్ యొక్క వైవిధ్యాలు వేర్వేరు రోటరీ ఇంజిన్ల శ్రేణితో కనిపించాయి, ప్రతి ఒక్కటి జాగ్రత్తగా కౌల్డ్ మరియు రెండు బ్లేడెడ్ ప్రొపెల్లర్‌ను నడుపుతున్నాయి. వీటిలో అత్యంత శక్తివంతమైనది 82 కిలోవాట్ (110 హెచ్‌పి) లే రోన్. 37 కిలోవాట్ల (50 హెచ్‌పి) గ్నోమ్ వలె చిన్న (60 కిలోవాట్ల (80 హెచ్‌పి))) ఇంజిన్ కూడా అమర్చబడింది. వేర్వేరు ఇంజిన్ వ్యాసాల ప్రభావం కాకుండా, ఈ వైవిధ్యాలు ప్రదర్శనలో సమానంగా ఉన్నాయి, అయినప్పటికీ అధిక శక్తితో కూడిన లే రోన్ విమానంలో కనీసం ఒక చుక్కాని కలిగి ఉంది, ఇది తక్కువ నిటారుగా మరియు స్కాలోప్-ఎడ్జ్డ్. [1] మొదటి ప్రపంచ యుద్ధం యొక్క జేన్ యొక్క పోరాట విమానాల నుండి డేటా [1] సాధారణ లక్షణాల పనితీరు</v>
      </c>
      <c r="E100" s="1" t="s">
        <v>1740</v>
      </c>
      <c r="F100" s="1" t="str">
        <f>IFERROR(__xludf.DUMMYFUNCTION("GOOGLETRANSLATE(E:E, ""en"", ""te"")"),"అధునాతన సైనిక శిక్షకుడు")</f>
        <v>అధునాతన సైనిక శిక్షకుడు</v>
      </c>
      <c r="G100" s="1" t="s">
        <v>1741</v>
      </c>
      <c r="H100" s="1" t="s">
        <v>364</v>
      </c>
      <c r="I100" s="1" t="str">
        <f>IFERROR(__xludf.DUMMYFUNCTION("GOOGLETRANSLATE(H:H, ""en"", ""te"")"),"ఇటలీ")</f>
        <v>ఇటలీ</v>
      </c>
      <c r="J100" s="2" t="s">
        <v>365</v>
      </c>
      <c r="K100" s="1" t="s">
        <v>1456</v>
      </c>
      <c r="L100" s="1" t="str">
        <f>IFERROR(__xludf.DUMMYFUNCTION("GOOGLETRANSLATE(K:K, ""en"", ""te"")"),"సొసైటీ ఇంక్రిమెంటో ఏవియాజియోన్, కెమెరి")</f>
        <v>సొసైటీ ఇంక్రిమెంటో ఏవియాజియోన్, కెమెరి</v>
      </c>
      <c r="M100" s="1" t="s">
        <v>1457</v>
      </c>
      <c r="P100" s="1" t="s">
        <v>1742</v>
      </c>
      <c r="W100" s="1" t="s">
        <v>342</v>
      </c>
      <c r="X100" s="1" t="s">
        <v>292</v>
      </c>
      <c r="Y100" s="1" t="s">
        <v>1743</v>
      </c>
      <c r="AA100" s="1" t="s">
        <v>1744</v>
      </c>
      <c r="AB100" s="1" t="s">
        <v>1745</v>
      </c>
      <c r="AC100" s="1" t="s">
        <v>1746</v>
      </c>
      <c r="AH100" s="1" t="s">
        <v>1747</v>
      </c>
      <c r="AN100" s="1" t="s">
        <v>1462</v>
      </c>
      <c r="AS100" s="1" t="s">
        <v>1748</v>
      </c>
      <c r="BT100" s="1" t="s">
        <v>1749</v>
      </c>
    </row>
    <row r="101">
      <c r="A101" s="1" t="s">
        <v>1750</v>
      </c>
      <c r="B101" s="1" t="str">
        <f>IFERROR(__xludf.DUMMYFUNCTION("GOOGLETRANSLATE(A:A, ""en"", ""te"")"),"గారిసన్ మెల్మోత్ 2")</f>
        <v>గారిసన్ మెల్మోత్ 2</v>
      </c>
      <c r="C101" s="1" t="s">
        <v>1751</v>
      </c>
      <c r="D101" s="1" t="str">
        <f>IFERROR(__xludf.DUMMYFUNCTION("GOOGLETRANSLATE(C:C, ""en"", ""te"")"),"గారిసన్ మెల్మోత్ 2 రచయిత పీటర్ గారిసన్ నుండి వచ్చిన రెండవ విమాన రూపకల్పన. [1] మెల్మోత్ 2 ఆగస్టు 1981 లో సంక్లిష్టమైన మెల్మోత్ హోమ్‌బిల్ట్‌కు మిశ్రమ ఫాలో-ఆన్‌గా ప్రారంభించబడింది. ప్రారంభ ఫ్యూజ్‌లేజ్ లే-అప్ గారిసన్ చేత ఇంజనీర్ బర్ట్ రుటాన్ మరియు భవిష్యత్ ప్"&amp;"రైవేట్ వ్యోమగామి మైక్ మెల్విల్‌తో కలిసి పరీక్ష విమానాలను కూడా ప్రదర్శించారు. [1] ఈ విమానం సింగిల్ ఇంజిన్ నాలుగు-సీట్ల ముడుచుకునే ట్రైసైకిల్ గేర్ లో-వింగ్. వెనుక సీట్లు వెనుకకు ఎదురవుతాయి. [2] అప్‌డ్రాఫ్ట్ గాలిని ఉపయోగించి ఇంజిన్ చల్లబడుతుంది, ఇది స్పిన్నర"&amp;"్ క్రింద ఒకే ఇన్లెట్ ద్వారా ప్రవేశిస్తుంది మరియు స్పిన్నర్ సమీపంలో కౌలింగ్ పై నుండి ఉద్భవిస్తుంది. ఒకే ఎయిర్ బ్రేక్ ప్యానెల్ ఫ్యూజ్‌లేజ్ కింద తెరుచుకుంటుంది. దెబ్బతిన్న రెక్కలు పెద్ద ఫౌలర్ ఫ్లాప్‌లను కలిగి ఉంటాయి. అసలు డిజైన్ 45-డిగ్రీల స్వీప్ వింగ్లెట్స్"&amp;" మరియు గేర్ తలుపులతో సవరించబడింది. [3] పోల్చదగిన పాత్ర, కాన్ఫిగరేషన్ మరియు ERA యొక్క ఫ్లయింగ్ మ్యాగజినెనరల్ క్యారెక్టరిస్ట్స్ పనితీరు విమానం నుండి డేటా")</f>
        <v>గారిసన్ మెల్మోత్ 2 రచయిత పీటర్ గారిసన్ నుండి వచ్చిన రెండవ విమాన రూపకల్పన. [1] మెల్మోత్ 2 ఆగస్టు 1981 లో సంక్లిష్టమైన మెల్మోత్ హోమ్‌బిల్ట్‌కు మిశ్రమ ఫాలో-ఆన్‌గా ప్రారంభించబడింది. ప్రారంభ ఫ్యూజ్‌లేజ్ లే-అప్ గారిసన్ చేత ఇంజనీర్ బర్ట్ రుటాన్ మరియు భవిష్యత్ ప్రైవేట్ వ్యోమగామి మైక్ మెల్విల్‌తో కలిసి పరీక్ష విమానాలను కూడా ప్రదర్శించారు. [1] ఈ విమానం సింగిల్ ఇంజిన్ నాలుగు-సీట్ల ముడుచుకునే ట్రైసైకిల్ గేర్ లో-వింగ్. వెనుక సీట్లు వెనుకకు ఎదురవుతాయి. [2] అప్‌డ్రాఫ్ట్ గాలిని ఉపయోగించి ఇంజిన్ చల్లబడుతుంది, ఇది స్పిన్నర్ క్రింద ఒకే ఇన్లెట్ ద్వారా ప్రవేశిస్తుంది మరియు స్పిన్నర్ సమీపంలో కౌలింగ్ పై నుండి ఉద్భవిస్తుంది. ఒకే ఎయిర్ బ్రేక్ ప్యానెల్ ఫ్యూజ్‌లేజ్ కింద తెరుచుకుంటుంది. దెబ్బతిన్న రెక్కలు పెద్ద ఫౌలర్ ఫ్లాప్‌లను కలిగి ఉంటాయి. అసలు డిజైన్ 45-డిగ్రీల స్వీప్ వింగ్లెట్స్ మరియు గేర్ తలుపులతో సవరించబడింది. [3] పోల్చదగిన పాత్ర, కాన్ఫిగరేషన్ మరియు ERA యొక్క ఫ్లయింగ్ మ్యాగజినెనరల్ క్యారెక్టరిస్ట్స్ పనితీరు విమానం నుండి డేటా</v>
      </c>
      <c r="E101" s="1" t="s">
        <v>430</v>
      </c>
      <c r="F101" s="1" t="str">
        <f>IFERROR(__xludf.DUMMYFUNCTION("GOOGLETRANSLATE(E:E, ""en"", ""te"")"),"హోమ్‌బిల్ట్ విమానం")</f>
        <v>హోమ్‌బిల్ట్ విమానం</v>
      </c>
      <c r="G101" s="1" t="s">
        <v>431</v>
      </c>
      <c r="H101" s="1" t="s">
        <v>121</v>
      </c>
      <c r="I101" s="1" t="str">
        <f>IFERROR(__xludf.DUMMYFUNCTION("GOOGLETRANSLATE(H:H, ""en"", ""te"")"),"సంయుక్త రాష్ట్రాలు")</f>
        <v>సంయుక్త రాష్ట్రాలు</v>
      </c>
      <c r="J101" s="1" t="s">
        <v>122</v>
      </c>
      <c r="N101" s="1" t="s">
        <v>1752</v>
      </c>
      <c r="O101" s="1" t="str">
        <f>IFERROR(__xludf.DUMMYFUNCTION("GOOGLETRANSLATE(N:N, ""en"", ""te"")"),"పీటర్ గారిసన్")</f>
        <v>పీటర్ గారిసన్</v>
      </c>
      <c r="P101" s="3">
        <v>37561.0</v>
      </c>
      <c r="T101" s="1">
        <v>1.0</v>
      </c>
      <c r="U101" s="1" t="s">
        <v>1753</v>
      </c>
      <c r="V101" s="1" t="s">
        <v>1754</v>
      </c>
      <c r="W101" s="1">
        <v>1.0</v>
      </c>
      <c r="Y101" s="1" t="s">
        <v>646</v>
      </c>
      <c r="Z101" s="1" t="s">
        <v>1755</v>
      </c>
      <c r="AA101" s="1" t="s">
        <v>1756</v>
      </c>
      <c r="AB101" s="1" t="s">
        <v>1757</v>
      </c>
      <c r="AC101" s="1" t="s">
        <v>1758</v>
      </c>
      <c r="AD101" s="1" t="s">
        <v>1759</v>
      </c>
      <c r="AE101" s="1" t="s">
        <v>1760</v>
      </c>
      <c r="AH101" s="1" t="s">
        <v>1761</v>
      </c>
      <c r="AI101" s="1">
        <v>12.6</v>
      </c>
      <c r="AJ101" s="1" t="s">
        <v>1762</v>
      </c>
      <c r="AK101" s="1" t="s">
        <v>324</v>
      </c>
      <c r="AL101" s="1" t="s">
        <v>1763</v>
      </c>
      <c r="AM101" s="1" t="s">
        <v>1764</v>
      </c>
      <c r="AN101" s="1" t="s">
        <v>1765</v>
      </c>
      <c r="AO101" s="1" t="s">
        <v>1766</v>
      </c>
      <c r="AP101" s="1" t="s">
        <v>1767</v>
      </c>
      <c r="AR101" s="1" t="s">
        <v>1768</v>
      </c>
      <c r="AU101" s="1" t="s">
        <v>1769</v>
      </c>
      <c r="BB101" s="1" t="s">
        <v>1770</v>
      </c>
    </row>
    <row r="102">
      <c r="A102" s="1" t="s">
        <v>1771</v>
      </c>
      <c r="B102" s="1" t="str">
        <f>IFERROR(__xludf.DUMMYFUNCTION("GOOGLETRANSLATE(A:A, ""en"", ""te"")"),"గాటార్డ్ స్టాటోప్లాన్ పావురం")</f>
        <v>గాటార్డ్ స్టాటోప్లాన్ పావురం</v>
      </c>
      <c r="C102" s="1" t="s">
        <v>1772</v>
      </c>
      <c r="D102" s="1" t="str">
        <f>IFERROR(__xludf.DUMMYFUNCTION("GOOGLETRANSLATE(C:C, ""en"", ""te"")"),"గాటార్డ్ స్టాటోప్లాన్ AG 04 పావురం 1970 లలో ఫ్రాన్స్‌లో అభివృద్ధి చేయబడిన తేలికపాటి యుటిలిటీ విమానం. ఇది స్థిర టెయిల్‌వీల్ అండర్ క్యారేజీతో హై-వింగ్ స్ట్రట్-బ్రెస్డ్ మోనోప్లేన్. నిల్వ లేదా వెళ్ళుటను సులభతరం చేయడానికి రెక్కలను త్వరగా ముడుచుకోవచ్చు. గాటార్డ"&amp;"్ యొక్క మునుపటి పౌసిన్ మాదిరిగానే, పావురం అసాధారణమైన విమాన నియంత్రణ వ్యవస్థ చుట్టూ నిర్మించబడింది, ఇది వారి రెక్కల కాంబర్‌ను వారి దాడి కోణం కాకుండా దాని ఆరోహణను అందించడానికి దాని రెక్కల కాంబర్‌ను మార్చడంపై ఆధారపడింది. ఒక నమూనా, రిజిస్టర్డ్ ఎఫ్-వైబ్ 1976 ల"&amp;"ో ఎగిరింది, మరియు ఇది హోమ్‌బిల్డర్లకు డిజైన్‌ను మార్కెట్ చేయడానికి ఉద్దేశించినప్పటికీ, ఇది ప్రసారం కాలేదు. సాధారణ లక్షణాల పనితీరు")</f>
        <v>గాటార్డ్ స్టాటోప్లాన్ AG 04 పావురం 1970 లలో ఫ్రాన్స్‌లో అభివృద్ధి చేయబడిన తేలికపాటి యుటిలిటీ విమానం. ఇది స్థిర టెయిల్‌వీల్ అండర్ క్యారేజీతో హై-వింగ్ స్ట్రట్-బ్రెస్డ్ మోనోప్లేన్. నిల్వ లేదా వెళ్ళుటను సులభతరం చేయడానికి రెక్కలను త్వరగా ముడుచుకోవచ్చు. గాటార్డ్ యొక్క మునుపటి పౌసిన్ మాదిరిగానే, పావురం అసాధారణమైన విమాన నియంత్రణ వ్యవస్థ చుట్టూ నిర్మించబడింది, ఇది వారి రెక్కల కాంబర్‌ను వారి దాడి కోణం కాకుండా దాని ఆరోహణను అందించడానికి దాని రెక్కల కాంబర్‌ను మార్చడంపై ఆధారపడింది. ఒక నమూనా, రిజిస్టర్డ్ ఎఫ్-వైబ్ 1976 లో ఎగిరింది, మరియు ఇది హోమ్‌బిల్డర్లకు డిజైన్‌ను మార్కెట్ చేయడానికి ఉద్దేశించినప్పటికీ, ఇది ప్రసారం కాలేదు. సాధారణ లక్షణాల పనితీరు</v>
      </c>
      <c r="E102" s="1" t="s">
        <v>752</v>
      </c>
      <c r="F102" s="1" t="str">
        <f>IFERROR(__xludf.DUMMYFUNCTION("GOOGLETRANSLATE(E:E, ""en"", ""te"")"),"యుటిలిటీ విమానం")</f>
        <v>యుటిలిటీ విమానం</v>
      </c>
      <c r="K102" s="1" t="s">
        <v>491</v>
      </c>
      <c r="L102" s="1" t="str">
        <f>IFERROR(__xludf.DUMMYFUNCTION("GOOGLETRANSLATE(K:K, ""en"", ""te"")"),"హోమ్‌బిల్ట్")</f>
        <v>హోమ్‌బిల్ట్</v>
      </c>
      <c r="M102" s="2" t="s">
        <v>492</v>
      </c>
      <c r="N102" s="1" t="s">
        <v>1305</v>
      </c>
      <c r="O102" s="1" t="str">
        <f>IFERROR(__xludf.DUMMYFUNCTION("GOOGLETRANSLATE(N:N, ""en"", ""te"")"),"ఆల్బర్ట్ గాటార్డ్")</f>
        <v>ఆల్బర్ట్ గాటార్డ్</v>
      </c>
      <c r="P102" s="1">
        <v>1976.0</v>
      </c>
      <c r="W102" s="1" t="s">
        <v>1574</v>
      </c>
      <c r="Y102" s="1" t="s">
        <v>1519</v>
      </c>
      <c r="Z102" s="1" t="s">
        <v>1773</v>
      </c>
      <c r="AA102" s="1" t="s">
        <v>1774</v>
      </c>
      <c r="AB102" s="1" t="s">
        <v>1775</v>
      </c>
      <c r="AD102" s="1" t="s">
        <v>1776</v>
      </c>
      <c r="AH102" s="1" t="s">
        <v>1777</v>
      </c>
      <c r="AK102" s="1" t="s">
        <v>1778</v>
      </c>
      <c r="AL102" s="1" t="s">
        <v>405</v>
      </c>
      <c r="AU102" s="1" t="s">
        <v>1317</v>
      </c>
    </row>
    <row r="103">
      <c r="A103" s="1" t="s">
        <v>1779</v>
      </c>
      <c r="B103" s="1" t="str">
        <f>IFERROR(__xludf.DUMMYFUNCTION("GOOGLETRANSLATE(A:A, ""en"", ""te"")"),"గ్లోబ్ జిసి -1 స్విఫ్ట్")</f>
        <v>గ్లోబ్ జిసి -1 స్విఫ్ట్</v>
      </c>
      <c r="C103" s="1" t="s">
        <v>1780</v>
      </c>
      <c r="D103" s="1" t="str">
        <f>IFERROR(__xludf.DUMMYFUNCTION("GOOGLETRANSLATE(C:C, ""en"", ""te"")"),"గ్లోబ్ జిసి -1 స్విఫ్ట్, గ్లోబ్/టెమ్కో స్విఫ్ట్ అని కూడా పిలుస్తారు, ఇది రెండవ ప్రపంచ యుద్ధానంతర కాలం నుండి ఒక కాంతి, రెండు-సీట్ల క్రీడా మోనోప్లేన్. స్విఫ్ట్ R.S. 1940 లో ""పాప్"" జాన్సన్, ఇప్పుడు స్విఫ్ట్ యొక్క మూలాలు చుట్టూ జనాదరణ పొందిన పురాణాలలోకి ప్ర"&amp;"వేశించిన c హాజనిత కథ ఉన్నప్పటికీ, ఒక కల్వర్ క్యాడెట్ ""టెంప్లేట్"" విమానం వలె పొందబడింది. [2] ఈ డిజైన్‌ను గ్లోబ్ మెడిసిన్ కంపెనీ అధ్యక్షుడు జాన్ కెన్నెడీ తన కొత్త గ్లోబ్ ఎయిర్క్రాఫ్ట్ కంపెనీ నిర్మించింది. రెండవ ప్రపంచ యుద్ధం వారి ప్రణాళికలకు అంతరాయం కలిగి"&amp;"ంచింది, మరియు 85 హెచ్‌పి (63 కిలోవాట్ల) జిసి -1 ఎ స్విఫ్ట్ ""ఆల్ మెటల్ స్విఫ్ట్"" గా ప్రకటించబడింది, కె.హెచ్. నిర్మించబడ్డాయి కాని తప్పనిసరిగా, డిజైన్ రకం ఉత్పత్తిలోకి ప్రవేశించినట్లుగానే ఉంది. [3] గ్లోబ్ సుమారు 408 GC-1AS ను నిర్మించింది. ఆ సంవత్సరం తరువ"&amp;"ాత, స్విఫ్ట్ 125 హెచ్‌పి (93 కిలోవాట్) యొక్క శక్తివంతమైన ఇంజిన్‌ను పొందింది, ఇది జిసి -1 బిగా నిలిచింది. గ్లోబ్, టెమ్కోతో కలిసి, ఆరు నెలల్లో 833 జిసి -1 బి. గ్లోబ్ యొక్క ఉత్పత్తి స్విఫ్ట్ అమ్మకాలను అధిగమించింది; ఫలితంగా భూగోళం దివాలా తీయబడింది. అతిపెద్ద ర"&amp;"ుణగ్రహీత అయిన టెమ్కో, టైప్ సర్టిఫికేట్, సాధనం, విమానం మరియు భాగాలను పొందటానికి 8,000 328,000 చెల్లించారు, 1947 చివరలో ఉత్పత్తిని కొనసాగించడానికి వీలు కల్పిస్తుంది. వారి నష్టాలను తిరిగి పొందాలని ఆశతో. [4] టెమ్కో 1951 లో స్విఫ్ట్ ఉత్పత్తిని ముగించే ముందు 26"&amp;"0 విమానాలను నిర్మించింది. స్విఫ్ట్ కోసం టైప్ సర్టిఫికేట్ యూనివర్సల్ ఎయిర్క్రాఫ్ట్ ఇండస్ట్రీస్ (తరువాత యూనివైర్) తో పాటు అన్ని ఉత్పత్తి సాధనాలతో పొందబడింది. అధ్యక్షుడు చార్లీ నెల్సన్ నాయకత్వంలో స్విఫ్ట్ మ్యూజియం ఫౌండేషన్ టైప్ సర్టిఫికేట్, భాగాలు మరియు సాధన"&amp;"ాన్ని కొనుగోలు చేసిన 1979 వరకు విడి భాగాలు నిర్మించబడ్డాయి. [1] ఈ ధారావాహిక యొక్క అత్యంత అసాధారణమైన వేరియంట్ ఒక ప్రత్యేక రూపకల్పనగా మారింది, టెమ్కో TE-1 బుకరూ, ఇది USAF ట్రైనర్ విమాన ఒప్పందానికి పోటీదారుగా మొదట స్వల్పకాలికంగా నిర్మించబడింది మరియు తరువాత వ"&amp;"ిదేశీ సేవకు సైనిక శిక్షకుడిగా బదిలీ చేయబడింది. [[[ 5] ఈ శిక్షకులలో చాలామంది అప్పటి నుండి పౌర మార్కెట్‌కు తిరిగి వచ్చారు. జేన్ యొక్క అన్ని ప్రపంచ విమానాల నుండి డేటా 1948 [6] పోల్చదగిన పాత్ర, కాన్ఫిగరేషన్ మరియు ERA యొక్క సాధారణ లక్షణాల పనితీరు విమానం")</f>
        <v>గ్లోబ్ జిసి -1 స్విఫ్ట్, గ్లోబ్/టెమ్కో స్విఫ్ట్ అని కూడా పిలుస్తారు, ఇది రెండవ ప్రపంచ యుద్ధానంతర కాలం నుండి ఒక కాంతి, రెండు-సీట్ల క్రీడా మోనోప్లేన్. స్విఫ్ట్ R.S. 1940 లో "పాప్" జాన్సన్, ఇప్పుడు స్విఫ్ట్ యొక్క మూలాలు చుట్టూ జనాదరణ పొందిన పురాణాలలోకి ప్రవేశించిన c హాజనిత కథ ఉన్నప్పటికీ, ఒక కల్వర్ క్యాడెట్ "టెంప్లేట్" విమానం వలె పొందబడింది. [2] ఈ డిజైన్‌ను గ్లోబ్ మెడిసిన్ కంపెనీ అధ్యక్షుడు జాన్ కెన్నెడీ తన కొత్త గ్లోబ్ ఎయిర్క్రాఫ్ట్ కంపెనీ నిర్మించింది. రెండవ ప్రపంచ యుద్ధం వారి ప్రణాళికలకు అంతరాయం కలిగించింది, మరియు 85 హెచ్‌పి (63 కిలోవాట్ల) జిసి -1 ఎ స్విఫ్ట్ "ఆల్ మెటల్ స్విఫ్ట్" గా ప్రకటించబడింది, కె.హెచ్. నిర్మించబడ్డాయి కాని తప్పనిసరిగా, డిజైన్ రకం ఉత్పత్తిలోకి ప్రవేశించినట్లుగానే ఉంది. [3] గ్లోబ్ సుమారు 408 GC-1AS ను నిర్మించింది. ఆ సంవత్సరం తరువాత, స్విఫ్ట్ 125 హెచ్‌పి (93 కిలోవాట్) యొక్క శక్తివంతమైన ఇంజిన్‌ను పొందింది, ఇది జిసి -1 బిగా నిలిచింది. గ్లోబ్, టెమ్కోతో కలిసి, ఆరు నెలల్లో 833 జిసి -1 బి. గ్లోబ్ యొక్క ఉత్పత్తి స్విఫ్ట్ అమ్మకాలను అధిగమించింది; ఫలితంగా భూగోళం దివాలా తీయబడింది. అతిపెద్ద రుణగ్రహీత అయిన టెమ్కో, టైప్ సర్టిఫికేట్, సాధనం, విమానం మరియు భాగాలను పొందటానికి 8,000 328,000 చెల్లించారు, 1947 చివరలో ఉత్పత్తిని కొనసాగించడానికి వీలు కల్పిస్తుంది. వారి నష్టాలను తిరిగి పొందాలని ఆశతో. [4] టెమ్కో 1951 లో స్విఫ్ట్ ఉత్పత్తిని ముగించే ముందు 260 విమానాలను నిర్మించింది. స్విఫ్ట్ కోసం టైప్ సర్టిఫికేట్ యూనివర్సల్ ఎయిర్క్రాఫ్ట్ ఇండస్ట్రీస్ (తరువాత యూనివైర్) తో పాటు అన్ని ఉత్పత్తి సాధనాలతో పొందబడింది. అధ్యక్షుడు చార్లీ నెల్సన్ నాయకత్వంలో స్విఫ్ట్ మ్యూజియం ఫౌండేషన్ టైప్ సర్టిఫికేట్, భాగాలు మరియు సాధనాన్ని కొనుగోలు చేసిన 1979 వరకు విడి భాగాలు నిర్మించబడ్డాయి. [1] ఈ ధారావాహిక యొక్క అత్యంత అసాధారణమైన వేరియంట్ ఒక ప్రత్యేక రూపకల్పనగా మారింది, టెమ్కో TE-1 బుకరూ, ఇది USAF ట్రైనర్ విమాన ఒప్పందానికి పోటీదారుగా మొదట స్వల్పకాలికంగా నిర్మించబడింది మరియు తరువాత విదేశీ సేవకు సైనిక శిక్షకుడిగా బదిలీ చేయబడింది. [[[ 5] ఈ శిక్షకులలో చాలామంది అప్పటి నుండి పౌర మార్కెట్‌కు తిరిగి వచ్చారు. జేన్ యొక్క అన్ని ప్రపంచ విమానాల నుండి డేటా 1948 [6] పోల్చదగిన పాత్ర, కాన్ఫిగరేషన్ మరియు ERA యొక్క సాధారణ లక్షణాల పనితీరు విమానం</v>
      </c>
      <c r="E103" s="1" t="s">
        <v>1781</v>
      </c>
      <c r="F103" s="1" t="str">
        <f>IFERROR(__xludf.DUMMYFUNCTION("GOOGLETRANSLATE(E:E, ""en"", ""te"")"),"పౌర విమానం")</f>
        <v>పౌర విమానం</v>
      </c>
      <c r="K103" s="1" t="s">
        <v>1782</v>
      </c>
      <c r="L103" s="1" t="str">
        <f>IFERROR(__xludf.DUMMYFUNCTION("GOOGLETRANSLATE(K:K, ""en"", ""te"")"),"గ్లోబ్ విమానం/టెమ్కో")</f>
        <v>గ్లోబ్ విమానం/టెమ్కో</v>
      </c>
      <c r="M103" s="1" t="s">
        <v>1783</v>
      </c>
      <c r="N103" s="1" t="s">
        <v>1784</v>
      </c>
      <c r="O103" s="1" t="str">
        <f>IFERROR(__xludf.DUMMYFUNCTION("GOOGLETRANSLATE(N:N, ""en"", ""te"")"),"R.S. జాన్సన్")</f>
        <v>R.S. జాన్సన్</v>
      </c>
      <c r="P103" s="1" t="s">
        <v>1785</v>
      </c>
      <c r="Q103" s="1">
        <v>1946.0</v>
      </c>
      <c r="T103" s="1" t="s">
        <v>1786</v>
      </c>
      <c r="U103" s="1" t="s">
        <v>1787</v>
      </c>
      <c r="V103" s="1" t="s">
        <v>1788</v>
      </c>
      <c r="W103" s="1" t="s">
        <v>127</v>
      </c>
      <c r="X103" s="1" t="s">
        <v>1789</v>
      </c>
      <c r="Y103" s="1" t="s">
        <v>1790</v>
      </c>
      <c r="Z103" s="1" t="s">
        <v>1791</v>
      </c>
      <c r="AA103" s="1" t="s">
        <v>1792</v>
      </c>
      <c r="AB103" s="1" t="s">
        <v>1793</v>
      </c>
      <c r="AC103" s="1" t="s">
        <v>1794</v>
      </c>
      <c r="AD103" s="1" t="s">
        <v>1795</v>
      </c>
      <c r="AE103" s="1" t="s">
        <v>1796</v>
      </c>
      <c r="AH103" s="1" t="s">
        <v>1797</v>
      </c>
      <c r="AJ103" s="1" t="s">
        <v>1798</v>
      </c>
      <c r="AK103" s="1" t="s">
        <v>258</v>
      </c>
      <c r="AL103" s="1" t="s">
        <v>1799</v>
      </c>
      <c r="AM103" s="1" t="s">
        <v>1800</v>
      </c>
      <c r="AO103" s="1" t="s">
        <v>1801</v>
      </c>
      <c r="AP103" s="1" t="s">
        <v>1802</v>
      </c>
      <c r="AR103" s="1" t="s">
        <v>598</v>
      </c>
      <c r="AT103" s="1" t="s">
        <v>1803</v>
      </c>
      <c r="AW103" s="1" t="s">
        <v>1804</v>
      </c>
      <c r="AX103" s="1" t="s">
        <v>1805</v>
      </c>
      <c r="BB103" s="1" t="s">
        <v>1806</v>
      </c>
      <c r="BC103" s="1" t="s">
        <v>1807</v>
      </c>
    </row>
    <row r="104">
      <c r="A104" s="1" t="s">
        <v>1808</v>
      </c>
      <c r="B104" s="1" t="str">
        <f>IFERROR(__xludf.DUMMYFUNCTION("GOOGLETRANSLATE(A:A, ""en"", ""te"")"),"గ్రాసో విమానం ఈగిల్ 1")</f>
        <v>గ్రాసో విమానం ఈగిల్ 1</v>
      </c>
      <c r="C104" s="1" t="s">
        <v>1809</v>
      </c>
      <c r="D104" s="1" t="str">
        <f>IFERROR(__xludf.DUMMYFUNCTION("GOOGLETRANSLATE(C:C, ""en"", ""te"")"),"గ్రేట్ ప్లెయిన్స్ ఎయిర్క్రాఫ్ట్ ఈగిల్ అనేది వోక్స్వ్యాగన్ ఎయిర్-కూల్డ్ ఇంజిన్‌తో నడిచే ఒకే సీటు హోమ్‌బిల్ట్ బైప్‌లేన్. [1] [2] [3] గ్రాసో ఎయిర్క్రాఫ్ట్ ఈగిల్ 1 ను రాన్ గ్రాసో రూపొందించారు, మరియు ఉత్పత్తి హక్కులను గ్రేట్ ప్లెయిన్స్ ఎయిర్క్రాఫ్ట్ సప్లై కంపె"&amp;"నీకి విక్రయించారు. . [[ రెక్కలు అన్నీ చెక్క నిర్మాణం. ఇది మోనెట్ సోనెరాయ్ వలె అదే ఒక భాగాన్ని, ఆల్-అల్యూమినియం ల్యాండింగ్ గేర్‌ను ఉపయోగిస్తుంది. [6] సులభమైన ఈగిల్ ప్రణాళికల నుండి నిర్మించబడింది; గ్రేట్ ప్లెయిన్స్ కొన్ని ఉప-సమావేశాలను సరఫరా చేస్తున్నప్పటిక"&amp;"ీ కిట్ అందుబాటులో లేదు. ప్రణాళికల నుండి విమానం పూర్తి చేయడానికి అంచనా సమయం 300-500 గంటలు. [2] [3] గ్రేట్ ప్లెయిన్స్ జనరల్ లక్షణాల పనితీరు నుండి డేటా")</f>
        <v>గ్రేట్ ప్లెయిన్స్ ఎయిర్క్రాఫ్ట్ ఈగిల్ అనేది వోక్స్వ్యాగన్ ఎయిర్-కూల్డ్ ఇంజిన్‌తో నడిచే ఒకే సీటు హోమ్‌బిల్ట్ బైప్‌లేన్. [1] [2] [3] గ్రాసో ఎయిర్క్రాఫ్ట్ ఈగిల్ 1 ను రాన్ గ్రాసో రూపొందించారు, మరియు ఉత్పత్తి హక్కులను గ్రేట్ ప్లెయిన్స్ ఎయిర్క్రాఫ్ట్ సప్లై కంపెనీకి విక్రయించారు. . [[ రెక్కలు అన్నీ చెక్క నిర్మాణం. ఇది మోనెట్ సోనెరాయ్ వలె అదే ఒక భాగాన్ని, ఆల్-అల్యూమినియం ల్యాండింగ్ గేర్‌ను ఉపయోగిస్తుంది. [6] సులభమైన ఈగిల్ ప్రణాళికల నుండి నిర్మించబడింది; గ్రేట్ ప్లెయిన్స్ కొన్ని ఉప-సమావేశాలను సరఫరా చేస్తున్నప్పటికీ కిట్ అందుబాటులో లేదు. ప్రణాళికల నుండి విమానం పూర్తి చేయడానికి అంచనా సమయం 300-500 గంటలు. [2] [3] గ్రేట్ ప్లెయిన్స్ జనరల్ లక్షణాల పనితీరు నుండి డేటా</v>
      </c>
      <c r="E104" s="1" t="s">
        <v>1810</v>
      </c>
      <c r="F104" s="1" t="str">
        <f>IFERROR(__xludf.DUMMYFUNCTION("GOOGLETRANSLATE(E:E, ""en"", ""te"")"),"బిప్‌లేన్")</f>
        <v>బిప్‌లేన్</v>
      </c>
      <c r="H104" s="1" t="s">
        <v>1811</v>
      </c>
      <c r="I104" s="1" t="str">
        <f>IFERROR(__xludf.DUMMYFUNCTION("GOOGLETRANSLATE(H:H, ""en"", ""te"")"),"అమెరికా సంయుక్త రాష్ట్రాలు")</f>
        <v>అమెరికా సంయుక్త రాష్ట్రాలు</v>
      </c>
      <c r="J104" s="1" t="s">
        <v>1812</v>
      </c>
      <c r="K104" s="1" t="s">
        <v>1813</v>
      </c>
      <c r="L104" s="1" t="str">
        <f>IFERROR(__xludf.DUMMYFUNCTION("GOOGLETRANSLATE(K:K, ""en"", ""te"")"),"గ్రేట్ ప్లెయిన్స్ ఎయిర్క్రాఫ్ట్ సప్లై కంపెనీ")</f>
        <v>గ్రేట్ ప్లెయిన్స్ ఎయిర్క్రాఫ్ట్ సప్లై కంపెనీ</v>
      </c>
      <c r="M104" s="1" t="s">
        <v>1814</v>
      </c>
      <c r="N104" s="1" t="s">
        <v>1815</v>
      </c>
      <c r="O104" s="1" t="str">
        <f>IFERROR(__xludf.DUMMYFUNCTION("GOOGLETRANSLATE(N:N, ""en"", ""te"")"),"రాన్ గ్రాసో")</f>
        <v>రాన్ గ్రాసో</v>
      </c>
      <c r="Q104" s="1">
        <v>1998.0</v>
      </c>
      <c r="W104" s="1">
        <v>1.0</v>
      </c>
      <c r="Y104" s="1" t="s">
        <v>1816</v>
      </c>
      <c r="Z104" s="1" t="s">
        <v>1817</v>
      </c>
      <c r="AB104" s="1" t="s">
        <v>1818</v>
      </c>
      <c r="AD104" s="1" t="s">
        <v>1819</v>
      </c>
      <c r="AE104" s="1" t="s">
        <v>1820</v>
      </c>
      <c r="AG104" s="1" t="s">
        <v>149</v>
      </c>
      <c r="AH104" s="1" t="s">
        <v>1821</v>
      </c>
      <c r="AL104" s="1" t="s">
        <v>1822</v>
      </c>
      <c r="AM104" s="1" t="s">
        <v>1823</v>
      </c>
      <c r="AR104" s="1" t="s">
        <v>202</v>
      </c>
    </row>
    <row r="105">
      <c r="A105" s="1" t="s">
        <v>1824</v>
      </c>
      <c r="B105" s="1" t="str">
        <f>IFERROR(__xludf.DUMMYFUNCTION("GOOGLETRANSLATE(A:A, ""en"", ""te"")"),"గ్రుమ్మన్ జి -118")</f>
        <v>గ్రుమ్మన్ జి -118</v>
      </c>
      <c r="C105" s="1" t="s">
        <v>1825</v>
      </c>
      <c r="D105" s="1" t="str">
        <f>IFERROR(__xludf.DUMMYFUNCTION("GOOGLETRANSLATE(C:C, ""en"", ""te"")"),"గ్రుమ్మన్ జి -118 (కొన్నిసార్లు ఇది ఎక్స్ఎఫ్ 12 ఎఫ్ అని పిలుస్తారు, అయితే ఇది ఎప్పుడూ అధికారికం కాదు [2]) యుఎస్ నేవీ ఎయిర్క్రాఫ్ట్ క్యారియర్‌లలో ఉపయోగం కోసం ఆల్-వెదర్ క్షిపణి-సాయుధ ఇంటర్‌సెప్టర్ విమానాల రూపకల్పన. వాస్తవానికి ఒక అప్‌ప్రేటెడ్ ఎఫ్ 11 ఎఫ్ టైగ"&amp;"ర్‌గా భావించబడింది, ఇది త్వరలో పెద్ద మరియు శక్తివంతమైన ప్రాజెక్టుగా అభివృద్ధి చెందింది. 1955 లో రెండు ప్రోటోటైప్‌లను ఆదేశించినప్పటికీ, ఏదైనా ఉదాహరణలు నిర్మించబడటానికి ముందే అదే సంవత్సరం అభివృద్ధి F4H ఫాంటమ్ II కి అనుకూలంగా రద్దు చేయబడింది. గ్రుమ్మన్ యొక్క"&amp;" తదుపరి (మరియు చివరి) క్యారియర్ ఫైటర్ 1968 లో ఆదేశించిన ఎఫ్ -14 టామ్‌క్యాట్. గ్రుమ్మన్ డిజైన్ 118 రెండు సీట్ల, జంట-ఇంజిన్, రాకెట్ ఆగ్మెంటెడ్, క్యారియర్-ఆధారిత ఆల్-వెదర్-వెదర్ సూపర్సోనిక్ ఫైటర్ విమానాలు. ఇది 45 ° స్వీప్ వింగ్, ""టి-టెయిల్"" ఎంపెనేజ్, రెండు"&amp;" చిన్న మడత వెంట్రల్ రెక్కలు మరియు ట్రైసైకిల్ కాన్ఫిగరేషన్ యొక్క ల్యాండింగ్ గేర్ కలిగి ఉంది. ఎజెక్షన్ కోసం, టెన్డం సిబ్బందిని కప్పబడి క్రిందికి బయటకు తీశారు. ఇది తక్కువ స్పీడ్ నిర్వహణను మెరుగుపరచడానికి సరిహద్దు పొర నియంత్రణ వ్యవస్థను కూడా కలిగి ఉంది. G-118"&amp;" రెండు J79-GE-3 ఇంజన్లతో శక్తినివ్వవలసి ఉంది, మరింత శక్తివంతమైన J79-GE-207 ఇంజిన్లకు వసతి ఉంది, ఒక్కొక్కటి 18,000 ఎల్బిఎఫ్ ఆఫ్టర్ బర్నింగ్ థ్రస్ట్ ఉత్పత్తి చేస్తుంది. సమకాలీన వోట్ XF8U-3 క్రూసేడర్ III మాదిరిగానే, ఇది JP-4 ఇంధనం మరియు హైడ్రోజన్ పెరాక్సైడ్ "&amp;"ఆక్సిడైజర్ మిశ్రమాన్ని ఉపయోగించి అదనపు థ్రోట్‌లెబుల్ ద్రవ-ఇంధన రాకెట్ ఇంజిన్‌తో రూపొందించబడింది, ఇది 5,000 lbf థ్రస్ట్‌ను ఉత్పత్తి చేసింది. [3] AIM-7 స్పారో ఎయిర్-టు-ఎయిర్ క్షిపణి మరియు అదనపు AIM-7 లేదా మూడు AIM-9 సైడ్‌వైండర్ క్షిపణుల కోసం అంతర్గత ఆయుధాల "&amp;"బే కోసం ఆయుధ దుకాణాలు రెండు సెమీ-రిసెస్డ్ హార్డ్ పాయింట్లలో ఫ్యూజ్‌లేజ్ కింద ఉండేవి. [1] మరియు ప్రామాణిక విమాన లక్షణాల నుండి డేటా [3] సాధారణ లక్షణాలు పనితీరు ఆయుధ సంబంధిత అభివృద్ధి విమానం పోల్చదగిన పాత్ర, కాన్ఫిగరేషన్ మరియు ERA సంబంధిత జాబితాలు")</f>
        <v>గ్రుమ్మన్ జి -118 (కొన్నిసార్లు ఇది ఎక్స్ఎఫ్ 12 ఎఫ్ అని పిలుస్తారు, అయితే ఇది ఎప్పుడూ అధికారికం కాదు [2]) యుఎస్ నేవీ ఎయిర్క్రాఫ్ట్ క్యారియర్‌లలో ఉపయోగం కోసం ఆల్-వెదర్ క్షిపణి-సాయుధ ఇంటర్‌సెప్టర్ విమానాల రూపకల్పన. వాస్తవానికి ఒక అప్‌ప్రేటెడ్ ఎఫ్ 11 ఎఫ్ టైగర్‌గా భావించబడింది, ఇది త్వరలో పెద్ద మరియు శక్తివంతమైన ప్రాజెక్టుగా అభివృద్ధి చెందింది. 1955 లో రెండు ప్రోటోటైప్‌లను ఆదేశించినప్పటికీ, ఏదైనా ఉదాహరణలు నిర్మించబడటానికి ముందే అదే సంవత్సరం అభివృద్ధి F4H ఫాంటమ్ II కి అనుకూలంగా రద్దు చేయబడింది. గ్రుమ్మన్ యొక్క తదుపరి (మరియు చివరి) క్యారియర్ ఫైటర్ 1968 లో ఆదేశించిన ఎఫ్ -14 టామ్‌క్యాట్. గ్రుమ్మన్ డిజైన్ 118 రెండు సీట్ల, జంట-ఇంజిన్, రాకెట్ ఆగ్మెంటెడ్, క్యారియర్-ఆధారిత ఆల్-వెదర్-వెదర్ సూపర్సోనిక్ ఫైటర్ విమానాలు. ఇది 45 ° స్వీప్ వింగ్, "టి-టెయిల్" ఎంపెనేజ్, రెండు చిన్న మడత వెంట్రల్ రెక్కలు మరియు ట్రైసైకిల్ కాన్ఫిగరేషన్ యొక్క ల్యాండింగ్ గేర్ కలిగి ఉంది. ఎజెక్షన్ కోసం, టెన్డం సిబ్బందిని కప్పబడి క్రిందికి బయటకు తీశారు. ఇది తక్కువ స్పీడ్ నిర్వహణను మెరుగుపరచడానికి సరిహద్దు పొర నియంత్రణ వ్యవస్థను కూడా కలిగి ఉంది. G-118 రెండు J79-GE-3 ఇంజన్లతో శక్తినివ్వవలసి ఉంది, మరింత శక్తివంతమైన J79-GE-207 ఇంజిన్లకు వసతి ఉంది, ఒక్కొక్కటి 18,000 ఎల్బిఎఫ్ ఆఫ్టర్ బర్నింగ్ థ్రస్ట్ ఉత్పత్తి చేస్తుంది. సమకాలీన వోట్ XF8U-3 క్రూసేడర్ III మాదిరిగానే, ఇది JP-4 ఇంధనం మరియు హైడ్రోజన్ పెరాక్సైడ్ ఆక్సిడైజర్ మిశ్రమాన్ని ఉపయోగించి అదనపు థ్రోట్‌లెబుల్ ద్రవ-ఇంధన రాకెట్ ఇంజిన్‌తో రూపొందించబడింది, ఇది 5,000 lbf థ్రస్ట్‌ను ఉత్పత్తి చేసింది. [3] AIM-7 స్పారో ఎయిర్-టు-ఎయిర్ క్షిపణి మరియు అదనపు AIM-7 లేదా మూడు AIM-9 సైడ్‌వైండర్ క్షిపణుల కోసం అంతర్గత ఆయుధాల బే కోసం ఆయుధ దుకాణాలు రెండు సెమీ-రిసెస్డ్ హార్డ్ పాయింట్లలో ఫ్యూజ్‌లేజ్ కింద ఉండేవి. [1] మరియు ప్రామాణిక విమాన లక్షణాల నుండి డేటా [3] సాధారణ లక్షణాలు పనితీరు ఆయుధ సంబంధిత అభివృద్ధి విమానం పోల్చదగిన పాత్ర, కాన్ఫిగరేషన్ మరియు ERA సంబంధిత జాబితాలు</v>
      </c>
      <c r="E105" s="1" t="s">
        <v>1826</v>
      </c>
      <c r="F105" s="1" t="str">
        <f>IFERROR(__xludf.DUMMYFUNCTION("GOOGLETRANSLATE(E:E, ""en"", ""te"")"),"ఫైటర్ విమానం")</f>
        <v>ఫైటర్ విమానం</v>
      </c>
      <c r="G105" s="1" t="s">
        <v>1827</v>
      </c>
      <c r="K105" s="1" t="s">
        <v>1828</v>
      </c>
      <c r="L105" s="1" t="str">
        <f>IFERROR(__xludf.DUMMYFUNCTION("GOOGLETRANSLATE(K:K, ""en"", ""te"")"),"గ్రుమ్మన్")</f>
        <v>గ్రుమ్మన్</v>
      </c>
      <c r="M105" s="2" t="s">
        <v>1829</v>
      </c>
      <c r="R105" s="1" t="s">
        <v>1830</v>
      </c>
      <c r="W105" s="1">
        <v>2.0</v>
      </c>
      <c r="X105" s="1" t="s">
        <v>1831</v>
      </c>
      <c r="Y105" s="1" t="s">
        <v>1832</v>
      </c>
      <c r="Z105" s="1" t="s">
        <v>1833</v>
      </c>
      <c r="AA105" s="1" t="s">
        <v>1834</v>
      </c>
      <c r="AB105" s="1" t="s">
        <v>1835</v>
      </c>
      <c r="AC105" s="1" t="s">
        <v>1836</v>
      </c>
      <c r="AH105" s="1" t="s">
        <v>1837</v>
      </c>
      <c r="AL105" s="1" t="s">
        <v>1838</v>
      </c>
      <c r="AP105" s="1" t="s">
        <v>1839</v>
      </c>
      <c r="AS105" s="1" t="s">
        <v>1840</v>
      </c>
      <c r="AT105" s="1" t="s">
        <v>1841</v>
      </c>
      <c r="AV105" s="1" t="s">
        <v>1842</v>
      </c>
      <c r="BF105" s="1" t="s">
        <v>1843</v>
      </c>
      <c r="CJ105" s="1" t="s">
        <v>1844</v>
      </c>
      <c r="DB105" s="1" t="s">
        <v>1845</v>
      </c>
      <c r="DC105" s="1" t="s">
        <v>1846</v>
      </c>
    </row>
    <row r="106">
      <c r="A106" s="1" t="s">
        <v>1847</v>
      </c>
      <c r="B106" s="1" t="str">
        <f>IFERROR(__xludf.DUMMYFUNCTION("GOOGLETRANSLATE(A:A, ""en"", ""te"")"),"గ్రిఫ్ H2000")</f>
        <v>గ్రిఫ్ H2000</v>
      </c>
      <c r="C106" s="1" t="s">
        <v>1848</v>
      </c>
      <c r="D106" s="1" t="str">
        <f>IFERROR(__xludf.DUMMYFUNCTION("GOOGLETRANSLATE(C:C, ""en"", ""te"")"),"గ్రిఫ్ హెచ్ 2000 అనేది ఇటాలియన్ హై-వింగ్, సింగిల్ మరియు రెండు-ప్లేస్ ఫ్యామిలీ ఆఫ్ హాంగ్ గ్లైడర్స్, ఇది కాస్టెల్ శాంటిలియాకు చెందిన గ్రిఫ్ ఇటాలియా రూపకల్పన చేసి ఉత్పత్తి చేసింది. [1] H2000 ప్రారంభ మరియు విమాన శిక్షణ కోసం రూపొందించబడింది మరియు 1995 లో అభిరు"&amp;"చి పేరుతో ప్రవేశపెట్టినప్పటి నుండి క్రమంగా మెరుగుపరచబడింది. H2000 నాలుగు పరిమాణాలలో నిర్మించబడింది, సింగిల్ ప్లేస్ వెర్షన్లు చదరపు మీటర్లలో వారి సుమారుగా వింగ్ ప్రాంతం చేత నియమించబడ్డాయి. [1] [2] ఈ విమానం అల్యూమినియం గొట్టాల నుండి తయారవుతుంది, వింగ్ డాక్ర"&amp;"ాన్ సెయిల్‌క్లాత్‌లో కప్పబడి ఉంటుంది. దీని రెక్క ఒకే కింగ్‌పోస్ట్ నుండి బ్రేస్ చేయబడిన కేబుల్ మరియు ముక్కు కోణం 120 ° ఉంటుంది. అనేక శిక్షణ మరియు అనుభవశూన్యుడు గ్లైడర్‌ల మాదిరిగా కాకుండా H2000 ఒకే ఉపరితల విభాగం కాదు, కానీ క్రాస్‌బార్‌ను చుట్టుముట్టే 50% డబ"&amp;"ుల్ ఉపరితలం ఉంది. [1] తయారీదారు హాల్ వీల్స్, ఎర్గోనామిక్ స్పీడ్ బార్, రబ్బరు కప్పబడిన నిటారుగా ఉన్న గొట్టాలు మరియు త్రిలం వింగ్ లీడింగ్ ఎడ్జ్‌తో సహా గ్లైడర్ కోసం సుదీర్ఘ ఎంపికల జాబితాను అందిస్తుంది. [2] బెర్ట్రాండ్ మరియు గ్రిఫ్ నుండి డేటా [1] [2] సాధారణ ల"&amp;"క్షణాల పనితీరు")</f>
        <v>గ్రిఫ్ హెచ్ 2000 అనేది ఇటాలియన్ హై-వింగ్, సింగిల్ మరియు రెండు-ప్లేస్ ఫ్యామిలీ ఆఫ్ హాంగ్ గ్లైడర్స్, ఇది కాస్టెల్ శాంటిలియాకు చెందిన గ్రిఫ్ ఇటాలియా రూపకల్పన చేసి ఉత్పత్తి చేసింది. [1] H2000 ప్రారంభ మరియు విమాన శిక్షణ కోసం రూపొందించబడింది మరియు 1995 లో అభిరుచి పేరుతో ప్రవేశపెట్టినప్పటి నుండి క్రమంగా మెరుగుపరచబడింది. H2000 నాలుగు పరిమాణాలలో నిర్మించబడింది, సింగిల్ ప్లేస్ వెర్షన్లు చదరపు మీటర్లలో వారి సుమారుగా వింగ్ ప్రాంతం చేత నియమించబడ్డాయి. [1] [2] ఈ విమానం అల్యూమినియం గొట్టాల నుండి తయారవుతుంది, వింగ్ డాక్రాన్ సెయిల్‌క్లాత్‌లో కప్పబడి ఉంటుంది. దీని రెక్క ఒకే కింగ్‌పోస్ట్ నుండి బ్రేస్ చేయబడిన కేబుల్ మరియు ముక్కు కోణం 120 ° ఉంటుంది. అనేక శిక్షణ మరియు అనుభవశూన్యుడు గ్లైడర్‌ల మాదిరిగా కాకుండా H2000 ఒకే ఉపరితల విభాగం కాదు, కానీ క్రాస్‌బార్‌ను చుట్టుముట్టే 50% డబుల్ ఉపరితలం ఉంది. [1] తయారీదారు హాల్ వీల్స్, ఎర్గోనామిక్ స్పీడ్ బార్, రబ్బరు కప్పబడిన నిటారుగా ఉన్న గొట్టాలు మరియు త్రిలం వింగ్ లీడింగ్ ఎడ్జ్‌తో సహా గ్లైడర్ కోసం సుదీర్ఘ ఎంపికల జాబితాను అందిస్తుంది. [2] బెర్ట్రాండ్ మరియు గ్రిఫ్ నుండి డేటా [1] [2] సాధారణ లక్షణాల పనితీరు</v>
      </c>
      <c r="E106" s="1" t="s">
        <v>141</v>
      </c>
      <c r="F106" s="1" t="str">
        <f>IFERROR(__xludf.DUMMYFUNCTION("GOOGLETRANSLATE(E:E, ""en"", ""te"")"),"గ్లైడర్ హాంగ్")</f>
        <v>గ్లైడర్ హాంగ్</v>
      </c>
      <c r="G106" s="1" t="s">
        <v>142</v>
      </c>
      <c r="H106" s="1" t="s">
        <v>364</v>
      </c>
      <c r="I106" s="1" t="str">
        <f>IFERROR(__xludf.DUMMYFUNCTION("GOOGLETRANSLATE(H:H, ""en"", ""te"")"),"ఇటలీ")</f>
        <v>ఇటలీ</v>
      </c>
      <c r="J106" s="2" t="s">
        <v>365</v>
      </c>
      <c r="K106" s="1" t="s">
        <v>1849</v>
      </c>
      <c r="L106" s="1" t="str">
        <f>IFERROR(__xludf.DUMMYFUNCTION("GOOGLETRANSLATE(K:K, ""en"", ""te"")"),"గ్రిఫ్ ఇటాలియా")</f>
        <v>గ్రిఫ్ ఇటాలియా</v>
      </c>
      <c r="M106" s="1" t="s">
        <v>1850</v>
      </c>
      <c r="P106" s="1">
        <v>1995.0</v>
      </c>
      <c r="R106" s="1" t="s">
        <v>147</v>
      </c>
      <c r="W106" s="1" t="s">
        <v>127</v>
      </c>
      <c r="Y106" s="1" t="s">
        <v>1851</v>
      </c>
      <c r="Z106" s="1" t="s">
        <v>1852</v>
      </c>
      <c r="AA106" s="1" t="s">
        <v>1853</v>
      </c>
      <c r="AC106" s="1" t="s">
        <v>1854</v>
      </c>
      <c r="AD106" s="1" t="s">
        <v>256</v>
      </c>
      <c r="AE106" s="1" t="s">
        <v>720</v>
      </c>
      <c r="AG106" s="1" t="s">
        <v>149</v>
      </c>
      <c r="AH106" s="1" t="s">
        <v>1855</v>
      </c>
      <c r="AS106" s="1" t="s">
        <v>1856</v>
      </c>
    </row>
    <row r="107">
      <c r="A107" s="1" t="s">
        <v>1857</v>
      </c>
      <c r="B107" s="1" t="str">
        <f>IFERROR(__xludf.DUMMYFUNCTION("GOOGLETRANSLATE(A:A, ""en"", ""te"")"),"గ్రోబ్ జిఎఫ్ 200")</f>
        <v>గ్రోబ్ జిఎఫ్ 200</v>
      </c>
      <c r="C107" s="1" t="s">
        <v>1858</v>
      </c>
      <c r="D107" s="1" t="str">
        <f>IFERROR(__xludf.DUMMYFUNCTION("GOOGLETRANSLATE(C:C, ""en"", ""te"")"),"GROB GF 200 అనేది 1990 లలో జర్మనీలో అభివృద్ధి చేయబడిన అసాధారణ రూపకల్పన యొక్క వ్యాపార విమానం. GF 200 అనేది తక్కువ-వింగ్ కాంటిలివర్ మోనోప్లేన్, ముడుచుకునే ట్రైసైకిల్ అండర్ క్యారేజ్ మరియు అత్యంత క్రమబద్ధీకరించిన ఫ్యూజ్‌లేజ్. ఇంజిన్ ఫ్యూజ్‌లేజ్ లోపల, ప్యాసింజ"&amp;"ర్ క్యాబిన్ వెనుక భాగంలో అమర్చబడి, డ్రైవ్‌షాఫ్ట్ ద్వారా పషర్ ప్రొపెల్లర్‌ను నడిపించింది. GF 200 లో టి-తోక ఉంది, కానీ ఫ్యూజ్‌లేజ్ క్రింద పెద్ద వెంట్రల్ ఫిన్ కూడా ఉంది. ఇతర గ్రోబ్ డిజైన్ల మాదిరిగానే, డ్రైవ్‌షాఫ్ట్‌తో సహా ఈ ప్రత్యేక విమానం విషయంలో, నిర్మాణం "&amp;"మిశ్రమ పదార్థాలతో ఉంటుంది. అభివృద్ధి 1983 లో ప్రారంభమైంది, కాని మిశ్రమ రూపకల్పన కోసం ధృవీకరణను సాధించడం గురించి ఆందోళనల కారణంగా వాయిదా పడింది. ఏదేమైనా, జర్మన్ ప్రభుత్వం నుండి ఆర్థిక సహాయంతో, దశాబ్దం చివరి నాటికి అభివృద్ధి ప్రారంభమైంది. మే 1988 లో ది హన్నో"&amp;"వర్ షోలో ఈ ప్రాజెక్ట్ అధికారికంగా ప్రారంభించబడింది, ఈ సమయంలో డిజైన్ యొక్క మోకాప్ ప్రదర్శించబడింది మరియు రెండు సంవత్సరాలలో విమానం ఎగురుతుందని ఒక ఆశ వ్యక్తం చేసింది. ఇది ప్రసారం కావడంతో, మే నాటికి మొదటి విమానంలో మొదటి విమానంలో ఆశతో, మార్చి 1991 లో ప్రోటోటైప"&amp;"్ రూపొందించబడింది మరియు చివరికి ఇది నవంబర్ 26 న జరిగింది. ఈ విమానం 1992 లో బెర్లిన్ ఎయిర్ షోలో మొదటిసారి బహిరంగంగా కనిపించింది. ప్రారంభ విమాన పరీక్షలు ఇంజిన్ శీతలీకరణ మరియు అధిక శబ్దంతో సమస్యలను వెల్లడించాయి. మునుపటి ఆందోళనను ఇంజిన్ ఎయిర్ తీసుకోవడం యొక్క "&amp;"పున es రూపకల్పన ద్వారా పరిష్కరించారు. ప్రోటోటైప్ ఒక పరీక్ష విమానం మరియు సాంకేతిక ప్రదర్శనకారుడిగా ఉద్దేశించబడింది మరియు క్యాబిన్ ఒత్తిడి, డి-ఐసింగ్ పరికరాలు మరియు పూర్తి క్యాబిన్ ఇంటీరియర్‌తో సహా ఉత్పత్తి విమానంలో చేర్చబడిన అనేక మెరుగుదలలు లేవు. డిజైన్‌ను"&amp;" మరింత ముందుకు తీసుకెళ్లడానికి గ్రోబ్ ఆర్థిక మద్దతును కనుగొనలేకపోయినప్పుడు, సంస్థ 1997 లో మరింత ""ట్రూ-టు-లైఫ్"" ప్రోటోటైప్, జిఎఫ్ 250 ను నిర్మించింది, ఇది సంభావ్య వ్యాపారానికి మరింత ఆకర్షణీయంగా ఉంటుందనే నమ్మకంతో ఇది GF 250 భాగస్వాములు. మరింత ప్రణాళికాబద్"&amp;"ధమైన పరిణామాలలో టర్బోషాఫ్ట్-శక్తితో పనిచేసే జిఎఫ్ 300, మరియు జిఎఫ్ 350 జంట టర్బోషాఫ్ట్ ఇంజన్లు సాధారణ ప్రొపెల్లర్‌ను నడుపుతున్నాయి. జేన్ యొక్క అన్ని ప్రపంచ విమానాల నుండి డేటా 1992-93 [1] పోల్చదగిన పాత్ర, కాన్ఫిగరేషన్ మరియు ERA యొక్క సాధారణ లక్షణాల పనితీరు"&amp;" విమానం")</f>
        <v>GROB GF 200 అనేది 1990 లలో జర్మనీలో అభివృద్ధి చేయబడిన అసాధారణ రూపకల్పన యొక్క వ్యాపార విమానం. GF 200 అనేది తక్కువ-వింగ్ కాంటిలివర్ మోనోప్లేన్, ముడుచుకునే ట్రైసైకిల్ అండర్ క్యారేజ్ మరియు అత్యంత క్రమబద్ధీకరించిన ఫ్యూజ్‌లేజ్. ఇంజిన్ ఫ్యూజ్‌లేజ్ లోపల, ప్యాసింజర్ క్యాబిన్ వెనుక భాగంలో అమర్చబడి, డ్రైవ్‌షాఫ్ట్ ద్వారా పషర్ ప్రొపెల్లర్‌ను నడిపించింది. GF 200 లో టి-తోక ఉంది, కానీ ఫ్యూజ్‌లేజ్ క్రింద పెద్ద వెంట్రల్ ఫిన్ కూడా ఉంది. ఇతర గ్రోబ్ డిజైన్ల మాదిరిగానే, డ్రైవ్‌షాఫ్ట్‌తో సహా ఈ ప్రత్యేక విమానం విషయంలో, నిర్మాణం మిశ్రమ పదార్థాలతో ఉంటుంది. అభివృద్ధి 1983 లో ప్రారంభమైంది, కాని మిశ్రమ రూపకల్పన కోసం ధృవీకరణను సాధించడం గురించి ఆందోళనల కారణంగా వాయిదా పడింది. ఏదేమైనా, జర్మన్ ప్రభుత్వం నుండి ఆర్థిక సహాయంతో, దశాబ్దం చివరి నాటికి అభివృద్ధి ప్రారంభమైంది. మే 1988 లో ది హన్నోవర్ షోలో ఈ ప్రాజెక్ట్ అధికారికంగా ప్రారంభించబడింది, ఈ సమయంలో డిజైన్ యొక్క మోకాప్ ప్రదర్శించబడింది మరియు రెండు సంవత్సరాలలో విమానం ఎగురుతుందని ఒక ఆశ వ్యక్తం చేసింది. ఇది ప్రసారం కావడంతో, మే నాటికి మొదటి విమానంలో మొదటి విమానంలో ఆశతో, మార్చి 1991 లో ప్రోటోటైప్ రూపొందించబడింది మరియు చివరికి ఇది నవంబర్ 26 న జరిగింది. ఈ విమానం 1992 లో బెర్లిన్ ఎయిర్ షోలో మొదటిసారి బహిరంగంగా కనిపించింది. ప్రారంభ విమాన పరీక్షలు ఇంజిన్ శీతలీకరణ మరియు అధిక శబ్దంతో సమస్యలను వెల్లడించాయి. మునుపటి ఆందోళనను ఇంజిన్ ఎయిర్ తీసుకోవడం యొక్క పున es రూపకల్పన ద్వారా పరిష్కరించారు. ప్రోటోటైప్ ఒక పరీక్ష విమానం మరియు సాంకేతిక ప్రదర్శనకారుడిగా ఉద్దేశించబడింది మరియు క్యాబిన్ ఒత్తిడి, డి-ఐసింగ్ పరికరాలు మరియు పూర్తి క్యాబిన్ ఇంటీరియర్‌తో సహా ఉత్పత్తి విమానంలో చేర్చబడిన అనేక మెరుగుదలలు లేవు. డిజైన్‌ను మరింత ముందుకు తీసుకెళ్లడానికి గ్రోబ్ ఆర్థిక మద్దతును కనుగొనలేకపోయినప్పుడు, సంస్థ 1997 లో మరింత "ట్రూ-టు-లైఫ్" ప్రోటోటైప్, జిఎఫ్ 250 ను నిర్మించింది, ఇది సంభావ్య వ్యాపారానికి మరింత ఆకర్షణీయంగా ఉంటుందనే నమ్మకంతో ఇది GF 250 భాగస్వాములు. మరింత ప్రణాళికాబద్ధమైన పరిణామాలలో టర్బోషాఫ్ట్-శక్తితో పనిచేసే జిఎఫ్ 300, మరియు జిఎఫ్ 350 జంట టర్బోషాఫ్ట్ ఇంజన్లు సాధారణ ప్రొపెల్లర్‌ను నడుపుతున్నాయి. జేన్ యొక్క అన్ని ప్రపంచ విమానాల నుండి డేటా 1992-93 [1] పోల్చదగిన పాత్ర, కాన్ఫిగరేషన్ మరియు ERA యొక్క సాధారణ లక్షణాల పనితీరు విమానం</v>
      </c>
      <c r="E107" s="1" t="s">
        <v>1859</v>
      </c>
      <c r="F107" s="1" t="str">
        <f>IFERROR(__xludf.DUMMYFUNCTION("GOOGLETRANSLATE(E:E, ""en"", ""te"")"),"వ్యాపార విమానం")</f>
        <v>వ్యాపార విమానం</v>
      </c>
      <c r="H107" s="1" t="s">
        <v>515</v>
      </c>
      <c r="I107" s="1" t="str">
        <f>IFERROR(__xludf.DUMMYFUNCTION("GOOGLETRANSLATE(H:H, ""en"", ""te"")"),"జర్మనీ")</f>
        <v>జర్మనీ</v>
      </c>
      <c r="K107" s="1" t="s">
        <v>1860</v>
      </c>
      <c r="L107" s="1" t="str">
        <f>IFERROR(__xludf.DUMMYFUNCTION("GOOGLETRANSLATE(K:K, ""en"", ""te"")"),"గ్రోబ్ విమానం")</f>
        <v>గ్రోబ్ విమానం</v>
      </c>
      <c r="M107" s="1" t="s">
        <v>1861</v>
      </c>
      <c r="P107" s="3">
        <v>33568.0</v>
      </c>
      <c r="T107" s="1">
        <v>1.0</v>
      </c>
      <c r="W107" s="1" t="s">
        <v>1862</v>
      </c>
      <c r="X107" s="1" t="s">
        <v>1863</v>
      </c>
      <c r="Y107" s="1" t="s">
        <v>1864</v>
      </c>
      <c r="AB107" s="1" t="s">
        <v>1865</v>
      </c>
      <c r="AD107" s="1" t="s">
        <v>1866</v>
      </c>
      <c r="AH107" s="1" t="s">
        <v>1867</v>
      </c>
      <c r="AJ107" s="1" t="s">
        <v>1868</v>
      </c>
      <c r="AK107" s="1" t="s">
        <v>324</v>
      </c>
      <c r="AL107" s="1" t="s">
        <v>1869</v>
      </c>
      <c r="AM107" s="1" t="s">
        <v>1870</v>
      </c>
      <c r="AN107" s="1" t="s">
        <v>1871</v>
      </c>
      <c r="AP107" s="1" t="s">
        <v>1872</v>
      </c>
      <c r="AR107" s="1" t="s">
        <v>1873</v>
      </c>
      <c r="AT107" s="1" t="s">
        <v>1874</v>
      </c>
      <c r="BF107" s="1" t="s">
        <v>162</v>
      </c>
      <c r="DD107" s="1" t="s">
        <v>1875</v>
      </c>
      <c r="DE107" s="1" t="s">
        <v>1876</v>
      </c>
    </row>
    <row r="108">
      <c r="A108" s="1" t="s">
        <v>1877</v>
      </c>
      <c r="B108" s="1" t="str">
        <f>IFERROR(__xludf.DUMMYFUNCTION("GOOGLETRANSLATE(A:A, ""en"", ""te"")"),"గ్రుమ్మన్ పిల్లి")</f>
        <v>గ్రుమ్మన్ పిల్లి</v>
      </c>
      <c r="C108" s="1" t="s">
        <v>1878</v>
      </c>
      <c r="D108" s="1" t="str">
        <f>IFERROR(__xludf.DUMMYFUNCTION("GOOGLETRANSLATE(C:C, ""en"", ""te"")"),"గ్రుమ్మన్ పిల్లి 1940 ల అమెరికన్ క్యాబిన్ మోనోప్లేన్, ఇది గ్రుమ్మన్ చేత రూపొందించబడింది మరియు నిర్మించింది. రెండు వెర్షన్లు నిర్మించబడ్డాయి; G-63 పిల్లి I ముడుచుకునే టెయిల్‌వీల్ ల్యాండింగ్ గేర్‌తో, మరియు G-72 కిట్టెన్ II ముడుచుకునే నోస్‌వీల్ ల్యాండింగ్ గే"&amp;"ర్‌తో. 1943 లో, సంస్థ కోసం యుద్ధానంతర ప్రణాళికలో భాగంగా, గ్రుమ్మన్ లైట్ ఎయిర్క్రాఫ్ట్ మార్కెట్లోకి ప్రవేశించడం ప్రారంభించాడు. మొదటి డిజైన్ G-63 పిల్లి I, ఇది ఆల్-మెటల్ టూ/మూడు-సీట్ల క్యాబిన్ మోనోప్లేన్, ముడుచుకునే టెయిల్‌వీల్ ల్యాండింగ్ గేర్‌తో మరియు లైమి"&amp;"ంగ్ O-290 పిస్టన్ ఇంజిన్ ద్వారా శక్తినిస్తుంది. ఈ విమానం మొదట 18 మార్చి 1944 న ప్రయాణించింది. పరీక్ష కొనసాగినప్పటికీ, నిరంతర యుద్ధ ప్రయత్నం కారణంగా విమానం ఉత్పత్తిలోకి ప్రవేశించలేదు. లిఫ్ట్/డ్రాగ్ నిష్పత్తిని మెరుగుపరచడానికి అసలు రెక్కను డక్టెడ్ మెయిన్‌ప్"&amp;"లేన్ ద్వారా భర్తీ చేశారు. 4 ఫిబ్రవరి 1946 న, ముడుచుకునే నోస్‌వీల్ ల్యాండింగ్ గేర్ మరియు ద్వంద్వ నియంత్రణలతో కూడిన సంస్కరణ, G-72 కిట్టెన్ II ఎగురవేయబడింది. పిల్లి II కూడా వింగ్‌కు మెరుగుదలలు కలిగి ఉంది మరియు అసలు సింగిల్ నిలువు తోక మొదటి విమానానికి ముందు జ"&amp;"ంట రెక్కలుగా మార్చబడింది, కాని విమాన పరీక్ష యొక్క మొదటి 28 గంటల తర్వాత సింగిల్ ఫిన్‌కు తిరిగి మార్చబడింది. [1] అభివృద్ధి ప్రాజెక్టును 1946 లో ముగించారు, మరియు పిల్లి II 1960 ల మధ్యలో పదవీ విరమణ చేసే వరకు కంపెనీ రవాణాగా ఉపయోగించబడింది. బతికిన ఏకైక పిల్లి, "&amp;"ఇది పునరుద్ధరించబడింది మరియు ఇప్పుడు న్యూయార్క్‌లోని లాంగ్ ఐలాండ్, గార్డెన్ సిటీ, ఏవియేషన్ మ్యూజియం యొక్క d యల వద్ద ప్రదర్శనలో ఉంది. పోల్చదగిన పాత్ర, కాన్ఫిగరేషన్ మరియు ERA యొక్క సాధారణ లక్షణాల పనితీరు విమానం నుండి డేటా")</f>
        <v>గ్రుమ్మన్ పిల్లి 1940 ల అమెరికన్ క్యాబిన్ మోనోప్లేన్, ఇది గ్రుమ్మన్ చేత రూపొందించబడింది మరియు నిర్మించింది. రెండు వెర్షన్లు నిర్మించబడ్డాయి; G-63 పిల్లి I ముడుచుకునే టెయిల్‌వీల్ ల్యాండింగ్ గేర్‌తో, మరియు G-72 కిట్టెన్ II ముడుచుకునే నోస్‌వీల్ ల్యాండింగ్ గేర్‌తో. 1943 లో, సంస్థ కోసం యుద్ధానంతర ప్రణాళికలో భాగంగా, గ్రుమ్మన్ లైట్ ఎయిర్క్రాఫ్ట్ మార్కెట్లోకి ప్రవేశించడం ప్రారంభించాడు. మొదటి డిజైన్ G-63 పిల్లి I, ఇది ఆల్-మెటల్ టూ/మూడు-సీట్ల క్యాబిన్ మోనోప్లేన్, ముడుచుకునే టెయిల్‌వీల్ ల్యాండింగ్ గేర్‌తో మరియు లైమింగ్ O-290 పిస్టన్ ఇంజిన్ ద్వారా శక్తినిస్తుంది. ఈ విమానం మొదట 18 మార్చి 1944 న ప్రయాణించింది. పరీక్ష కొనసాగినప్పటికీ, నిరంతర యుద్ధ ప్రయత్నం కారణంగా విమానం ఉత్పత్తిలోకి ప్రవేశించలేదు. లిఫ్ట్/డ్రాగ్ నిష్పత్తిని మెరుగుపరచడానికి అసలు రెక్కను డక్టెడ్ మెయిన్‌ప్లేన్ ద్వారా భర్తీ చేశారు. 4 ఫిబ్రవరి 1946 న, ముడుచుకునే నోస్‌వీల్ ల్యాండింగ్ గేర్ మరియు ద్వంద్వ నియంత్రణలతో కూడిన సంస్కరణ, G-72 కిట్టెన్ II ఎగురవేయబడింది. పిల్లి II కూడా వింగ్‌కు మెరుగుదలలు కలిగి ఉంది మరియు అసలు సింగిల్ నిలువు తోక మొదటి విమానానికి ముందు జంట రెక్కలుగా మార్చబడింది, కాని విమాన పరీక్ష యొక్క మొదటి 28 గంటల తర్వాత సింగిల్ ఫిన్‌కు తిరిగి మార్చబడింది. [1] అభివృద్ధి ప్రాజెక్టును 1946 లో ముగించారు, మరియు పిల్లి II 1960 ల మధ్యలో పదవీ విరమణ చేసే వరకు కంపెనీ రవాణాగా ఉపయోగించబడింది. బతికిన ఏకైక పిల్లి, ఇది పునరుద్ధరించబడింది మరియు ఇప్పుడు న్యూయార్క్‌లోని లాంగ్ ఐలాండ్, గార్డెన్ సిటీ, ఏవియేషన్ మ్యూజియం యొక్క d యల వద్ద ప్రదర్శనలో ఉంది. పోల్చదగిన పాత్ర, కాన్ఫిగరేషన్ మరియు ERA యొక్క సాధారణ లక్షణాల పనితీరు విమానం నుండి డేటా</v>
      </c>
      <c r="E108" s="1" t="s">
        <v>1879</v>
      </c>
      <c r="F108" s="1" t="str">
        <f>IFERROR(__xludf.DUMMYFUNCTION("GOOGLETRANSLATE(E:E, ""en"", ""te"")"),"క్యాబిన్ మోనోప్లేన్")</f>
        <v>క్యాబిన్ మోనోప్లేన్</v>
      </c>
      <c r="H108" s="1" t="s">
        <v>121</v>
      </c>
      <c r="I108" s="1" t="str">
        <f>IFERROR(__xludf.DUMMYFUNCTION("GOOGLETRANSLATE(H:H, ""en"", ""te"")"),"సంయుక్త రాష్ట్రాలు")</f>
        <v>సంయుక్త రాష్ట్రాలు</v>
      </c>
      <c r="K108" s="1" t="s">
        <v>1828</v>
      </c>
      <c r="L108" s="1" t="str">
        <f>IFERROR(__xludf.DUMMYFUNCTION("GOOGLETRANSLATE(K:K, ""en"", ""te"")"),"గ్రుమ్మన్")</f>
        <v>గ్రుమ్మన్</v>
      </c>
      <c r="M108" s="2" t="s">
        <v>1829</v>
      </c>
      <c r="N108" s="1" t="s">
        <v>1880</v>
      </c>
      <c r="O108" s="1" t="str">
        <f>IFERROR(__xludf.DUMMYFUNCTION("GOOGLETRANSLATE(N:N, ""en"", ""te"")"),"డేటన్ టి. బ్రౌన్")</f>
        <v>డేటన్ టి. బ్రౌన్</v>
      </c>
      <c r="P108" s="3">
        <v>16149.0</v>
      </c>
      <c r="T108" s="1">
        <v>2.0</v>
      </c>
      <c r="W108" s="1" t="s">
        <v>127</v>
      </c>
      <c r="X108" s="1" t="s">
        <v>1881</v>
      </c>
      <c r="Y108" s="1" t="s">
        <v>1882</v>
      </c>
      <c r="Z108" s="1" t="s">
        <v>1883</v>
      </c>
      <c r="AA108" s="1" t="s">
        <v>1884</v>
      </c>
      <c r="AB108" s="1" t="s">
        <v>1885</v>
      </c>
      <c r="AC108" s="1" t="s">
        <v>1886</v>
      </c>
      <c r="AG108" s="1" t="s">
        <v>149</v>
      </c>
      <c r="AH108" s="1" t="s">
        <v>1887</v>
      </c>
      <c r="AJ108" s="1" t="s">
        <v>1888</v>
      </c>
      <c r="AK108" s="1" t="s">
        <v>1889</v>
      </c>
      <c r="AL108" s="1" t="s">
        <v>1890</v>
      </c>
    </row>
    <row r="109">
      <c r="A109" s="1" t="s">
        <v>1891</v>
      </c>
      <c r="B109" s="1" t="str">
        <f>IFERROR(__xludf.DUMMYFUNCTION("GOOGLETRANSLATE(A:A, ""en"", ""te"")"),"GUERCHAIS-ROCHE EMOUCHET")</f>
        <v>GUERCHAIS-ROCHE EMOUCHET</v>
      </c>
      <c r="C109" s="1" t="s">
        <v>1892</v>
      </c>
      <c r="D109" s="1" t="str">
        <f>IFERROR(__xludf.DUMMYFUNCTION("GOOGLETRANSLATE(C:C, ""en"", ""te"")"),"ఆర్సెనల్ ఎమౌచెట్ (ఇంగ్లీష్: కెస్ట్రెల్), సాధారణంగా స్పోర్ట్స్ ఏరియన్స్ ఎమౌచెట్, ఎయిర్ ఎమౌచెట్ లేదా గెర్కాయిస్-రోచె ఎమౌచెట్ అని పిలుస్తారు, ఇది ఒక నిరాడంబరమైన ప్రదర్శన, సింగిల్-సీట్ ట్రైనింగ్ గ్లైడర్, ఇది రెండవ ప్రపంచ యుద్ధంలో ఫ్రాన్స్‌లో రూపొందించబడింది మ"&amp;"రియు మొదట ఉత్పత్తి చేయబడింది. పరిమాణ ఉత్పత్తి యుద్ధానంతర తరువాత, ఫ్రెంచ్ గ్లైడర్ ఉద్యమాన్ని దాని క్లబ్‌ల ద్వారా తిరిగి అమర్చడంలో ముఖ్యమైన పాత్ర పోషించినప్పుడు. రెండవ ప్రపంచ యుద్ధంలో ఎమౌచెట్ ఆర్సెనల్ డి ఎల్'రోనాటిక్ చేత రూపొందించబడింది మరియు నిర్మించబడింది"&amp;". ఇది అన్ని కలప మరియు ఫాబ్రిక్, సింగిల్ సీట్, ఓపెన్ కాక్‌పిట్ ట్రైనింగ్ మరియు క్లబ్ గ్లైడర్, చాలా మందిలాగే, గ్రునౌ బేబీ చేత ప్రభావితమైంది, కానీ దాని నుండి భిన్నంగా ఉంటుంది. సింగిల్ స్పార్ రెక్కలు, ఫాబ్రిక్ కవరింగ్‌తో చెక్క నిర్మాణాలు, సమాంతర తీగ సెంటర్ వి"&amp;"భాగం మరియు గుండ్రని చిట్కాలతో దెబ్బతిన్న బయటి ప్యానెల్‌లను కలిగి ఉంటాయి. ఈ బయటి ప్యానెళ్ల వెనుకంజలో ఉన్న అంచులు ఐలెరాన్‌లతో ఆక్రమించబడ్డాయి. [1] ప్రారంభ SA 103 మోడల్‌లో ఫ్లాప్‌లు లేదా స్పాయిలర్లు లేవు, [2] కానీ తరువాత ఆర్సెనల్ SA 104 మధ్య విభాగం యొక్క బయట"&amp;"ి చివరలో మిడ్-టార్డ్ స్పాయిలర్లను కలిగి ఉంది. [1] గ్రునౌ శిశువులో వలె, రెక్క అధికంగా లేదా పారాసోల్ అమర్చబడి, ఒక పీఠంపై ఫ్యూజ్‌లేజ్ పైన పైకి లేచింది, ఇది వేగంగా వెనుకంజలో ఉన్న అంచు వెనుక వేగంగా పడిపోతుంది. ఇది ప్రతి వైపు చిన్న సింగిల్ స్టీల్ స్ట్రట్‌తో దిగ"&amp;"ువ ఫ్యూజ్‌లేజ్‌కు కలుపుతారు. ఎమౌచెట్ యొక్క ఓపెన్ కాక్‌పిట్ పీఠం ముందు భాగంలో ఉంది, ఇది రెక్కల ప్రముఖ అంచుకి ముందు. దాని షట్కోణ క్రాస్ సెక్షన్ ఫ్యూజ్‌లేజ్ పూర్తిగా ప్లైవుడ్ కప్పబడి ఉంది. ఫాబ్రిక్ కప్పబడిన వెనుక ఉపరితలాలు శిశువుకు భిన్నంగా ఉంటాయి, ఇరుకైన ఫి"&amp;"న్ యొక్క నిస్సార దశలో మరియు గుండ్రని నియంత్రణ ఉపరితలాలతో నిస్సార దశలో ఫ్యూజ్‌లేజ్ పైన పెరిగిన క్షితిజ సమాంతర స్టెబిలైజర్; ముఖ్యంగా చుక్కాని వక్రంగా మరియు విశాలంగా ఉంటుంది. [1] [2] SA 103 సింగిల్ ఫార్వర్డ్ స్కిడ్ మరియు టెయిల్ బంపర్ [2] లో దిగింది, కాని SA "&amp;"104 కు మోనోహీల్ జోడించబడింది. [1] SA 103 ఎమౌచెట్ విచి ప్రభుత్వంలో పరిమాణ ఉత్పత్తి కోసం ఎంపిక చేయబడింది, సుమారు 200 నిర్మించబడింది. యుద్ధానంతర యుద్ధానంతర, ఫ్రెంచ్ ప్రభుత్వం దీనిని నాలుగు ప్రొడక్షన్ గ్లైడర్ రకాలుగా ప్రాథమిక సింగిల్-సీట్ ట్రైనర్‌గా చేర్చింది"&amp;", రెండు సీట్ల కాడ్రాన్ c.800 లో పరిచయ ట్యూషన్ తర్వాత ఎగిరింది. [3] అటెలియర్స్ రోచె ఏవియేషన్ (గెర్కాయిస్-రోచె) 150 SA 103 మరియు 100 SA 104 ను నిర్మించారు. [1] ETS విక్టర్ మినీ మరొక సంస్థ, ఇది 27 SA 104 లను ఉత్పత్తి చేస్తుంది. [4] వారు స్నెక్మాతో సహకారంతో క"&amp;"ూడా పాల్గొన్నారు, ఇందులో ఒక ఎస్కోపెట్ 3340 పల్స్ జెట్‌లలో నాలుగు ఎమౌచెట్ యొక్క రెక్కల క్రింద ఒక చిన్న గృహాల జంటగా అమర్చడం, ప్రతి రెక్క కింద ఒక జత సన్నని స్ట్రట్‌లపై బాగా స్పష్టంగా అమర్చబడింది. ప్రతి ఇంజిన్ 4.5 కిలోల (9.9 ఎల్బి) బరువుకు 98 ఎన్ (22 ఎల్బి) న"&amp;"ు ఉత్పత్తి చేస్తుంది. ఈ విమానం 30 నవంబర్ 1950 న మొదటిసారిగా ప్రయాణించింది. తరువాతి జూన్ నాటికి రెండవ విమానం ఈ ఆరు ఇంజిన్లతో ఎగురుతోంది. [5] తరువాత, మరింత శక్తివంతమైన ట్రెంబ్లాన్ పల్స్-జెట్ అమర్చబడింది. [6] [7] మూడు 2010 లో ఫ్రెంచ్ సివిల్ రిజిస్టర్‌లో ఉన్న"&amp;"ారు. [8] ప్రపంచంలోని సెయిల్‌ప్లేన్‌ల నుండి డేటా [1] సాధారణ లక్షణాలు పనితీరు యొక్క పనితీరు విమానం పోల్చదగిన పాత్ర, కాన్ఫిగరేషన్ మరియు ERA ష్నైడర్ గ్రునావు బేబీ సంబంధిత జాబితాల జాబితా గ్లైడర్‌ల జాబితా")</f>
        <v>ఆర్సెనల్ ఎమౌచెట్ (ఇంగ్లీష్: కెస్ట్రెల్), సాధారణంగా స్పోర్ట్స్ ఏరియన్స్ ఎమౌచెట్, ఎయిర్ ఎమౌచెట్ లేదా గెర్కాయిస్-రోచె ఎమౌచెట్ అని పిలుస్తారు, ఇది ఒక నిరాడంబరమైన ప్రదర్శన, సింగిల్-సీట్ ట్రైనింగ్ గ్లైడర్, ఇది రెండవ ప్రపంచ యుద్ధంలో ఫ్రాన్స్‌లో రూపొందించబడింది మరియు మొదట ఉత్పత్తి చేయబడింది. పరిమాణ ఉత్పత్తి యుద్ధానంతర తరువాత, ఫ్రెంచ్ గ్లైడర్ ఉద్యమాన్ని దాని క్లబ్‌ల ద్వారా తిరిగి అమర్చడంలో ముఖ్యమైన పాత్ర పోషించినప్పుడు. రెండవ ప్రపంచ యుద్ధంలో ఎమౌచెట్ ఆర్సెనల్ డి ఎల్'రోనాటిక్ చేత రూపొందించబడింది మరియు నిర్మించబడింది. ఇది అన్ని కలప మరియు ఫాబ్రిక్, సింగిల్ సీట్, ఓపెన్ కాక్‌పిట్ ట్రైనింగ్ మరియు క్లబ్ గ్లైడర్, చాలా మందిలాగే, గ్రునౌ బేబీ చేత ప్రభావితమైంది, కానీ దాని నుండి భిన్నంగా ఉంటుంది. సింగిల్ స్పార్ రెక్కలు, ఫాబ్రిక్ కవరింగ్‌తో చెక్క నిర్మాణాలు, సమాంతర తీగ సెంటర్ విభాగం మరియు గుండ్రని చిట్కాలతో దెబ్బతిన్న బయటి ప్యానెల్‌లను కలిగి ఉంటాయి. ఈ బయటి ప్యానెళ్ల వెనుకంజలో ఉన్న అంచులు ఐలెరాన్‌లతో ఆక్రమించబడ్డాయి. [1] ప్రారంభ SA 103 మోడల్‌లో ఫ్లాప్‌లు లేదా స్పాయిలర్లు లేవు, [2] కానీ తరువాత ఆర్సెనల్ SA 104 మధ్య విభాగం యొక్క బయటి చివరలో మిడ్-టార్డ్ స్పాయిలర్లను కలిగి ఉంది. [1] గ్రునౌ శిశువులో వలె, రెక్క అధికంగా లేదా పారాసోల్ అమర్చబడి, ఒక పీఠంపై ఫ్యూజ్‌లేజ్ పైన పైకి లేచింది, ఇది వేగంగా వెనుకంజలో ఉన్న అంచు వెనుక వేగంగా పడిపోతుంది. ఇది ప్రతి వైపు చిన్న సింగిల్ స్టీల్ స్ట్రట్‌తో దిగువ ఫ్యూజ్‌లేజ్‌కు కలుపుతారు. ఎమౌచెట్ యొక్క ఓపెన్ కాక్‌పిట్ పీఠం ముందు భాగంలో ఉంది, ఇది రెక్కల ప్రముఖ అంచుకి ముందు. దాని షట్కోణ క్రాస్ సెక్షన్ ఫ్యూజ్‌లేజ్ పూర్తిగా ప్లైవుడ్ కప్పబడి ఉంది. ఫాబ్రిక్ కప్పబడిన వెనుక ఉపరితలాలు శిశువుకు భిన్నంగా ఉంటాయి, ఇరుకైన ఫిన్ యొక్క నిస్సార దశలో మరియు గుండ్రని నియంత్రణ ఉపరితలాలతో నిస్సార దశలో ఫ్యూజ్‌లేజ్ పైన పెరిగిన క్షితిజ సమాంతర స్టెబిలైజర్; ముఖ్యంగా చుక్కాని వక్రంగా మరియు విశాలంగా ఉంటుంది. [1] [2] SA 103 సింగిల్ ఫార్వర్డ్ స్కిడ్ మరియు టెయిల్ బంపర్ [2] లో దిగింది, కాని SA 104 కు మోనోహీల్ జోడించబడింది. [1] SA 103 ఎమౌచెట్ విచి ప్రభుత్వంలో పరిమాణ ఉత్పత్తి కోసం ఎంపిక చేయబడింది, సుమారు 200 నిర్మించబడింది. యుద్ధానంతర యుద్ధానంతర, ఫ్రెంచ్ ప్రభుత్వం దీనిని నాలుగు ప్రొడక్షన్ గ్లైడర్ రకాలుగా ప్రాథమిక సింగిల్-సీట్ ట్రైనర్‌గా చేర్చింది, రెండు సీట్ల కాడ్రాన్ c.800 లో పరిచయ ట్యూషన్ తర్వాత ఎగిరింది. [3] అటెలియర్స్ రోచె ఏవియేషన్ (గెర్కాయిస్-రోచె) 150 SA 103 మరియు 100 SA 104 ను నిర్మించారు. [1] ETS విక్టర్ మినీ మరొక సంస్థ, ఇది 27 SA 104 లను ఉత్పత్తి చేస్తుంది. [4] వారు స్నెక్మాతో సహకారంతో కూడా పాల్గొన్నారు, ఇందులో ఒక ఎస్కోపెట్ 3340 పల్స్ జెట్‌లలో నాలుగు ఎమౌచెట్ యొక్క రెక్కల క్రింద ఒక చిన్న గృహాల జంటగా అమర్చడం, ప్రతి రెక్క కింద ఒక జత సన్నని స్ట్రట్‌లపై బాగా స్పష్టంగా అమర్చబడింది. ప్రతి ఇంజిన్ 4.5 కిలోల (9.9 ఎల్బి) బరువుకు 98 ఎన్ (22 ఎల్బి) ను ఉత్పత్తి చేస్తుంది. ఈ విమానం 30 నవంబర్ 1950 న మొదటిసారిగా ప్రయాణించింది. తరువాతి జూన్ నాటికి రెండవ విమానం ఈ ఆరు ఇంజిన్లతో ఎగురుతోంది. [5] తరువాత, మరింత శక్తివంతమైన ట్రెంబ్లాన్ పల్స్-జెట్ అమర్చబడింది. [6] [7] మూడు 2010 లో ఫ్రెంచ్ సివిల్ రిజిస్టర్‌లో ఉన్నారు. [8] ప్రపంచంలోని సెయిల్‌ప్లేన్‌ల నుండి డేటా [1] సాధారణ లక్షణాలు పనితీరు యొక్క పనితీరు విమానం పోల్చదగిన పాత్ర, కాన్ఫిగరేషన్ మరియు ERA ష్నైడర్ గ్రునావు బేబీ సంబంధిత జాబితాల జాబితా గ్లైడర్‌ల జాబితా</v>
      </c>
      <c r="E109" s="1" t="s">
        <v>1893</v>
      </c>
      <c r="F109" s="1" t="str">
        <f>IFERROR(__xludf.DUMMYFUNCTION("GOOGLETRANSLATE(E:E, ""en"", ""te"")"),"ప్రాథమిక సింగిల్-సీట్ ట్రైనర్ గ్లైడర్")</f>
        <v>ప్రాథమిక సింగిల్-సీట్ ట్రైనర్ గ్లైడర్</v>
      </c>
      <c r="G109" s="1" t="s">
        <v>1894</v>
      </c>
      <c r="H109" s="1" t="s">
        <v>143</v>
      </c>
      <c r="I109" s="1" t="str">
        <f>IFERROR(__xludf.DUMMYFUNCTION("GOOGLETRANSLATE(H:H, ""en"", ""te"")"),"ఫ్రాన్స్")</f>
        <v>ఫ్రాన్స్</v>
      </c>
      <c r="J109" s="2" t="s">
        <v>144</v>
      </c>
      <c r="K109" s="1" t="s">
        <v>1895</v>
      </c>
      <c r="L109" s="1" t="str">
        <f>IFERROR(__xludf.DUMMYFUNCTION("GOOGLETRANSLATE(K:K, ""en"", ""te"")"),"ఆర్సెనల్")</f>
        <v>ఆర్సెనల్</v>
      </c>
      <c r="M109" s="2" t="s">
        <v>1896</v>
      </c>
      <c r="P109" s="1" t="s">
        <v>1897</v>
      </c>
      <c r="T109" s="1" t="s">
        <v>1898</v>
      </c>
      <c r="W109" s="1" t="s">
        <v>342</v>
      </c>
      <c r="X109" s="1" t="s">
        <v>1899</v>
      </c>
      <c r="Y109" s="1" t="s">
        <v>1900</v>
      </c>
      <c r="Z109" s="1" t="s">
        <v>1901</v>
      </c>
      <c r="AA109" s="1" t="s">
        <v>1902</v>
      </c>
      <c r="AG109" s="1" t="s">
        <v>1903</v>
      </c>
      <c r="AH109" s="1" t="s">
        <v>1904</v>
      </c>
      <c r="AI109" s="1">
        <v>9.4</v>
      </c>
      <c r="AJ109" s="1" t="s">
        <v>1905</v>
      </c>
      <c r="AL109" s="1" t="s">
        <v>1906</v>
      </c>
      <c r="AO109" s="1" t="s">
        <v>1907</v>
      </c>
      <c r="AS109" s="1" t="s">
        <v>1908</v>
      </c>
      <c r="AZ109" s="1" t="s">
        <v>1909</v>
      </c>
      <c r="CG109" s="1" t="s">
        <v>1910</v>
      </c>
      <c r="CH109" s="1" t="s">
        <v>1910</v>
      </c>
      <c r="DF109" s="1" t="s">
        <v>1911</v>
      </c>
    </row>
    <row r="110">
      <c r="A110" s="1" t="s">
        <v>1912</v>
      </c>
      <c r="B110" s="1" t="str">
        <f>IFERROR(__xludf.DUMMYFUNCTION("GOOGLETRANSLATE(A:A, ""en"", ""te"")"),"గల్ఫ్ స్ట్రీమ్ అమెరికన్ హస్ట్లర్")</f>
        <v>గల్ఫ్ స్ట్రీమ్ అమెరికన్ హస్ట్లర్</v>
      </c>
      <c r="C110" s="1" t="s">
        <v>1913</v>
      </c>
      <c r="D110" s="1" t="str">
        <f>IFERROR(__xludf.DUMMYFUNCTION("GOOGLETRANSLATE(C:C, ""en"", ""te"")"),"గల్ఫ్‌స్ట్రీమ్ అమెరికన్ హస్ట్లర్ 1970 ల అమెరికన్ మిశ్రమ-శక్తి ఎగ్జిక్యూటివ్/యుటిలిటీ విమానం, ఇది అమెరికన్ జెట్ ఇండస్ట్రీస్ రూపొందించింది, తరువాత ఇది గల్ఫ్‌స్ట్రీమ్ అమెరికన్ కార్పొరేషియోయిన్‌గా మార్చబడింది. విమానం ముక్కు-మౌంటెడ్ టర్బోప్రాప్ మరియు తోక-మౌంటె"&amp;"డ్ టర్బోఫాన్ కలిగి ఉంది. [1] 1974 లో, అలెన్ పాల్సన్ హస్ట్లర్‌ను అభివృద్ధి చేయడం ప్రారంభించాడు, ఇది కార్పొరేట్ విమానం, ఇది స్వల్ప రన్‌వే ఉపయోగం కోసం ముందు ఒక ప్రొపెల్లర్‌ను కలిగి ఉంది మరియు అధిక-ఎత్తులో క్రూజింగ్ కోసం ఒక జెట్. అతను మొదటి టెస్ట్ ఫ్లైట్ పైలట"&amp;"్ చేశాడు. [2] అమెరికన్ జెట్ ఇండస్ట్రీస్ ఏడు సీట్ల ఎగ్జిక్యూటివ్ రవాణాను ఉత్పత్తి చేయవలసి ఉంది, ఇది ముక్కులో ప్రాట్ &amp; విట్నీ పిటి 6 టర్బోప్రాప్ ఇంజిన్ చేత శక్తినిస్తుంది, విలియమ్స్ రీసెర్చ్ కార్పొరేషన్ WR19-3-1 టర్బోఫాన్ తోకలో అమర్చబడింది. [3] విలియమ్స్ టర"&amp;"్బోఫాన్ విమాన ప్రొపల్షన్ యూనిట్‌గా ఉపయోగించడానికి ధృవీకరించబడనందున హస్ట్లర్ సింగిల్-ఇంజిన్ విమానం వలె ధృవీకరించబడతారని మొదట ఉద్దేశించబడింది. టర్బోఫాన్, ధృవీకరించబడితే, టేకాఫ్ కోసం అదనపు థ్రస్ట్ అవసరమైతే కూడా ఉపయోగించగల స్టాండ్బై ఎమర్జెన్సీ పవర్ యూనిట్. కా"&amp;"నీ సంస్థ, అప్పటికి గల్ఫ్‌స్ట్రీమ్ అమెరికన్ అని పేరు మార్చబడింది, దీనిని జంట-ఇంజిన్ విమానం వలె ఆమోదించాలని నిర్ణయించుకుంది, మరియు విలియమ్స్ టర్బోఫాన్‌ను ప్రాట్ &amp; విట్నీ కెనడా JT15D టర్బోఫాన్‌తో భర్తీ చేశారు. ఫార్వర్డ్ ఫ్యూజ్‌లేజ్‌కు కొత్త ఇంజిన్‌ను 2 అడుగు"&amp;"ల 8 ఇన్ (0.81 మీ) పొడిగింపును అమర్చడానికి అమలు చేశారు, ఇది క్యాబిన్ ప్రవేశ ద్వారం రెక్క ముందు మరియు ఇతర ఏరోడైనమిక్ మార్పుల ముందు తరలించడానికి వీలు కల్పిస్తుంది. జెట్ ఇంజిన్ కోసం తీసుకోవడం కూడా దిగువ వెనుక ఫ్యూజ్‌లేజ్ నుండి ఫిన్ యొక్క స్థావరానికి తరలించబడి"&amp;"ంది. [4] అక్టోబర్ 24, 1975 న, పాల్సన్ హస్ట్లర్ 400 ను ప్రజలకు ఆవిష్కరించాడు. ఇంధనాన్ని ఆదా చేయడం అతని అమ్మకాల పిచ్‌లలో ఒకటి. పాల్సన్ ated హించిన ఎక్కువ సమయం మరియు డబ్బు తీసుకున్న సాంకేతిక సమస్యలు ఉన్నాయి. అతను 1977 లో ఈ సమస్యలను పరిష్కరించడానికి ప్రయత్నిం"&amp;"చాడు. ఒకానొక సమయంలో, అతను హస్ట్లర్ 500 కోసం 76 తిరిగి చెల్లించదగిన డిపాజిట్లు కలిగి ఉన్నాడు. [5] హస్ట్లర్ 400 గా నియమించబడిన ప్రోటోటైప్ మొదట జనవరి 11, 1978 న ప్రయాణించింది, కానీ ఎప్పుడూ ఉత్పత్తిలోకి ప్రవేశించలేదు. హస్ట్లర్ తక్కువ-వింగ్ కాంటిలివర్ మోనోప్లే"&amp;"న్, ముడుచుకునే ట్రైసైకిల్ ల్యాండింగ్ గేర్ మరియు అధిక-మౌంటెడ్ టెయిల్ ప్లేన్. [1] [6] సెప్టెంబర్ 1, 1978 న, గిరార్డ్ బి. హెండర్సన్ పెట్టుబడి పెట్టాడు మరియు అలెన్ పాల్సన్ చేత ఏర్పడిన గల్ఫ్‌స్ట్రీమ్ అమెరికన్ కార్పొరేషియోయిన్ కోసం డైరెక్టర్ల బోర్డులో ఉన్నాడు, "&amp;"ఇది గ్రుమ్మన్-అమెరికన్ డివిజన్‌ను million 32 మిలియన్లకు మరియు .5 20.5 మిలియన్ల ఇష్టపడే స్టాక్‌కు కొనుగోలు చేసింది. గ్రుమ్మన్ అమెరికన్, గ్రుమ్మన్ ఏరోస్పేస్ కార్పొరేషన్ యొక్క అనుబంధ సంస్థ, ఇది గల్ఫ్‌స్ట్రీమ్ II ఎగ్జిక్యూటివ్ విమానాలను తయారు చేసి విక్రయించిం"&amp;"ది. పాల్సన్ యొక్క గల్ఫ్ స్ట్రీమ్ అమెరికన్ కార్పొరేషన్ గల్ఫ్ స్ట్రీమ్ అమెరికన్ హస్ట్లర్ను తయారు చేసింది. [7] [8] [9] [10] ఫ్రంట్ ఇంజిన్ స్థానంలో గారెట్ TPE331 టర్బోప్రాప్ చేత భర్తీ చేయబడినప్పుడు, 1979 లో హస్ట్లర్‌కు మరో మార్పు జరిగింది, మరియు ఈ విమానం హస్ట"&amp;"్లర్ 500 ను తిరిగి నియమించారు. ఈ విమానం 1981 లో ఈ కాన్ఫిగరేషన్‌లో ఎగురవేయబడింది; అయితే జనరల్ ఏవియేషన్ మార్కెట్లో మాంద్యం కారణంగా ఈ కార్యక్రమం నిలిపివేయబడింది. డిజైన్ యొక్క అంశాలను ప్రోటోటైప్ పెరెగ్రైన్ 600 జెట్ ట్రైనర్‌లో ఉపయోగించారు. సాధారణ లక్షణాల పనితీ"&amp;"రు")</f>
        <v>గల్ఫ్‌స్ట్రీమ్ అమెరికన్ హస్ట్లర్ 1970 ల అమెరికన్ మిశ్రమ-శక్తి ఎగ్జిక్యూటివ్/యుటిలిటీ విమానం, ఇది అమెరికన్ జెట్ ఇండస్ట్రీస్ రూపొందించింది, తరువాత ఇది గల్ఫ్‌స్ట్రీమ్ అమెరికన్ కార్పొరేషియోయిన్‌గా మార్చబడింది. విమానం ముక్కు-మౌంటెడ్ టర్బోప్రాప్ మరియు తోక-మౌంటెడ్ టర్బోఫాన్ కలిగి ఉంది. [1] 1974 లో, అలెన్ పాల్సన్ హస్ట్లర్‌ను అభివృద్ధి చేయడం ప్రారంభించాడు, ఇది కార్పొరేట్ విమానం, ఇది స్వల్ప రన్‌వే ఉపయోగం కోసం ముందు ఒక ప్రొపెల్లర్‌ను కలిగి ఉంది మరియు అధిక-ఎత్తులో క్రూజింగ్ కోసం ఒక జెట్. అతను మొదటి టెస్ట్ ఫ్లైట్ పైలట్ చేశాడు. [2] అమెరికన్ జెట్ ఇండస్ట్రీస్ ఏడు సీట్ల ఎగ్జిక్యూటివ్ రవాణాను ఉత్పత్తి చేయవలసి ఉంది, ఇది ముక్కులో ప్రాట్ &amp; విట్నీ పిటి 6 టర్బోప్రాప్ ఇంజిన్ చేత శక్తినిస్తుంది, విలియమ్స్ రీసెర్చ్ కార్పొరేషన్ WR19-3-1 టర్బోఫాన్ తోకలో అమర్చబడింది. [3] విలియమ్స్ టర్బోఫాన్ విమాన ప్రొపల్షన్ యూనిట్‌గా ఉపయోగించడానికి ధృవీకరించబడనందున హస్ట్లర్ సింగిల్-ఇంజిన్ విమానం వలె ధృవీకరించబడతారని మొదట ఉద్దేశించబడింది. టర్బోఫాన్, ధృవీకరించబడితే, టేకాఫ్ కోసం అదనపు థ్రస్ట్ అవసరమైతే కూడా ఉపయోగించగల స్టాండ్బై ఎమర్జెన్సీ పవర్ యూనిట్. కానీ సంస్థ, అప్పటికి గల్ఫ్‌స్ట్రీమ్ అమెరికన్ అని పేరు మార్చబడింది, దీనిని జంట-ఇంజిన్ విమానం వలె ఆమోదించాలని నిర్ణయించుకుంది, మరియు విలియమ్స్ టర్బోఫాన్‌ను ప్రాట్ &amp; విట్నీ కెనడా JT15D టర్బోఫాన్‌తో భర్తీ చేశారు. ఫార్వర్డ్ ఫ్యూజ్‌లేజ్‌కు కొత్త ఇంజిన్‌ను 2 అడుగుల 8 ఇన్ (0.81 మీ) పొడిగింపును అమర్చడానికి అమలు చేశారు, ఇది క్యాబిన్ ప్రవేశ ద్వారం రెక్క ముందు మరియు ఇతర ఏరోడైనమిక్ మార్పుల ముందు తరలించడానికి వీలు కల్పిస్తుంది. జెట్ ఇంజిన్ కోసం తీసుకోవడం కూడా దిగువ వెనుక ఫ్యూజ్‌లేజ్ నుండి ఫిన్ యొక్క స్థావరానికి తరలించబడింది. [4] అక్టోబర్ 24, 1975 న, పాల్సన్ హస్ట్లర్ 400 ను ప్రజలకు ఆవిష్కరించాడు. ఇంధనాన్ని ఆదా చేయడం అతని అమ్మకాల పిచ్‌లలో ఒకటి. పాల్సన్ ated హించిన ఎక్కువ సమయం మరియు డబ్బు తీసుకున్న సాంకేతిక సమస్యలు ఉన్నాయి. అతను 1977 లో ఈ సమస్యలను పరిష్కరించడానికి ప్రయత్నించాడు. ఒకానొక సమయంలో, అతను హస్ట్లర్ 500 కోసం 76 తిరిగి చెల్లించదగిన డిపాజిట్లు కలిగి ఉన్నాడు. [5] హస్ట్లర్ 400 గా నియమించబడిన ప్రోటోటైప్ మొదట జనవరి 11, 1978 న ప్రయాణించింది, కానీ ఎప్పుడూ ఉత్పత్తిలోకి ప్రవేశించలేదు. హస్ట్లర్ తక్కువ-వింగ్ కాంటిలివర్ మోనోప్లేన్, ముడుచుకునే ట్రైసైకిల్ ల్యాండింగ్ గేర్ మరియు అధిక-మౌంటెడ్ టెయిల్ ప్లేన్. [1] [6] సెప్టెంబర్ 1, 1978 న, గిరార్డ్ బి. హెండర్సన్ పెట్టుబడి పెట్టాడు మరియు అలెన్ పాల్సన్ చేత ఏర్పడిన గల్ఫ్‌స్ట్రీమ్ అమెరికన్ కార్పొరేషియోయిన్ కోసం డైరెక్టర్ల బోర్డులో ఉన్నాడు, ఇది గ్రుమ్మన్-అమెరికన్ డివిజన్‌ను million 32 మిలియన్లకు మరియు .5 20.5 మిలియన్ల ఇష్టపడే స్టాక్‌కు కొనుగోలు చేసింది. గ్రుమ్మన్ అమెరికన్, గ్రుమ్మన్ ఏరోస్పేస్ కార్పొరేషన్ యొక్క అనుబంధ సంస్థ, ఇది గల్ఫ్‌స్ట్రీమ్ II ఎగ్జిక్యూటివ్ విమానాలను తయారు చేసి విక్రయించింది. పాల్సన్ యొక్క గల్ఫ్ స్ట్రీమ్ అమెరికన్ కార్పొరేషన్ గల్ఫ్ స్ట్రీమ్ అమెరికన్ హస్ట్లర్ను తయారు చేసింది. [7] [8] [9] [10] ఫ్రంట్ ఇంజిన్ స్థానంలో గారెట్ TPE331 టర్బోప్రాప్ చేత భర్తీ చేయబడినప్పుడు, 1979 లో హస్ట్లర్‌కు మరో మార్పు జరిగింది, మరియు ఈ విమానం హస్ట్లర్ 500 ను తిరిగి నియమించారు. ఈ విమానం 1981 లో ఈ కాన్ఫిగరేషన్‌లో ఎగురవేయబడింది; అయితే జనరల్ ఏవియేషన్ మార్కెట్లో మాంద్యం కారణంగా ఈ కార్యక్రమం నిలిపివేయబడింది. డిజైన్ యొక్క అంశాలను ప్రోటోటైప్ పెరెగ్రైన్ 600 జెట్ ట్రైనర్‌లో ఉపయోగించారు. సాధారణ లక్షణాల పనితీరు</v>
      </c>
      <c r="E110" s="1" t="s">
        <v>1914</v>
      </c>
      <c r="F110" s="1" t="str">
        <f>IFERROR(__xludf.DUMMYFUNCTION("GOOGLETRANSLATE(E:E, ""en"", ""te"")"),"ఎగ్జిక్యూటివ్ లేదా యుటిలిటీ విమానం")</f>
        <v>ఎగ్జిక్యూటివ్ లేదా యుటిలిటీ విమానం</v>
      </c>
      <c r="K110" s="1" t="s">
        <v>1915</v>
      </c>
      <c r="L110" s="1" t="str">
        <f>IFERROR(__xludf.DUMMYFUNCTION("GOOGLETRANSLATE(K:K, ""en"", ""te"")"),"అమెరికన్ జెట్ ఇండస్ట్రీస్/గల్ఫ్ స్ట్రీమ్ అమెరికన్")</f>
        <v>అమెరికన్ జెట్ ఇండస్ట్రీస్/గల్ఫ్ స్ట్రీమ్ అమెరికన్</v>
      </c>
      <c r="M110" s="1" t="s">
        <v>1916</v>
      </c>
      <c r="N110" s="1" t="s">
        <v>1917</v>
      </c>
      <c r="O110" s="1" t="str">
        <f>IFERROR(__xludf.DUMMYFUNCTION("GOOGLETRANSLATE(N:N, ""en"", ""te"")"),"అలెన్ పాల్సన్")</f>
        <v>అలెన్ పాల్సన్</v>
      </c>
      <c r="P110" s="5">
        <v>28501.0</v>
      </c>
      <c r="R110" s="1" t="s">
        <v>1918</v>
      </c>
      <c r="T110" s="1">
        <v>1.0</v>
      </c>
      <c r="W110" s="1" t="s">
        <v>342</v>
      </c>
      <c r="X110" s="1" t="s">
        <v>1919</v>
      </c>
      <c r="Y110" s="1" t="s">
        <v>1920</v>
      </c>
      <c r="Z110" s="1" t="s">
        <v>1921</v>
      </c>
      <c r="AA110" s="1" t="s">
        <v>1922</v>
      </c>
      <c r="AB110" s="1" t="s">
        <v>1923</v>
      </c>
      <c r="AC110" s="1" t="s">
        <v>1924</v>
      </c>
      <c r="AG110" s="1" t="s">
        <v>149</v>
      </c>
      <c r="AH110" s="1" t="s">
        <v>1925</v>
      </c>
      <c r="AJ110" s="1" t="s">
        <v>1926</v>
      </c>
      <c r="AK110" s="1" t="s">
        <v>1927</v>
      </c>
      <c r="AL110" s="1" t="s">
        <v>1928</v>
      </c>
      <c r="AP110" s="1" t="s">
        <v>1929</v>
      </c>
      <c r="AT110" s="1" t="s">
        <v>1930</v>
      </c>
      <c r="AU110" s="1" t="s">
        <v>1931</v>
      </c>
      <c r="AW110" s="1" t="s">
        <v>1932</v>
      </c>
      <c r="AX110" s="1" t="s">
        <v>1933</v>
      </c>
      <c r="BD110" s="1">
        <v>1981.0</v>
      </c>
    </row>
    <row r="111">
      <c r="A111" s="1" t="s">
        <v>1934</v>
      </c>
      <c r="B111" s="1" t="str">
        <f>IFERROR(__xludf.DUMMYFUNCTION("GOOGLETRANSLATE(A:A, ""en"", ""te"")"),"నిశ్శబ్ద కుటుంబం సైలెంట్ గ్లైడర్ m")</f>
        <v>నిశ్శబ్ద కుటుంబం సైలెంట్ గ్లైడర్ m</v>
      </c>
      <c r="C111" s="1" t="s">
        <v>1935</v>
      </c>
      <c r="D111" s="1" t="str">
        <f>IFERROR(__xludf.DUMMYFUNCTION("GOOGLETRANSLATE(C:C, ""en"", ""te"")"),"సైలెంట్ ఫ్యామిలీ సైలెంట్ గ్లైడర్ M అనేది జర్మన్ అల్ట్రాలైట్ ట్రైక్ మోటార్ గ్లైడర్, ఇది హెల్ముట్ గ్రాస్క్లాస్ చేత రూపొందించబడింది మరియు వెస్ట్‌రాడే యొక్క నిశ్శబ్ద కుటుంబం చేత నిర్మించబడింది. విమానం పూర్తి రెడీ-టు-ఫ్లై-ఎయిర్‌క్రాఫ్ట్‌గా సరఫరా చేయబడుతుంది. ["&amp;"1] సైలెంట్ గ్లైడర్ M ఫెడరేషన్ Aéronautique ఇంటర్నేషనల్ మైక్రోలైట్ కేటగిరీ మరియు యుఎస్ ఫార్ 103 అల్ట్రాలైట్ వెహికల్స్ నిబంధనలకు అనుగుణంగా రూపొందించబడింది. ఇది కేబుల్-బ్రాస్డ్ రిజిడ్ హాంగ్ గ్లైడర్-స్టైల్ హై-వింగ్, వెయిట్-షిఫ్ట్ పిచ్ నియంత్రణలు మరియు ఏరోడైనమ"&amp;"ిక్ రోల్ నియంత్రణలు, బబుల్ పందిరితో సింగిల్-సీట్ల పరివేష్టిత కాక్‌పిట్, ముడుచుకునే ట్రైసైకిల్ ల్యాండింగ్ గేర్ మరియు పషర్ కాన్ఫిగరేషన్‌లో ఒకే ఇంజిన్ ఉన్నాయి. [1 ] ఈ విమానం మిశ్రమాల నుండి తయారవుతుంది, దాని డబుల్ ఉపరితల దృ wing మైన వింగ్ పిచ్ కంట్రోల్ బార్‌త"&amp;"ో అమర్చబడి ఉంటుంది, అయితే బబుల్ పందిరిలో స్లాట్. పైలట్ సీటింగ్ స్థానం తిరిగి పొందబడింది. వివిధ దృ re ింగ్స్‌ను ఉపయోగించవచ్చు మరియు విలక్షణమైన వాటిలో 14.0 మీ (45.9 అడుగులు) స్పాన్ ఉంటుంది. పవర్‌ప్లాంట్ ఒకే సిలిండర్, ఎయిర్-కూల్డ్, టూ-స్ట్రోక్, 28 హెచ్‌పి (2"&amp;"1 కిలోవాట్) హిర్త్ ఎఫ్ 33 ఇంజిన్ లేదా, ఐచ్ఛికంగా, గీగర్ లేదా ఫ్లైటెక్ ఎలక్ట్రిక్ మోటారు, రెండు-బ్లేడెడ్ మడత మిశ్రమ ప్రొపెల్లర్‌కు శక్తినిస్తుంది. హిర్త్ ఇంజిన్‌తో ఈ విమానం ఖాళీ బరువు 118.5 కిలోలు (261 పౌండ్లు) మరియు స్థూల బరువు 231 కిలోలు (509 పౌండ్లు), ఇ"&amp;"ది 112.5 కిలోల (248 పౌండ్లు) ఉపయోగకరమైన లోడ్‌ను ఇస్తుంది. 22 లీటర్ల పూర్తి ఇంధనంతో (4.8 ఇంప్ గల్; 5.8 యుఎస్ గాల్) పేలోడ్ 97 కిలోలు (214 ఎల్బి). [1] సైలెంట్ గ్లైడర్ M EROS స్టాకర్, A-I-R ATOS లేదా ఫ్లైట్ డిజైన్ ఎక్స్‌ట్రాసీ రెక్కలను ఉపయోగించవచ్చు, వీటిని బ"&amp;"ిల్డర్ అందిస్తారు. ఫ్యూజ్‌లేజ్ మరియు వింగ్ కలయిక 20: 1 గ్లైడ్ నిష్పత్తి మరియు కనిష్ట సింక్ రేటు 0.8 m/s (160 ft/min) ను ఉత్పత్తి చేస్తుంది. [2] [3] బేయర్ల్ నుండి డేటా [1] సాధారణ లక్షణాల పనితీరు")</f>
        <v>సైలెంట్ ఫ్యామిలీ సైలెంట్ గ్లైడర్ M అనేది జర్మన్ అల్ట్రాలైట్ ట్రైక్ మోటార్ గ్లైడర్, ఇది హెల్ముట్ గ్రాస్క్లాస్ చేత రూపొందించబడింది మరియు వెస్ట్‌రాడే యొక్క నిశ్శబ్ద కుటుంబం చేత నిర్మించబడింది. విమానం పూర్తి రెడీ-టు-ఫ్లై-ఎయిర్‌క్రాఫ్ట్‌గా సరఫరా చేయబడుతుంది. [1] సైలెంట్ గ్లైడర్ M ఫెడరేషన్ Aéronautique ఇంటర్నేషనల్ మైక్రోలైట్ కేటగిరీ మరియు యుఎస్ ఫార్ 103 అల్ట్రాలైట్ వెహికల్స్ నిబంధనలకు అనుగుణంగా రూపొందించబడింది. ఇది కేబుల్-బ్రాస్డ్ రిజిడ్ హాంగ్ గ్లైడర్-స్టైల్ హై-వింగ్, వెయిట్-షిఫ్ట్ పిచ్ నియంత్రణలు మరియు ఏరోడైనమిక్ రోల్ నియంత్రణలు, బబుల్ పందిరితో సింగిల్-సీట్ల పరివేష్టిత కాక్‌పిట్, ముడుచుకునే ట్రైసైకిల్ ల్యాండింగ్ గేర్ మరియు పషర్ కాన్ఫిగరేషన్‌లో ఒకే ఇంజిన్ ఉన్నాయి. [1 ] ఈ విమానం మిశ్రమాల నుండి తయారవుతుంది, దాని డబుల్ ఉపరితల దృ wing మైన వింగ్ పిచ్ కంట్రోల్ బార్‌తో అమర్చబడి ఉంటుంది, అయితే బబుల్ పందిరిలో స్లాట్. పైలట్ సీటింగ్ స్థానం తిరిగి పొందబడింది. వివిధ దృ re ింగ్స్‌ను ఉపయోగించవచ్చు మరియు విలక్షణమైన వాటిలో 14.0 మీ (45.9 అడుగులు) స్పాన్ ఉంటుంది. పవర్‌ప్లాంట్ ఒకే సిలిండర్, ఎయిర్-కూల్డ్, టూ-స్ట్రోక్, 28 హెచ్‌పి (21 కిలోవాట్) హిర్త్ ఎఫ్ 33 ఇంజిన్ లేదా, ఐచ్ఛికంగా, గీగర్ లేదా ఫ్లైటెక్ ఎలక్ట్రిక్ మోటారు, రెండు-బ్లేడెడ్ మడత మిశ్రమ ప్రొపెల్లర్‌కు శక్తినిస్తుంది. హిర్త్ ఇంజిన్‌తో ఈ విమానం ఖాళీ బరువు 118.5 కిలోలు (261 పౌండ్లు) మరియు స్థూల బరువు 231 కిలోలు (509 పౌండ్లు), ఇది 112.5 కిలోల (248 పౌండ్లు) ఉపయోగకరమైన లోడ్‌ను ఇస్తుంది. 22 లీటర్ల పూర్తి ఇంధనంతో (4.8 ఇంప్ గల్; 5.8 యుఎస్ గాల్) పేలోడ్ 97 కిలోలు (214 ఎల్బి). [1] సైలెంట్ గ్లైడర్ M EROS స్టాకర్, A-I-R ATOS లేదా ఫ్లైట్ డిజైన్ ఎక్స్‌ట్రాసీ రెక్కలను ఉపయోగించవచ్చు, వీటిని బిల్డర్ అందిస్తారు. ఫ్యూజ్‌లేజ్ మరియు వింగ్ కలయిక 20: 1 గ్లైడ్ నిష్పత్తి మరియు కనిష్ట సింక్ రేటు 0.8 m/s (160 ft/min) ను ఉత్పత్తి చేస్తుంది. [2] [3] బేయర్ల్ నుండి డేటా [1] సాధారణ లక్షణాల పనితీరు</v>
      </c>
      <c r="E111" s="1" t="s">
        <v>1936</v>
      </c>
      <c r="F111" s="1" t="str">
        <f>IFERROR(__xludf.DUMMYFUNCTION("GOOGLETRANSLATE(E:E, ""en"", ""te"")"),"అల్ట్రాలైట్ ట్రైక్ మోటార్ గ్లైడర్")</f>
        <v>అల్ట్రాలైట్ ట్రైక్ మోటార్ గ్లైడర్</v>
      </c>
      <c r="G111" s="1" t="s">
        <v>1937</v>
      </c>
      <c r="H111" s="1" t="s">
        <v>515</v>
      </c>
      <c r="I111" s="1" t="str">
        <f>IFERROR(__xludf.DUMMYFUNCTION("GOOGLETRANSLATE(H:H, ""en"", ""te"")"),"జర్మనీ")</f>
        <v>జర్మనీ</v>
      </c>
      <c r="J111" s="2" t="s">
        <v>516</v>
      </c>
      <c r="K111" s="1" t="s">
        <v>1938</v>
      </c>
      <c r="L111" s="1" t="str">
        <f>IFERROR(__xludf.DUMMYFUNCTION("GOOGLETRANSLATE(K:K, ""en"", ""te"")"),"నిశ్శబ్ద కుటుంబం")</f>
        <v>నిశ్శబ్ద కుటుంబం</v>
      </c>
      <c r="M111" s="1" t="s">
        <v>1939</v>
      </c>
      <c r="N111" s="1" t="s">
        <v>1940</v>
      </c>
      <c r="O111" s="1" t="str">
        <f>IFERROR(__xludf.DUMMYFUNCTION("GOOGLETRANSLATE(N:N, ""en"", ""te"")"),"హెల్ముట్ గ్రాస్క్లాస్")</f>
        <v>హెల్ముట్ గ్రాస్క్లాస్</v>
      </c>
      <c r="R111" s="1" t="s">
        <v>1288</v>
      </c>
      <c r="W111" s="1" t="s">
        <v>127</v>
      </c>
      <c r="Y111" s="1" t="s">
        <v>683</v>
      </c>
      <c r="Z111" s="1" t="s">
        <v>1941</v>
      </c>
      <c r="AA111" s="1" t="s">
        <v>1942</v>
      </c>
      <c r="AB111" s="1" t="s">
        <v>1943</v>
      </c>
      <c r="AC111" s="1" t="s">
        <v>255</v>
      </c>
      <c r="AD111" s="1" t="s">
        <v>669</v>
      </c>
      <c r="AE111" s="1" t="s">
        <v>1944</v>
      </c>
      <c r="AG111" s="1" t="s">
        <v>149</v>
      </c>
      <c r="AH111" s="1" t="s">
        <v>1945</v>
      </c>
      <c r="AM111" s="1" t="s">
        <v>1946</v>
      </c>
      <c r="AN111" s="1" t="s">
        <v>1947</v>
      </c>
      <c r="AR111" s="1" t="s">
        <v>1948</v>
      </c>
      <c r="AS111" s="1" t="s">
        <v>1949</v>
      </c>
      <c r="AY111" s="1">
        <v>20.0</v>
      </c>
      <c r="AZ111" s="1" t="s">
        <v>1950</v>
      </c>
    </row>
    <row r="112">
      <c r="A112" s="1" t="s">
        <v>1951</v>
      </c>
      <c r="B112" s="1" t="str">
        <f>IFERROR(__xludf.DUMMYFUNCTION("GOOGLETRANSLATE(A:A, ""en"", ""te"")"),"గ్లోస్టర్ గోరింగ్")</f>
        <v>గ్లోస్టర్ గోరింగ్</v>
      </c>
      <c r="C112" s="1" t="s">
        <v>1952</v>
      </c>
      <c r="D112" s="1" t="str">
        <f>IFERROR(__xludf.DUMMYFUNCTION("GOOGLETRANSLATE(C:C, ""en"", ""te"")"),"గ్లోస్టర్ గోరింగ్ అనేది ఒక రోజు/టార్పెడో బాంబర్ కోసం 1926 వైమానిక మంత్రిత్వ శాఖ స్పెసిఫికేషన్లను తీర్చడానికి రూపొందించిన రెండు-సీట్ల బిప్‌లేన్. ఇది ఉత్పత్తిలో ఉంచబడలేదు మరియు నిర్మించిన ఒక విమానం తరువాత ఇంజిన్ టెస్ట్‌బెడ్‌గా ఉపయోగపడింది. 1926 ప్రారంభంలో వ"&amp;"ైమానిక మంత్రిత్వ శాఖ రెండు స్పెసిఫికేషన్లను జారీ చేసింది, రెండు సీట్ల బాంబర్ కోసం 23/25, టార్పెడో బాంబర్ మరియు నిఘా విమానాలు, తరువాత 24/25 అధిక ఎత్తులో ఉన్న బాంబర్ కోసం. ఈ రెండు లక్షణాలు అనేక మంది తయారీదారుల నుండి ప్రోటోటైప్‌లను తెచ్చాయి: బ్లాక్బర్న్ బీగల"&amp;"్, హ్యాండ్లీ పేజ్ హరే, హాకర్ హారియర్, విక్కర్స్ విల్డెబీస్ట్ మరియు వెస్ట్‌ల్యాండ్ విచ్. గోరింగ్ గ్లోస్టర్ యొక్క సమర్పణ, రెండు స్పెసిఫికేషన్లలో చాలా ఇతర యంత్రాల మాదిరిగానే లక్ష్యంగా ఉంది. [1] గోరింగ్ [1] [2] అసమాన విస్తీర్ణం మరియు స్వల్ప స్వీప్ యొక్క అస్థి"&amp;"రమైన రెక్కలతో కూడిన ఒకే బే బిప్‌లేన్. అవి అంతర్గత వైర్ బ్రేసింగ్‌తో స్ప్రూస్ స్పార్‌లపై ఆధారపడి ఉన్నాయి. దిగువ వింగ్ ఫ్యూజ్‌లేజ్‌ను విడిచిపెట్టినప్పుడు క్లుప్తంగా క్రిందికి కోణం చేయబడింది, ఇది సాధారణం కంటే తక్కువ క్యారేజీని అనుమతిస్తుంది. షార్ట్ స్ట్రట్స్"&amp;" ఈ సెంటర్ విభాగం యొక్క రెక్క ఉమ్మడి నుండి మధ్య-ఫ్యూజ్‌లేజ్ వరకు నడిచాయి. ఫ్యూజ్‌లేజ్ కూడా బూడిద లాంగన్స్ చేత ఏర్పడిన దీర్ఘచతురస్రాకార క్రాస్-సెక్షన్ యొక్క చెక్క నిర్మాణం. రెక్కలు మరియు ఫ్యూజ్‌లేజ్ ఫాబ్రిక్ కప్పబడి ఉన్నాయి. పైలట్ దృశ్యమానత కోసం కటౌట్‌తో ఎగ"&amp;"ువ వింగ్ వెనుకంజలో ఉన్న అంచు క్రింద కూర్చున్నాడు. గన్నర్ విక్కర్స్ మెషిన్ గన్ కోసం స్కార్ఫ్ రింగ్‌తో అమర్చిన రెండవ ఓపెన్ కాక్‌పిట్‌లో వెనుక కూర్చున్నాడు. వెనుక కాక్‌పిట్ గన్నర్ బాంబు దాడులకు గురయ్యే స్థానాన్ని పొందటానికి అనుమతించింది. టెయిల్‌ప్లేన్ స్ట్రట"&amp;"్ బ్రేస్ చేయబడింది మరియు విస్తృత తీగతో ఫిన్ తక్కువగా ఉంది. చుక్కాని మరియు ఎలివేటర్లు రెండూ కొమ్ము బ్యాలెన్స్‌లను కలిగి ఉన్నాయి, ఇవి స్థిర ఉపరితలాలకు మించి అంచనా వేశాయి. ప్రామాణిక అండర్ క్యారేజ్ ఒక సాధారణ సింగిల్ ఇరుసు అమరిక, కానీ టార్పెడోలను మోసుకెళ్ళడాని"&amp;"కి మరియు వదలడానికి అనుమతించడానికి దీనిని స్ప్లిట్ ఇరుసు యూనిట్‌తో భర్తీ చేయవచ్చు. అదనంగా గోరింగ్ సీప్లేన్‌గా పనిచేయగలదు. ఫ్లోట్లతో పాటు ఫ్యూజ్‌లేజ్ క్రింద పొడిగింపుతో విస్తరించిన చుక్కానితో పాటు. [1] గోరింగ్ మొదట మార్చి 1927 లో అన్‌క్యూల్డ్ డైరెక్ట్-డ్రైవ"&amp;"్ 425 హెచ్‌పి (315 కిలోవాట్) బ్రిస్టల్ బృహస్పతి VI తో ప్రయాణించింది. సంవత్సరం తరువాత ఈ ఇంజిన్ స్థానంలో 460 హెచ్‌పి (345 కిలోవాట్) బ్రిస్టల్ బృహస్పతి VIII మరియు భూమి మరియు సీప్లేన్ కాన్ఫిగరేషన్లలో ప్రయాణించారు. [1] 1928 లో RAF మార్టెల్షామ్ హీత్ వద్ద, బృహస్"&amp;"పతి VIII చేత శక్తినిచ్చే గోరింగ్ 23/25 స్పెసిఫికేషన్ ద్వారా హరే, హారియర్ మరియు విచ్లతో పోటీ పడ్డారు. ఒకవేళ వారిలో ఎవరూ వైమానిక మంత్రిత్వ శాఖను సంతృప్తిపరచలేదు, బహుశా వారు సూపర్ఛార్జ్డ్ బృహస్పతి VII మరియు X వేరియంట్లచే శక్తినిచ్చే అధిక పనితీరు గల విమానాలను"&amp;" had హించినందున, అభివృద్ధి ఇబ్బందుల కారణంగా అందుబాటులో లేదు. [1] 1930 లో, గోరింగ్ హుక్‌క్లెకోట్‌లో గ్లోస్టర్ రచనలకు తిరిగి వచ్చాడు, మరోసారి సీప్లేన్‌గా మార్చబడ్డాడు మరియు ఇది 1931 లో ఆ ముసుగులో ఉండి, కాల్‌షాట్ నుండి విస్తృతంగా ఎగురుతూ ఉంది. తరువాత అది ఇప్"&amp;"పుడు గాలికి బృహస్పతి XF ను పరీక్షించడానికి ల్యాండ్‌ప్లేన్‌గా తిరిగి వచ్చింది, అదే సమయంలో దాని ఫిన్ ప్రాంతం ఇరుకైన, సరళమైన అంచు ఉపరితలం ద్వారా తగ్గించబడింది. [1] గోరింగ్ యొక్క చివరి పాత్ర బ్రిస్టల్ యొక్క ఫిల్టన్ వర్క్స్ వద్ద ఇంజిన్ టెస్ట్‌బెడ్‌గా ఉంది, ఇక్"&amp;"కడ ఇది 745 హెచ్‌పి (555 కిలోవాట్) బ్రిస్టల్ మెర్క్యురీ వియా, 570 హెచ్‌పి (425 కిలోవాట్ బ్రిస్టల్ పెర్సియస్ II రేడియల్ ఇంజన్లు, వీటిలో రెండవ మరియు మూడవది కనీసం విస్తృత తీగ కౌలింగ్‌లో. [1] జేమ్స్ 1971 నుండి డేటా, పేజీలు 144 జనరల్ లక్షణాలు పనితీరు ఆయుధాలు")</f>
        <v>గ్లోస్టర్ గోరింగ్ అనేది ఒక రోజు/టార్పెడో బాంబర్ కోసం 1926 వైమానిక మంత్రిత్వ శాఖ స్పెసిఫికేషన్లను తీర్చడానికి రూపొందించిన రెండు-సీట్ల బిప్‌లేన్. ఇది ఉత్పత్తిలో ఉంచబడలేదు మరియు నిర్మించిన ఒక విమానం తరువాత ఇంజిన్ టెస్ట్‌బెడ్‌గా ఉపయోగపడింది. 1926 ప్రారంభంలో వైమానిక మంత్రిత్వ శాఖ రెండు స్పెసిఫికేషన్లను జారీ చేసింది, రెండు సీట్ల బాంబర్ కోసం 23/25, టార్పెడో బాంబర్ మరియు నిఘా విమానాలు, తరువాత 24/25 అధిక ఎత్తులో ఉన్న బాంబర్ కోసం. ఈ రెండు లక్షణాలు అనేక మంది తయారీదారుల నుండి ప్రోటోటైప్‌లను తెచ్చాయి: బ్లాక్బర్న్ బీగల్, హ్యాండ్లీ పేజ్ హరే, హాకర్ హారియర్, విక్కర్స్ విల్డెబీస్ట్ మరియు వెస్ట్‌ల్యాండ్ విచ్. గోరింగ్ గ్లోస్టర్ యొక్క సమర్పణ, రెండు స్పెసిఫికేషన్లలో చాలా ఇతర యంత్రాల మాదిరిగానే లక్ష్యంగా ఉంది. [1] గోరింగ్ [1] [2] అసమాన విస్తీర్ణం మరియు స్వల్ప స్వీప్ యొక్క అస్థిరమైన రెక్కలతో కూడిన ఒకే బే బిప్‌లేన్. అవి అంతర్గత వైర్ బ్రేసింగ్‌తో స్ప్రూస్ స్పార్‌లపై ఆధారపడి ఉన్నాయి. దిగువ వింగ్ ఫ్యూజ్‌లేజ్‌ను విడిచిపెట్టినప్పుడు క్లుప్తంగా క్రిందికి కోణం చేయబడింది, ఇది సాధారణం కంటే తక్కువ క్యారేజీని అనుమతిస్తుంది. షార్ట్ స్ట్రట్స్ ఈ సెంటర్ విభాగం యొక్క రెక్క ఉమ్మడి నుండి మధ్య-ఫ్యూజ్‌లేజ్ వరకు నడిచాయి. ఫ్యూజ్‌లేజ్ కూడా బూడిద లాంగన్స్ చేత ఏర్పడిన దీర్ఘచతురస్రాకార క్రాస్-సెక్షన్ యొక్క చెక్క నిర్మాణం. రెక్కలు మరియు ఫ్యూజ్‌లేజ్ ఫాబ్రిక్ కప్పబడి ఉన్నాయి. పైలట్ దృశ్యమానత కోసం కటౌట్‌తో ఎగువ వింగ్ వెనుకంజలో ఉన్న అంచు క్రింద కూర్చున్నాడు. గన్నర్ విక్కర్స్ మెషిన్ గన్ కోసం స్కార్ఫ్ రింగ్‌తో అమర్చిన రెండవ ఓపెన్ కాక్‌పిట్‌లో వెనుక కూర్చున్నాడు. వెనుక కాక్‌పిట్ గన్నర్ బాంబు దాడులకు గురయ్యే స్థానాన్ని పొందటానికి అనుమతించింది. టెయిల్‌ప్లేన్ స్ట్రట్ బ్రేస్ చేయబడింది మరియు విస్తృత తీగతో ఫిన్ తక్కువగా ఉంది. చుక్కాని మరియు ఎలివేటర్లు రెండూ కొమ్ము బ్యాలెన్స్‌లను కలిగి ఉన్నాయి, ఇవి స్థిర ఉపరితలాలకు మించి అంచనా వేశాయి. ప్రామాణిక అండర్ క్యారేజ్ ఒక సాధారణ సింగిల్ ఇరుసు అమరిక, కానీ టార్పెడోలను మోసుకెళ్ళడానికి మరియు వదలడానికి అనుమతించడానికి దీనిని స్ప్లిట్ ఇరుసు యూనిట్‌తో భర్తీ చేయవచ్చు. అదనంగా గోరింగ్ సీప్లేన్‌గా పనిచేయగలదు. ఫ్లోట్లతో పాటు ఫ్యూజ్‌లేజ్ క్రింద పొడిగింపుతో విస్తరించిన చుక్కానితో పాటు. [1] గోరింగ్ మొదట మార్చి 1927 లో అన్‌క్యూల్డ్ డైరెక్ట్-డ్రైవ్ 425 హెచ్‌పి (315 కిలోవాట్) బ్రిస్టల్ బృహస్పతి VI తో ప్రయాణించింది. సంవత్సరం తరువాత ఈ ఇంజిన్ స్థానంలో 460 హెచ్‌పి (345 కిలోవాట్) బ్రిస్టల్ బృహస్పతి VIII మరియు భూమి మరియు సీప్లేన్ కాన్ఫిగరేషన్లలో ప్రయాణించారు. [1] 1928 లో RAF మార్టెల్షామ్ హీత్ వద్ద, బృహస్పతి VIII చేత శక్తినిచ్చే గోరింగ్ 23/25 స్పెసిఫికేషన్ ద్వారా హరే, హారియర్ మరియు విచ్లతో పోటీ పడ్డారు. ఒకవేళ వారిలో ఎవరూ వైమానిక మంత్రిత్వ శాఖను సంతృప్తిపరచలేదు, బహుశా వారు సూపర్ఛార్జ్డ్ బృహస్పతి VII మరియు X వేరియంట్లచే శక్తినిచ్చే అధిక పనితీరు గల విమానాలను had హించినందున, అభివృద్ధి ఇబ్బందుల కారణంగా అందుబాటులో లేదు. [1] 1930 లో, గోరింగ్ హుక్‌క్లెకోట్‌లో గ్లోస్టర్ రచనలకు తిరిగి వచ్చాడు, మరోసారి సీప్లేన్‌గా మార్చబడ్డాడు మరియు ఇది 1931 లో ఆ ముసుగులో ఉండి, కాల్‌షాట్ నుండి విస్తృతంగా ఎగురుతూ ఉంది. తరువాత అది ఇప్పుడు గాలికి బృహస్పతి XF ను పరీక్షించడానికి ల్యాండ్‌ప్లేన్‌గా తిరిగి వచ్చింది, అదే సమయంలో దాని ఫిన్ ప్రాంతం ఇరుకైన, సరళమైన అంచు ఉపరితలం ద్వారా తగ్గించబడింది. [1] గోరింగ్ యొక్క చివరి పాత్ర బ్రిస్టల్ యొక్క ఫిల్టన్ వర్క్స్ వద్ద ఇంజిన్ టెస్ట్‌బెడ్‌గా ఉంది, ఇక్కడ ఇది 745 హెచ్‌పి (555 కిలోవాట్) బ్రిస్టల్ మెర్క్యురీ వియా, 570 హెచ్‌పి (425 కిలోవాట్ బ్రిస్టల్ పెర్సియస్ II రేడియల్ ఇంజన్లు, వీటిలో రెండవ మరియు మూడవది కనీసం విస్తృత తీగ కౌలింగ్‌లో. [1] జేమ్స్ 1971 నుండి డేటా, పేజీలు 144 జనరల్ లక్షణాలు పనితీరు ఆయుధాలు</v>
      </c>
      <c r="E112" s="1" t="s">
        <v>1953</v>
      </c>
      <c r="F112" s="1" t="str">
        <f>IFERROR(__xludf.DUMMYFUNCTION("GOOGLETRANSLATE(E:E, ""en"", ""te"")"),"టార్పెడో మరియు డే బాంబర్")</f>
        <v>టార్పెడో మరియు డే బాంబర్</v>
      </c>
      <c r="H112" s="1" t="s">
        <v>226</v>
      </c>
      <c r="I112" s="1" t="str">
        <f>IFERROR(__xludf.DUMMYFUNCTION("GOOGLETRANSLATE(H:H, ""en"", ""te"")"),"యునైటెడ్ కింగ్‌డమ్")</f>
        <v>యునైటెడ్ కింగ్‌డమ్</v>
      </c>
      <c r="K112" s="1" t="s">
        <v>1954</v>
      </c>
      <c r="L112" s="1" t="str">
        <f>IFERROR(__xludf.DUMMYFUNCTION("GOOGLETRANSLATE(K:K, ""en"", ""te"")"),"గ్లోస్టర్ ఎయిర్క్రాఫ్ట్ కంపెనీ")</f>
        <v>గ్లోస్టర్ ఎయిర్క్రాఫ్ట్ కంపెనీ</v>
      </c>
      <c r="M112" s="1" t="s">
        <v>1955</v>
      </c>
      <c r="N112" s="1" t="s">
        <v>1956</v>
      </c>
      <c r="O112" s="1" t="str">
        <f>IFERROR(__xludf.DUMMYFUNCTION("GOOGLETRANSLATE(N:N, ""en"", ""te"")"),"S.J. జలాలు")</f>
        <v>S.J. జలాలు</v>
      </c>
      <c r="P112" s="4">
        <v>9922.0</v>
      </c>
      <c r="T112" s="1">
        <v>1.0</v>
      </c>
      <c r="W112" s="1" t="s">
        <v>561</v>
      </c>
      <c r="X112" s="1" t="s">
        <v>1957</v>
      </c>
      <c r="Y112" s="1" t="s">
        <v>1958</v>
      </c>
      <c r="Z112" s="1" t="s">
        <v>1959</v>
      </c>
      <c r="AA112" s="1" t="s">
        <v>1960</v>
      </c>
      <c r="AB112" s="1" t="s">
        <v>1961</v>
      </c>
      <c r="AC112" s="1" t="s">
        <v>1962</v>
      </c>
      <c r="AH112" s="1" t="s">
        <v>1963</v>
      </c>
      <c r="AJ112" s="1" t="s">
        <v>1964</v>
      </c>
      <c r="AL112" s="1" t="s">
        <v>1965</v>
      </c>
      <c r="AR112" s="1" t="s">
        <v>1966</v>
      </c>
      <c r="AT112" s="1" t="s">
        <v>1967</v>
      </c>
    </row>
    <row r="113">
      <c r="A113" s="1" t="s">
        <v>1968</v>
      </c>
      <c r="B113" s="1" t="str">
        <f>IFERROR(__xludf.DUMMYFUNCTION("GOOGLETRANSLATE(A:A, ""en"", ""te"")"),"గోబోష్ 700 లు")</f>
        <v>గోబోష్ 700 లు</v>
      </c>
      <c r="C113" s="1" t="s">
        <v>1969</v>
      </c>
      <c r="D113" s="1" t="str">
        <f>IFERROR(__xludf.DUMMYFUNCTION("GOOGLETRANSLATE(C:C, ""en"", ""te"")"),"గోబోష్ 700 లు ఒక అమెరికన్ లైట్-స్పోర్ట్ విమానం, దీనిని పోలిష్ డిజైనర్ తోమాస్ ఆంటోనివ్స్కీ ఏరో AT-3 గా రూపొందించారు మరియు ఇల్లినాయిస్లోని మోలిన్ యొక్క గోబోష్ ఏవియేషన్ చేత విక్రయించబడింది. 700 లు 2007 లో ప్రవేశపెట్టబడ్డాయి మరియు అది అందుబాటులో ఉన్నప్పుడు పూ"&amp;"ర్తి రెడీ-టు-ఫ్లై-ఎయిర్‌క్రాఫ్ట్‌గా సరఫరా చేయబడింది. [1] 2016 నాటికి కంపెనీ వెబ్‌సైట్ తొలగించబడింది మరియు సంస్థ వ్యాపారం నుండి బయటపడింది. [2] ఈ విమానం యుఎస్ లైట్-స్పోర్ట్ ఎయిర్క్రాఫ్ట్ నిబంధనలను పాటించేలా రూపొందించబడింది. ఇది ఒక కాంటిలివర్ లో-వింగ్, బబుల్"&amp;" పందిరి కింద రెండు-సైడ్-సైడ్-సైడ్ కాన్ఫిగరేషన్ పరివేష్టిత ఓపెన్ కాక్‌పిట్, స్థిర ట్రైసైకిల్ ల్యాండింగ్ గేర్ మరియు ట్రాక్టర్ కాన్ఫిగరేషన్‌లో ఒకే ఇంజిన్ కలిగి ఉంది. [1] [3] ఈ విమానం అల్యూమినియం షీట్ మరియు దాని 27.3 అడుగుల (8.3 మీ) స్పాన్ వింగ్ మౌంట్స్ వింగ్"&amp;"లెట్స్ నుండి తయారవుతుంది. అందుబాటులో ఉన్న ప్రామాణిక ఇంజిన్ 100 HP (75 kW) రోటాక్స్ 912లు నాలుగు-స్ట్రోక్ పవర్‌ప్లాంట్. [1] బేయర్ల్ మరియు గోబోష్ నుండి డేటా [1] [4] సాధారణ లక్షణాల పనితీరు")</f>
        <v>గోబోష్ 700 లు ఒక అమెరికన్ లైట్-స్పోర్ట్ విమానం, దీనిని పోలిష్ డిజైనర్ తోమాస్ ఆంటోనివ్స్కీ ఏరో AT-3 గా రూపొందించారు మరియు ఇల్లినాయిస్లోని మోలిన్ యొక్క గోబోష్ ఏవియేషన్ చేత విక్రయించబడింది. 700 లు 2007 లో ప్రవేశపెట్టబడ్డాయి మరియు అది అందుబాటులో ఉన్నప్పుడు పూర్తి రెడీ-టు-ఫ్లై-ఎయిర్‌క్రాఫ్ట్‌గా సరఫరా చేయబడింది. [1] 2016 నాటికి కంపెనీ వెబ్‌సైట్ తొలగించబడింది మరియు సంస్థ వ్యాపారం నుండి బయటపడింది. [2] ఈ విమానం యుఎస్ లైట్-స్పోర్ట్ ఎయిర్క్రాఫ్ట్ నిబంధనలను పాటించేలా రూపొందించబడింది. ఇది ఒక కాంటిలివర్ లో-వింగ్, బబుల్ పందిరి కింద రెండు-సైడ్-సైడ్-సైడ్ కాన్ఫిగరేషన్ పరివేష్టిత ఓపెన్ కాక్‌పిట్, స్థిర ట్రైసైకిల్ ల్యాండింగ్ గేర్ మరియు ట్రాక్టర్ కాన్ఫిగరేషన్‌లో ఒకే ఇంజిన్ కలిగి ఉంది. [1] [3] ఈ విమానం అల్యూమినియం షీట్ మరియు దాని 27.3 అడుగుల (8.3 మీ) స్పాన్ వింగ్ మౌంట్స్ వింగ్లెట్స్ నుండి తయారవుతుంది. అందుబాటులో ఉన్న ప్రామాణిక ఇంజిన్ 100 HP (75 kW) రోటాక్స్ 912లు నాలుగు-స్ట్రోక్ పవర్‌ప్లాంట్. [1] బేయర్ల్ మరియు గోబోష్ నుండి డేటా [1] [4] సాధారణ లక్షణాల పనితీరు</v>
      </c>
      <c r="E113" s="1" t="s">
        <v>1528</v>
      </c>
      <c r="F113" s="1" t="str">
        <f>IFERROR(__xludf.DUMMYFUNCTION("GOOGLETRANSLATE(E:E, ""en"", ""te"")"),"లైట్-స్పోర్ట్ విమానం")</f>
        <v>లైట్-స్పోర్ట్ విమానం</v>
      </c>
      <c r="G113" s="1" t="s">
        <v>1529</v>
      </c>
      <c r="H113" s="1" t="s">
        <v>121</v>
      </c>
      <c r="I113" s="1" t="str">
        <f>IFERROR(__xludf.DUMMYFUNCTION("GOOGLETRANSLATE(H:H, ""en"", ""te"")"),"సంయుక్త రాష్ట్రాలు")</f>
        <v>సంయుక్త రాష్ట్రాలు</v>
      </c>
      <c r="J113" s="1" t="s">
        <v>122</v>
      </c>
      <c r="K113" s="1" t="s">
        <v>1970</v>
      </c>
      <c r="L113" s="1" t="str">
        <f>IFERROR(__xludf.DUMMYFUNCTION("GOOGLETRANSLATE(K:K, ""en"", ""te"")"),"గోబోష్ ఏవియేషన్")</f>
        <v>గోబోష్ ఏవియేషన్</v>
      </c>
      <c r="M113" s="1" t="s">
        <v>1971</v>
      </c>
      <c r="N113" s="1" t="s">
        <v>1972</v>
      </c>
      <c r="O113" s="1" t="str">
        <f>IFERROR(__xludf.DUMMYFUNCTION("GOOGLETRANSLATE(N:N, ""en"", ""te"")"),"టోమాస్జ్ ఆంటోనివ్స్కీ")</f>
        <v>టోమాస్జ్ ఆంటోనివ్స్కీ</v>
      </c>
      <c r="Q113" s="1">
        <v>2007.0</v>
      </c>
      <c r="R113" s="1" t="s">
        <v>273</v>
      </c>
      <c r="U113" s="1" t="s">
        <v>1973</v>
      </c>
      <c r="V113" s="1" t="s">
        <v>1974</v>
      </c>
      <c r="W113" s="1" t="s">
        <v>127</v>
      </c>
      <c r="X113" s="1" t="s">
        <v>1975</v>
      </c>
      <c r="Z113" s="1" t="s">
        <v>1976</v>
      </c>
      <c r="AA113" s="1" t="s">
        <v>1977</v>
      </c>
      <c r="AB113" s="1" t="s">
        <v>890</v>
      </c>
      <c r="AD113" s="1" t="s">
        <v>1978</v>
      </c>
      <c r="AE113" s="1" t="s">
        <v>1820</v>
      </c>
      <c r="AH113" s="1" t="s">
        <v>592</v>
      </c>
      <c r="AK113" s="1" t="s">
        <v>258</v>
      </c>
      <c r="AL113" s="1" t="s">
        <v>1979</v>
      </c>
      <c r="AM113" s="1" t="s">
        <v>1980</v>
      </c>
      <c r="AN113" s="1" t="s">
        <v>1981</v>
      </c>
      <c r="AO113" s="1" t="s">
        <v>1982</v>
      </c>
      <c r="AP113" s="1" t="s">
        <v>1983</v>
      </c>
      <c r="AR113" s="1" t="s">
        <v>1984</v>
      </c>
      <c r="AT113" s="1" t="s">
        <v>1985</v>
      </c>
    </row>
    <row r="114">
      <c r="A114" s="1" t="s">
        <v>1986</v>
      </c>
      <c r="B114" s="1" t="str">
        <f>IFERROR(__xludf.DUMMYFUNCTION("GOOGLETRANSLATE(A:A, ""en"", ""te"")"),"HB-flugtechnicn అమిగో")</f>
        <v>HB-flugtechnicn అమిగో</v>
      </c>
      <c r="C114" s="1" t="s">
        <v>1987</v>
      </c>
      <c r="D114" s="1" t="str">
        <f>IFERROR(__xludf.DUMMYFUNCTION("GOOGLETRANSLATE(C:C, ""en"", ""te"")"),"HB-flugtechnicn HB-208 అమిగో (ఇంగ్లీష్: ఫ్రెండ్) అనేది ఆస్ట్రియన్ అల్ట్రాలైట్ విమానం, దీనిని హీనో బ్రడిట్స్కా రూపొందించారు మరియు అన్స్‌ఫెల్డెన్ యొక్క HB-flugtechnicn చేత నిర్మించబడింది. ఈ విమానం te త్సాహిక నిర్మాణానికి కిట్‌గా లేదా పూర్తి రెడీ-టు-ఫ్లై-ఎయి"&amp;"ర్‌క్రాఫ్ట్‌గా సరఫరా చేయబడుతుంది. [1] [2] డిజైన్ సంస్థ యొక్క మొట్టమొదటి మైక్రోలైట్ మరియు ఆ రంగంలో మరింత పని చేయడానికి దారితీసింది. [2] ఈ విమానం ఫెడెరేషన్ ఏరోనటిక్ ఇంటర్నేషనల్ మైక్రోలైట్ రూల్స్ మరియు te త్సాహిక-నిర్మిత నియమాలకు అనుగుణంగా రూపొందించబడింది. ఇ"&amp;"ది స్ట్రట్-బ్రేస్డ్ హై-వింగ్, రెండు-సీట్ల-సైడ్-సైడ్ కాన్ఫిగరేషన్ పరివేష్టిత కాక్‌పిట్, స్థిర ట్రైసైకిల్ ల్యాండింగ్ గేర్ మరియు ట్రాక్టర్ కాన్ఫిగరేషన్‌లో ఒకే ఇంజిన్ కలిగి ఉంది. [1] [2] ఫ్యూజ్‌లేజ్ వెల్డెడ్ స్టీల్ గొట్టాల నుండి తయారవుతుంది, చెక్క నుండి రెక్క"&amp;" దాని ఎగిరే ఉపరితలాలతో డోప్డ్ ఎయిర్‌క్రాఫ్ట్ ఫాబ్రిక్‌లో కప్పబడి ఉంటుంది. దీని 9.0 మీ (29.5 అడుగులు) స్పాన్ వింగ్ 12.6 మీ 2 (136 చదరపు అడుగులు) విస్తీర్ణంలో ఉంది మరియు 45 ° డోర్నియర్ వింగ్టిప్స్ ఉపయోగిస్తుంది. ప్రామాణిక ఇంజన్లు 80 హెచ్‌పి (60 కిలోవాట్ల) ర"&amp;"ోటాక్స్ 912UL మరియు 100 హెచ్‌పి (75 కిలోవాట్ల) రోటాక్స్ 912లు నాలుగు-స్ట్రోక్ పవర్‌ప్లాంట్లు. అల్ట్రాలైట్ వెర్షన్ గరిష్ట స్థూల బరువు 450 కిలోల (992 పౌండ్లు), అయితే te త్సాహిక-నిర్మిత వెర్షన్ గరిష్ట స్థూల బరువు 520 కిలోల (1,146 పౌండ్లు). [1] [2] బేయర్ల్ ను"&amp;"ండి డేటా [1] సాధారణ లక్షణాల పనితీరు")</f>
        <v>HB-flugtechnicn HB-208 అమిగో (ఇంగ్లీష్: ఫ్రెండ్) అనేది ఆస్ట్రియన్ అల్ట్రాలైట్ విమానం, దీనిని హీనో బ్రడిట్స్కా రూపొందించారు మరియు అన్స్‌ఫెల్డెన్ యొక్క HB-flugtechnicn చేత నిర్మించబడింది. ఈ విమానం te త్సాహిక నిర్మాణానికి కిట్‌గా లేదా పూర్తి రెడీ-టు-ఫ్లై-ఎయిర్‌క్రాఫ్ట్‌గా సరఫరా చేయబడుతుంది. [1] [2] డిజైన్ సంస్థ యొక్క మొట్టమొదటి మైక్రోలైట్ మరియు ఆ రంగంలో మరింత పని చేయడానికి దారితీసింది. [2] ఈ విమానం ఫెడెరేషన్ ఏరోనటిక్ ఇంటర్నేషనల్ మైక్రోలైట్ రూల్స్ మరియు te త్సాహిక-నిర్మిత నియమాలకు అనుగుణంగా రూపొందించబడింది. ఇది స్ట్రట్-బ్రేస్డ్ హై-వింగ్, రెండు-సీట్ల-సైడ్-సైడ్ కాన్ఫిగరేషన్ పరివేష్టిత కాక్‌పిట్, స్థిర ట్రైసైకిల్ ల్యాండింగ్ గేర్ మరియు ట్రాక్టర్ కాన్ఫిగరేషన్‌లో ఒకే ఇంజిన్ కలిగి ఉంది. [1] [2] ఫ్యూజ్‌లేజ్ వెల్డెడ్ స్టీల్ గొట్టాల నుండి తయారవుతుంది, చెక్క నుండి రెక్క దాని ఎగిరే ఉపరితలాలతో డోప్డ్ ఎయిర్‌క్రాఫ్ట్ ఫాబ్రిక్‌లో కప్పబడి ఉంటుంది. దీని 9.0 మీ (29.5 అడుగులు) స్పాన్ వింగ్ 12.6 మీ 2 (136 చదరపు అడుగులు) విస్తీర్ణంలో ఉంది మరియు 45 ° డోర్నియర్ వింగ్టిప్స్ ఉపయోగిస్తుంది. ప్రామాణిక ఇంజన్లు 80 హెచ్‌పి (60 కిలోవాట్ల) రోటాక్స్ 912UL మరియు 100 హెచ్‌పి (75 కిలోవాట్ల) రోటాక్స్ 912లు నాలుగు-స్ట్రోక్ పవర్‌ప్లాంట్లు. అల్ట్రాలైట్ వెర్షన్ గరిష్ట స్థూల బరువు 450 కిలోల (992 పౌండ్లు), అయితే te త్సాహిక-నిర్మిత వెర్షన్ గరిష్ట స్థూల బరువు 520 కిలోల (1,146 పౌండ్లు). [1] [2] బేయర్ల్ నుండి డేటా [1] సాధారణ లక్షణాల పనితీరు</v>
      </c>
      <c r="E114" s="1" t="s">
        <v>180</v>
      </c>
      <c r="F114" s="1" t="str">
        <f>IFERROR(__xludf.DUMMYFUNCTION("GOOGLETRANSLATE(E:E, ""en"", ""te"")"),"అల్ట్రాలైట్ విమానం")</f>
        <v>అల్ట్రాలైట్ విమానం</v>
      </c>
      <c r="G114" s="1" t="s">
        <v>181</v>
      </c>
      <c r="H114" s="1" t="s">
        <v>1988</v>
      </c>
      <c r="I114" s="1" t="str">
        <f>IFERROR(__xludf.DUMMYFUNCTION("GOOGLETRANSLATE(H:H, ""en"", ""te"")"),"ఆస్ట్రియా")</f>
        <v>ఆస్ట్రియా</v>
      </c>
      <c r="J114" s="2" t="s">
        <v>1989</v>
      </c>
      <c r="K114" s="1" t="s">
        <v>1990</v>
      </c>
      <c r="L114" s="1" t="str">
        <f>IFERROR(__xludf.DUMMYFUNCTION("GOOGLETRANSLATE(K:K, ""en"", ""te"")"),"HB-flugtechnicn")</f>
        <v>HB-flugtechnicn</v>
      </c>
      <c r="M114" s="2" t="s">
        <v>1991</v>
      </c>
      <c r="N114" s="1" t="s">
        <v>1992</v>
      </c>
      <c r="O114" s="1" t="str">
        <f>IFERROR(__xludf.DUMMYFUNCTION("GOOGLETRANSLATE(N:N, ""en"", ""te"")"),"హీనో బ్రడిట్ష్కా")</f>
        <v>హీనో బ్రడిట్ష్కా</v>
      </c>
      <c r="R114" s="1" t="s">
        <v>187</v>
      </c>
      <c r="W114" s="1" t="s">
        <v>127</v>
      </c>
      <c r="Y114" s="1" t="s">
        <v>1519</v>
      </c>
      <c r="Z114" s="1" t="s">
        <v>1993</v>
      </c>
      <c r="AA114" s="1" t="s">
        <v>252</v>
      </c>
      <c r="AB114" s="1" t="s">
        <v>295</v>
      </c>
      <c r="AC114" s="1" t="s">
        <v>611</v>
      </c>
      <c r="AD114" s="1" t="s">
        <v>1226</v>
      </c>
      <c r="AE114" s="1" t="s">
        <v>1994</v>
      </c>
      <c r="AH114" s="1" t="s">
        <v>1995</v>
      </c>
      <c r="AK114" s="1" t="s">
        <v>258</v>
      </c>
      <c r="AM114" s="1" t="s">
        <v>1996</v>
      </c>
      <c r="AR114" s="1" t="s">
        <v>477</v>
      </c>
      <c r="AS114" s="1" t="s">
        <v>1997</v>
      </c>
    </row>
    <row r="115">
      <c r="A115" s="1" t="s">
        <v>1998</v>
      </c>
      <c r="B115" s="1" t="str">
        <f>IFERROR(__xludf.DUMMYFUNCTION("GOOGLETRANSLATE(A:A, ""en"", ""te"")"),"Hnoms ప్రారంభమవుతాయి")</f>
        <v>Hnoms ప్రారంభమవుతాయి</v>
      </c>
      <c r="C115" s="1" t="s">
        <v>1999</v>
      </c>
      <c r="D115" s="1" t="str">
        <f>IFERROR(__xludf.DUMMYFUNCTION("GOOGLETRANSLATE(C:C, ""en"", ""te"")"),"టౌబ్‌ను మొట్టమొదట 1909-1910లో ఆస్ట్రియన్ ఇగో ఎట్రిచ్ నిర్మించారు మరియు తరువాత 1912 లో రెండు సీట్ల సైనిక విమానంగా అభివృద్ధి చేయబడింది. అనేక టౌబ్‌లు విస్తృత తయారీదారులచే లైసెన్స్ కింద నిర్మించబడ్డాయి, కాని చాలావరకు రంప్లర్ ఫ్లగ్జీగ్వెర్కే నిర్మించబడ్డాయి. 1"&amp;"912 నాటికి ఈ డిజైన్ 2-సీట్ల టౌబ్ ఫ్లోట్‌ప్లేన్‌గా రంప్లర్ నిర్మించిన సైనిక ఉపయోగం కోసం 2-సీట్ల నిఘా విమానానికి అభివృద్ధి చెందింది, ప్రారంభమైనది రాయల్ నార్వేజియన్ నేవీ యొక్క మొట్టమొదటి విమానం, జర్మనీలో కొనుగోలు చేసి 25 మే 1912 న హోర్టెన్‌కు చేరుకుంది, 30,0"&amp;"00 నార్వేజియన్ క్రోనర్ ఖర్చు. నార్వే యొక్క మొట్టమొదటి జలాంతర్గామి, జలాంతర్గామి HNOMS కోబ్బెన్ యొక్క కమాండర్ మరియు అధికారుల నుండి వేగవంతమైన చొరవ తరువాత ప్రైవేట్ రచనల నుండి నిధులు వచ్చాయి; అతిపెద్ద సహాయకులలో ఒకరు H.M. నార్వే రాజు హాకాన్ VII. మొదటి ఫ్లైట్ 1 "&amp;"జూన్ 1912 న [1] సెకండ్‌లాట్నాంట్ హన్స్ ఫ్లీషర్ డాన్స్ చేత చేయబడింది (అతను జలాంతర్గామి హన్నోమ్స్ కోబ్బెన్‌లో రెండవ స్థానంలో ఉన్నాడు). అతను బోర్‌లోని గాన్‌స్టాడ్ నుండి బయలుదేరాడు, ఫ్రెడ్రిక్‌స్టాడ్‌కు దూరంగా ఉన్న ఓరాలో దిగే ముందు కార్ల్‌జోహాన్స్‌టెర్న్ నావల"&amp;"్ స్టేషన్ మరియు మోస్ మీదుగా ప్రయాణించాడు. ఫ్లైట్ 48 కిలోమీటర్ల పొడవు మరియు 35 నిమిషాలు పట్టింది. డాన్స్‌ను రాజు మరియు ప్రభుత్వం ఇద్దరూ అభినందించారు. ప్రారంభం అధికారికంగా 1 ఆగస్టు 1912 న నేవీకి బహుమతిగా ఇవ్వబడింది మరియు ఈ రోజు నార్వేజియన్ ఆర్మ్డ్ ఫోర్సెస్ "&amp;"ఎయిర్క్రాఫ్ట్ కలెక్షన్‌లో ప్రదర్శించబడుతుంది. [సైటేషన్ అవసరం] నుండి డేటా సాధారణ లక్షణాల పనితీరు ఆయుధాలు ఈ నార్వేజియన్ చరిత్ర-సంబంధిత వ్యాసం ఒక స్టబ్. మీరు వికీపీడియాను విస్తరించడం ద్వారా సహాయపడవచ్చు. ఈ యూరోపియన్ మిలిటరీ వ్యాసం ఒక స్టబ్. మీరు వికీపీడియా వి"&amp;"స్తరించడం ద్వారా సహాయపడవచ్చు. ఈ నావికాదళ వ్యాసం ఒక స్టబ్. మీరు వికీపీడియాను విస్తరించడం ద్వారా సహాయపడవచ్చు. ఈ సైనిక ఏవియేషన్ వ్యాసం ఒక స్టబ్. వికీపీడియా విస్తరించడం ద్వారా మీరు సహాయపడవచ్చు.")</f>
        <v>టౌబ్‌ను మొట్టమొదట 1909-1910లో ఆస్ట్రియన్ ఇగో ఎట్రిచ్ నిర్మించారు మరియు తరువాత 1912 లో రెండు సీట్ల సైనిక విమానంగా అభివృద్ధి చేయబడింది. అనేక టౌబ్‌లు విస్తృత తయారీదారులచే లైసెన్స్ కింద నిర్మించబడ్డాయి, కాని చాలావరకు రంప్లర్ ఫ్లగ్జీగ్వెర్కే నిర్మించబడ్డాయి. 1912 నాటికి ఈ డిజైన్ 2-సీట్ల టౌబ్ ఫ్లోట్‌ప్లేన్‌గా రంప్లర్ నిర్మించిన సైనిక ఉపయోగం కోసం 2-సీట్ల నిఘా విమానానికి అభివృద్ధి చెందింది, ప్రారంభమైనది రాయల్ నార్వేజియన్ నేవీ యొక్క మొట్టమొదటి విమానం, జర్మనీలో కొనుగోలు చేసి 25 మే 1912 న హోర్టెన్‌కు చేరుకుంది, 30,000 నార్వేజియన్ క్రోనర్ ఖర్చు. నార్వే యొక్క మొట్టమొదటి జలాంతర్గామి, జలాంతర్గామి HNOMS కోబ్బెన్ యొక్క కమాండర్ మరియు అధికారుల నుండి వేగవంతమైన చొరవ తరువాత ప్రైవేట్ రచనల నుండి నిధులు వచ్చాయి; అతిపెద్ద సహాయకులలో ఒకరు H.M. నార్వే రాజు హాకాన్ VII. మొదటి ఫ్లైట్ 1 జూన్ 1912 న [1] సెకండ్‌లాట్నాంట్ హన్స్ ఫ్లీషర్ డాన్స్ చేత చేయబడింది (అతను జలాంతర్గామి హన్నోమ్స్ కోబ్బెన్‌లో రెండవ స్థానంలో ఉన్నాడు). అతను బోర్‌లోని గాన్‌స్టాడ్ నుండి బయలుదేరాడు, ఫ్రెడ్రిక్‌స్టాడ్‌కు దూరంగా ఉన్న ఓరాలో దిగే ముందు కార్ల్‌జోహాన్స్‌టెర్న్ నావల్ స్టేషన్ మరియు మోస్ మీదుగా ప్రయాణించాడు. ఫ్లైట్ 48 కిలోమీటర్ల పొడవు మరియు 35 నిమిషాలు పట్టింది. డాన్స్‌ను రాజు మరియు ప్రభుత్వం ఇద్దరూ అభినందించారు. ప్రారంభం అధికారికంగా 1 ఆగస్టు 1912 న నేవీకి బహుమతిగా ఇవ్వబడింది మరియు ఈ రోజు నార్వేజియన్ ఆర్మ్డ్ ఫోర్సెస్ ఎయిర్క్రాఫ్ట్ కలెక్షన్‌లో ప్రదర్శించబడుతుంది. [సైటేషన్ అవసరం] నుండి డేటా సాధారణ లక్షణాల పనితీరు ఆయుధాలు ఈ నార్వేజియన్ చరిత్ర-సంబంధిత వ్యాసం ఒక స్టబ్. మీరు వికీపీడియాను విస్తరించడం ద్వారా సహాయపడవచ్చు. ఈ యూరోపియన్ మిలిటరీ వ్యాసం ఒక స్టబ్. మీరు వికీపీడియా విస్తరించడం ద్వారా సహాయపడవచ్చు. ఈ నావికాదళ వ్యాసం ఒక స్టబ్. మీరు వికీపీడియాను విస్తరించడం ద్వారా సహాయపడవచ్చు. ఈ సైనిక ఏవియేషన్ వ్యాసం ఒక స్టబ్. వికీపీడియా విస్తరించడం ద్వారా మీరు సహాయపడవచ్చు.</v>
      </c>
      <c r="K115" s="1" t="s">
        <v>2000</v>
      </c>
      <c r="L115" s="1" t="str">
        <f>IFERROR(__xludf.DUMMYFUNCTION("GOOGLETRANSLATE(K:K, ""en"", ""te"")"),"రంప్లర్ ఫ్లగ్జీగ్వెర్కే")</f>
        <v>రంప్లర్ ఫ్లగ్జీగ్వెర్కే</v>
      </c>
      <c r="M115" s="1" t="s">
        <v>2001</v>
      </c>
      <c r="P115" s="3">
        <v>4536.0</v>
      </c>
      <c r="W115" s="1">
        <v>2.0</v>
      </c>
      <c r="X115" s="1" t="s">
        <v>606</v>
      </c>
      <c r="Y115" s="1" t="s">
        <v>2002</v>
      </c>
      <c r="Z115" s="1" t="s">
        <v>2003</v>
      </c>
      <c r="AA115" s="1" t="s">
        <v>2004</v>
      </c>
      <c r="AB115" s="1" t="s">
        <v>2005</v>
      </c>
      <c r="AC115" s="1" t="s">
        <v>255</v>
      </c>
      <c r="AH115" s="1" t="s">
        <v>2006</v>
      </c>
      <c r="AJ115" s="1" t="s">
        <v>2007</v>
      </c>
      <c r="AL115" s="1" t="s">
        <v>1238</v>
      </c>
      <c r="AP115" s="1" t="s">
        <v>2008</v>
      </c>
      <c r="AT115" s="1" t="s">
        <v>2009</v>
      </c>
      <c r="CM115" s="1" t="s">
        <v>2010</v>
      </c>
      <c r="CN115" s="1" t="s">
        <v>2011</v>
      </c>
      <c r="DG115" s="1" t="s">
        <v>2012</v>
      </c>
      <c r="DH115" s="1" t="s">
        <v>2013</v>
      </c>
      <c r="DI115" s="1">
        <v>1912.0</v>
      </c>
      <c r="DJ115" s="1" t="s">
        <v>2014</v>
      </c>
      <c r="DK115" s="1" t="s">
        <v>2015</v>
      </c>
      <c r="DL115" s="1" t="s">
        <v>2016</v>
      </c>
      <c r="DM115" s="1" t="s">
        <v>2017</v>
      </c>
    </row>
    <row r="116">
      <c r="A116" s="1" t="s">
        <v>2018</v>
      </c>
      <c r="B116" s="1" t="str">
        <f>IFERROR(__xludf.DUMMYFUNCTION("GOOGLETRANSLATE(A:A, ""en"", ""te"")"),"గిప్సేరో GA10")</f>
        <v>గిప్సేరో GA10</v>
      </c>
      <c r="C116" s="1" t="s">
        <v>2019</v>
      </c>
      <c r="D116" s="1" t="str">
        <f>IFERROR(__xludf.DUMMYFUNCTION("GOOGLETRANSLATE(C:C, ""en"", ""te"")"),"గిప్సేరో GA10 ఎయిర్‌వాన్, ఎయిర్‌వాన్ 10 గా విక్రయించబడింది, ఇది 10-సీట్ల, టర్బో ప్రాప్, సింగిల్-ఇంజిన్ యుటిలిటీ విమానాలు, ప్రస్తుతం ఆస్ట్రేలియాలోని విక్టోరియాకు చెందిన గిప్సేరో (గతంలో గిప్స్‌ల్యాండ్ ఏరోనాటిక్స్) చేత అభివృద్ధి చేయబడుతున్నాయి. [1] ఎనిమిది-స"&amp;"ీట్ల GA8 ఎయిర్‌వాన్ పిస్టన్-ఇంజిన్ విమానాల విజయవంతమైన అభివృద్ధి తరువాత, డిజైన్ సీటింగ్ మరియు పేలోడ్ సామర్థ్యాన్ని పెంచడానికి టర్బోప్రాప్ ఇంజిన్‌తో విస్తరించి, తిరిగి ఇంజిన్ చేయబడింది, దీని ఫలితంగా GA10 వస్తుంది. [2] అనేక పిస్టన్-ఇంజిన్ GA8 విమానాలను మారుమ"&amp;"ూల ప్రాంతాల్లో నిర్వహించడంతో, JETA/JETA1- శక్తితో కూడిన GA10 సాధారణ విమానయాన కస్టమర్లను ఆకర్షించడానికి ఉద్దేశించబడింది. GA10 GA8 యొక్క ఏరోడైనమిక్ డిజైన్‌ను కలిగి ఉంది మరియు వీలైనన్ని ప్రస్తుత ఉత్పత్తి భాగాలను నిలుపుకోవడమే ఉద్దేశం. [3] పనితీరు గణాంకాలు ఇంక"&amp;"ా విడుదల కాలేదు, కానీ డిజైన్ అవసరం ఎనిమిది గంటల యజమానులతో (పైలట్‌తో సహా) ఐదు గంటల ఓర్పు కోసం మరియు గరిష్టంగా 550 లీటర్ల ఇంధన లోడ్. [3] GA8 మాదిరిగానే, GA10 కోసం STOL కిట్ అభివృద్ధి చేయబడుతుంది. దాని 20 నిమిషాల మొదటి ఫ్లైట్ మే 2012 లో పూర్తయింది. [4] 2015 "&amp;"మధ్యలో, ఈ విమానం 2015 లో ధృవీకరించబడటానికి ప్రణాళిక చేయబడింది, [5] కానీ తరువాత సంవత్సరం షెడ్యూల్ క్లెయిమ్ చేయబడలేదు. [6] దీనిని ఆస్ట్రేలియన్ సివిల్ ఏవియేషన్ సేఫ్టీ అథారిటీ 19 మే 2017, [7] అలాగే అమెరికన్ ఫెడరల్ ఏవియేషన్ అడ్మినిస్ట్రేషన్ ద్వారా ధృవీకరించింద"&amp;"ి. [8] జనవరి 2018 లో, రెండు GA10 లు ఎగురుతున్నాయి: ప్రోటోటైప్ మరియు మొదటి ఉత్పత్తి విమానం, ఇది గిప్సేరో 2018 రెండవ భాగంలో బట్వాడా చేయాలని భావిస్తోంది. GA10 పిస్టన్ GA8 తరువాత, సమర్థవంతమైన తెలివితేటలు, నిఘా మరియు నిఘా (ISR) ప్లాట్‌ఫామ్, ఎలెక్ట్రో-ఆప్టికల్/"&amp;"ఇన్ఫ్రారెడ్ సెన్సార్ (EO/IR) బంతిని సవరించిన అండర్ సైడ్ సామాను బేలో మోయడం 360 ° వీక్షణ కోసం. [9] 4 జూన్ 2018 న, దక్షిణ కాలిఫోర్నియాలోని మొజావే ఎయిర్ &amp; స్పేస్ పోర్ట్ నుండి నేషనల్ టెస్ట్ పైలట్ స్కూల్ మద్దతు ఉన్న విమాన పరీక్షల సమయంలో, ఒక GA10 మొజావే ఎడారిలో "&amp;"కూలిపోయింది. [10] ఇద్దరు పైలట్లు భూమి పైన 5,000 అడుగుల (1,500 మీ) నుండి సురక్షితంగా పారాచూట్ చేశారు. [11] 24 ఆగస్టు 2018 న, GA10 ఎయిర్‌వాన్ యొక్క మొదటి కస్టమర్ బోట్స్వానాలోని మేజర్ బ్లూ ఎయిర్ అని ప్రకటించారు. [12] 2018 లో దాని యూనిట్ ఖర్చు ఎయిర్‌వాన్ 10 బ"&amp;"్రోచర్ [14] నుండి 7 1.7 మిలియన్ [13] డేటా, సాధారణ లక్షణాలు పనితీరు సంబంధిత అభివృద్ధి విమానం పోల్చదగిన పాత్ర, కాన్ఫిగరేషన్ మరియు ERA")</f>
        <v>గిప్సేరో GA10 ఎయిర్‌వాన్, ఎయిర్‌వాన్ 10 గా విక్రయించబడింది, ఇది 10-సీట్ల, టర్బో ప్రాప్, సింగిల్-ఇంజిన్ యుటిలిటీ విమానాలు, ప్రస్తుతం ఆస్ట్రేలియాలోని విక్టోరియాకు చెందిన గిప్సేరో (గతంలో గిప్స్‌ల్యాండ్ ఏరోనాటిక్స్) చేత అభివృద్ధి చేయబడుతున్నాయి. [1] ఎనిమిది-సీట్ల GA8 ఎయిర్‌వాన్ పిస్టన్-ఇంజిన్ విమానాల విజయవంతమైన అభివృద్ధి తరువాత, డిజైన్ సీటింగ్ మరియు పేలోడ్ సామర్థ్యాన్ని పెంచడానికి టర్బోప్రాప్ ఇంజిన్‌తో విస్తరించి, తిరిగి ఇంజిన్ చేయబడింది, దీని ఫలితంగా GA10 వస్తుంది. [2] అనేక పిస్టన్-ఇంజిన్ GA8 విమానాలను మారుమూల ప్రాంతాల్లో నిర్వహించడంతో, JETA/JETA1- శక్తితో కూడిన GA10 సాధారణ విమానయాన కస్టమర్లను ఆకర్షించడానికి ఉద్దేశించబడింది. GA10 GA8 యొక్క ఏరోడైనమిక్ డిజైన్‌ను కలిగి ఉంది మరియు వీలైనన్ని ప్రస్తుత ఉత్పత్తి భాగాలను నిలుపుకోవడమే ఉద్దేశం. [3] పనితీరు గణాంకాలు ఇంకా విడుదల కాలేదు, కానీ డిజైన్ అవసరం ఎనిమిది గంటల యజమానులతో (పైలట్‌తో సహా) ఐదు గంటల ఓర్పు కోసం మరియు గరిష్టంగా 550 లీటర్ల ఇంధన లోడ్. [3] GA8 మాదిరిగానే, GA10 కోసం STOL కిట్ అభివృద్ధి చేయబడుతుంది. దాని 20 నిమిషాల మొదటి ఫ్లైట్ మే 2012 లో పూర్తయింది. [4] 2015 మధ్యలో, ఈ విమానం 2015 లో ధృవీకరించబడటానికి ప్రణాళిక చేయబడింది, [5] కానీ తరువాత సంవత్సరం షెడ్యూల్ క్లెయిమ్ చేయబడలేదు. [6] దీనిని ఆస్ట్రేలియన్ సివిల్ ఏవియేషన్ సేఫ్టీ అథారిటీ 19 మే 2017, [7] అలాగే అమెరికన్ ఫెడరల్ ఏవియేషన్ అడ్మినిస్ట్రేషన్ ద్వారా ధృవీకరించింది. [8] జనవరి 2018 లో, రెండు GA10 లు ఎగురుతున్నాయి: ప్రోటోటైప్ మరియు మొదటి ఉత్పత్తి విమానం, ఇది గిప్సేరో 2018 రెండవ భాగంలో బట్వాడా చేయాలని భావిస్తోంది. GA10 పిస్టన్ GA8 తరువాత, సమర్థవంతమైన తెలివితేటలు, నిఘా మరియు నిఘా (ISR) ప్లాట్‌ఫామ్, ఎలెక్ట్రో-ఆప్టికల్/ఇన్ఫ్రారెడ్ సెన్సార్ (EO/IR) బంతిని సవరించిన అండర్ సైడ్ సామాను బేలో మోయడం 360 ° వీక్షణ కోసం. [9] 4 జూన్ 2018 న, దక్షిణ కాలిఫోర్నియాలోని మొజావే ఎయిర్ &amp; స్పేస్ పోర్ట్ నుండి నేషనల్ టెస్ట్ పైలట్ స్కూల్ మద్దతు ఉన్న విమాన పరీక్షల సమయంలో, ఒక GA10 మొజావే ఎడారిలో కూలిపోయింది. [10] ఇద్దరు పైలట్లు భూమి పైన 5,000 అడుగుల (1,500 మీ) నుండి సురక్షితంగా పారాచూట్ చేశారు. [11] 24 ఆగస్టు 2018 న, GA10 ఎయిర్‌వాన్ యొక్క మొదటి కస్టమర్ బోట్స్వానాలోని మేజర్ బ్లూ ఎయిర్ అని ప్రకటించారు. [12] 2018 లో దాని యూనిట్ ఖర్చు ఎయిర్‌వాన్ 10 బ్రోచర్ [14] నుండి 7 1.7 మిలియన్ [13] డేటా, సాధారణ లక్షణాలు పనితీరు సంబంధిత అభివృద్ధి విమానం పోల్చదగిన పాత్ర, కాన్ఫిగరేషన్ మరియు ERA</v>
      </c>
      <c r="E116" s="1" t="s">
        <v>2020</v>
      </c>
      <c r="F116" s="1" t="str">
        <f>IFERROR(__xludf.DUMMYFUNCTION("GOOGLETRANSLATE(E:E, ""en"", ""te"")"),"యుటిలిటీ/రవాణా")</f>
        <v>యుటిలిటీ/రవాణా</v>
      </c>
      <c r="H116" s="1" t="s">
        <v>1283</v>
      </c>
      <c r="I116" s="1" t="str">
        <f>IFERROR(__xludf.DUMMYFUNCTION("GOOGLETRANSLATE(H:H, ""en"", ""te"")"),"ఆస్ట్రేలియా")</f>
        <v>ఆస్ట్రేలియా</v>
      </c>
      <c r="J116" s="2" t="s">
        <v>1284</v>
      </c>
      <c r="K116" s="1" t="s">
        <v>2021</v>
      </c>
      <c r="L116" s="1" t="str">
        <f>IFERROR(__xludf.DUMMYFUNCTION("GOOGLETRANSLATE(K:K, ""en"", ""te"")"),"గిప్సేరో")</f>
        <v>గిప్సేరో</v>
      </c>
      <c r="M116" s="2" t="s">
        <v>2022</v>
      </c>
      <c r="P116" s="3">
        <v>41030.0</v>
      </c>
      <c r="S116" s="1" t="s">
        <v>2023</v>
      </c>
      <c r="U116" s="1" t="s">
        <v>2024</v>
      </c>
      <c r="V116" s="1" t="s">
        <v>2025</v>
      </c>
      <c r="W116" s="1">
        <v>1.0</v>
      </c>
      <c r="X116" s="1" t="s">
        <v>2026</v>
      </c>
      <c r="Z116" s="1" t="s">
        <v>2027</v>
      </c>
      <c r="AA116" s="1" t="s">
        <v>2028</v>
      </c>
      <c r="AB116" s="1" t="s">
        <v>2029</v>
      </c>
      <c r="AC116" s="1" t="s">
        <v>2030</v>
      </c>
      <c r="AD116" s="1" t="s">
        <v>2031</v>
      </c>
      <c r="AF116" s="1" t="s">
        <v>2032</v>
      </c>
      <c r="AH116" s="1" t="s">
        <v>2033</v>
      </c>
      <c r="AJ116" s="1" t="s">
        <v>2034</v>
      </c>
      <c r="AK116" s="1" t="s">
        <v>2035</v>
      </c>
      <c r="AL116" s="1" t="s">
        <v>2036</v>
      </c>
      <c r="AM116" s="1" t="s">
        <v>2037</v>
      </c>
      <c r="AN116" s="1" t="s">
        <v>2038</v>
      </c>
      <c r="AP116" s="1" t="s">
        <v>2039</v>
      </c>
      <c r="AR116" s="1" t="s">
        <v>598</v>
      </c>
      <c r="AT116" s="1" t="s">
        <v>2040</v>
      </c>
      <c r="DN116" s="1" t="s">
        <v>2041</v>
      </c>
      <c r="DO116" s="1" t="s">
        <v>2042</v>
      </c>
      <c r="DP116" s="1" t="s">
        <v>2043</v>
      </c>
    </row>
    <row r="117">
      <c r="A117" s="1" t="s">
        <v>2044</v>
      </c>
      <c r="B117" s="1" t="str">
        <f>IFERROR(__xludf.DUMMYFUNCTION("GOOGLETRANSLATE(A:A, ""en"", ""te"")"),"గ్లైడర్‌స్పోర్ట్ లైట్హాక్")</f>
        <v>గ్లైడర్‌స్పోర్ట్ లైట్హాక్</v>
      </c>
      <c r="C117" s="1" t="s">
        <v>2045</v>
      </c>
      <c r="D117" s="1" t="str">
        <f>IFERROR(__xludf.DUMMYFUNCTION("GOOGLETRANSLATE(C:C, ""en"", ""te"")"),"గ్లైడర్‌స్పోర్ట్ లైట్హాక్ అనేది ఒక అమెరికన్ మిడ్-వింగ్, టి-టెయిల్డ్, సింగిల్-సీట్, మైక్రోలిఫ్ట్ గ్లైడర్, ఇది గ్లిడర్‌స్పోర్ట్ చేత అభివృద్ధి చెందుతుంది. [1] లైట్హాక్ మిశ్రమాల నుండి తయారవుతుంది. దాని 15 మీ (49.2 అడుగులు) స్పాన్ వింగ్ 12 మీ 2 (130 చదరపు అడుగ"&amp;"ులు) యొక్క పెద్ద వింగ్ ప్రాంతాన్ని ఉపయోగిస్తుంది, తక్కువ రెక్క లోడింగ్‌ను ఉత్పత్తి చేస్తుంది, విమానం లిఫ్ట్ యొక్క చిన్న మరియు తేలికపాటి వనరులను ఉపయోగించుకోవడానికి వీలు కల్పిస్తుంది. నిర్మాణం చాలా తక్కువ ఖాళీ బరువు కేవలం 68 కిలోల (150 పౌండ్లు) ఇస్తుంది. [1"&amp;"] ఈ విమానం మొదట 2002 లో ప్రయాణించింది మరియు ధృవీకరణ ప్రారంభంలో 2011, [1] మరియు తరువాత 2012 చివరిలో అంచనా వేయబడింది, కానీ డిసెంబర్ 2015 నాటికి పూర్తి కాలేదు. [2] బేయర్ల్ నుండి డేటా [1] సాధారణ లక్షణాల పనితీరు సంబంధిత జాబితా 2000 ల విమానంలో ఈ కథనాన్ని జాబితా"&amp;" చేస్తుంది. వికీపీడియా విస్తరించడం ద్వారా మీరు సహాయపడవచ్చు.")</f>
        <v>గ్లైడర్‌స్పోర్ట్ లైట్హాక్ అనేది ఒక అమెరికన్ మిడ్-వింగ్, టి-టెయిల్డ్, సింగిల్-సీట్, మైక్రోలిఫ్ట్ గ్లైడర్, ఇది గ్లిడర్‌స్పోర్ట్ చేత అభివృద్ధి చెందుతుంది. [1] లైట్హాక్ మిశ్రమాల నుండి తయారవుతుంది. దాని 15 మీ (49.2 అడుగులు) స్పాన్ వింగ్ 12 మీ 2 (130 చదరపు అడుగులు) యొక్క పెద్ద వింగ్ ప్రాంతాన్ని ఉపయోగిస్తుంది, తక్కువ రెక్క లోడింగ్‌ను ఉత్పత్తి చేస్తుంది, విమానం లిఫ్ట్ యొక్క చిన్న మరియు తేలికపాటి వనరులను ఉపయోగించుకోవడానికి వీలు కల్పిస్తుంది. నిర్మాణం చాలా తక్కువ ఖాళీ బరువు కేవలం 68 కిలోల (150 పౌండ్లు) ఇస్తుంది. [1] ఈ విమానం మొదట 2002 లో ప్రయాణించింది మరియు ధృవీకరణ ప్రారంభంలో 2011, [1] మరియు తరువాత 2012 చివరిలో అంచనా వేయబడింది, కానీ డిసెంబర్ 2015 నాటికి పూర్తి కాలేదు. [2] బేయర్ల్ నుండి డేటా [1] సాధారణ లక్షణాల పనితీరు సంబంధిత జాబితా 2000 ల విమానంలో ఈ కథనాన్ని జాబితా చేస్తుంది. వికీపీడియా విస్తరించడం ద్వారా మీరు సహాయపడవచ్చు.</v>
      </c>
      <c r="E117" s="1" t="s">
        <v>2046</v>
      </c>
      <c r="F117" s="1" t="str">
        <f>IFERROR(__xludf.DUMMYFUNCTION("GOOGLETRANSLATE(E:E, ""en"", ""te"")"),"గ్లైడర్")</f>
        <v>గ్లైడర్</v>
      </c>
      <c r="G117" s="2" t="s">
        <v>2047</v>
      </c>
      <c r="H117" s="1" t="s">
        <v>121</v>
      </c>
      <c r="I117" s="1" t="str">
        <f>IFERROR(__xludf.DUMMYFUNCTION("GOOGLETRANSLATE(H:H, ""en"", ""te"")"),"సంయుక్త రాష్ట్రాలు")</f>
        <v>సంయుక్త రాష్ట్రాలు</v>
      </c>
      <c r="J117" s="1" t="s">
        <v>122</v>
      </c>
      <c r="K117" s="1" t="s">
        <v>2048</v>
      </c>
      <c r="L117" s="1" t="str">
        <f>IFERROR(__xludf.DUMMYFUNCTION("GOOGLETRANSLATE(K:K, ""en"", ""te"")"),"గ్లైడర్‌స్పోర్ట్")</f>
        <v>గ్లైడర్‌స్పోర్ట్</v>
      </c>
      <c r="M117" s="2" t="s">
        <v>2049</v>
      </c>
      <c r="P117" s="1">
        <v>2002.0</v>
      </c>
      <c r="R117" s="1" t="s">
        <v>2050</v>
      </c>
      <c r="W117" s="1" t="s">
        <v>127</v>
      </c>
      <c r="Y117" s="1" t="s">
        <v>2051</v>
      </c>
      <c r="Z117" s="1" t="s">
        <v>2052</v>
      </c>
      <c r="AA117" s="1" t="s">
        <v>1308</v>
      </c>
      <c r="AH117" s="1" t="s">
        <v>2053</v>
      </c>
      <c r="AJ117" s="1" t="s">
        <v>2054</v>
      </c>
      <c r="AS117" s="1" t="s">
        <v>2055</v>
      </c>
      <c r="AY117" s="1">
        <v>35.0</v>
      </c>
      <c r="AZ117" s="1" t="s">
        <v>2056</v>
      </c>
      <c r="DQ117" s="1" t="s">
        <v>2057</v>
      </c>
    </row>
    <row r="118">
      <c r="A118" s="1" t="s">
        <v>2058</v>
      </c>
      <c r="B118" s="1" t="str">
        <f>IFERROR(__xludf.DUMMYFUNCTION("GOOGLETRANSLATE(A:A, ""en"", ""te"")"),"గిప్స్‌ల్యాండ్ GA200")</f>
        <v>గిప్స్‌ల్యాండ్ GA200</v>
      </c>
      <c r="C118" s="1" t="s">
        <v>2059</v>
      </c>
      <c r="D118" s="1" t="str">
        <f>IFERROR(__xludf.DUMMYFUNCTION("GOOGLETRANSLATE(C:C, ""en"", ""te"")"),"గిప్స్‌ల్యాండ్ GA-200 ఫాట్‌మన్ గిప్సేరో నిర్మించిన తక్కువ-వింగ్ సింగిల్-ఇంజిన్ వ్యవసాయ విమానాలు. పైపర్ పానీపై వదులుగా ఆధారపడి, మొదటి రెండు ప్రోటోటైప్‌లు దెబ్బతిన్న పానీ ఫ్రేమ్‌లను ఉపయోగించాయి. 1992 లో నిర్మించిన మూడవ నమూనా, మొదటి ఆల్-ఒరిజినల్ ఎయిర్ఫ్రేమ్."&amp;" GA-200 1 మార్చి 1991 న పూర్తిగా ధృవీకరించబడింది. [1] GA200 కోసం టైప్ అప్రూవల్ నెంబర్ 83-6 సర్టిఫికేట్ ఆ తేదీన ఆస్ట్రేలియన్ సివిల్ ఏవియేషన్ అథారిటీ జారీ చేసింది; 20 సంవత్సరాల క్రితం GAF నోమాడ్ తరువాత ఆస్ట్రేలియాలో పూర్తిగా కొత్త విమాన రూపకల్పన కోసం మొదటిద"&amp;"ి జారీ చేయబడింది. ధృవీకరణ ప్రాతిపదిక ఆస్ట్రేలియన్ ధృవీకరణ ప్రమాణాలు, సివిల్ ఏవియేషన్ ఆర్డర్స్, సెక్షన్లు 101.16 మరియు 101.22. ఈ ప్రమాణాలు యుఎస్ ఫెడరల్ ఏవియేషన్ రెగ్యులేషన్స్ యొక్క పార్ట్ 23 యొక్క వాయు యోగ్యత ప్రమాణాలను కలిగి ఉన్నాయి. ఈ రోజు వరకు, [ఎప్పుడు"&amp;"?] 50 GA200 విమానాలు లాట్రోబ్ వ్యాలీ విమానాశ్రయంలోని గిప్సేరో యొక్క స్థావరంలో తయారు చేయబడ్డాయి, వీటిలో 28 న్యూజిలాండ్, చైనా, యునైటెడ్ స్టేట్స్, కెనడా, దక్షిణాఫ్రికా మరియు బ్రెజిల్‌తో సహా ప్రపంచవ్యాప్తంగా దేశాలకు ఎగుమతి చేయబడ్డాయి. 1990 ల చివరలో, GA200 ఉత్"&amp;"పత్తి GA8 ఎయిర్‌వాన్‌కు మార్గం చూపడానికి స్కేల్ చేయబడింది. ""స్ట్రట్ బ్రాస్డ్"" డిజైన్ కాన్సెప్ట్ వింగ్ కోసం కనీస బరువును అనుమతించడానికి ఎంపిక చేయబడింది, కాంటిలివర్ స్పార్ డిజైన్‌పై సుమారు 45 కిలోల (100 పౌండ్లు) ఆదా చేస్తుంది. ఇది ఇచ్చిన ఖాళీ బరువు కోసం త"&amp;"దనుగుణంగా ఎక్కువ గరిష్ట పేలోడ్‌ను అనుమతిస్తుంది. అడ్డంకి సమ్మె తరువాత మంచి “ఫ్లై-ఆన్” సామర్థ్యాన్ని అందించడానికి కాన్ఫిగరేషన్ చాలా “క్రాష్‌వర్తి” నిర్మాణాన్ని అందిస్తుంది. “స్టేట్ ఆఫ్ ది ఆర్ట్” పరిమిత మూలకం కంప్యూటర్ విశ్లేషణ పద్ధతులను ఉపయోగించడం ద్వారా గ"&amp;"రిష్ట బలం నుండి బరువు నిష్పత్తి కోసం డిజైన్ ఆప్టిమైజ్ చేయబడింది. క్లిష్టమైన నిర్మాణ భాగాల కోసం 15,000 గంటల ప్రారంభ సంప్రదాయవాద పదవీ విరమణ జీవితాన్ని ఆస్ట్రేలియన్ సివిల్ ఏవియేషన్ సేఫ్టీ అథారిటీ మంజూరు చేసింది. కొనసాగుతున్న పరీక్షల ఫలితాలు అందుబాటులోకి వచ్చ"&amp;"ినప్పుడు ఈ జీవితాన్ని పొడిగించవచ్చు. ఆల్-మెటల్ వింగ్ ప్యానెల్లు పైపర్ పానీకి భిన్నంగా ఉంటాయి. GA200 రెక్కలు పూర్తి-లోతు లామినేటెడ్ ఫెయిల్-సేఫ్ స్పార్స్‌ను కలిగి ఉన్నాయి. లోడ్ పంపిణీ డబుల్‌ల ద్వారా స్ట్రట్ ఖండన వద్ద అవుట్‌బోర్డ్ విభాగం లోపలి విభాగానికి చేర"&amp;"ింది. ఇది బాహ్య వింగ్ ప్యానెల్లను సాపేక్షంగా సులభంగా మార్చడానికి అనుమతిస్తుంది. అన్ని భాగాలు గిప్సేరోస్ మెయిన్ హ్యాంగర్లలో ఒకటి, రెండు మరియు మూడు అసెంబ్లీకి ముందు ప్రత్యేక వర్క్‌షాప్‌లలో తుప్పు రుజువు చేయబడతాయి. పక్షి సమ్మె మరియు ఇతర చిన్న ప్రముఖ అంచు ప్ర"&amp;"భావాల కారణంగా డౌన్-టైమ్‌ను తగ్గించడానికి ప్రముఖ అంచులు సులభంగా మార్చగల విభాగాలను కలిగి ఉంటాయి. ఈ విభాగాలు అప్పగించబడవు - రెక్కపై ఏ స్థితిలోనైనా ఒక విడిభాగాన్ని అమర్చవచ్చు. ఇది GA200 కు ప్రత్యేకమైనది. సెమీ-స్పాన్ వింగ్ ఫ్లాప్‌లు స్లాట్డ్ డిజైన్‌ను కలిగి ఉం"&amp;"టాయి మరియు అన్ని విమాన పాలనలలో ప్రభావవంతంగా ఉంటాయి. 15 డిగ్రీల ‘టేకాఫ్’ స్థానం తోక మరియు ప్రధాన చక్రం యొక్క ప్రారంభ పెరుగుదలకు సహాయపడుతుంది, తద్వారా టేకాఫ్ గ్రౌండ్ రోల్‌ను గణనీయంగా తగ్గిస్తుంది. 1050 కిలోల హాప్పర్ పేలోడ్ వద్ద గ్రౌండ్ రోల్ సుమారు 420 మీటర్"&amp;"లు (1380 అడుగులు) వద్ద సున్నా విండ్ మరియు 15 డిగ్రీల సెల్సియస్ సముద్ర మట్టంలో కొలుస్తారు. పూర్తి ఫ్లాప్ (38 డిగ్రీలు) తక్కువ బరువు వద్ద సుమారు 50-55 నాట్ల ల్యాండింగ్ అప్రోచ్ వేగాన్ని అనుమతిస్తుంది. ఇది 200 మీటర్లు (650 అడుగులు) సాధారణ గ్రౌండ్ రోల్ తో సౌకర"&amp;"్యవంతమైన చిన్న ఫీల్డ్ ల్యాండింగ్లను అనుమతిస్తుంది. వింగ్ ఫ్లాప్‌లను వ్యవసాయ కార్యకలాపాలలో విమానంలో కూడా ఉపయోగించవచ్చు మరియు విమానం పూర్తిగా లోడ్ అయినప్పుడు టర్న్ వ్యాసార్థాన్ని గణనీయంగా తగ్గిస్తుంది. ఫ్లాప్ వ్యవస్థ యొక్క మరొక ముఖ్యమైన డిజైన్ లక్షణం ఏమిటంట"&amp;"ే, ఫ్లాప్‌ల పొడిగింపుతో పిచ్ ట్రిమ్‌లో గుర్తించదగిన మార్పు లేదు. ఫ్లాప్ విస్తరించినప్పుడు ఎలివేటర్ ట్రిమ్ స్ప్రింగ్స్‌కు పక్షపాతాన్ని వర్తింపజేసే సాధారణ ఇంటర్‌కనెక్ట్ వ్యవస్థను చేర్చడం ద్వారా ఇది సాధించబడింది. ఐలెరాన్స్: ఐలెరాన్లు గ్యాప్ సీలు చేయబడతాయి మర"&amp;"ియు పైలట్ అలసటను తగ్గించడానికి తేలికపాటి మరియు ప్రతిస్పందించే ప్రవర్తనను అందిస్తాయి. ఐలెరాన్లు సాధారణ వర్కింగ్ ఎయిర్‌స్పీడ్‌ల వద్ద 45 డిగ్రీల బ్యాంక్ నుండి 45 డిగ్రీల బ్యాంక్ వరకు సుమారు 3 సెకన్ల అధిక రోల్ రేటును ఇతర మార్గాల్లో అనుమతిస్తాయి. ఇది GA200 కు "&amp;"ప్రత్యేకమైనది. వింగ్ చిట్కాలు: దెబ్బతిన్న సందర్భంలో సులభంగా భర్తీ చేయడానికి ఇవి తొలగించగల సమావేశాలు. విమాన పనితీరును రాజీ పడకుండా మరియు చిన్న, నియంత్రిత వింగ్‌టిప్ వోర్టిస్‌లను నిర్వహించడానికి సాధ్యమైనంత ఉత్తమమైన వెడల్పును అందించడానికి వాటి ఆకారం అనేక సంవ"&amp;"త్సరాల “ఫీల్డ్‌లో” పరీక్షలో అభివృద్ధి చెందింది. ఫ్యూజ్‌లేజ్ నిర్మాణం వెల్డెడ్ SAE 4130 క్రోమియం మాలిబ్డినం స్టీల్ ట్యూబ్ అసెంబ్లీ. పరిమిత మూలకం కంప్యూటర్ విశ్లేషణ పద్ధతులను ఉపయోగించడం ద్వారా గరిష్ట బలం నుండి బరువు నిష్పత్తి కోసం డిజైన్ ఆప్టిమైజ్ చేయబడింది"&amp;". ఆకస్మిక ముందుకు క్షీణించిన సందర్భంలో ఫార్వర్డ్ ఫ్యూజ్‌లేజ్ క్రమంగా నలిగిపోయేలా రూపొందించబడింది. సగం మలుపుతో జతచేయబడిన మెటల్ సైడ్ ప్యానెల్లు ‘డిజస్’ ఫాస్టెనర్‌లను వెనుక కాక్‌పిట్ దాటి ఇంజిన్ బే నుండి ఫ్యూజ్‌లేజ్ యొక్క రెండు వైపులా అమర్చబడి ఉంటాయి. ఇవి తన"&amp;"ిఖీ, నిర్వహణ మరియు శుభ్రపరచడానికి సౌలభ్యం కోసం సిద్ధంగా ఉన్న ప్రాప్యతను అనుమతిస్తాయి. అదనంగా, వెనుక ఫ్యూజ్‌లేజ్ ఎగువ తాబేలు వెనుక ఫ్యూజ్‌లేజ్ తనిఖీ, నిర్వహణ మరియు శుభ్రపరచడం కోసం సులభంగా తొలగించబడుతుంది. లోడ్ వెనుక మరియు పైన పైలట్ యొక్క కాన్ఫిగరేషన్ ఉపయోగ"&amp;"ించబడింది. లోడర్ డ్రైవర్‌ను రవాణా చేయడానికి లేదా రైతు వైమానిక వీక్షణను అనుమతించడానికి రెండవ సీటు సుదీర్ఘ అభ్యర్థించిన డిజైన్ ఫీచర్. ఈ సీటు పైలట్ సీటు యొక్క కుడి వైపున అమర్చబడి ఉంటుంది. కాక్‌పిట్ లోడ్‌తో గురుత్వాకర్షణ కేంద్రం యొక్క మార్పును తగ్గించడానికి మ"&amp;"రియు పెద్ద 1070 లీటర్ (270 యుఎస్ పిత్తాశయ) సామర్థ్యం హాప్పర్ అమర్చడం ద్వారా అవసరమైన విస్తృత ఫ్యూజ్‌లేజ్ నిర్మాణాన్ని పూర్తిగా ఉపయోగించుకోవడానికి సైడ్ ఆఫ్ సైడ్ సీటింగ్ అమరికను ఎంచుకున్నారు. జేన్ యొక్క అన్ని ప్రపంచ విమానాల నుండి డేటా 2000-2001 [2] సాధారణ లక"&amp;"్షణాల పనితీరు సంబంధిత అభివృద్ధి")</f>
        <v>గిప్స్‌ల్యాండ్ GA-200 ఫాట్‌మన్ గిప్సేరో నిర్మించిన తక్కువ-వింగ్ సింగిల్-ఇంజిన్ వ్యవసాయ విమానాలు. పైపర్ పానీపై వదులుగా ఆధారపడి, మొదటి రెండు ప్రోటోటైప్‌లు దెబ్బతిన్న పానీ ఫ్రేమ్‌లను ఉపయోగించాయి. 1992 లో నిర్మించిన మూడవ నమూనా, మొదటి ఆల్-ఒరిజినల్ ఎయిర్ఫ్రేమ్. GA-200 1 మార్చి 1991 న పూర్తిగా ధృవీకరించబడింది. [1] GA200 కోసం టైప్ అప్రూవల్ నెంబర్ 83-6 సర్టిఫికేట్ ఆ తేదీన ఆస్ట్రేలియన్ సివిల్ ఏవియేషన్ అథారిటీ జారీ చేసింది; 20 సంవత్సరాల క్రితం GAF నోమాడ్ తరువాత ఆస్ట్రేలియాలో పూర్తిగా కొత్త విమాన రూపకల్పన కోసం మొదటిది జారీ చేయబడింది. ధృవీకరణ ప్రాతిపదిక ఆస్ట్రేలియన్ ధృవీకరణ ప్రమాణాలు, సివిల్ ఏవియేషన్ ఆర్డర్స్, సెక్షన్లు 101.16 మరియు 101.22. ఈ ప్రమాణాలు యుఎస్ ఫెడరల్ ఏవియేషన్ రెగ్యులేషన్స్ యొక్క పార్ట్ 23 యొక్క వాయు యోగ్యత ప్రమాణాలను కలిగి ఉన్నాయి. ఈ రోజు వరకు, [ఎప్పుడు?] 50 GA200 విమానాలు లాట్రోబ్ వ్యాలీ విమానాశ్రయంలోని గిప్సేరో యొక్క స్థావరంలో తయారు చేయబడ్డాయి, వీటిలో 28 న్యూజిలాండ్, చైనా, యునైటెడ్ స్టేట్స్, కెనడా, దక్షిణాఫ్రికా మరియు బ్రెజిల్‌తో సహా ప్రపంచవ్యాప్తంగా దేశాలకు ఎగుమతి చేయబడ్డాయి. 1990 ల చివరలో, GA200 ఉత్పత్తి GA8 ఎయిర్‌వాన్‌కు మార్గం చూపడానికి స్కేల్ చేయబడింది. "స్ట్రట్ బ్రాస్డ్" డిజైన్ కాన్సెప్ట్ వింగ్ కోసం కనీస బరువును అనుమతించడానికి ఎంపిక చేయబడింది, కాంటిలివర్ స్పార్ డిజైన్‌పై సుమారు 45 కిలోల (100 పౌండ్లు) ఆదా చేస్తుంది. ఇది ఇచ్చిన ఖాళీ బరువు కోసం తదనుగుణంగా ఎక్కువ గరిష్ట పేలోడ్‌ను అనుమతిస్తుంది. అడ్డంకి సమ్మె తరువాత మంచి “ఫ్లై-ఆన్” సామర్థ్యాన్ని అందించడానికి కాన్ఫిగరేషన్ చాలా “క్రాష్‌వర్తి” నిర్మాణాన్ని అందిస్తుంది. “స్టేట్ ఆఫ్ ది ఆర్ట్” పరిమిత మూలకం కంప్యూటర్ విశ్లేషణ పద్ధతులను ఉపయోగించడం ద్వారా గరిష్ట బలం నుండి బరువు నిష్పత్తి కోసం డిజైన్ ఆప్టిమైజ్ చేయబడింది. క్లిష్టమైన నిర్మాణ భాగాల కోసం 15,000 గంటల ప్రారంభ సంప్రదాయవాద పదవీ విరమణ జీవితాన్ని ఆస్ట్రేలియన్ సివిల్ ఏవియేషన్ సేఫ్టీ అథారిటీ మంజూరు చేసింది. కొనసాగుతున్న పరీక్షల ఫలితాలు అందుబాటులోకి వచ్చినప్పుడు ఈ జీవితాన్ని పొడిగించవచ్చు. ఆల్-మెటల్ వింగ్ ప్యానెల్లు పైపర్ పానీకి భిన్నంగా ఉంటాయి. GA200 రెక్కలు పూర్తి-లోతు లామినేటెడ్ ఫెయిల్-సేఫ్ స్పార్స్‌ను కలిగి ఉన్నాయి. లోడ్ పంపిణీ డబుల్‌ల ద్వారా స్ట్రట్ ఖండన వద్ద అవుట్‌బోర్డ్ విభాగం లోపలి విభాగానికి చేరింది. ఇది బాహ్య వింగ్ ప్యానెల్లను సాపేక్షంగా సులభంగా మార్చడానికి అనుమతిస్తుంది. అన్ని భాగాలు గిప్సేరోస్ మెయిన్ హ్యాంగర్లలో ఒకటి, రెండు మరియు మూడు అసెంబ్లీకి ముందు ప్రత్యేక వర్క్‌షాప్‌లలో తుప్పు రుజువు చేయబడతాయి. పక్షి సమ్మె మరియు ఇతర చిన్న ప్రముఖ అంచు ప్రభావాల కారణంగా డౌన్-టైమ్‌ను తగ్గించడానికి ప్రముఖ అంచులు సులభంగా మార్చగల విభాగాలను కలిగి ఉంటాయి. ఈ విభాగాలు అప్పగించబడవు - రెక్కపై ఏ స్థితిలోనైనా ఒక విడిభాగాన్ని అమర్చవచ్చు. ఇది GA200 కు ప్రత్యేకమైనది. సెమీ-స్పాన్ వింగ్ ఫ్లాప్‌లు స్లాట్డ్ డిజైన్‌ను కలిగి ఉంటాయి మరియు అన్ని విమాన పాలనలలో ప్రభావవంతంగా ఉంటాయి. 15 డిగ్రీల ‘టేకాఫ్’ స్థానం తోక మరియు ప్రధాన చక్రం యొక్క ప్రారంభ పెరుగుదలకు సహాయపడుతుంది, తద్వారా టేకాఫ్ గ్రౌండ్ రోల్‌ను గణనీయంగా తగ్గిస్తుంది. 1050 కిలోల హాప్పర్ పేలోడ్ వద్ద గ్రౌండ్ రోల్ సుమారు 420 మీటర్లు (1380 అడుగులు) వద్ద సున్నా విండ్ మరియు 15 డిగ్రీల సెల్సియస్ సముద్ర మట్టంలో కొలుస్తారు. పూర్తి ఫ్లాప్ (38 డిగ్రీలు) తక్కువ బరువు వద్ద సుమారు 50-55 నాట్ల ల్యాండింగ్ అప్రోచ్ వేగాన్ని అనుమతిస్తుంది. ఇది 200 మీటర్లు (650 అడుగులు) సాధారణ గ్రౌండ్ రోల్ తో సౌకర్యవంతమైన చిన్న ఫీల్డ్ ల్యాండింగ్లను అనుమతిస్తుంది. వింగ్ ఫ్లాప్‌లను వ్యవసాయ కార్యకలాపాలలో విమానంలో కూడా ఉపయోగించవచ్చు మరియు విమానం పూర్తిగా లోడ్ అయినప్పుడు టర్న్ వ్యాసార్థాన్ని గణనీయంగా తగ్గిస్తుంది. ఫ్లాప్ వ్యవస్థ యొక్క మరొక ముఖ్యమైన డిజైన్ లక్షణం ఏమిటంటే, ఫ్లాప్‌ల పొడిగింపుతో పిచ్ ట్రిమ్‌లో గుర్తించదగిన మార్పు లేదు. ఫ్లాప్ విస్తరించినప్పుడు ఎలివేటర్ ట్రిమ్ స్ప్రింగ్స్‌కు పక్షపాతాన్ని వర్తింపజేసే సాధారణ ఇంటర్‌కనెక్ట్ వ్యవస్థను చేర్చడం ద్వారా ఇది సాధించబడింది. ఐలెరాన్స్: ఐలెరాన్లు గ్యాప్ సీలు చేయబడతాయి మరియు పైలట్ అలసటను తగ్గించడానికి తేలికపాటి మరియు ప్రతిస్పందించే ప్రవర్తనను అందిస్తాయి. ఐలెరాన్లు సాధారణ వర్కింగ్ ఎయిర్‌స్పీడ్‌ల వద్ద 45 డిగ్రీల బ్యాంక్ నుండి 45 డిగ్రీల బ్యాంక్ వరకు సుమారు 3 సెకన్ల అధిక రోల్ రేటును ఇతర మార్గాల్లో అనుమతిస్తాయి. ఇది GA200 కు ప్రత్యేకమైనది. వింగ్ చిట్కాలు: దెబ్బతిన్న సందర్భంలో సులభంగా భర్తీ చేయడానికి ఇవి తొలగించగల సమావేశాలు. విమాన పనితీరును రాజీ పడకుండా మరియు చిన్న, నియంత్రిత వింగ్‌టిప్ వోర్టిస్‌లను నిర్వహించడానికి సాధ్యమైనంత ఉత్తమమైన వెడల్పును అందించడానికి వాటి ఆకారం అనేక సంవత్సరాల “ఫీల్డ్‌లో” పరీక్షలో అభివృద్ధి చెందింది. ఫ్యూజ్‌లేజ్ నిర్మాణం వెల్డెడ్ SAE 4130 క్రోమియం మాలిబ్డినం స్టీల్ ట్యూబ్ అసెంబ్లీ. పరిమిత మూలకం కంప్యూటర్ విశ్లేషణ పద్ధతులను ఉపయోగించడం ద్వారా గరిష్ట బలం నుండి బరువు నిష్పత్తి కోసం డిజైన్ ఆప్టిమైజ్ చేయబడింది. ఆకస్మిక ముందుకు క్షీణించిన సందర్భంలో ఫార్వర్డ్ ఫ్యూజ్‌లేజ్ క్రమంగా నలిగిపోయేలా రూపొందించబడింది. సగం మలుపుతో జతచేయబడిన మెటల్ సైడ్ ప్యానెల్లు ‘డిజస్’ ఫాస్టెనర్‌లను వెనుక కాక్‌పిట్ దాటి ఇంజిన్ బే నుండి ఫ్యూజ్‌లేజ్ యొక్క రెండు వైపులా అమర్చబడి ఉంటాయి. ఇవి తనిఖీ, నిర్వహణ మరియు శుభ్రపరచడానికి సౌలభ్యం కోసం సిద్ధంగా ఉన్న ప్రాప్యతను అనుమతిస్తాయి. అదనంగా, వెనుక ఫ్యూజ్‌లేజ్ ఎగువ తాబేలు వెనుక ఫ్యూజ్‌లేజ్ తనిఖీ, నిర్వహణ మరియు శుభ్రపరచడం కోసం సులభంగా తొలగించబడుతుంది. లోడ్ వెనుక మరియు పైన పైలట్ యొక్క కాన్ఫిగరేషన్ ఉపయోగించబడింది. లోడర్ డ్రైవర్‌ను రవాణా చేయడానికి లేదా రైతు వైమానిక వీక్షణను అనుమతించడానికి రెండవ సీటు సుదీర్ఘ అభ్యర్థించిన డిజైన్ ఫీచర్. ఈ సీటు పైలట్ సీటు యొక్క కుడి వైపున అమర్చబడి ఉంటుంది. కాక్‌పిట్ లోడ్‌తో గురుత్వాకర్షణ కేంద్రం యొక్క మార్పును తగ్గించడానికి మరియు పెద్ద 1070 లీటర్ (270 యుఎస్ పిత్తాశయ) సామర్థ్యం హాప్పర్ అమర్చడం ద్వారా అవసరమైన విస్తృత ఫ్యూజ్‌లేజ్ నిర్మాణాన్ని పూర్తిగా ఉపయోగించుకోవడానికి సైడ్ ఆఫ్ సైడ్ సీటింగ్ అమరికను ఎంచుకున్నారు. జేన్ యొక్క అన్ని ప్రపంచ విమానాల నుండి డేటా 2000-2001 [2] సాధారణ లక్షణాల పనితీరు సంబంధిత అభివృద్ధి</v>
      </c>
      <c r="E118" s="1" t="s">
        <v>2060</v>
      </c>
      <c r="F118" s="1" t="str">
        <f>IFERROR(__xludf.DUMMYFUNCTION("GOOGLETRANSLATE(E:E, ""en"", ""te"")"),"తేలికపాటి వ్యవసాయం")</f>
        <v>తేలికపాటి వ్యవసాయం</v>
      </c>
      <c r="H118" s="1" t="s">
        <v>1283</v>
      </c>
      <c r="I118" s="1" t="str">
        <f>IFERROR(__xludf.DUMMYFUNCTION("GOOGLETRANSLATE(H:H, ""en"", ""te"")"),"ఆస్ట్రేలియా")</f>
        <v>ఆస్ట్రేలియా</v>
      </c>
      <c r="K118" s="1" t="s">
        <v>2021</v>
      </c>
      <c r="L118" s="1" t="str">
        <f>IFERROR(__xludf.DUMMYFUNCTION("GOOGLETRANSLATE(K:K, ""en"", ""te"")"),"గిప్సేరో")</f>
        <v>గిప్సేరో</v>
      </c>
      <c r="M118" s="2" t="s">
        <v>2022</v>
      </c>
      <c r="P118" s="1">
        <v>1990.0</v>
      </c>
      <c r="Q118" s="4">
        <v>33298.0</v>
      </c>
      <c r="W118" s="1">
        <v>1.0</v>
      </c>
      <c r="X118" s="1" t="s">
        <v>2061</v>
      </c>
      <c r="Y118" s="1" t="s">
        <v>2062</v>
      </c>
      <c r="Z118" s="1" t="s">
        <v>2063</v>
      </c>
      <c r="AA118" s="1" t="s">
        <v>2064</v>
      </c>
      <c r="AB118" s="1" t="s">
        <v>2065</v>
      </c>
      <c r="AD118" s="1" t="s">
        <v>2066</v>
      </c>
      <c r="AE118" s="1" t="s">
        <v>2067</v>
      </c>
      <c r="AG118" s="1" t="s">
        <v>149</v>
      </c>
      <c r="AH118" s="1" t="s">
        <v>2068</v>
      </c>
      <c r="AI118" s="1">
        <v>7.3</v>
      </c>
      <c r="AK118" s="1" t="s">
        <v>2069</v>
      </c>
      <c r="AL118" s="1" t="s">
        <v>2070</v>
      </c>
      <c r="AM118" s="1" t="s">
        <v>2071</v>
      </c>
      <c r="AN118" s="1" t="s">
        <v>2072</v>
      </c>
      <c r="AR118" s="1" t="s">
        <v>2073</v>
      </c>
      <c r="AS118" s="1" t="s">
        <v>2074</v>
      </c>
      <c r="BF118" s="1" t="s">
        <v>2075</v>
      </c>
      <c r="CL118" s="1" t="s">
        <v>2076</v>
      </c>
    </row>
    <row r="119">
      <c r="A119" s="1" t="s">
        <v>2077</v>
      </c>
      <c r="B119" s="1" t="str">
        <f>IFERROR(__xludf.DUMMYFUNCTION("GOOGLETRANSLATE(A:A, ""en"", ""te"")"),"గ్లోబ్ KDG స్నిప్")</f>
        <v>గ్లోబ్ KDG స్నిప్</v>
      </c>
      <c r="C119" s="1" t="s">
        <v>2078</v>
      </c>
      <c r="D119" s="1" t="str">
        <f>IFERROR(__xludf.DUMMYFUNCTION("GOOGLETRANSLATE(C:C, ""en"", ""te"")"),"గ్లోబ్ కెడిజి స్నిప్ ఒక అమెరికన్ టార్గెట్ డ్రోన్, దీనిని యునైటెడ్ స్టేట్స్ నేవీ ఉపయోగం కోసం గ్లోబ్ ఎయిర్క్రాఫ్ట్ కార్పొరేషన్ నిర్మించింది. KDG, మరియు దాని సవరించిన వెర్షన్, KD3G స్నిప్, 1946 మరియు 1950 ల ప్రారంభంలో పనిచేసింది. KDG స్నిప్ ఒక చిన్న, మధ్య-రె"&amp;"క్కల లక్ష్య డ్రోన్, [1] రేడియో నియంత్రణ ద్వారా నిర్వహించబడుతుంది. కాటాపుల్ట్ వ్యవస్థను ఉపయోగించడం ద్వారా స్నిప్ ప్రారంభించడానికి రూపొందించబడింది; విమానం దాని మిషన్ సమయంలో నాశనం కాకపోతే, అది కోలుకోవడానికి పారాచూట్‌ను అమలు చేస్తుంది. [2] KDG కి మెక్‌కలోచ్ 4"&amp;"300 టూ-స్ట్రోక్ ఇంజిన్ చేత శక్తిని పొందింది; మెరుగైన సంస్కరణ, KD3G గా నియమించబడినది, 30 హార్స్‌పవర్ (22 kW) కీఖేఫర్ O-45 వ్యతిరేక పిస్టన్ ఇంజిన్. [2] స్నిప్ 1946 లో యు.ఎస్. నేవీతో సేవలోకి ప్రవేశించింది; KDG 1950 నాటికి సేవ నుండి రిటైర్ అయ్యింది. మెరుగైన K"&amp;"D3G మోడల్ 1950 ల ప్రారంభంలో సేవలో ఉంది. [2] పార్స్ నుండి డేటా [2] సాధారణ లక్షణాలు ఏవియానిక్స్")</f>
        <v>గ్లోబ్ కెడిజి స్నిప్ ఒక అమెరికన్ టార్గెట్ డ్రోన్, దీనిని యునైటెడ్ స్టేట్స్ నేవీ ఉపయోగం కోసం గ్లోబ్ ఎయిర్క్రాఫ్ట్ కార్పొరేషన్ నిర్మించింది. KDG, మరియు దాని సవరించిన వెర్షన్, KD3G స్నిప్, 1946 మరియు 1950 ల ప్రారంభంలో పనిచేసింది. KDG స్నిప్ ఒక చిన్న, మధ్య-రెక్కల లక్ష్య డ్రోన్, [1] రేడియో నియంత్రణ ద్వారా నిర్వహించబడుతుంది. కాటాపుల్ట్ వ్యవస్థను ఉపయోగించడం ద్వారా స్నిప్ ప్రారంభించడానికి రూపొందించబడింది; విమానం దాని మిషన్ సమయంలో నాశనం కాకపోతే, అది కోలుకోవడానికి పారాచూట్‌ను అమలు చేస్తుంది. [2] KDG కి మెక్‌కలోచ్ 4300 టూ-స్ట్రోక్ ఇంజిన్ చేత శక్తిని పొందింది; మెరుగైన సంస్కరణ, KD3G గా నియమించబడినది, 30 హార్స్‌పవర్ (22 kW) కీఖేఫర్ O-45 వ్యతిరేక పిస్టన్ ఇంజిన్. [2] స్నిప్ 1946 లో యు.ఎస్. నేవీతో సేవలోకి ప్రవేశించింది; KDG 1950 నాటికి సేవ నుండి రిటైర్ అయ్యింది. మెరుగైన KD3G మోడల్ 1950 ల ప్రారంభంలో సేవలో ఉంది. [2] పార్స్ నుండి డేటా [2] సాధారణ లక్షణాలు ఏవియానిక్స్</v>
      </c>
      <c r="E119" s="1" t="s">
        <v>2079</v>
      </c>
      <c r="F119" s="1" t="str">
        <f>IFERROR(__xludf.DUMMYFUNCTION("GOOGLETRANSLATE(E:E, ""en"", ""te"")"),"టార్గెట్ డ్రోన్")</f>
        <v>టార్గెట్ డ్రోన్</v>
      </c>
      <c r="G119" s="1" t="s">
        <v>2080</v>
      </c>
      <c r="H119" s="1" t="s">
        <v>121</v>
      </c>
      <c r="I119" s="1" t="str">
        <f>IFERROR(__xludf.DUMMYFUNCTION("GOOGLETRANSLATE(H:H, ""en"", ""te"")"),"సంయుక్త రాష్ట్రాలు")</f>
        <v>సంయుక్త రాష్ట్రాలు</v>
      </c>
      <c r="J119" s="1" t="s">
        <v>122</v>
      </c>
      <c r="K119" s="1" t="s">
        <v>2081</v>
      </c>
      <c r="L119" s="1" t="str">
        <f>IFERROR(__xludf.DUMMYFUNCTION("GOOGLETRANSLATE(K:K, ""en"", ""te"")"),"గ్లోబ్ ఎయిర్క్రాఫ్ట్ కార్పొరేషన్")</f>
        <v>గ్లోబ్ ఎయిర్క్రాఫ్ట్ కార్పొరేషన్</v>
      </c>
      <c r="M119" s="1" t="s">
        <v>2082</v>
      </c>
      <c r="P119" s="1">
        <v>1946.0</v>
      </c>
      <c r="W119" s="1" t="s">
        <v>2083</v>
      </c>
      <c r="AB119" s="1" t="s">
        <v>2084</v>
      </c>
      <c r="AG119" s="1" t="s">
        <v>149</v>
      </c>
      <c r="AV119" s="1" t="s">
        <v>2085</v>
      </c>
      <c r="AW119" s="1" t="s">
        <v>2086</v>
      </c>
      <c r="AX119" s="1" t="s">
        <v>2087</v>
      </c>
      <c r="BD119" s="1" t="s">
        <v>2088</v>
      </c>
      <c r="CJ119" s="1" t="s">
        <v>2089</v>
      </c>
    </row>
    <row r="120">
      <c r="A120" s="1" t="s">
        <v>2090</v>
      </c>
      <c r="B120" s="1" t="str">
        <f>IFERROR(__xludf.DUMMYFUNCTION("GOOGLETRANSLATE(A:A, ""en"", ""te"")"),"సామ్ ఎయిర్క్రాఫ్ట్ సామ్ ఎల్ఎస్")</f>
        <v>సామ్ ఎయిర్క్రాఫ్ట్ సామ్ ఎల్ఎస్</v>
      </c>
      <c r="C120" s="1" t="s">
        <v>2091</v>
      </c>
      <c r="D120" s="1" t="str">
        <f>IFERROR(__xludf.DUMMYFUNCTION("GOOGLETRANSLATE(C:C, ""en"", ""te"")"),"సామ్ ఎయిర్క్రాఫ్ట్ సామ్ ఎల్ఎస్ అనేది కెనడియన్ విమాన రూపకల్పన, ఇది సామ్ ఎయిర్క్రాఫ్ట్ చేత రూపొందించబడింది మరియు ఉత్పత్తి చేయబడింది, దీనిని గతంలో క్యూబెక్‌లోని లాచ్యూట్ యొక్క హైమ్ ఏవియేషన్ [2] అని పిలుస్తారు. ఈ విమానం కెనడియన్ ఆలా మరియు అమెరికన్ లైట్-స్పోర్"&amp;"ట్ ఎయిర్క్రాఫ్ట్ రూల్స్ కోసం రూపొందించబడింది మరియు 26 ఫిబ్రవరి 2013 న మొదటి విమానంలో ఉంది. [3] [4] [5] [6] సామ్ ఎల్ఎస్ తక్కువ-వింగ్, టెన్డం సీట్ మోనోప్లేన్. సాంప్రదాయ లేదా ట్రైసైకిల్ ల్యాండింగ్ గేర్ కోసం దీనిని కాన్ఫిగర్ చేయవచ్చు. ఫ్యూజ్‌లేజ్ సెమీ మోనోకోక"&amp;"్, వెల్డెడ్ 4130 స్టీల్ ట్యూబ్ ప్రొటెక్టివ్ కాక్‌పిట్ కేజ్ స్ట్రక్చర్ మరియు అల్యూమినియం స్కిన్. లైట్-స్పోర్ట్, స్టోల్ మరియు te త్సాహిక-నిర్మిత వర్గాల కోసం మూడు వేర్వేరు వింగ్ ప్లాన్‌ఫార్మ్‌లను సాధారణ ఫ్యూజ్‌లేజ్‌కు వ్యవస్థాపించవచ్చు. పందిరిని తొలగించడంతో "&amp;"విమానం ఓపెన్ కాక్‌పిట్‌ను ఎగురవేయవచ్చు. [4] [6] [7] దాని మొదటి విమానానికి ముందు 2012 EAA ఎయిర్‌షోలో ఒక నమూనా చూపబడింది. [4] [8] జూన్ 2013 నాటికి, ఈ విమానం ట్రాన్స్పోర్ట్ కెనడా యొక్క అంగీకరించిన అధునాతన అల్ట్రాలైట్స్ జాబితాలో ఉంది, కానీ యుఎస్ ఫెడరల్ ఏవియేష"&amp;"న్ అడ్మినిస్ట్రేషన్ స్పెషల్ లైట్-స్పోర్ట్ విమానాల ఆమోదాన్ని పూర్తి చేయలేదు. [9] [10] జూలై 2013 లో రెక్కలు, ఫ్యూజ్‌లేజ్ మరియు ఎంపెనేజ్‌తో సహా కిట్లు మరియు ఉప-కిట్‌ల కోసం ధర ప్రకటించబడింది. సాధారణ పరిశ్రమ అభ్యాసం నుండి విరామంలో, ఆ మూడు ఉప-కిట్‌లను మొత్తానిక"&amp;"ి అందిస్తుందని కంపెనీ తెలిపింది, అవి ఒకే కిట్‌గా, US $ 29,000 గా ఆదేశించినట్లే. 100 హెచ్‌పి (75 కిలోవాట్ల) రోటాక్స్ 912ఎల్‌ఎల్ ఇంజిన్ మరియు డైనన్ స్కైవ్యూ ఏవియానిక్‌లతో కూడిన పూర్తి కిట్ ఆ సమయంలో US $ 65,000 ఖర్చు అవుతుందని అంచనా వేయబడింది, ఫ్యాక్టరీ-అంచన"&amp;"ా వేసిన 900 గంటలు పూర్తి చేయడానికి. [6] [11] ఆగష్టు 2014 నాటికి, సామ్ ఎయిర్క్రాఫ్ట్ ప్రెసిడెంట్ థియరీ జిబీ ప్రొడక్షన్ ఆపరేషన్ నడపడం కంటే కొత్త డిజైన్లను అభివృద్ధి చేస్తానని సూచించడంతో ఆగస్టు 2014 నాటికి కంపెనీ అమ్మకానికి ఉంది. విమానం ఉత్పత్తి చేయడానికి కొ"&amp;"నుగోలుదారుని కనుగొనాలని జిబీ ఆశతో ఉన్నాడు. [12] నవంబర్ 2015 లో, డిజైన్, పార్ట్స్, జిగ్స్, అచ్చులు, డేటా మరియు ప్రోటోటైప్ విమానాల హక్కులు అన్నీ US $ 100,000 కు అందించబడుతున్నాయి. [13] జనవరి 2016 లో జెనిత్ ఎయిర్క్రాఫ్ట్ SAM డిజైన్‌ను కొనుగోలు చేసినట్లు ప్రక"&amp;"టించింది మరియు ప్రస్తుత క్రిస్ హీంట్జ్ డిజైన్లతో పాటు కిట్‌లను ఉత్పత్తి చేయాలని యోచిస్తోంది. [14] ఎక్స్‌పో ఎల్ఎస్, తయారీదారుల లక్షణాల నుండి డేటా పోల్చదగిన పాత్ర, కాన్ఫిగరేషన్ మరియు యుగం యొక్క ఏవియానిక్స్ విమానం")</f>
        <v>సామ్ ఎయిర్క్రాఫ్ట్ సామ్ ఎల్ఎస్ అనేది కెనడియన్ విమాన రూపకల్పన, ఇది సామ్ ఎయిర్క్రాఫ్ట్ చేత రూపొందించబడింది మరియు ఉత్పత్తి చేయబడింది, దీనిని గతంలో క్యూబెక్‌లోని లాచ్యూట్ యొక్క హైమ్ ఏవియేషన్ [2] అని పిలుస్తారు. ఈ విమానం కెనడియన్ ఆలా మరియు అమెరికన్ లైట్-స్పోర్ట్ ఎయిర్క్రాఫ్ట్ రూల్స్ కోసం రూపొందించబడింది మరియు 26 ఫిబ్రవరి 2013 న మొదటి విమానంలో ఉంది. [3] [4] [5] [6] సామ్ ఎల్ఎస్ తక్కువ-వింగ్, టెన్డం సీట్ మోనోప్లేన్. సాంప్రదాయ లేదా ట్రైసైకిల్ ల్యాండింగ్ గేర్ కోసం దీనిని కాన్ఫిగర్ చేయవచ్చు. ఫ్యూజ్‌లేజ్ సెమీ మోనోకోక్, వెల్డెడ్ 4130 స్టీల్ ట్యూబ్ ప్రొటెక్టివ్ కాక్‌పిట్ కేజ్ స్ట్రక్చర్ మరియు అల్యూమినియం స్కిన్. లైట్-స్పోర్ట్, స్టోల్ మరియు te త్సాహిక-నిర్మిత వర్గాల కోసం మూడు వేర్వేరు వింగ్ ప్లాన్‌ఫార్మ్‌లను సాధారణ ఫ్యూజ్‌లేజ్‌కు వ్యవస్థాపించవచ్చు. పందిరిని తొలగించడంతో విమానం ఓపెన్ కాక్‌పిట్‌ను ఎగురవేయవచ్చు. [4] [6] [7] దాని మొదటి విమానానికి ముందు 2012 EAA ఎయిర్‌షోలో ఒక నమూనా చూపబడింది. [4] [8] జూన్ 2013 నాటికి, ఈ విమానం ట్రాన్స్పోర్ట్ కెనడా యొక్క అంగీకరించిన అధునాతన అల్ట్రాలైట్స్ జాబితాలో ఉంది, కానీ యుఎస్ ఫెడరల్ ఏవియేషన్ అడ్మినిస్ట్రేషన్ స్పెషల్ లైట్-స్పోర్ట్ విమానాల ఆమోదాన్ని పూర్తి చేయలేదు. [9] [10] జూలై 2013 లో రెక్కలు, ఫ్యూజ్‌లేజ్ మరియు ఎంపెనేజ్‌తో సహా కిట్లు మరియు ఉప-కిట్‌ల కోసం ధర ప్రకటించబడింది. సాధారణ పరిశ్రమ అభ్యాసం నుండి విరామంలో, ఆ మూడు ఉప-కిట్‌లను మొత్తానికి అందిస్తుందని కంపెనీ తెలిపింది, అవి ఒకే కిట్‌గా, US $ 29,000 గా ఆదేశించినట్లే. 100 హెచ్‌పి (75 కిలోవాట్ల) రోటాక్స్ 912ఎల్‌ఎల్ ఇంజిన్ మరియు డైనన్ స్కైవ్యూ ఏవియానిక్‌లతో కూడిన పూర్తి కిట్ ఆ సమయంలో US $ 65,000 ఖర్చు అవుతుందని అంచనా వేయబడింది, ఫ్యాక్టరీ-అంచనా వేసిన 900 గంటలు పూర్తి చేయడానికి. [6] [11] ఆగష్టు 2014 నాటికి, సామ్ ఎయిర్క్రాఫ్ట్ ప్రెసిడెంట్ థియరీ జిబీ ప్రొడక్షన్ ఆపరేషన్ నడపడం కంటే కొత్త డిజైన్లను అభివృద్ధి చేస్తానని సూచించడంతో ఆగస్టు 2014 నాటికి కంపెనీ అమ్మకానికి ఉంది. విమానం ఉత్పత్తి చేయడానికి కొనుగోలుదారుని కనుగొనాలని జిబీ ఆశతో ఉన్నాడు. [12] నవంబర్ 2015 లో, డిజైన్, పార్ట్స్, జిగ్స్, అచ్చులు, డేటా మరియు ప్రోటోటైప్ విమానాల హక్కులు అన్నీ US $ 100,000 కు అందించబడుతున్నాయి. [13] జనవరి 2016 లో జెనిత్ ఎయిర్క్రాఫ్ట్ SAM డిజైన్‌ను కొనుగోలు చేసినట్లు ప్రకటించింది మరియు ప్రస్తుత క్రిస్ హీంట్జ్ డిజైన్లతో పాటు కిట్‌లను ఉత్పత్తి చేయాలని యోచిస్తోంది. [14] ఎక్స్‌పో ఎల్ఎస్, తయారీదారుల లక్షణాల నుండి డేటా పోల్చదగిన పాత్ర, కాన్ఫిగరేషన్ మరియు యుగం యొక్క ఏవియానిక్స్ విమానం</v>
      </c>
      <c r="E120" s="1" t="s">
        <v>2092</v>
      </c>
      <c r="F120" s="1" t="str">
        <f>IFERROR(__xludf.DUMMYFUNCTION("GOOGLETRANSLATE(E:E, ""en"", ""te"")"),"అధునాతన అల్ట్రాలైట్ విమానం మరియు తేలికపాటి క్రీడా విమానం")</f>
        <v>అధునాతన అల్ట్రాలైట్ విమానం మరియు తేలికపాటి క్రీడా విమానం</v>
      </c>
      <c r="G120" s="1" t="s">
        <v>2093</v>
      </c>
      <c r="H120" s="1" t="s">
        <v>577</v>
      </c>
      <c r="I120" s="1" t="str">
        <f>IFERROR(__xludf.DUMMYFUNCTION("GOOGLETRANSLATE(H:H, ""en"", ""te"")"),"కెనడా")</f>
        <v>కెనడా</v>
      </c>
      <c r="J120" s="2" t="s">
        <v>578</v>
      </c>
      <c r="K120" s="1" t="s">
        <v>2094</v>
      </c>
      <c r="L120" s="1" t="str">
        <f>IFERROR(__xludf.DUMMYFUNCTION("GOOGLETRANSLATE(K:K, ""en"", ""te"")"),"హైమ్ ఏవియేషన్")</f>
        <v>హైమ్ ఏవియేషన్</v>
      </c>
      <c r="M120" s="1" t="s">
        <v>2095</v>
      </c>
      <c r="P120" s="3">
        <v>41331.0</v>
      </c>
      <c r="R120" s="1" t="s">
        <v>2096</v>
      </c>
      <c r="S120" s="1" t="s">
        <v>2097</v>
      </c>
      <c r="T120" s="1" t="s">
        <v>2098</v>
      </c>
      <c r="W120" s="1" t="s">
        <v>127</v>
      </c>
      <c r="Y120" s="1" t="s">
        <v>2099</v>
      </c>
      <c r="Z120" s="1" t="s">
        <v>2100</v>
      </c>
      <c r="AA120" s="1" t="s">
        <v>2101</v>
      </c>
      <c r="AB120" s="1" t="s">
        <v>2102</v>
      </c>
      <c r="AD120" s="1" t="s">
        <v>2103</v>
      </c>
      <c r="AE120" s="1" t="s">
        <v>2104</v>
      </c>
      <c r="AF120" s="1" t="s">
        <v>2105</v>
      </c>
      <c r="AH120" s="1" t="s">
        <v>2106</v>
      </c>
      <c r="AJ120" s="1" t="s">
        <v>2107</v>
      </c>
      <c r="AK120" s="1" t="s">
        <v>258</v>
      </c>
      <c r="AL120" s="1" t="s">
        <v>2108</v>
      </c>
      <c r="AM120" s="1" t="s">
        <v>2109</v>
      </c>
      <c r="AN120" s="1" t="s">
        <v>2110</v>
      </c>
      <c r="AO120" s="1" t="s">
        <v>2111</v>
      </c>
      <c r="AP120" s="1" t="s">
        <v>2112</v>
      </c>
      <c r="AR120" s="1" t="s">
        <v>1513</v>
      </c>
      <c r="AT120" s="1" t="s">
        <v>2113</v>
      </c>
    </row>
    <row r="121">
      <c r="A121" s="1" t="s">
        <v>2114</v>
      </c>
      <c r="B121" s="1" t="str">
        <f>IFERROR(__xludf.DUMMYFUNCTION("GOOGLETRANSLATE(A:A, ""en"", ""te"")"),"గ్లోబ్ KD4G క్వాయిల్")</f>
        <v>గ్లోబ్ KD4G క్వాయిల్</v>
      </c>
      <c r="C121" s="1" t="s">
        <v>2115</v>
      </c>
      <c r="D121" s="1" t="str">
        <f>IFERROR(__xludf.DUMMYFUNCTION("GOOGLETRANSLATE(C:C, ""en"", ""te"")"),"గ్లోబ్ కెడి 4 జి క్వాయిల్ ఒక అమెరికన్ టార్గెట్ డ్రోన్, దీనిని యునైటెడ్ స్టేట్స్ నేవీ ఉపయోగం కోసం గ్లోబ్ ఎయిర్క్రాఫ్ట్ కార్పొరేషన్ నిర్మించింది. కాటాపుల్ట్-లాంచ్, హై-వింగ్ మోనోప్లేన్, KD4G ఆల్-మెటల్ నిర్మాణంలో ఉంది. [1] పిట్టను కాటాపుల్ట్ ప్రారంభించాడు; 35"&amp;" హార్స్‌పవర్ (26 కిలోవాట్) ఉత్పత్తి చేసే పిస్టన్ ఇంజిన్ వ్యతిరేక పిస్టన్ ఇంజిన్ రెండు సిలిండర్ కీఖేఫర్ O-45 ద్వారా శక్తిని సరఫరా చేసింది. [2] KD4G-1 మొదటిసారి 1949 లో ఎగిరింది; వెంటనే మెరుగైన సంస్కరణ, KD4G-2 ప్రవేశపెట్టబడింది, అయితే ఏ వేరియంట్ గణనీయమైన సం"&amp;"ఖ్యలో ఉత్పత్తి చేయబడలేదు. [2] 1940 ల విమానంలో ఈ వ్యాసం ఒక స్టబ్. వికీపీడియా విస్తరించడం ద్వారా మీరు సహాయపడవచ్చు.")</f>
        <v>గ్లోబ్ కెడి 4 జి క్వాయిల్ ఒక అమెరికన్ టార్గెట్ డ్రోన్, దీనిని యునైటెడ్ స్టేట్స్ నేవీ ఉపయోగం కోసం గ్లోబ్ ఎయిర్క్రాఫ్ట్ కార్పొరేషన్ నిర్మించింది. కాటాపుల్ట్-లాంచ్, హై-వింగ్ మోనోప్లేన్, KD4G ఆల్-మెటల్ నిర్మాణంలో ఉంది. [1] పిట్టను కాటాపుల్ట్ ప్రారంభించాడు; 35 హార్స్‌పవర్ (26 కిలోవాట్) ఉత్పత్తి చేసే పిస్టన్ ఇంజిన్ వ్యతిరేక పిస్టన్ ఇంజిన్ రెండు సిలిండర్ కీఖేఫర్ O-45 ద్వారా శక్తిని సరఫరా చేసింది. [2] KD4G-1 మొదటిసారి 1949 లో ఎగిరింది; వెంటనే మెరుగైన సంస్కరణ, KD4G-2 ప్రవేశపెట్టబడింది, అయితే ఏ వేరియంట్ గణనీయమైన సంఖ్యలో ఉత్పత్తి చేయబడలేదు. [2] 1940 ల విమానంలో ఈ వ్యాసం ఒక స్టబ్. వికీపీడియా విస్తరించడం ద్వారా మీరు సహాయపడవచ్చు.</v>
      </c>
      <c r="E121" s="1" t="s">
        <v>2079</v>
      </c>
      <c r="F121" s="1" t="str">
        <f>IFERROR(__xludf.DUMMYFUNCTION("GOOGLETRANSLATE(E:E, ""en"", ""te"")"),"టార్గెట్ డ్రోన్")</f>
        <v>టార్గెట్ డ్రోన్</v>
      </c>
      <c r="G121" s="1" t="s">
        <v>2080</v>
      </c>
      <c r="H121" s="1" t="s">
        <v>121</v>
      </c>
      <c r="I121" s="1" t="str">
        <f>IFERROR(__xludf.DUMMYFUNCTION("GOOGLETRANSLATE(H:H, ""en"", ""te"")"),"సంయుక్త రాష్ట్రాలు")</f>
        <v>సంయుక్త రాష్ట్రాలు</v>
      </c>
      <c r="J121" s="1" t="s">
        <v>122</v>
      </c>
      <c r="K121" s="1" t="s">
        <v>2081</v>
      </c>
      <c r="L121" s="1" t="str">
        <f>IFERROR(__xludf.DUMMYFUNCTION("GOOGLETRANSLATE(K:K, ""en"", ""te"")"),"గ్లోబ్ ఎయిర్క్రాఫ్ట్ కార్పొరేషన్")</f>
        <v>గ్లోబ్ ఎయిర్క్రాఫ్ట్ కార్పొరేషన్</v>
      </c>
      <c r="M121" s="1" t="s">
        <v>2082</v>
      </c>
      <c r="P121" s="1">
        <v>1949.0</v>
      </c>
      <c r="AJ121" s="1" t="s">
        <v>2116</v>
      </c>
      <c r="AV121" s="1" t="s">
        <v>2085</v>
      </c>
      <c r="CJ121" s="1" t="s">
        <v>2089</v>
      </c>
    </row>
    <row r="122">
      <c r="A122" s="1" t="s">
        <v>2117</v>
      </c>
      <c r="B122" s="1" t="str">
        <f>IFERROR(__xludf.DUMMYFUNCTION("GOOGLETRANSLATE(A:A, ""en"", ""te"")"),"గ్నోస్పెలియస్ గుల్")</f>
        <v>గ్నోస్పెలియస్ గుల్</v>
      </c>
      <c r="C122" s="1" t="s">
        <v>2118</v>
      </c>
      <c r="D122" s="1" t="str">
        <f>IFERROR(__xludf.DUMMYFUNCTION("GOOGLETRANSLATE(C:C, ""en"", ""te"")"),"గ్నోస్పెలియస్ గుల్ 1920 ల బ్రిటిష్ ప్రయోగాత్మక అల్ట్రా-లైట్ మోనోప్లేన్, మేజర్ O.T. గ్నోస్పెలియస్ మరియు 1923 లింప్నే లైట్ ఎయిర్క్రాఫ్ట్ ట్రయల్స్ కోసం రోచెస్టర్ వద్ద చిన్న సోదరులు నిర్మించారు. [1] గ్నోస్పెలియస్ షార్ట్ బ్రదర్స్ యొక్క పరిశోధనా విభాగం అధిపతి, "&amp;"వీరి కోసం అతను ఏరోఫాయిల్ విభాగాలను పరీక్షించడానికి ఒక తెలివిగల యంత్రాంగాన్ని రూపొందించాడు, గ్నోస్పెలియస్ ఏరోడైనమిక్ లోలకం. [2] దీన్ని ఉపయోగించి పరీక్షలు దాని గొప్ప మందం సమయంలో రెక్క యొక్క ఎగువ ఉపరితలంలో ఒక చిన్న దశను చేర్చడం వల్ల డ్రాగ్‌ను తగ్గిస్తుంది, మ"&amp;"రియు గ్నోస్పెలియస్ ఈ ఆవిష్కరణను ఉపయోగించి ఒక చిన్న గ్లైడర్ రూపకల్పనపై పనిని ప్రారంభించాడు, 1923 ప్రారంభంలో, రెండు తేలికపాటి విమానాల అభివృద్ధిని ప్రోత్సహించడానికి ఉద్దేశించిన బహుమతులు ప్రకటించబడ్డాయి. తదనుగుణంగా అతను 679 సిసి బ్లాక్‌బర్న్ టామ్‌టిట్ వి-ట్వి"&amp;"న్ మోటార్‌సైకిల్ ఇంజిన్‌ను ఉపయోగించటానికి తన డిజైన్‌ను సవరించాడు, ఒక జత గొలుసుతో నడిచే 4 అడుగుల (1.2 మీ) వ్యాసం కలిగిన పషర్ ప్రొపెల్లర్లు [1] ఇంజిన్ వేగంతో మూడింట రెండు వంతుల వద్ద నడుస్తున్నాడు. ఫలితంగా వచ్చే విమానం సింగిల్-సీట్ల హై-వింగ్ మోనోప్లేన్, ఇది "&amp;"ఎల్మ్ హోప్స్ మీద నిర్మించిన స్ప్రూస్ ప్లానింగ్‌తో తయారు చేసిన వృత్తాకార విభాగం మోనోకోక్ ఫ్యూజ్‌లేజ్‌తో, స్థానిక ఉపబల కోసం స్ప్రూస్ ఫ్రేమ్‌లతో. వింగ్ RAF 19 విభాగాన్ని ఉపయోగించింది, ఇది .MW- పార్సర్-అవుట్పుట్ .ఫ్రాక్ {వైట్-స్పేస్: నోవ్‌రాప్} .MW-PARSER- అవ"&amp;"ుట్పుట్ .ఫ్రాక్ .నమ్, .MW-PARSER- అవుట్పుట్ .ఫ్రాక్ .డెన్. {ఫాంట్-సైజ్: 80%; లైన్-హైట్: 0; నిలువు-అమరిక: సూపర్} .mw- పార్సర్-అవుట్పుట్ .ఫ్రాక్ .డెన్. 0? ఎగువ ఉపరితలం. సన్నని వింగ్ విభాగం నాలుగు స్పార్‌ల వాడకాన్ని నిర్దేశించింది, ఇవి స్ప్రూస్ ఫ్లాంగెస్ మరి"&amp;"యు 3-ప్లై వెబ్‌లతో బాక్స్ విభాగాలు, మరియు మూడు విభాగాలలో నిర్మించబడ్డాయి, ప్రొపెల్లర్ షాఫ్ట్‌ల యొక్క విభాగాలు రవాణా సౌలభ్యం కోసం తొలగించబడతాయి. రెక్కలో సమాంతర-తీగ సెంటర్ విభాగం మరియు బాహ్య విభాగాలను ప్రముఖ ఎడ్జ్ స్వీప్-బ్యాక్ కలిగి ఉంది, చిట్కా వద్ద నాల్గ"&amp;"వ వింగ్ స్పార్‌ను కలవడానికి. ఇంజిన్ రెండు సెంటర్ స్పార్‌ల మధ్య డ్యూరాలిమిన్ బేరర్‌లపై అమర్చబడింది. వైడ్-స్పాన్ ఐలెరాన్లు వెనుక వింగ్ స్పార్‌కు అతుక్కొని ఉన్నాయి, సెంటర్ విభాగం మరియు తొలగించగల బాహ్య ప్యానెళ్ల మధ్య జంక్షన్ వద్ద కుక్క బారితో టార్క్-ట్యూబ్స్ "&amp;"చేత నిర్వహించబడుతున్నాయి. స్థిర అండర్ క్యారేజ్ ఫ్యూజ్‌లేజ్ లోపల తీసుకువెళ్ళే చిన్న ఇరుసుపై ఒక జత చక్రాలను కలిగి ఉంది, చక్రాల దిగువ భాగం స్లాట్‌ల ద్వారా ప్రొజెక్ట్ చేస్తుంది. రెండు విమానాలను లఘు చిత్రాలు నిర్మించాయి మరియు మొదటిది, రిజిస్టర్డ్ జి-ఇబిజిఎన్, "&amp;"మొదట 26 మే 1923 న షార్ట్ టెస్ట్ పైలట్ జాన్ లంకెస్టర్ పార్కర్ పైలట్ చేయబడింది. [1] రెండవ విమానం నమోదు చేయబడలేదు మరియు లింప్నేలో 19 వ స్థానంలో నిలిచింది; ఇది 18 జూన్ 1926 న క్రామ్లింగ్టన్ వద్ద కుప్పకూలింది. [1] [1] సాధారణ లక్షణాల పనితీరు నుండి డేటా")</f>
        <v>గ్నోస్పెలియస్ గుల్ 1920 ల బ్రిటిష్ ప్రయోగాత్మక అల్ట్రా-లైట్ మోనోప్లేన్, మేజర్ O.T. గ్నోస్పెలియస్ మరియు 1923 లింప్నే లైట్ ఎయిర్క్రాఫ్ట్ ట్రయల్స్ కోసం రోచెస్టర్ వద్ద చిన్న సోదరులు నిర్మించారు. [1] గ్నోస్పెలియస్ షార్ట్ బ్రదర్స్ యొక్క పరిశోధనా విభాగం అధిపతి, వీరి కోసం అతను ఏరోఫాయిల్ విభాగాలను పరీక్షించడానికి ఒక తెలివిగల యంత్రాంగాన్ని రూపొందించాడు, గ్నోస్పెలియస్ ఏరోడైనమిక్ లోలకం. [2] దీన్ని ఉపయోగించి పరీక్షలు దాని గొప్ప మందం సమయంలో రెక్క యొక్క ఎగువ ఉపరితలంలో ఒక చిన్న దశను చేర్చడం వల్ల డ్రాగ్‌ను తగ్గిస్తుంది, మరియు గ్నోస్పెలియస్ ఈ ఆవిష్కరణను ఉపయోగించి ఒక చిన్న గ్లైడర్ రూపకల్పనపై పనిని ప్రారంభించాడు, 1923 ప్రారంభంలో, రెండు తేలికపాటి విమానాల అభివృద్ధిని ప్రోత్సహించడానికి ఉద్దేశించిన బహుమతులు ప్రకటించబడ్డాయి. తదనుగుణంగా అతను 679 సిసి బ్లాక్‌బర్న్ టామ్‌టిట్ వి-ట్విన్ మోటార్‌సైకిల్ ఇంజిన్‌ను ఉపయోగించటానికి తన డిజైన్‌ను సవరించాడు, ఒక జత గొలుసుతో నడిచే 4 అడుగుల (1.2 మీ) వ్యాసం కలిగిన పషర్ ప్రొపెల్లర్లు [1] ఇంజిన్ వేగంతో మూడింట రెండు వంతుల వద్ద నడుస్తున్నాడు. ఫలితంగా వచ్చే విమానం సింగిల్-సీట్ల హై-వింగ్ మోనోప్లేన్, ఇది ఎల్మ్ హోప్స్ మీద నిర్మించిన స్ప్రూస్ ప్లానింగ్‌తో తయారు చేసిన వృత్తాకార విభాగం మోనోకోక్ ఫ్యూజ్‌లేజ్‌తో, స్థానిక ఉపబల కోసం స్ప్రూస్ ఫ్రేమ్‌లతో. వింగ్ RAF 19 విభాగాన్ని ఉపయోగించింది, ఇది .MW- పార్సర్-అవుట్పుట్ .ఫ్రాక్ {వైట్-స్పేస్: నోవ్‌రాప్} .MW-PARSER- అవుట్పుట్ .ఫ్రాక్ .నమ్, .MW-PARSER- అవుట్పుట్ .ఫ్రాక్ .డెన్. {ఫాంట్-సైజ్: 80%; లైన్-హైట్: 0; నిలువు-అమరిక: సూపర్} .mw- పార్సర్-అవుట్పుట్ .ఫ్రాక్ .డెన్. 0? ఎగువ ఉపరితలం. సన్నని వింగ్ విభాగం నాలుగు స్పార్‌ల వాడకాన్ని నిర్దేశించింది, ఇవి స్ప్రూస్ ఫ్లాంగెస్ మరియు 3-ప్లై వెబ్‌లతో బాక్స్ విభాగాలు, మరియు మూడు విభాగాలలో నిర్మించబడ్డాయి, ప్రొపెల్లర్ షాఫ్ట్‌ల యొక్క విభాగాలు రవాణా సౌలభ్యం కోసం తొలగించబడతాయి. రెక్కలో సమాంతర-తీగ సెంటర్ విభాగం మరియు బాహ్య విభాగాలను ప్రముఖ ఎడ్జ్ స్వీప్-బ్యాక్ కలిగి ఉంది, చిట్కా వద్ద నాల్గవ వింగ్ స్పార్‌ను కలవడానికి. ఇంజిన్ రెండు సెంటర్ స్పార్‌ల మధ్య డ్యూరాలిమిన్ బేరర్‌లపై అమర్చబడింది. వైడ్-స్పాన్ ఐలెరాన్లు వెనుక వింగ్ స్పార్‌కు అతుక్కొని ఉన్నాయి, సెంటర్ విభాగం మరియు తొలగించగల బాహ్య ప్యానెళ్ల మధ్య జంక్షన్ వద్ద కుక్క బారితో టార్క్-ట్యూబ్స్ చేత నిర్వహించబడుతున్నాయి. స్థిర అండర్ క్యారేజ్ ఫ్యూజ్‌లేజ్ లోపల తీసుకువెళ్ళే చిన్న ఇరుసుపై ఒక జత చక్రాలను కలిగి ఉంది, చక్రాల దిగువ భాగం స్లాట్‌ల ద్వారా ప్రొజెక్ట్ చేస్తుంది. రెండు విమానాలను లఘు చిత్రాలు నిర్మించాయి మరియు మొదటిది, రిజిస్టర్డ్ జి-ఇబిజిఎన్, మొదట 26 మే 1923 న షార్ట్ టెస్ట్ పైలట్ జాన్ లంకెస్టర్ పార్కర్ పైలట్ చేయబడింది. [1] రెండవ విమానం నమోదు చేయబడలేదు మరియు లింప్నేలో 19 వ స్థానంలో నిలిచింది; ఇది 18 జూన్ 1926 న క్రామ్లింగ్టన్ వద్ద కుప్పకూలింది. [1] [1] సాధారణ లక్షణాల పనితీరు నుండి డేటా</v>
      </c>
      <c r="E122" s="1" t="s">
        <v>2119</v>
      </c>
      <c r="F122" s="1" t="str">
        <f>IFERROR(__xludf.DUMMYFUNCTION("GOOGLETRANSLATE(E:E, ""en"", ""te"")"),"అల్ట్రా-లైట్ మోనోప్లేన్")</f>
        <v>అల్ట్రా-లైట్ మోనోప్లేన్</v>
      </c>
      <c r="H122" s="1" t="s">
        <v>226</v>
      </c>
      <c r="I122" s="1" t="str">
        <f>IFERROR(__xludf.DUMMYFUNCTION("GOOGLETRANSLATE(H:H, ""en"", ""te"")"),"యునైటెడ్ కింగ్‌డమ్")</f>
        <v>యునైటెడ్ కింగ్‌డమ్</v>
      </c>
      <c r="K122" s="1" t="s">
        <v>2120</v>
      </c>
      <c r="L122" s="1" t="str">
        <f>IFERROR(__xludf.DUMMYFUNCTION("GOOGLETRANSLATE(K:K, ""en"", ""te"")"),"చిన్న సోదరులు")</f>
        <v>చిన్న సోదరులు</v>
      </c>
      <c r="M122" s="1" t="s">
        <v>2121</v>
      </c>
      <c r="N122" s="1" t="s">
        <v>2122</v>
      </c>
      <c r="O122" s="1" t="str">
        <f>IFERROR(__xludf.DUMMYFUNCTION("GOOGLETRANSLATE(N:N, ""en"", ""te"")"),"ఆస్కార్ గ్నోస్పెలియస్")</f>
        <v>ఆస్కార్ గ్నోస్పెలియస్</v>
      </c>
      <c r="P122" s="3">
        <v>8547.0</v>
      </c>
      <c r="T122" s="1">
        <v>2.0</v>
      </c>
      <c r="W122" s="1">
        <v>1.0</v>
      </c>
      <c r="Z122" s="1" t="s">
        <v>2123</v>
      </c>
      <c r="AA122" s="1" t="s">
        <v>2124</v>
      </c>
      <c r="AB122" s="1" t="s">
        <v>2125</v>
      </c>
      <c r="AC122" s="1" t="s">
        <v>136</v>
      </c>
      <c r="AD122" s="1" t="s">
        <v>234</v>
      </c>
      <c r="AH122" s="1" t="s">
        <v>2126</v>
      </c>
      <c r="AJ122" s="1" t="s">
        <v>2127</v>
      </c>
      <c r="AL122" s="1" t="s">
        <v>2128</v>
      </c>
      <c r="AU122" s="1" t="s">
        <v>2129</v>
      </c>
      <c r="BB122" s="1" t="s">
        <v>2130</v>
      </c>
    </row>
    <row r="123">
      <c r="A123" s="1" t="s">
        <v>2131</v>
      </c>
      <c r="B123" s="1" t="str">
        <f>IFERROR(__xludf.DUMMYFUNCTION("GOOGLETRANSLATE(A:A, ""en"", ""te"")"),"గోబోష్ 800xp")</f>
        <v>గోబోష్ 800xp</v>
      </c>
      <c r="C123" s="1" t="s">
        <v>2132</v>
      </c>
      <c r="D123" s="1" t="str">
        <f>IFERROR(__xludf.DUMMYFUNCTION("GOOGLETRANSLATE(C:C, ""en"", ""te"")"),"గోబోష్ 800XP అనేది ఇల్లినాయిస్లోని మోలిన్ యొక్క గోబోష్ ఏవియేషన్ చేత విక్రయించబడిన ఒక అమెరికన్ లైట్-స్పోర్ట్ విమానం. 800xP 2008 లో ప్రవేశపెట్టబడింది మరియు ఇది పూర్తి రెడీ-టు-ఫ్లై-విమానయానంగా సరఫరా చేయబడింది. [1] 2016 నాటికి కంపెనీ వెబ్‌సైట్ తొలగించబడింది మ"&amp;"రియు సంస్థ వ్యాపారం నుండి బయటపడింది. [2] 800XP అనేది అవెకో VL-3 స్ప్రింట్ యొక్క అభివృద్ధి, ఇది యుఎస్ లైట్-స్పోర్ట్ విమాన నియమాలను పాటించటానికి, రెక్క ప్రాంతాన్ని పెంచడం ద్వారా మరియు స్థూల బరువును 472.5 నుండి 600 కిలోల (1,042 నుండి 1,323 పౌండ్లు) పెంచడం ద్"&amp;"వారా స్వీకరించబడింది. ఇది ఒక కాంటిలివర్ లో-వింగ్, ఫార్వర్డ్-హింగ్డ్ బబుల్ పందిరి కింద రెండు-సైడ్-సైడ్-సైడ్ కాన్ఫిగరేషన్ పరివేష్టిత ఓపెన్ కాక్‌పిట్, స్థిర ట్రైసైకిల్ ల్యాండింగ్ గేర్ మరియు ట్రాక్టర్ కాన్ఫిగరేషన్‌లో ఒకే ఇంజిన్ కలిగి ఉంది. [1] విమానం మిశ్రమాల"&amp;" నుండి తయారవుతుంది. దీని 36.5 అడుగుల (11.1 మీ) స్పాన్ వింగ్ 116 చదరపు అడుగుల (10.8 మీ 2) మరియు వింగ్లెట్లను మౌంట్ చేస్తుంది. అందుబాటులో ఉన్న ప్రామాణిక ఇంజిన్ 100 HP (75 kW) రోటాక్స్ 912లు నాలుగు-స్ట్రోక్ పవర్‌ప్లాంట్. [1] బేయర్ల్ నుండి డేటా [1] [3] సాధారణ"&amp;" లక్షణాల పనితీరు")</f>
        <v>గోబోష్ 800XP అనేది ఇల్లినాయిస్లోని మోలిన్ యొక్క గోబోష్ ఏవియేషన్ చేత విక్రయించబడిన ఒక అమెరికన్ లైట్-స్పోర్ట్ విమానం. 800xP 2008 లో ప్రవేశపెట్టబడింది మరియు ఇది పూర్తి రెడీ-టు-ఫ్లై-విమానయానంగా సరఫరా చేయబడింది. [1] 2016 నాటికి కంపెనీ వెబ్‌సైట్ తొలగించబడింది మరియు సంస్థ వ్యాపారం నుండి బయటపడింది. [2] 800XP అనేది అవెకో VL-3 స్ప్రింట్ యొక్క అభివృద్ధి, ఇది యుఎస్ లైట్-స్పోర్ట్ విమాన నియమాలను పాటించటానికి, రెక్క ప్రాంతాన్ని పెంచడం ద్వారా మరియు స్థూల బరువును 472.5 నుండి 600 కిలోల (1,042 నుండి 1,323 పౌండ్లు) పెంచడం ద్వారా స్వీకరించబడింది. ఇది ఒక కాంటిలివర్ లో-వింగ్, ఫార్వర్డ్-హింగ్డ్ బబుల్ పందిరి కింద రెండు-సైడ్-సైడ్-సైడ్ కాన్ఫిగరేషన్ పరివేష్టిత ఓపెన్ కాక్‌పిట్, స్థిర ట్రైసైకిల్ ల్యాండింగ్ గేర్ మరియు ట్రాక్టర్ కాన్ఫిగరేషన్‌లో ఒకే ఇంజిన్ కలిగి ఉంది. [1] విమానం మిశ్రమాల నుండి తయారవుతుంది. దీని 36.5 అడుగుల (11.1 మీ) స్పాన్ వింగ్ 116 చదరపు అడుగుల (10.8 మీ 2) మరియు వింగ్లెట్లను మౌంట్ చేస్తుంది. అందుబాటులో ఉన్న ప్రామాణిక ఇంజిన్ 100 HP (75 kW) రోటాక్స్ 912లు నాలుగు-స్ట్రోక్ పవర్‌ప్లాంట్. [1] బేయర్ల్ నుండి డేటా [1] [3] సాధారణ లక్షణాల పనితీరు</v>
      </c>
      <c r="E123" s="1" t="s">
        <v>1528</v>
      </c>
      <c r="F123" s="1" t="str">
        <f>IFERROR(__xludf.DUMMYFUNCTION("GOOGLETRANSLATE(E:E, ""en"", ""te"")"),"లైట్-స్పోర్ట్ విమానం")</f>
        <v>లైట్-స్పోర్ట్ విమానం</v>
      </c>
      <c r="G123" s="1" t="s">
        <v>1529</v>
      </c>
      <c r="H123" s="1" t="s">
        <v>121</v>
      </c>
      <c r="I123" s="1" t="str">
        <f>IFERROR(__xludf.DUMMYFUNCTION("GOOGLETRANSLATE(H:H, ""en"", ""te"")"),"సంయుక్త రాష్ట్రాలు")</f>
        <v>సంయుక్త రాష్ట్రాలు</v>
      </c>
      <c r="J123" s="1" t="s">
        <v>122</v>
      </c>
      <c r="K123" s="1" t="s">
        <v>1970</v>
      </c>
      <c r="L123" s="1" t="str">
        <f>IFERROR(__xludf.DUMMYFUNCTION("GOOGLETRANSLATE(K:K, ""en"", ""te"")"),"గోబోష్ ఏవియేషన్")</f>
        <v>గోబోష్ ఏవియేషన్</v>
      </c>
      <c r="M123" s="1" t="s">
        <v>1971</v>
      </c>
      <c r="Q123" s="1">
        <v>2008.0</v>
      </c>
      <c r="R123" s="1" t="s">
        <v>273</v>
      </c>
      <c r="U123" s="1" t="s">
        <v>2133</v>
      </c>
      <c r="V123" s="1" t="s">
        <v>2134</v>
      </c>
      <c r="W123" s="1" t="s">
        <v>127</v>
      </c>
      <c r="X123" s="1" t="s">
        <v>2135</v>
      </c>
      <c r="Z123" s="1" t="s">
        <v>2136</v>
      </c>
      <c r="AA123" s="1" t="s">
        <v>1977</v>
      </c>
      <c r="AB123" s="1" t="s">
        <v>890</v>
      </c>
      <c r="AD123" s="1" t="s">
        <v>2137</v>
      </c>
      <c r="AE123" s="1" t="s">
        <v>2138</v>
      </c>
      <c r="AH123" s="1" t="s">
        <v>2139</v>
      </c>
      <c r="AK123" s="1" t="s">
        <v>258</v>
      </c>
      <c r="AL123" s="1" t="s">
        <v>2140</v>
      </c>
      <c r="AM123" s="1" t="s">
        <v>2141</v>
      </c>
      <c r="AN123" s="1" t="s">
        <v>1981</v>
      </c>
      <c r="AO123" s="1" t="s">
        <v>2031</v>
      </c>
      <c r="AP123" s="1" t="s">
        <v>2142</v>
      </c>
      <c r="AR123" s="1" t="s">
        <v>1984</v>
      </c>
      <c r="AS123" s="1" t="s">
        <v>2143</v>
      </c>
      <c r="AT123" s="1" t="s">
        <v>1985</v>
      </c>
    </row>
    <row r="124">
      <c r="A124" s="1" t="s">
        <v>2144</v>
      </c>
      <c r="B124" s="1" t="str">
        <f>IFERROR(__xludf.DUMMYFUNCTION("GOOGLETRANSLATE(A:A, ""en"", ""te"")"),"గ్రేట్ లేక్స్ xsg")</f>
        <v>గ్రేట్ లేక్స్ xsg</v>
      </c>
      <c r="C124" s="1" t="s">
        <v>2145</v>
      </c>
      <c r="D124" s="1" t="str">
        <f>IFERROR(__xludf.DUMMYFUNCTION("GOOGLETRANSLATE(C:C, ""en"", ""te"")"),"గ్రేట్ లేక్స్ XSG అనేది యుఎస్ నేవీ పోటీ కోసం 1930 ల ప్రారంభంలో యునైటెడ్ స్టేట్స్లో అభివృద్ధి చేసిన ఉభయచర పరిశీలన విమానం. ఇది దిగువ రెక్క క్రింద అమర్చిన ఒకే పెద్ద పాంటూన్‌తో అనాగరికమైన మరియు అసాధారణమైన బిప్‌లేన్ డిజైన్. ఈ పాంటూన్ వెనుకకు విస్తరించి, సాంప్ర"&amp;"దాయిక ఎంపెనేజ్‌ను కలిగి ఉంది. దిగువ వింగ్ పైన, ఫ్యూజ్‌లేజ్ సాధారణంగా ఉన్న చోట, ట్రాక్టర్-మౌంటెడ్ ఇంజిన్ మరియు పైలట్ యొక్క కాక్‌పిట్ కలిగిన మొండిగా ఉన్న నాసెల్లె. ఈ నాసెల్లె వెనుక భాగంలో గ్లేజింగ్‌తో సెమీ-కప్పబడి ఉంది మరియు టెయిల్ గన్నర్ కోసం ఒక స్థానాన్ని"&amp;" కలిగి ఉంది. చక్రాల అండర్ క్యారేజ్ యొక్క ప్రధాన యూనిట్లు సెంట్రల్ పాంటూన్ వైపులా ఉపసంహరించబడ్డాయి. నేవీకి అవసరమైన వేగాలను చేరుకోవటానికి విమానం అసమర్థంగా ఉందని ట్రయల్స్ వెల్లడించినప్పుడు అభివృద్ధి త్వరగా ముగిసింది, మరియు ఒకే నమూనా మాత్రమే నిర్మించబడింది. స"&amp;"ాధారణ లక్షణాలు")</f>
        <v>గ్రేట్ లేక్స్ XSG అనేది యుఎస్ నేవీ పోటీ కోసం 1930 ల ప్రారంభంలో యునైటెడ్ స్టేట్స్లో అభివృద్ధి చేసిన ఉభయచర పరిశీలన విమానం. ఇది దిగువ రెక్క క్రింద అమర్చిన ఒకే పెద్ద పాంటూన్‌తో అనాగరికమైన మరియు అసాధారణమైన బిప్‌లేన్ డిజైన్. ఈ పాంటూన్ వెనుకకు విస్తరించి, సాంప్రదాయిక ఎంపెనేజ్‌ను కలిగి ఉంది. దిగువ వింగ్ పైన, ఫ్యూజ్‌లేజ్ సాధారణంగా ఉన్న చోట, ట్రాక్టర్-మౌంటెడ్ ఇంజిన్ మరియు పైలట్ యొక్క కాక్‌పిట్ కలిగిన మొండిగా ఉన్న నాసెల్లె. ఈ నాసెల్లె వెనుక భాగంలో గ్లేజింగ్‌తో సెమీ-కప్పబడి ఉంది మరియు టెయిల్ గన్నర్ కోసం ఒక స్థానాన్ని కలిగి ఉంది. చక్రాల అండర్ క్యారేజ్ యొక్క ప్రధాన యూనిట్లు సెంట్రల్ పాంటూన్ వైపులా ఉపసంహరించబడ్డాయి. నేవీకి అవసరమైన వేగాలను చేరుకోవటానికి విమానం అసమర్థంగా ఉందని ట్రయల్స్ వెల్లడించినప్పుడు అభివృద్ధి త్వరగా ముగిసింది, మరియు ఒకే నమూనా మాత్రమే నిర్మించబడింది. సాధారణ లక్షణాలు</v>
      </c>
      <c r="E124" s="1" t="s">
        <v>2146</v>
      </c>
      <c r="F124" s="1" t="str">
        <f>IFERROR(__xludf.DUMMYFUNCTION("GOOGLETRANSLATE(E:E, ""en"", ""te"")"),"నిఘా ఉభయచరాలు")</f>
        <v>నిఘా ఉభయచరాలు</v>
      </c>
      <c r="K124" s="1" t="s">
        <v>2147</v>
      </c>
      <c r="L124" s="1" t="str">
        <f>IFERROR(__xludf.DUMMYFUNCTION("GOOGLETRANSLATE(K:K, ""en"", ""te"")"),"గొప్ప సరస్సులు")</f>
        <v>గొప్ప సరస్సులు</v>
      </c>
      <c r="M124" s="1" t="s">
        <v>2148</v>
      </c>
      <c r="P124" s="1">
        <v>1931.0</v>
      </c>
      <c r="T124" s="1">
        <v>1.0</v>
      </c>
      <c r="W124" s="1" t="s">
        <v>2149</v>
      </c>
      <c r="X124" s="1" t="s">
        <v>2150</v>
      </c>
      <c r="AA124" s="1" t="s">
        <v>2151</v>
      </c>
      <c r="AB124" s="1" t="s">
        <v>2152</v>
      </c>
      <c r="AC124" s="1" t="s">
        <v>319</v>
      </c>
      <c r="AH124" s="1" t="s">
        <v>2153</v>
      </c>
      <c r="AJ124" s="1" t="s">
        <v>2154</v>
      </c>
      <c r="AL124" s="1" t="s">
        <v>2155</v>
      </c>
      <c r="AT124" s="1" t="s">
        <v>2156</v>
      </c>
      <c r="AV124" s="1" t="s">
        <v>2085</v>
      </c>
      <c r="CJ124" s="1" t="s">
        <v>2089</v>
      </c>
    </row>
    <row r="125">
      <c r="A125" s="1" t="s">
        <v>2157</v>
      </c>
      <c r="B125" s="1" t="str">
        <f>IFERROR(__xludf.DUMMYFUNCTION("GOOGLETRANSLATE(A:A, ""en"", ""te"")"),"గల్ఫ్ స్ట్రీమ్ అమెరికన్ గా -7 కౌగర్")</f>
        <v>గల్ఫ్ స్ట్రీమ్ అమెరికన్ గా -7 కౌగర్</v>
      </c>
      <c r="C125" s="1" t="s">
        <v>2158</v>
      </c>
      <c r="D125" s="1" t="str">
        <f>IFERROR(__xludf.DUMMYFUNCTION("GOOGLETRANSLATE(C:C, ""en"", ""te"")"),"గల్ఫ్ స్ట్రీమ్ అమెరికన్ గా -7 కౌగర్ ఒక అమెరికన్ ఆల్-మెటల్, 4-సీట్ల, జంట ఇంజిన్ లైట్ విమానం. కౌగర్ గల్ఫ్‌స్ట్రీమ్ అమెరికన్ AA-5B టైగర్ యొక్క జంట-ఇంజిన్ అభివృద్ధి మరియు దాని వంశాన్ని AA-1 యాంకీ క్లిప్పర్ మరియు బేడే BD-1 కు గుర్తించింది. సంస్థ యొక్క సింగిల్-"&amp;"ఇంజిన్ డిజైన్ల అభివృద్ధిగా, గ్రుమ్మన్ అమెరికన్ ఒక జంట-ఇంజిన్ వెర్షన్‌ను అభివృద్ధి చేశాడు, ఇది GA-7 ను నియమించింది, దీనికి ఇది కౌగర్ అని పేరు పెట్టింది, ఇది సంస్థ యొక్క వరుసలో విమానాల కోసం ప్రస్తుత లింక్స్, చిరుత మరియు పులి పేర్లకు అనుగుణంగా ఉంది. రెండు 16"&amp;"0 హెచ్‌పి (119 కిలోవాట్ల) లైమింగ్ ఓ -320 ఇంజిన్లతో కూడిన ప్రోటోటైప్ కౌగర్ మొదట 29 డిసెంబర్ 1974 న ప్రయాణించాయి. ప్రోటోటైప్‌లో స్లైడింగ్ పందిరి ఉంది, అయితే ఇది త్వరలో ఉత్పత్తి విమానంలో స్టార్‌బోర్డ్ సైడ్ డోర్‌గా మార్చబడింది. ఇతర పునర్నిర్మాణంతో ఉత్పత్తి ప్"&amp;"రోటోటైప్ 14 జనవరి 1977 వరకు ఎగరలేదు. [2] ఉత్పత్తి ప్రారంభించడానికి ముందు కంపెనీని 1 సెప్టెంబర్ 1978 న అమెరికన్ జెట్ ఇండస్ట్రీస్ స్వాధీనం చేసుకుంది, అతను కంపెనీ పేరును గల్ఫ్ స్ట్రీమ్ అమెరికన్ గా మార్చాడు. [1] ఉత్పత్తి నిలిపివేయబడటానికి ముందు కౌగర్ ఉత్పత్తి"&amp;" 1978 మరియు 1979 అనే రెండు మోడల్ సంవత్సరాలు మాత్రమే నడిచింది. కేవలం 115 కూగర్లు పంపిణీ చేయబడ్డాయి. [3] [4] 1995 లో GA-7 కోసం టైప్ సర్టిఫికేట్ ఫ్రాన్స్‌కు చెందిన సోకాటాకు విక్రయించబడింది, అతను ఈ విమానాన్ని శిక్షణా మార్కెట్ కోసం టిబి 320 టాంగారాగా ఉత్పత్తి "&amp;"చేయాలని అనుకున్నాడు. [5] ఇది 180 హెచ్‌పి (134 కిలోవాట్) యొక్క రెండు లైమింగ్ ఓ -360-ఎ 1 జి 6 ఇంజిన్లతో మరియు తిరిగి రూపొందించిన కాక్‌పిట్, ఇది టిబి 360 గా నియమించబడింది. మొదటి టాంగారా సవరించిన కౌగర్, 160 హెచ్‌పిని కలిగి ఉంది ( 119 kW) ఇంజన్లు మరియు మొదట 19"&amp;"96 మధ్యలో ప్రయాణించారు. పూర్తి తంగారా ప్రోటోటైప్ కూడా మార్చబడిన కౌగర్ మరియు 180 హెచ్‌పి (134 కిలోవాట్) ఇంజన్లను కలిగి ఉంది. ఇది మొదట ఫిబ్రవరి 1997 లో ప్రయాణించింది. 1999 చివరిలో టైప్ సర్టిఫైడ్ సోకాటా ప్రకటించిన ఆలస్యం తరువాత, రకాన్ని ధృవీకరించడానికి నిరవధ"&amp;"ికంగా ప్రణాళికలు ఆలస్యం చేశాయి. [6] 23 మే 2019 న టైప్ సర్టిఫికేట్ సోకాటా చేత యునైటెడ్ స్టేట్స్ లోని కౌగర్ ఎయిర్క్రాఫ్ట్ కార్పొరేషన్‌కు బదిలీ చేయబడింది. [7] కౌగర్ ఒక తేనెగూడు మరియు బంధిత లోహ నిర్మాణాన్ని ఉపయోగించి జంట-ఇంజిన్ తక్కువ-వింగ్ కాంటిలివర్ మోనోప్ల"&amp;"ేన్, ఇది BD-1 నుండి లైన్ యొక్క ముఖ్య లక్షణం. ప్రోటోటైప్ యొక్క సింగిల్ స్పార్ వింగ్ డబుల్-స్పేర్ కాన్ఫిగరేషన్‌కు అప్‌గ్రేడ్ చేయబడింది మరియు ఇది తడి వింగ్‌ను అనుమతించింది. కౌగర్ ఒక జత వింగ్-మౌంటెడ్ లైమింగ్ O-320-D1D ఇంజన్లతో 160 HP (119 kW) శక్తిని కలిగి ఉం"&amp;"టుంది. ఇది నలుగురు వ్యక్తులను గరిష్ట క్రూయిజ్ వేగంతో 160 kN (296 km/h) మరియు 140 kN (259 కిమీ/గం) సాధారణ క్రూయిజ్ స్పీడ్ వద్ద కలిగి ఉంటుంది. ఇది 22 సెప్టెంబర్ 1977 న యుఎస్ ఫార్ పార్ట్ 23 కింద ధృవీకరించబడింది. [3] FAA రకం సర్టిఫికేట్ నుండి డేటా, [3] అసంపూర"&amp;"్ణ గైడ్ టు ఎయిర్‌ఫాయిల్ వాడకం, [8] పైలట్ యొక్క ఆపరేటింగ్ హ్యాండ్‌బుక్ [9] మరియు పైలట్ ఫ్రెండ్ [10] సాధారణ లక్షణాలు పనితీరు సంబంధిత అభివృద్ధి విమానం పోల్చదగిన పాత్ర, కాన్ఫిగరేషన్ మరియు యుగం")</f>
        <v>గల్ఫ్ స్ట్రీమ్ అమెరికన్ గా -7 కౌగర్ ఒక అమెరికన్ ఆల్-మెటల్, 4-సీట్ల, జంట ఇంజిన్ లైట్ విమానం. కౌగర్ గల్ఫ్‌స్ట్రీమ్ అమెరికన్ AA-5B టైగర్ యొక్క జంట-ఇంజిన్ అభివృద్ధి మరియు దాని వంశాన్ని AA-1 యాంకీ క్లిప్పర్ మరియు బేడే BD-1 కు గుర్తించింది. సంస్థ యొక్క సింగిల్-ఇంజిన్ డిజైన్ల అభివృద్ధిగా, గ్రుమ్మన్ అమెరికన్ ఒక జంట-ఇంజిన్ వెర్షన్‌ను అభివృద్ధి చేశాడు, ఇది GA-7 ను నియమించింది, దీనికి ఇది కౌగర్ అని పేరు పెట్టింది, ఇది సంస్థ యొక్క వరుసలో విమానాల కోసం ప్రస్తుత లింక్స్, చిరుత మరియు పులి పేర్లకు అనుగుణంగా ఉంది. రెండు 160 హెచ్‌పి (119 కిలోవాట్ల) లైమింగ్ ఓ -320 ఇంజిన్లతో కూడిన ప్రోటోటైప్ కౌగర్ మొదట 29 డిసెంబర్ 1974 న ప్రయాణించాయి. ప్రోటోటైప్‌లో స్లైడింగ్ పందిరి ఉంది, అయితే ఇది త్వరలో ఉత్పత్తి విమానంలో స్టార్‌బోర్డ్ సైడ్ డోర్‌గా మార్చబడింది. ఇతర పునర్నిర్మాణంతో ఉత్పత్తి ప్రోటోటైప్ 14 జనవరి 1977 వరకు ఎగరలేదు. [2] ఉత్పత్తి ప్రారంభించడానికి ముందు కంపెనీని 1 సెప్టెంబర్ 1978 న అమెరికన్ జెట్ ఇండస్ట్రీస్ స్వాధీనం చేసుకుంది, అతను కంపెనీ పేరును గల్ఫ్ స్ట్రీమ్ అమెరికన్ గా మార్చాడు. [1] ఉత్పత్తి నిలిపివేయబడటానికి ముందు కౌగర్ ఉత్పత్తి 1978 మరియు 1979 అనే రెండు మోడల్ సంవత్సరాలు మాత్రమే నడిచింది. కేవలం 115 కూగర్లు పంపిణీ చేయబడ్డాయి. [3] [4] 1995 లో GA-7 కోసం టైప్ సర్టిఫికేట్ ఫ్రాన్స్‌కు చెందిన సోకాటాకు విక్రయించబడింది, అతను ఈ విమానాన్ని శిక్షణా మార్కెట్ కోసం టిబి 320 టాంగారాగా ఉత్పత్తి చేయాలని అనుకున్నాడు. [5] ఇది 180 హెచ్‌పి (134 కిలోవాట్) యొక్క రెండు లైమింగ్ ఓ -360-ఎ 1 జి 6 ఇంజిన్లతో మరియు తిరిగి రూపొందించిన కాక్‌పిట్, ఇది టిబి 360 గా నియమించబడింది. మొదటి టాంగారా సవరించిన కౌగర్, 160 హెచ్‌పిని కలిగి ఉంది ( 119 kW) ఇంజన్లు మరియు మొదట 1996 మధ్యలో ప్రయాణించారు. పూర్తి తంగారా ప్రోటోటైప్ కూడా మార్చబడిన కౌగర్ మరియు 180 హెచ్‌పి (134 కిలోవాట్) ఇంజన్లను కలిగి ఉంది. ఇది మొదట ఫిబ్రవరి 1997 లో ప్రయాణించింది. 1999 చివరిలో టైప్ సర్టిఫైడ్ సోకాటా ప్రకటించిన ఆలస్యం తరువాత, రకాన్ని ధృవీకరించడానికి నిరవధికంగా ప్రణాళికలు ఆలస్యం చేశాయి. [6] 23 మే 2019 న టైప్ సర్టిఫికేట్ సోకాటా చేత యునైటెడ్ స్టేట్స్ లోని కౌగర్ ఎయిర్క్రాఫ్ట్ కార్పొరేషన్‌కు బదిలీ చేయబడింది. [7] కౌగర్ ఒక తేనెగూడు మరియు బంధిత లోహ నిర్మాణాన్ని ఉపయోగించి జంట-ఇంజిన్ తక్కువ-వింగ్ కాంటిలివర్ మోనోప్లేన్, ఇది BD-1 నుండి లైన్ యొక్క ముఖ్య లక్షణం. ప్రోటోటైప్ యొక్క సింగిల్ స్పార్ వింగ్ డబుల్-స్పేర్ కాన్ఫిగరేషన్‌కు అప్‌గ్రేడ్ చేయబడింది మరియు ఇది తడి వింగ్‌ను అనుమతించింది. కౌగర్ ఒక జత వింగ్-మౌంటెడ్ లైమింగ్ O-320-D1D ఇంజన్లతో 160 HP (119 kW) శక్తిని కలిగి ఉంటుంది. ఇది నలుగురు వ్యక్తులను గరిష్ట క్రూయిజ్ వేగంతో 160 kN (296 km/h) మరియు 140 kN (259 కిమీ/గం) సాధారణ క్రూయిజ్ స్పీడ్ వద్ద కలిగి ఉంటుంది. ఇది 22 సెప్టెంబర్ 1977 న యుఎస్ ఫార్ పార్ట్ 23 కింద ధృవీకరించబడింది. [3] FAA రకం సర్టిఫికేట్ నుండి డేటా, [3] అసంపూర్ణ గైడ్ టు ఎయిర్‌ఫాయిల్ వాడకం, [8] పైలట్ యొక్క ఆపరేటింగ్ హ్యాండ్‌బుక్ [9] మరియు పైలట్ ఫ్రెండ్ [10] సాధారణ లక్షణాలు పనితీరు సంబంధిత అభివృద్ధి విమానం పోల్చదగిన పాత్ర, కాన్ఫిగరేషన్ మరియు యుగం</v>
      </c>
      <c r="E125" s="1" t="s">
        <v>2159</v>
      </c>
      <c r="F125" s="1" t="str">
        <f>IFERROR(__xludf.DUMMYFUNCTION("GOOGLETRANSLATE(E:E, ""en"", ""te"")"),"వ్యక్తిగత మరియు శిక్షకుల విమానం")</f>
        <v>వ్యక్తిగత మరియు శిక్షకుల విమానం</v>
      </c>
      <c r="G125" s="1" t="s">
        <v>2160</v>
      </c>
      <c r="K125" s="1" t="s">
        <v>2161</v>
      </c>
      <c r="L125" s="1" t="str">
        <f>IFERROR(__xludf.DUMMYFUNCTION("GOOGLETRANSLATE(K:K, ""en"", ""te"")"),"గల్ఫ్ స్ట్రీమ్ అమెరికన్ ఏవియేషన్")</f>
        <v>గల్ఫ్ స్ట్రీమ్ అమెరికన్ ఏవియేషన్</v>
      </c>
      <c r="M125" s="1" t="s">
        <v>2162</v>
      </c>
      <c r="P125" s="1" t="s">
        <v>2163</v>
      </c>
      <c r="Q125" s="4">
        <v>28522.0</v>
      </c>
      <c r="S125" s="1" t="s">
        <v>2164</v>
      </c>
      <c r="T125" s="1">
        <v>115.0</v>
      </c>
      <c r="W125" s="1" t="s">
        <v>127</v>
      </c>
      <c r="X125" s="1" t="s">
        <v>2165</v>
      </c>
      <c r="Y125" s="1" t="s">
        <v>2166</v>
      </c>
      <c r="Z125" s="1" t="s">
        <v>2167</v>
      </c>
      <c r="AA125" s="1" t="s">
        <v>2168</v>
      </c>
      <c r="AB125" s="1" t="s">
        <v>2169</v>
      </c>
      <c r="AC125" s="1" t="s">
        <v>2170</v>
      </c>
      <c r="AD125" s="1" t="s">
        <v>2171</v>
      </c>
      <c r="AE125" s="1" t="s">
        <v>2172</v>
      </c>
      <c r="AG125" s="1" t="s">
        <v>149</v>
      </c>
      <c r="AH125" s="1" t="s">
        <v>2173</v>
      </c>
      <c r="AJ125" s="1" t="s">
        <v>2174</v>
      </c>
      <c r="AK125" s="1" t="s">
        <v>169</v>
      </c>
      <c r="AL125" s="1" t="s">
        <v>2175</v>
      </c>
      <c r="AO125" s="1" t="s">
        <v>2176</v>
      </c>
      <c r="AP125" s="1" t="s">
        <v>2177</v>
      </c>
      <c r="AR125" s="1" t="s">
        <v>2178</v>
      </c>
      <c r="AS125" s="1" t="s">
        <v>2179</v>
      </c>
      <c r="AT125" s="1" t="s">
        <v>2180</v>
      </c>
      <c r="BB125" s="1" t="s">
        <v>2181</v>
      </c>
      <c r="BT125" s="1" t="s">
        <v>2182</v>
      </c>
      <c r="DR125" s="1" t="s">
        <v>2183</v>
      </c>
    </row>
    <row r="126">
      <c r="A126" s="1" t="s">
        <v>2184</v>
      </c>
      <c r="B126" s="1" t="str">
        <f>IFERROR(__xludf.DUMMYFUNCTION("GOOGLETRANSLATE(A:A, ""en"", ""te"")"),"గైరోటెక్ DF02")</f>
        <v>గైరోటెక్ DF02</v>
      </c>
      <c r="C126" s="1" t="s">
        <v>2185</v>
      </c>
      <c r="D126" s="1" t="str">
        <f>IFERROR(__xludf.DUMMYFUNCTION("GOOGLETRANSLATE(C:C, ""en"", ""te"")"),"గైరోటెక్ DF02 ఒక జర్మన్ ఆటోజయోరో, ఇది వెర్ర్త్ AM రీన్ యొక్క గైరోటెక్ మైఖేల్ ఒబెర్మైయర్ చేత రూపొందించబడింది మరియు నిర్మించబడింది. DF02 పూర్తి రెడీ-టు-ఫ్లై-ఎయిర్‌క్రాఫ్ట్‌గా సరఫరా చేయబడుతుంది. [1] DF02 లో ఒకే మెయిన్ రోటర్, ఐచ్ఛిక బబుల్ పందిరి, ట్రైసైకిల్ ల"&amp;"్యాండింగ్ గేర్ మరియు జంట సిలిండర్, లిక్విడ్-కూల్డ్, టూ-స్ట్రోక్, డ్యూయల్-ఇగ్నిషన్, ఇంధన-ఇంజెక్ట్ 70 హెచ్‌పి (52 కిలోవాట్ పషర్ కాన్ఫిగరేషన్‌లో 3503 ఇంజిన్. [1] ఈ విమానం 7.45 మీ (24.4 అడుగులు) వ్యాసం, హై-ఇనిర్టియా అవెర్సో ఏవియేషన్ రోటర్, 21.6 సెం.మీ (8.5 అం"&amp;"గుళాలు) తీగతో ఉపయోగిస్తుంది. రోటర్ హెడ్‌ను గైరోటెక్ రూపొందించింది మరియు డిస్క్-స్టైల్ రోటర్ బ్రేక్, ప్రీ-డేటర్ మరియు ఇంటిగ్రల్ ఆర్టిక్యులేషన్ స్టాప్‌లను కలిగి ఉంది. DF02 ఖాళీ బరువు 175 కిలోల (386 పౌండ్లు) మరియు స్థూల బరువు 300 కిలోలు (661 పౌండ్లు), ఇది 12"&amp;"5 కిలోల (276 ఎల్బి) యొక్క ఉపయోగకరమైన లోడ్‌ను ఇస్తుంది. [1] వెచ్చని వాతావరణంలో ఫ్లైట్ కోసం బబుల్ పందిరిని తొలగించవచ్చు. 2009 లో పొడవైన పైలట్లకు అనుగుణంగా పందిరి పరిమాణం పెంచబడింది. [1] బేయర్ల్ నుండి డేటా [1] సాధారణ లక్షణాల పనితీరు")</f>
        <v>గైరోటెక్ DF02 ఒక జర్మన్ ఆటోజయోరో, ఇది వెర్ర్త్ AM రీన్ యొక్క గైరోటెక్ మైఖేల్ ఒబెర్మైయర్ చేత రూపొందించబడింది మరియు నిర్మించబడింది. DF02 పూర్తి రెడీ-టు-ఫ్లై-ఎయిర్‌క్రాఫ్ట్‌గా సరఫరా చేయబడుతుంది. [1] DF02 లో ఒకే మెయిన్ రోటర్, ఐచ్ఛిక బబుల్ పందిరి, ట్రైసైకిల్ ల్యాండింగ్ గేర్ మరియు జంట సిలిండర్, లిక్విడ్-కూల్డ్, టూ-స్ట్రోక్, డ్యూయల్-ఇగ్నిషన్, ఇంధన-ఇంజెక్ట్ 70 హెచ్‌పి (52 కిలోవాట్ పషర్ కాన్ఫిగరేషన్‌లో 3503 ఇంజిన్. [1] ఈ విమానం 7.45 మీ (24.4 అడుగులు) వ్యాసం, హై-ఇనిర్టియా అవెర్సో ఏవియేషన్ రోటర్, 21.6 సెం.మీ (8.5 అంగుళాలు) తీగతో ఉపయోగిస్తుంది. రోటర్ హెడ్‌ను గైరోటెక్ రూపొందించింది మరియు డిస్క్-స్టైల్ రోటర్ బ్రేక్, ప్రీ-డేటర్ మరియు ఇంటిగ్రల్ ఆర్టిక్యులేషన్ స్టాప్‌లను కలిగి ఉంది. DF02 ఖాళీ బరువు 175 కిలోల (386 పౌండ్లు) మరియు స్థూల బరువు 300 కిలోలు (661 పౌండ్లు), ఇది 125 కిలోల (276 ఎల్బి) యొక్క ఉపయోగకరమైన లోడ్‌ను ఇస్తుంది. [1] వెచ్చని వాతావరణంలో ఫ్లైట్ కోసం బబుల్ పందిరిని తొలగించవచ్చు. 2009 లో పొడవైన పైలట్లకు అనుగుణంగా పందిరి పరిమాణం పెంచబడింది. [1] బేయర్ల్ నుండి డేటా [1] సాధారణ లక్షణాల పనితీరు</v>
      </c>
      <c r="E126" s="1" t="s">
        <v>1281</v>
      </c>
      <c r="F126" s="1" t="str">
        <f>IFERROR(__xludf.DUMMYFUNCTION("GOOGLETRANSLATE(E:E, ""en"", ""te"")"),"ఆటోజీరో")</f>
        <v>ఆటోజీరో</v>
      </c>
      <c r="G126" s="2" t="s">
        <v>1282</v>
      </c>
      <c r="H126" s="1" t="s">
        <v>515</v>
      </c>
      <c r="I126" s="1" t="str">
        <f>IFERROR(__xludf.DUMMYFUNCTION("GOOGLETRANSLATE(H:H, ""en"", ""te"")"),"జర్మనీ")</f>
        <v>జర్మనీ</v>
      </c>
      <c r="J126" s="2" t="s">
        <v>516</v>
      </c>
      <c r="K126" s="1" t="s">
        <v>2186</v>
      </c>
      <c r="L126" s="1" t="str">
        <f>IFERROR(__xludf.DUMMYFUNCTION("GOOGLETRANSLATE(K:K, ""en"", ""te"")"),"గైరోటెక్ మైఖేల్ ఒబెర్మైర్")</f>
        <v>గైరోటెక్ మైఖేల్ ఒబెర్మైర్</v>
      </c>
      <c r="M126" s="1" t="s">
        <v>2187</v>
      </c>
      <c r="R126" s="1" t="s">
        <v>1288</v>
      </c>
      <c r="W126" s="1" t="s">
        <v>127</v>
      </c>
      <c r="Z126" s="1" t="s">
        <v>2188</v>
      </c>
      <c r="AA126" s="1" t="s">
        <v>1993</v>
      </c>
      <c r="AB126" s="1" t="s">
        <v>2189</v>
      </c>
      <c r="AC126" s="1" t="s">
        <v>611</v>
      </c>
      <c r="AD126" s="1" t="s">
        <v>1471</v>
      </c>
      <c r="AJ126" s="1" t="s">
        <v>2190</v>
      </c>
      <c r="AM126" s="1" t="s">
        <v>2191</v>
      </c>
      <c r="AN126" s="1" t="s">
        <v>377</v>
      </c>
      <c r="AR126" s="1" t="s">
        <v>1227</v>
      </c>
      <c r="DS126" s="1" t="s">
        <v>2192</v>
      </c>
    </row>
    <row r="127">
      <c r="A127" s="1" t="s">
        <v>2193</v>
      </c>
      <c r="B127" s="1" t="str">
        <f>IFERROR(__xludf.DUMMYFUNCTION("GOOGLETRANSLATE(A:A, ""en"", ""te"")"),"HB-flugtechnic dandy")</f>
        <v>HB-flugtechnic dandy</v>
      </c>
      <c r="C127" s="1" t="s">
        <v>2194</v>
      </c>
      <c r="D127" s="1" t="str">
        <f>IFERROR(__xludf.DUMMYFUNCTION("GOOGLETRANSLATE(C:C, ""en"", ""te"")"),"HB-flugtechnicn dandy ఒక ఆస్ట్రియన్ అల్ట్రాలైట్ విమానం, దీనిని హీనో బ్రడిట్స్కా రూపొందించారు మరియు HB-flugtechnicn నిర్మించారు. ఈ విమానం te త్సాహిక నిర్మాణానికి కిట్‌గా లేదా పూర్తి రెడీ-టు-ఫ్లై-ఎయిర్‌క్రాఫ్ట్‌గా సరఫరా చేయబడుతుంది. [1] [2] డాండీ ఫెడరేషన్ ఏ"&amp;"రోనటిక్ ఇంటర్నేషనల్ మైక్రోలైట్ నిబంధనలకు అనుగుణంగా రూపొందించబడింది. ఇది స్ట్రట్-బ్రేస్డ్ హై-వింగ్, రెండు-సీట్ల-సైడ్-సైడ్ కాన్ఫిగరేషన్ పరివేష్టిత కాక్‌పిట్, స్థిర సాంప్రదాయ ల్యాండింగ్ గేర్ మరియు ట్రాక్టర్ కాన్ఫిగరేషన్‌లో ఒకే ఇంజిన్ కలిగి ఉంది. [1] [2] విమా"&amp;"నం ఫ్యూజ్‌లేజ్ వెల్డెడ్ స్టీల్ గొట్టాల నుండి తయారవుతుంది, అల్యూమినియం గొట్టాల నుండి రెక్కలు నిర్మించబడ్డాయి మరియు డోప్డ్ ఎయిర్‌క్రాఫ్ట్ ఫాబ్రిక్‌లో కప్పబడిన అన్ని ఉపరితలాలు. దీని 9.6 మీ (31.5 అడుగులు) స్పాన్ వింగ్ 12.6 మీ 2 (136 చదరపు అడుగులు) విస్తీర్ణంల"&amp;"ో ఉంది. అందుబాటులో ఉన్న ప్రామాణిక ఇంజిన్ 80 HP (60 kW) రోటాక్స్ 912UL ఫోర్-స్ట్రోక్ పవర్‌ప్లాంట్. [1] [2] బేయర్ల్ నుండి డేటా [1] సాధారణ లక్షణాల పనితీరు")</f>
        <v>HB-flugtechnicn dandy ఒక ఆస్ట్రియన్ అల్ట్రాలైట్ విమానం, దీనిని హీనో బ్రడిట్స్కా రూపొందించారు మరియు HB-flugtechnicn నిర్మించారు. ఈ విమానం te త్సాహిక నిర్మాణానికి కిట్‌గా లేదా పూర్తి రెడీ-టు-ఫ్లై-ఎయిర్‌క్రాఫ్ట్‌గా సరఫరా చేయబడుతుంది. [1] [2] డాండీ ఫెడరేషన్ ఏరోనటిక్ ఇంటర్నేషనల్ మైక్రోలైట్ నిబంధనలకు అనుగుణంగా రూపొందించబడింది. ఇది స్ట్రట్-బ్రేస్డ్ హై-వింగ్, రెండు-సీట్ల-సైడ్-సైడ్ కాన్ఫిగరేషన్ పరివేష్టిత కాక్‌పిట్, స్థిర సాంప్రదాయ ల్యాండింగ్ గేర్ మరియు ట్రాక్టర్ కాన్ఫిగరేషన్‌లో ఒకే ఇంజిన్ కలిగి ఉంది. [1] [2] విమానం ఫ్యూజ్‌లేజ్ వెల్డెడ్ స్టీల్ గొట్టాల నుండి తయారవుతుంది, అల్యూమినియం గొట్టాల నుండి రెక్కలు నిర్మించబడ్డాయి మరియు డోప్డ్ ఎయిర్‌క్రాఫ్ట్ ఫాబ్రిక్‌లో కప్పబడిన అన్ని ఉపరితలాలు. దీని 9.6 మీ (31.5 అడుగులు) స్పాన్ వింగ్ 12.6 మీ 2 (136 చదరపు అడుగులు) విస్తీర్ణంలో ఉంది. అందుబాటులో ఉన్న ప్రామాణిక ఇంజిన్ 80 HP (60 kW) రోటాక్స్ 912UL ఫోర్-స్ట్రోక్ పవర్‌ప్లాంట్. [1] [2] బేయర్ల్ నుండి డేటా [1] సాధారణ లక్షణాల పనితీరు</v>
      </c>
      <c r="E127" s="1" t="s">
        <v>180</v>
      </c>
      <c r="F127" s="1" t="str">
        <f>IFERROR(__xludf.DUMMYFUNCTION("GOOGLETRANSLATE(E:E, ""en"", ""te"")"),"అల్ట్రాలైట్ విమానం")</f>
        <v>అల్ట్రాలైట్ విమానం</v>
      </c>
      <c r="G127" s="1" t="s">
        <v>181</v>
      </c>
      <c r="H127" s="1" t="s">
        <v>1988</v>
      </c>
      <c r="I127" s="1" t="str">
        <f>IFERROR(__xludf.DUMMYFUNCTION("GOOGLETRANSLATE(H:H, ""en"", ""te"")"),"ఆస్ట్రియా")</f>
        <v>ఆస్ట్రియా</v>
      </c>
      <c r="J127" s="2" t="s">
        <v>1989</v>
      </c>
      <c r="K127" s="1" t="s">
        <v>1990</v>
      </c>
      <c r="L127" s="1" t="str">
        <f>IFERROR(__xludf.DUMMYFUNCTION("GOOGLETRANSLATE(K:K, ""en"", ""te"")"),"HB-flugtechnicn")</f>
        <v>HB-flugtechnicn</v>
      </c>
      <c r="M127" s="2" t="s">
        <v>1991</v>
      </c>
      <c r="N127" s="1" t="s">
        <v>1992</v>
      </c>
      <c r="O127" s="1" t="str">
        <f>IFERROR(__xludf.DUMMYFUNCTION("GOOGLETRANSLATE(N:N, ""en"", ""te"")"),"హీనో బ్రడిట్ష్కా")</f>
        <v>హీనో బ్రడిట్ష్కా</v>
      </c>
      <c r="R127" s="1" t="s">
        <v>1619</v>
      </c>
      <c r="W127" s="1" t="s">
        <v>127</v>
      </c>
      <c r="Y127" s="1" t="s">
        <v>1506</v>
      </c>
      <c r="Z127" s="1" t="s">
        <v>2195</v>
      </c>
      <c r="AA127" s="1" t="s">
        <v>252</v>
      </c>
      <c r="AB127" s="1" t="s">
        <v>295</v>
      </c>
      <c r="AC127" s="1" t="s">
        <v>1226</v>
      </c>
      <c r="AD127" s="1" t="s">
        <v>1512</v>
      </c>
      <c r="AE127" s="1" t="s">
        <v>256</v>
      </c>
      <c r="AG127" s="1" t="s">
        <v>149</v>
      </c>
      <c r="AH127" s="1" t="s">
        <v>1855</v>
      </c>
      <c r="AK127" s="1" t="s">
        <v>258</v>
      </c>
      <c r="AM127" s="1" t="s">
        <v>1996</v>
      </c>
      <c r="AS127" s="1" t="s">
        <v>2196</v>
      </c>
    </row>
    <row r="128">
      <c r="A128" s="1" t="s">
        <v>2197</v>
      </c>
      <c r="B128" s="1" t="str">
        <f>IFERROR(__xludf.DUMMYFUNCTION("GOOGLETRANSLATE(A:A, ""en"", ""te"")"),"గోల్డెన్ ఏవియో ఎఫ్ 30")</f>
        <v>గోల్డెన్ ఏవియో ఎఫ్ 30</v>
      </c>
      <c r="C128" s="1" t="s">
        <v>2198</v>
      </c>
      <c r="D128" s="1" t="str">
        <f>IFERROR(__xludf.DUMMYFUNCTION("GOOGLETRANSLATE(C:C, ""en"", ""te"")"),"గోల్డెన్ ఏవియో ఎఫ్ 30 అనేది ఇటాలియన్ అల్ట్రాలైట్ విమానం, ఇది స్టెలియో ఫ్రాటి చేత రూపొందించబడింది మరియు గోల్డెన్ కార్, గోల్డెన్ కార్ యొక్క విభాగం, ఆటోమోటివ్ భాగాలు మరియు కారామగ్నా పిమోంటేలో ఉన్న ప్రోటోటైపింగ్ సంస్థ. ఈ విమానం te త్సాహిక నిర్మాణానికి కిట్‌గా"&amp;" లేదా పూర్తి రెడీ-టు-ఫ్లై-ఎయిర్‌క్రాఫ్ట్‌గా సరఫరా చేయబడుతుంది. [1] [2] విమానం యొక్క హోదా 1987 నుండి 1992 వరకు నిర్మించిన ఫెరారీ F40 ఇటాలియన్ ఆటోమొబైల్‌కు నివాళి. [2] ఈ విమానం ఫెడెరేషన్ ఏరోనటిక్ ఇంటర్నేషనల్ మైక్రోలైట్ నిబంధనలకు అనుగుణంగా రూపొందించబడింది. ఇ"&amp;"ది కాంటిలివర్ లో-వింగ్, బబుల్ పందిరి కింద రెండు-సైడ్-సైడ్-సైడ్ కాన్ఫిగరేషన్ పరివేష్టిత కాక్‌పిట్, స్థిర లేదా ముడుచుకునే ట్రైసైకిల్ ల్యాండింగ్ గేర్ మరియు ట్రాక్టర్ కాన్ఫిగరేషన్‌లో ఒకే ఇంజిన్ కలిగి ఉంది. [1] [2] ఈ విమానం షీట్ అల్యూమినియం నుండి తయారు చేయబడిం"&amp;"ది. దాని 8.6 మీ (28.2 అడుగులు) స్పాన్ వింగ్ 10.6 మీ 2 (114 చదరపు అడుగులు) మరియు మౌంట్ ఫ్లాప్‌లను కలిగి ఉంది. అందుబాటులో ఉన్న ప్రామాణిక ఇంజిన్ 100 హెచ్‌పి (75 కిలోవాట్ FG మోడల్ 2011 లో జర్మన్ ధృవీకరణ మరియు 2015 లో RG వెర్షన్‌ను పొందింది. [2] బేయర్ల్ మరియు "&amp;"గోల్డెన్ కార్ నుండి డేటా [1] [3] సాధారణ లక్షణాల పనితీరు")</f>
        <v>గోల్డెన్ ఏవియో ఎఫ్ 30 అనేది ఇటాలియన్ అల్ట్రాలైట్ విమానం, ఇది స్టెలియో ఫ్రాటి చేత రూపొందించబడింది మరియు గోల్డెన్ కార్, గోల్డెన్ కార్ యొక్క విభాగం, ఆటోమోటివ్ భాగాలు మరియు కారామగ్నా పిమోంటేలో ఉన్న ప్రోటోటైపింగ్ సంస్థ. ఈ విమానం te త్సాహిక నిర్మాణానికి కిట్‌గా లేదా పూర్తి రెడీ-టు-ఫ్లై-ఎయిర్‌క్రాఫ్ట్‌గా సరఫరా చేయబడుతుంది. [1] [2] విమానం యొక్క హోదా 1987 నుండి 1992 వరకు నిర్మించిన ఫెరారీ F40 ఇటాలియన్ ఆటోమొబైల్‌కు నివాళి. [2] ఈ విమానం ఫెడెరేషన్ ఏరోనటిక్ ఇంటర్నేషనల్ మైక్రోలైట్ నిబంధనలకు అనుగుణంగా రూపొందించబడింది. ఇది కాంటిలివర్ లో-వింగ్, బబుల్ పందిరి కింద రెండు-సైడ్-సైడ్-సైడ్ కాన్ఫిగరేషన్ పరివేష్టిత కాక్‌పిట్, స్థిర లేదా ముడుచుకునే ట్రైసైకిల్ ల్యాండింగ్ గేర్ మరియు ట్రాక్టర్ కాన్ఫిగరేషన్‌లో ఒకే ఇంజిన్ కలిగి ఉంది. [1] [2] ఈ విమానం షీట్ అల్యూమినియం నుండి తయారు చేయబడింది. దాని 8.6 మీ (28.2 అడుగులు) స్పాన్ వింగ్ 10.6 మీ 2 (114 చదరపు అడుగులు) మరియు మౌంట్ ఫ్లాప్‌లను కలిగి ఉంది. అందుబాటులో ఉన్న ప్రామాణిక ఇంజిన్ 100 హెచ్‌పి (75 కిలోవాట్ FG మోడల్ 2011 లో జర్మన్ ధృవీకరణ మరియు 2015 లో RG వెర్షన్‌ను పొందింది. [2] బేయర్ల్ మరియు గోల్డెన్ కార్ నుండి డేటా [1] [3] సాధారణ లక్షణాల పనితీరు</v>
      </c>
      <c r="E128" s="1" t="s">
        <v>180</v>
      </c>
      <c r="F128" s="1" t="str">
        <f>IFERROR(__xludf.DUMMYFUNCTION("GOOGLETRANSLATE(E:E, ""en"", ""te"")"),"అల్ట్రాలైట్ విమానం")</f>
        <v>అల్ట్రాలైట్ విమానం</v>
      </c>
      <c r="G128" s="1" t="s">
        <v>181</v>
      </c>
      <c r="H128" s="1" t="s">
        <v>364</v>
      </c>
      <c r="I128" s="1" t="str">
        <f>IFERROR(__xludf.DUMMYFUNCTION("GOOGLETRANSLATE(H:H, ""en"", ""te"")"),"ఇటలీ")</f>
        <v>ఇటలీ</v>
      </c>
      <c r="J128" s="2" t="s">
        <v>365</v>
      </c>
      <c r="K128" s="1" t="s">
        <v>2199</v>
      </c>
      <c r="L128" s="1" t="str">
        <f>IFERROR(__xludf.DUMMYFUNCTION("GOOGLETRANSLATE(K:K, ""en"", ""te"")"),"గోల్డెన్ ఏవియో")</f>
        <v>గోల్డెన్ ఏవియో</v>
      </c>
      <c r="M128" s="1" t="s">
        <v>2200</v>
      </c>
      <c r="N128" s="1" t="s">
        <v>2201</v>
      </c>
      <c r="O128" s="1" t="str">
        <f>IFERROR(__xludf.DUMMYFUNCTION("GOOGLETRANSLATE(N:N, ""en"", ""te"")"),"స్టెలియో ఫ్రాటి")</f>
        <v>స్టెలియో ఫ్రాటి</v>
      </c>
      <c r="R128" s="1" t="s">
        <v>187</v>
      </c>
      <c r="W128" s="1" t="s">
        <v>127</v>
      </c>
      <c r="X128" s="1" t="s">
        <v>2202</v>
      </c>
      <c r="Y128" s="1" t="s">
        <v>2203</v>
      </c>
      <c r="Z128" s="1" t="s">
        <v>1260</v>
      </c>
      <c r="AA128" s="1" t="s">
        <v>521</v>
      </c>
      <c r="AB128" s="1" t="s">
        <v>522</v>
      </c>
      <c r="AC128" s="1" t="s">
        <v>458</v>
      </c>
      <c r="AD128" s="1" t="s">
        <v>524</v>
      </c>
      <c r="AE128" s="1" t="s">
        <v>1637</v>
      </c>
      <c r="AG128" s="1" t="s">
        <v>2204</v>
      </c>
      <c r="AH128" s="1" t="s">
        <v>2205</v>
      </c>
      <c r="AJ128" s="1" t="s">
        <v>2206</v>
      </c>
      <c r="AK128" s="1" t="s">
        <v>258</v>
      </c>
      <c r="AL128" s="1" t="s">
        <v>2207</v>
      </c>
      <c r="AM128" s="1" t="s">
        <v>2208</v>
      </c>
      <c r="AN128" s="1" t="s">
        <v>2209</v>
      </c>
      <c r="AP128" s="1" t="s">
        <v>1641</v>
      </c>
      <c r="AQ128" s="1" t="s">
        <v>1543</v>
      </c>
      <c r="AR128" s="1" t="s">
        <v>2210</v>
      </c>
      <c r="AS128" s="1" t="s">
        <v>2211</v>
      </c>
      <c r="AT128" s="1" t="s">
        <v>2212</v>
      </c>
      <c r="AU128" s="1" t="s">
        <v>2213</v>
      </c>
    </row>
    <row r="129">
      <c r="A129" s="1" t="s">
        <v>2214</v>
      </c>
      <c r="B129" s="1" t="str">
        <f>IFERROR(__xludf.DUMMYFUNCTION("GOOGLETRANSLATE(A:A, ""en"", ""te"")"),"గ్రిఫ్ ఇయోస్")</f>
        <v>గ్రిఫ్ ఇయోస్</v>
      </c>
      <c r="C129" s="1" t="s">
        <v>2215</v>
      </c>
      <c r="D129" s="1" t="str">
        <f>IFERROR(__xludf.DUMMYFUNCTION("GOOGLETRANSLATE(C:C, ""en"", ""te"")"),"గ్రిఫ్ ఇయోస్ ఒక ఇటాలియన్ హై-వింగ్, సింగిల్-ప్లేస్, హాంగ్ గ్లైడర్, కాస్టెల్ శాంటిలియాకు చెందిన గ్రిఫ్ ఇటాలియా రూపకల్పన చేసి నిర్మించారు. [1] ఈ విమానం ఇయోస్ ది గ్రీక్ దేవత డాన్ కోసం పేరు పెట్టబడింది. EOS అనేది గ్రిఫ్ యొక్క గ్లైడర్, ఇది పోటీ మరియు అధునాతన క్"&amp;"రాస్ కంట్రీ ఫ్లయింగ్ కోసం రూపొందించబడింది మరియు 1997 లో ప్రవేశపెట్టినప్పటి నుండి క్రమంగా మెరుగుపరచబడింది. EOS ను చదరపు మీటర్లలో సుమారుగా వింగ్ ప్రాంతం చేత నియమించబడిన మూడు పరిమాణాలలో నిర్మించబడింది. [1] [2] ఈ విమానం అల్యూమినియం గొట్టాల నుండి తయారవుతుంది, "&amp;"వింగ్ డాక్రాన్ సెయిల్‌క్లాత్‌లో కప్పబడి ఉంటుంది. దీని రెక్క ఒకే కింగ్‌పోస్ట్ నుండి బ్రేస్ చేయబడిన కేబుల్ మరియు 132 ° యొక్క ముక్కు కోణం ఉంది. [1] బెర్ట్రాండ్ మరియు గ్రిఫ్ నుండి డేటా [1] [2] సాధారణ లక్షణాల పనితీరు")</f>
        <v>గ్రిఫ్ ఇయోస్ ఒక ఇటాలియన్ హై-వింగ్, సింగిల్-ప్లేస్, హాంగ్ గ్లైడర్, కాస్టెల్ శాంటిలియాకు చెందిన గ్రిఫ్ ఇటాలియా రూపకల్పన చేసి నిర్మించారు. [1] ఈ విమానం ఇయోస్ ది గ్రీక్ దేవత డాన్ కోసం పేరు పెట్టబడింది. EOS అనేది గ్రిఫ్ యొక్క గ్లైడర్, ఇది పోటీ మరియు అధునాతన క్రాస్ కంట్రీ ఫ్లయింగ్ కోసం రూపొందించబడింది మరియు 1997 లో ప్రవేశపెట్టినప్పటి నుండి క్రమంగా మెరుగుపరచబడింది. EOS ను చదరపు మీటర్లలో సుమారుగా వింగ్ ప్రాంతం చేత నియమించబడిన మూడు పరిమాణాలలో నిర్మించబడింది. [1] [2] ఈ విమానం అల్యూమినియం గొట్టాల నుండి తయారవుతుంది, వింగ్ డాక్రాన్ సెయిల్‌క్లాత్‌లో కప్పబడి ఉంటుంది. దీని రెక్క ఒకే కింగ్‌పోస్ట్ నుండి బ్రేస్ చేయబడిన కేబుల్ మరియు 132 ° యొక్క ముక్కు కోణం ఉంది. [1] బెర్ట్రాండ్ మరియు గ్రిఫ్ నుండి డేటా [1] [2] సాధారణ లక్షణాల పనితీరు</v>
      </c>
      <c r="E129" s="1" t="s">
        <v>141</v>
      </c>
      <c r="F129" s="1" t="str">
        <f>IFERROR(__xludf.DUMMYFUNCTION("GOOGLETRANSLATE(E:E, ""en"", ""te"")"),"గ్లైడర్ హాంగ్")</f>
        <v>గ్లైడర్ హాంగ్</v>
      </c>
      <c r="G129" s="1" t="s">
        <v>142</v>
      </c>
      <c r="H129" s="1" t="s">
        <v>364</v>
      </c>
      <c r="I129" s="1" t="str">
        <f>IFERROR(__xludf.DUMMYFUNCTION("GOOGLETRANSLATE(H:H, ""en"", ""te"")"),"ఇటలీ")</f>
        <v>ఇటలీ</v>
      </c>
      <c r="J129" s="2" t="s">
        <v>365</v>
      </c>
      <c r="K129" s="1" t="s">
        <v>1849</v>
      </c>
      <c r="L129" s="1" t="str">
        <f>IFERROR(__xludf.DUMMYFUNCTION("GOOGLETRANSLATE(K:K, ""en"", ""te"")"),"గ్రిఫ్ ఇటాలియా")</f>
        <v>గ్రిఫ్ ఇటాలియా</v>
      </c>
      <c r="M129" s="1" t="s">
        <v>1850</v>
      </c>
      <c r="P129" s="1">
        <v>1997.0</v>
      </c>
      <c r="R129" s="1" t="s">
        <v>147</v>
      </c>
      <c r="W129" s="1" t="s">
        <v>127</v>
      </c>
      <c r="Y129" s="1" t="s">
        <v>798</v>
      </c>
      <c r="Z129" s="1" t="s">
        <v>799</v>
      </c>
      <c r="AA129" s="1" t="s">
        <v>2216</v>
      </c>
      <c r="AC129" s="1" t="s">
        <v>255</v>
      </c>
      <c r="AD129" s="1" t="s">
        <v>473</v>
      </c>
      <c r="AE129" s="1" t="s">
        <v>2217</v>
      </c>
      <c r="AG129" s="1" t="s">
        <v>149</v>
      </c>
      <c r="AH129" s="1" t="s">
        <v>2218</v>
      </c>
      <c r="AS129" s="1" t="s">
        <v>2219</v>
      </c>
    </row>
    <row r="130">
      <c r="A130" s="1" t="s">
        <v>2220</v>
      </c>
      <c r="B130" s="1" t="str">
        <f>IFERROR(__xludf.DUMMYFUNCTION("GOOGLETRANSLATE(A:A, ""en"", ""te"")"),"గైరో-కాప్-టెర్స్ మిడ్నైట్ హాక్")</f>
        <v>గైరో-కాప్-టెర్స్ మిడ్నైట్ హాక్</v>
      </c>
      <c r="C130" s="1" t="s">
        <v>2221</v>
      </c>
      <c r="D130" s="1" t="str">
        <f>IFERROR(__xludf.DUMMYFUNCTION("GOOGLETRANSLATE(C:C, ""en"", ""te"")"),"గైరో-కాప్-టెర్స్ మిడ్నైట్ హాక్ ఒక అమెరికన్ ఆటోజీరో, దీనిని బాబ్ మరియు ఆర్డెన్ కోప్ రూపొందించారు మరియు వారి సంస్థ, ఫ్లోరిడాలోని లేక్ సిటీకి చెందిన గైరో-కాప్-టెర్స్ నిర్మించారు. ఈ విమానం te త్సాహిక నిర్మాణానికి కిట్‌గా లేదా పూర్తి రెడీ-టు-ఫ్లై-ఎయిర్‌క్రాఫ్ట"&amp;"్‌గా సరఫరా చేయబడుతుంది. [1] [2] మిడ్నైట్ హాక్‌లో సింగిల్ మెయిన్ రోటర్, విండ్‌షీల్డ్‌తో సింగిల్-సీట్ల ఓపెన్ కాక్‌పిట్, వీల్ ప్యాంటుతో ట్రైసైకిల్ ల్యాండింగ్ గేర్ మరియు నాలుగు సిలిండర్, ఎయిర్-కూల్డ్, ఫోర్-స్ట్రోక్, 90 హెచ్‌పి (67 కిలోవాట్) సుబారు ఇ -82 ఆటోమో"&amp;"టివ్ ఉన్నాయి పషర్ కాన్ఫిగరేషన్‌లో మార్పిడి ఇంజిన్. ఇంజిన్ బెల్ట్ రిడక్షన్ డ్రైవ్‌తో లేదా డైరెక్ట్ డ్రైవ్ వెర్షన్‌గా లభిస్తుంది. [1] [2] ఈ విమానం రోటర్ ఫ్లైట్ డైనమిక్స్ చేత తయారు చేయబడిన 25 అడుగుల (7.6 మీ) వ్యాసం కలిగిన డ్రాగన్ వింగ్స్ మెయిన్ రోటర్‌ను మౌంట"&amp;"్ చేస్తుంది, 7 అంగుళాల (17.8 సెం.మీ) తీగతో. అమర్చిన ప్రామాణిక పరికరాలలో హైడ్రాలిక్ ప్రీ-రొటేటర్ ఉంటుంది. ఉపయోగించిన ప్రొపెల్లర్ మూడు-బ్లేడెడ్ పవర్‌ఫిన్ మిశ్రమం, 5 అడుగుల (1.5 మీ) వ్యాసంతో గ్రౌండ్ సర్దుబాటు చేయగలదు. ఈ విమానం ఖాళీ బరువు 510 lb (231 kg) మరియ"&amp;"ు స్థూల బరువు 810 lb (367 kg), 300 lb (136 kg) యొక్క ఉపయోగకరమైన లోడ్‌ను ఇస్తుంది. [1] [3] కంపెనీ సప్లైడ్ కిట్ నుండి అసెంబ్లీ సమయాన్ని 60 గంటలుగా అంచనా వేస్తుంది. [3] నవంబర్ 2017 నాటికి నాలుగు ఉదాహరణలు ఫెడరల్ ఏవియేషన్ అడ్మినిస్ట్రేషన్తో యునైటెడ్ స్టేట్స్లో"&amp;" నమోదు చేయబడ్డాయి. [4] బేయర్ల్ మరియు గైరో-కాప్-టెర్స్ నుండి డేటా [1] [3] సాధారణ లక్షణాల పనితీరు")</f>
        <v>గైరో-కాప్-టెర్స్ మిడ్నైట్ హాక్ ఒక అమెరికన్ ఆటోజీరో, దీనిని బాబ్ మరియు ఆర్డెన్ కోప్ రూపొందించారు మరియు వారి సంస్థ, ఫ్లోరిడాలోని లేక్ సిటీకి చెందిన గైరో-కాప్-టెర్స్ నిర్మించారు. ఈ విమానం te త్సాహిక నిర్మాణానికి కిట్‌గా లేదా పూర్తి రెడీ-టు-ఫ్లై-ఎయిర్‌క్రాఫ్ట్‌గా సరఫరా చేయబడుతుంది. [1] [2] మిడ్నైట్ హాక్‌లో సింగిల్ మెయిన్ రోటర్, విండ్‌షీల్డ్‌తో సింగిల్-సీట్ల ఓపెన్ కాక్‌పిట్, వీల్ ప్యాంటుతో ట్రైసైకిల్ ల్యాండింగ్ గేర్ మరియు నాలుగు సిలిండర్, ఎయిర్-కూల్డ్, ఫోర్-స్ట్రోక్, 90 హెచ్‌పి (67 కిలోవాట్) సుబారు ఇ -82 ఆటోమోటివ్ ఉన్నాయి పషర్ కాన్ఫిగరేషన్‌లో మార్పిడి ఇంజిన్. ఇంజిన్ బెల్ట్ రిడక్షన్ డ్రైవ్‌తో లేదా డైరెక్ట్ డ్రైవ్ వెర్షన్‌గా లభిస్తుంది. [1] [2] ఈ విమానం రోటర్ ఫ్లైట్ డైనమిక్స్ చేత తయారు చేయబడిన 25 అడుగుల (7.6 మీ) వ్యాసం కలిగిన డ్రాగన్ వింగ్స్ మెయిన్ రోటర్‌ను మౌంట్ చేస్తుంది, 7 అంగుళాల (17.8 సెం.మీ) తీగతో. అమర్చిన ప్రామాణిక పరికరాలలో హైడ్రాలిక్ ప్రీ-రొటేటర్ ఉంటుంది. ఉపయోగించిన ప్రొపెల్లర్ మూడు-బ్లేడెడ్ పవర్‌ఫిన్ మిశ్రమం, 5 అడుగుల (1.5 మీ) వ్యాసంతో గ్రౌండ్ సర్దుబాటు చేయగలదు. ఈ విమానం ఖాళీ బరువు 510 lb (231 kg) మరియు స్థూల బరువు 810 lb (367 kg), 300 lb (136 kg) యొక్క ఉపయోగకరమైన లోడ్‌ను ఇస్తుంది. [1] [3] కంపెనీ సప్లైడ్ కిట్ నుండి అసెంబ్లీ సమయాన్ని 60 గంటలుగా అంచనా వేస్తుంది. [3] నవంబర్ 2017 నాటికి నాలుగు ఉదాహరణలు ఫెడరల్ ఏవియేషన్ అడ్మినిస్ట్రేషన్తో యునైటెడ్ స్టేట్స్లో నమోదు చేయబడ్డాయి. [4] బేయర్ల్ మరియు గైరో-కాప్-టెర్స్ నుండి డేటా [1] [3] సాధారణ లక్షణాల పనితీరు</v>
      </c>
      <c r="E130" s="1" t="s">
        <v>1281</v>
      </c>
      <c r="F130" s="1" t="str">
        <f>IFERROR(__xludf.DUMMYFUNCTION("GOOGLETRANSLATE(E:E, ""en"", ""te"")"),"ఆటోజీరో")</f>
        <v>ఆటోజీరో</v>
      </c>
      <c r="G130" s="2" t="s">
        <v>1282</v>
      </c>
      <c r="H130" s="1" t="s">
        <v>121</v>
      </c>
      <c r="I130" s="1" t="str">
        <f>IFERROR(__xludf.DUMMYFUNCTION("GOOGLETRANSLATE(H:H, ""en"", ""te"")"),"సంయుక్త రాష్ట్రాలు")</f>
        <v>సంయుక్త రాష్ట్రాలు</v>
      </c>
      <c r="J130" s="1" t="s">
        <v>122</v>
      </c>
      <c r="K130" s="1" t="s">
        <v>2222</v>
      </c>
      <c r="L130" s="1" t="str">
        <f>IFERROR(__xludf.DUMMYFUNCTION("GOOGLETRANSLATE(K:K, ""en"", ""te"")"),"గైరో-కాప్-టెర్స్")</f>
        <v>గైరో-కాప్-టెర్స్</v>
      </c>
      <c r="M130" s="2" t="s">
        <v>2223</v>
      </c>
      <c r="N130" s="1" t="s">
        <v>2224</v>
      </c>
      <c r="O130" s="1" t="str">
        <f>IFERROR(__xludf.DUMMYFUNCTION("GOOGLETRANSLATE(N:N, ""en"", ""te"")"),"బాబ్ మరియు ఆర్డెన్ కొప్")</f>
        <v>బాబ్ మరియు ఆర్డెన్ కొప్</v>
      </c>
      <c r="R130" s="1" t="s">
        <v>1619</v>
      </c>
      <c r="W130" s="1" t="s">
        <v>127</v>
      </c>
      <c r="X130" s="1" t="s">
        <v>2225</v>
      </c>
      <c r="Z130" s="1" t="s">
        <v>2226</v>
      </c>
      <c r="AA130" s="1" t="s">
        <v>2227</v>
      </c>
      <c r="AB130" s="1" t="s">
        <v>2228</v>
      </c>
      <c r="AC130" s="1" t="s">
        <v>1415</v>
      </c>
      <c r="AD130" s="1" t="s">
        <v>1249</v>
      </c>
      <c r="AL130" s="1" t="s">
        <v>2229</v>
      </c>
      <c r="AM130" s="1" t="s">
        <v>2230</v>
      </c>
      <c r="AN130" s="1" t="s">
        <v>2231</v>
      </c>
      <c r="AO130" s="1" t="s">
        <v>444</v>
      </c>
      <c r="AR130" s="1" t="s">
        <v>2232</v>
      </c>
      <c r="CP130" s="1" t="s">
        <v>494</v>
      </c>
      <c r="DS130" s="1" t="s">
        <v>2233</v>
      </c>
    </row>
    <row r="131">
      <c r="A131" s="1" t="s">
        <v>2234</v>
      </c>
      <c r="B131" s="1" t="str">
        <f>IFERROR(__xludf.DUMMYFUNCTION("GOOGLETRANSLATE(A:A, ""en"", ""te"")"),"గైరో-కాప్-టెర్స్ ట్విన్ ఈగిల్")</f>
        <v>గైరో-కాప్-టెర్స్ ట్విన్ ఈగిల్</v>
      </c>
      <c r="C131" s="1" t="s">
        <v>2235</v>
      </c>
      <c r="D131" s="1" t="str">
        <f>IFERROR(__xludf.DUMMYFUNCTION("GOOGLETRANSLATE(C:C, ""en"", ""te"")"),"గైరో-కాప్-టెర్స్ ట్విన్ ఈగిల్ ఒక అమెరికన్ ఆటోజీరో, దీనిని బాబ్ మరియు ఆర్డెన్ కోప్ రూపొందించారు మరియు వారి సంస్థ, ఫ్లోరిడాలోని లేక్ సిటీకి చెందిన గైరో-కాప్-టెర్స్ నిర్మించారు. ఈ విమానం te త్సాహిక నిర్మాణానికి కిట్‌గా లేదా పూర్తి రెడీ-టు-ఫ్లై-ఎయిర్‌క్రాఫ్ట్"&amp;"‌గా సరఫరా చేయబడుతుంది. [1] [2] ట్విన్ ఈగిల్ ఒకే మెయిన్ రోటర్, విండ్‌షీల్డ్‌తో రెండు-సీట్ల టెన్డం ఓపెన్ కాక్‌పిట్, వీల్ ప్యాంటుతో ట్రైసైకిల్ ల్యాండింగ్ గేర్ మరియు నాలుగు సిలిండర్, ఎయిర్-కూల్డ్, ఫోర్-స్ట్రోక్, 120 హెచ్‌పి (89 కిలోవాట్ పషర్ కాన్ఫిగరేషన్‌లో -"&amp;"22 ఆటోమోటివ్ మార్పిడి ఇంజిన్. [1] [2] ఈ విమానం రోటర్ ఫ్లైట్ డైనమిక్స్ చేత తయారు చేయబడిన 28 అడుగుల (8.5 మీ) వ్యాసం కలిగిన డ్రాగన్ వింగ్స్ మెయిన్ రోటర్‌ను మౌంట్ చేస్తుంది, 7 అంగుళాల (17.8 సెం.మీ) తీగతో. అమర్చిన ప్రామాణిక పరికరాలలో హైడ్రాలిక్ ప్రీ-డేటర్ మరియ"&amp;"ు ద్వంద్వ నియంత్రణలు ఉన్నాయి. ఉపయోగించిన ప్రొపెల్లర్ నాలుగు బ్లేడెడ్ పవర్‌ఫిన్ కాంపోజిట్, 68 ఇన్ (1.73 మీ) వ్యాసంతో గ్రౌండ్ సర్దుబాటు రకం. ఈ విమానం ఖాళీ బరువు 675 lb (306 kg) మరియు స్థూల బరువు 1,210 lb (549 kg), ఇది 535 lb (243 kg) యొక్క ఉపయోగకరమైన లోడ్‌న"&amp;"ు ఇస్తుంది. [1] [3] కంపెనీ సప్లైడ్ కిట్ నుండి అసెంబ్లీ సమయాన్ని 120 గంటలుగా అంచనా వేస్తుంది. [3] నవంబర్ 2017 నాటికి రెండు ఉదాహరణలు ఫెడరల్ ఏవియేషన్ అడ్మినిస్ట్రేషన్తో యునైటెడ్ స్టేట్స్లో నమోదు చేయబడ్డాయి. [4] బేయర్ల్ మరియు గైరో-కాప్-టెర్స్ నుండి డేటా [1] ["&amp;"3] సాధారణ లక్షణాల పనితీరు")</f>
        <v>గైరో-కాప్-టెర్స్ ట్విన్ ఈగిల్ ఒక అమెరికన్ ఆటోజీరో, దీనిని బాబ్ మరియు ఆర్డెన్ కోప్ రూపొందించారు మరియు వారి సంస్థ, ఫ్లోరిడాలోని లేక్ సిటీకి చెందిన గైరో-కాప్-టెర్స్ నిర్మించారు. ఈ విమానం te త్సాహిక నిర్మాణానికి కిట్‌గా లేదా పూర్తి రెడీ-టు-ఫ్లై-ఎయిర్‌క్రాఫ్ట్‌గా సరఫరా చేయబడుతుంది. [1] [2] ట్విన్ ఈగిల్ ఒకే మెయిన్ రోటర్, విండ్‌షీల్డ్‌తో రెండు-సీట్ల టెన్డం ఓపెన్ కాక్‌పిట్, వీల్ ప్యాంటుతో ట్రైసైకిల్ ల్యాండింగ్ గేర్ మరియు నాలుగు సిలిండర్, ఎయిర్-కూల్డ్, ఫోర్-స్ట్రోక్, 120 హెచ్‌పి (89 కిలోవాట్ పషర్ కాన్ఫిగరేషన్‌లో -22 ఆటోమోటివ్ మార్పిడి ఇంజిన్. [1] [2] ఈ విమానం రోటర్ ఫ్లైట్ డైనమిక్స్ చేత తయారు చేయబడిన 28 అడుగుల (8.5 మీ) వ్యాసం కలిగిన డ్రాగన్ వింగ్స్ మెయిన్ రోటర్‌ను మౌంట్ చేస్తుంది, 7 అంగుళాల (17.8 సెం.మీ) తీగతో. అమర్చిన ప్రామాణిక పరికరాలలో హైడ్రాలిక్ ప్రీ-డేటర్ మరియు ద్వంద్వ నియంత్రణలు ఉన్నాయి. ఉపయోగించిన ప్రొపెల్లర్ నాలుగు బ్లేడెడ్ పవర్‌ఫిన్ కాంపోజిట్, 68 ఇన్ (1.73 మీ) వ్యాసంతో గ్రౌండ్ సర్దుబాటు రకం. ఈ విమానం ఖాళీ బరువు 675 lb (306 kg) మరియు స్థూల బరువు 1,210 lb (549 kg), ఇది 535 lb (243 kg) యొక్క ఉపయోగకరమైన లోడ్‌ను ఇస్తుంది. [1] [3] కంపెనీ సప్లైడ్ కిట్ నుండి అసెంబ్లీ సమయాన్ని 120 గంటలుగా అంచనా వేస్తుంది. [3] నవంబర్ 2017 నాటికి రెండు ఉదాహరణలు ఫెడరల్ ఏవియేషన్ అడ్మినిస్ట్రేషన్తో యునైటెడ్ స్టేట్స్లో నమోదు చేయబడ్డాయి. [4] బేయర్ల్ మరియు గైరో-కాప్-టెర్స్ నుండి డేటా [1] [3] సాధారణ లక్షణాల పనితీరు</v>
      </c>
      <c r="E131" s="1" t="s">
        <v>1281</v>
      </c>
      <c r="F131" s="1" t="str">
        <f>IFERROR(__xludf.DUMMYFUNCTION("GOOGLETRANSLATE(E:E, ""en"", ""te"")"),"ఆటోజీరో")</f>
        <v>ఆటోజీరో</v>
      </c>
      <c r="G131" s="2" t="s">
        <v>1282</v>
      </c>
      <c r="H131" s="1" t="s">
        <v>121</v>
      </c>
      <c r="I131" s="1" t="str">
        <f>IFERROR(__xludf.DUMMYFUNCTION("GOOGLETRANSLATE(H:H, ""en"", ""te"")"),"సంయుక్త రాష్ట్రాలు")</f>
        <v>సంయుక్త రాష్ట్రాలు</v>
      </c>
      <c r="J131" s="1" t="s">
        <v>122</v>
      </c>
      <c r="K131" s="1" t="s">
        <v>2222</v>
      </c>
      <c r="L131" s="1" t="str">
        <f>IFERROR(__xludf.DUMMYFUNCTION("GOOGLETRANSLATE(K:K, ""en"", ""te"")"),"గైరో-కాప్-టెర్స్")</f>
        <v>గైరో-కాప్-టెర్స్</v>
      </c>
      <c r="M131" s="2" t="s">
        <v>2223</v>
      </c>
      <c r="N131" s="1" t="s">
        <v>2224</v>
      </c>
      <c r="O131" s="1" t="str">
        <f>IFERROR(__xludf.DUMMYFUNCTION("GOOGLETRANSLATE(N:N, ""en"", ""te"")"),"బాబ్ మరియు ఆర్డెన్ కొప్")</f>
        <v>బాబ్ మరియు ఆర్డెన్ కొప్</v>
      </c>
      <c r="R131" s="1" t="s">
        <v>1619</v>
      </c>
      <c r="W131" s="1" t="s">
        <v>127</v>
      </c>
      <c r="X131" s="1" t="s">
        <v>2236</v>
      </c>
      <c r="Z131" s="1" t="s">
        <v>2237</v>
      </c>
      <c r="AA131" s="1" t="s">
        <v>2238</v>
      </c>
      <c r="AB131" s="1" t="s">
        <v>2239</v>
      </c>
      <c r="AC131" s="1" t="s">
        <v>135</v>
      </c>
      <c r="AD131" s="1" t="s">
        <v>699</v>
      </c>
      <c r="AL131" s="1" t="s">
        <v>2240</v>
      </c>
      <c r="AM131" s="1" t="s">
        <v>2230</v>
      </c>
      <c r="AN131" s="1" t="s">
        <v>2241</v>
      </c>
      <c r="AO131" s="1" t="s">
        <v>444</v>
      </c>
      <c r="AR131" s="1" t="s">
        <v>2242</v>
      </c>
      <c r="CP131" s="1" t="s">
        <v>2243</v>
      </c>
      <c r="DS131" s="1" t="s">
        <v>2244</v>
      </c>
    </row>
    <row r="132">
      <c r="A132" s="1" t="s">
        <v>2245</v>
      </c>
      <c r="B132" s="1" t="str">
        <f>IFERROR(__xludf.DUMMYFUNCTION("GOOGLETRANSLATE(A:A, ""en"", ""te"")"),"మాక్‌క్రీడీ గోసమెర్ పెంగ్విన్")</f>
        <v>మాక్‌క్రీడీ గోసమెర్ పెంగ్విన్</v>
      </c>
      <c r="C132" s="1" t="s">
        <v>2246</v>
      </c>
      <c r="D132" s="1" t="str">
        <f>IFERROR(__xludf.DUMMYFUNCTION("GOOGLETRANSLATE(C:C, ""en"", ""te"")"),"గోసమర్ పెంగ్విన్ అనేది పాల్ మాక్‌క్రీడీ యొక్క ఏరోవైరాన్‌మెంట్ చేత సృష్టించబడిన సౌరశక్తితో పనిచేసే ప్రయోగాత్మక విమానం. [1] మాక్‌క్రీడీ, అతని గోసమర్ కాండోర్ 1977 లో మొట్టమొదటి మానవ-శక్తితో కూడిన విమాన ప్రయాణాన్ని చేసింది, జూన్, 1980 లో రెండు వారాల విలేకరులత"&amp;"ో మాట్లాడుతూ ""మే 18 న చేసిన మొట్టమొదటి సౌరశక్తితో పనిచేసే ఫ్లైట్ జరిగింది."" [2] పరీక్షా మైదానం మిన్టర్‌లో ఉంది కాలిఫోర్నియాలోని షాఫ్టర్ వెలుపల ఫీల్డ్. . పవర్‌ప్లాంట్ ఒక ఆస్ట్రోఫ్‌లైట్ ఆస్ట్రో -40 ఎలక్ట్రిక్ మోటారు, ఇది 3920 సౌర ఘటాలతో కూడిన 541 వాట్ల సో"&amp;"లార్ ప్యానెల్ చేత నడపబడుతుంది. [3] ప్రారంభ పరీక్ష విమానాలు ప్యానెల్‌కు బదులుగా 28 సెల్ నికాడ్ బ్యాటరీ ప్యాక్ ఉపయోగించి జరిగాయి. ఈ విమానాల కోసం టెస్ట్ పైలట్ మాక్‌క్రీడీ యొక్క 13 ఏళ్ల కుమారుడు మార్షల్, అతను 80 ఎల్బి (36 కిలోల) బరువు కలిగి ఉన్నాడు. ఈ ప్రాజెక"&amp;"్ట్ కోసం అధికారిక పైలట్ జానైస్ బ్రౌన్, వాణిజ్య, పరికరం మరియు గ్లైడర్ రేటింగ్‌లతో కూడిన చార్టర్ పైలట్, వీరు 100 పౌండ్లు (45 కిలోల) కంటే తక్కువ బరువు కలిగి ఉన్నారు. ఆగష్టు 7, 1980 న నాసా యొక్క డ్రైడెన్ ఫ్లైట్ రీసెర్చ్ సెంటర్‌లో 1.95 మైళ్ళు (3.14 కిమీ) బహిరం"&amp;"గ ప్రదర్శన ముందు ఆమె పెంగ్విన్ సుమారు 40 సార్లు ఎగిరింది. [4] మాక్‌క్రీడీ, లిస్సామన్, మోర్గాన్ మరియు బుర్కే 1983 నుండి డేటా [1] సాధారణ లక్షణాలకు సంబంధించిన అభివృద్ధి")</f>
        <v>గోసమర్ పెంగ్విన్ అనేది పాల్ మాక్‌క్రీడీ యొక్క ఏరోవైరాన్‌మెంట్ చేత సృష్టించబడిన సౌరశక్తితో పనిచేసే ప్రయోగాత్మక విమానం. [1] మాక్‌క్రీడీ, అతని గోసమర్ కాండోర్ 1977 లో మొట్టమొదటి మానవ-శక్తితో కూడిన విమాన ప్రయాణాన్ని చేసింది, జూన్, 1980 లో రెండు వారాల విలేకరులతో మాట్లాడుతూ "మే 18 న చేసిన మొట్టమొదటి సౌరశక్తితో పనిచేసే ఫ్లైట్ జరిగింది." [2] పరీక్షా మైదానం మిన్టర్‌లో ఉంది కాలిఫోర్నియాలోని షాఫ్టర్ వెలుపల ఫీల్డ్. . పవర్‌ప్లాంట్ ఒక ఆస్ట్రోఫ్‌లైట్ ఆస్ట్రో -40 ఎలక్ట్రిక్ మోటారు, ఇది 3920 సౌర ఘటాలతో కూడిన 541 వాట్ల సోలార్ ప్యానెల్ చేత నడపబడుతుంది. [3] ప్రారంభ పరీక్ష విమానాలు ప్యానెల్‌కు బదులుగా 28 సెల్ నికాడ్ బ్యాటరీ ప్యాక్ ఉపయోగించి జరిగాయి. ఈ విమానాల కోసం టెస్ట్ పైలట్ మాక్‌క్రీడీ యొక్క 13 ఏళ్ల కుమారుడు మార్షల్, అతను 80 ఎల్బి (36 కిలోల) బరువు కలిగి ఉన్నాడు. ఈ ప్రాజెక్ట్ కోసం అధికారిక పైలట్ జానైస్ బ్రౌన్, వాణిజ్య, పరికరం మరియు గ్లైడర్ రేటింగ్‌లతో కూడిన చార్టర్ పైలట్, వీరు 100 పౌండ్లు (45 కిలోల) కంటే తక్కువ బరువు కలిగి ఉన్నారు. ఆగష్టు 7, 1980 న నాసా యొక్క డ్రైడెన్ ఫ్లైట్ రీసెర్చ్ సెంటర్‌లో 1.95 మైళ్ళు (3.14 కిమీ) బహిరంగ ప్రదర్శన ముందు ఆమె పెంగ్విన్ సుమారు 40 సార్లు ఎగిరింది. [4] మాక్‌క్రీడీ, లిస్సామన్, మోర్గాన్ మరియు బుర్కే 1983 నుండి డేటా [1] సాధారణ లక్షణాలకు సంబంధించిన అభివృద్ధి</v>
      </c>
      <c r="E132" s="1" t="s">
        <v>866</v>
      </c>
      <c r="F132" s="1" t="str">
        <f>IFERROR(__xludf.DUMMYFUNCTION("GOOGLETRANSLATE(E:E, ""en"", ""te"")"),"ప్రయోగాత్మక విమానం")</f>
        <v>ప్రయోగాత్మక విమానం</v>
      </c>
      <c r="G132" s="1" t="s">
        <v>2247</v>
      </c>
      <c r="H132" s="1" t="s">
        <v>121</v>
      </c>
      <c r="I132" s="1" t="str">
        <f>IFERROR(__xludf.DUMMYFUNCTION("GOOGLETRANSLATE(H:H, ""en"", ""te"")"),"సంయుక్త రాష్ట్రాలు")</f>
        <v>సంయుక్త రాష్ట్రాలు</v>
      </c>
      <c r="J132" s="1" t="s">
        <v>122</v>
      </c>
      <c r="K132" s="1" t="s">
        <v>2248</v>
      </c>
      <c r="L132" s="1" t="str">
        <f>IFERROR(__xludf.DUMMYFUNCTION("GOOGLETRANSLATE(K:K, ""en"", ""te"")"),"ఏరోవిరాన్మెంట్")</f>
        <v>ఏరోవిరాన్మెంట్</v>
      </c>
      <c r="M132" s="2" t="s">
        <v>2249</v>
      </c>
      <c r="N132" s="1" t="s">
        <v>2250</v>
      </c>
      <c r="O132" s="1" t="str">
        <f>IFERROR(__xludf.DUMMYFUNCTION("GOOGLETRANSLATE(N:N, ""en"", ""te"")"),"పాల్ మాక్‌క్రీడీ")</f>
        <v>పాల్ మాక్‌క్రీడీ</v>
      </c>
      <c r="P132" s="5">
        <v>28993.0</v>
      </c>
      <c r="T132" s="1">
        <v>1.0</v>
      </c>
      <c r="U132" s="1" t="s">
        <v>2251</v>
      </c>
      <c r="V132" s="1" t="s">
        <v>2252</v>
      </c>
      <c r="W132" s="1">
        <v>1.0</v>
      </c>
      <c r="Y132" s="1" t="s">
        <v>2253</v>
      </c>
      <c r="Z132" s="1" t="s">
        <v>2254</v>
      </c>
      <c r="AB132" s="1" t="s">
        <v>2255</v>
      </c>
      <c r="AH132" s="1" t="s">
        <v>2256</v>
      </c>
      <c r="AJ132" s="1" t="s">
        <v>2257</v>
      </c>
      <c r="AM132" s="1" t="s">
        <v>2258</v>
      </c>
      <c r="AU132" s="1" t="s">
        <v>2259</v>
      </c>
      <c r="AW132" s="1" t="s">
        <v>2260</v>
      </c>
      <c r="AX132" s="1" t="s">
        <v>2261</v>
      </c>
    </row>
  </sheetData>
  <hyperlinks>
    <hyperlink r:id="rId1" ref="J3"/>
    <hyperlink r:id="rId2" ref="M4"/>
    <hyperlink r:id="rId3" ref="J8"/>
    <hyperlink r:id="rId4" ref="M8"/>
    <hyperlink r:id="rId5" ref="J9"/>
    <hyperlink r:id="rId6" ref="M9"/>
    <hyperlink r:id="rId7" ref="J10"/>
    <hyperlink r:id="rId8" ref="M10"/>
    <hyperlink r:id="rId9" ref="BE11"/>
    <hyperlink r:id="rId10" ref="M12"/>
    <hyperlink r:id="rId11" ref="BC12"/>
    <hyperlink r:id="rId12" ref="J13"/>
    <hyperlink r:id="rId13" ref="J21"/>
    <hyperlink r:id="rId14" ref="M21"/>
    <hyperlink r:id="rId15" ref="J22"/>
    <hyperlink r:id="rId16" ref="M23"/>
    <hyperlink r:id="rId17" ref="J24"/>
    <hyperlink r:id="rId18" ref="G25"/>
    <hyperlink r:id="rId19" ref="BC26"/>
    <hyperlink r:id="rId20" ref="J27"/>
    <hyperlink r:id="rId21" ref="BC29"/>
    <hyperlink r:id="rId22" ref="J30"/>
    <hyperlink r:id="rId23" ref="M31"/>
    <hyperlink r:id="rId24" ref="J32"/>
    <hyperlink r:id="rId25" ref="M32"/>
    <hyperlink r:id="rId26" ref="BC33"/>
    <hyperlink r:id="rId27" ref="BE33"/>
    <hyperlink r:id="rId28" ref="M34"/>
    <hyperlink r:id="rId29" ref="J35"/>
    <hyperlink r:id="rId30" ref="M35"/>
    <hyperlink r:id="rId31" ref="G36"/>
    <hyperlink r:id="rId32" ref="M38"/>
    <hyperlink r:id="rId33" ref="J39"/>
    <hyperlink r:id="rId34" ref="M39"/>
    <hyperlink r:id="rId35" ref="G40"/>
    <hyperlink r:id="rId36" ref="M41"/>
    <hyperlink r:id="rId37" ref="CK42"/>
    <hyperlink r:id="rId38" ref="J46"/>
    <hyperlink r:id="rId39" ref="J47"/>
    <hyperlink r:id="rId40" ref="J48"/>
    <hyperlink r:id="rId41" ref="J49"/>
    <hyperlink r:id="rId42" ref="G50"/>
    <hyperlink r:id="rId43" ref="M52"/>
    <hyperlink r:id="rId44" ref="BC56"/>
    <hyperlink r:id="rId45" ref="M60"/>
    <hyperlink r:id="rId46" ref="G61"/>
    <hyperlink r:id="rId47" ref="J61"/>
    <hyperlink r:id="rId48" ref="M62"/>
    <hyperlink r:id="rId49" ref="J64"/>
    <hyperlink r:id="rId50" ref="J65"/>
    <hyperlink r:id="rId51" ref="J67"/>
    <hyperlink r:id="rId52" ref="G69"/>
    <hyperlink r:id="rId53" ref="J69"/>
    <hyperlink r:id="rId54" ref="M69"/>
    <hyperlink r:id="rId55" ref="M70"/>
    <hyperlink r:id="rId56" ref="BC71"/>
    <hyperlink r:id="rId57" ref="BE71"/>
    <hyperlink r:id="rId58" ref="CK71"/>
    <hyperlink r:id="rId59" ref="M74"/>
    <hyperlink r:id="rId60" ref="G78"/>
    <hyperlink r:id="rId61" ref="J78"/>
    <hyperlink r:id="rId62" ref="J79"/>
    <hyperlink r:id="rId63" ref="J80"/>
    <hyperlink r:id="rId64" ref="J81"/>
    <hyperlink r:id="rId65" ref="J82"/>
    <hyperlink r:id="rId66" ref="J83"/>
    <hyperlink r:id="rId67" ref="J84"/>
    <hyperlink r:id="rId68" ref="J85"/>
    <hyperlink r:id="rId69" ref="G87"/>
    <hyperlink r:id="rId70" ref="J87"/>
    <hyperlink r:id="rId71" ref="J90"/>
    <hyperlink r:id="rId72" ref="M94"/>
    <hyperlink r:id="rId73" ref="M95"/>
    <hyperlink r:id="rId74" ref="G98"/>
    <hyperlink r:id="rId75" ref="M98"/>
    <hyperlink r:id="rId76" ref="G99"/>
    <hyperlink r:id="rId77" ref="J99"/>
    <hyperlink r:id="rId78" ref="J100"/>
    <hyperlink r:id="rId79" ref="M102"/>
    <hyperlink r:id="rId80" ref="M105"/>
    <hyperlink r:id="rId81" ref="J106"/>
    <hyperlink r:id="rId82" ref="M108"/>
    <hyperlink r:id="rId83" ref="J109"/>
    <hyperlink r:id="rId84" ref="M109"/>
    <hyperlink r:id="rId85" ref="J111"/>
    <hyperlink r:id="rId86" ref="J114"/>
    <hyperlink r:id="rId87" ref="M114"/>
    <hyperlink r:id="rId88" ref="J116"/>
    <hyperlink r:id="rId89" ref="M116"/>
    <hyperlink r:id="rId90" ref="G117"/>
    <hyperlink r:id="rId91" ref="M117"/>
    <hyperlink r:id="rId92" ref="M118"/>
    <hyperlink r:id="rId93" ref="J120"/>
    <hyperlink r:id="rId94" ref="G126"/>
    <hyperlink r:id="rId95" ref="J126"/>
    <hyperlink r:id="rId96" ref="J127"/>
    <hyperlink r:id="rId97" ref="M127"/>
    <hyperlink r:id="rId98" ref="J128"/>
    <hyperlink r:id="rId99" ref="J129"/>
    <hyperlink r:id="rId100" ref="G130"/>
    <hyperlink r:id="rId101" ref="M130"/>
    <hyperlink r:id="rId102" ref="G131"/>
    <hyperlink r:id="rId103" ref="M131"/>
    <hyperlink r:id="rId104" ref="M132"/>
  </hyperlinks>
  <drawing r:id="rId105"/>
</worksheet>
</file>