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400" sheetId="1" r:id="rId4"/>
  </sheets>
  <definedNames/>
  <calcPr/>
</workbook>
</file>

<file path=xl/sharedStrings.xml><?xml version="1.0" encoding="utf-8"?>
<sst xmlns="http://schemas.openxmlformats.org/spreadsheetml/2006/main" count="4732" uniqueCount="4040">
  <si>
    <t>name</t>
  </si>
  <si>
    <t>Description</t>
  </si>
  <si>
    <t>img</t>
  </si>
  <si>
    <t>Project for</t>
  </si>
  <si>
    <t>Issued by</t>
  </si>
  <si>
    <t>Issued bylink</t>
  </si>
  <si>
    <t>Prototypes</t>
  </si>
  <si>
    <t>Prototypeslink</t>
  </si>
  <si>
    <t>Role</t>
  </si>
  <si>
    <t>Rolelink</t>
  </si>
  <si>
    <t>Manufacturer</t>
  </si>
  <si>
    <t>Manufacturerlink</t>
  </si>
  <si>
    <t>Designer</t>
  </si>
  <si>
    <t>First flight</t>
  </si>
  <si>
    <t>Number built</t>
  </si>
  <si>
    <t>Crew</t>
  </si>
  <si>
    <t>Length</t>
  </si>
  <si>
    <t>Wingspan</t>
  </si>
  <si>
    <t>Height</t>
  </si>
  <si>
    <t>Wing area</t>
  </si>
  <si>
    <t>Empty weight</t>
  </si>
  <si>
    <t>Gross weight</t>
  </si>
  <si>
    <t>Powerplant</t>
  </si>
  <si>
    <t>Maximum speed</t>
  </si>
  <si>
    <t>Range</t>
  </si>
  <si>
    <t>Service ceiling</t>
  </si>
  <si>
    <t>Rate of climb</t>
  </si>
  <si>
    <t>Status</t>
  </si>
  <si>
    <t>Cruise speed</t>
  </si>
  <si>
    <t>Time to altitude</t>
  </si>
  <si>
    <t>Designerlink</t>
  </si>
  <si>
    <t>Primary user</t>
  </si>
  <si>
    <t>Primary userlink</t>
  </si>
  <si>
    <t>Variants</t>
  </si>
  <si>
    <t>Endurance</t>
  </si>
  <si>
    <t>Wing loading</t>
  </si>
  <si>
    <t>Power/mass</t>
  </si>
  <si>
    <t>Guns</t>
  </si>
  <si>
    <t>Bombs</t>
  </si>
  <si>
    <t>Introduction</t>
  </si>
  <si>
    <t>Variantslink</t>
  </si>
  <si>
    <t>Max takeoff weight</t>
  </si>
  <si>
    <t>Propellers</t>
  </si>
  <si>
    <t>Retired</t>
  </si>
  <si>
    <t>Primary users</t>
  </si>
  <si>
    <t>Primary userslink</t>
  </si>
  <si>
    <t>Produced</t>
  </si>
  <si>
    <t>First flightlink</t>
  </si>
  <si>
    <t>National origin</t>
  </si>
  <si>
    <t>National originlink</t>
  </si>
  <si>
    <t>Capacity</t>
  </si>
  <si>
    <t>Fuel capacity</t>
  </si>
  <si>
    <t>Landing speed</t>
  </si>
  <si>
    <t>Take-off run</t>
  </si>
  <si>
    <t>Landing run</t>
  </si>
  <si>
    <t>Aspect ratio</t>
  </si>
  <si>
    <t>Airfoil</t>
  </si>
  <si>
    <t>Maximum glide ratio</t>
  </si>
  <si>
    <t>Rate of sink</t>
  </si>
  <si>
    <t>Developed from</t>
  </si>
  <si>
    <t>Developed fromlink</t>
  </si>
  <si>
    <t>Stall speed</t>
  </si>
  <si>
    <t>Never exceed speed</t>
  </si>
  <si>
    <t>Take-off distance to 15 m (49 ft)</t>
  </si>
  <si>
    <t>Landing distance from 15 m (49 ft)</t>
  </si>
  <si>
    <t>Developed into</t>
  </si>
  <si>
    <t>Developed intolink</t>
  </si>
  <si>
    <t>Diameter</t>
  </si>
  <si>
    <t>Volume</t>
  </si>
  <si>
    <t>Useful lift</t>
  </si>
  <si>
    <t>g limits</t>
  </si>
  <si>
    <t>Retiredlink</t>
  </si>
  <si>
    <t>Composite launch weight</t>
  </si>
  <si>
    <t>Extended range</t>
  </si>
  <si>
    <t>Main rotor diameter</t>
  </si>
  <si>
    <t>Main rotor area</t>
  </si>
  <si>
    <t>Lift-to-drag</t>
  </si>
  <si>
    <t>Disk loading</t>
  </si>
  <si>
    <t>Introductionlink</t>
  </si>
  <si>
    <t>Target-towing speed</t>
  </si>
  <si>
    <t>Minimum control speed</t>
  </si>
  <si>
    <t>Incidence</t>
  </si>
  <si>
    <t>full throttle</t>
  </si>
  <si>
    <t>cruising</t>
  </si>
  <si>
    <t>Number builtlink</t>
  </si>
  <si>
    <t>Thrust/weight</t>
  </si>
  <si>
    <t>Width</t>
  </si>
  <si>
    <t>Cabin Width×Height</t>
  </si>
  <si>
    <t>Max payload</t>
  </si>
  <si>
    <t>Mach Maximum Operating</t>
  </si>
  <si>
    <t>Fuel consumption</t>
  </si>
  <si>
    <t>Takeoff</t>
  </si>
  <si>
    <t>Landing</t>
  </si>
  <si>
    <t>Fugaku</t>
  </si>
  <si>
    <t>Rockets</t>
  </si>
  <si>
    <t>Take-off speed</t>
  </si>
  <si>
    <t>Ferry range</t>
  </si>
  <si>
    <t>Take-off roll (S2A)</t>
  </si>
  <si>
    <t>Landing roll (S2A)</t>
  </si>
  <si>
    <t>Takeoff distance</t>
  </si>
  <si>
    <t>Landing distance</t>
  </si>
  <si>
    <t>Winch launch speed max</t>
  </si>
  <si>
    <t>Aerotow speed</t>
  </si>
  <si>
    <t>Hardpoints</t>
  </si>
  <si>
    <t>Missiles</t>
  </si>
  <si>
    <t>Other</t>
  </si>
  <si>
    <t>Wetted aspect ratio</t>
  </si>
  <si>
    <t>Cabin dimensions, main deck (height x width x length)</t>
  </si>
  <si>
    <t>Cargo area</t>
  </si>
  <si>
    <t>Cargo container capacity</t>
  </si>
  <si>
    <t>Mean aerodynamic chord</t>
  </si>
  <si>
    <t>Example cargo</t>
  </si>
  <si>
    <t>At 1,400-short-ton payload (2,800,000 lb; 1,300,000 kg; 1,300 t) in ground effect</t>
  </si>
  <si>
    <t>At 1,110-short-ton allowable cargo load (ACL) (2,220,000 lb; 1,010,000 kg; 1,010 t) in ground effect</t>
  </si>
  <si>
    <t>At 750-short-ton payload (1,500,000 lb; 680,000 kg; 680 t)</t>
  </si>
  <si>
    <t>Time to 4,000 m (13,123 ft)</t>
  </si>
  <si>
    <t>Absolute ceiling</t>
  </si>
  <si>
    <t>Design group</t>
  </si>
  <si>
    <t>Design grouplink</t>
  </si>
  <si>
    <t>Upper wingspan</t>
  </si>
  <si>
    <t>Lower wingspan</t>
  </si>
  <si>
    <t>Minimum speed</t>
  </si>
  <si>
    <t>Rough air speed max</t>
  </si>
  <si>
    <t>Winch launch max speed</t>
  </si>
  <si>
    <t>Combat range</t>
  </si>
  <si>
    <t>Water ballast</t>
  </si>
  <si>
    <t>Power loading</t>
  </si>
  <si>
    <t>Type</t>
  </si>
  <si>
    <t>First run</t>
  </si>
  <si>
    <t>Major applications</t>
  </si>
  <si>
    <t>Major applicationslink</t>
  </si>
  <si>
    <t>Dry weight</t>
  </si>
  <si>
    <t>Compressor</t>
  </si>
  <si>
    <t>Combustors</t>
  </si>
  <si>
    <t>Turbine</t>
  </si>
  <si>
    <t>Fuel type</t>
  </si>
  <si>
    <t>Oil system</t>
  </si>
  <si>
    <t>Maximum thrust</t>
  </si>
  <si>
    <t>Overall pressure ratio</t>
  </si>
  <si>
    <t>Air mass flow</t>
  </si>
  <si>
    <t>Producedlink</t>
  </si>
  <si>
    <t>Operating speed</t>
  </si>
  <si>
    <t>Tailplane area</t>
  </si>
  <si>
    <t>Fin area</t>
  </si>
  <si>
    <t>Tailplane airfoil</t>
  </si>
  <si>
    <t>Fin airfoil</t>
  </si>
  <si>
    <t>Maximum manoeuvring speed</t>
  </si>
  <si>
    <t>Takeoff distance to 50 ft (15 m)</t>
  </si>
  <si>
    <t>Landing distance from 50 ft (15 m)</t>
  </si>
  <si>
    <t>Leading edge sweepback</t>
  </si>
  <si>
    <t>Aerofoil thickness</t>
  </si>
  <si>
    <t>Max. speed</t>
  </si>
  <si>
    <t>Wing load</t>
  </si>
  <si>
    <t>Displays</t>
  </si>
  <si>
    <t>Useful load</t>
  </si>
  <si>
    <t>Fuel consumption at max range</t>
  </si>
  <si>
    <t>Take-off distance (ISA SL, MTOM, ground roll / 50 ft obstacle) </t>
  </si>
  <si>
    <t>Landing distance (ISA SL, MTOM, ground roll / 50 ft obstacle) </t>
  </si>
  <si>
    <t>Width folded</t>
  </si>
  <si>
    <t>Height folded</t>
  </si>
  <si>
    <t>Propeller disc area</t>
  </si>
  <si>
    <t>Propeller loading</t>
  </si>
  <si>
    <t>Advanced Medium STOL Transport</t>
  </si>
  <si>
    <t>The Advanced Medium STOL Transport (AMST) project was intended to replace the Lockheed C-130 Hercules tactical transport in America Air Force service with a new aircraft with improved STOL performance. Increased need for strategic airlift led the Air Force to cancel the AMST program and seek a larger airlifter. The Advanced Medium STOL Transport project arose from a USAF requirement released in 1968. The official RFP was issued in 1972, asking for a C-130-class aircraft with short take-off and landing capability. This included operating from a 2,000-foot (610 m) semi-prepared field with a 400-nautical-mile (740 km) radius with a 27,000-pound (12,000 kg) payload.[1] The C-130 of that era required about 4,000-foot (1,200 m) for this load. Five companies (Bell, Boeing, Fairchild, McDonnell Douglas and the Lockheed/North American Rockwell team) submitted designs at this stage of the competition. On 10 November 1972, the downselection was carried out, and Boeing and McDonnell Douglas won development contracts for two prototypes each. This resulted in the YC-14 and YC-15, respectively.[2] Both the Boeing YC-14 and McDonnell-Douglas YC-15 met the specifications of the contest under most conditions. Both types had higher drag than expected, which decreased performance. In the end, it was found more economical to just continue production of the Lockheed C-130 Hercules, which the AMST might have replaced. The C-130 continues in production to this date.[3] On the Boeing YC-14, the upper-surface-blowing design for high aerodynamic lift used two jet engines that blew high-velocity airstreams over the inboard section of the wing and over special trailing-edge flaps. The large multisection flaps extended rearward and downward from the wing's trailing edge to increase the wing area, thus creating extra lift, which was further augmented by positioning the engines so their jet blast across the upper wing surfaces created still more lift. In addition, the placement of the engines above the wing prevented the engines from ingesting dirt and debris and shielded some of the engine noise from the ground so that the transport could make a quieter approach.[4] The McDonnell Douglas YC-15 had four engines, while the Boeing version had two. The YC-15 used large double-slotted flaps that extended over 75 percent of the wingspan to enhance STOL capabilities. To save costs, it used a modified DC-8 nosewheel unit and the DC-10 cockpit, adapted for a two-person crew, with two lower windows for visibility during short-field landings.[5] The increasing importance of strategic vs. tactical missions eventually led to the end of the AMST program in December 1979.[6] Then, in November 1979, the C-X Task Force formed to develop the required strategic aircraft with tactical capability.[7] The C-X program selected a proposal for an enlarged and upgraded YC-15 and one prototype (72-1875) was reclaimed from the Pima Air &amp; Space Museum refurbished and returned to Edwards AFB, CA for flight testing that was later incorporated into development of the C-17 Globemaster III.[8]</t>
  </si>
  <si>
    <t>//upload.wikimedia.org/wikipedia/commons/thumb/8/88/Yc14-1_072.jpg/300px-Yc14-1_072.jpg</t>
  </si>
  <si>
    <t>tactical transport</t>
  </si>
  <si>
    <t>America Air Force</t>
  </si>
  <si>
    <t>https://en.wikipedia.org/America Air Force</t>
  </si>
  <si>
    <t>Boeing YC-14  McDonnell Douglas YC-15</t>
  </si>
  <si>
    <t>https://en.wikipedia.org/Boeing YC-14  McDonnell Douglas YC-15</t>
  </si>
  <si>
    <t>Avro 531 Spider</t>
  </si>
  <si>
    <t>The Avro 531 Spider was a British fighter aircraft built by Avro during the First World War. It did not proceed past the prototype stage. The Spider was a sesquiplane with a largely conventional configuration, but it used Warren truss-type interplane struts, hence the appellation "Spider". In tests, the aircraft demonstrated exceptional performance, handling, and pilot visibility. By the time it flew, the War Office had already selected the Sopwith Snipe for mass production. A second, refined version, the Avro 531A, apparently never was completed, but some of its components seem to have been used to build a derivative design, the Avro 538. This had standard interplane struts and was intended as a racing aircraft. It was never used for this purpose, however, because it was discovered that it had a faulty wing spar, so the Avro firm used it as a hack instead from May 1919 to September 1920.[1] Data from Avro Aircraft since 1908 [2]General characteristics Performance Armament</t>
  </si>
  <si>
    <t>//upload.wikimedia.org/wikipedia/commons/thumb/8/8e/Avro531_left.png/300px-Avro531_left.png</t>
  </si>
  <si>
    <t>Fighter</t>
  </si>
  <si>
    <t>https://en.wikipedia.org/Fighter</t>
  </si>
  <si>
    <t>Avro</t>
  </si>
  <si>
    <t>https://en.wikipedia.org/Avro</t>
  </si>
  <si>
    <t>Clifton Britt</t>
  </si>
  <si>
    <t>one pilot</t>
  </si>
  <si>
    <t>20 ft 6 in (6.25 m)</t>
  </si>
  <si>
    <t>28 ft 6 in (8.69 m)</t>
  </si>
  <si>
    <t>7 ft 10 in (2.39 m)</t>
  </si>
  <si>
    <t>189 sq ft (17.6 m2)</t>
  </si>
  <si>
    <t>963 lb (437 kg)</t>
  </si>
  <si>
    <t>1,517 lb (688 kg)</t>
  </si>
  <si>
    <t>1 × Clerget 9B air-cooled  rotary piston engine , 130 hp (97 kW)</t>
  </si>
  <si>
    <t>120 mph (193 km/h, 100 kn)</t>
  </si>
  <si>
    <t>250 mi (400 km, 220 nmi) [citation needed]</t>
  </si>
  <si>
    <t>19,000 ft (5,970 m)</t>
  </si>
  <si>
    <t>1,250 ft/min (6.4 m/s)</t>
  </si>
  <si>
    <t>Heinkel He 176</t>
  </si>
  <si>
    <t>The Heinkel He 176 was a German rocket-powered aircraft. It was the world's first aircraft to be propelled solely by a liquid-fueled rocket, making its first powered flight on 20 June 1939 with Erich Warsitz at the controls. It was a private venture by the Heinkel company in accordance with director Ernst Heinkel's emphasis on developing technology for high-speed flight. The performance of the He 176 was not spectacular, but it did provide "proof of concept" for rocket propulsion. All documents regarding the He 176 were destroyed during the war.  The Warsitz autobiography suggests material is in the Soviet/Russian archives.  The often quoted performance data of the aircraft, such as a speed reaching 750 km/h, or 800 km/h in Warsitz's autobiography, as well as some of the drawings, are not based on sound documents. Only two true pictures of the He 176 have survived which were probably taken in Peenemünde during tests.[1] During the 1920s, German daredevils had experimented with using solid-fuel rockets to propel cars, motorcycles, railway carriages, snow sleds, and, by 1929, aircraft such as Alexander Lippisch's Ente and Fritz von Opel's RAK.1. Solid-fuel rockets, however, have major disadvantages when used for aircraft propulsion, as their thrust cannot be throttled, and the engines cannot be shut down until fuel is exhausted. In the late 1930s, Wernher von Braun's rocketry team working at Peenemünde investigated installing liquid-fuelled rockets in aircraft. Heinkel enthusiastically supported their efforts, supplying a He 72 and later two He 112s for the experiments. In early 1937, one of these latter aircraft was flown with its piston engine shut down during flight, at which time it was propelled by rocket power alone. At the same time, Hellmuth Walter's experiments into Hydrogen peroxide monopropellant-based rockets were leading towards light and simple rockets that appeared well-suited for aircraft installation, although at the price of considerable danger and limited duration. The He 176 was built to utilise one of the new Walter engines. It was a tiny, simple aircraft, built almost entirely out of wood, but did possess an advanced, totally enclosed cockpit, with a frameless single-piece clear nose, through which the pilot's rudder pedal mounts were visible, and the landing gear was a combination of conventional and tricycle gear designs, with the main gear's struts intended to retract rearwards into the fuselage, with a fixed, aerodynamically faired nose wheel and strut, a clumsy plexiglas bubble installed after the pilot entered the plane as described by Warsitz and shown, barely, in the one take off photograph, which cockpit was built around Warsitz's frame, and a retractable tail wheel.[2]  The drawing here shows a flush glazing.   There is no evidence this was actually used.  A unique feature of the He 176 was its jettisonable nose escape system. Compressed air was used to separate the nose from the aircraft. A drogue chute was used to reduce the opening force required. After the drogue was deployed, the flush-fitting cockpit canopy was released and a conventional pilot/parachute bailout occurred.[3] The basic design of the He 176 was sketched out during the Neuhardenberg rocket motor and booster tests.  According to Walter Künzel, "...The He 176 project came into existence during the flight trials of the He 112 at Neuhardenburg. It was a bold project for the time and involved numerous new problems. At this time the term 'interceptor' was being bandied about and the He 176 was to be the research aircraft for the 'interceptor'." In 1936, the RLM awarded Heinkel the contract to build the world's first rocket aircraft. For the mock-up, Warsitz sat on a parachute with everything everything else tailored around him, the idea being to build a small aircraft capable of speeds greater than 1,000 kilometres per hour (620 mph). The greatest diameter of the fuselage was only 700 millimetres (28 in). Overall surface area, including the fuselage, was 5 square metres (54 sq ft), with a 5 metres (16 ft) wingspan, a fuselage length of 5.5 metres (18 ft), a height with the undercarriage deployed at 1.44 metres (4.7 ft), and a wheelbase of 700 millimetres (28 in). The elliptical wing had a wing sweep of 40% and a thickness of 9% at 90 millimetres (3.5 in).  The wings contained the 82% hydrogen peroxide fuel. According to Warsitz, speaking of Von Braun's cooperation during the tests a Pennemunde, "Although not technically part of the He 176-V1 project with the Walter rocket engine, naturally everything affecting it was of interest to himself and his colleagues because the He 176-V2 was to have the von Braun engine..."[4] Warsitz describes the world's first manned rocket flight of 20 June 1939, "On quite another heading from that originally intended she leapt into the air and flew with a yaw and a wobble. I kept her close to the ground while gaining speed, then pulled back gently on the control stick for rapid ascent. I was at 750 kms/hr and without any loss in speed the machine shot skywards at an angle somewhere between vertical and 45°. She was enormously sensitive to the controls...Everything turned out wonderfully, however, and it was a relief to fly round the northern tip of Usedom Island without a sound at 800 kms/hr. I banked sharp left again to straighten up for the airstrip, losing such speed and altitude as I could, and during this steep turn the rocket died as the tanks dried up. The abrupt loss of speed hurled me forward in my restraint straps. I pressed the stick forward, hissed rapidly over the Penne and came in at 500 kms/hr. I crossed the airfield boundary and after several prescribed little bounces the machine came to a stop."[4]: 97–98  Heinkel demonstrated the aircraft to the RLM, but official lack of interest led to the abandonment of the company's rocket propulsion programme. Testing of the He 176 ended with only one aircraft being built. It was put on display at the Berlin Air Museum and was destroyed by an Allied bombing raid in 1943.[3] Prior to the cancellation of the programme, plans had been drawn up for a more sophisticated rocket-plane, the hypothetical He 176 V2. This was never constructed, but because it bore the same designation as the aircraft that was actually flown, many books and websites mistakenly publish pictures of it to illustrate its earlier namesake.  This is primarily the post war Gerd Heumann airbrush job and the basis for this is unknown. Germany did eventually fly an operational rocket-propelled fighter, the Alexander Lippisch-designed Me 163 Komet, but this was made by the competing Messerschmitt firm, using an engine that was a further development of the one that powered the He 176. Data from Heinkel:An aircraft album[5]General characteristics Performance     Related lists</t>
  </si>
  <si>
    <t>//upload.wikimedia.org/wikipedia/commons/thumb/7/7c/Heinkel_he_176_san_diego_air_and_space_museum.jpg/300px-Heinkel_he_176_san_diego_air_and_space_museum.jpg</t>
  </si>
  <si>
    <t>Experimental</t>
  </si>
  <si>
    <t>Heinkel</t>
  </si>
  <si>
    <t>https://en.wikipedia.org/Heinkel</t>
  </si>
  <si>
    <t>5.21 m (17 ft 1 in)</t>
  </si>
  <si>
    <t>5.00 m (16 ft 5 in)</t>
  </si>
  <si>
    <t>1.435 m (4 ft 8.5 in)</t>
  </si>
  <si>
    <t>5.4 m2 (58 sq ft)</t>
  </si>
  <si>
    <t>900 kg (1,985 lb)</t>
  </si>
  <si>
    <t>1,620 kg (3,572 lb)</t>
  </si>
  <si>
    <t>1 × Walter HWK R1-203 liquid-fuelled rocket engine, 5.88 kN (1,323 lbf) thrust   , 50 s burn time</t>
  </si>
  <si>
    <t>750 km/h (466 mph, 405 kn) estimated</t>
  </si>
  <si>
    <t>109 km (68 mi, 59 nmi)</t>
  </si>
  <si>
    <t>9,000 m (29,500 ft)</t>
  </si>
  <si>
    <t>60.6 m/s (11,930 ft/min)</t>
  </si>
  <si>
    <t>Cancelled</t>
  </si>
  <si>
    <t>710 km/h (441 mph, 383 kn) estimated</t>
  </si>
  <si>
    <t>2.5 minutes to 8,000 m (26,250 ft)</t>
  </si>
  <si>
    <t>Mitsubishi 2MR</t>
  </si>
  <si>
    <t>The Mitsubishi 2MR was a Japanese carrier-based reconnaissance aircraft of the 1920s, also known as the Navy Type 10 Carrier Reconnaissance Aircraft or the C1M in the Navy's short designation scheme.[1] Designed for Mitsubishi by the British aircraft designer Herbert Smith, the 2MR was used by the Imperial Japanese Navy through the 1920s and 1930s. In 1921, the Imperial Japanese Navy placed an order with the newly established aircraft subsidiary of Mitsubishi for three types of carrier-based aircraft, consisting of a fighter, reconnaissance aircraft and torpedo bomber. Mitsubishi hired a team of British engineers led by Herbert Smith, formerly of Sopwith Aviation Company to design these aircraft. Smith's design for a reconnaissance aircraft, designated by Mitsubishi the 2MR, first flew on 12 January 1922.[2] The 2MR was of similar layout to the contemporary 1MF fighter (i.e. a single-bay wooden biplane), but scaled up to accommodate a two-man crew, and was powered by a similar license-built Hispano-Suiza engine. After successful testing, the 2MR was adopted by the Japanese Navy as the Navy Type 10 Carrier Reconnaissance Aircraft (Type 10 referring to the year of ordering of 1921, the tenth year of the Taishō period), with production continuing until 1930, a total of 159 being built.[3] In 1930, Mitsubishi developed two aircraft to meet an Imperial Japanese Army Air Force requirement for a short-range reconnaissance aircraft, the 2MR7, a biplane developed from the 2MR and the B2M torpedo bomber and the 2MR8 parasol monoplane, with the 2MR8 being successful and ordered into service as the Type 92 Reconnaissance Aircraft. This aircraft was unrelated to the Navy 2MR aircraft. The biplane series of the 2MR continued in service aboard Japan's aircraft carriers through the 1920s and into the 1930s, with versions being used as intermediate trainers until the late-1930s.[3] Many were converted to civil use, being used both as trainers and for communications purposes for newspaper companies. Some remained in civilian service until 1938.[2] Data from Japanese Aircraft 1910-1941[2]General characteristics Performance Armament  Related development    2 Hyphenated trailing letter (-J, -K, -L, -N or -S) denotes design modified for secondary role</t>
  </si>
  <si>
    <t>//upload.wikimedia.org/wikipedia/commons/thumb/3/3b/Mitsubishi_2MR.jpg/300px-Mitsubishi_2MR.jpg</t>
  </si>
  <si>
    <t>Reconnaissance Aircraft</t>
  </si>
  <si>
    <t>Mitsubishi</t>
  </si>
  <si>
    <t>https://en.wikipedia.org/Mitsubishi</t>
  </si>
  <si>
    <t>Herbert Smith</t>
  </si>
  <si>
    <t>7.93 m (26 ft 0 in)</t>
  </si>
  <si>
    <t>12.04 m (39 ft 6 in)</t>
  </si>
  <si>
    <t>37.7 m2 (406 sq ft)</t>
  </si>
  <si>
    <t>980 kg (2,161 lb)</t>
  </si>
  <si>
    <t>1,320 kg (2,910 lb)</t>
  </si>
  <si>
    <t>1 × Mitsubishi Hi V-8 water-cooled piston engine, 224 kW (300 hp)</t>
  </si>
  <si>
    <t>204 km/h (127 mph, 110 kn)</t>
  </si>
  <si>
    <t>3,000 m (9,843 ft) in 17 minutes</t>
  </si>
  <si>
    <t>https://en.wikipedia.org/Herbert Smith</t>
  </si>
  <si>
    <t>Imperial Japanese Navy</t>
  </si>
  <si>
    <t>https://en.wikipedia.org/Imperial Japanese Navy</t>
  </si>
  <si>
    <t>{'Type 10-1': 'Fitted with car type honeycomb radiator at front of engine.', 'Type 10-2': ''}</t>
  </si>
  <si>
    <t>3½ hours</t>
  </si>
  <si>
    <t>35 kg/m2 (7.2 lb/sq ft)</t>
  </si>
  <si>
    <t>0.17 kW/kg (0.10 hp/lb)</t>
  </si>
  <si>
    <t>2  fixed forward firing 7.7 mm machine guns and two flexibly mounted 7.7 mm machine guns in observers cockpit</t>
  </si>
  <si>
    <t>3x 30 kg (66 lb) bombs</t>
  </si>
  <si>
    <t>Kawasaki Army Type 92 Fighter</t>
  </si>
  <si>
    <t>The Kawasaki KDA-5 was a Japanese single-seat biplane fighter designed by the German Dr. Richard Vogt for the Imperial Japanese Army. The KDA-5 was designed by Richard Vogt to meet a Japanese Army requirement for a fighter biplane. Five prototypes were built by Kawasaki Kōkūki Kōgyō K.K. and first flown in 1930. Following testing, the aircraft was ordered into production in 1932 as the Army Type 92 Model 1 Fighter.[1] The aircraft had unequal-span sesquiplane wings and fixed tailwheel landing gear and was powered by a 470 kW (630 hp) BMW VI engine.  After 180 aircraft were built, production continued with a structurally strengthened and more powerful Type 92 Model 2. A further 200 Model 2s were built.[1] Both versions saw action with the Imperial Japanese Army Air Force in Manchukuo (Manchuria), although it proved unpopular owing to its unstable take-off and landing behaviour and being difficult to maintain, particularly in cold weather.[1] A few were still in service in 1941 as trainers. Data from The Illustrated Encyclopedia of Aircraft,[2]   The Complete Book of Fighters[3]General characteristics Performance Armament</t>
  </si>
  <si>
    <t>//upload.wikimedia.org/wikipedia/commons/thumb/d/db/Kawasaki_KDA-5_%28Type_92%29.jpg/300px-Kawasaki_KDA-5_%28Type_92%29.jpg</t>
  </si>
  <si>
    <t>Single-seat biplane fighter</t>
  </si>
  <si>
    <t>Kawasaki Kōkūki Kōgyō K.K.</t>
  </si>
  <si>
    <t>https://en.wikipedia.org/Kawasaki Kōkūki Kōgyō K.K.</t>
  </si>
  <si>
    <t>Richard Vogt of Dornier</t>
  </si>
  <si>
    <t>7.05 m (23 ft 1.5 in)</t>
  </si>
  <si>
    <t>9.55 m (31 ft 4 in)</t>
  </si>
  <si>
    <t>3.10 m (10 ft 2 in)</t>
  </si>
  <si>
    <t>24.0 m2 (258 sq ft)</t>
  </si>
  <si>
    <t>1,280 kg (2,822 lb)</t>
  </si>
  <si>
    <t>1,700 kg (3,747 lb)</t>
  </si>
  <si>
    <t>1 × BMW VI , 470 kW (630 hp)</t>
  </si>
  <si>
    <t>320 km/h (199 mph, 173 kn)</t>
  </si>
  <si>
    <t>850 km (528 mi, 459 nmi)</t>
  </si>
  <si>
    <t>https://en.wikipedia.org/Richard Vogt of Dornier</t>
  </si>
  <si>
    <t>Imperial Japanese Army Air Force</t>
  </si>
  <si>
    <t>https://en.wikipedia.org/Imperial Japanese Army Air Force</t>
  </si>
  <si>
    <t>{}</t>
  </si>
  <si>
    <t>Mitsubishi B1M</t>
  </si>
  <si>
    <t>The Mitsubishi B1M was a Japanese torpedo bomber of the 1920s, also known as the Navy Type 13 Carrier-Borne Attack Aircraft. It was designed and built by Mitsubishi and used in combat against China. The aircraft was used by the air services of the Imperial Japanese Navy and Imperial Japanese Army. While working with the Mitsubishi company, the British aircraft designer Herbert Smith designed the 2MT1 two-seat biplane torpedo bomber which flew for the first time in January 1923.[1] It went into Japanese Navy service as the Type 13-1 carrier-borne attack aircraft or B1M1, and was followed by the 2MT2 and 2MT3 variants (also designated B1M1). The redesigned Type 13-2 was designated B1M2. The final version, the Type 13-3 or B1M3, had the company designation 3MT2 and was a three-seater. Total production was 443.[1] The B1M was powered by a 450 hp (340 kW) Napier Lion or Hispano-Suiza engine according to version. The type entered service in 1924 and served into the 1930s, 32 flying from the aircraft carriers Kaga and Hōshō during the Shanghai Incident in 1932.[1] An aircraft from Kaga was lost during an aerial engagement between an American air force adviser and demonstration pilot to the Chinese government, Robert Short, who also lost his life, and regarded as a hero defending the Chinese city against the Japanese aircraft.[2] Four days later, a 15-aircraft formation composed of Nakajima A1N fighters and B1Ms attacked Qiaosi Airbase in Hangzhou, and in the ensuing dogfight, at least one Chinese Junkers K 47 fighter was shot down.[3] From 1929, a number of surplus B1Ms were converted for civilian use, being fitted with an enclosed cabin for passengers or cargo. Data from The Encyclopedia of World Aircraft [1]General characteristics Performance Armament  Related development Aircraft of comparable role, configuration, and era  Related lists 2 Hyphenated trailing letter (-J, -K, -L, -N or -S) denotes design modified for secondary role</t>
  </si>
  <si>
    <t>//upload.wikimedia.org/wikipedia/commons/thumb/b/bb/Mitsubishi_B1M.jpg/300px-Mitsubishi_B1M.jpg</t>
  </si>
  <si>
    <t>Torpedo bomber</t>
  </si>
  <si>
    <t>https://en.wikipedia.org/Torpedo bomber</t>
  </si>
  <si>
    <t>9.77 m (32 ft 1 in)</t>
  </si>
  <si>
    <t>14.77 m (48 ft 5 in)</t>
  </si>
  <si>
    <t>3.5 m (11 ft 6 in)</t>
  </si>
  <si>
    <t>59 m2 (640 sq ft)</t>
  </si>
  <si>
    <t>1,442 kg (3,179 lb)</t>
  </si>
  <si>
    <t>1 × Napier Lion W-12 water-cooled piston engine, 370 kW (500 hp)</t>
  </si>
  <si>
    <t>210 km/h (130 mph, 110 kn)</t>
  </si>
  <si>
    <t>4,500 m (14,800 ft)</t>
  </si>
  <si>
    <t>Mitsubishi 2MB1</t>
  </si>
  <si>
    <t>2.6 hours[4]</t>
  </si>
  <si>
    <t>45.7 kg/m2 (9.4 lb/sq ft)</t>
  </si>
  <si>
    <t>0.14 kW/kg (0.085 hp/lb)</t>
  </si>
  <si>
    <t>2 × fixed, forward-firing 7.7 mm machine guns and 2 × pivoted 7.7 mm machine guns in rear cockpit</t>
  </si>
  <si>
    <t>1 × 18-inch torpedo or 2 × 240 kg (529 lb) bombs</t>
  </si>
  <si>
    <t>https://en.wikipedia.org/Mitsubishi 2MB1</t>
  </si>
  <si>
    <t>2,697 kg (5,946 lb)</t>
  </si>
  <si>
    <t>2-bladed fixed-pitch propeller</t>
  </si>
  <si>
    <t>Nakajima Ki-4</t>
  </si>
  <si>
    <t>The Nakajima Ki-4 Kyūyon-shiki teisatsuki (九四式偵察機) was  the last biplane reconnaissance aircraft of the Japanese Imperial Army. It saw combat service in Manchukuo and in north China during the early stages of the Second Sino-Japanese War. The Ki-4 was initially produced by Nakajima in response to a 1931 specification for a high-performance reconnaissance aircraft that could also be used in the light ground support role. After evaluating aircraft from Europe and the America, the Imperial Japanese Army Air Force selected a new design by the domestic Nakajima Aircraft Company. The prototype was test flown in May 1934.[1] The Nakajima Ki-4 was a biplane design with staggered wings and fixed divided landing gear. It was powered by one 477 kW (640 hp) Nakajima Ha-8, nine-cylinder, air-cooled radial engine. Maximum speed was 300 km/h (190 mph) and maximum take-off weight 2,500 kg (5,510 lb). It was armed with up to four 7.7 mm (.303 in) machine guns, two fixed to fire forward, synchronized with the propeller, and one or two more mounted dorsally on a flexible mount. The maximum bomb load was 50 kg (110 lb). A total of 516 units were produced, 333 by Nakajima between March 1934 and February 1939, and 57 under license by Tachikawa Aircraft Company Ltd and another 126 by Manshū in Manchukuo (Manchuria).[2] The first Ki-4s began equipping Imperial Japanese Army Air Force units in 1935 and were an active part of Japanese fighter squadrons for a number of years thereafter. The Ki-4s saw substantial service in the early stages of the Second Sino-Japanese War from 1938. They also functioned as light ground-attack aircraft in the support of advancing Japanese ground troops. However, these biplanes were vulnerable to even the oldest and slowest moving enemy fighters. By the time of the entry of Japan into World War II, the Ki-4s were regarded as obsolete. A number were still retained for use in the supply and liaison role from 1941, and others were transferred to the Manchukuo Air Force, but those that had not been lost in service served briefly as elementary trainers or target tugs before being scrapped. All of the Ki-4s were removed from active service by 1943. Two Ki-4s were tested as seaplanes, one with twin floats and the other with one main and two stabilizing floats, but neither version was placed into production.[2] Data from Japanese Aircraft, 1910–1941[2]General characteristics Performance Armament</t>
  </si>
  <si>
    <t>//upload.wikimedia.org/wikipedia/commons/thumb/f/f2/Nakajima_Ki-4.jpg/300px-Nakajima_Ki-4.jpg</t>
  </si>
  <si>
    <t>Reconnaissance, Light Ground-Attack, Trainer, Target Tug</t>
  </si>
  <si>
    <t>https://en.wikipedia.org/Reconnaissance, Light Ground-Attack, Trainer, Target Tug</t>
  </si>
  <si>
    <t>Nakajima Aircraft Company</t>
  </si>
  <si>
    <t>https://en.wikipedia.org/Nakajima Aircraft Company</t>
  </si>
  <si>
    <t>7.73 m (25 ft 4 in)</t>
  </si>
  <si>
    <t>12 m (39 ft 4 in)</t>
  </si>
  <si>
    <t>29.7 m2 (320 sq ft)</t>
  </si>
  <si>
    <t>1,664 kg (3,668 lb)</t>
  </si>
  <si>
    <t>2,474 kg (5,454 lb)</t>
  </si>
  <si>
    <t>× Nakajima Ha8 ("Army Type 94 550hp Air Cooled Radial") 9-cylinder air-cooled radial piston engine, 450 kW (600 hp)   for take-off</t>
  </si>
  <si>
    <t>153 km/h (95 mph, 83 kn) at 2,400 m (7,874 ft)</t>
  </si>
  <si>
    <t>8,000 m (26,000 ft)</t>
  </si>
  <si>
    <t>3,000 m (9,843 ft) in 9 minutes</t>
  </si>
  <si>
    <t>{'Ki-4': '', 'Army Type 94 Reconnaissance Aircraft': ''}</t>
  </si>
  <si>
    <t>82.5 kg/m2 (16.9 lb/sq ft)</t>
  </si>
  <si>
    <t>0.1826 kW/kg (0.1111 hp/lb)</t>
  </si>
  <si>
    <t>Up to 4× 7.7 mm (0.303 in) machine guns (2 fixed-forward firing synchronized and 1 or 2 on a flexible mount in the rear cockpit)</t>
  </si>
  <si>
    <t>50 kg (110 lb)[citation needed]</t>
  </si>
  <si>
    <t>2-bladed controllable-pitch metal propeller</t>
  </si>
  <si>
    <t>IJA Air ForceManchukuo Air Force</t>
  </si>
  <si>
    <t>https://en.wikipedia.org/IJA Air ForceManchukuo Air Force</t>
  </si>
  <si>
    <t>Kawasaki Army Type 88 Reconnaissance Aircraft</t>
  </si>
  <si>
    <t>The Kawasaki Army Type 88 Reconnaissance Aircraft was a Japanese single-engined biplane designed for Kawasaki by Richard Vogt. Originally known by its company designation KDA-2, it was accepted by the Imperial Japanese Army as the Type 88 Reconnaissance Aircraft. The Type 88 number was designated for the year the aircraft was accepted, 2588 in the Japanese imperial year calendar, or 1928 in the Gregorian calendar.[2] The basic design was modified into the Type 88 Light Bomber that used in combat over China in the Second Sino-Japanese War. The Type 88 was built in large numbers and remained in service until 1940. The Army Type 88-1 Reconnaissance Biplane was designed by Richard Vogt as the Kawasaki KDA-2 to meet a Japanese Army requirement for a reconnaissance biplane to replace the Salmson 2. Three KDA-2 prototypes were built by Kawasaki Kōkūki Kōgyō K.K. in 1927. After flight testing, the aircraft was accepted and ordered into production as the Army Type 88-1 Reconnaissance Biplane. The aircraft was of all-metal construction, with a stressed skin forward fuselage, unequal-span wings and a slim angular fuselage, with cross-axle main landing gear.  was powered by a 447 kW (600 hp) BMW VI engine. the Type 88-II  Was an improved version with an improved engine cowling and a revised tail assembly. By the end of 1931, 710 (including the three prototypes) had been built by both Kawasaki and Tachikawa, who had 187 of the total number.[3] Between 1929 and 1932, a bomber version was built as the Type 88 Light Bomber, differing in having a strengthened lower wing and an additional pair of centre-section struts. Bomb racks were located under the fuselage and lower wings. A total of 407 were produced.[4] A transport variant was developed as the KDC-2 with room for a pilot and four passengers in an enclosed cabin. Only two KDC-2s were built; one was tested on floats.[5] Both reconnaissance and bomber versions saw action with the Imperial Japanese Army Air Force during the Second Sino-Japanese War in Manchuria, and while in service in 1937 during fighting at the Battle of Shanghai, losses in early 1938, including at the Battle of Taierzhuang phased the Type 88 out of frontline service.[6] Data from Japanese Aircraft 1910–1941 [7].mw-parser-output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2238.General characteristics Performance Armament</t>
  </si>
  <si>
    <t>//upload.wikimedia.org/wikipedia/commons/thumb/2/27/88shiki_teisatuki.jpg/300px-88shiki_teisatuki.jpg</t>
  </si>
  <si>
    <t>Reconnaissance and light bomber biplane</t>
  </si>
  <si>
    <t>https://en.wikipedia.org/Reconnaissance and light bomber biplane</t>
  </si>
  <si>
    <t>Richard Vogt[1]</t>
  </si>
  <si>
    <t>12.8 m (42 ft 0 in)</t>
  </si>
  <si>
    <t>15.00 m (49 ft 2.75 in)</t>
  </si>
  <si>
    <t>3.40 m (11 ft 2 in)</t>
  </si>
  <si>
    <t>48 m2 (517 sq ft)</t>
  </si>
  <si>
    <t>1,800 kg (3,968 lb)</t>
  </si>
  <si>
    <t>2,850 kg (6,283 lb)</t>
  </si>
  <si>
    <t>1 × BMW VI , 447 kW (600 hp)</t>
  </si>
  <si>
    <t>221 km/h (137 mph, 119 kn)</t>
  </si>
  <si>
    <t>6,200 m (20,350 ft)</t>
  </si>
  <si>
    <t>https://en.wikipedia.org/Richard Vogt[1]</t>
  </si>
  <si>
    <t>6 hours</t>
  </si>
  <si>
    <t>1929–1932</t>
  </si>
  <si>
    <t>https://en.wikipedia.org/1927</t>
  </si>
  <si>
    <t>Nakajima E4N</t>
  </si>
  <si>
    <t>The Nakajima E4N was a Japanese shipboard reconnaissance aircraft of the 1930s. It was a two-seat, single-engine, equal-span biplane seaplane used primarily by the Imperial Japanese Navy. The first prototype of the Type 90-2 Reconnaissance Seaplane, or E4N1, flew in 1930. This was fitted with twin floats and had no cowling for the engine. This prototype was rejected. The type was completely redesigned as the Type 90-2-2 or E4N2, with a single main-float and twin, wing-mounted outriggers and introduced a cowled engine. This entered production for the Navy in 1931. A landplane version of the Type 90-2-2 was developed as the E4N2-C with a tailwheel undercarriage The E4N2 was employed as a shipboard reconnaissance seaplane launched by catapult. In 1933, nine E4N2-C airframes were converted to P1 mail planes. Single-seat landplanes with an enclosed cockpit, these were employed on night-mail services between the Japanese Home Islands. (Navy Type 90-2-1 Reconnaissance Seaplane) twin-float seaplane, Nakajima NZ - two prototypes only.[1] Data from Japanese Aircraft 1910-1941 [1]General characteristics Performance Armament   Aircraft of comparable role, configuration, and era    Media related to Nakajima E4N at Wikimedia Commons 2 Hyphenated trailing letter (-J, -K, -L, -N or -S) denotes design modified for secondary role</t>
  </si>
  <si>
    <t>//upload.wikimedia.org/wikipedia/commons/thumb/0/0d/Nakajima_E4N2.jpg/300px-Nakajima_E4N2.jpg</t>
  </si>
  <si>
    <t>Reconnaissance aircraft</t>
  </si>
  <si>
    <t>https://en.wikipedia.org/Reconnaissance aircraft</t>
  </si>
  <si>
    <t>8.87 m (29 ft 1 in)</t>
  </si>
  <si>
    <t>10.98 m (36 ft 0 in)</t>
  </si>
  <si>
    <t>3.97 m (13 ft 0 in)</t>
  </si>
  <si>
    <t>1,252 kg (2,760 lb)</t>
  </si>
  <si>
    <t>× Nakajima Kotobuki 2 9-cylinder air-cooled radial piston engine, 433 kW (581 hp)</t>
  </si>
  <si>
    <t>232 km/h (144 mph, 125 kn)</t>
  </si>
  <si>
    <t>1,019 km (633 mi, 550 nmi)</t>
  </si>
  <si>
    <t>5,740 m (18,830 ft)</t>
  </si>
  <si>
    <t>148 km/h (92 mph, 80 kn)</t>
  </si>
  <si>
    <t>{'Navy Type 90-2-1 Reconnaissance Seaplane': 'twin-float seaplane, ', 'Nakajima NZ': ' two prototypes only.', 'E4N2': 'avy Type 90-2-2 Reconnaissance Seaplane) - Nakajima NJ single-float seaplane. 85 built.[1]', 'Navy Type 90-2-2 Reconnaissance Seaplane': '- ', 'Nakajima NJ': '', 'E4N2-C': 'avy Type 90-2-3 Carrier Reconnaissance Aircraft) - Nakajima NJ landplane fitted with arresting gear and fixed-undercarriage. 67 built.[1]', 'Navy Type 90-2-3 Carrier Reconnaissance Aircraft': '- ', 'E4N3': 'avy Type 90-2-3 Reconnaissance Seaplane) Nakajima NJ.[1]', 'Navy Type 90-2-3 Reconnaissance Seaplane': '', '[object HTMLElement]': {}}</t>
  </si>
  <si>
    <t>60.7 kg/m2 (12.4 lb/sq ft)</t>
  </si>
  <si>
    <t>0.24 kW/kg (0.15 hp/lb)</t>
  </si>
  <si>
    <t>1 × fixed, forward-firing 7.7 mm machine gun and 1 × flexible 7.7 mm machine gun in rear cockpit</t>
  </si>
  <si>
    <t>2 × 30 kg (66 lb) bombs</t>
  </si>
  <si>
    <t>Imperial Japanese NavyJapanese Post Office</t>
  </si>
  <si>
    <t>https://en.wikipedia.org/Imperial Japanese NavyJapanese Post Office</t>
  </si>
  <si>
    <t>1931-1933</t>
  </si>
  <si>
    <t>Tachikawa Ki-70</t>
  </si>
  <si>
    <t>The Tachikawa Ki-70 "Clara" was a high speed photo reconnaissance aircraft that was tested for the Japanese Air Force in prototype form but never entered production. The Ki-70 was the intended successor to the Mitsubishi Ki-46 but was difficult to handle and was slower than the Mitsubishi Ki-46. The Ki-70 was first flown in 1943 but was found unsatisfactory and the program was terminated. Three aircraft were built. In later years the Ki-70 was used to disprove supposed photographic evidence concerning Amelia Earhart's supposed capture by the Japanese before World War II.[citation needed] Using the familiar layout of aircraft such as the Mitsubishi G3M bomber and its planned predecessor the Mitsubishi Ki-46, the Ki-70 had a twin tail and narrow fuselage, an extensively glazed nose and second cockpit facing aft for the gunner. (Performance estimated) Data from Japanese Aircraft of the Pacific War[1]General characteristics Performance Armament   Aircraft of comparable role, configuration, and era</t>
  </si>
  <si>
    <t>//upload.wikimedia.org/wikipedia/en/thumb/f/f6/One_Ki-70_prototype.jpg/300px-One_Ki-70_prototype.jpg</t>
  </si>
  <si>
    <t>Reconnaissance</t>
  </si>
  <si>
    <t>Tachikawa Aircraft Company</t>
  </si>
  <si>
    <t>https://en.wikipedia.org/Tachikawa Aircraft Company</t>
  </si>
  <si>
    <t>14.5 m (47 ft 7 in)</t>
  </si>
  <si>
    <t>17.8 m (58 ft 5 in)</t>
  </si>
  <si>
    <t>3.46 m (11 ft 4 in)</t>
  </si>
  <si>
    <t>43 m2 (460 sq ft)</t>
  </si>
  <si>
    <t>5,895 kg (12,996 lb)</t>
  </si>
  <si>
    <t>9,855 kg (21,727 lb)</t>
  </si>
  <si>
    <t>2 × Mitsubishi Ha-104M (Army Type 4 1,900hp Air Cooled Radial) 18-cylinder air-cooled radial piston engine, 1,400 kW (1,900 hp)  each for take-off</t>
  </si>
  <si>
    <t>647 km/h (402 mph, 349 kn) at 5,400 m (17,717 ft)</t>
  </si>
  <si>
    <t>2,480 km (1,540 mi, 1,340 nmi)</t>
  </si>
  <si>
    <t>11,000 m (36,000 ft)</t>
  </si>
  <si>
    <t>Prototype</t>
  </si>
  <si>
    <t>490 km/h (300 mph, 260 kn) at 5,400 m (17,717 ft)</t>
  </si>
  <si>
    <t>5,000 m (16,404 ft) in 5 minutes</t>
  </si>
  <si>
    <t>229.2 kg/m2 (46.9 lb/sq ft)</t>
  </si>
  <si>
    <t>0.2884 kW/kg (0.1754 hp/lb)</t>
  </si>
  <si>
    <t>1x 12.7 mm (0.500 in) MG, 1x 7.7 mm (0.303 in) MG</t>
  </si>
  <si>
    <t>10,700 kg (23,589 lb)</t>
  </si>
  <si>
    <t>4-bladed constant-speed metal propellers</t>
  </si>
  <si>
    <t>Japan</t>
  </si>
  <si>
    <t>https://en.wikipedia.org/Japan</t>
  </si>
  <si>
    <t>SAI KZ IV</t>
  </si>
  <si>
    <t>The SAI KZ IV was a light twin-engined aircraft first built in Denmark in 1944 for use as an air ambulance. It was a conventional, low-wing cantilever monoplane with twin tails, mounted on the ends of the horizontal stabiliser. Power was provided by two engines mounted in nacelles on the wings that also housed the main units of the fixed, tailwheel undercarriage. The cabin could hold two stretchers, two medical attendants, and a flight crew of two. A single machine, registered OY-DIZ, was built during the war, with a second aircraft registered OY-DZU being built and flown in 1949. That same year, the OY-DIZ was christened with the name Folke Bernadotte in honour of the Swedish count who had used this very aircraft to make a diplomatic visit to Germany to negotiate for the release of Danish prisoners in German concentration camps near the end of the war. This aircraft is now the "flagship" of the Danmarks Flymuseum collection, having been restored to its original wartime configuration and markings following a career as a utility aircraft in England and a crash in 1979. The second aircraft was actively operational until the mid 1960s. Data from Jane's all the World's Aircraft 1947.[1]General characteristics Performance</t>
  </si>
  <si>
    <t>//upload.wikimedia.org/wikipedia/commons/thumb/1/1f/OY-DIZ_SAI_KZ_IV_landing_Danish_Air_Show_2014-06-23.jpg/300px-OY-DIZ_SAI_KZ_IV_landing_Danish_Air_Show_2014-06-23.jpg</t>
  </si>
  <si>
    <t>Air ambulance</t>
  </si>
  <si>
    <t>Skandinavisk Aero Industri</t>
  </si>
  <si>
    <t>https://en.wikipedia.org/Skandinavisk Aero Industri</t>
  </si>
  <si>
    <t>Viggo Kramme and Karl Gustav Zeuthen</t>
  </si>
  <si>
    <t>9.8 m (32 ft 2 in)</t>
  </si>
  <si>
    <t>16 m (52 ft 6 in)</t>
  </si>
  <si>
    <t>2.45 m (8 ft 0 in)</t>
  </si>
  <si>
    <t>30 m2 (320 sq ft)</t>
  </si>
  <si>
    <t>1,200 kg (2,646 lb)</t>
  </si>
  <si>
    <t>1,900 kg (4,189 lb) to 2,000 kg (4,400 lb)</t>
  </si>
  <si>
    <t>2 × de Havilland Gipsy Major four cylinder inverted in-line air-cooled piston engine, 97 kW (130 hp)  each</t>
  </si>
  <si>
    <t>215 km/h (134 mph, 116 kn)</t>
  </si>
  <si>
    <t>900 km (560 mi, 490 nmi)</t>
  </si>
  <si>
    <t>200 km/h (120 mph, 110 kn)</t>
  </si>
  <si>
    <t>66.6 kg/m2 (13.6 lb/sq ft) at 2,000 kg (4,400 lb)</t>
  </si>
  <si>
    <t>10.19 kg/kW (16.75 lb/hp)</t>
  </si>
  <si>
    <t>2-bladed fixed pitch wooden propellers</t>
  </si>
  <si>
    <t>Denmark</t>
  </si>
  <si>
    <t>2 stretchers and 2 seats for medical attendants</t>
  </si>
  <si>
    <t>240 l (63 US gal; 53 imp gal) fuel; 27.5 l (7.3 US gal; 6.0 imp gal) oil</t>
  </si>
  <si>
    <t>75 km/h (47 mph; 40 kn)</t>
  </si>
  <si>
    <t>140 m (460 ft)</t>
  </si>
  <si>
    <t>70 m (230 ft)</t>
  </si>
  <si>
    <t>Schempp-Hirth HS-3 Nimbus</t>
  </si>
  <si>
    <t>The Schempp-Hirth HS-3 Nimbus was a prototype glider built by Klaus Holighaus. The HS-3 Nimbus was a high performance single-seater. Holighaus designed and built this prototype glider in his spare time with assistance from Schempp-Hirth. Strictly speaking, it is not a Schempp-Hirth glider but rather a glider built at Schempp-Hirth.[1] It employed the same fuselage as the Open Class Cirrus and a similar tail, but had an entirely new wing, high-set and in three segments adding up to a 22 m (72 ft) span. The prototype first flew in January 1969.[1] The type was seriously under-ruddered. After the pilot applied full stick and rudder, the glider continued to fly straight ahead for several seconds before suddenly dropping a wing, requiring full opposite controls. No air brakes were fitted and it was an exceptionally difficult glider to land. It was damaged several times in overshoots. However, it had an exceptionally high performance for the time, with a best glide ratio of 51:1 at 90 km/h (56 mph) and a minimum sink rate of only 0.43 m/s (1.4 ft/s).[1] George Moffat of the USA flew the Nimbus in the 1970 World Gliding Championships at Marfa, Texas. He had to modify the aircraft's cockpit to fit in, and became the first person to sample its spin characteristics when, in mid-competition, the glider departed from a steep turn into autorotation with asymmetric water ballast. While considering bailing out, he remembered that the spin of the similar Akaflieg Darmstadt D36 could be tamed by rocking the stick back and forth violently. Flexing the wings caused the angle of attack to change and recovery eventually ensued. In spite of these difficulties, Moffat and the Nimbus won the World Championship.[1] The production version of the Nimbus was the Schempp-Hirth Nimbus-2. Data from Sailplanes 1965–2000.[1]General characteristics Performance</t>
  </si>
  <si>
    <t>Open-class sailplane</t>
  </si>
  <si>
    <t>https://en.wikipedia.org/Open-class sailplane</t>
  </si>
  <si>
    <t>Schempp-Hirth</t>
  </si>
  <si>
    <t>https://en.wikipedia.org/Schempp-Hirth</t>
  </si>
  <si>
    <t>Klaus Holighaus</t>
  </si>
  <si>
    <t>7.3 m (23 ft 11 in)</t>
  </si>
  <si>
    <t>22 m (72 ft 2 in)</t>
  </si>
  <si>
    <t>1.53 m (5 ft 0 in)</t>
  </si>
  <si>
    <t>15.8 m2 (170 sq ft)</t>
  </si>
  <si>
    <t>370 kg (816 lb)</t>
  </si>
  <si>
    <t>500 kg (1,102 lb)</t>
  </si>
  <si>
    <t>https://en.wikipedia.org/Klaus Holighaus</t>
  </si>
  <si>
    <t>28.6 kg/m2 (5.9 lb/sq ft) to 32 kg/m2 (6.6 lb/sq ft)</t>
  </si>
  <si>
    <t>Germany</t>
  </si>
  <si>
    <t>110 kg (240 lb) water ballast</t>
  </si>
  <si>
    <t>root</t>
  </si>
  <si>
    <t>0.43 m/s (85 ft/min)</t>
  </si>
  <si>
    <t>Pützer Elster</t>
  </si>
  <si>
    <t>The Pützer Elster was a German single-engined light aircraft, manufactured by Alfons Pützer KG (later Sportavia) in Bonn. It served with the Luftwaffe and Marineflieger and was used solely for recreational sport flying. Some continue to fly in 2020 in private ownership. The Pützer Elster "Magpie" was developed from the Motorraab motor glider which had itself been developed from the Doppelraab  glider. The Elster was the first aircraft produced in Germany after World War II in any significant numbers. The design shared the wing of the Doppelraab, braced by metal struts, but was given a new monocoque fuselage constructed of plywood with seats for two occupants arranged side by side. The tricycle landing gear unusually featured a steerable nosewheel controlled by a hand grip. Production ceased in 1967, by which time 45 examples had been built.[1] Data from Jane's All the World's Aircraft 1962-63[3]General characteristics Performance   Aircraft of comparable role, configuration, and era</t>
  </si>
  <si>
    <t>//upload.wikimedia.org/wikipedia/commons/thumb/a/ae/Puetzer_Elster_B_Kiel2007.jpg/300px-Puetzer_Elster_B_Kiel2007.jpg</t>
  </si>
  <si>
    <t>Light recreational aircraft</t>
  </si>
  <si>
    <t>Pützer</t>
  </si>
  <si>
    <t>https://en.wikipedia.org/Pützer</t>
  </si>
  <si>
    <t>Alfons Pützer</t>
  </si>
  <si>
    <t>7.1 m (23 ft 4 in)</t>
  </si>
  <si>
    <t>13.22 m (43 ft 4 in)</t>
  </si>
  <si>
    <t>2.5 m (8 ft 2 in)</t>
  </si>
  <si>
    <t>17.5 m2 (188 sq ft)</t>
  </si>
  <si>
    <t>460 kg (1,014 lb)</t>
  </si>
  <si>
    <t>1 × Continental C90-12F 4-cylinder air-cooled horizontally-opposed piston engine, 71 kW (95 hp)</t>
  </si>
  <si>
    <t>168 km/h (104 mph, 91 kn) at sea level</t>
  </si>
  <si>
    <t>450 km (280 mi, 240 nmi)</t>
  </si>
  <si>
    <t>5,000 m (16,000 ft) ~</t>
  </si>
  <si>
    <t>3.7 m/s (720 ft/min)</t>
  </si>
  <si>
    <t>In civilian use</t>
  </si>
  <si>
    <t>150 km/h (93 mph, 81 kn)</t>
  </si>
  <si>
    <t>https://en.wikipedia.org/Alfons Pützer</t>
  </si>
  <si>
    <t>Luftwaffe</t>
  </si>
  <si>
    <t>https://en.wikipedia.org/Luftwaffe</t>
  </si>
  <si>
    <t>38.9 kg/m2 (8.0 lb/sq ft)</t>
  </si>
  <si>
    <t>0.1011 kW/kg (0.0615 hp/lb)</t>
  </si>
  <si>
    <t>700 kg (1,543 lb)</t>
  </si>
  <si>
    <t>2-bladed Hoffmann, 1.83 m (6 ft 0 in) diameter wooden fixed-pitch propeller</t>
  </si>
  <si>
    <t>1 pax / student</t>
  </si>
  <si>
    <t>64 l (17 US gal; 14 imp gal) in two tanks aft of the seats</t>
  </si>
  <si>
    <t>Pützer Doppelraab, Pützer Motorraab</t>
  </si>
  <si>
    <t>https://en.wikipedia.org/Pützer Doppelraab, Pützer Motorraab</t>
  </si>
  <si>
    <t>74 km/h (46 mph, 40 kn)</t>
  </si>
  <si>
    <t>180 km/h (110 mph, 97 kn)</t>
  </si>
  <si>
    <t>240 m (787 ft)</t>
  </si>
  <si>
    <t>190 m (623 ft)</t>
  </si>
  <si>
    <t>Comp Air Jet</t>
  </si>
  <si>
    <t>The Comp Air Jet is an American eight-seat, low-wing, pressurized, tricycle undercarriage, turbofan-powered civil utility aircraft marketed by Comp Air for amateur construction.[1][2] In 2002 the co-owners of Aerocomp, which is now known as Comp Air, Steve Young and Ron Lueck announced the Comp Air Jet project. The jet is constructed from a "proprietary carbon-fiber hybrid sandwich" and powered by a Ukrainian Ivchenko AI-25 engine. Alternative engines planned for included the Pratt &amp; Whitney JT12-8 or CJ610 or projected future Williams International or Agilis engines.[3] On July 10, 2004 the Comp Air Jet flew for the first time from Merritt Island Airport. Though the gear was not retracted during the flight, the aircraft still reached speeds of 157 kn (291 km/h). The jet landed after 37 minutes with the landing taking about 2000 feet.[3] On January 11, 2005 Aerocomp flew the prototype back to the Merritt Island Airport for further development work after more than 30 hours of flight testing at Space Coast Regional Airport, Titusville, Florida.[3] As of April 2011 the prototype remained the sole example registered with the Federal Aviation Administration.[4] Data from Kitplanes and Comp Air[1][2]General characteristics Performance   Aircraft of comparable role, configuration, and era</t>
  </si>
  <si>
    <t>//upload.wikimedia.org/wikipedia/en/thumb/3/3a/CompAir_Jet.jpg/300px-CompAir_Jet.jpg</t>
  </si>
  <si>
    <t>homebuilt private jet</t>
  </si>
  <si>
    <t>https://en.wikipedia.org/homebuilt private jet</t>
  </si>
  <si>
    <t>Comp Air</t>
  </si>
  <si>
    <t>https://en.wikipedia.org/Comp Air</t>
  </si>
  <si>
    <t>one</t>
  </si>
  <si>
    <t>35 ft 0 in (10.67 m)</t>
  </si>
  <si>
    <t>44 ft 0 in (13.41 m)</t>
  </si>
  <si>
    <t>297 sq ft (27.6 m2)</t>
  </si>
  <si>
    <t>1 × Ivchenko AI-25 , 3,500 hp (2,600 kW)   for take-off</t>
  </si>
  <si>
    <t>1,430 nmi (1,650 mi, 2,660 km)</t>
  </si>
  <si>
    <t>2,000 ft/min (10 m/s)</t>
  </si>
  <si>
    <t>350 kn (400 mph, 650 km/h)</t>
  </si>
  <si>
    <t>America</t>
  </si>
  <si>
    <t>seven passengers</t>
  </si>
  <si>
    <t>62 kn (71 mph, 114 km/h)</t>
  </si>
  <si>
    <t>Schempp-Hirth Quintus</t>
  </si>
  <si>
    <t>The Schempp-Hirth Quintus is a single-seat 23 metre Open-Class glider built by Schempp-Hirth[1] The Quintus and the Lange Antares 23E were developed in a joint venture between Lange Aviation GmbH and Schempp-Hirth. The two aircraft share a common wing design and the companies have agreed to coordinate marketing. The 18m inner section of the wing was developed by Lange with the assistance of Professor Loek Boermans of the Delft University of Technology. The outer sections have Maughmer winglets. The wings' moulds have also been used for the Lange Antares H3 experimental fuel-cell aircraft. The biggest differences between Antares 23 E and Quintus are the fuselages and the propulsion units. Lange Aviation have installed an electric system whereas the Quintus has a SOLO 2625-02i combustion engine. At 58 kg/m2 the Quintus has a wing-loading 20% higher than its predecessors and its high aspect ratio will give good climb rates in thermals. It will only be available as a self-launcher with a steerable tailwheel. General characteristics Performance   Aircraft of comparable role, configuration, and era  Related lists</t>
  </si>
  <si>
    <t>//upload.wikimedia.org/wikipedia/commons/thumb/d/d8/Schempp-Hirth_Quintus.jpg/300px-Schempp-Hirth_Quintus.jpg</t>
  </si>
  <si>
    <t>Open-Class sailplane</t>
  </si>
  <si>
    <t>https://en.wikipedia.org/Open-Class sailplane</t>
  </si>
  <si>
    <t>15 (as at Feb 2016)</t>
  </si>
  <si>
    <t>One</t>
  </si>
  <si>
    <t>7.83 m (25 ft 6 in)</t>
  </si>
  <si>
    <t>23.00 m (75 ft 5 in)</t>
  </si>
  <si>
    <t>14.7 m2 (158 sq ft)</t>
  </si>
  <si>
    <t>850 kg (1,873 lb)</t>
  </si>
  <si>
    <t>1 × Solo 2625-02i , 52.2 kW (70 hp)</t>
  </si>
  <si>
    <t>250 kg water ballast</t>
  </si>
  <si>
    <t>Delft DU 97-127/15</t>
  </si>
  <si>
    <t>Mil Mi-20</t>
  </si>
  <si>
    <t>The Mil Mi-20 was a small multipurpose transport helicopter built to replace the Mil Mi-1 in the mid-1960s. The helicopter was built for many roles, including transport, cargo, agricultural, training, and even light armed escort or gunship roles. In gunship role, it could carry Falanga or Malyutka anti-tank rockets on four to six outboard pylons, or two UB-16-57 rocket pods.  In 1966, MVZ built a full-scale mockup of the aircraft with a 355 hp Turbomeca "Oredon-III" single-turboshaft engine and tricycle-type landing gear. Later, in 1972, MVZ built another mockup, but with a TBG-11 hp engine type and a skid undercarriage. The helicopter did not attract many customers after the second mock-up and did not replace the Mil Mi-1. Because of this, further development of the aircraft was canceled.  This article on an aircraft of the 1960s is a stub. You can help Wikipedia by expanding it.</t>
  </si>
  <si>
    <t>multipurpose helicopter</t>
  </si>
  <si>
    <t>Mil</t>
  </si>
  <si>
    <t>R33-class airship</t>
  </si>
  <si>
    <t>The R.33 class of British rigid airships were built for the Royal Naval Air Service during the First World War, but were not completed until after the end of hostilities, by which time the RNAS had become part of the Royal Air Force. The lead ship, R.33, served successfully for ten years and survived one of the most alarming and heroic incidents in airship history when she was torn from her mooring mast in a gale. She was called a "Pulham Pig" by the locals, as the blimps based there had been, and is immortalised in the village sign for Pulham St Mary. The only other airship in the class, R.34, became the first aircraft to make an east to west transatlantic flight in July 1919 and, with the return flight made the first two-way crossing. It was decommissioned two years later, after being damaged during a storm. The crew nicknamed her "Tiny".[1] Substantially larger than the preceding R31 class, the R.33 class was in the design stage in 1916 when the German Zeppelin LZ 76 (L 33) was brought down on English soil. Despite the efforts of the crew to set it on fire, it was captured nearly intact, with engines in working order. For five months, the LZ 76 was carefully examined in order to discover the Germans' secrets.[2] The existing design was adapted to produce a new airship based on the German craft and two examples were ordered, one (R.33) to be constructed by Armstrong-Whitworth at Barlow, North Yorkshire, and the other (R.34) by William Beardmore and Company in Inchinnan, Renfrewshire, Scotland.[1] Assembly began in 1918. The R.33 class was semi-streamlined fore and aft, the middle section being straight-sided. The control car was well forward on the ship, with the aft section containing an engine in a separate structure to stop vibrations affecting the sensitive radio direction finding and communication equipment. The small gap was faired over, so the gondola seemed to be a single structure.[3] It was powered by five 275 hp (205 kW) Sunbeam Maori engines, with one in the aft section of the control car, two more in a pair of power cars amidships each driving a pusher propeller via a reversing gearbox for manoeuvering while mooring, and the remaining two in a centrally mounted aft car, geared together to drive a single pusher propeller.[4] R.33 first flew on 6 March 1919,[5] and was sent to RAF Pulham in Norfolk. Between then and 14 October, R.33 made 23 flights totalling 337 hours flying time. One of these, a flight promoting "Victory Bonds" even included a brass band playing in the top machine gun post.[5] In 1920 she was "demilitarised" and given over to civilian work with the civil registration G-FAAG. This work consisted of trials of new mast mooring techniques using the mast erected at Pulham. On one occasion winds of 80 mph (130 km/h) were successfully withstood while moored. Another experiment was an ascent carrying a pilotless Sopwith Camel which was successfully launched over the Yorkshire Moors. After an overhaul, R33 was based at Croydon Airport, moored to a portable mast. In June 1921 it was used by the Metropolitan Police to observe traffic at The Derby,[6] and in July she appeared in the Hendon Air Pageant before flying to Cardington, Bedfordshire, where she was laid up for three years. On 31 May 1921 the British government cancelled all airship development for financial reasons.[7] Military airships were scrapped, but as a civilian airship R.33 was mothballed instead. In 1925, after being inactive for nearly four years, the reconditioned R.33 emerged from her shed at Cardington. At 09:50 on 16 April 1925 the R.33 was torn from the mast at Pulham during a gale and was carried away with only a partial crew of 20 men on board. Her nose partially collapsed and the first gas cell deflated leaving her low in the bow. The crew on board started the engines, gaining some height, and rigged a cover for the bow section, but the R.33 was blown out over the North Sea. A Royal Navy vessel was readied and left the nearby port of Lowestoft in case the R.33 came down in the sea. The local lifeboat was launched, but was driven back by the weather conditions.[8] Some five hours after the initial break from the mast, R.33 was under control but still being blown towards the Continent. As she approached the Dutch coast R.33 was given the option of landing at De Kooy, where a party of 300 men was standing by.[8] Late in the evening R.33 was able to hold her position over the Dutch coast, hovering there until 5 o'clock the next morning. She was then able to slowly make her way back home, arriving at the Suffolk coast eight hours later and reaching Pulham at 13:50 hrs, where she was put into the shed alongside the R36. For their actions the airship's first officer, who had been in command, Lieutenant Ralph Booth was awarded the Air Force Cross, the coxswain, Flight-Sergeant "Sky" Hunt, was awarded the Air Force Medal, four other crew members were awarded the British Empire Medal and the other crew members were presented with inscribed watches.[9] In October 1925, following repairs, she was used for experiments to provide data for the construction of the R101 airship. Once these were finished, in mid-October, she was used for trials launching a parasite fighter, using a DH 53 Hummingbird light aircraft. After some near misses, a successful launch and recapture was achieved in December that year. The following year she launched a pair of Gloster Grebes weighing about a ton apiece, the first of which was flown by Flying Officer Campbell MacKenzie-Richards.[10] She was then sent to the sheds at Pulham where she was finally broken up in 1928, after severe metal fatigue was found in her frame. The forward portion of R.33's control car is on display at the RAF Museum at Hendon. R.34 made her first flight on 14 March 1919 and was delivered to her service base at East Fortune on 29 May after a 21-hour flight from Inchinnan. R.34 had set out the previous evening, but thick fog made navigation difficult, and after spending the night over the North Sea the airship was unable to moor in the morning due to fog. After cruising as far south as Yorkshire R.34 returned to East Fortune to dock at about 3 p.m.[11] The airship made her first endurance trip of 56 hours over the Baltic from 17 to 20 June.[citation needed] It was then decided to attempt the first return Atlantic crossing, under the command of Major George Scott.[12] R.34 had never been intended as a passenger carrier and extra accommodation was arranged by slinging hammocks in the keel walkway. A plate was welded to an engine exhaust pipe to allow for the preparation of hot food.[citation needed] The crew included Brigadier-General Edward Maitland and Zachary Lansdowne as the representative of the US Navy.[13] William Ballantyne, one of the crew members scheduled to stay behind to save weight, stowed away with the crew's mascot, a small tabby kitten called "Wopsie"; they emerged at 2.00 p.m. on the first day, too late to be dropped off.[14] R.34 left Britain on 2 July 1919 and arrived at Mineola, Long Island, America, on 6 July after a flight of 108 hours with virtually no fuel left.[15] As the landing party had no experience of handling large rigid airships, Major E. M. Pritchard jumped by parachute and so became the first person to reach American soil by air from Europe. This was the first East-West aerial crossing of the Atlantic and was achieved weeks after the first transatlantic aeroplane flight. The return journey to RNAS Pulham took place from 10 to 13 July and took 75 hours. Returned to East Fortune for a refit, R.34 then flew to Howden, East Yorkshire, for crew training.[citation needed] On 27 January 1921 R.34 set off on what should have been a routine exercise. Over the North Sea the weather worsened and a recall signal sent by radio was not received. Following a navigational error the craft flew into a hillside on the North Yorkshire Moors during the night, and the ship lost two propellers. She went back out to sea using the two remaining engines and in daylight followed the Humber Estuary back to Howden.[16] Strong winds made it impossible to get her back into the shed, and she was tied down outside for the night.[17] By the morning further damage had occurred and R.34 was written off[18] and scrapped.[19] Data from [1]General characteristics Performance Related development</t>
  </si>
  <si>
    <t>//upload.wikimedia.org/wikipedia/commons/thumb/e/e6/R34.jpg/300px-R34.jpg</t>
  </si>
  <si>
    <t>Patrol airship</t>
  </si>
  <si>
    <t>Armstrong Whitworth (R33)Beardmore (R34)</t>
  </si>
  <si>
    <t>https://en.wikipedia.org/Armstrong Whitworth (R33)Beardmore (R34)</t>
  </si>
  <si>
    <t>643 ft 0 in (195.99 m)</t>
  </si>
  <si>
    <t>5 × Sunbeam Maori , 275 hp (205 kW)  each</t>
  </si>
  <si>
    <t>62 mph (100 km/h, 54 kn)</t>
  </si>
  <si>
    <t>Royal Naval Air Service (to 1918)Royal Air Force (1918 onwards)</t>
  </si>
  <si>
    <t>https://en.wikipedia.org/Royal Naval Air Service (to 1918)Royal Air Force (1918 onwards)</t>
  </si>
  <si>
    <t>United Kingdom</t>
  </si>
  <si>
    <t>R31 class airship</t>
  </si>
  <si>
    <t>https://en.wikipedia.org/R31 class airship</t>
  </si>
  <si>
    <t>R36</t>
  </si>
  <si>
    <t>https://en.wikipedia.org/R36</t>
  </si>
  <si>
    <t>79 ft 0 in (24.08 m)</t>
  </si>
  <si>
    <t>1,950,000 cu ft (55,000 m3)</t>
  </si>
  <si>
    <t>58,240 lb (26,420 kg)</t>
  </si>
  <si>
    <t>Remos GX</t>
  </si>
  <si>
    <t>The Remos G3 Mirage and  Remos GX are German high wing, two seat, single engine light aircraft, built by Remos AG of Pasewalk. The aircraft is supplied as a kit for amateur construction or complete and ready-to-fly. The aircraft is marketed in the America as a Light Sport Aircraft, and as an ultralight in most of Europe.  It is a high-wing design, mostly using engines from the Rotax 912 family.[1]  It was developed from the similar Remos Gemini Ultra.  The Mirage has the same layout, landing gear and structure but has a span reduced by 1.00 m (3 ft 3 in), is 170 mm ( 6.7 in) longer and is 34 kg (75 lb) heavier.  The Mirage also adds an elevator trim tab and electrical flap operation.  The Gemini's standard two-stroke 48 kW (64 hp) Rotax 582 engine was replaced in the Mirage by a 60 kW (80 hp) four-stroke Rotax 912UL.[2] The wings of the G3 Mirage have a constant chord centre section with straight tapered outer panels.  The inboard sections carry electrically operated flaps.  There is a single lift strut on each side, attached to the lower fuselage.  Behind the cabin the fuselage is slender and carries a low set, straight tapered tailplane with horn balanced elevators.  The fin and rudder are straight edged and sharply tapered, the latter horn balanced and ending at the top of the fuselage.  There is a small underfin.[1][3]  The GX version introduced a long, integrated dorsal fin. The G3 Mirage has a tricycle undercarriage with cantilever legs mounted to the fuselage and with faired wheels.[1]  The Remos is somewhat unusual among modern certificated/LSA aircraft in that it can be flown with the doors removed.[4][5] The prototype and most production Mirages have been powered by 80 hp or 100 hp variants of the Rotax 912 flat four engine.  The Mirage RS/L version had a Jabiru 2200 and one aircraft (D-MPCJ) had a two-cylinder, 72 hp Swiss Auto SAB 430 turbocharged car engine, which saved 30 kg (66 lb).[1] The G3 Mirage first flew on 20 September 1997 with the lower powered Rotax.  The first production aircraft also used this engine but had some small horizontal control surface modifications plus the addition of a horn balance to the rudder.[1] The GX has been the current production model since 2006 and features folding wings and monocoque carbon fiber construction.  Its wing has a different airfoil than the G3, improving roll rate and giving better penetration of turbulence.  The GX is fitted with either a Junkers or BRS ballistic parachute recovery system.[1] The GX2009 was introduced at the Sebring Expo. There were improvements to the instrument panel and interior and a new chromoly steel tube landing gear, which replaced the earlier composite undercarriage, is retrofitable to older models.[6] The G3 Mirage/GX has been produced to meet both European ultralight and US LSA regulations. By early 2009 over 300 of all variants had been sold worldwide.[1] About half were in Europe: in mid-2010 there were 156 G3 and GX aircraft on European civil registers west of Russia.[7] [8] The rest went to countries including New Zealand, Thailand and the America.  Mirages were also sold to police forces in Argentina and to a military agency in Romania.[1] An analysis of the operating economics by Aviation Consumer magazine of the G3 versus the Cessna 152 in flight school use during 2013 showed that the G3 cost 50% more to operate than the thirty-year-old Cessna did.[9] Data from Jane's All the World's Aircraft 2010/11[1] Data from Remos Website[12]General characteristics Performance</t>
  </si>
  <si>
    <t>//upload.wikimedia.org/wikipedia/commons/thumb/e/e8/REMOS_G-3_Mirage.jpg/300px-REMOS_G-3_Mirage.jpg</t>
  </si>
  <si>
    <t>Light Sport Aircraft</t>
  </si>
  <si>
    <t>https://en.wikipedia.org/Light Sport Aircraft</t>
  </si>
  <si>
    <t>Remos AG</t>
  </si>
  <si>
    <t>https://en.wikipedia.org/Remos AG</t>
  </si>
  <si>
    <t>(G3) 20 September 1997</t>
  </si>
  <si>
    <t>21 ft 3 in (6.48 m)</t>
  </si>
  <si>
    <t>30 ft 6 in (9.30 m)</t>
  </si>
  <si>
    <t>7 ft 5 in (2.26 m)</t>
  </si>
  <si>
    <t>118 sq ft (11.0 m2)</t>
  </si>
  <si>
    <t>705 lb (320 kg)</t>
  </si>
  <si>
    <t>1,320 lb (599 kg)</t>
  </si>
  <si>
    <t>1 × Rotax 912ULS four cylinder horizontally opposed aircraft engine, 100 hp (75 kW)</t>
  </si>
  <si>
    <t>550 mi (890 km, 480 nmi)</t>
  </si>
  <si>
    <t>15,000 ft (4,600 m)</t>
  </si>
  <si>
    <t>1,280 ft/min (6.5 m/s)</t>
  </si>
  <si>
    <t>123 mph (198 km/h, 107 kn)</t>
  </si>
  <si>
    <t>{'G3 Mirage': 'rst production version with 60 kW (80 hp) Rotax 912 engine, 1999', 'G3 Mirage S': '0\xa0hp (75\xa0kW) Rotax 912 ULS engine, 1999', 'G3 Mirage RS': 'anges to rudder and undercarriage, roof window added, 2001', 'G3 Mirage RS/L': '\xa0hp (63\xa0kW) Jabiru 2200A engine, lightened by 10 kg (22 lb), 2003', 'G3 Mirage ARF': 't built, almost ready-to-fly, 2003', 'G3/600': 'anges to take advantage of the increased ultralight maximum takeoff weight (472.5 kg, 1,042 lb) allowed by 2003 regulations, 2004', 'G3 RaLi': 'rketed by Jordanian Aerospace Industries 2004-6', 'GX': 'rrent (2010) version introduced in 2006, with new carbon fibre wing; more integrated fuselage with dorsal fin and more storage space; ground adjustable pitch propeller', 'GX eLite': 'rsion lightened by 20\xa0kg (44\xa0lb) for the European Fédération Aéronautique Internationale microlight category, with an empty weight of 286\xa0kg (631\xa0lb) and a gross weight of 472.5\xa0kg (1,042\xa0lb). The standard engine available is the 80\xa0hp (60\xa0kW) Rotax 912UL.[10][11]', 'GXNXT': 'troduced in 2011 and marketed in the US as the GXnXES. The standard engines available are the 80\xa0hp (60\xa0kW) Rotax 912UL and the 100\xa0hp (75\xa0kW) Rotax 912ULS[11]'}</t>
  </si>
  <si>
    <t>6.0 hours</t>
  </si>
  <si>
    <t>https://en.wikipedia.org/Germany</t>
  </si>
  <si>
    <t>one passenger</t>
  </si>
  <si>
    <t>21 US gallons (79.49 litres) usable</t>
  </si>
  <si>
    <t>Remos Gemini Ultra</t>
  </si>
  <si>
    <t>44 mph (71 km/h, 38 kn) with full flaps</t>
  </si>
  <si>
    <t>+4/-2[1]</t>
  </si>
  <si>
    <t>SNCASE SE.212 Durandal</t>
  </si>
  <si>
    <t>The SNCASE SE.212 Durandal was a French jet and rocket mixed-power experimental fighter aircraft of the mid-1950s. It was designed by the French aircraft manufacturer SNCASE during the early 1950s, who were keen to exploit the potential advantages of a mixed-power propulsion system. In parallel, as part of a wider effort to re-build French military power and to furnish France with advanced, new domestically-produced designs, the French Air Force sought a supersonic-capable point defence interceptor aircraft with which to equip itself. Accordingly, the resulting design, designated SE.212 Durandal by the company, was at one stage specialised towards its application as a dedicated point-defence interceptor aircraft. The Durandal's development was in parallel to a number of lightweight fighter-bomber projects that were promoted in response to NATO's NATO Basic Military Requirement 1. While SNCASE did opt to submit their design for evaluation towards satisfying this requirement, the more conventional Fiat G.91 was picked as the competition's winner instead, subsequently being manufactured in quantity for numerous nations. Accordingly, the Durandal became one of a number of "also-rans." The first prototype performed its maiden flight on 20 April 1956. Despite promising results demonstrated by the prototypes during tests, the project was ultimately unordered and all work was terminated by the company during 1957.[1] During the late 1940s, following the end of the Second World War, France quickly set about its recovery and the rebuilding of its military, particularly the French Air Force. During this time, the French Air Staff sought both to become a strong military force once again and to foster the indigenous development of advanced military aircraft. In this respect, one area of high interest for prospective development was the relatively new field of rocket-powered aircraft.[2] According to author Michel van Pelt, French Air Force officials were against a pure rocket-powered fight, akin to the wartime-era Messerschmitt Me 163 Komet, but instead favoured a mixed-propulsion approach, using a combination of rocket and turbojet engines. During 1944, a new company, Société d'Etudes pour la Propulsion par Réaction (SEPR), was founded for the purpose of developing France's own domestic rocket engines.[2] The French aircraft manufacturer SNCASE was not only keen to develop and produce cutting-edge designs, but was aware that the French Air Force was keen for aviation companies to investigate the development of a capable and advanced point defence interceptor aircraft, with a view towards inducted such an aircraft into its squadrons.[2] Accordingly, as early as late 1951, SNCASE commenced work on design studies for a lightweight interceptor aircraft that harnessed multiple propulsion systems; the company subsequently tasked its design team, headed by the aeronautical engineer Pierre Satre, to undertake development of such an aircraft.[3] Formal development of what would be designated the SE.212 Durandal by SNCASE was started during December 1963.[4] The design team produced a compact aircraft furnished with a 60° delta wing and powered by a single SNECMA Atar 101F turbojet engine, equipped with afterburning. It was intended for the Durandal to take off while being solely powered by this conventional engine; once it had attained a high altitude, the aircraft's speed could then be boosted by the ignition of its auxiliary engine, a single SEPR 75 rocket motor.[3] The fuel pumps for the rocket motor were driven by the jet engine, thus the latter had to be kept running for the former to be ignited or to continue to power the aircraft.[4] In comparison to other French mixed-power experimental aircraft, such as the competing SNCASO Trident prototype interceptor, it was a heavier aircraft, intended to fly primarily on its jet engine rather than its rocket motor.[5] Its armament was to consist of a single AA.20 air-to-air missile, which was to be carried underneath the fuselage's centreline; an alternative armament configuration involved a pair of 30 mm DEFA cannon or 24 68mm SNEB rockets.[1] According to aviation author Michel van Pelt, the limited missile armament of only one AA.20 was a major point of criticism of the Durandal, and contributed to its cancellation.[4] A pair of prototype aircraft were constructed; on 20 April 1956, the first performed its maiden flight at Istres, initially flying only using jet power, the rocket motor was not installed at all.[4] On 30 March 1957, the second Durandal conducted its first flight, joining the test programme shortly thereafter. It was the second prototype that first made use of the rocket motor during April 1957.[4] During flight testing, a maximum speed of 1,444 kilometres per hour (897 mph) was attained at an altitude of12,300 metres (40,400 ft), even without using the extra power of the rocket motor; this rose to 1667 km/h at 11,800 m while the rocket was active. These tests were performed without any armament being installed. A total of 45 test flights were performed prior to work on the programme being terminated.[4] The second Durandal, aircraft No.02, was statically displayed at the Paris Air Show at Paris Le Bourget Airport during May 1957 with the AA.20 missile underneath the aircraft.[citation needed] During May 1957, the decision was made to terminate development of the Durandal prior to any production aircraft being constructed; no further activity on the programme was ever taken.[4] van Pelt notes that the programme's critics had derided the ability to carry only one AA.20 as giving such an interceptor only a single opportunity to attack, after which it would be defenseless; this criticism was equally applied to the Dassault Mirage I, the precursor to the successful Dassault Mirage III family of fighter aircraft. Furthermore, it was allegedly felt at the time that such a capability was be barely more than that of surface-to-air missiles.[6] According to aviation author Bill Gunston, the cancellation of several French mixed-power aircraft around this time had been heavily influenced by political developments in the neighbouring United Kingdom, specifically the announcement of the 1957 Defence White Paper by the British Defence Minister, Duncan Sandys, in which a large number of advanced aircraft development programmes, including their own mixed-power interceptor programme, had been abruptly aborted in favour of concentrating upon the development of missiles instead.[7] Sections of the first aircraft have been held in store by the Musée de l'Air et de l'Espace at Le Bourget.[8][4] Data from [9]General characteristics Performance Armament   Aircraft of comparable role, configuration, and era</t>
  </si>
  <si>
    <t>//upload.wikimedia.org/wikipedia/commons/thumb/a/ab/Sud_SE-212_Durandal_Le_Bourget_1957.jpg/300px-Sud_SE-212_Durandal_Le_Bourget_1957.jpg</t>
  </si>
  <si>
    <t>Interceptor</t>
  </si>
  <si>
    <t>SNCASE</t>
  </si>
  <si>
    <t>https://en.wikipedia.org/SNCASE</t>
  </si>
  <si>
    <t>Two</t>
  </si>
  <si>
    <t>12.07 m (39 ft 7 in)</t>
  </si>
  <si>
    <t>7.44 m (24 ft 5 in)</t>
  </si>
  <si>
    <t>29.60 m2 (318.6 sq ft)</t>
  </si>
  <si>
    <t>4,575 kg (10,086 lb)</t>
  </si>
  <si>
    <t>6,700 kg (14,771 lb)</t>
  </si>
  <si>
    <t>1 × SEPR 75 rocket engine, 7.35 kN (1,653 lbf) thrust</t>
  </si>
  <si>
    <t>Mach 1.57</t>
  </si>
  <si>
    <t>200 m/s (39,000 ft/min)</t>
  </si>
  <si>
    <t>Abraham Iris</t>
  </si>
  <si>
    <t>The Abraham Iris was a two-seat touring airplane produced in France in the early 1930s in two slightly different versions, the Iris I with a 75 kW (100 hp) Hispano-Suiza piston engine,[1] and the Iris II with a Renault engine.[2] The Iris was a conventional parasol wing monoplane with a neatly faired-in engine. Data from Aviafrance : Abraham AS-2 'Iris' II[2]General characteristics Performance</t>
  </si>
  <si>
    <t>//upload.wikimedia.org/wikipedia/commons/thumb/c/c7/L%27Iris_d%27Edmond_Abraham.jpg/300px-L%27Iris_d%27Edmond_Abraham.jpg</t>
  </si>
  <si>
    <t>Touring aircraft</t>
  </si>
  <si>
    <t>Abraham</t>
  </si>
  <si>
    <t>https://en.wikipedia.org/Abraham</t>
  </si>
  <si>
    <t>6.87 m (22 ft 6 in)</t>
  </si>
  <si>
    <t>467 kg (1,030 lb)</t>
  </si>
  <si>
    <t>760 kg (1,676 lb)</t>
  </si>
  <si>
    <t>1 × Renault 4Pb 4-cylinder air-cooled in-line piston engine, 71 kW (95 hp)</t>
  </si>
  <si>
    <t>400 km (250 mi, 220 nmi)</t>
  </si>
  <si>
    <t>51 kg/m2 (10 lb/sq ft) [citation needed]</t>
  </si>
  <si>
    <t>0.099 kW/kg (0.06 hp/lb)[citation needed]</t>
  </si>
  <si>
    <t>1930s</t>
  </si>
  <si>
    <t>Avia BH-16</t>
  </si>
  <si>
    <t>The Avia BH-16 was a single-seat very light sport aircraft built in Czechoslovakia in 1924. Like other early Avia designs, it was a low-wing braced monoplane of wooden construction. It could be powered by either a 12 kW (16 hp) four-cylinder Vaslin engine or a 19 kW (26 hp)  inverted-V twin-Blackburne Tomtit.[1][2]  General characteristics Performance</t>
  </si>
  <si>
    <t>//upload.wikimedia.org/wikipedia/commons/thumb/d/dc/Avia_BH-16_%281924%29.jpg/300px-Avia_BH-16_%281924%29.jpg</t>
  </si>
  <si>
    <t>Sports plane</t>
  </si>
  <si>
    <t>Avia</t>
  </si>
  <si>
    <t>https://en.wikipedia.org/Avia</t>
  </si>
  <si>
    <t>Pavel Beneš and Miroslav Hajn</t>
  </si>
  <si>
    <t>5.13 m (16 ft 10 in)</t>
  </si>
  <si>
    <t>9.50 m (31 ft 2 in)</t>
  </si>
  <si>
    <t>10.6 m2 (114 sq ft)</t>
  </si>
  <si>
    <t>130 kg (287 lb)</t>
  </si>
  <si>
    <t>238 kg (525 lb)</t>
  </si>
  <si>
    <t>1 × 4-cylinder Vaslin , 12 kW (16 hp)</t>
  </si>
  <si>
    <t>116 km/h (72 mph, 63 kn)</t>
  </si>
  <si>
    <t>500 km (310 mi, 270 nmi)</t>
  </si>
  <si>
    <t>2,000 m (6,600 ft)</t>
  </si>
  <si>
    <t>1.0 m/s (200 ft/min)</t>
  </si>
  <si>
    <t>https://en.wikipedia.org/Pavel Beneš and Miroslav Hajn</t>
  </si>
  <si>
    <t>Scheibe SF 34</t>
  </si>
  <si>
    <t>The Scheibe SF 34 Delphin (German: "dolphin") is a two-seat sailplane that was produced by Scheibe in Germany in the late 1970s and 1980s. Designed by Wolf Hoffmann and originally designated the SF H34, it was Scheibe's first unpowered aircraft of composite construction.[1] The SF 34 is a conventional, mid-wing, cantilever monoplane. The landing gear is of bicycle configuration, with a non-retractable nosewheel and mainwheel semi-recessed into the fuselage.[2] The tail is also equipped with a small skid. Scheibe manufactured the type in Hungary (SF-34b),[2] later it was produced under license in France by Centrair as the Centrair SNC-34 Alliance.[3] In 2010, Scheibe Aircraft in Heubach intended to take up production of the SF-34 again.[citation needed] Data from Jane's All the World's Aircraft 1988-89[4]General characteristics Performance</t>
  </si>
  <si>
    <t>//upload.wikimedia.org/wikipedia/commons/thumb/5/50/Scheibe_A34_%27Alliance%27.jpg/300px-Scheibe_A34_%27Alliance%27.jpg</t>
  </si>
  <si>
    <t>Sailplane</t>
  </si>
  <si>
    <t>https://en.wikipedia.org/Sailplane</t>
  </si>
  <si>
    <t>Scheibe</t>
  </si>
  <si>
    <t>https://en.wikipedia.org/Scheibe</t>
  </si>
  <si>
    <t>Wolf Hoffmann[1]</t>
  </si>
  <si>
    <t>28 October 1978[1]</t>
  </si>
  <si>
    <t>26 by 1987[2]</t>
  </si>
  <si>
    <t>7.5 m (24 ft 7 in)</t>
  </si>
  <si>
    <t>15.8 m (51 ft 10 in)</t>
  </si>
  <si>
    <t>1.4 m (4 ft 7 in)</t>
  </si>
  <si>
    <t>14.8 m2 (159 sq ft)</t>
  </si>
  <si>
    <t>320 kg (705 lb)</t>
  </si>
  <si>
    <t>36.5 kg/m2 (7.5 lb/sq ft)</t>
  </si>
  <si>
    <t>540 kg (1,190 lb)</t>
  </si>
  <si>
    <t>0.7 m/s (140 ft/min) at 75 km/h (40 kn; 47 mph)</t>
  </si>
  <si>
    <t>70 km/h (43 mph, 38 kn)</t>
  </si>
  <si>
    <t>250 km/h (160 mph, 130 kn)</t>
  </si>
  <si>
    <t>FMA I.Ae. 27 Pulqui I</t>
  </si>
  <si>
    <t>The I.Ae. 27 Pulqui I was an Argentine jet designed at the "Instituto Aerotecnico" (AeroTechnical Institute) in 1946. Only one prototype was completed; unsatisfactory performance led to the aircraft being superseded by a later design. The design was created by a team led by the French engineer Émile Dewoitine which included engineers Juan Ignacio San Martín (mil.), Enrique Cardeilhac, Cesare Pallavicino and Norberto L. Morchio. The fuselage was semi-monocoque with an elliptical cross-section housing a single Rolls-Royce Derwent 5 engine with the air intake in the nose and the ducting surrounding the cockpit. The reduced internal fuselage volume forced the fuel tanks to be installed in the wings, which resulted in a significant reduction of its range. The prototype flew on 9 August 1947 with test pilot 1st. Lt. Osvaldo Weiss at the controls. The history of this aircraft was brief, limited to testing and evaluation of the only prototype, as its performance was considered unsatisfactory and in the meantime studies for the more developed FMA IAe 33 Pulqui II were quite advanced. Nevertheless, its role in the history of aviation is quite significant as it was the first jet aircraft developed and built in Argentina and Latin America. This made Argentina the 6th nation in the world to accomplish this task by itself.[citation needed] The restored prototype is currently displayed at the Museo Nacional de Aeronáutica de Argentina of the Argentine Air Force at Morón, Buenos Aires, Argentina.[1] General characteristics Performance Armament  Related development Aircraft of comparable role, configuration, and era  Related lists</t>
  </si>
  <si>
    <t>//upload.wikimedia.org/wikipedia/commons/thumb/e/ec/FMA_IAe27.jpg/300px-FMA_IAe27.jpg</t>
  </si>
  <si>
    <t>Fabrica Militar de Aviones (FMA)</t>
  </si>
  <si>
    <t>https://en.wikipedia.org/Fabrica Militar de Aviones (FMA)</t>
  </si>
  <si>
    <t>Émile Dewoitine</t>
  </si>
  <si>
    <t>1 prototype</t>
  </si>
  <si>
    <t>9.69 m (31 ft 9 in)</t>
  </si>
  <si>
    <t>11.25 m (36 ft 11 in) (initial version with rounded wingtips) or 10.50 m (34 ft) (final version, squared wingtips)</t>
  </si>
  <si>
    <t>3.39 m (11 ft 1 in)</t>
  </si>
  <si>
    <t>19.7 m2 (212 sq ft)</t>
  </si>
  <si>
    <t>2,358 kg (5,199 lb)</t>
  </si>
  <si>
    <t>1 × Rolls-Royce Derwent 5 centrifugal compressor turbojet, 16 kN (3,600 lbf) thrust</t>
  </si>
  <si>
    <t>720 km/h (450 mph, 390 kn)</t>
  </si>
  <si>
    <t>15,500 m (50,900 ft)</t>
  </si>
  <si>
    <t>https://en.wikipedia.org/Émile Dewoitine</t>
  </si>
  <si>
    <t>Fuerza Aérea Argentina</t>
  </si>
  <si>
    <t>https://en.wikipedia.org/Fuerza Aérea Argentina</t>
  </si>
  <si>
    <t>FMA IAe 33 Pulqui II</t>
  </si>
  <si>
    <t>https://en.wikipedia.org/FMA IAe 33 Pulqui II</t>
  </si>
  <si>
    <t>3,600 kg (7,937 lb)</t>
  </si>
  <si>
    <t>Short Mayo Composite</t>
  </si>
  <si>
    <t>The Short Mayo Composite was a piggy-back long-range seaplane/flying boat combination produced by Short Brothers to provide a reliable long-range air transport service to North America and, potentially, to other distant places in the British Empire and the Commonwealth. Short Brothers had built the Empire flying boats which were capable of operating long range routes across the British Empire but could only attempt the trans-Atlantic route by replacing passenger and mail-carrying space with extra fuel. It was known that aircraft could maintain flight with a greater payload than that possible during takeoff. Major Robert H. Mayo, the Technical General Manager at Imperial Airways, proposed mounting a small, long-range seaplane on top of a larger carrier aircraft, using the combined power of both to bring the smaller aircraft to operational height, at which time the two aircraft would separate, the carrier aircraft returning to base while the other flew on to its destination. The British Air Ministry issued Specification "13/33" to cover this project. The Short-Mayo composite project, co-designed by Mayo and Shorts chief designer Arthur Gouge,[1][2] comprised the Short S.21 Maia, [note 1] (G-ADHK) which was a variant of the Short "C-Class" Empire flying-boat fitted with a trestle or pylon on the top of the fuselage to support the Short S.20 Mercury(G-ADHJ).[3] Although generally similar to the Empire boat, Maia differed considerably in detail: the hull sides were flared and had "tumblehome" rather than being vertical as on the Empire to increase the planing surface (necessary for the higher takeoff weights); larger control surfaces; an increase in total wing area from 1,500 sq ft (140 m2) to 1,750 sq ft (163 m2); the engines were mounted further from the wing root to clear Mercury's floats and the rear fuselage was swept up to raise the tailplane relative to the wing. Like the Empire boats, Maia could be equipped to carry 18 passengers.[1] Maia first flew (without Mercury) on 27 July 1937, piloted by Shorts' Chief Test Pilot, John Lankester Parker.[4] The upper component, Mercury, was a twin-float, four-engine seaplane crewed by a single pilot and a navigator, who sat in tandem in an enclosed cockpit. It could carry 1,000 pounds (450 kg) of mail and 1,200 imperial gallons (5,500 litres) of fuel. Flight controls, except for elevator and rudder trim tabs, were locked in neutral until separation. Mercury's first flight, also piloted by Parker, was on 5 September 1937.[5] The mechanism that held the two aircraft together allowed for a small degree of movement. Lights indicated when the upper component was in fore-aft balance so trim could be adjusted prior to release. The pilots could then release their respective locks. At this point the two aircraft remained held together by a third lock which released automatically at 3,000 pounds-force (13 kN). The design was such that at separation Maia would tend to drop while Mercury would climb.[6] The first successful in-flight separation was carried out from the Shorts works at Borstal, near Rochester, Medway, on 6 February 1938, Maia piloted by Parker and Mercury by Harold Piper. Following further successful tests, the first transatlantic flight was made on 21 July 1938 from Foynes, on the Shannon Estuary, west coast of Ireland, to Boucherville,[7] near Montreal, Quebec, Canada, a flight of 2,930 miles (4,720 km). Maia, flown by Captain A.S. Wilcockson, took off from Southampton carrying Mercury piloted by Captain Don Bennett.[8] As well as Mercury, the launch aircraft Maia was also carrying 10 passengers and luggage.[9] Mercury separated from her carrier at 8 pm to continue what was to become the first commercial [note 2] non-stop East-to-West transatlantic flight by a heavier-than-air machine. This initial journey took 20 hrs 21 min at an average ground speed of 144 miles per hour (232 km/h).[10] The Maia-Mercury composite continued in use with Imperial Airways, including Mercury flying to Alexandria, Egypt, in December 1938. After modifications to extend Mercury's range, it established a record flight for a seaplane of 6,045 miles (9,728 km) from Dundee in Scotland to Alexander Bay, in South Africa between 6 and 8 October 1938. Only one example of the Short-Mayo composite was built, the S.21 Maia with the registration G-ADHK and the S.20 Mercury G-ADHJ. The development of a more powerful and longer-range Empire boat (the Short S.26), the increase in allowable all-up weights with the standard "C-Class", the further development of in-flight refuelling and the outbreak of the Second World War combined to render the approach obsolete. Maia was destroyed in Poole Harbour by German bombers on 11 May 1941.[11] Mercury was flown to Felixstowe for use by 320 (Netherlands) Squadron RAF a unit of the Royal Air Force formed from the personnel of the Royal Netherlands Naval Air Service. This squadron was based at the time at RAF Pembroke Dock. When this squadron was re-equipped with Lockheed Hudsons, Mercury was returned to Shorts at Rochester on 9 August 1941 and broken up so that its aluminium could be recycled for use in the war effort.[12] On the Tay Embankment close to the RRS Discovery there is a bronze plaque attached to the seawall.[13] This commemorates the world record long-distance seaplane flight, at a location where the estuary and hills behind the take-off waters are seen. The plaque shows in raised relief the two aircraft still joined but reaching the altitude at which they would have separated. The plaque also contains wording including: - ″Commemoration of the 1938 flight of Captain Bennett from the Tay Estuary to South West Africa... The world record long-distance flight by a seaplane was achieved by the aircraft "Mercury", the upper component of the Short Mayo... The two experimental planes ...were built by Short Brothers for Imperial Airways and designed to carry mail long distances without refueling... This tribute to the epic flight by Captain D.C.T. Bennett and First Officer Ian Harvey was unveiled by Captain Bennett's wife Mrs Ly Bennett and Lord Provost Mervyn Rollo on 4 October 1997.″ The concept also had an unusual legacy, since in 1976 NASA needed to transport the Space Shuttle between the Kennedy Space Center and Edwards Air Force Base between each mission, and to get the craft airborne for gliding tests. A NASA engineer remembered the Mayo Composite, and NASA modified a second-hand Boeing 747 as the carrier aircraft accordingly.[14]  United Kingdom Data from [15]General characteristics Performance Data from [15]General characteristics Performance  Related development Aircraft of comparable role, configuration, and era  Related lists</t>
  </si>
  <si>
    <t>//upload.wikimedia.org/wikipedia/en/thumb/6/61/Searchtool.svg/16px-Searchtool.svg.png</t>
  </si>
  <si>
    <t>Flying-boat, launch aircraft for S.20 Mercury</t>
  </si>
  <si>
    <t>Short Brothers</t>
  </si>
  <si>
    <t>https://en.wikipedia.org/Short Brothers</t>
  </si>
  <si>
    <t>Arthur GougeRobert H. Mayo</t>
  </si>
  <si>
    <t>84 ft 11 in (25.88 m)</t>
  </si>
  <si>
    <t>114 ft 0 in (34.75 m)</t>
  </si>
  <si>
    <t>32 ft 7+1⁄2 in (9.944 m) [17]</t>
  </si>
  <si>
    <t>1,750 sq ft (163 m2)</t>
  </si>
  <si>
    <t>24,745 lb (11,224 kg)</t>
  </si>
  <si>
    <t>27,700 lb (12,565 kg) (limit on weight of Maia for composite launching)</t>
  </si>
  <si>
    <t>4 × Bristol Pegasus XC nine-cylinder radial engines, 919 hp (685 kW)  each</t>
  </si>
  <si>
    <t>200 mph (320 km/h, 170 kn)</t>
  </si>
  <si>
    <t>850 mi (1,370 km, 740 nmi)</t>
  </si>
  <si>
    <t>20,000 ft (6,100 m)</t>
  </si>
  <si>
    <t>destroyed by enemy bombing 11 May 1941</t>
  </si>
  <si>
    <t>195 mph (314 km/h, 169 kn)</t>
  </si>
  <si>
    <t>Imperial Airways</t>
  </si>
  <si>
    <t>33.6 lb/sq ft (164 kg/m2) [6]</t>
  </si>
  <si>
    <t>38,000 lb (17,237 kg)</t>
  </si>
  <si>
    <t>Imperial AirwaysRAF</t>
  </si>
  <si>
    <t>https://en.wikipedia.org/Imperial AirwaysRAF</t>
  </si>
  <si>
    <t>18 passengers</t>
  </si>
  <si>
    <t>https://en.wikipedia.org/1941</t>
  </si>
  <si>
    <t>20,800 lb (9,430 kg) (Normal composite launch weight)26,800 lb (12,160 kg) (Record composite launch weight - Cape flight)</t>
  </si>
  <si>
    <t>6,100 mi (5,300 nmi; 9,820 km) (Cape flight)</t>
  </si>
  <si>
    <t>Göppingen Gö 3</t>
  </si>
  <si>
    <t>The Göppingen Gö 3 Minimoa is a single-seat sailplane produced in Germany. It was designed by Martin Schempp and Wolf Hirth and was produced the year after their first glider, the Göppingen Gö 1. It first flew in 1935. The name is derived from the name Moazagotl given to lenticularis clouds caused by the foehn wind in Sudetenland. The name was used for one of Hirth's earlier gliders and since the Gö 3 was a smaller version, it was called 'Mini' as a diminutive. It established several records, including the world altitude record of 6,687 m (21,939 ft) in 1938 in a thunderstorm. Richard du Pont and Chet Decker flew Minimoas to win the US Championships in 1937 and 1938. It was made out of wood and fabric with cantilevered 'gull' wings. A B-version in 1938 had thinner wings with a modified section and the gull's kink in a different place. The undercarriage was non-retractable. It was the first glider built to carry water-ballast in a tank behind the pilot. Only five Minimoas remain airworthy: two in Germany, one in Japan, one replica build in the Netherlands and the latest one to fly in the U.K. One more is being prepared for flight in Bacchus Marsh Australia.[when?] A 1935 Minimoa is on display at the National Soaring Museum in Elmira, NY (USA).  The only known Minimoa still in private ownership in the USA is a 1938 owned by Jerry Wenger in Powell, WY (USA). General characteristics Performance Related development   Related lists</t>
  </si>
  <si>
    <t>//upload.wikimedia.org/wikipedia/commons/thumb/a/a4/Minimoa.jpg/300px-Minimoa.jpg</t>
  </si>
  <si>
    <t>Glider</t>
  </si>
  <si>
    <t>Sportflugzeugbau Schempp-Hirth</t>
  </si>
  <si>
    <t>https://en.wikipedia.org/Sportflugzeugbau Schempp-Hirth</t>
  </si>
  <si>
    <t>Martin Schempp and Wolf Hirth</t>
  </si>
  <si>
    <t>7 m (23 ft 0 in)</t>
  </si>
  <si>
    <t>17 m (55 ft 9 in)</t>
  </si>
  <si>
    <t>19.05 m2 (205.1 sq ft)</t>
  </si>
  <si>
    <t>245 kg (540 lb)</t>
  </si>
  <si>
    <t>https://en.wikipedia.org/Martin Schempp and Wolf Hirth</t>
  </si>
  <si>
    <t>18.37 kg/m2 (3.76 lb/sq ft)</t>
  </si>
  <si>
    <t>350 kg (772 lb)</t>
  </si>
  <si>
    <t>https://en.wikipedia.org/1935</t>
  </si>
  <si>
    <t>Göttingen 681 - root, Göttingen 693 - tip</t>
  </si>
  <si>
    <t>0.61 m/s (120 ft/min) at 60 km/h (37 mph)</t>
  </si>
  <si>
    <t>219 km/h (136 mph, 118 kn)</t>
  </si>
  <si>
    <t>AutoGyro MT-03</t>
  </si>
  <si>
    <t>The AutoGyro MT-03 is a German autogyro, designed and produced by AutoGyro GmbH of Hildesheim.  The aircraft is supplied as a complete ready-to-fly-aircraft.[1] The MT-03 was approved in the United Kingdom in 2007 in a modified form as the RotorSport UK MT-03.[2] The MT-03 features a single main rotor, a two-seats in tandem open cockpit with an optional partial cockpit fairing, tricycle landing gear with wheel pants and a four-cylinder, air and liquid-cooled, four-stroke, dual-ignition 100 hp (75 kW) Rotax 912 engine or turbocharged 115 hp (86 kW) Rotax 914 engine in pusher configuration.[1] The aircraft fairing is made from composites. Its 8.4 m (27.6 ft) diameter rotor has a chord of 20 cm (7.9 in). The aircraft has an empty weight of 245 kg (540 lb) and a gross weight of 450 kg (990 lb), giving a useful load of 205 kg (452 lb).[1] The MT-03 was developed into the MTOsport and the fully enclosed AutoGyro Calidus.[1] The MT-03 was flown on a world record-setting distance flight in Australia of 1,263 km (785 mi).[1] An AutoGyro MT-03 was used by Norman Surplus in his nine-year global circumnavigation that ended in 2019; the first to be done in an autogyro.[3]  Ethiopia Data from Bayerl[1] and Duda[6]General characteristics Performance</t>
  </si>
  <si>
    <t>//upload.wikimedia.org/wikipedia/commons/thumb/c/cd/Autogyro_MT-03_%28D-MTBI%29_06.jpg/300px-Autogyro_MT-03_%28D-MTBI%29_06.jpg</t>
  </si>
  <si>
    <t>Autogyro</t>
  </si>
  <si>
    <t>https://en.wikipedia.org/Autogyro</t>
  </si>
  <si>
    <t>AutoGyro GmbH</t>
  </si>
  <si>
    <t>https://en.wikipedia.org/AutoGyro GmbH</t>
  </si>
  <si>
    <t>450 kg (992 lb)</t>
  </si>
  <si>
    <t>1 × Rotax 912ULS four cylinder, liquid and air-cooled, four stroke aircraft engine, 75 kW (101 hp)</t>
  </si>
  <si>
    <t>185 km/h (115 mph, 100 kn)</t>
  </si>
  <si>
    <t>5 m/s (980 ft/min)</t>
  </si>
  <si>
    <t>In production (MTOsport, 2012)</t>
  </si>
  <si>
    <t>160 km/h (99 mph, 86 kn)</t>
  </si>
  <si>
    <t>{'AutoGyro MT-03': 'se model for the European and North American market. No longer in production.[1]', 'RotorSport UK MT-03': 'dified model for the United Kingdom market, imported assembled and modified by RotorSport UK.[2]', 'AutoGyro MTOsport': 'proved model for the European and North American market. This model offers a choice of three different rotor systems, two different propellers, two engine choices (Rotax 912S or 914) and floats.[1]', 'AutoGyro MT0-Free': 'rsion of the MTOsport, with no cockpit fairing fitted. This leaves the pilot out in the open air and has the benefit of eliminating the need for rudder input when turning, as the fairing acts as a  destabilizer.[4]'}</t>
  </si>
  <si>
    <t>https://en.wikipedia.org/RotorSport UK MT-03</t>
  </si>
  <si>
    <t>3-bladed variable pitch composite</t>
  </si>
  <si>
    <t>34 litres (7.5 imp gal; 9.0 US gal) or optionally 68 litres (15 imp gal; 18 US gal)</t>
  </si>
  <si>
    <t>NACA 8-H-12</t>
  </si>
  <si>
    <t>8.4 m (27 ft 7 in)</t>
  </si>
  <si>
    <t>55.4 m2 (596 sq ft)</t>
  </si>
  <si>
    <t>8.1 kg/m2 (1.7 lb/sq ft)Minimum speed</t>
  </si>
  <si>
    <t>Granville Gee Bee Model Z Super Sportster</t>
  </si>
  <si>
    <t>The Granville Gee Bee Model Z was an American racing aircraft of the 1930s, the first of the Super Sportster aircraft built by Granville Brothers Aircraft of Springfield, Massachusetts, with the sole intent of winning the Thompson Trophy, which it did in 1931. However, it soon suffered a fatal crash during a world speed record attempt, starting the reputation of the Gee Bee aircraft as killers. Suffering from the effects of the Great Depression, the Granville Brothers decided in July 1931 to build an aircraft to compete in that fall's Thompson Trophy competition at the National Air Races in Cleveland, Ohio.  They hoped that a victory in the prestigious race would lead to additional orders for their line of sporting aircraft.[1] Constructed in less than five weeks at a cost of under $5,000 USD, the Gee Bee (for "Granville Brothers") Model Z, named City of Springfield, was a small, tubby airplane.  It was essentially the smallest possible airframe constructed around the most powerful available engine,[2] a supercharged Pratt &amp; Whitney R-985 "Wasp Junior" radial engine, producing 535 horsepower (399 kW).[1] First flying on August 22, 1931, the Gee Bee Z quickly proved to be tricky to fly, but fulfilled every expectation with regards to its speed. Flown by pilot Lowell Bayles, the Gee Bee Z attained the speed of 267.342 miles per hour (430.245 km/h)[3] at the National Air Races during the Shell Speed Dash qualifying on September 1, then went on to win the Goodyear Trophy race, run over a course of 50 miles (80 km), the next day at an average speed of 205 miles per hour (330 km/h). On the September 5, the aircraft's engineer, Bob Hall, flew the Gee Bee Z to victory in the General Tire and Rubber Trophy race, then won again the next day in a free-for-all event.[4] In the Thompson Trophy Race on September 7, Bayles was triumphant, winning with an average speed of 236.24 miles per hour (380.19 km/h), winning over competitors including Jimmy Doolittle, James "Jimmy" Wedell, Ben Howard, Dale Jackson, Bill Ong, Ira Eaker, and Hall, who finished fourth in a Gee Bee Model Y.[4] Following the Thompson Trophy race, the Gee Bee Z was re-engined with a larger, 750-horsepower (560 kW) Wasp Senior radial, in preparation for an attempt at establishing a world speed record for landplanes at Wayne County Airport in Detroit, Michigan.[1] Unofficially clocked at 314 miles per hour (505 km/h) on a trial run, it surpassed the previous record of 278 miles per hour (447 km/h) by attaining 281.75 miles per hour (453.43 km/h) on December 1, 1931, but the margin was too small for the record to be officially registered.[4] A further record attempt on December 5, 1931, would end in tragedy, the aircraft suffering a wing failure and rolling into the ground, killing Bayles.[2] It was suspected that the Model Z's crash during a speed run in December 1931 was due to an unexpected failure of the gasoline tank cap, which may have come loose and passed through the windshield. A bullet-proof windscreen and internal fuel caps were part of the new design. Analysis of motion picture film of the event examined frame-by-frame, is inconclusive. Control surface flutter is a more likely cause.[5] It is theorized that the gas cap struck the pilot and incapacitated him, causing a sudden upset in pitch that led to uncontrolled flutter in the right aileron which imparted undue stress on that wing, causing it to pitch up sharply and fail.[4] In addition, tests of a reproduction aircraft have shown that the Gee Bee Z was susceptible to aerodynamic flutter at high speed.[1] The 1932 R-1 and its sister ship, the R-2, were the successors of the previous year's Thompson Trophy-winning Model Z. Film of the crash of the Gee Bee Z has become some of the most well known footage from the era of air racing. The crash also helped to establish the reputation of Gee Bee racing aircraft as killers.[1] The Super Sportster design would be refined into the Gee Bee Model R for the 1932 air race season.[6] Two reproductions of the Gee Bee Z have been constructed. One, a faithful reproduction of the original aircraft, was constructed by Jeff Eicher and Kevin Kimball of Mount Dora, Florida, and is housed in the Fantasy of Flight museum in Lakeland, Florida.[1] The other, constructed by Bill Turner in 1978, features extended wings and fuselage for better flight characteristics. It appeared in 1991 as both a static and flying prop in the Walt Disney feature film The Rocketeer; it is now on display at the Museum of Flight in Tukwila, Washington.[3] Data from [4][7]General characteristics Performance Kermit Weeks, founder of Fantasy of Flight, used a Gee Bee Model Z as his main character "Zee" in a series of children's books set around the interwar period. [8] A modified replica of the Gee Bee Model Z appeared in the 1991 Walt Disney feature film, The Rocketeer.  Related development Aircraft of comparable role, configuration, and era</t>
  </si>
  <si>
    <t>//upload.wikimedia.org/wikipedia/commons/thumb/8/88/Gee_Bee_Model_Z_Reproduction.jpg/300px-Gee_Bee_Model_Z_Reproduction.jpg</t>
  </si>
  <si>
    <t>Racing aircraft</t>
  </si>
  <si>
    <t>https://en.wikipedia.org/Racing aircraft</t>
  </si>
  <si>
    <t>Granville Brothers Aircraft</t>
  </si>
  <si>
    <t>https://en.wikipedia.org/Granville Brothers Aircraft</t>
  </si>
  <si>
    <t>Bob Hall</t>
  </si>
  <si>
    <t>1 (pilot)</t>
  </si>
  <si>
    <t>15 ft 1 in (4.60 m)</t>
  </si>
  <si>
    <t>23 ft 6 in (7.16 m)</t>
  </si>
  <si>
    <t>7 ft (2.1 m)</t>
  </si>
  <si>
    <t>75 sq ft (7.0 m2)</t>
  </si>
  <si>
    <t>1,400 lb (635 kg)</t>
  </si>
  <si>
    <t>2,280 lb (1,034 kg)</t>
  </si>
  <si>
    <t>1 × Pratt &amp; Whitney R-985 "Wasp Jr." Radial, 535 hp (399 kW)   supercharged</t>
  </si>
  <si>
    <t>232.314 kn (267.342 mph, 430.245 km/h)</t>
  </si>
  <si>
    <t>780 nmi (900 mi, 1,400 km)</t>
  </si>
  <si>
    <t>200 kn (230 mph, 370 km/h)</t>
  </si>
  <si>
    <t>https://en.wikipedia.org/Bob Hall</t>
  </si>
  <si>
    <t>2-bladed Curtiss Reed fixed pitch, 8 ft 2 in (2.49 m) diameter</t>
  </si>
  <si>
    <t>103 US gallons (390 l; 86 imp gal)</t>
  </si>
  <si>
    <t>M-6</t>
  </si>
  <si>
    <t>Gee Bee Model R</t>
  </si>
  <si>
    <t>https://en.wikipedia.org/Gee Bee Model R</t>
  </si>
  <si>
    <t>Handley Page Manx</t>
  </si>
  <si>
    <t>The H.P. 75 Manx was a British experimental aircraft designed by Handley Page that flew test flights in the early 1940s. It was notable for its unconventional design characteristics, being a twin-engine tailless design of pusher configuration. The Manx (named after a well-known breed of stub-tailed housecat)[1] was built to participate in a flight research program investigating problems associated with tailless aircraft. The partially-swept wings supported the vertical stabilizers of a twin tail, with elevons for pitch and roll control. Construction of the prototype was subcontracted to Dart Aircraft of Dunstable.[2] There were serious issues encountered early in the development phase that caused a delay in the testing program. After it was delivered in 1939, redesigns had to be made because the Manx was too heavy, and there were also structural integrity issues with the main spar. An unorthodox aspect of the Manx design incorporated into the aircraft was that the main undercarriage was retractable, while the nose gear remained fixed. Taxi tests began in early 1940, but inspection revealed serious deterioration of the wing structures, which required extensive repair.[3] These and further problems delayed the maiden flight until June 1943 (sources conflict as to whether it was 11 or 25 June.) The first flight was terminated early when the canopy was lost in mid-flight, but the pilot managed to land the plane safely. In December 1945 the Manx's regular crew were killed flying the Handley Page Hermes prototype. The Manx had accumulated only about 17 hours of flight time over approximately 30 flights when flight tests were finally terminated in April 1946. The sole example built was scrapped in 1952. Data from Jane’s Fighting Aircraft of World War II[4]General characteristics Performance   Aircraft of comparable role, configuration, and era  Related lists</t>
  </si>
  <si>
    <t>//upload.wikimedia.org/wikipedia/commons/thumb/a/ad/Handley_Page_H.P.75_Manx.jpg/300px-Handley_Page_H.P.75_Manx.jpg</t>
  </si>
  <si>
    <t>Handley Page</t>
  </si>
  <si>
    <t>https://en.wikipedia.org/Handley Page</t>
  </si>
  <si>
    <t>Gustav Lachmann</t>
  </si>
  <si>
    <t>two, pilot and flight test observer</t>
  </si>
  <si>
    <t>18 ft 1 in (5.5 m)</t>
  </si>
  <si>
    <t>40 ft 0 in (12.2 m)</t>
  </si>
  <si>
    <t>246 sq ft (22.9 m2)</t>
  </si>
  <si>
    <t>3,000 lb (1,361 kg)</t>
  </si>
  <si>
    <t>4,000 lb (1,814 kg)</t>
  </si>
  <si>
    <t>2 × de Havilland Gipsy Major 4-cyl. inverted air-cooled inline piston engines, 140 hp (100 kW)  each</t>
  </si>
  <si>
    <t>150 mph (240 km/h, 130 kn)</t>
  </si>
  <si>
    <t>https://en.wikipedia.org/Gustav Lachmann</t>
  </si>
  <si>
    <t>Hawker Henley</t>
  </si>
  <si>
    <t>The Hawker Henley was a British two-seat target tug derived from the Hawker Hurricane that was operated by the Royal Air Force during the Second World War. In 1934 Air Ministry Specification P.4/34 was issued which called for a light bomber that could also be deployed in a close-support role as a dive-bomber. Fairey, Gloster and Hawker attempted to fulfil this need and competition was tight to attain the highest performance possible. As the aircraft required only a modest bomb load and with performance being paramount, the Hawker design team chose to focus its efforts on developing an aircraft similar in size to their Hurricane fighter. The Hurricane was then in an advanced design stage and there would be economies of scale if some assemblies were common to both aircraft. This resulted in the Henley, as it was to become known, sharing identical outer wing panel and tailplane jigs with the Hurricane. Both were equipped with the Rolls-Royce Merlin engine as it offered the best power-weight ratio as well as a minimal frontal area. The Henley's cantilever fabric-covered monoplane wing was mid-set, a retractable tail wheel landing gear was selected and accommodation provided for a pilot and observer/air gunner, which differed from the Hurricane's single-seat cockpit. Although construction of a Henley prototype began as early as mid-1935, with priority given to Hurricane development, it was not until 10 March 1937 that, powered by a Merlin "F" engine, it was first flown at Brooklands, shortly after the competing Fairey P.4/34. Subsequently, the aircraft was refitted with light alloy stressed-skin wings and a Merlin I engine (production version of the F) and further test flights confirmed the excellence of its performance. It could reach a top speed of 300 mph (480 km/h). By this time the Air Ministry had, however, decided that it no longer required a light bomber (probably because it was felt that this role was adequately filled by the Fairey Battle). Accordingly, the Henley, which in line with RAF policy had not been fitted with dive brakes; bomb crutches; or specialised bomb sights and thus limited to attack angles of no greater than 70° (and consequently far less accurate than specialised German dive bombers of the same period, notably the Ju 87 Stuka, fitted with all of the foregoing and a semi-automatic bomb release and dive termination system and thus capable of near-vertical dives of pin-point accuracy) was relegated to target-towing duty.  The Air Ministry's decision to abandon work on dive bombers in 1938 had much to do with the danger of engine overspeed in a dive. This could be alleviated by the use of constant speed propellers, such as the Rotol, but these were not available in significant quantity until 1940 and they were then urgently needed to improve the performance of the Hurricane, which they successfully did.[1] Henley production was subcontracted to Gloster Aircraft and 200 were ordered into production. The second prototype was fitted with a propeller-driven winch to haul in drogue cable after air-to-air firing sorties. This was first flown on 26 May 1938. Production Henley III aircraft, entered service with Nos. 1, 5 and 10 Bombing and Gunnery Schools, as well as with the Air Gunnery Schools at Barrow, Millom and Squires Gate. Unfortunately, it was soon discovered that unless the aircraft were restricted to an unrealistically low towing speed of 220 mph (350 km/h), the rate of engine failures was unacceptably high, attributed to a cooling system matched to the Henley's original missions but inadequate when towing a target at high engine speed but low airspeed.[2] Henleys were relegated to towing larger drogue targets with anti-aircraft co-operation units, predictably proving themselves even less well-suited to this role; the number of engine failures increased and problems with engines were compounded by difficulties releasing drogue targets. Several Henleys were lost after the engine cut out and the drogue could not be released quickly enough. A solution was never found to this problem and in mid-1942, the Henley was withdrawn from service, in favour of adapted Boulton Paul Defiants and specialised Miles Martinet aircraft.[3] Data from Hawker aircraft since 1920[4]General characteristics Performance  Related development Aircraft of comparable role, configuration, and era</t>
  </si>
  <si>
    <t>//upload.wikimedia.org/wikipedia/commons/thumb/7/78/Hawker_Henley_TT_III_target_tug_in_flight_c1938.jpg/300px-Hawker_Henley_TT_III_target_tug_in_flight_c1938.jpg</t>
  </si>
  <si>
    <t>Target tug</t>
  </si>
  <si>
    <t>https://en.wikipedia.org/Target tug</t>
  </si>
  <si>
    <t>Hawker Aircraft, Gloster Aircraft</t>
  </si>
  <si>
    <t>https://en.wikipedia.org/Hawker Aircraft, Gloster Aircraft</t>
  </si>
  <si>
    <t>36 ft 5 in (11.10 m)</t>
  </si>
  <si>
    <t>47 ft 10.5 in (14.592 m)</t>
  </si>
  <si>
    <t>14 ft 7.5 in (4.458 m)</t>
  </si>
  <si>
    <t>342 sq ft (31.8 m2)</t>
  </si>
  <si>
    <t>6,010 lb (2,726 kg)</t>
  </si>
  <si>
    <t>1 × Rolls-Royce Merlin II V-12 liquid-cooled piston engine, 1,030 hp (770 kW)</t>
  </si>
  <si>
    <t>294 mph (473 km/h, 255 kn)</t>
  </si>
  <si>
    <t>950 mi (1,530 km, 830 nmi)</t>
  </si>
  <si>
    <t>27,000 ft (8,200 m)</t>
  </si>
  <si>
    <t>1,150 ft/min (5.8 m/s)</t>
  </si>
  <si>
    <t>235 mph (378 km/h, 204 kn) at 15,000 ft (4,572 m)</t>
  </si>
  <si>
    <t>Royal Air Force</t>
  </si>
  <si>
    <t>https://en.wikipedia.org/Royal Air Force</t>
  </si>
  <si>
    <t>25.9 lb/sq ft (126 kg/m2)</t>
  </si>
  <si>
    <t>0.121 hp/lb (0.199 kW/kg)</t>
  </si>
  <si>
    <t>8,840 lb (4,010 kg)</t>
  </si>
  <si>
    <t>3-bladed de Havilland two-pitch propeller</t>
  </si>
  <si>
    <t>Hawker Hurricane</t>
  </si>
  <si>
    <t>https://en.wikipedia.org/Hawker Hurricane</t>
  </si>
  <si>
    <t>Hawker Hotspur</t>
  </si>
  <si>
    <t>https://en.wikipedia.org/Hawker Hotspur</t>
  </si>
  <si>
    <t>https://en.wikipedia.org/1945</t>
  </si>
  <si>
    <t>https://en.wikipedia.org/1938</t>
  </si>
  <si>
    <t>272 mph (236 kn; 438 km/h) at 17,500 ft (5,334 m)</t>
  </si>
  <si>
    <t>Piel Emeraude</t>
  </si>
  <si>
    <t>The Piel CP-30 Emeraude (French: émeraude = "emerald") is an aircraft designed in France in the mid-1950s and widely built both by factories and homebuilders. The Emeraude is a low-wing cantilever monoplane with fixed tailwheel undercarriage and side-by-side seating for two. The aircraft uses wood construction with a laminated box spar with an elliptical trailing edge.[1] The prototype was designed and built by Claude Piel, who then licensed manufacture of the aircraft to a number of firms, most significantly Coopavia. These early production machines were similar to the prototype, but were fitted with more powerful engines. The first major revision of the design was the Super Emeraude, designed by Piel while working at Scintex in the early 1960s. It featured a strengthened airframe and cleaned-up aerodynamics, allowing it to be certified for aerobatics. Much of Scintex's Super Emeraude production was contracted out to CAARP, where the design eventually served as the basis for the CAP-10. Emeraudes were also produced in the United Kingdom (by Fairtravel as the Linnet) and in South Africa by General Aircraft ("Genair") of Virginia Airport as the Aeriel 2 with imported engines,[2] the first aircraft to be manufactured entirely in that country.[3] The Linnet was modified by the Garland Aircraft Company, formed by P.A.T Garland and D.E. Bianchi, to meet British airworthiness requirements. The first aircraft (G-APNS) was built at White Waltham and first flown on 1 September 1958 by Squadron Leader Neville Duke. Two more aircraft were planned but only one more was built by Garland-Bianchi in 1962. Between 1963 and 1965 three more aircraft were built with 100-hp Rolls Royce Continental O-200-A engines. The last two aircraft had one-piece sliding cockpit canopies. Reviewers Roy Beisswenger and Marino Boric described the design in a 2015 review as "It is not quick to build, as the timber construction is rather complicated because of the complex forms, but in aesthetic  terms it is undoubtedly a success."[4] Data from Jane's All The World's Aircraft 1961–62[7]General characteristics Performance   Aircraft of comparable role, configuration, and era</t>
  </si>
  <si>
    <t>//upload.wikimedia.org/wikipedia/commons/thumb/a/aa/CP301A.JPG/300px-CP301A.JPG</t>
  </si>
  <si>
    <t>Civil utility aircraft</t>
  </si>
  <si>
    <t>Coopavia, SCANOR, SOCA, Rouchaud, Renard, CAARP, Scintex, Aeronasa, Fairtravel, Durban, Garland, homebuilders</t>
  </si>
  <si>
    <t>https://en.wikipedia.org/Coopavia, SCANOR, SOCA, Rouchaud, Renard, CAARP, Scintex, Aeronasa, Fairtravel, Durban, Garland, homebuilders</t>
  </si>
  <si>
    <t>Claude Piel</t>
  </si>
  <si>
    <t>6.12 m (20 ft 1 in)</t>
  </si>
  <si>
    <t>8.25 m (27 ft 1 in)</t>
  </si>
  <si>
    <t>11.0 m2 (118 sq ft)</t>
  </si>
  <si>
    <t>395 kg (871 lb)</t>
  </si>
  <si>
    <t>650 kg (1,433 lb)</t>
  </si>
  <si>
    <t>1 × Continental C90-14F air-cooled flat-four engine, 71 kW (95 hp)</t>
  </si>
  <si>
    <t>210–215 km/h (130–134 mph, 113–116 kn)</t>
  </si>
  <si>
    <t>1,000 km (620 mi, 540 nmi) no reserves</t>
  </si>
  <si>
    <t>4,000 m (13,000 ft)</t>
  </si>
  <si>
    <t>3.0 m/s (590 ft/min)</t>
  </si>
  <si>
    <t>195–200 km/h (121–124 mph, 105–108 kn) at 1,500 m (4,900 ft) (75% power)</t>
  </si>
  <si>
    <t>https://en.wikipedia.org/Claude Piel</t>
  </si>
  <si>
    <t>{'CP-30': ' prototype with ', 'CP-301': '-301A – initial production version with Continental C90 engine (118 built)CP-301B – version by Rousseau with sliding canopy, spatted undercarriage and other refinements (23 built)CP-301C – version by Scintex with bubble canopy and revised cowling, wings and tail (84 built)CP-301S – Smaragd version by Binder Aviatik KG / Schempp Hirth Continental C-90 engine, sliding canopy, upper part of rear fuselage in fibreglass including a dorsal fin and other refinements (25 built)', 'CP-301A': ' initial production version with ', 'CP-301B': ' version by ', 'CP-301C': ' version by ', 'CP-301S': ' ', 'Smaragd': 'ersion by Binder Aviatik KG / ', 'CP-304': ' homebuilt version with ', '[object HTMLElement]': {}, 'CP-315': ' this version was powered by a 78-kW (105-hp) Potez piston engine; only one CP-315 was built by Scintex Aviation.', 'CP-320': ' Emeraude fuselage with Super Emeraude wings', 'CP-320A': ' CP-320 with swept fin', 'CP-321': ' CP-320 with Potez engine', 'CP-323': ' CP-320 with 140–160\xa0hp O-320 Lycoming engine', 'CP-323A': ' CP-323 with bubble canopy', 'CP-324': ' ', 'Emeraude Club': 'ith ', 'CP-1310': ' ', 'Super Emeraude': 'y ', 'CP-1315': ' Super Emeraude with ', 'CP-1320': ' ', 'Saphir': 'he Super Emeraude with cabin and wings from ', 'CP-1330': ' Super Emeraude with '}</t>
  </si>
  <si>
    <t>https://en.wikipedia.org/19 June 1954</t>
  </si>
  <si>
    <t>1 passenger</t>
  </si>
  <si>
    <t>SIPA S.90</t>
  </si>
  <si>
    <t>The SIPA S.90 was a French-built two-seat light touring and training aircraft of the 1940s and 1950s. The SIPA S.90 was designed by Yves Gardan for the Société Industrielle Pour l’Aéronautique (SIPA). The prototype first flew on 15 May 1947, winning a French government competition for a new light two-seat aircraft for operation by the French aero clubs. The initial production S.90 was a low-wing aircraft with fixed tailwheel undercarriage and side-by-side seating for two. It was powered by a 75 hp (56 kW) Mathis G4F engine. Four examples were built.[1] 100 aircraft were ordered by the French government, on behalf of the aeroclubs, and these were powered by the 75 hp (56 kW) Minie 4DC engine as the SIPA S.901. The first made its initial flight on 25 June 1948. Deliveries were completed in the early 1950s. Various engines were later installed in the S.901, giving rise to new model numbers.[2] In later years, the S.90 series readily found buyers in the secondhand market and examples have flown with private owners in Belgium, Germany, Switzerland and the United Kingdom. Nine further aircraft were built later with plywood covering in lieu of fabric, receiving new designations. In 2001, 15 examples remained airworthy in France, Switzerland and the UK. Total production of all models was 113 aircraft. The following variants were produced:[3] Data from Airlife's World Aircraft[4]General characteristics Performance</t>
  </si>
  <si>
    <t>//upload.wikimedia.org/wikipedia/commons/thumb/e/e9/SIPA_S.901_Berck_1957.jpg/300px-SIPA_S.901_Berck_1957.jpg</t>
  </si>
  <si>
    <t>Personal and trainer aircraft</t>
  </si>
  <si>
    <t>https://en.wikipedia.org/Personal and trainer aircraft</t>
  </si>
  <si>
    <t>SIPA</t>
  </si>
  <si>
    <t>https://en.wikipedia.org/SIPA</t>
  </si>
  <si>
    <t>5.74 m (18 ft 10 in)</t>
  </si>
  <si>
    <t>8.74 m (28 ft 8 in)</t>
  </si>
  <si>
    <t>1.75 m (5 ft 9 in)</t>
  </si>
  <si>
    <t>366 kg (807 lb)</t>
  </si>
  <si>
    <t>600 kg (1,323 lb)</t>
  </si>
  <si>
    <t>1 × Continental C85-12F 4-cylinder air-cooled horizontally-opposed piston engine, 64 kW (86 hp)</t>
  </si>
  <si>
    <t>217 km/h (135 mph, 117 kn)</t>
  </si>
  <si>
    <t>510 km (320 mi, 280 nmi)</t>
  </si>
  <si>
    <t>194 km/h (121 mph, 105 kn)</t>
  </si>
  <si>
    <t>{'S.90': 'aircraft with 75\xa0hp (56\xa0kW) Mathis G4F engine', 'S.901': '0 aircraft with 75\xa0hp (56\xa0kW) Minié 4.DC.32  engine. Most were re-engined as follows.', 'S.902': '901 with 85\xa0hp (63\xa0kW) Continental C85-12F engine', 'S.903': '901 with 90\xa0hp (67\xa0kW) Continental C90-14F engine', 'S.904': '901 with 75\xa0hp (56\xa0kW) Salmson 5AQ-01 engine', 'S.91': 'new aircraft as S.902 but with plywood-covered fuselage and wings', 'S.92': 'new aircraft as S.91 with 85\xa0hp (63\xa0kW) Mathis 4GB-62 engine', 'S.93': 'new aircraft as S.91 with 75\xa0hp (56\xa0kW) Salmson 5AQ-01 engine', 'S.94': 'new aircraft as S.91 with 90\xa0hp (67\xa0kW) Continental C90-8F engine'}</t>
  </si>
  <si>
    <t>0.11 kW/kg (0.067 hp/lb)</t>
  </si>
  <si>
    <t>private ownersFrench aero clubs</t>
  </si>
  <si>
    <t>1948 - early 1950s</t>
  </si>
  <si>
    <t>France</t>
  </si>
  <si>
    <t>https://en.wikipedia.org/France</t>
  </si>
  <si>
    <t>1 passenger or a payload of 234 kg (516 lb)</t>
  </si>
  <si>
    <t>Tecnam P2006T</t>
  </si>
  <si>
    <t>The Tecnam P2006T is an Italian high-winged, twin-engined all-metal[1] light aircraft built by Costruzioni Aeronautiche Tecnam, which is based in Capua, Italy (near Naples). Certified in the European Union by EASA under CS23, the P2006T received Federal Aviation Administration FAR Part 23 certification in 2010.[2] The P2006T is the lightest twin-engined certified aircraft available,[2] and is a four-seat aircraft with fully retractable landing gear and liquid-cooled Rotax engines that can run on 92 octane unleaded automotive gasoline as well as 100LL.[3] The P2006T is a twin-engined four-seat cantilever high-wing monoplane with a retractable tricycle landing gear. Its stabilator is attached to the fuselage, mostly aft of the vertical fin (the stabilator is a single unit with a cutout in its leading edge where it mounts to the tailcone). The nosewheel of the tricycle landing gear retracts into the nose cone; the trailing-link main units retract into stubs which extend from the lower fuselage. The fuselage section is a slightly rounded rectangle, higher than it is wide. A door on each side of the fuselage provides access to the seating area; in addition an escape hatch is provided above the two forward seats, to be used if fuselage deformation in a crash prevents those doors from being operable. The Rotax engine cylinder heads are liquid-cooled; there are cooling vanes on the cylinder barrels. Thus both cooling airflow through the nacelle, and a cooling radiator, are required in each cowl. The electric starters, used to start the engines on the ground, must also be used for an inflight restart, since the highly geared engines[4] cannot be turned by airflow past the stopped propeller. Thus, for FAA certification, the company was required to add a backup battery in addition to the standard battery. The pilot's power quadrant contains three controls for each engine: throttle, propeller rpm, and carburetor heat. The engines have automatic mixture adjustment, so there is no mixture control required on the panel.[5] The link between the flight controls and the flight surfaces is by pushrod, rather than the usual cables. The P2006T first flew on the 13 September 2007 and was certified by EASA on the 5 June 2009.[6] NASA's all electric X-57 Maxwell prototype aircraft is being developed using a P2006T as its basic structure.[7] Italian military designation for aircraft delivered in the Training role to 70° Stormo of the Italian Air Force on 5 July 2016 for multi-engine pilot training.[10] Data from [2][15]General characteristics Performance  Related development Aircraft of comparable role, configuration, and era</t>
  </si>
  <si>
    <t>//upload.wikimedia.org/wikipedia/commons/thumb/1/13/Tecnam_P2006T_1.jpg/300px-Tecnam_P2006T_1.jpg</t>
  </si>
  <si>
    <t>Four-seat light twin</t>
  </si>
  <si>
    <t>Tecnam</t>
  </si>
  <si>
    <t>https://en.wikipedia.org/Tecnam</t>
  </si>
  <si>
    <t>Luigi Pascale</t>
  </si>
  <si>
    <t>578 (24/8/2017)</t>
  </si>
  <si>
    <t>8.69 m (28 ft 6 in)</t>
  </si>
  <si>
    <t>11.40 m (37 ft 5 in)</t>
  </si>
  <si>
    <t>2.84 m (9 ft 4 in)</t>
  </si>
  <si>
    <t>14.75 m2 (158.8 sq ft)</t>
  </si>
  <si>
    <t>760 kg (1,675 lb)</t>
  </si>
  <si>
    <t>2 × Rotax 912S3 horizontally opposed four-cylinder geared piston engines, 75 kW (100 hp)  each</t>
  </si>
  <si>
    <t>287 km/h (178 mph, 155 kn)</t>
  </si>
  <si>
    <t>1,374 km (853 mi, 742 nmi)</t>
  </si>
  <si>
    <t>4,300 m (14,000 ft)</t>
  </si>
  <si>
    <t>6.4 m/s (1,260 ft/min) 250 ft/min (single engine)</t>
  </si>
  <si>
    <t>In production, active</t>
  </si>
  <si>
    <t>250 km/h (155 mph, 135 kn)</t>
  </si>
  <si>
    <t>{'P2006T': 'andard civilian version.', 'P2006T MRI': 'ritime patrol variant.[8]', 'P2006T MMA': 'lti-Mission variant modified with mission equipment by Airborne Technologies.[9]', '[object HTMLElement]': {}}</t>
  </si>
  <si>
    <t>4.25 hours</t>
  </si>
  <si>
    <t>78 kg/m2 (16 lb/sq ft) at MTOW</t>
  </si>
  <si>
    <t>0,162 hp/kg (0,07 hp/lb)</t>
  </si>
  <si>
    <t>1,230 kg (2,712 lb)</t>
  </si>
  <si>
    <t>2-bladed MT Propeller MTV-21, 1.78 m (5 ft 10 in) diameter constant-speed, fully feathering</t>
  </si>
  <si>
    <t>2007-present</t>
  </si>
  <si>
    <t>Italy</t>
  </si>
  <si>
    <t>3 passengers or 618 pounds (280 kg) payload with full fuel</t>
  </si>
  <si>
    <t>200 litres (44 imp gal; 53 US gal)</t>
  </si>
  <si>
    <t>87 km/h (54 mph, 47 kn)</t>
  </si>
  <si>
    <t>309 km/h (192 mph, 167 kn)</t>
  </si>
  <si>
    <t>NASA X-57 Maxwell</t>
  </si>
  <si>
    <t>https://en.wikipedia.org/NASA X-57 Maxwell</t>
  </si>
  <si>
    <t>115 km/h (71 mph, 62 kn)</t>
  </si>
  <si>
    <t>Glasflügel BS-1</t>
  </si>
  <si>
    <t>The Glasflügel BS-1, sometimes called the Björn Stender BS-1 or the Stender BS-1, is a West German, high-wing, single seat, T-tailed, FAI Open Class glider that was designed by Björn Stender and produced by Glasflügel.[1][2] The prototype BS-1 was designed by Stender as the initials indicate; the BS-1 was closely based on his earlier Akaflieg Braunschweig SB-6 Nixope, produced whilst he was still an undergraduate. Two prototypes were built by him and his three assistants in 1962. He was then a young engineering student and designed the aircraft at the request of a South African sailplane pilot and industrialist, producing a design that was very advanced for its time. While the designer was test flying of one of the prototypes in 1963 the aircraft suffered an in-flight structural failure and Stender was killed. Glasflügel then took over the project and re-engineered the design, based on their experience producing the Glasflügel H-301 Libelle. The company went on to build 18 production aircraft.[1][2][3] The BS-1 is constructed entirely from fiberglass and features an 18.0 m (59.1 ft) wing with flaps and dive brakes. For further glidepath control the BS-1 has a tail-mounted parachute. The landing gear is a retractable monowheel.[1][2] A planned improved model, the BS-1b, was never produced.[2] The BS-1 was considered one of the first soaring "super ships" and was one of the most high-performing gliders of its time, the mid-1960s. Alfred Rohm of West Germany flew a BS-1 to a world 300 km (186 mi) speed record of 135.3 km/h (84 mph) in 1967.[4] Thierry Thys of San Leandro, California flew a BS-1 on a 917 km (570 mi) flight in 1970. At that time it was the third-longest soaring flight ever made.[1][2] Data from Sailplane Directory and Soaring[1][2]General characteristics Performance   Aircraft of comparable role, configuration, and era  Related lists</t>
  </si>
  <si>
    <t>//upload.wikimedia.org/wikipedia/commons/thumb/c/c6/Glasfluegel_BS-1_D-9415.jpg/300px-Glasfluegel_BS-1_D-9415.jpg</t>
  </si>
  <si>
    <t>https://en.wikipedia.org/Glider</t>
  </si>
  <si>
    <t>Glasflügel</t>
  </si>
  <si>
    <t>https://en.wikipedia.org/Glasflügel</t>
  </si>
  <si>
    <t>Björn Stender</t>
  </si>
  <si>
    <t>20, including two prototypes</t>
  </si>
  <si>
    <t>18.0 m (59 ft 1 in)</t>
  </si>
  <si>
    <t>14.09 m2 (151.7 sq ft)</t>
  </si>
  <si>
    <t>310 kg (684 lb)</t>
  </si>
  <si>
    <t>450 kg (993 lb)</t>
  </si>
  <si>
    <t>Production ended 1969</t>
  </si>
  <si>
    <t>https://en.wikipedia.org/Björn Stender</t>
  </si>
  <si>
    <t>32 kg/m2 (6.5 lb/sq ft)</t>
  </si>
  <si>
    <t>1964-1969</t>
  </si>
  <si>
    <t>West Germany</t>
  </si>
  <si>
    <t>https://en.wikipedia.org/West Germany</t>
  </si>
  <si>
    <t>0.543 m/s (106.8 ft/min) at 80 km/h (50 mph)</t>
  </si>
  <si>
    <t>Grob Strato 2C</t>
  </si>
  <si>
    <t>The Grob Strato 2C was a German experimental high altitude research aircraft. Powered by two turbocharged piston engines and featuring an extremely long span wing of composite construction, one aircraft was built in the 1990s, but was abandoned despite setting a world altitude record for piston-engined aircraft on its last flight. In April 1992, the German Aerospace Center (Deutsches Zentrum für Luft- und Raumfahrt e.V - DLR) commenced a programme to develop an aircraft to carry out atmospheric, stratospheric and climatic research.[1]  It chose Grob Aerospace to design and build an aircraft to meet these requirements, based both on its experience in use of composite material in aircraft structures together with its successful development of the Egrett surveillance aircraft, with the aircraft expected to be operational by 1996.[2] In order to meet the requirement to operate at an altitude of 24,000 m (78,700 ft) for 48 hours,[3] Grob designed a twin-engined aircraft with a straight, very high aspect ratio wing of 56.5 m (185 ft 4½ in) span.[4] The wings featured winglets, and were mounted across the top of the fuselage which terminated in a T-tail configuration. The aircraft was designed to be crewed by two pilots, and could accommodate two scientists and associated mission equipment in a pressurised cabin. A galley, rest facilities and a toilet were provided.[1] Unlike the Egrett, which was powered by a single turboprop engine, the Strato was powered by two wing-mounted pusher compound engines consisting of a turbocharged piston engine with the Gas Generator from a PW127 turboprop engine to provide a constant supply of pressurised air to the piston engine at high altitude. This had the advantage of maintaining power at high altitudes.[4] Each engine drove a 6 m (19 ft 8 in) diameter five-bladed propeller.[1] Construction of the airframe moulds started mid-November 1992, with airframe construction beginning in April the following year, starting with the tailplane. The airframe was completed in 1994 and engine installation commenced.[1] The prototype first flew on 31 March 1995.[5] Costs overran, however, and the prototype, which was intended as a Proof of Concept aircraft with off the shelf equipment and a heavier wing structure than planned for the production aircraft,[6] was late and did not deliver the expected performance.[7] Despite setting a world altitude record for manned piston-engined aircraft of 18,552 m (60,897 ft) on 4 August 1995,[8] on its 29th and what turned out to be final flight, the programme was cancelled by the DLR in 1996.[9] Data from Brassey's World Aircraft &amp; Systems Directory 1999/2000[10]General characteristics Performance  Related development</t>
  </si>
  <si>
    <t>//upload.wikimedia.org/wikipedia/commons/thumb/8/8e/Grob_G_850_Strato_2C_D-CDLR_in_2012.jpg/300px-Grob_G_850_Strato_2C_D-CDLR_in_2012.jpg</t>
  </si>
  <si>
    <t>High Altitude Research Aircraft</t>
  </si>
  <si>
    <t>Grob Aircraft</t>
  </si>
  <si>
    <t>https://en.wikipedia.org/Grob Aircraft</t>
  </si>
  <si>
    <t>23.98 m (78 ft 8 in)</t>
  </si>
  <si>
    <t>56.5 m (185 ft 4 in)</t>
  </si>
  <si>
    <t>7.76 m (25 ft 6 in)</t>
  </si>
  <si>
    <t>150 m2 (1,600 sq ft)</t>
  </si>
  <si>
    <t>6,650 kg (14,661 lb)</t>
  </si>
  <si>
    <t>1 × Pratt &amp; Whitney Canada PW127 gas generator</t>
  </si>
  <si>
    <t>Mach 0.56</t>
  </si>
  <si>
    <t>18,100 km (11,200 mi, 9,800 nmi) [a]</t>
  </si>
  <si>
    <t>Prototype only</t>
  </si>
  <si>
    <t>500 km/h (310 mph, 270 kn) at 24,000 m (78,740 ft) [a]</t>
  </si>
  <si>
    <t>13,350 kg (29,432 lb)</t>
  </si>
  <si>
    <t>DLR LH34[11]</t>
  </si>
  <si>
    <t>Glasflügel 303</t>
  </si>
  <si>
    <t>The Glasflügel 303 Mosquito is a composite 15 metre Class single-seat sailplane manufactured by Glasflügel between 1976 and 1980. Designed for the 15 metre racing class, the Mosquito married the Standard Class Hornet fuselage with a flapped wing employing the then widely-used FX 67-K-170 airfoil developed at the University of Stuttgart by Professor Franz Wortmann. The Mosquito had a new design of one-piece canopy rather than the two-piece canopy used on the Hornet. This profile and its sister profile FX 67-K-150 are among the most prolific in the history of gliding, as they were employed also in the Nimbus-2, Mini-Nimbus, DG-200 and DG-400, PIK-20, Kestrel, Mosquito, Vega, Jantar and LAK-12 among other types. The 303 wing featured innovative interconnected trailing edge dive brakes-variable camber flaps. The glider had automatic connection for all controls: ailerons, elevator, air brakes and water ballast. The Mosquito also uses a pneumatic tail wheel rather than a skid. It was available with a tow release in both the nose and near the centre of gravity; in-flight adjustable rudder pedals and seat back. A lever bar to aid in assembly was also employed. A larger than common retractable main wheel with drum brake is also a nice feature, however the brake lever located in the seat pan behind the joy stick is slightly inconvenient.[1] The maiden flight of the Mosquito took place in 1976. It is by all accounts a nice-handling, comfortable and pleasing aircraft, but a little less performing than the contemporaneous Rolladen-Schneider LS3 and ASW 20. Therefore, the Mosquito (and the Schempp-Hirth Mini-Nimbus that shares the same wing) did not do well in top-level competition, neither did it find the large commercial success of the Libelle. The Mosquito was superseded in 1980 by the Glasflügel 304. General characteristics Performance   Aircraft of comparable role, configuration, and era  Related lists Glasflugel Mosquito serial number 70 flight manual</t>
  </si>
  <si>
    <t>//upload.wikimedia.org/wikipedia/commons/thumb/e/e0/Glasfl%C3%BCgel_303_hl_D-7489.jpg/300px-Glasfl%C3%BCgel_303_hl_D-7489.jpg</t>
  </si>
  <si>
    <t>15 metre class sailplane</t>
  </si>
  <si>
    <t>https://en.wikipedia.org/15 metre class sailplane</t>
  </si>
  <si>
    <t>One pilot</t>
  </si>
  <si>
    <t>6.40 m (21 ft 0 in)</t>
  </si>
  <si>
    <t>15.00 m (49 ft 3 in)</t>
  </si>
  <si>
    <t>1.40 m (4 ft 7 in)</t>
  </si>
  <si>
    <t>9.86 m2 (106 sq ft)</t>
  </si>
  <si>
    <t>242 kg (532 lb)</t>
  </si>
  <si>
    <t>450 kg (990 lb)</t>
  </si>
  <si>
    <t>250 km/h (160 mph, 140 kn)</t>
  </si>
  <si>
    <t>125 kg (275 lb) water ballast</t>
  </si>
  <si>
    <t>0.50 m/s (100 ft/min)</t>
  </si>
  <si>
    <t>Huff-Daland XB-1</t>
  </si>
  <si>
    <t>The Huff-Daland XB-1 was a prototype bomber aircraft built for the America Army Air Corps. The XB-1 was the first aircraft named using just a B- designation. Prior to 1926, the U.S. Army used LB- and HB- prefixes, signifying 'Light Bomber' and 'Heavy Bomber'. The first XB-1, called the Super-Cyclops by Huff-Daland,[1] was an extension of the earlier Huff-Daland XHB-1 'Cyclops'. It was essentially the same in size, but sported a twin tail and twin engines. The XB-1's gunnery arrangement was new for an American bomber, but it had been previously used by the British and the Germans near the end of World War I. The Army Air Corps had decided that single-engined bombers such as the XHB-1 performed more poorly and with less safety than the more traditional twin-engined bomber. The aircraft flew for the first time in September 1927. Its original Packard engines did not provide enough power for the aircraft, and it was refitted with more powerful Curtiss Aircraft "Conqueror" engines. This new configuration was designated the XB-1B. Three other similar aircraft designs were requested by the Army Air Corps around the same time which competed against the XB-1 for the contract. Of these three (the XB-2 Condor, the Sikorsky S-37 and the Fokker XLB-2), the Curtiss model eventually won, and only a single XB-1 was ever produced. General characteristics Performance Armament  Related development Aircraft of comparable role, configuration, and era  Related lists</t>
  </si>
  <si>
    <t>//upload.wikimedia.org/wikipedia/commons/thumb/8/89/Parked_Huff-Daland_XB-1.jpg/300px-Parked_Huff-Daland_XB-1.jpg</t>
  </si>
  <si>
    <t>Medium bomber</t>
  </si>
  <si>
    <t>https://en.wikipedia.org/Medium bomber</t>
  </si>
  <si>
    <t>Huff-Daland Aero Company</t>
  </si>
  <si>
    <t>https://en.wikipedia.org/Huff-Daland Aero Company</t>
  </si>
  <si>
    <t>61 ft 6 in (18.7 m)</t>
  </si>
  <si>
    <t>85 ft 0 in (25.9 m)</t>
  </si>
  <si>
    <t>19 ft 3 in (5.9 m)</t>
  </si>
  <si>
    <t>1,604 sq ft (149.0 m2)</t>
  </si>
  <si>
    <t>9,462 lb (4,292 kg)</t>
  </si>
  <si>
    <t>16,500 lb (7,480 kg)</t>
  </si>
  <si>
    <t>2 × Curtiss V-1570-5 Conqueror liquid-cooled V12 engines, 600 hp (450 kW)  each</t>
  </si>
  <si>
    <t>100 mph (160 km/h, 86 kn)</t>
  </si>
  <si>
    <t>700 mi (1,100 km, 610 nmi)</t>
  </si>
  <si>
    <t>Scrapped</t>
  </si>
  <si>
    <t>5.899 lb/sq ft (28.80 kg/m2)</t>
  </si>
  <si>
    <t>0.072 hp/lb (120 W/kg)</t>
  </si>
  <si>
    <t>6 × .30 in (7.62 mm) Lewis machine guns</t>
  </si>
  <si>
    <t>2,500 lb (1,100 kg); 4,000 lb (1,800 kg) on short runs</t>
  </si>
  <si>
    <t>n/a</t>
  </si>
  <si>
    <t>https://en.wikipedia.org/September 1927</t>
  </si>
  <si>
    <t>Huff-Daland XHB-1</t>
  </si>
  <si>
    <t>https://en.wikipedia.org/Huff-Daland XHB-1</t>
  </si>
  <si>
    <t>Granville Gee Bee Model R Super Sportster</t>
  </si>
  <si>
    <t>The Gee Bee Model R Super Sportster was a special-purpose racing aircraft made by Granville Brothers Aircraft of Springfield, Massachusetts at the now-abandoned Springfield Airport (Massachusetts).[1]  Gee Bee stands for Granville Brothers. The 1932 R-1 and its sister plane, the R-2, were the successors of the previous year's Thompson Trophy-winning Model Z. Assistant Chief Engineer[2]  Howell "Pete" Miller and Zantford "Granny" Granville spent three days of wind tunnel testing at NYU with aeronautical engineering professor Alexander Klemin. Granville reasoned that a teardrop-shaped fuselage would have lower drag than a straight-tapered one, so the fuselage was wider than the engine at its widest point (at the wing attachment point[s], within the length of the wing chord). The cockpit was located very far aft, just in front of the vertical stabilizer, in order to give the racing pilot better vision while making crowded pylon turns. The R-1 won the 1932 Thompson Trophy  race, piloted by Jimmy Doolittle. He lapped all but one ship in the race, made easy turns and never had to come down and make a tight pylon turn.  He also set a new F.A.I. world landplane speed record of 296 mph (476 km/h) in the Shell Speed Dash.  The distinction of a landplane record was noteworthy because, at that time, racing seaplanes outran landplanes, such as the then current speed record holder, a Supermarine S.6B which had averaged 407.5 mph (655.8 km/h) on September 1931.[3] The Springfield Union newspaper of September 6, 1932 quoted Doolittle as saying, "She is the sweetest ship I've ever flown. She is perfect in every respect and the motor is just as good as it was a week ago. It never missed a beat and has lots of stuff in it yet. I think this proves that the Granville brothers up in Springfield build the very best speed ships in America today."[4] Another Springfield paper of the same date quoted Doolittle as saying, "The ship performed admirably. She was so fast that there was no need of my taking sharp turns although if the competition had been stiffer I would have. I just hope Russell Boardman can take her out soon and bring her in for a new record. There were lots of things we might have adjusted more properly if we had had time to run tests with the ship, and they would have meant more speed. I am sure Russell Boardman can take her around at quite a bit more than 300 miles an hour so you see my record may not last long after all."[5]  He also personally wrote Zantford "Grannie" Granville a letter dated September 7, 1932, on Shell Petroleum stationery and addressed to Granville Brothers Aircraft, which reads as follows: Dear Grannie: Just a note to tell you that the big G. B. functioned perfectly in both the Thompson Trophy and the Shell Speed Dash. With sincere best wishes for your continued success, I am as ever. Jim[6]The R-1 rapidly acquired an reputation as a dangerous aircraft. This shortcoming was common to most racing machines of any kind. During the 1933 Bendix Trophy race, racing pilot Russell Boardman was killed, flying Number 11. During takeoff from a refueling stop in Indianapolis, Indiana, Boardman pulled up too soon, stalled the R-1 and crashed.[7] The R-1 was repaired but with an 18 in (460 mm) fuselage extension, creating the "Long Tail Racer". The ship was painted with "I.F." on the cowl for intestinal fortitude and the same cartoon "Filaloola Bird" was painted on the side of the fuselage as it was on their successful Model YW. It was decided to save time by not to repairing the R-1 wings, but to use the original wings from the R-2, which had been removed in February 1933 when new wings with flaps were built and installed. The R-1/2, or "Longtail" aircraft carried race number 11 because the R-2's original wings were already painted as Number 11 and the repaired fuselage had to be painted regardless. This aircraft crashed in a landing overrun incident soon after it was built, but Roy Minor, the pilot, was not severely injured. The damage was not severe but there was no money left for repairs.  The unrepaired Long Tail Racer was sold to Cecil Allen before the sheriff's bankruptcy auction ended the Granville Brothers company. Allen renamed the ship "Spirit of Right", built an entirely new wing with a different airfoil and added a new rear fuel tank for the long distance Bendix race. Former Granville Bros. chief engineer "Pete" Miller wrote to Allen warning for him never to put fuel in the rear tank as it would move the center of gravity far to the rear and make the ship too tail heavy to be flown.  It is unlikely Allen ever attempted a fully fueled takeoff before the start of the race. In 1935 Allen started the 2,043 mi (3,288 km), Burbank to Cleveland Bendix Trophy race with all tanks full, wallowed off into the morning fog, crashed in a field just beyond the runway and was killed instantly. In spite of all the fuel, there was no fire. After this final crash, the aircraft was never rebuilt.[8][9] Non-flying replicas of the R-1 have been built at the New England Air Museum and the San Diego Air &amp; Space Museum using original plans for the aircraft.[10] Another is displayed at the Lyman and Merrie Wood Museum of Springfield History at the Springfield Museums.[11] A flying replica of the R-2 was built by Steve Wolf and Delmar Benjamin that first flew in 1991.[12] Benjamin flew an aerobatic routine in this aircraft at numerous airshows until he retired the aircraft in 2002.[13] This aircraft was sold to Fantasy of Flight in 2004 and is on display in OrLampa, Florida.[14] Data from The Influence of Racing Types on Commercial Aircraft Design.[15]General characteristics Performance The 1932 R-2 was identical to the 1932 R-1 except that it used a smaller 550 hp (410 kW) Pratt &amp; Whitney R-985 Wasp Junior nine cylinder radial powerplant, with a narrower engine cowling, as the aircraft was intended primarily as a cross-country racer with a larger fuel capacity of 302 US gal (1,140 l; 251 imp gal) to increase the distance between fuel stops. The gross weight of the R-2 with full tanks was 3,883 lb (1,761 kg). In 1933, the R-2 was modified with the more powerful Pratt &amp; Whitney R-1340 Wasp and its cowling from the 1932 R-1 which was uprated for 1933 with the bigger, more powerful Pratt &amp; Whitney R-1690 Hornet. Other 1933 R-2 modifications included a new thicker wing with a longer span of 27.8 ft (8.5 m) and an area of 104 sq ft (9.7 m2), and Granville's 2-piece, double hinged flaps to aid in getting in and out of very short runways with a full fuel load. The landing speed of the R-2 was cut from 100 to 65 mph (161 to 105 km/h). Both racers also got an aluminum extension to their rudder.[16][17]</t>
  </si>
  <si>
    <t>//upload.wikimedia.org/wikipedia/commons/thumb/d/d0/Gee_Bee_R-1.jpg/300px-Gee_Bee_R-1.jpg</t>
  </si>
  <si>
    <t>Air racing</t>
  </si>
  <si>
    <t>https://en.wikipedia.org/Air racing</t>
  </si>
  <si>
    <t>Howell W. "Pete" Miller, Zantford Granville</t>
  </si>
  <si>
    <t>17 ft 8 in (5.38 m)</t>
  </si>
  <si>
    <t>25 ft 0 in (7.62 m)</t>
  </si>
  <si>
    <t>8 ft 2 in (2.48 m)</t>
  </si>
  <si>
    <t>75 sq ft (6.97 m2)</t>
  </si>
  <si>
    <t>1,840 lb (834 kg)</t>
  </si>
  <si>
    <t>2,415 lb (1,095 kg)</t>
  </si>
  <si>
    <t>1 × Pratt &amp; Whitney R-1340 Wasp 1,344 cubic inch (22 L) displacement air-cooled 9 cylinder radial, 800 hp (596.5 kW)</t>
  </si>
  <si>
    <t>294.38 mph (473.8 km/h, 255.81 kn)</t>
  </si>
  <si>
    <t>925 mi (1,488 km, 804 nmi) 630 miles, full throttle</t>
  </si>
  <si>
    <t>260 mph (418.4 km/h, 230 kn)</t>
  </si>
  <si>
    <t>3,075 lb (1,394.8 kg)</t>
  </si>
  <si>
    <t>1932-1933</t>
  </si>
  <si>
    <t>https://en.wikipedia.org/America</t>
  </si>
  <si>
    <t>160 US gal (610 l)</t>
  </si>
  <si>
    <t>NACA M6 (modified)</t>
  </si>
  <si>
    <t>Gee Bee Model Z</t>
  </si>
  <si>
    <t>https://en.wikipedia.org/Gee Bee Model Z</t>
  </si>
  <si>
    <t>90 mph (144 km/h, 78 kn)</t>
  </si>
  <si>
    <t>2.5 Degrees</t>
  </si>
  <si>
    <t>2.14 hours</t>
  </si>
  <si>
    <t>3.65 hours</t>
  </si>
  <si>
    <t>Savoia-Marchetti S.73</t>
  </si>
  <si>
    <t>The Savoia-Marchetti S.73 was an Italian three-engine airliner that flew in the 1930s and early 1940s. The aircraft entered service in March 1935 with a production run of 48 aircraft. Four were exported to Belgium for SABENA, while seven others were produced by SABCA. The main customer was the Italian airline Ala Littoria. The aircraft was developed in only four months, thanks to the use of the S.55 wing, combined with a much more conventional fuselage. Developed in parallel with a bomber version (the SM.81 Pipistrello) the prototype S.73 first flew on 4 June 1934 from Cameri, with Adriano Bacula as test pilot. The prototype had a four-blade wooden propeller on the central engine, and two-blade wooden propellers on each wing engine. Later all aircraft were fitted with three-blade metal propellers. The S.73 was a mixed-construction (a skeleton of steel covered by wood and fabric for the fuselage, wood for the three-spar wing) monoplane with a braced tailplane and fixed undercarriage. There were two generators, one in each side of the fuselage; the batteries were 24 V and were rated at 90 A. The pilot and co-pilot were seated side-by-side in an enclosed cockpit, with a compartment for a radio operator and a mechanic. A passenger compartment could house 18 passengers in two rows. It had eight metallic fuel tanks, all in the wings, with a total capacity of 3,950 l (1,040 US gal; 870 imp gal). The prototype had French Gnome-Rhône 9Kfr Mistral engines, but further aircraft had 522 kW (700 hp) Piaggio Stella P.X, 574 kW (770 hp) Wright R-1820, 544 kW (730 hp) Walter Pegasus III MR2V, Alfa Romeo 125 or Alfa Romeo 126, driving ground adjustable, three-bladed, aluminium-steel propellers. It could be used from small airports, had reliable handling and was not too costly. With the 574 kW (770 hp)Wright R-1820 engine the S.73 had cruise/max speeds of 270 / 340 km/h (150 / 180 kn; 170 / 210 mph), 1,000 km (620 mi) range, and 6,300 m (20,700 ft) ceiling. With the 544 kW (730 hp) AR.126 the S.73 had a maximum speed of 345 km/h (186 kn; 214 mph),  1,000 km (620 mi) range, and 7,000 m (23,000 ft) ceiling. The SABCA license-produced aircraft had 671 kW (900 hp) Gnome-Rhône 14K Mistral Major engines for a total of 2,013 kW (2,699 hp), comparable to the last models of S.79s or the CANT Z.1018. The S.73 had an unremarkable flight test programme with few modifications recommended by the Regia Aeronautica. It was easy to fly, rugged, and easy to operate on the ground, including the ability to fly from short airfields in treacherous terrain, in spite of being under-powered and the lack of leading edge slats. Its mixed construction and fixed landing gear were its main shortcomings, when contemporary aircraft in the US and Germany were of all-metal construction with retractable undercarriages. Some of these had better performance, but the S.73 remained competitive for some years. The first operator of the S.73 was the Belgian airline SABENA, which purchased five Gnome-Rhône 9Kfr Mistral Major-powered S.73s from Savoia-Marchetti in 1935, introducing them on European routes in the summer of 1935.[1] Two of these aircraft were lost in accidents in 1935. Seven more S.73s, powered by Gnome-Rhône 14K Mistral Major engines, were built for SABENA under license by SABCA in 1936–1937, which allowed the S.73 to replace the Fokker F.VII on the service from Belgium to the Congo. This service took four days (with no overnight flying) with a flight time of 44 hours.[2][3] The second operator of the S.73 was the Italian airline Ala Littoria, which received at least 21 examples, powered by a variety of engines, including the Piaggio Stella X, the Wright R-1820 and the Alfa Romeo 126 RC.10. They were used on services within Europe and to Italy's African empire.[2] In December 1935, an S.73 was used for a journey from Italy to Asmara, delivering over 200,000 letters, with 6,600 km (4,100 mi) traveled in four days, followed by the return trip to Rome on 6 January 1936. A commercial line was established covering a 6,100 km (3,790 mi) journey.[citation needed] Other users included  Avio Linee Italiane (powered by Alfa Romeo 126) and Československé Státní Aerolinie (powered by Walter Pegasus).[4] At the outbreak of World War II the S.73 was already obsolete, but some of the aircraft were pressed into service with the Regia Aeronautica for operations in Abyssinia and Spain. Nine S.73s were present in Eastern Africa and used as military transports.[5] Owing to the poor military situation, with British Commonwealth forces on the brink of capturing Addis Ababa, the Duke of Aosta, the Viceroy of Italian East Africa, ordered the remaining three S.73s to be evacuated. After several days of preparation, they took off from Addis Ababa on 3 April 1941 with 36 men on board, planning to fly to Kufra in Libya, 2,500 km (1,600 mi) away, requiring additional fuel tanks in the fuselage. All three aircraft force-landed in the desert, but refuelled at Jeddah, before resuming their journey. After several days of difficulties, including sand storms that clogged up the air filters, they took off again. Initially, it was planned to make another landing in Beirut but in the meantime Erwin Rommel had conquered Benghazi, so this was the final destination of the three aircraft. Two aircraft, after 10 hours of flying and the men inside almost killed by fumes of the fuel auxiliary tanks, landed at Benghazi, after 4,500 km (2,800 mi) and over a month of travel. Seven Belgian S.73s were flown to the United Kingdom in May 1940 and were pressed into service by the Royal Air Force, and, operated by the SABENA flight crews, were used to fly ammunition to the British Expeditionary Force in Northern France. After two were destroyed by the Luftwaffe at Merville on 23 May, SABENA ordered its surviving aircraft, including the five S.73s, to move to France in preparation for transfer to the Belgian Congo. After the surrender of Belgium on 28 May the SABENA fleet was placed at the disposal of the French government and used to ferry pilots between the French mainland and French North Africa. Following France's surrender on 22 June 1940, the SABENA fleet, including the S.73s, was seized by Italy and operated by the Regia Aeronautica.[6] The S.73s still in Italy were used to equip 605 and 606 Squadriglie. Four S.73s survived until the 1943 armistice, three being used by the Allies and one by the pro-Axis government; all had been taken out of service by the end of the war. S.73 OO-AGN of SABENA crashed at Tatsfield, Surrey, United Kingdom with the loss of all eleven on board.[8] Data from Italian Civil and Military aircraft 1930–1945[22]General characteristics Performance     Related lists</t>
  </si>
  <si>
    <t>//upload.wikimedia.org/wikipedia/commons/thumb/0/0b/Savoia_Marchetti_S.73.jpg/300px-Savoia_Marchetti_S.73.jpg</t>
  </si>
  <si>
    <t>Airliner</t>
  </si>
  <si>
    <t>Savoia-Marchetti</t>
  </si>
  <si>
    <t>https://en.wikipedia.org/Savoia-Marchetti</t>
  </si>
  <si>
    <t>55[clarification needed]</t>
  </si>
  <si>
    <t>17.44 m (57 ft 2+3⁄4 in)</t>
  </si>
  <si>
    <t>23.99 m (78 ft 8+2⁄3 in)</t>
  </si>
  <si>
    <t>4.60 m (15 ft 1 in)</t>
  </si>
  <si>
    <t>92.97 m2 (1,000.7 sq ft)</t>
  </si>
  <si>
    <t>5,788 kg (12,760 lb)</t>
  </si>
  <si>
    <t>9,280 kg (20,460 lb)</t>
  </si>
  <si>
    <t>3 × Piaggio Stella P.IX R.C. 9-cyl air-cooled radial piston engines, 520 kW (700 hp)  each(prototype fitted with 3 x 447.42 kW (600 hp) Gnome-Rhone 9Kfs radial engines)</t>
  </si>
  <si>
    <t>330 km/h (205 mph, 178 kn)At 4,000 m (13,123 ft).On two engines, maximum speed was 270 km/h (168 mph)</t>
  </si>
  <si>
    <t>1,600 km (994 mi, 864 nmi)</t>
  </si>
  <si>
    <t>7,398 m (24,272 ft) On two engines 4,399 m (14,432 ft)</t>
  </si>
  <si>
    <t>3.333 m/s (656.1 ft/min)</t>
  </si>
  <si>
    <t>280 km/h (174 mph, 151 kn)</t>
  </si>
  <si>
    <t>2,000 m (6,562 ft) in 10 minutes4,000 m (13,123 ft) in 20 minutes6,000 m (19,685 ft) in 33 minutes</t>
  </si>
  <si>
    <t>Savoia-Marchetti SM.81</t>
  </si>
  <si>
    <t>https://en.wikipedia.org/Savoia-Marchetti SM.81</t>
  </si>
  <si>
    <t>3-bladed metal variable pitch</t>
  </si>
  <si>
    <t>Ala LittoriaRegia Aeronautica</t>
  </si>
  <si>
    <t>https://en.wikipedia.org/Ala LittoriaRegia Aeronautica</t>
  </si>
  <si>
    <t>18 passengers + 362.9 kg (800 lb) of baggage</t>
  </si>
  <si>
    <t>3,950 l (1,040 US gal; 870 imp gal)</t>
  </si>
  <si>
    <t>90 km/h (56 mph, 49 kn)</t>
  </si>
  <si>
    <t>https://en.wikipedia.org/55[clarification needed]</t>
  </si>
  <si>
    <t>de Havilland DH 108</t>
  </si>
  <si>
    <t>The de Havilland DH 108 "Swallow" was a British experimental aircraft designed by John Carver Meadows Frost in October 1945. The DH 108 featured a tailless, swept wing with a single vertical stabilizer, similar to the layout of the wartime German Messerschmitt Me 163 Komet. Initially designed to evaluate swept wing handling characteristics at low and high subsonic speeds for the proposed early tailless design of the Comet airliner, three examples of the DH 108 were built to Air Ministry specifications E.18/45. With the adoption of a conventional tail for the Comet, the aircraft were used instead to investigate swept wing handling up to supersonic speeds. All three prototypes were lost in fatal crashes. Employing the main fuselage section and engine of the de Havilland Vampire mated to a longer fuselage with a single tailfin and swept wings, the de Havilland DH 108 was proposed in 1944 as an aerodynamic test bed for tailless designs, particularly the DH.106 Comet which had initially been considered a tailless, swept-wing concept.[1]  Despite the Comet design taking on more conventional features, the value of testing the unique configuration to provide basic data for the DH.110[2] spurred de Havilland to continue development of the DH 108. Selecting two airframes from the English Electric Vampire F 1 production line, the new aircraft had unmistakable similarities to its fighter origins, especially in the original forward fuselage which retained the nose, cockpit and other components of the Vampire. The Ministry of Supply named the DH 108 the "Swallow", a name that was never officially adopted by the company.[3] The new metal wing incorporating a 43˚ sweepback was approximately 15% greater in area than the standard Vampire wing.[2] Control was based on the conventional rudder in combination with elevons that were part elevator and ailerons, fitted outboard of the split trailing edge flaps.[2] Although the Vampire fuselage was retained, as development continued, a revised nose and streamlined, reinforced canopy were incorporated.[4] The first DH 108 prototype, serial number TG283, had  a 43° swept wing, flew on 15 May 1946 at RAF Woodbridge. Designed to investigate low-speed handling, it was capable of only 280 mph (450 km/h). The de Havilland chief test pilot Geoffrey de Havilland Jr., son of de Havilland company owner-designer Geoffrey de Havilland, gave a display flight in the DH 108 during the 1946 Society of British Aircraft Constructors (SBAC) airshow at Radlett.[5] In later low-speed testing designed to clear the rear fuselage at high angles of attack, the first prototype was fitted with longer Sea Vampire landing gear.[6] The second, high-speed, prototype, TG306, which had a 45° swept wing incorporating automatic leading-edge Handley Page slats and was powered by a de Havilland Goblin 3 turbojet, flew soon afterwards, in June 1946. Modifications to the design included a  longer more streamlined  nose and a smaller canopy (framed by a strengthened metal fairing) facilitated by lowering the pilot's seat.[4] While being used to evaluate handling characteristics at high speed, on 27 September 1946 TG306 suffered a catastrophic structural failure which occurred in a dive from 10,000 ft (3,050 m) at Mach 0.9 and crashed in the Thames Estuary. The pilot, Geoffrey de Havilland Jr., was killed in the accident. Early wind tunnel testing had pointed to potentially dangerous flight behaviour, but pitch oscillation at high speed had been unexpected. The subsequent accident investigation centered on a structural failure which occurred as air built up at Mach 0.9, pitching the aircraft into a shock stall that placed tremendous loads on the fuselage and wings. The main spar cracked at the roots causing the wings to immediately fold backwards.[7] After the loss of the second prototype, VW120 became the third and final prototype based on the newer Vampire F.5 fighter built at Hatfield. It differed from the first test aircraft in having an even more streamlined pointed nose and smaller reinforced canopy (lowering the pilot's seat allowed for a more aerodynamic canopy shape to be employed). Power-boosted elevators had been specified as a means to control the pitch oscillations at the root of the earlier disaster. A more powerful Goblin 4 of 3,738 lbf (16.67 kN) thrust had the potential to push the DH 108 into the supersonic range. VW120 first flew on 24 July 1947 flown by John Cunningham, the wartime nightfighter ace. Considered an important testbed for high-speed flight, VW120 was readied for an attempt at the World Speed Record then held by a Gloster Meteor at 616 mph (991 km/h). The second prototype, TG306, was a backup for the attempt before it crashed.[7] On 12 April 1948, VW120 established a new World Air Speed Record of 604.98 mph (974.02 km/h) on a 62-mile (100 km) circuit. Then, on 6 September 1948, John Derry is thought to have probably exceeded the speed of sound in a shallow dive from 40,000 ft (12,195 m) to 30,000 ft (9,145 m). The test pilot Captain Eric "Winkle" Brown, who escaped a crash in 1949, described the DH 108 as "a killer".[8] In 1949, VW120 put on an aerial display at Farnborough and was placed third  in the Society of British Aircraft Constructors Challenge Trophy Air Race before being turned over to the Ministry of Supply and test flown at RAE Farnborough.[9] It was destroyed on 15 February 1950 in a crash near Brickhill, Buckinghamshire, killing its test pilot, Squadron Leader Stuart Muller-Rowland. The accident investigation at the time pointed, not to the aircraft, but to a faulty oxygen system that incapacitated the pilot.[9] The coroner's report confirmed that the pilot died from a broken neck. The  failure of the left wing as the plane dived occurred just above the garage at Brickhill. This failure was presumed to be the source of a "bang" described by witnesses at Brickhill. Swishing sounds which were reported came from the aircraft spinning at a high rate due to it having only one wing. It came down in the woods, after glancing off an oak tree: traces of the impact were still visible 50 years later. The airframe and right wing were dismantled by the military, and removed very quickly. The left wing was also recovered from the fields just north of Brickhill. A nearby German field worker ran over to the crash site and was met by the mechanic from Brickhill garage who had rushed to the crash site in his car to offer assistance. The pilot was already dead. In 2001, a search at the crash site by a local using a metal detector was successful. He found some of the mounting bolts "cone shaped" that were removed when the remains had been dismantled on-site. The tree that the DH 108 had hit was also found, with the scar still visible. The earlier theory, that a faulty oxygen system was the cause, was ruled out by the coroner in his later report.[citation needed] Finally, on 1 May 1950, during low-speed sideslip and stall tests, the first prototype, TG283, was lost in a crash at Hartley Wintney killing the pilot, Sqn Ldr George E.C. Genders AFC DFM. After abandoning the aircraft at low altitude in an inverted spin, his parachute failed to open in time. In all, 480 flights had been made by the three Swallows.[10] The DH108 established a number of "firsts" for a British aircraft: it was the first British swept-winged jet aircraft and the first British tailless jet aircraft. General characteristics Performance  Related development Aircraft of comparable role, configuration, and era</t>
  </si>
  <si>
    <t>//upload.wikimedia.org/wikipedia/commons/thumb/f/f1/DH_108_Swallow_tg283.jpg/300px-DH_108_Swallow_tg283.jpg</t>
  </si>
  <si>
    <t>experimental</t>
  </si>
  <si>
    <t>de Havilland</t>
  </si>
  <si>
    <t>https://en.wikipedia.org/de Havilland</t>
  </si>
  <si>
    <t>John Frost</t>
  </si>
  <si>
    <t>29 ft 9.5 in (9.081 m)</t>
  </si>
  <si>
    <t>39 ft (12 m)</t>
  </si>
  <si>
    <t>327.86 sq ft (30.459 m2)</t>
  </si>
  <si>
    <t>8,940 lb (4,055 kg)</t>
  </si>
  <si>
    <t>1 × de Havilland Goblin 4 centrifugal compressor jet engine, 3,738 lbf (16.63 kN) thrust</t>
  </si>
  <si>
    <t>677 mph (1,090 km/h, 588 kn)</t>
  </si>
  <si>
    <t>730 mi (1,170 km, 630 nmi)</t>
  </si>
  <si>
    <t>35,425 ft (10,798 m)</t>
  </si>
  <si>
    <t>https://en.wikipedia.org/John Frost</t>
  </si>
  <si>
    <t>Royal Aircraft Establishment</t>
  </si>
  <si>
    <t>https://en.wikipedia.org/Royal Aircraft Establishment</t>
  </si>
  <si>
    <t>27 lb/sq ft (130 kg/m2)</t>
  </si>
  <si>
    <t>Experimental programme only</t>
  </si>
  <si>
    <t>1946–1947</t>
  </si>
  <si>
    <t>Aerauto PL.5C</t>
  </si>
  <si>
    <t>The Aerauto PL.5C was a roadable aircraft developed in Italy in the early 1950s. It was a high-wing two-seat monoplane whose wings could be folded to quickly transform it into an automobile. It was different from many such projects in that it used its pusher propeller (powered by a Continental C85) for propulsion not only in the air, but on the road as well. Development was abandoned in 1953. Designed by aircraft engineer Luigi Pellarini, the Aerauto was built by Carrozzeria Colli in Milan. Data from Jane's All The World's Aircraft 1951–52[1]General characteristics Performance</t>
  </si>
  <si>
    <t>Roadable aircraft</t>
  </si>
  <si>
    <t>https://en.wikipedia.org/Roadable aircraft</t>
  </si>
  <si>
    <t>Carrozzeria Colli</t>
  </si>
  <si>
    <t>https://en.wikipedia.org/Carrozzeria Colli</t>
  </si>
  <si>
    <t>Luigi Pellarini</t>
  </si>
  <si>
    <t>10.2 m (33 ft 6 in)</t>
  </si>
  <si>
    <t>13.2 m2 (142 sq ft)</t>
  </si>
  <si>
    <t>1 × Continental air-cooled flat-four engine, 63 kW (85 hp)</t>
  </si>
  <si>
    <t>800 km (500 mi, 430 nmi)</t>
  </si>
  <si>
    <t>2.72 m/s (535 ft/min)</t>
  </si>
  <si>
    <t>https://en.wikipedia.org/Italy</t>
  </si>
  <si>
    <t>2.2 m (7 ft 3 in) (wings folded)</t>
  </si>
  <si>
    <t>Shenlong (spacecraft)</t>
  </si>
  <si>
    <t>Shenlong (simplified Chinese: 神龙; traditional Chinese: 神龍; pinyin: shén lóng; lit. 'divine dragon') is a Chinese reusable robotic spaceplane currently in development.[1] Only a few pictures have appeared since it was revealed in late 2007.[2] The latest academic models shown in 2000, reveal a delta winged spaceplane with a single vertical stabilizer, equipped with three high-expansion engines. Presuming a seating arrangement of two crew members sitting side-by-side in the cockpit, dimensions could be very roughly estimated as a wingspan of 8 m, a length of 12 m and a total mass of 12 tonnes. This is within the payload capability of the Chinese CZ-2F or type A launch vehicles.[citation needed] Images of an aerodynamic scaled model, ready to be launched from under the fuselage of a Xian H-6 bomber,[3][4] were first published in the Chinese media on 11 December 2007.[5] Code named Program 863-706, the Chinese name of this spacecraft was revealed as "Shenlong Spaceplane" (神龙空天飞机). These images, possibly taken in late 2005, show the vehicle's black reentry heat shielding, indicating a reusable design, and its engine assembly.[6] First sub-orbital flight of the Shenlong reportedly took place on 8 January 2011.[7] Earlier, images of the High-enthalpy Shock Waves Laboratory wind tunnel of the Chinese Academy of Sciences (CAS) State Key Laboratory of High-Temperature Gas Dynamics (LHD) were published in the Chinese media. Tests with speeds up to Mach 20 were reached around 2001.[8] As of 2007[update], the CAS academician Zhuang Fenggan (莊逢甘) said that a first test flight of the spaceplane would be conducted during the "Eleventh Five-Year Plan", meaning from 2006 to 2010.[9] The state-owned Xinhua News Agency reported in 2017 that China planned to launch a reusable spacecraft in 2020 designed to "fly into the sky like an aircraft".[10] Around 4 September 2020, China conducted a covert launch of a Long March-2F/T2 rocket from the Jiuquan Satellite Launch Center which is to believed to have carried a Chongfu Shiyong Shiyan Hangtian Qi (version of the Shenlong). Chinese media emitted a laconic report referring, that "the test spacecraft will be in orbit for a period of time before returning to the domestic scheduled landing site. During this period, it will carry out reusable technology verification as planned to provide technical support for the peaceful use of space".[11]</t>
  </si>
  <si>
    <t>Reusable robotic spaceplane</t>
  </si>
  <si>
    <t>https://en.wikipedia.org/Reusable robotic spaceplane</t>
  </si>
  <si>
    <t>11 December 2007 (drop tests)8 January 2011 (suborbital flight)</t>
  </si>
  <si>
    <t>In development</t>
  </si>
  <si>
    <t>People's Liberation Army (PLA)China National Space Administration (CNSA)[1]</t>
  </si>
  <si>
    <t>https://en.wikipedia.org/People's Liberation Army (PLA)China National Space Administration (CNSA)[1]</t>
  </si>
  <si>
    <t>China</t>
  </si>
  <si>
    <t>https://en.wikipedia.org/China</t>
  </si>
  <si>
    <t>Martin Jetpack</t>
  </si>
  <si>
    <t>The Martin Jetpack was a single-person aircraft under development. Despite its name, it did not use a jet pack as such, but ducted fans for lift. Martin Aircraft Company of New Zealand (not related to Glenn L. Martin Company, the US company also known as Martin Aircraft) developed it, and they unveiled it at the Experimental Aircraft Association's 2008 AirVenture in Oshkosh, Wisconsin, US. The US Federal Aviation Administration classified it as an experimental ultralight airplane. It used a gasoline (petrol) engine with two ducted fans to provide lift. It was specified to have a maximum speed of 40 km/h (25 mph), a flight ceiling of 2,500 ft (760 m), a range of 15–20 km (9.5–12.5 mi) and endurance of about 28 minutes flight. Empty weight was 200 kg (440 lb). Martin Aircraft initially planned to target first responders as customers. In 2019, the company closed. The Martin Jetpack was under development for over 30 years.  Glenn Neal Martin[1] (not to be confused with Glenn L. Martin, of US Martin Aircraft) started work on it in his Christchurch garage in the 1980s.[2] New Zealand aviation regulatory authorities approved the Martin Jetpack for a limited set of manned flight tests in 2013.[2] As of 2016[update], the price of the commercial production units was hoped to be US$250,000[3] Glenn Martin suddenly resigned on 4 June 2015 after investing 30 years in the product.[citation needed] In August 2016, CEO Pete Coker was replaced by the former CFO James West. The company closed its doors in 2019, with KuangChi Science, Martin Aircraft's 52% majority shareholder, looking for a buyer for the few remaining assets. The Martin Jetpack is a small VTOL device with two ducted fans that provide lift and a 2.0-litre (120 cu in) V4 piston 200-horsepower (150 kW) gasoline engine.[4] Although its pilot straps onto it and does not sit, the device cannot be classed as a backpack device because it is too large to be worn while walking.  However, the Martin Jetpack does not meet the Federal Aviation Administration's classification of an ultralight aircraft: it meets weight and fuel restrictions, but it cannot meet the power-off stall speed requirement. The intention is to create a specific classification for the jetpack –  it uses the same petrol used in cars, is relatively easy to fly, and is cheaper to maintain and operate than other ultralight aircraft. Most helicopters require a tail rotor to counteract the rotor torque, which, along with the articulated head complicate flying, construction, and maintenance enormously. The Martin Jetpack is designed to be torque neutral –  it has no tail rotor, no collective, no articulating or foot pedals –  and this design simplifies flying dramatically. Pitch, roll and yaw are controlled by one hand, height by the other.[5] A further version of the Martin Jetpack was built to prepare for manned flight testing.  The new prototype, with the descriptor P12, had several design improvements over earlier versions, including lowering the position of the Martin Jetpack's ducts, which reportedly resulted in better maneuverability.[2] It also had a fully integrated fly by wire system. P12 was to be developed into a First Responder production model. A lighter personal jetpack was hoped to be available in 2017. In order to enhance safety, the finished product will feature a low opening ballistic parachute along with carbon fibre landing gear and pilot module.[6] On 29 May 2011, the Martin Jetpack successfully completed a remotely controlled unmanned test flight to 1,500 m (5,000 ft) above sea level, and carried out a successful test of its ballistic parachute.[7][8] A second version, designated prototype P12, of the Martin Jetpack received approval from the New Zealand Civil Aviation Authority (CAA) to begin manned flight testing in August 2013.[2] According to an investor update from August 2016, additional funding will be required to complete the certification process. In 2015, the company as part of its listing on the Australian Securities Exchange (ASX:MJP) stated that the jetpack could be available on the market in late 2016; it was expected to sell for approximately US$250,000.[3][9] However, the delivery date was again postponed. Governments were expected to be a large share of initial consumers. The first production model was aimed at military and first responder emergency crews, such as police, firefighters, and medical personnel, to enable them to have faster response times, to reach areas inaccessible by road, and to get to the top of tall buildings quickly.[9] Interested buyers included the government of the United Arab Emirates;[10] it was reported in November 2015 that Dubai (part of the UAE) had placed an initial order for twenty units, simulators, and training, for delivery in 2016. Data from Company Web site[11]General characteristics Performance</t>
  </si>
  <si>
    <t>//upload.wikimedia.org/wikipedia/commons/thumb/6/67/Martin_Jetpack_Unveiling%2C_Liftoff%21_%282714934801%29.jpg/300px-Martin_Jetpack_Unveiling%2C_Liftoff%21_%282714934801%29.jpg</t>
  </si>
  <si>
    <t>Ultralight aircraft</t>
  </si>
  <si>
    <t>Martin Aircraft Co.</t>
  </si>
  <si>
    <t>Glenn Martin</t>
  </si>
  <si>
    <t>2.2 m (7 ft 3 in)</t>
  </si>
  <si>
    <t>200 kg (441 lb)</t>
  </si>
  <si>
    <t>1 × Martin Aircraft Company V4 V-4 piston engine, 150 kW (200 hp)   at 6000 rpm[12]</t>
  </si>
  <si>
    <t>33.7 km (20.9 mi, 18.2 nmi)</t>
  </si>
  <si>
    <t>910 m (3,000 ft) AMSL</t>
  </si>
  <si>
    <t>2.0 m/s (400 ft/min)</t>
  </si>
  <si>
    <t>company closed</t>
  </si>
  <si>
    <t>56 km/h (35 mph, 30 kn) at 152 m (500 ft) minimum altitude</t>
  </si>
  <si>
    <t>30 minutes</t>
  </si>
  <si>
    <t>0.467 kW/kg (0.284 hp/lb)</t>
  </si>
  <si>
    <t>New Zealand</t>
  </si>
  <si>
    <t>https://en.wikipedia.org/New Zealand</t>
  </si>
  <si>
    <t>120 kg (265 lb) payload</t>
  </si>
  <si>
    <t>11.89 US gal (9.90 imp gal; 45.0 l)</t>
  </si>
  <si>
    <t>2 × 0.8 m (2 ft 7 in)</t>
  </si>
  <si>
    <t>1 m2 (11 sq ft) Carbon/Kevlar composite ducted fans</t>
  </si>
  <si>
    <t>320 kg/m2 (66 lb/sq ft)</t>
  </si>
  <si>
    <t>2.4 m (7 ft 10 in)</t>
  </si>
  <si>
    <t>Cirrus Vision SF50</t>
  </si>
  <si>
    <t>The Cirrus Vision SF50, also known as the Vision Jet, is a single-engine very light jet designed and produced by Cirrus Aircraft of Duluth, Minnesota, America. After receiving deposits starting in 2006, Cirrus unveiled an aircraft mock-up on 28 June 2007 and a prototype on 26 June 2008. It made its maiden flight on 3 July 2008. Development slowed in 2009 due to lack of funding. In 2011 Cirrus was bought by CAIGA, a Chinese enterprise that funded the project a year later. The first conforming prototype subsequently flew on 24 March 2014, followed by two other prototypes that same year. The test flying program resulted in the US Federal Aviation Administration awarding a type certificate on 28 October 2016. Deliveries started on 19 December 2016 and by July 2020, 200 jets had been delivered. Powered by a Williams FJ33 turbofan, the all-carbon fiber, low-wing, seven-seat Vision SF50 is pressurized, cruises at 300 kn (560 km/h) and has a range of over 1,200 nmi (2,200 km). For emergency use it has a whole-aircraft ballistic parachute system. Reviews have compared its performance to high-performance single turboprop aircraft. In 2018 the Vision Jet was awarded the Collier Trophy for the "greatest achievement in aeronautics or astronautics in America" during the preceding year, being the first certified single-engine civilian jet. From June 2006 to July 2008, the design was developed under the project name "The Jet",[4] or "The-Jet by Cirrus".[5] On 9 July 2008, Cirrus announced the marketing name of "Vision SJ50", with "V" for the V-tail and "SJ" for "single-jet".[6] By March 2009, the aircraft was re-designated as the "Vision SF50", as it uses a single-fanjet engine.[7] By April 2016, Cirrus was calling it the "Vision Jet"[8] and on 28 October 2016, it was certified as the "Model SF50".[9] The company began initial development on the jet in 2003 at an offsite Duluth, Minnesota location it called the "Moose Works”, a parody on Lockheed Martin's Advanced Development Programs dubbed the "Skunk Works".[2][3] The jet was announced by Cirrus in June 2006 at the Cirrus Owners and Pilots Association meeting.[5] At the October 2006 NBAA Convention, Cirrus detailed its single jet program to solicit US$100,000 deposits from potential customers, targeting a price below $1 million and  a 2010 certification, for a 300 kn (560 km/h) cruise speed around 25,000 ft (7,600 m) with a Williams FJ33 and a whole-airplane parachute recovery system.[10] Cirrus described it as the "slowest, lowest, and cheapest jet available."[11] In early 2007 the company gave deposit holders a drawing of the aircraft in the form of a jigsaw puzzle, one piece at a time. On 27 June 2007, the puzzle was completed and the aircraft mock-up was unveiled the following day.[12] Starting at this time it became described as a "personal jet".[13] In September the L-3 SmartDeck avionics package was selected for the jet development.[14] On 27 December, Cirrus Design leased a 189,000 sq ft (17,600 m2) former Northwest Airlines hangar at Duluth International Airport in which to build the design.[15] By 22 May 2008, the company had 400 refundable deposits of US$100,000.[4] The prototype was first shown publicly at the annual Cirrus Owners and Pilots Association Cirrus Migration on 26 June 2008.[16] The Vision Jet was first flown on 3 July 2008 at the Duluth airport.[17][18][19] It was then flown at AirVenture Oshkosh later that month.[20] By 3 December, the prototype had flown 120 hours, exploring the whole center of gravity envelope, testing engine in-flight shut-down and restart and aerodynamic stall characteristics.[21][22] The right side door was replaced by an emergency egress hatch to save weight on production aircraft. Based on test flights and computer models, the aerodynamic design was modified to increase performance and improve the engine thrust angle. The production aircraft was planned to have a more pointed nose, larger belly section, redesigned wing-root fairing, reduced tail sweep and a larger or dual ventral fin.[21] The aircraft's payload was planned to be 1,200 or 400 lb (540 or 180 kg) with full fuel, based on owners often flying long trips solo.[21] Range was targeted for 1,100 nmi (2,037 km) and maximum cruise speed for 300 kn (556 km/h).[21] An FAA type certificate was to be applied for by mid-December 2008, but EASA certification was postponed due to the higher fees involved.[21][23] It was decided by the company that pilot training would be required in the aircraft type certificate, like the Eclipse 500.[21] However, this was not written into the final type certificate.[9] The aircraft's base price was US$1 million in 2008[21] and its equipped price was anticipated to be US$1.25 million for 2011 deliveries.[23] On 31 March 2009, Cirrus confirmed that the Garmin G1000 avionics had been selected for the SF50 production aircraft.[24] In mid June 2009, L-3 Communications sued Cirrus for US$18M over the cancellation of its previously selected avionics.[25] In 2009, during the height of the Great Recession, progress on the program slowed significantly. By the end of June, Cirrus co-founder and former CEO Alan Klapmeier proposed  buying the project from the company and its major shareholder Arcapita, to speed up development and produce it under a new company, which would be advised by Merrill Lynch.[26][27][28] On 26 July, Alan's brother and fellow Cirrus co-founder Dale Klapmeier came out in support of his efforts and said that Alan was the only person Cirrus would consider letting take over the jet program.[29] Cirrus stated that financing the project was necessary to complete certification and commence production, either at the company or with Alan Klapmeier.[30] However, on 31 July, Alan announced that the offer did not meet Arcapita's or Cirrus’ expectations.[31][32] In August, he left the company while Dale remained, effectively ending the formal 25-year business partnership between the Klapmeier brothers.[33] By July 2009, 200 hours of flight tests had been completed and the resulting design changes had been incorporated, including an X-tail, simpler and lighter flaps, and handling changes to induce a pitch up when applying thrust.[citation needed] Although some deposits had been refunded during the economic recession, Cirrus still had nearly 400 orders and anticipated first deliveries in 2012, subject to capital funding.[30] On 2 September, Cirrus announced its price: US$1.39M for deposit holders, equipped similar to a Cirrus SR22 GTS, US$1.55M with a US$100,000 deposit before the end of the year, and US$1.72M after that, with a US$50,000 deposit.[34][35] In November 2009, following additional test flights, development slowed again due to the lack of capital, delaying deliveries past 2012.[36] Cirrus’ leased space in the ex-Northwest hangar in Duluth closed around this time as well, caused by shrinking sales.[37] By January 2010, the prototype had accumulated 236 hours, while the certification and delivery timeline was reliant on cash flow, as 428 orders were backlogged and growing by one or two per week.[38] By early June, the then-US$1.72M jet had 431 orders, with deposits becoming non-refundable at the beginning of that year. A conforming prototype was expected to be completed by the end of 2010 and fly by the end of 2011, targeting a mid-2013 certification date, while developing the "high-risk" full-aircraft parachute system.[39] In April 2012, Cirrus's new owner CAIGA invested enough in the project to secure its development, previously estimated at $150 million.[40] By July 2012, the prototype had flown 600 hours in almost 600 flights and the company was ready to build the composite construction tooling required for a conforming prototype, expected to fly in late 2013 for type certification testing.[41] By February 2013 the company was hiring staff to produce the aircraft, now priced at US$1.96M.[42] In April, the new prototype roll-out date was announced for 2013.[43] Certification flight testing was scheduled to start in 2014.[44] In October 2013, three test aircraft were under construction, the first deliveries were scheduled for 2015 and the order book now held 500 deposits.[45] By then the first conforming aircraft was to fly in early 2014.[46] By February 2014, 800 hours of test flying had been completed.[47] On 24 March 2014, the first conforming prototype flew.[48] The prototype was displayed at the Oshkosh Airshow that summer.[49] Pre-orders of the $1.96 million jet then numbered 550 and Cirrus intended to produce up to 125 aircraft per year.[50][51] The second conforming test aircraft flew in November 2014.[52] The third and final conforming test aircraft made its first flight on 20 December 2014.[53] In February 2015 the city of Duluth, Minnesota committed US$6M and had asked the state of Minnesota to contribute US$4M to build a US$10M factory that would be leased to Cirrus to produce the jet, to avoid the company moving the manufacturing operation elsewhere.[54] In April 2015, confident the certification would be on schedule and no modifications needed, Cirrus started production of the first of its 550 orders for the design.[55] In September, the Cirrus Perspective Touch glass cockpit by Garmin was finalized, featuring one primary flight display and one multi-function display, with three smaller touchscreen controllers located underneath.[56] By January 2016, certification had been delayed from 2015 to the first half of 2016 due to inflight ballistic parachute testing.[57] In March, it was announced that in-flight parachute deployment tests were not required by the Federal Aviation Administration for certification.[58] On 5 May 2016, the first production aircraft flew and certification was then forecast for June.[59] The Williams FJ33-5A engine was approved by the FAA on 6 June 2016.[60] Certification was then planned for the end of the same month.[61] By July, the SF50 had over 600 orders, the four flight test aircraft had flown more than 1,700 hours and certification had been delayed to the fourth quarter of the year.[62] On 28 October, after a ten-year development process marked with myriad technical and financial challenges, the SF50 earned its type certificate from the FAA.[63] The design became the first civilian, single-engine jet to be type certified.[64] The first customer Vision SF50 was delivered on 19 December 2016, against 600 outstanding orders.[65] The first customer delivery ceremony was held in the new $16 million, 70,000 sq ft (6,500 m2) finishing center in Duluth, where Cirrus employs more than 750 people.[66] By April 2017, Cirrus planned to deliver 25 to 50 aircraft that year and 75 to 125 in 2018.[67] A production certificate was awarded on 2 May,  to produce more with no individual inspections.[68] As 15% of its orders are intended for the European market, Cirrus received EASA certification at the May 2017 EBACE.[69] A video of the Cirrus Airframe Parachute System (CAPS) being tested inflight with a piloted SF50 prototype was published by Business Insider in May 2017.[70] By July 2017, seven customer aircraft had been delivered and one per week were being produced.[71] On 19 December 2018, Dale Klapmeier announced that he would leave his position as CEO of the company in the first half of 2019.[72] By the end of 2018, 88 aircraft had been delivered, including 63 that year, while 540 orders were backlogged.[73] Cirrus increased production to over 80 aircraft in 2019 and plans to produce 100 in 2020.[73][74] By October 2019, the US market represented 85% of deliveries, but that was predicted to drop to 75% in 2020, as the number of international deliveries continues to grow.[75] Since August 2020, Cirrus has offered an optional emergency autoland system by Garmin, which the company introduced in October 2019. It initiates at the push of a button and is built into the G3000 integrated avionics for the new G2 model. The system is the 3rd certified in general aviation (and 1st ever on a jet), along with the Piper M600[76] and Socata TBM 940. Cirrus calls the technology "Safe Return".[77] Offered for $170,000 including extra equipment, it allows landing on runways over 5,836 ft (1,779 m).[78] The Vision SF50 was the most-delivered business jet in 2018,[79] 2019,[80] and 2020.[81] By 23 March 2021, 257 Vision Jets were on the US Federal Aviation Administration registry.[82] The Vision SF50 is a low-wing cantilever monoplane powered by a single Williams FJ33-4A-19 turbofan, producing 1,900 lbf (8,500 N),  mounted above the rear fuselage. It has a V-tail and retractable tricycle landing gear. The design is made entirely of composite material, a first for a production jet. The enclosed cabin is 5.1 ft (1.56 m) wide and 4.1 ft (1.24 m) high. It can seat up to seven occupants.[9] The cockpit, second and third rows each seats two and an extra seat slides between the second and third row, but the third row is only large enough to accommodate children.[83] It has a 300 kn (560 km/h) cruise speed. Access to the cabin is through a clamshell door on the left hand side of the fuselage.[84] The SF50 is designed for a life limit of 12,000 flight hours.[85] This is not a type certification limit.[9] The SF50 is the first jet to come with a whole-aircraft ballistic parachute,[64] the company's CAPS, deploying from the aircraft's nose.[63][86] The SF50 is intended to be a step-up aircraft for pilots who have flown the Cirrus SR20, SR22 and other high-performance light aircraft,[86] and was developed initially for personal use and not for the corporate or air taxi industries.[21] However, by 2019, the jet was FAR part 135 approved for air taxi operators.[87] Early versions were certified for 28,000 ft (8,534 m) and later ones to 31,000 ft (9,449 m). The design has urethane deicing boots and an optional lavatory, a single-piece carbon shell will contain cabin pressurization and it should fit in a usual US 40 ft (12 m) Tee hangar.[9][38] The wing spar is made of pure pre-preg carbon fiber plies, cured in a high-pressure, high-temperature autoclave, while most of the other major airframe parts are made of low-pressure, low-temperature cured carbon fiber sandwich construction, around a honeycomb core, including hand layup of outer pre-preg carbon fiber plies. High-strength metal alloys are used for the landing gear and other concentrated stress areas, while the primary flight control surfaces and wing flaps are aluminum, with mechanical flight controls. The  stall speed at MTOW with landing gear and flaps down is 67 kn (124 km/h) IAS, while the Vso is 64 kn (119 km/h) IAS at the 5,550 lb (2,520 kg) max landing weight, with Vref at 83 kn (154 km/h) IAS or lower, similar to an SR22. The aircraft has a 14.7:1 glide ratio, allowing it to glide 75 nmi (139 km) from its FL 310 ceiling to sea level.[88] In August 2020, the Vision SF50 received FAA approval for the installation of its Safe Return autoland system by Garmin, the first jet aircraft to do so.[89] The system is activated with a cabin-ceiling switch and will determine the nearest safe airport, navigate to it, complete a landing and stop, all without human input.[90] AVweb describes the Vision Jet as both a great airplane and a significant one by how well "the design resonates with the intended buyer". At FL270 and ISA +15 °C it cruises at 270 kn (500 km/h) and consumes 57 US gal/h (216 l/h).[91] At the same FL270, ISA +15 °C, a review in Flightglobal reported a fuel consumption of 59 US gal/h (223 l/h) at Mach 0.46, 287 kn (532 km/h) and 45 US gal/h (170 l/h) at Mach 0.38 and a 235 kn (435 km/h) long-range cruise speed.[92] Aviation Week &amp; Space Technology notes Cirrus has succeeded in producing the “lowest, slowest and least expensive” jet and noted that high-lift airfoils emphasize low-speed performance over top-end speed with a turboprop-like VMO of 250 kn (463 km/h) IAS or a 0.53 MMO and a FL280 ceiling. This review reported a 68 US gal (257 l)/h - 456 lb (207 kg)/h fuel burn at its 307 kn (569 km/h) TAS maximum cruise speed (at 5,575 lb (2,529 kg), FL280, ISA+6 °C) and 49 US gal (185 l)/h fuel burn at 270 kn (500 km/h). Like an early 1970s Citation 500, aerodynamic drag limits it to VMO in a 300–500 ft/min (1.5–2.5 m/s) descents, for which it is held at max continuous thrust, unlike most current jets.[93] The publication also states that the large wraparound windshields and sloping nose provide excellent forward visibility and a spacious cabin, although the engine noise is quite prominent, requiring active noise-cancelling headphones for all occupants. Approach speeds are reported to be comparable to the single-engine turboprops, but cruise and range are below some of them. The FJ33's FADEC lessens pilot workload, but changing thrust produces considerable pitch coupling, due to the engine's location.[93] Aviation International News reported a 60 US gal (227 l)/h fuel burn at 293 kn (543 km/h) TAS (FL280, ISA +12 °C). The author reported that it can carry two people and baggage over 1,000 or 1,200 nmi (1,900 or 2,200 km) at 300 or 240 kn (560 or 440 km/h) TAS (NBAA IFR range). Upgrading from a single-engine piston aircraft meant either a piston twin, like the Beechcraft Baron or Piper Seneca; a Piper Meridian, SOCATA TBM or Pilatus PC-12 high-performance single-engine turboprops; or a very light jet. The $2.3 million typically-equipped SF50 benefits from its operating simplicity and roomy cabin compared to the $2.25 million Piper M500/M600, the fast TBMs and, as of December 2017[update], the soon-to-be-certified Epic E1000, or the nearly $5 million, larger capacity aircraft, such as the Pilatus PC-12 or Cessna Denali.[94] In April 2018, the design was named the 2017 winner of the Robert J. Collier Trophy for the "greatest achievement in aeronautics or astronautics in America" in the past year. The trophy was awarded for "designing, certifying, and entering-into-service the Vision Jet — the world's first single-engine general aviation personal jet aircraft with a whole airframe parachute system".[95] Other accolades received by the aircraft include: the Flying Editors' Choice Award 2017,[96] de:Fliegermagazin Best Plane of the Year 2017,[97] Plane &amp; Pilot Plane of the Year 2017,[98] Popular Science 100 Greatest Innovations of 2017,[99] and Flying's Innovation Award 2018.[100] On April 16, 2019, Cirrus issued a mandatory Service Bulletin to replace the angle of attack (AOA) vane within five flight hours after three reported incidents where stall warnings and stick shakers were activated by automated systems in normal flight. After similar problems led to the Boeing 737 MAX groundings, the FAA felt that this was serious enough to issue an Airworthiness Directive grounding the entire SF50 fleet on April 18.[101] Unlike the 737 MAX, the electronic stability control system in the Vision Jet could be overridden with pilot inputs, and all three reported incidents resulted in safe landings. On April 22, Cirrus was shipping new corrected AOA hardware sensors to operators for replacement.[102] The screws securing the potentiometer shaft to the AoA vane shaft were not properly torqued, and by May 2019, the fleet of over 100 had been returned to service.[103] Cirrus again issued a mandatory service bulletin on 7 February 2020 and the FAA grounded all SF50 jets on 14 February, after a cabin fire occurred on the ramp of Santa Monica Airport on 27 December 2019. Cirrus determined that the fire's probable cause came from one of the plane's 12 audio amplifier circuit cards overheating. No injuries were reported and the issue had already been addressed with 97% of the fleet of over 170 at the time of the grounding.[104] On January 8, 2019, the improved G2 was announced, adding RVSM allowing a ceiling of 31,000 ft (9,400 m) and improving range to over 1,200 nmi (2,200 km), or allowing 150 lb (68 kg) more payload over 800 nmi (1,500 km).[105] It is fitted with an autothrottle, an updated flight deck and upgrades to the aircraft cabin. The cruise speed is increased from 304 to 311 kn (563 to 576 km/h) and its base price is raised to $2.38 million, reaching $2.75 million with options.[106] The second generation production starts with serial number 94. Cabin pressurization is raised from 6.4 to 7.1 psi (0.44 to 0.49 bar) and improved insulation cuts cabin noise by 3 dB. At FL 310, ISA and 5,457 lb (2,475 kg), fuel flow is 60 US gal (230 L)/h at 309 kn (572 km/h) TAS.[88] Later G2 models include the Cirrus Safe Return emergency autoland system by Garmin.[107] In the second quarter of 2021, its equipped price was $2.85M.[108] On July 20, 2021, Cirrus announced the G2+ variant of the Vision Jet, with a 20-percent increase in takeoff performance and Gogo Inflight WiFi. The model also has a slightly longer range and increased payload.[109] In July 2008, SATSair, an air taxi company that was 25% owned by Cirrus, ordered five Cirrus Vision SF50s, intending to add them to its fleet of Cirrus SR22 piston aircraft.[110][111] SATSair subsequently ceased operations on 24 October 2009, prior to taking delivery of any SF50s.[112] Florida-based charter company Verijet operates a fleet of ten G2 Vision Jets, with a total of 25 SF50s expected by the end of 2022.[113] Other air taxi operators have expressed an interest in potentially using the Vision SF50 and some industry experts have suggested that the jet could help revive the air taxi industry.[114][115] Data from Cirrus[116]General characteristics Performance Avionics  Related development Aircraft of comparable role, configuration, and era  Related lists</t>
  </si>
  <si>
    <t>//upload.wikimedia.org/wikipedia/commons/thumb/2/2b/Cirrus_Vision_SF50_N124MW_cn_0009_%2828664083278%29.jpg/300px-Cirrus_Vision_SF50_N124MW_cn_0009_%2828664083278%29.jpg</t>
  </si>
  <si>
    <t>Very light jet</t>
  </si>
  <si>
    <t>https://en.wikipedia.org/Very light jet</t>
  </si>
  <si>
    <t>Cirrus Aircraft</t>
  </si>
  <si>
    <t>https://en.wikipedia.org/Cirrus Aircraft</t>
  </si>
  <si>
    <t>First prototype: 3 July 2008Conforming prototype: 24 March 2014First production: 5 May 2016</t>
  </si>
  <si>
    <t>245 delivered (March 2021)[1]</t>
  </si>
  <si>
    <t>30 ft 11 in (9.42 m)</t>
  </si>
  <si>
    <t>38 ft 8 in (11.79 m)</t>
  </si>
  <si>
    <t>10 ft 11 in (3.32 m)</t>
  </si>
  <si>
    <t>3,550 lb (1,610 kg)</t>
  </si>
  <si>
    <t>6,000 lb (2,722 kg)</t>
  </si>
  <si>
    <t>1 × Williams FJ33-5A turbofan, 1,846 lbf (8.21 kN) thrust</t>
  </si>
  <si>
    <t>311 kn (358 mph, 576 km/h) maximum cruise speed</t>
  </si>
  <si>
    <t>600 nmi (690 mi, 1,100 km) with 1,200 lb (544 kg) payload at max cruise to 1,200 nmi (2,222 km; 1,381 mi) with 200 lb (91 kg) payload at economical cruise[8]</t>
  </si>
  <si>
    <t>31,000 ft (9,400 m)</t>
  </si>
  <si>
    <t>In production</t>
  </si>
  <si>
    <t>305 kn (351 mph, 565 km/h)</t>
  </si>
  <si>
    <t>{'[object HTMLElement]': {}}</t>
  </si>
  <si>
    <t>December 2016–present</t>
  </si>
  <si>
    <t>six passengers</t>
  </si>
  <si>
    <t>2,000 pounds (910 kg)</t>
  </si>
  <si>
    <t>67 kn (77 mph, 124 km/h) with flaps</t>
  </si>
  <si>
    <t>5.1×4.1 ft (1.56×1.24 m)</t>
  </si>
  <si>
    <t>1,328 lb (602 kg)</t>
  </si>
  <si>
    <t>Mach 0.53[117]</t>
  </si>
  <si>
    <t>462 lb (210 kg)/h at maximum cruise, 315 lb (143 kg)/h at economical cruise[117]</t>
  </si>
  <si>
    <t>621 metres (2,036 ft) roll, 973 metres (3,192 ft) over 15 m (50 ft) obstacle</t>
  </si>
  <si>
    <t>496 metres (1,628 ft) ground roll</t>
  </si>
  <si>
    <t>Shenyang BA-5</t>
  </si>
  <si>
    <t>The Shenyang BA-5 was a target drone developed in the People's Republic of China, from Mikoyan-Gurevich MiG-15bis fighters withdrawn from manned use at the end of their service life. Guidance and control equipment was installed in the cockpit in lieu of the ejection seat, with the BA-5 being used for the training of fighter pilots and surface-to-air missile crews. Data from [1]General characteristics Performance Avionics Remote control / Radio command guidance equipment   Aircraft of comparable role, configuration, and era  Related lists  This article on an aircraft of the 1960s is a stub. You can help Wikipedia by expanding it.</t>
  </si>
  <si>
    <t>Target drone</t>
  </si>
  <si>
    <t>https://en.wikipedia.org/Target drone</t>
  </si>
  <si>
    <t>Shenyang Aircraft Manufacturing Factory</t>
  </si>
  <si>
    <t>https://en.wikipedia.org/Shenyang Aircraft Manufacturing Factory</t>
  </si>
  <si>
    <t>10.11 m (33 ft 2 in)</t>
  </si>
  <si>
    <t>10.08 m (33 ft 1 in)</t>
  </si>
  <si>
    <t>3.7 m (12 ft 2 in)</t>
  </si>
  <si>
    <t>20.6 m2 (222 sq ft)</t>
  </si>
  <si>
    <t>3,630 kg (8,003 lb)</t>
  </si>
  <si>
    <t>5,015 kg (11,056 lb)</t>
  </si>
  <si>
    <t>1 × Klimov VK-1 centrifugal flow turbojet, 26.5 kN (6,000 lbf) thrust</t>
  </si>
  <si>
    <t>Mach 0.87</t>
  </si>
  <si>
    <t>1,240 km (770 mi, 670 nmi)</t>
  </si>
  <si>
    <t>51.2 m/s (10,080 ft/min) at sea level</t>
  </si>
  <si>
    <t>850 km/h (530 mph, 460 kn)</t>
  </si>
  <si>
    <t>5,000 m (16,000 ft) in 2 minutes</t>
  </si>
  <si>
    <t>PLAAF (People's Liberation Army Air Force)</t>
  </si>
  <si>
    <t>https://en.wikipedia.org/PLAAF (People's Liberation Army Air Force)</t>
  </si>
  <si>
    <t>240.8 kg/m2 (49.3 lb/sq ft)</t>
  </si>
  <si>
    <t>6,105 kg (13,459 lb)</t>
  </si>
  <si>
    <t>People's Republic of China (PRC)</t>
  </si>
  <si>
    <t>https://en.wikipedia.org/People's Republic of China (PRC)</t>
  </si>
  <si>
    <t>1,420 l (312.4 imp gal; 375.1 US gal)</t>
  </si>
  <si>
    <t>TsAGI S-10 / TsAGI SR-3</t>
  </si>
  <si>
    <t>Mikoyan-Gurevich MiG-15bis / J-2 - (Jianjiji-2)</t>
  </si>
  <si>
    <t>https://en.wikipedia.org/Mikoyan-Gurevich MiG-15bis / J-2 - (Jianjiji-2)</t>
  </si>
  <si>
    <t>0.00534 kN/kg (0.544 lbf/lb)</t>
  </si>
  <si>
    <t>Coandă-1910</t>
  </si>
  <si>
    <t>The Coandă-1910, designed by Romanian inventor Henri Coandă, was an unconventional sesquiplane aircraft powered by a ducted fan. Called the "turbo-propulseur" by Coandă, its experimental engine consisted of a conventional piston engine driving a multi-bladed centrifugal blower which exhausted into a duct. The unusual aircraft attracted attention at the Second International Aeronautical Exhibition in Paris in October 1910, being the only exhibit without a propeller, but the aircraft was not displayed afterwards and it fell from public awareness. Coandă used a similar turbo-propulseur to drive a snow sledge, but he did not develop it further for aircraft. Decades later, after the practical demonstration of motorjets and turbojets, Coandă began to tell various conflicting stories about how his early experiments were precursors to the jet, even that his turbo-propulseur was the first motorjet engine with fuel combustion in the airstream. He also claimed to have made a single brief flight in December 1910, crashing just after takeoff, the aircraft being destroyed by fire. Two aviation historians countered Coandă's version of events, saying there was no proof that the engine had combustion in the airstream, and no proof that the aircraft ever flew. In 1965, Coandă brought drawings forward to prove his claim of combustion ducting but these were shown to be reworked, differing substantially from the originals. Some British aviation historians were dismissive, saying that Coandă's turbo-propulseur design involved a weak stream of "plain air", not a powerful jet of air expanding from fuel combustion.[1][2][3] In 2010, based on the notion that Coandă invented the first jet, the centennial of the jet aircraft was celebrated in Romania. A special coin and stamp were issued, and construction began on a working replica of the aircraft. At the European Parliament, an exhibition commemorated the building and testing of the Coandă-1910. Coandă was interested in achieving reactive propelled flight as early as 1905, conducting tests of rockets attached to model aircraft at the Romanian Army arsenal in Bucharest.[4] In secret, at Spandau in Germany, Coandă successfully tested a flying machine equipped with a single tractor propeller, and two counter-rotating propellers providing lift, powered by a 50-horsepower (37 kW) Antoinette engine. Positioned along the fuselage centreline, the smaller rear lift propeller was mounted vertically, while the larger front one was inclined slightly forwards at 17 degrees.[5] According to later claims, Coandă tested the aircraft at Cassel, witnessed by the Chancellor of the German Empire Bernhard von Bülow. It was around this time that Coandă's interest in jet propulsion began, claiming that the aircraft and a jet-propelled model were displayed in December 1907 at the Sporthalle indoor sports arena in Berlin.[6] Coandă continued his studies at Liège, Belgium, where with his roommate and friend Giovanni Battista Caproni he built the Coandă-Caproni box glider, based on the plans of gliders designed by Otto Lilienthal and Octave Chanute which he previously studied at Charlottenburg and Spandau.[7] In 1909 he was employed as technical director of the Liège-Spa Aeroclub, and at the end of that year, with the help of car manufacturer Joachim he built the Coandă-Joachim glider.[8] Caproni was present when the glider was flown at Spa-Malchamps, Belgium.[9] With the opening of the École supérieure d'aéronautique et de constructions mécaniques on 15 November 1909, Coandă moved to Paris. As a continuation of his Belgian experiments, and especially looking for a way to test wing aerofoils at higher speeds, he contacted Ernest Archdeacon, the co-founder of L'Aero-Club de France, who in turn directed Coandă to Gustav Eiffel and Paul Painlevé. With their assistance, he gained approval to test different wing configurations and air resistance on a platform built by Eiffel at the front of a locomotive on the North of France railway. In March, he started flying lessons at Reims in a Hanriot monoplane.[11] Helped by his schoolfriend Cammarotta-AdornoIn, Coandă started to build his slender sesquiplane and the unusual powerplant in a workshop in the courtyard of his house[4][12] where he tested the thrust of the powerplant on a dynamometer, tests which are described in detail in the April 1910 edition of La Technique Aéronautique.[13][14] He filed for several patents for the mechanism[15] and aircraft[16] on 30 May 1910, with later additions to the existing patents.[17][18] Coandă exhibited the aircraft at the Second International Aeronautical Exhibition (commonly referred to as the Paris salon, or Paris flight salon) held from 15 October to 2 November 1910. Together with Henri Fabre's Hydravion, the first floatplane, Coandă's aircraft and devices used for aerodynamic experiments were placed "in solitary state" in an upstairs gallery, separated from the more usual types of aircraft on the main exhibition floor.[19][20] The aircraft's construction was a novelty for the time. In contrast to the monoplane described in the July 1910 patent application,[17] the exhibit was a sesquiplane which complicated the construction, but in return solved lateral stability control issues. The cantilevered wings were held in place at three points by tubular steel struts without any bracing from flying wires. According to Coandă's description the wings were built with metal spars, but existing photographs of the construction show a completely wooden internal structure. The trailing edges of the upper wing could be twisted separately or together for lateral control or braking during landing, and were controlled by pedals in the two-seat open cockpit.[7] The fuselage, painted reddish-brown and highly polished, was described by The Technical World magazine as having a framework of steel,[21] though the construction photographs indicate that it had a wooden framework.[7] This was triangular in cross-section with convex ribs edged with strips of steel, and strengthened with a covering of heat-shaped moulded plywood. Tubular radiators for engine cooling were located on either side of the cockpit. The vertical struts from the wings were secured to the fuselage with steel collars fixed with screws.[7] The fuselage terminated in a cruciform empennage with control surfaces at 45° angles to vertical and horizontal.[10] Four triangular surfaces at the rear of the tail were controlled using a pair of large Antoinette VII-style steering wheels mounted outside of the cockpit, one on each side, and were used for pitch and directional control. It was an early instance of what are now known as ruddervators.[22] Forward of the tail was a small horizontal stabiliser. The fuel tank was located in the fuselage between the engine and the cockpit.[10][23] The most remarkable feature of the aircraft was its engine. Instead of a propeller, a 50 hp (37 kW) inline water-cooled internal combustion engine built by Pierre Clerget at the Clément-Bayard workshop with funding from L'Aero-Club de France,[24] placed in the forward section of the fuselage drove a rotary compressor through a 1:4 gearbox (1,000 rpm on the Clerget turned the compressor at 4,000 rpm), which drew air in from the front and expelled it rearward under compression and with added heat.[25] The compressor, with a diameter of 50 centimetres (20 in), was located within a cowling at the front of the fuselage. According to later Coandă descriptions, cast aluminium components were also made by Clerget to create an engine with a weight of 1.8 kilograms per kilowatt (2.9 lb/hp) – equivalent to a power-to-weight ratio of 0.59 kilowatts per kilogram (0.36 hp/lb), a considerable achievement at the time.[26] Coandă's 1910s-era patents describe the inline piston engine's exhaust gases as being routed through heating channels or heat exchangers in contact with the central air flow, then sucked into the compressor inlet to reduce back-pressure on the engine while adding more heat and mass to the airflow.[23] The turbo-propulseur was claimed to be capable of generating 2.20 kilonewtons (220 kgf; 490 lbf) of thrust.[10] The powerplant was referred to in reports at the time by different terms: a turbine without propellers,[19][21] turbo-propulseur,[27] ducted fan[28] or a suction turbine.[29] Aviation reporters from The Aero and La Technique Aeronautique were doubtful that the engine could provide sufficient thrust.[23] The engine was noted in The Aero, reprinted in Aircraft, as being "of remarkably small proportions in relation to the size of the machine."[19][30] The writer said the turbo-propulseur was "claimed to give an enormous wind velocity", but the intake area seemed too small to produce the stated thrust, and that "it also appears as if enormous power would be necessary to drive it",[31] more than supplied by the Clerget.[23] The Coandă-1910 was reportedly sold to Charles Weymann in October 1910.[19] A daily newspaper from Bucharest wrote in 1910 that the aircraft was constructed in Clerget's workshops and that it "will fly in 6–7 weeks near Paris, piloted by Weymann, one of the pilots celebrated at the Rennes aviation meeting."[32] Another Bucharest newspaper listed the aircraft in November as "sold twice-over".[33] It may be that Weymann expressed his willingness to buy the aircraft once tests had been carried out.[4] At the exhibition, reaction among observers was mixed. Some doubted the aircraft would fly,[31] and focused on more likely machines such as the Sloan, the Voisin, or Louis Paulhan's design. Others gave special notice to the Coandă-1910, calling it original and ingenious.[23] The reporter from La Technique Aeronautique wrote, "In the absence of definitive trials, permitting the precise yield of this machine, it is without doubt premature to say it will supersede the propeller ... the tentative is interesting and we watch it closely."[23] The official exhibition report ignored the turbo-propulseur engine and instead described Coandă's novel wing design, and the unusual empennage.[23] On 15 November 1910, L'Aérophile wrote that if the machine were ever to develop as the inventor hoped, it would be "a beautiful dream".[23] After the exhibition the aircraft was moved to a Clément-Bayard workshop at Issy-les-Moulineaux for further testing.[34] This work is reflected by additions to the powerplant-related patents of 3 December.[4][18] A group of modern-day Romanian investigators led by Dan Antoniu, having examined photographs from 1910, concluded that the rotary compressor featured at the exhibition was a hybrid between the one described in the initial 30 May 1910 patent and that shown in a later patent application. They felt that the exhibition machine had a simpler director system, a different rotor with a smaller intake cone, and that the exhaust gas heat transfer system had not been implemented.[35] According to Gérard Hartmann in his Dossiers historiques et techniques aéronautique française, the propulsion system generated only 170 N (17 kgf; 38 lbf) of thrust, and to generate enough thrust for the aircraft to take off (estimated by Coandă at 240 N (24 kgf; 54 lbf)) Coandă would have had to spin the "turbine" (the rotary compressor) at a speed of 7,000 rpm with the risk of it exploding. This was not tried, but Hartmann concluded that the experiment proved that the solution worked perfectly.[34] Henri Mirguet writing for L'Aérophile magazine in January 1912, recalled the previous exhibition's machine as the "chief attraction" of the 1910 salon.[23] He wrote that Coandă answered his "pressing—and indiscreet—questions" about the turbo-propulseur-powered aircraft at that earlier exhibit, telling him that the machine had attained a speed of 112 kilometres per hour (70 mph) during several "flight tests", an improbable answer about which Mirguet "reserved judgment", waiting for confirmation that never materialised.[23] The additional turbo-propulseur patent application 13.502, dated 3 December 1910, was implemented on a double-seat motorised sled commissioned by Cyril Vladimirovich, Grand Duke of Russia.[18][29][36] With the help of Despujols, a boat maker, and the motor manufacturer Gregoire, Coandă supervised the building of a motor sled, powered by a 30 hp (22 kW) Gregoire engine driving the turbo-propulseur. The sledge was blessed by Russian Orthodox priests at the Despujols plant near Paris on 2 December 1910. Starting the next day, it was exhibited for two weeks at the 12th Automobile Salon of France, alongside Gregoire-powered automobiles on the Gregoire stand. A number of automobile and general interest magazines published photographs or sketches of the sledge. A version of Coandă's turbo-propulseur design was shown for the second time in late 1910 at the Grand Palais of Paris.[23] One of the periodicals reported an expected speed of 60 mph (97 km/h), but no account exists of the sledge being tested.[37] Coandă continued to work on the Coandă-1910 project at the beginning of 1911, aiming to improve stability, increase the power of the turbo-propulseur, and to implement aerofoil improvements. He applied for new patents for aerodynamic investigations[38] and improvements of the Coandă-1910.[39][40] Coandă described a different, more sturdy system for the attachment of the wings, which also enabled changes in the angle of attack and the centre of gravity. He aimed to obtain more power from the propulsion system, and design drawings show the arrangement of two air-cooled rotary engines on the sides of the fuselage. The placement of the engines indicates that Coandă did not intend to inject fuel into the jet stream and ignite it as the cooling of the engines would have been compromised.[41] The patent was annotated with an additional claim on 19 July 1911 which brought significant changes including the addition of retractable landing gear with dampers inside aerodynamic fairings with skids, removal of the horizontal stabiliser, a supporting surface was provided for each engine and their accessories were covered to improve aerodynamics.[42][43] Though Coandă continued to study rotary propulsion mechanisms, Antoniu believes that Coandă never implemented a practical solution because of the lack of funds.[44] In May 1911 Coandă filed English-language patents on the turbo-propulseur design in the United Kingdom and the America, as well as a second French-language patent filed in Switzerland,[45] and he described it for the 1911 publication of L'Annuaire de l'Air.[23] The very expensive project of 1910, costing Coandă about one million francs, left him with limited funds. The possibility of a new contract with the French government led Coandă to build the Coandă-1911. He wished to win the French Army-organised Military Aviation Competition at Reims in October, one that required two engines in each aircraft as a fail-safe strategy.[23][46] At the third aviation salon in Paris 1911, Coandă displayed a scale model of the aircraft which used two Gnome rotary engines mounted back to back, connected by a bevel gear to a single two-bladed propeller.[47] The combination of two engines connected to one propeller was originally intended to drive a new turbine, but Coandă was unable to fund one.[48] During trials the assembly did not provide enough traction and a four-bladed propeller was ordered. The mounting support of the engines, initially intended for a jet propulsion version, was not adequate for the new configuration so the forward chassis had to be modified.[48] Henri Mirguet writing for L'Aérophile magazine in January 1912 said that the new 1911 aircraft retained the fuselage, the frame and the wing of Coandă's 1910 design, but did not keep the turbo-propulseur or "the wooden wingloading surface including the forward longitudinal ribs". The aircraft was flown on 21 October 1911, but with modest results as the latest modifications, especially those related to the powerplant, did not compensate for the increased total weight of the aircraft. At the military contest, it did not meet the requirement for independent operation of each engine.[49][50][51] Following the 1911 exhibition, at the personal request of Sir George White, Coandă moved to the United Kingdom to take a position as chief engineer or chief designer at British and Colonial Aeroplane Company for a few years. In the next four decades Coandă worked on a great variety of inventions. During World War II he revived his earlier turbo-propulseur engine when he was contracted by the German Army in late 1942 to develop an air propulsion system for military ambulance snow sledges much like the one made for the Russian Grand Duke.[52] The German contract concluded after one year, yielding no plans for production. Though Coandă had experimented with a variety of nozzles, and said that he had achieved a degree of success, no turbojet-engine-style fuel injection or combustion in the air stream was attempted.[52] Coandă and his 1910 aircraft were absent from much of aviation literature of the day. None of the annual issues of Jane's All the World's Aircraft ever mentioned the Coandă-1910 or its turbo-propulseur powerplant.[23] The Soviet engineer Nikolai Rynin made no mention of Coandă in his exhaustive nine-volume encyclopaedia on jet and rocket engines, written in the late 1920s and early '30s.[23] At the beginning of the jet age, when the potential of reactive engines was recognised, several histories of the jet engine were written. A once-classified Guggenheim Aeronautical Laboratory and Jet Propulsion Laboratory study completed in 1946 described the Coandă-1910 as "probably not flown" but featuring "a mechanical jet propulsion device with a centrifugal blower", one in which heat from the Clerget piston engine "furnished auxiliary jet propulsion."[23] In the editorial lead to their 1946 article on Coandă's "Augmented Flow",[52] Flight terms it, "scarcely a jet".[53] In the same year Geoffrey G. Smith chronicled technological development in his book Gas Turbines and Jet Propulsion for Aircraft, but did not mention Coandă.[54] In 1950's l'aviation d'Ader et des temps héroiques, the authors assert that Coandă flew the first jet aircraft at Issy-les-moulineaux for 30 metres (100 ft), ending with a crash.[55] In 1953, Flight's treatment of aircraft in the 50 years since the Wright brothers' flight included the Coandă-1910 "ducted fan" and said of Coandă that he "believes that he 'took off for a few feet, then came down hurriedly and broke two teeth'",[56] quoting J.W. Adderley's 1952 letter to the editor of Flight after Adderley's discussion with Coandă in Paris at the end of World War II.[57] Adderley said he "can definitely confirm that the power unit was of the ducted-fan type, similar in basic principles to the Caproni-Campini aircraft of the 1930s" (referring to the Caproni Campini N.1).[57] In the early 1950s Coandă began to claim that he had flown his 1910 aircraft himself, and that the 1910 engine was the first motorjet, using fuel injection and combustion to create its thrust.[23] In 1955 and 1956, a number of aviation articles presented the Coandă version of 1910 events. He said he took off and crashed in December 1910 in the presence of aircraft makers Louis Charles Breguet and Gabriel Voisin.[58] Coandă himself spoke on the subject, notably before the Wings Club at New York's Biltmore Hotel on 18 January 1956 where he said "I intended to inject fuel into the air stream which would be ignited by the exhaust gases also channelled through the same circular vent", implying that he never finished the powerplant.[23][37] Martin Caidin wrote "The Coanda Story" for the May 1956 issue of Flying, based on a personal interview.[26] For his article "He Flew in 1910", René Aubrey interviewed Coandă and wrote a contradictory story in the September 1956 Royal Air Force Flying Review, saying that Coandă had flown his unusual aircraft on 16 December 1910, that fuel was certainly injected, and that it was "the first jet flight in the world".[23] In Aubrey's relation of the interview, the aircraft stalled after take-off, throwing Coandă clear, and "gently collapsed to the ground" where it burned.[23] Aubrey wrote that the aircraft engine was "designed by a friend to Coandă's specification", and that its burning exhaust was "directed below and to each side of the fuselage, which was protected by asbestos in vulnerable places."[23] In Jet Age Airlanes of 1956, Coandă himself published an article entitled "The First Jet Flight". He submitted the same text that Caidin had written for Flying in May: "In December, we brought the airplane out of its hangar at Issy-les-Moulineaux and, after a bit of coaxing, started the motor. I must admit that I was never a very outstanding pilot. I always seemed unable to shake off a vague apprehension and, that morning, in addition to my usual uneasiness, I was rather excited. I climbed into the cockpit, accelerated the motor, and felt the power from the jet thrust straining the plane forward. I gave the signal to remove the wheel blocks, and the plane started moving slowly ahead. I had anticipated that I would not attempt to fly today, but would make only ground tests on the small field at Issy-les-Moulineaux. The controls seemed too loose to me, so I injected fuel into the turbine. Too much! In a moment I was surrounded by flames! I had to cut back and reduce my power quickly. I worked the throttle and the flames subsided. Only then did I have opportunity to lift my head. I saw that the plane had gained speed, and that the walls of the ancient fortifications bordering the field were lunging toward me. I pulled back on the stick, only much too hard. In a moment the plane was airborne, lunging upward at a steep angle. I was flying—I felt the plane tipping—then slipping down on one wing. Instinctively, I cut the gas with my left hand and the jet fuel with my right. The next thing I knew, I found myself thrown free of the plane, which slowly came down, and burst into flames. It was impossible to determine from the wreckage whether the celluloid or the fuel was the cause of the fire. But the test was over. I had flown the first jet airplane."[26]A collection of aviation stories was published in 1957 by Major Victor Houart, a friend of Coandă's, who wrote that he was an eyewitness the day Coandă flew and crashed.[6] One chapter of the book describes how Houart, together with a group of French dragoons, watched as Coandă taxied twice around the airfield, lifted off to avoid the ruins of an old fortification wall, started flames from the engine by applying too much power, and was thrown from the aircraft the moment it hit the wall, with Coandă "not badly hurt".[59] Houart's version put the fuel tank in the overhead wing, which was metal. In further statements, Coandă said that his 1910 aircraft had movable leading edge slots,[nb 1] retractable landing gear and a fuel supply which was held in the overhead wing to reduce fuselage profile and thus drag.[26] In 1965, Coandă presented a set of drawings, photographs and specifications of the 1910 aircraft to the National Air and Space Museum (NASM), prepared by Huyck Corporation and received by Director S. Paul Johnston and early aviation curator Louis Casey.[60] Rocket engineer G. Harry Stine worked alongside Coandă from 1961 to 1965 at Huyck Corporation, and interviewed him in 1962.[6] In 1967, the magazine Flying printed an account written by Stine, which described the landing gear as retracting into the lower wing, with the fuel tank hidden in the upper wing.[61] Stine wrote that Coandă flew on 10 December 1910, and described the heat from the "two jet exhausts" as being "too much for me" after the powerplant was mounted in the aircraft.[61] In the 1980s after Coandă's death, Stine wrote a magazine article and a book mentioning the 1910 aircraft, including new details such as the name of master mechanic Pierre Clerget as the friend who helped build the turbo-propulseur.[6] Stine's recounting of the 10 December flight included the group of eyewitness French dragoons, asbestos heat shields and metal deflector plates aft of the engine, intended taxiing with unintentional flight, a steep climb with a stall, Coandă thrown clear, and the aircraft crashing to the ground, burning.[6] Stine gave his assessment that "Coanda's turbopropulseur had elements of a true jet", but that the patent application had no indication of the "critical stage—injection of fuel into the compressed air".[6] He wrote that "although there were several jet-propelled aircraft in existence at an early time—the 1910 Coanda Jet and the 1938 Caproni Campini N.1—the first pure jet aircraft flight was made in Germany in 1938".[62] In 1965, Historian Emeritus Paul E. Garber of the NASM interviewed Coandă, who related that the December 1910 flight was no accident, that he had seated himself in the cockpit intending to test five factors: aircraft structure, the engine, the wing lift, the balance of controls, and the aerodynamics. He said that the heat from the engine was "fantastic", but that he placed mica sheets and deflecting plates to direct the jet blast away from the wooden fuselage.[23] Garber wrote that as Coandă's aircraft began to move forward and rise from the ground, "the exhaust flame, instead of fanning outward, curved inward and ignited the aircraft."[23] In this interview Coandă said that he brought the aircraft back to earth under control, but the landing was "abrupt" and he was thrown clear of the airframe which was consumed completely by flame, the engine reduced to "a few handfuls of white powder."[23] In 1960, Charles Harvard Gibbs-Smith, aviation historian at the Science Museum in London, reacted to the mid-1950s assertion that Coandă built and flew the first jet engine aircraft.[1] Gibbs-Smith wrote that "there has recently arisen some controversy about this machine, designed by the Rumanian-born and French-domiciled Henri Coanda, which was exhibited at the Paris salon in October 1910. Until recently it has been accepted as an all-wood sesquiplane, with cantilever wings, powered by a 50 hp Clerget engine driving a 'turbo-propulseur' in the form of a large but simple ducted air fan. This fan was fitted right across the machine's nose and the cowling covered the nose and part of the engine: the resulting 'jet' of plain air was to propel the aeroplane."[1] He wrote that "no claims that it flew, or was even tested, were made at the time", and that the story of it flying suddenly appeared in the 1950s[1]—the aircraft was thus "disinterred from its obscurity."[2] He wrote that the airfield at Issy-les-Moulineaux, a former military exercise ground where the test supposedly took place, was under the constant observation of the French Army who owned it, by French aviation reporters and photographers, and by aviation experts from other countries. He said that the airfield was the "most famous, most used, most observed, and most reported-on 'airfield' in Paris", and that all events, let alone an exciting crash and destruction by fire, would have been carried in local papers and described in military reports, but no contemporary accounts exist of the Coandă-1910 being tested, flown or destroyed.[1] Gibbs-Smith countered the Coandă assertions point by point, saying that the aircraft did not have a retractable undercarriage, did not have leading or trailing edge wing slots, did not have a fuel tank overhead in the wing, and did not have fuel injected into any turbine. Gibbs-Smith pointed out that the pilot would have been killed by the heat if any combustion had been initiated in the engine's air stream.[1] In 1970 Gibbs-Smith wrote another account of the Coanda-1910, using much the same phrasing as in 1960: "Another unsuccessful, but prophetic, machine was the Coanda biplane (strictly speaking a sesquiplane) exhibited at the Paris Salon in October. It was of all-wood construction, with fully cantilevered wings—which did not look very robust—and an Antoinette-like fuselage with obliquely cruciform tail-unit; it was equipped with a reaction propulsion unit consisting of a 50 hp Clerget engine driving a large ducted fan in front of it, the latter enclosed in a cowling which covered the nose of the machine and part of the engine: the fan was a simple air-fan driving back the air to form the propulsive 'jet'. Although inevitably earth-bound, this aircraft stands as the first full-size attempt at a jet-propelled aeroplane."[63] In 2010, Antoniu wrote that he thought Gibbs-Smith speculated on the basis of the evidence of absence that the aircraft was never tested or flown, but that Gibbs-Smith did not find any concrete evidence to support his position. Similarly, Antoniu was unable to find concrete proof of a test flight. Antoniu also wrote that Gibbs-Smith did not check the French patents claimed by Coandă in 1910 and 1911, describing the retractable gear, leading edge wing slot and upper wing fuel tank, and that he did not see photographs from private collections demonstrating aspects about which he wrote.[42][64]  In 1980, NASM historian Frank H. Winter examined the 1965 drawings and specifications Coandă prepared while at Huyck Corporation and wrote an article about Coandă's claim: "There is a wholly new description of the inner workings of the machine that does not occur in any of the accounts given [in the 1910s] and which defies all of the patent specifications."[23] He said Coandă told various conflicting stories about his claimed 1910 flight, and that Coandă produced a set of altered drawings as proof of his claims: "The differences between this version of Coanda's story and his earlier one are marked and hardly need to be pointed out; though the obvious ones are: the planned versus the completely accidental and unintentional flight; the immediate flight versus the busy taxiing about the field; Coanda being thrown from the plane after it stalled versus Coanda pitched forward after landing, and so on. Apart from his personal recollections, Henri Coanda also bestowed upon the museum some drawings and illustrations of his turbo-propulseur. The drawings, purporting to show internal details of the machine, are unfortunately modern. That is to say, they were obviously executed in the 1960s, not in 1910 or 1911; worse, the fuel injection outlet tubes into the aft end of the turbine seems to be an even later addition to the original drawings. In brief, the drawings by themselves do not constitute evidence in Coanda's claim."[23]In his article, Winter wondered why Coandă did not add the novel feature of fuel injection and air stream combustion to his May 1911 patent applications if that feature had been present during his supposed flying experience five months earlier. Rather, Winter noted that the August 1910 patent filings in French were essentially the same as the May 1911 ones in English, and that all the descriptions were applicable to air or water flowing through the device, meaning that the patents could not possibly include fuel combustion in the jet stream. He also noted that no mention was made in the early patents of asbestos or mica heat shields, or of any fuel injection or combustion.[23] While looking through aviation periodicals and Paris newspapers reporting for the month of December 1910, Winter found that there was a spell of bad weather at Issy during which no flying took place. This situation occurred mid-month, the period covering the conflicting dates (10 and 16 December) that Coandă said his aircraft was tested, flown and crashed.[23] In their regular "Foreign Aviation News" column, Flight magazine reported that the "blank period" of inclement weather at Issy ended on the 19th when Guillaume Busson tested a monoplane made by Armand Deperdussin.[65] Other aircraft tests and piloting activities were listed, with no mention of Coandă or his machine.[65] Winter found that Camille (or Cosimo) Canovetti, an Italian civil and aviation engineer, had been working on a turbo-propulseur-style aviation engine before Coandă, and had attempted to show an aircraft with such an engine at the Aviation Exposition in Milan in 1909. Canovetti took out patents on his machine in 1909, and more in 1910.[23] Canovetti wrote in 1911 that the 1910 appearance of the Coandă engine "called general attention" to designs like his.[23] Modern reference books about aviation history represent the Coandă-1910 in various ways, if they mention the machine or the inventor at all. Some acknowledge Coandă as the discoverer of the Coandă effect but give Hans von Ohain the honour of designing the first jet engine to power an aircraft in manned flight, and Frank Whittle the honour of completing and patenting the first jet engine capable of such flight.[66] In their 1994 book American Aviation, authors Joe Christy and LeRoy Cook state that Coandă's 1910 aircraft was the first jet.[67] Aviation author Bill Gunston changed his mind two years after publishing a 1993 book in which he gave Coandă credit for the first jet engine. Gunston's 1995 description began: "Romanian Henri Coanda built a biplane with a Clerget inline piston engine which, instead of turning a propeller, drove a centrifugal compressor blowing air to the rear. The thrust was said to be 220 kilograms [490 lb], a figure the author disbelieves. On 10 December 1910 the aircraft thus powered inadvertently became airborne, crashed and burned. Often called 'a turbine aeroplane', this was of no more significance than the Campini aircraft mentioned later, and Coanda wisely decided to switch to a propeller."[68] In his publication of 1998, World Encyclopedia of Aero Engines: All major aircraft power plants, from the Wright brothers to the present day, Gunston did not include Coanda; nor did he include Coanda in 2005's Jane's Aero-Engines or 2006's World Encyclopedia of Aero Engines. Walter J. Boyne, director of the National Air and Space Museum and a prolific aviation author, mentions Coandă in passing a few times in his works. Boyne discusses Coandă briefly in one of his books, The Leading Edge: "Professor Henri Coanda, whose scientific work was impeccable, designed and built a jet aircraft in 1910; it, like Martin's Kitten [the Martin KF-1 biplane], was superbly built and technically advanced—and could not fly."[69] In a later magazine article sidebar, Boyne described more details: "Romanian inventor Henri Coanda attempted to fly a primitive jet aircraft in 1910, using a four-cylinder internal combustion engine to drive a compressor at 4,000 revolutions per minute. It was equipped with what today might be called an afterburner, producing an estimated 500 pounds [2.3 kN or 230 kgf] of thrust. Countless loyal Coanda fans insist that the airplane flew. Others say it merely crashed."[70] In 1980 and 1993, Jane's Encyclopedia of Aviation included an entry on the 1910 aircraft, calling it the "Coanda turbine" and describing it as "the world's first jet-propelled aircraft to fly".[71] In 2003, Winter co-authored a book with fellow NASM curator F. Robert van der Linden: 100 Years of Flight: A Chronicle of Aerospace History, 1903–2003. In the book the Coandă-1910 is described as an unsuccessful ducted fan aircraft lacking documentation to substantiate any flight test.[72] Citing Carl A. Brown's 1985 A History of Aviation, Tim Brady, the Dean of Aviation at Embry–Riddle Aeronautical University, wrote in 2000: "the development of the jet is, broadly, the story of three men: Henri Coanda, Sir Frank Whittle, and Pabst von Ohain..."[73] His description of Coandă's disputed test flight agreed that fuel injection and combustion had been initiated in the rotary compressor's vent, with the novel detail that the aircraft "flew for about a thousand feet [300 m] before crashing into a wall."[73] In 1990 at the 24th Symposium of the International Academy of Astronautics, one of the papers presented included this sentence: "It is to Henri Coanda (1886–1972), a world famous inventor and pioneer of jet flight, that space engineering owes—beside one of the first model planes provided with a rocket engine (1905)—the construction and engine experiment of the first jet aircraft, the 'Coanda-1910'."[74] In 2007 in his popular book Extreme Aircraft, Ron Miller wrote that the powerplant in the Coandă-1910 was one of the "earliest attempts" at a jet engine, but was unsuccessful—it was "incapable of actual flight", unlike the engines designed by Whittle and Ohain.[75] The question of the Coandă-1910 being the first jet aircraft does not appear to be resolved, supporting Stine's view: "Whether Henri Coanda built the first true jet will probably be argued interminably."[6] In the 2000s, Dan Antoniu and other Romanian aviation experts investigated existing photographs of the Coandă-1910, leading them to believe that the aircraft presented at the exhibition was not finished, that it was exhibited with many improvisations. Antoniu published Henri Coandă and his technical work during 1906–1918, a 2010 book in which he said that the unfinished state of the aircraft led to Coandă filing several extra patents and starting a new series of studies with the aim of making the machine airworthy. For instance, Antoniu wrote that the exhaust pipes of the Clergét engine appeared free; there were no devices to redirect exhaust gases to the turbine as described in the patent, and there were no heat shields for crew protection. As well, the central attachment of the tubular struts holding the wings to the fuselage, with mere collars secured with screws, was judged by Antoniu as appearing potentially unsafe during take-off or landing because of the "considerable loads on the struts". The X-shaped empennage was covered at high angles by the horizontal stabiliser making it unusable, and any high-speed taxi would put the machine in danger of a nose-over.[76] A full-size replica of the Coandă-1910, built in 2001, is displayed in Bucharest at the National Military Museum,[77] and a scale model is displayed in the French Air and Space Museum at Paris – Le Bourget Airport.[78] At the site of the historic Issy-les-Moulineaux airfield, a large plaque lists the three pioneers of flight most closely associated with the airfield: Louis Blériot, Alberto Santos-Dumont and Henri Farman.[79] Later, a plaque honouring Coandă and Romanian aviation engineer Traian Vuia was placed on a nearby building under the auspices of the mayor of Issy-les-Moulineaux, L'Aéroclub de France, and the Romanian Association for Aviation History.[80] Construction on a full-sized functional replica of the plane began in March 2010 at Craiova, Romania, by a team of engineers and former test pilots from I.R.Av. Craiova.[81] The replica is based on plans that Coandă reworked in 1965 because the 1910 plans were lost. It uses metal for the fuselage rather than wood, and its intended engine is a true jet, the Motorlet M-701, made for the 1960s-era Aero L-29 Delfín military trainer.[82] In October 2010 the National Bank of Romania issued a commemorative silver coin for the centennial of the building of the first jet aircraft. The 10-lei piece is intended for coin collectors, with the official purchase price set at 220 lei. It represents the aircraft on the obverse side and a portrait of Coandă on the reverse, including Romanian words which translate to "first jet aircraft".[83] The same month the philatelic section of the Romanian Post, Romfilatelia, produced a limited edition philatelic folder and a stamp commemorating the centennial of jet aircraft. The stamp presents a modern internal schema of the Coandă-1910, a drawing of the injectors and burners, and a quote from Gustave Eiffel: "This boy was born 30 if not 50 years too early".[84] At the European Parliament in December, president Jerzy Buzek opened a centennial exhibition celebrating the building and testing of the Coandă-1910.[85][86] Data from Contemporary pamphlet[10]General characteristics</t>
  </si>
  <si>
    <t>//upload.wikimedia.org/wikipedia/commons/thumb/f/f8/Coanda_1910.png/300px-Coanda_1910.png</t>
  </si>
  <si>
    <t>Henri Coandă</t>
  </si>
  <si>
    <t>https://en.wikipedia.org/Henri Coandă</t>
  </si>
  <si>
    <t>12.5 m (41 ft 0 in)</t>
  </si>
  <si>
    <t>10.3 m (33 ft 10 in)</t>
  </si>
  <si>
    <t>32 m2 (350 sq ft)</t>
  </si>
  <si>
    <t>420 kg (920 lb)</t>
  </si>
  <si>
    <t>1 × Four-cylinder, inline, water-cooled engine driving a compressor , 37 kW (50 hp)</t>
  </si>
  <si>
    <t>Romania/France</t>
  </si>
  <si>
    <t>SAIMAN 202</t>
  </si>
  <si>
    <t>The SAIMAN 202 was a 1930s Italian two-seat cabin monoplane designed and built by the Società Industrie Meccaniche Aeronautiche Navali (SAIMAN). Designed in response to an Italian Air Ministry requirement for a two-seat cabin monoplane, the SAIMAN 202 prototype (registered I-BOTT) first flew in early 1938. The 202 was a low-wing cantilever monoplane with a fixed tailwheel landing gear. It had a nose-mounted 120 hp (74 kW) de Havilland Gipsy Major engine. An enclosed cockpit had side-by-side seating for two. The first production aircraft were for civilian use with Italian training organisations and designated SAIMAN 202bis. The 202bis had only minor cabin changes but the next variant (the 202/I) was a major re-design with an improved fuselage re-positioned tailplane. To compete in a 1939 touring aircraft rally two special aircraft were developed; a 202 RL with an Alfa Romeo 110 engine  which were now standard for the civilian production aircraft, and the 204 R which was a four-seater with lengthened cabin and longer nose and powered by an Alfa Romeo 115 engine. To meet an urgent operational requirement for military trainers, the Regia Aeronautica ordered a simplified version of the 202 RL as the 202/M in October 1939. CNA built 85, SACA built 65 and SAIMAN built 215 aircraft for the Regia Aeronautica flying schools. Aircraft were also used for liaison duties and Italian Air Attaches. A number of aircraft were captured. Data from [4]General characteristics Performance     Related lists</t>
  </si>
  <si>
    <t>//upload.wikimedia.org/wikipedia/commons/thumb/d/dd/Saiman_202M%2C_Museo_dell%27Aeronautica_Gianni_Caproni_%281%29.JPG/300px-Saiman_202M%2C_Museo_dell%27Aeronautica_Gianni_Caproni_%281%29.JPG</t>
  </si>
  <si>
    <t>Two-seat cabin touring monoplane</t>
  </si>
  <si>
    <t>Società Industrie Meccaniche Aeronautiche Navali</t>
  </si>
  <si>
    <t>https://en.wikipedia.org/Società Industrie Meccaniche Aeronautiche Navali</t>
  </si>
  <si>
    <t>Mario Bottino</t>
  </si>
  <si>
    <t>390 [2]</t>
  </si>
  <si>
    <t>7.65 m (25 ft 1.25 in)</t>
  </si>
  <si>
    <t>10.66 m (34 ft 11.75 in)</t>
  </si>
  <si>
    <t>1.91 m (6 ft 3.25 in)</t>
  </si>
  <si>
    <t>17.66 m2 (190.10 sq ft)</t>
  </si>
  <si>
    <t>670 kg (1,477 lb)</t>
  </si>
  <si>
    <t>930 kg (2,050 lb)</t>
  </si>
  <si>
    <t>1 × Alfa Romeo 110-1 inline piston engine , 89 kW (120 hp)</t>
  </si>
  <si>
    <t>220 km/h (137 mph, 119 kn)</t>
  </si>
  <si>
    <t>600 km (373 mi, 324 nmi)</t>
  </si>
  <si>
    <t>5,050 m (16,570 ft)</t>
  </si>
  <si>
    <t>https://en.wikipedia.org/Mario Bottino</t>
  </si>
  <si>
    <t>Italian Air Force</t>
  </si>
  <si>
    <t>https://en.wikipedia.org/Italian Air Force</t>
  </si>
  <si>
    <t>1951[1]</t>
  </si>
  <si>
    <t>https://en.wikipedia.org/1939</t>
  </si>
  <si>
    <t>Comte AC-1</t>
  </si>
  <si>
    <t>The Comte AC-1 was a 1920s Swiss single-seat monoplane fighter aircraft produced by Flugzeugbau A. Comte.[1] The Swiss company Flugzeugbau A. Comte was established in the early 1920s to build German aircraft designs under licence. The company's first original design was the Comte AC-1, developed to meet a Swiss Fliegertruppe (Swiss Air Force) requirement for a single-seat fighter. The AC-1 was a high-wing monoplane with fixed tailskid undercarriage.  It was constructed of metal with fabric-covered wing and tail surfaces.  The powerplant was a Gnome et Rhône radial engine driving a fixed-pitched two-blade propeller. The AC-1 prototype first flew on 1927.  Testing and evaluation did not result in any orders but the prototype was bought by the Swiss Fliegertrupppe.  The prototype was the only unit constructed of this type. The prototype was acquired by the Swiss Fliegetruppe and later had the wing replaced with a wing from a Dewoitine D.9. With the new wing the aircraft was used to establish a Swiss altitude record on 19 November 1928. General characteristics Performance Armament</t>
  </si>
  <si>
    <t>//upload.wikimedia.org/wikipedia/commons/thumb/8/89/Alfred_Comte_AC-1.jpg/300px-Alfred_Comte_AC-1.jpg</t>
  </si>
  <si>
    <t>single-seat fighter</t>
  </si>
  <si>
    <t>Comte</t>
  </si>
  <si>
    <t>https://en.wikipedia.org/Comte</t>
  </si>
  <si>
    <t>7.13 m (23 ft 5 in)</t>
  </si>
  <si>
    <t>3.12 m (10 ft 3 in)</t>
  </si>
  <si>
    <t>24 m2 (260 sq ft)</t>
  </si>
  <si>
    <t>920 kg (2,028 lb)</t>
  </si>
  <si>
    <t>1 × Gnome et Rhône 9A Jupiter IX 9-cylinder air-cooled radial piston engine, 313 kW (420 hp)</t>
  </si>
  <si>
    <t>245 km/h (152 mph, 132 kn)</t>
  </si>
  <si>
    <t>Swiss Fliegertruppe</t>
  </si>
  <si>
    <t>https://en.wikipedia.org/Swiss Fliegertruppe</t>
  </si>
  <si>
    <t>intended to be two forward-firing machine guns</t>
  </si>
  <si>
    <t>https://en.wikipedia.org/2 April 1927</t>
  </si>
  <si>
    <t>Stipa-Caproni</t>
  </si>
  <si>
    <t>The Stipa-Caproni, also known as the Caproni Stipa, was an experimental Italian aircraft designed in 1932 by Luigi Stipa (1900–1992) and built by Caproni. It featured a hollow, barrel-shaped fuselage with the engine and propeller completely enclosed by the fuselage—in essence, the whole fuselage was a single ducted fan. Although the Regia Aeronautica (Italian Royal Air Force) was not interested in pursuing development of the Stipa-Caproni, its design influenced the development of jet propulsion.[1]  Stipa’s basic idea, which he called the "intubed propeller", was to mount the engine and propeller inside a fuselage that itself formed a tapered duct, or venturi tube, and compressed the propeller's airflow and the engine exhaust before it exited the duct at the trailing edge of the aircraft, essentially applying Bernoulli's principle of fluid movements to make the aircraft's engine more efficient. This is a similar principle as is used in turbofan engines but used a piston engine to drive the compressor/propeller rather than a gas turbine. Stipa later became convinced that German rocket and jet technology (especially the V-1 flying bomb) was using his patented invention without giving proper credit, although his ducted fan design had little mechanically in common with turbojet engines and nothing at all with the pulsejet used on the V-1. Stipa spent years studying the idea mathematically while working in the Engineering Division of the Italian Air Ministry, eventually determining that the venturi tube's inner surface needed to be shaped like an airfoil in order to achieve the greatest efficiency. He also determined the optimum shape of the propeller, the most efficient distance between the leading edge of the tube and the propeller, and the best rate of revolution of the propeller. Finally, he petitioned the Italian Fascist government to produce a prototype aircraft. The government, seeking to showcase Italian technological achievement—particularly in aviation—contracted the Caproni company to construct the aircraft in 1932.[2] The resultant aircraft—a mid-wing monoplane of mostly wooden construction dubbed the Stipa-Caproni or Caproni Stipa. The fuselage was a barrel-like tube, short and fat, open at both ends to form the tapered duct, with twin open cockpits in tandem mounted in a hump on top of it. The wings were elliptical and passed through the duct and the engine nacelle inside it. The duct itself had a profile similar to that of the airfoils, and a fairly small rudder and elevators were mounted on the trailing edge of the duct, allowing the ducted propeller wash to flow directly over them as it exited the fuselage to improve handling. The propeller was mounted inside the fuselage tube, flush with the leading edge of the fuselage, and the 120-horsepower de Havilland Gipsy III engine that powered it was mounted within the duct behind it at the midpoint of the fuselage. The aircraft had low, fixed, spatted main landing gear and a tailwheel. It was painted in a blue-and-cream scheme of the type used on racing aircraft of the day, and its rudder bore the colors of the Italian flag.[2] The Stipa-Caproni first flew on 7 October 1932 with Caproni company test pilot Domenico Antonini at the controls. Initial testing showed that the "intubed propeller" design did increase the engine's efficiency as Stipa had calculated, and the additional lift provided by the airfoil shape of the interior of the duct itself allowed a very low landing speed of only 68 km/h (42 mph) and assisted the Stipa-Caproni in achieving a higher rate of climb than other aircraft with similar power and wing loading. The placement of the rudder and elevators in the exhaust from the propeller wash at the trailing edge of the tube gave the aircraft handling characteristics that made it very stable in flight, although they later were enlarged to further improve the plane's handling characteristics. The Stipa-Caproni proved to be noticeably quieter than conventional aircraft of the time. Unfortunately, the "intubed propeller" design also induced so much aerodynamic drag that the benefits in engine efficiency were cancelled out, and the aircraft's top speed proved to be only 131 km/h (81 mph).[3] When Caproni had completed initial testing, the Regia Aeronautica took control of the plane and transferred it to Guidonia Montecelio for a brief series of further test flights. All test pilots reported that the plane was extremely stable in flight, to the point where it was difficult to change course; test pilots were also astounded by the very low landing speed and the consequent very short landing run. As the plane did not perform noticeably better than conventional aircraft designs, the Regia Aeronautica decided to cancel further development. No further prototypes were built. Stipa himself never had intended his "intubed propeller" to be employed on single-engine aircraft like the Caproni-Stipa—which he viewed merely as a testbed—instead envisioning its use in large, multi-engine flying wing aircraft he had been designing in which the aerodynamic drag properties would not be significant, and the Italian government publicized the Stipa-Caproni's design as an example of Italian aviation technology prowess. None of Stipa's flying-wing aircraft designs were built, but experiences collected with the Stipa-Caproni did become an important influence in the development of the motorjet-powered Caproni Campini N.1.[2] The test flights of the Stipa-Caproni also sparked much academic interest, and resulted in Stipa's work being studied in France, Germany, Italy, and the United Kingdom, and by the National Advisory Committee for Aeronautics in the America. France designed—but never constructed—an advanced night bomber based on a Luigi Stipa design in the mid-1930s, and various aircraft designs such as the German Heinkel T fighter of 1940 are thought to have incorporated some of Stipa's ideas as demonstrated by the Stipa-Caproni.[2] The Kort nozzle ducted fan of today—designed in Germany in 1934—uses many of Stipa's principles. The modern turbofan engine is thought by some aviation historians to be a descendant of the "intubed propeller" demonstrated in the Stipa-Caproni.[2] In Australia, Lynette Zuccoli and Aerotec Queensland designed a 3/5-scale replica of the Stipa-Caproni, accurate even in terms of paint scheme and markings, powered by an Italian Simonini racing engine. They built it in 1998 and in October 2001 succeeded in making two directional test flights with it with Bryce Wolff at the controls. Each flight covered about 600 metres (660 yards) and reached an altitude of approximately 6 metres (20 feet), with Wolff reporting that the replica was very stable in flight and performed much as the Italian test pilots reported that the original aircraft had 69 years to the month earlier.[4] The replica may never have flown again, and is now on static display at Toowoomba Airfield in Australia.[2] Data from NACA Technical Memorandum nº 753 : Stipa Monoplane with Venturi Fuselage,[5] Aeroplani Caproni: Gianni Caproni and His Aircraft, 1910-1983[6]General characteristics Performance</t>
  </si>
  <si>
    <t>//upload.wikimedia.org/wikipedia/en/thumb/7/72/Caproni_Stipa.jpg/300px-Caproni_Stipa.jpg</t>
  </si>
  <si>
    <t>Experimental aircraft</t>
  </si>
  <si>
    <t>Caproni</t>
  </si>
  <si>
    <t>https://en.wikipedia.org/Caproni</t>
  </si>
  <si>
    <t>Luigi Stipa</t>
  </si>
  <si>
    <t>October 7, 1932 (1932-10-07)</t>
  </si>
  <si>
    <t>1 or 2</t>
  </si>
  <si>
    <t>5.88 m (19 ft 3 in)</t>
  </si>
  <si>
    <t>14.28 m (46 ft 10 in)</t>
  </si>
  <si>
    <t>19 m2 (200 sq ft)</t>
  </si>
  <si>
    <t>570 kg (1,257 lb)</t>
  </si>
  <si>
    <t>850 kg (1,874 lb)</t>
  </si>
  <si>
    <t>1 × de Havilland Gipsy III 4-cylinder inverted air-cooled in-line piston engine, 90 kW (120 hp)</t>
  </si>
  <si>
    <t>133 km/h (83 mph, 72 kn)</t>
  </si>
  <si>
    <t>3,700 m (12,100 ft)</t>
  </si>
  <si>
    <t>3,000 m (9,843 ft) in 40 minutes</t>
  </si>
  <si>
    <t>https://en.wikipedia.org/Luigi Stipa</t>
  </si>
  <si>
    <t>44.73 kg/m2 (9.16 lb/sq ft) at 850 kg (1,874 lb)</t>
  </si>
  <si>
    <t>0.105 kW/kg (0.064 hp/lb)</t>
  </si>
  <si>
    <t>2-bladed ground-adjstable propeller</t>
  </si>
  <si>
    <t>68 km/h (42 mph)</t>
  </si>
  <si>
    <t>180 m (591 ft)</t>
  </si>
  <si>
    <t>Caproni Ca.3</t>
  </si>
  <si>
    <t>The Caproni Ca.3 is an Italian heavy bomber of World War I and the postwar era. It was the most produced version of the series of aircraft that began with the 1914 Caproni Ca.1 and continued until the more powerful 1917 Caproni Ca.5 variant. The development of the Ca.1 to the Ca.2 suggested the benefits of increasing amounts of power to the very sound airframe. The Ca.3 was a development of Ca.2, by replacing the two engines mounted on the booms with the same Isotta-Fraschini engine that had been used as the central, pusher engine on that design. The prototype flew in late 1916 and was soon put into production. Known by Caproni at the time as the Caproni 450 hp, the Italian Army designated it the Ca.3. In Caproni's postwar renaming, it became the Ca.33. Between 250 and 300 of these aircraft were built, supplying the Italian Army and Navy (the latter using the type as a torpedo bomber), and the French Army. Late in the war, Robert Esnault-Pelterie licence-built an additional 83 (some sources say only 19) aircraft in France. Note: there is some variation in published sources over early Caproni names. The confusion stems, in part, from three schemes used to label the aircraft – Caproni's in-house designations of the time, those used by the Italian Army and names created after the war by Caproni for past designs.[citation needed] The Ca.3 was a three-engined biplane of wooden construction, with a fabric-covered frame. The crew of four were placed in an open central nacelle (front gunner, two pilots and rear gunner-mechanic). The rear gunner manned upper machine guns, standing upon the central engine in a protective "cage" in front of a propeller. The fixed conventional undercarriage had double mainwheels under each engine and a tailskid under the extreme tail of each boom.  A substantial double nosewheel prevented damaging and dangerous noseovers. Armament consisted of two to four Revelli 6.5 mm or 7.7 mm machine guns, one in a front ring mount and one, two or sometimes even three in an upper ring mount. Bombs were suspended under the hull. The Ca.1 entered service with the Italian Army in the middle of 1915 and first saw action on 20 August, attacking the Austrian air base at Aisovizza. Fifteen bomber squadrons (1°–15° Squadriglia) were eventually equipped with Ca.1, Ca.2 and Ca.3 bombers, mostly bombing targets in Austro-Hungary. The 12° Squadriglie operated in Libya. In 1918, the 3°, 14° and 15° Squadriglia operated in France. Apart from the Italian Army, original and licence-built examples were used by France (original Capronis were used in French CAP escadres, licence-built examples in CEP escadres). They were also used by the American Expeditionary Force. There has been some confusion regarding the use of the Ca3 by the British Royal Naval Air Service. The RNAS received six of the larger triplane Ca4s and did not operate the Ca3.[1] The British Ca4s were not used operationally and were returned to Italy after the war. Some of the Ca.36Ms supplied after the war were still in service long enough to see action in Benito Mussolini's first assaults on North Africa. All of the following names were applied after the war. At the time, all were known as the 300 hp by Caproni and the Ca.3 by the Army.  Argentina  Kingdom of Italy  France  USA Data from[citation needed]General characteristics Performance Armament 2 × 6.5 mm or 7.7 mm FIAT-Revelli machine guns Related development   Related lists</t>
  </si>
  <si>
    <t>//upload.wikimedia.org/wikipedia/commons/thumb/a/aa/Caproni_Ca36_050309-F-1234P-003.jpg/300px-Caproni_Ca36_050309-F-1234P-003.jpg</t>
  </si>
  <si>
    <t>Heavy bomber</t>
  </si>
  <si>
    <t>four (pilot, co-pilot, front gunner, and rear gunner/mechanic)</t>
  </si>
  <si>
    <t>11.05 m (36 ft 3 in)</t>
  </si>
  <si>
    <t>22.74 m (74 ft 7 in)</t>
  </si>
  <si>
    <t>95.6 m2 (1,029 sq ft)</t>
  </si>
  <si>
    <t>2,300 kg (5,071 lb)</t>
  </si>
  <si>
    <t>3 × Isotta-Fraschini V.4B 6-cyl. water-cooled in-line piston engines, 112 kW (150 hp) each</t>
  </si>
  <si>
    <t>137 km/h (85 mph, 74 kn)</t>
  </si>
  <si>
    <t>599 km (372 mi, 323 nmi)</t>
  </si>
  <si>
    <t>4,844 m (15,892 ft)</t>
  </si>
  <si>
    <t>2.083 m/s (410.0 ft/min)</t>
  </si>
  <si>
    <t>{'Ca.34': 'nd ', 'Ca.35': 'ith a modified central nacelle to seat the two pilots in tandem and therefore improve aerodynamics. No production.', 'Ca.36': 'ith removable outer wing panels for ease of storage.', 'Ca.36M': 'r ', 'Ca.36 mod': 'for ', 'Ca.36S': ' air ambulance version (small number converted from Ca.36Ms)', 'Ca.39': ' ', 'Ca.56a': ' '}</t>
  </si>
  <si>
    <t>3,800 kg (8,378 lb)</t>
  </si>
  <si>
    <t>Regia AeronauticaCorpo Aeronautico Militare</t>
  </si>
  <si>
    <t>https://en.wikipedia.org/Regia AeronauticaCorpo Aeronautico Militare</t>
  </si>
  <si>
    <t>https://en.wikipedia.org/1916</t>
  </si>
  <si>
    <t>Short SC.1</t>
  </si>
  <si>
    <t>The Short SC.1 was the first British fixed-wing vertical take-off and landing (VTOL) jet aircraft. It was developed by Short Brothers. It was powered by an arrangement of five Rolls-Royce RB.108 turbojets, four of which were used for vertical flight and one for conventional horizontal flight. The SC.1 had the distinction of being the first British fixed-wing VTOL aircraft and the first one to transition between vertical and horizontal flight modes; it was also the first VTOL-capable aircraft with a fly-by-wire control system. The SC.1 was designed and produced in response to a Ministry of Supply (MoS) requirement for a suitable aircraft for conducting flight studies into VTOL flight, as well as specifically into the transition between vertical and horizontal flight. Two prototypes were used for flight testing between 1957 and 1971. Research data from the SC.1 test programme contributed to the development of the Hawker Siddeley P.1127 and the subsequent Hawker Siddeley Harrier, the first operational VTOL aircraft. In October 2012, the Short SC.1 received Northern Ireland's first Engineering Heritage Award as a recognition of its significant achievement in the engineering field.[2] During the 1940s, various nations became interested in developing viable aircraft capable of vertical take-offs and landings (VTOL). During the 1950s, Britain had flight-tested the purpose-built Rolls-Royce Thrust Measuring Rig, a crude but pioneering VTOL aircraft that successfully flew as envisioned, demonstrating the viability of the concept as well as providing useful data to build upon.[1] However, while the Thrust Measuring Rig had provided valuable insight for designing VTOL aircraft, such as the requirement for an auto-stabilisation system, it suffered from some deficiencies that undermined its value as a platform for further detailed research, such as control lag and a lack of aerodynamic surfaces. There was a need for an aircraft that would exploit the experience gained from the Thrust Measuring Rig, and to explore areas beyond its limited capability.[1] The SC.1 has its origins in a submission by Short Brothers to meet a Ministry of Supply (MoS) request for tender (ER.143T) for a vertical take-off research aircraft, which had been issued in September 1953. On 15 October 1954, the proposed design was accepted by the Ministry and a contract was promptly placed for two aircraft to meet Specification ER.143D. As envisioned, the aircraft was to be used for a series of flight tests to investigate its behaviour during the transition between vertical and horizontal flight modes, to determine the optimum and minimum level of assistance required from the auto-stabiliser during the transition process, to uncover likely operational issues, and to develop related support aids and equipment for the pilot to develop an all-weather approach and landing system.[1] Short constructed two prototypes, designated XG900 and XG905.[1] The Short SC.1 was a single-seat low wing tailless delta wing aircraft of approximately 8,000 lb all-up weight (max. 7,700 lb for vertical flight).[3] It was powered by four vertically-mounted, lightweight Rolls-Royce RB.108 lift engines that provided a total vertical thrust of 8,600 lb, along with a single RB.108 cruise engine in the rear of the aircraft to provide thrust for forward flight. The lift engines were mounted vertically in side-by-side pairs in a central bay so that their resultant thrust line passed close to the centre of gravity of the aircraft. These pairs of engines could be swivelled fore-and-aft to produce vectored thrust for acceleration/deceleration along the aircraft's longitudinal axis.[3] During conventional flight, the lift engines would be shut down; before beginning the transition from horizontal to vertical flight, they would be started using compressed air from the single cruise engine. The compressed air provided the initial rotation of the engine but a pressure drop from intake to exhaust had to be present also as the compressed air alone was not adequate for reaching idle speed.[3] Considerable wind-tunnel and flight development of the air intake was required because at the start of transition from horizontal flight vertically-mounted engines have to tolerate a crosswind equal to the forward flight speed without surging or excessive vibrations. The required uniformity of flow was achieved with the help of a set of 7 hinged gills which opened to a forward-facing position to direct air into a plenum which supplied the engines. The behaviour of a vertically-mounted RB.108 in terms of re-ingestion and ground erosion had been investigated with an installation representative of that intended for the SC.1 during ground operation in a Meteor at Hucknall Aerodrome.[4] Initially, a series of scuttles were fitted to the exit nozzles of the lift engines to maintain a low-pressure environment beneath the engines to ensure that the engine rotor would be "windmilling" in the correct direction prior to supplying the compressed air for starting; due to the effectiveness of intake and engine design changes, the scuttles became unnecessary.[5] The cockpit layout was mainly conventional, but complicated by the large number of systems the pilot had to monitor.[3] For its role as a research aircraft it had comprehensive recording equipment.[6] The common throttle lever for the four vertical lift engines was the only additional primary control in the cockpit; it was operated in a similar manner to that of the Collective pitch level of a rotorcraft. Two ways to control the attitude of the aircraft were required depending on its forward speed; aerodynamic surfaces were used during conventional flight, and air-jet nozzles for transitioning from horizontal flight, hovering and vertical flight. Bleed air from the four lift engines (approximately 10 per cent of the intake airflow) was supplied to the variable nose, tail and wing tip nozzles, for pitch, roll and yaw control at low speeds during which there would be insufficient airflow over the aerodynamic surfaces for conventional controls to be effective.[7][5] The SC.1 was also equipped with the first "fly-by-wire" control system to be fitted to a VTOL aircraft.[8] This electrically-signalled control system, which also comprised the auto-stabiliser, not only transferred signals from cockpit controls such as the position of the stick, but also monitored feedback signals from the servos to provide stability of the systems itself. A total of three modes of control for the aerodynamic surfaces and/or the nozzle controls were permitted by the system: Modes 1 and 2 were selected on the ground; whenever the autostabilizer was in use, the pilot had an emergency override lever available with which to revert to direct control mode in flight.[9] The outputs from the three control systems were compared and a "majority rule" enforced, ensuring that a failure in a single system was overridden by the other two (presumably correct) systems. Any failure in a "fly-by-wire" pathway was indicated to the pilot as a warning, which he could either choose to ignore or respond to by switching to direct (manual) control.[10] In common with other VTOL aircraft, the Short SC.1 suffered from vertical thrust loss due to the ground effect. Research into this performed on scale models suggested that for the SC.1 these losses would be between 15 per cent and 20 per cent at undercarriage height.[11] Fuel tanks were located along the wing leading edges and in "bag" tanks fitted between the main wing spars.[7] The SC.1 was fitted with a tricycle undercarriage arrangement; while non-retracting, the landing gear could be set between two alternative positions, suited to either conventional and vertical landings.[3] The fixed undercarriage legs were designed specifically for vertical flight; each leg carried a pair of heat-resistant castoring wheels, while the rear undercarriage was also fitted with disc brakes. Long-stroke oleos were used to cushion vertical landings.[7][3] The robust gear was able to withstand a descent rate of 18 ft (5.5m) per second.[12] Constructed at Short's Belfast factory in Northern Ireland, the first SC.1 prototype, XG900, first undertook initial engine runs at this facility. After being transported by sea to England, XG900, which was initially fitted only with the propulsion engine, was delivered to the Royal Aircraft Establishment (RAE) at Boscombe Down to begin the flight test programme. On 2 April 1957, the prototype conducted the type's maiden flight, which was also its first conventional takeoff and landing (CTOL) flight.[1] Just over a year later, on 26 May 1958, the second prototype made the first tethered vertical flight.[1] Initial flights of the type were performed while attached to a specially-devised gantry, which accommodated only a limited amount of freedom, up to 15 ft vertically and 10 ft off-centre in any direction, vertical velocity was also restricted to less than 10 ft/second; progressive arresting of the aircraft occurred beyond these limitation.[13] It would take off from a grid platform positioned 6 ft above the ground itself in order to circumvent the ground effect phenomenon; considerable effort on the part of Shorts had been made during development of a suitable platform to eliminate the negative impact of ground effect and was redesigned several times. The gantry facility was used for ab initio training and familiarisation purposes for the first 8 pilots to fly the SC.1.[14] On 25 October of that year, the type performed the first 'free' vertical flight. On 6 April 1960, the first in-flight transition between vertical and horizontal flight was successfully conducted.[15][16] While successful at transitioning between the two modes, the Short SC.1 had a reputation as being somewhat ungainly as an aircraft.[15] The SC.1 was publicly displayed at the Farnborough Airshow in 1958 and 1960; it also appeared at the Paris Air Show in 1961, at which it performed a demonstration flight.[1] On 2 October 1963, the second test aircraft crashed in Belfast, killing the pilot, J.R. Green;  the cause was later determined to have been a control malfunction.[17] Following the accident, the aircraft was rebuilt and returned to flight for further testing, both continued flying until 1967.[15] By 1965, a total of different 14 pilots had flown the type.[1] As a result of ground suitability tests, it was determined that conventional runway concrete, pavement, and even grass strips would be adequate for vertical takeoff and landing of the SC.1; however, debris that may be forced out from imperfect surfaces would pose a risk to personnel but not to the aircraft itself.[18] The test programme also allowed experience upon the maintenance and serviceability of a VTOL aircraft to be acquired, even though these were not primary objectives of the design nor the research effort; throughout the programme, an overall average of 2.6 flights were performed per week. While numerous errors with the auto-stabiliser were reported during flights, no fault ever occurred that endangered the aircraft or had any effect upon its control.[19] Testing found significant difficulty in measuring actual engine thrust, leading to further tests using improved intakes and instrumentation.[20] Ultimately, the engines proved to be far less problematic than might have been expected considering the experimental nature of the aircraft and its power-plants; and when faults occurred in the triplex auto-stabiliser they were easy to locate, in part due to the system's self-checking nature. According to a Ministry of Aviation report, the SC.1 was determined to have been an effective research vehicle when operated within the limits imposed by its small size and restricted capacity; however it was found that a larger aircraft would be necessary for more extensive tests of the instruments and guidance equipment.[20] The SC.1 flew for over ten years, during which it provided a great deal of data that served to influence later design concepts such as the "puffer jet" controls on the Hawker Siddeley P.1127, the precursor of the Hawker Siddeley Harrier. The flight testing work relating to vertical takeoff and landing techniques and technologies also proved to be invaluable, and helped further Britain's lead in the field.[16] The Short SC.1 was ultimately rendered obsolete by the emerging Harrier which, amongst other things, proved that it was unnecessary to carry an additional four engines solely for the purposes of lift-off and landing.[15] The first SC-1 (XG900) became a part of the Science Museum's aircraft collection at South Kensington, London.[21] It had been used until 1971 for VTOL research. The second SC-1 (XG905) was also preserved and is on static display at the Flight Experience exhibit at the Ulster Folk and Transport Museum, Cultra, Northern Ireland.[22][16] Data from Shorts Aircraft since 1900,[23] Ministry of Aviation[24]General characteristics Performance   Aircraft of comparable role, configuration, and era  Related lists</t>
  </si>
  <si>
    <t>//upload.wikimedia.org/wikipedia/commons/thumb/2/2a/Short_SC.1_Farnborough_1958.jpg/300px-Short_SC.1_Farnborough_1958.jpg</t>
  </si>
  <si>
    <t>https://en.wikipedia.org/Experimental aircraft</t>
  </si>
  <si>
    <t>2 April 1957 (CTOL)[1]26 May 1958 (VTOL)[1]</t>
  </si>
  <si>
    <t>25 ft 6 in (7.77 m)</t>
  </si>
  <si>
    <t>10 ft 8 in (3.25 m) [25]</t>
  </si>
  <si>
    <t>211.5 sq ft (19.65 m2)</t>
  </si>
  <si>
    <t>6,260 lb (2,839 kg)</t>
  </si>
  <si>
    <t>7,700 lb (3,493 kg) (VTOL operations)</t>
  </si>
  <si>
    <t>4 × Rolls-Royce RB.108 turbojets, 2,130 lbf (9.5 kN) thrust each (lift engines)</t>
  </si>
  <si>
    <t>246 mph (396 km/h, 214 kn)</t>
  </si>
  <si>
    <t>150 mi (240 km, 130 nmi)</t>
  </si>
  <si>
    <t>8,000 ft (2,400 m) [25]</t>
  </si>
  <si>
    <t>700 ft/min (3.6 m/s) [25]</t>
  </si>
  <si>
    <t>Retired and preserved</t>
  </si>
  <si>
    <t>38.1 lb/sq ft (186 kg/m2)</t>
  </si>
  <si>
    <t>8,050 lb (3,651 kg) (CTOL operations)</t>
  </si>
  <si>
    <t>NACA 0010[25]</t>
  </si>
  <si>
    <t>https://en.wikipedia.org/1971</t>
  </si>
  <si>
    <t>(CTOL)</t>
  </si>
  <si>
    <t>Scaled Composites White Knight</t>
  </si>
  <si>
    <t>The Scaled Composites Model 318 White Knight (now also called White Knight One) is a jet-powered carrier aircraft that was used to launch its companion SpaceShipOne, an experimental spaceplane. The White Knight and SpaceShipOne were designed by Burt Rutan and manufactured by Scaled Composites, a private company founded by Rutan in 1982. On three separate flights in 2004, White Knight conducted SpaceShipOne into flight, and SpaceShipOne then performed a sub-orbital spaceflight, becoming the first private craft to reach space. The White Knight is notable as an example of a mother ship which carried a parasite aircraft into flight, releasing the latter which would then execute a high-altitude flight, or a sub-orbital spaceflight. This flight profile is shared with The High and Mighty One and Balls 8, two modified B-52s which carried the North American X-15 into flight. It is also shared with White Knight Two, a descendant which carries SpaceShipTwo into flight as part of the Virgin Galactic fleet. Following the SpaceShipOne flights, the White Knight was contracted for drop tests of the Boeing X-37 spaceplane, from June 2005 until April 2006. The White Knight was retired from service in 2014, and is in the inventory of the Flying Heritage Collection. The Scaled Composites model number for White Knight is 318. White Knight is registered with the Federal Aviation Administration as N318SL.[1] The White Knight carrier airplane was designed around the twin afterburning General Electric J85 engines, which were selected for their availability and low cost. The aircraft was a completely new independent design. White Knight and SpaceShipOne shared the same forward fuselage outer mold line (OML) to reduce development costs and with the original intent to allow for White Knight to act as a flying simulator for training SpaceShipOne pilots. White Knight first flew on August 1, 2002. The flight was aborted shortly after takeoff due to a problem with the outboard wing spoilers. These trailing edge spoilers were designed to greatly increase the glide slope so that the White Knight vehicle could act as a flying simulator for training of SpaceShipOne pilots. During the first flight, the mechanical over-center torque was insufficient to maintain the spoilers in the closed position. The spoilers deployed into the free stream and began a limit cycle forcing the pilot (Mike Melvill) to abort. The spoilers were subsequently disabled completely and the desire for a steep glide slope matching SpaceShipOne was abandoned. White Knight next flew on August 5, 2002, and this time performed well. Development proceeded over the next few months. With White Knight developed and evaluated, on April 18, 2003, White Knight and SpaceShipOne were presented to the media. Subsequently, White Knight flew as part of the Tier One program that won the Ansari X Prize on October 4, 2004. Afterwards, White Knight was used to carry and launch DARPA's experimental X-37 spaceplane for its approach and landing tests in 2005 and 2006. It was followed up by the White Knight Two, which has a similar but larger design. Flights of White Knight are numbered, starting with flight 1 on August 1, 2002. Flights where SpaceShipOne was carried also get one or two appended letters. An appended "C" indicates that the flight was a captive carry, and "L" indicates that SpaceShipOne was launched. If the flight actually flown differs in category from the intended flight, then two letters are appended, the first giving the intended mission and the second the mission actually performed. White Knight was contracted to perform both captive carry and drop test flights of the DARPA/Boeing X-37. First captive carry flight was on June 21, 2005, and first drop was on April 7, 2006 (the X-37 was subsequently damaged on landing at Edwards Air Force Base). Initially, the flights originated from Mojave, but following the landing incident, the program was moved to Air Force Plant 42 in Palmdale, California, and at least five subsequent flights were made there. In late 2006, White Knight flew a seven-flight test program of the adaptive compliant wing developed by FlexSys Inc. with funding by the Air Force Research Laboratory. A laminar flow test article was mounted vertically under White Knight's centerline pylon for the 20-flight-hour research program that tested the flexible wing's aerodynamic characteristics.[2][3] In July 2014 White Knight made its final planned flight, arriving at Paine Field in Everett, Washington, to become part of the Flying Heritage Collection.[4] Data from Scaled Composites[5][6]General characteristics Performance</t>
  </si>
  <si>
    <t>//upload.wikimedia.org/wikipedia/commons/thumb/4/42/White_Knight_One_photo_D_Ramey_Logan.jpg/300px-White_Knight_One_photo_D_Ramey_Logan.jpg</t>
  </si>
  <si>
    <t>Mother ship</t>
  </si>
  <si>
    <t>https://en.wikipedia.org/Mother ship</t>
  </si>
  <si>
    <t>Scaled Composites</t>
  </si>
  <si>
    <t>https://en.wikipedia.org/Scaled Composites</t>
  </si>
  <si>
    <t>83 ft (25 m)</t>
  </si>
  <si>
    <t>6,360 lb (2,885 kg)</t>
  </si>
  <si>
    <t>2 × General Electric J85-GE-5 afterburning turbojet, 2,400 lbf (11 kN) thrust each dry, 3,600 lbf (16 kN) with afterburner</t>
  </si>
  <si>
    <t>53,000 ft (16,000 m)</t>
  </si>
  <si>
    <t>Scaled Composites White Knight Two</t>
  </si>
  <si>
    <t>https://en.wikipedia.org/Scaled Composites White Knight Two</t>
  </si>
  <si>
    <t>18,000 lb (8,165 kg)</t>
  </si>
  <si>
    <t>8,000 lb (3,600 kg) payload</t>
  </si>
  <si>
    <t>6,400 lb (2,900 kg)</t>
  </si>
  <si>
    <t>Scaled Composites Proteus</t>
  </si>
  <si>
    <t>https://en.wikipedia.org/Scaled Composites Proteus</t>
  </si>
  <si>
    <t>Nakajima G10N</t>
  </si>
  <si>
    <t>The Nakajima G10N Fugaku (Japanese: 富岳 or 富嶽, "Mount Fuji") was a planned Japanese ultra-long-range heavy bomber designed during World War II. It was conceived as a method for mounting aerial attacks from Japan against industrial targets along the west coast (e.g., San Francisco) and in the Midwest (e.g., Detroit, Chicago, and Wichita) and the northeast (e.g., New York City and Norfolk) of the America. Japan's worsening war situation resulted in the project's cancellation in 1944 and no prototype was ever built.[1] The Fugaku had its origins in "Project Z (bomber project)", a 1942 Imperial Japanese Army specification for an intercontinental bomber which could take off from the Kuril Islands, bomb the continental America, then continue onward to land in German-occupied France. Once there, it would be refueled and rearmed and make another return sortie.[1][2][3] Project Z called for three variations on the airframe: heavy bomber, transport (capable of carrying 300 troops), and a gunship armed with forty downward-firing machine guns in the fuselage for intense ground attacks at the rate of 640 rounds per second (i.e. 38,400 rounds per minute).[1] The project was conceived by Nakajima Aircraft Company head Chikuhei Nakajima.  The design had straight wings and contra-rotating four-blade propellers.  To save weight, some of the landing gear was to be jettisoned after takeoff (being unnecessary on landing with emptied bomb load), as had been planned on some of the more developed German Amerika Bomber competing designs.  It used six engines,[1] as with the later Amerikabomber design competitors, to compensate for nearly all German aircraft engines being limited to 1,500 kW (2,000 hp) maximum output levels apiece.[4] Development was initiated in January 1943 and a design and manufacturing facility built in Mitaka, Tokyo.  Nakajima's 4-row 36-cylinder 5,000 hp Ha-54 (Ha-505) engine was abandoned as too complex.[citation needed] Project Z was cancelled in July 1944, and the Fugaku was never built.[1] Data from Japanese Secret Projects:Experimental aircraft of the IJA and IJN 1939–1945[1]General characteristics Performance Armament   Aircraft of comparable role, configuration, and era   2 Hyphenated trailing letter (-J, -K, -L, -N or -S) denotes design modified for secondary role                               1. Winds, 2. Lightning, 3. Nighttime lights, 4. Mountains, 5. Stars/constellations, 6. Seas, 7. Clouds, 8. Plants, 9. Skies, 10. Landscapes, and 11. Flowers</t>
  </si>
  <si>
    <t>Ultra-long-range heavy bomber</t>
  </si>
  <si>
    <t>https://en.wikipedia.org/Ultra-long-range heavy bomber</t>
  </si>
  <si>
    <t>1943-1945</t>
  </si>
  <si>
    <t>none</t>
  </si>
  <si>
    <t>6 to 10</t>
  </si>
  <si>
    <t>44.98 m (147 ft 7 in)</t>
  </si>
  <si>
    <t>64.98 m (213 ft 2 in)</t>
  </si>
  <si>
    <t>8.77 m (28 ft 9 in)</t>
  </si>
  <si>
    <t>352.01 m2 (3,789.0 sq ft)</t>
  </si>
  <si>
    <t>65,000 kg (143,300 lb)</t>
  </si>
  <si>
    <t>122,000 kg (268,964 lb)</t>
  </si>
  <si>
    <t>6 × Nakajima Ha-54 36-cyl. air-cooled radial piston engines, 3,700 kW (5,000 hp)  each at take-off</t>
  </si>
  <si>
    <t>679 km/h (422 mph, 367 kn) at 10,000 m (32,808 ft)</t>
  </si>
  <si>
    <t>17,999 km (11,184 mi, 9,719 nmi) maximum</t>
  </si>
  <si>
    <t>15,000 m (49,000 ft)</t>
  </si>
  <si>
    <t>Project (cancelled)</t>
  </si>
  <si>
    <t>Imperial Japanese Navy Air Service</t>
  </si>
  <si>
    <t>https://en.wikipedia.org/Imperial Japanese Navy Air Service</t>
  </si>
  <si>
    <t>456.99 kg/m2 (93.60 lb/sq ft)</t>
  </si>
  <si>
    <t>0.103 kW/kg (0.063 hp/lb)</t>
  </si>
  <si>
    <t>4× 20mm Type 99 cannon</t>
  </si>
  <si>
    <t>20,000 kg (44,092 lb) of bombs</t>
  </si>
  <si>
    <t>160,000 kg (352,740 lb)</t>
  </si>
  <si>
    <t>6-bladed contra-rotating constant speed propellers, 4.5 m (14 ft 9 in) diameter</t>
  </si>
  <si>
    <t>0.118 kW/kg (0.07 hp/lb)</t>
  </si>
  <si>
    <t>Stemme S6</t>
  </si>
  <si>
    <t>The Stemme S6 is a two-seat touring motorglider manufactured by Stemme AG. Unlike the S10, the S6 has a non-retractable three-bladed propeller (that can feather like other touring motor gliders), a wider fuselage design, and tricycle landing gear, available both with fixed and retractable configurations. Its engine is a Bombardier-Rotax 914, the same engine used in the Stemme S10-VT.[2] The designers placed great importance on noise and vibration reduction. The prototype S6 made its first flight on 29 November 2006 at Strausberg Airport, flown by Lothar Dalldorff.  It received EASA approval on 22 October 2008.  Data from Jane's All the World's Aircraft 2013-14.[1]General characteristics Performance</t>
  </si>
  <si>
    <t>//upload.wikimedia.org/wikipedia/commons/thumb/b/b4/Stemme_S.6_D-KAIR_%289226266116%29.jpg/300px-Stemme_S.6_D-KAIR_%289226266116%29.jpg</t>
  </si>
  <si>
    <t>Touring motor glider</t>
  </si>
  <si>
    <t>https://en.wikipedia.org/Touring motor glider</t>
  </si>
  <si>
    <t>Stemme AG</t>
  </si>
  <si>
    <t>https://en.wikipedia.org/Stemme AG</t>
  </si>
  <si>
    <t>18 by 2011[1]</t>
  </si>
  <si>
    <t>8.52 m (27 ft 11 in)</t>
  </si>
  <si>
    <t>18.00 m (59 ft 1 in)</t>
  </si>
  <si>
    <t>17.42 m2 (187.5 sq ft)</t>
  </si>
  <si>
    <t>640 kg (1,411 lb)</t>
  </si>
  <si>
    <t>1 × Rotax 914 F2 flat four, 84.5 kW (113.3 hp)  geared drive</t>
  </si>
  <si>
    <t>1,398 km (869 mi, 755 nmi) at FL160 with 130 litres of fuel, no reserves</t>
  </si>
  <si>
    <t>4,875 m (15,994 ft) service</t>
  </si>
  <si>
    <t>2.7 m/s (530 ft/min) maximum, at sea level</t>
  </si>
  <si>
    <t>256 km/h (159 mph, 138 kn) at FL100</t>
  </si>
  <si>
    <t>48.79 kg/m2 (9.99 lb/sq ft)</t>
  </si>
  <si>
    <t>1.70 m (5 ft 7 in) diameter constant speed</t>
  </si>
  <si>
    <t>32 at 115 km/h (71 mph; 62 kn)</t>
  </si>
  <si>
    <t>0.93 m/s (183 ft/min) minimum with 70 kg (154 lb) load</t>
  </si>
  <si>
    <t>268 km/h (167 mph, 145 kn)</t>
  </si>
  <si>
    <t>5.3/-2.6</t>
  </si>
  <si>
    <t>I.Ae. 24 Calquin</t>
  </si>
  <si>
    <t>The I.Ae.24 Calquin (a Mapudungun word which means "Royal Eagle") was a tactical bomber designed and built by the Instituto Aerotécnico at Córdoba, in Argentina in the immediate post-World War II era.  Although superficially a "look-alike" for the de Havilland Mosquito, the I.Ae.24 was powered by twin Pratt &amp; Whitney R-1830-G “Twin Wasp” radials giving it a distinct appearance.  After an operational career spanning two decades, the Calquin was retired. Patterned after the successful de Havilland Mosquito, the Calquín had a wooden structure similar to the FMA AeMB.2, and was the first twin-engined aircraft designed and built in Argentina. The I.Ae.24 design was based on a cantilever mid-mounted  wooden (indigenous woods were used throughout) wings with fabric-covered flying surfaces.  The conventional main twin-oleo undercarriage retracted into the engine nacelles while the tailwheel retracted into the aft fuselage.  The two-man crew were seated side by side under a large transparency constructed partly of acrylic glass with glass panels.  The armament consisted of four 12.7 mm machine guns grouped in the nose.  Some examples later had four 20 mm cannons and an internal bombload of 1,764 lb (800 kg) kg along with 12 rockets (75 mm) mounted under the wings. Originally the I.Ae. 24 was also intended to be equipped with Rolls-Royce Merlins but an adequate supply of the powerplants was not possible, consequently Pratt &amp; Whitney R-1830-G “Twin Wasp” radials of 1,050 hp (782.5 kW) were substituted.  Performance estimates of a Merlin-powered variant would have made it comparable to the Mosquito but the R-1830-powered prototype was able to achieve only 273 mph (440 km/h), making the aircraft unstable and prone to stalling.[2] A later prototype, the I.Ae.28 was equipped with Rolls-Royce Merlins but the project was superseded by the more capable I.Ae. 30 "Ñancú". Despite the lower performance obtained in testing, the I.Ae.24 Calquin was able to undertake an attack and light bombing role, replacing the Northrop A-17 in the Argentine Air Force inventory.  A total of 100 aircraft were ordered, with the first production example flying on 4 July 1946. Fifty pilots and crew members were killed in accidents related to Calquín operational service and trials. Test pilots considered the aircraft unstable "on all three axes" and required careful handling.[3] Series production was completed by 1950, with operational service continuing until 1957 although a small number of aircraft were still in squadron use until 1960. Data from Jane's all the World's Aircraft 1947,[4] Jane's Encyclopedia of Aviation[5]General characteristics Performance Armament</t>
  </si>
  <si>
    <t>//upload.wikimedia.org/wikipedia/commons/thumb/8/87/I.Ae._24_Calquin.jpg/300px-I.Ae._24_Calquin.jpg</t>
  </si>
  <si>
    <t>Light Bomber</t>
  </si>
  <si>
    <t>Juan San Martin[1]</t>
  </si>
  <si>
    <t>two</t>
  </si>
  <si>
    <t>16.3 m (53 ft 6 in)</t>
  </si>
  <si>
    <t>3.4 m (11 ft 2 in)</t>
  </si>
  <si>
    <t>6,500 kg (14,330 lb)</t>
  </si>
  <si>
    <t>2 × Pratt &amp; Whitney R-1830-SC-G Twin Wasp 14-cylinder air-cooled radial piston engines, 780 kW (1,050 hp)  each</t>
  </si>
  <si>
    <t>440 km/h (270 mph, 240 kn)</t>
  </si>
  <si>
    <t>1,040 km (650 mi, 560 nmi)</t>
  </si>
  <si>
    <t>10,000 m (33,000 ft)</t>
  </si>
  <si>
    <t>{'I.Ae.24 "Calquín" "late"': 'd 4 x 20 mm Hispano-Suiza 804 automatic cannons along with "bomb" and "rocket" ordnance.[File:IAe.24_late.jpg]I.Ae.24 Late'}</t>
  </si>
  <si>
    <t>170.9 kg/m2 (35.0 lb/sq ft)</t>
  </si>
  <si>
    <t>4.13 kg/kW (6.8 lb/hp)</t>
  </si>
  <si>
    <t>*4× 12.7 mm browning ML or DL heavy machine guns nationally manufactured on the early variant</t>
  </si>
  <si>
    <t>*800 kg (1,800 lb) bombs on both early and late variant</t>
  </si>
  <si>
    <t>7,200 kg (15,873 lb)</t>
  </si>
  <si>
    <t>3-bladed Hamilton Standard Hydromatic 23-E-50</t>
  </si>
  <si>
    <t>1947-1950</t>
  </si>
  <si>
    <t>https://en.wikipedia.org/1960</t>
  </si>
  <si>
    <t>*12 x 75 mm 60 lb (27 kg) rockets (Mk VI) on the later variant</t>
  </si>
  <si>
    <t>Sukhoi Su-6</t>
  </si>
  <si>
    <t>The Sukhoi Su-6 was a Soviet ground-attack aircraft developed during World War II. The mixed-power (rocket and piston engines) high-altitude interceptor Su-7 was based on the single-seat Su-6 prototype. Development of the Su-6 began in 1939, when the Sukhoi design bureau began work on a single-seat armoured ground-attack aircraft. An order for two prototypes was placed on 4 March 1940, and on 1 March 1941 flight testing of the first prototype was begun by test pilot A.I. Kokin.[1] The flight tests indicated that the Su-6 was superior to the Ilyushin Il-2 in nearly all performance categories, however its engine exceeded its age limit before testing could be completed, and no further Shvetsov M-71 engines were available.[1] The second prototype flew only in January 1942 because the OKB had to be evacuated after the start of the Great Patriotic War.[2] It was armed with two 23 mm cannon, four machine guns and ten rails for aerial rockets. Test results were very favorable, and the AFRA Scientific Research Institute recommended the acquisition of a small production batch for testing under front-line conditions. A draft resolution for the production of 25 aircraft was prepared, however unfortunately for Sukhoi, it was never officially issued.[1] Meanwhile, combat experience with single-seat Il-2s demonstrated the need for a rear gunner. The third prototype was therefore designed with the second crewman at the expense of bomb load (decreased from 400 kg/881 lb to 200 kg/440 lb), and was fitted with a more powerful M-71F engine. Official tests revealed that the two-seat Su-6 had a 100 km/h (54 kn, 62 mph) greater top speed than the Il-2, although with a considerably smaller payload.[2] When the troublesome M-71 was canceled, Sukhoi was directed to utilize the liquid-cooled Mikulin AM-42 engine. When flight tests began on 22 February 1944, the re-engined Su-6 proved inferior to the Ilyushin Il-10 using the same engine thanks to the additional 250 kg (551 lb) of armor required to protect the liquid-cooled engine and the lower power output of the AM-42 compared with M-71F.[2] Although the Su-6 never entered production, in 1943 Pavel Sukhoi was awarded the Stalin Prize of the 1st Degree for the development of the aircraft.[1] As an experiment, the basic single-seat Su-6 design was converted into a mixed-power high-altitude interceptor named Su-7 (the name was reused in the 1950s for a supersonic fighter-bomber). The armor was removed and the fuselage was of all-metal construction. Power came from a Shvetsov ASh-82FN piston engine with two TK-3 turbochargers in the nose and a Glushko RD-1-KhZ rocket engine in the tail. The piston engine produced 1,380 kW (1,850 hp), while the rocket engine utilized kerosene and nitric acid for fuel and generated 2.9 kN (600 lbf) of thrust for up to 4 minutes.[2] Armament consisted of three 20 mm ShVAK cannon with 370 rounds of ammunition. The sole Su-7 was completed in 1944. Test flights demonstrated a top speed of 510 km/h (275 kn, 315 mph) at 12,000 m (39,370 ft) without the rocket motor, and 705 km/h (380 kn, 440 mph) with the rocket.[2] In 1945, the rocket motor exploded during flight testing, killing the pilot and destroying the aircraft.[3] Data from OKB Sukhoi,[4][1][2]General characteristics Performance Armament   Aircraft of comparable role, configuration, and era  Related lists</t>
  </si>
  <si>
    <t>//upload.wikimedia.org/wikipedia/en/thumb/6/62/Sukhoi_Su-6.jpg/300px-Sukhoi_Su-6.jpg</t>
  </si>
  <si>
    <t>Ground-attack aircraft</t>
  </si>
  <si>
    <t>https://en.wikipedia.org/Ground-attack aircraft</t>
  </si>
  <si>
    <t>Sukhoi</t>
  </si>
  <si>
    <t>https://en.wikipedia.org/Sukhoi</t>
  </si>
  <si>
    <t>9.243 m (30 ft 4 in)</t>
  </si>
  <si>
    <t>13.58 m (44 ft 7 in)</t>
  </si>
  <si>
    <t>3.89 m (12 ft 9 in) (S2A)</t>
  </si>
  <si>
    <t>26 m2 (280 sq ft)</t>
  </si>
  <si>
    <t>3,727 kg (8,217 lb) (SA)</t>
  </si>
  <si>
    <t>5,534 kg (12,200 lb) (S2A)</t>
  </si>
  <si>
    <t>1 × Shvetsov M-71 18-cylinder two-row air-cooled radial piston engine, 1,500 kW (2,000 hp)</t>
  </si>
  <si>
    <t>496 km/h (308 mph, 268 kn) at sea level with 10x RS-132 rockets</t>
  </si>
  <si>
    <t>8,100 m (26,600 ft) (S2A)</t>
  </si>
  <si>
    <t>(S2A)1,555 m (5,102 ft) in 10 minutes 36 seconds</t>
  </si>
  <si>
    <t>Soviet Air Forces</t>
  </si>
  <si>
    <t>https://en.wikipedia.org/Soviet Air Forces</t>
  </si>
  <si>
    <t>*2 × 37 mm (1.46 in) Nudelman-Suranov NS-37 autocannon in the wings (90 rounds per gun, 180 rounds total)</t>
  </si>
  <si>
    <t>Up to 400 kg (880 lb) of bombs</t>
  </si>
  <si>
    <t>4-bladed AV-54A, 3.25 m (10 ft 8 in) diameter constant-speed propeller</t>
  </si>
  <si>
    <t>Soviet Union</t>
  </si>
  <si>
    <t>480 kg (1,060 lb)</t>
  </si>
  <si>
    <t>136 km/h (85 mph; 73 kn)</t>
  </si>
  <si>
    <t>520 m (1,710 ft)Take-off roll (S2A)</t>
  </si>
  <si>
    <t>10x RS-132 rockets</t>
  </si>
  <si>
    <t>160 km/h (99 mph; 86 kn)</t>
  </si>
  <si>
    <t>576 km (358 mi, 311 nmi)</t>
  </si>
  <si>
    <t>410 m (1,350 ft)</t>
  </si>
  <si>
    <t>730 m (2,400 ft)</t>
  </si>
  <si>
    <t>Nakajima Army Type 91 Fighter</t>
  </si>
  <si>
    <t>The Nakajima Army Type 91 Fighter was a Japanese fighter of the 1930s. It was a single-engine, single-seat parasol monoplane with a fixed, tailwheel undercarriage. Designed in response to an Army requirement of 1927, the Type 91 was developed from the NC series of fighter prototypes. The prototype was the sixth machine under that designation but was a fundamentally distinct airframe design. Compared to the earlier NC, the Type 91 had a smaller wing, relocated fuel tank and wing-bracing struts, Townend ring-type cowling, new design tail and undercarriage.[2] It first flew in 1931. The Army ordered the new aircraft as the Nakajima Army Type 91 Fighter and the first deliveries took place late in 1931. However, issues arose with both directional stability and centre of gravity, with the result that the type was delayed entering service. Between 1931 and 1934, 420 aircraft were constructed (including 100 by Ishikawajima; 23 of the total were Type 91-2, powered by a 432 kW (580 hp) Nakajima Kotobuki 2 radial engine. This version first flew in July 1934. The Type was supplanted in service by the Kawasaki Army Type 95 Fighter in 1936–1937. The Tokorozawa Aviation Museum in Tokorozawa, Saitama has a fuselage on display. Also, at a gate of Yanagisawa Shrine in Yamatokōriyama in Nara Prefecture there is a propeller preserved. Data from Japanese aircraft 1910-1941,[1] The Complete Book of Fighters [2]General characteristics Performance Armament</t>
  </si>
  <si>
    <t>//upload.wikimedia.org/wikipedia/commons/thumb/3/37/Nakajima_91sen.jpg/300px-Nakajima_91sen.jpg</t>
  </si>
  <si>
    <t>450[1]</t>
  </si>
  <si>
    <t>7.27 m (23 ft 10 in)</t>
  </si>
  <si>
    <t>11 m (36 ft 1 in)</t>
  </si>
  <si>
    <t>2.79 m (9 ft 2 in)</t>
  </si>
  <si>
    <t>20 m2 (220 sq ft)</t>
  </si>
  <si>
    <t>1,075 kg (2,370 lb)</t>
  </si>
  <si>
    <t>1,530 kg (3,373 lb)</t>
  </si>
  <si>
    <t>1 × Nakajima Jupiter VII 9-cylinder air-cooled radial piston engine, 340–390 kW (450–520 hp)</t>
  </si>
  <si>
    <t>300 km/h (190 mph, 160 kn)</t>
  </si>
  <si>
    <t>9,000 m (30,000 ft)</t>
  </si>
  <si>
    <t>out of service</t>
  </si>
  <si>
    <t>3,000 m (9,843 ft) in 4 minutes</t>
  </si>
  <si>
    <t>Imperial Japanese Army</t>
  </si>
  <si>
    <t>https://en.wikipedia.org/Imperial Japanese Army</t>
  </si>
  <si>
    <t>2 hours</t>
  </si>
  <si>
    <t>76.5 kg/m2 (15.7 lb/sq ft)</t>
  </si>
  <si>
    <t>0.2191 kW/kg (0.1333 hp/lb)</t>
  </si>
  <si>
    <t>2 × fixed, forward-firing 7.7 mm (0.303 in) machine guns</t>
  </si>
  <si>
    <t>2-bladed wooden fixed-pitch propeller</t>
  </si>
  <si>
    <t>1931-1934</t>
  </si>
  <si>
    <t>VFW VAK 191B</t>
  </si>
  <si>
    <t>The VFW VAK 191B was an experimental German vertical take-off and landing (VTOL) strike fighter of the early 1970s. VAK was the abbreviation for Vertikalstartendes Aufklärungs- und Kampfflugzeug (Vertical Take-off Reconnaissance and Strike Aircraft). Designed and built by the Vereinigte Flugtechnische Werke (VFW), it was developed with the purpose of eventually serving as a replacement for the Italian Fiat G.91 then in service with the German Air Force. Operationally, it was intended to have been armed with nuclear weapons as a deterrent against aggression from the Soviet Union and, in the event of a major war breaking out, to survive the first wave of attacks by deploying to dispersed locations, rather than conventional airfields, and to retaliate against targets behind enemy lines. The VAK 191B suffered from a protracted development cycle, spanning ten years between inception and flight, in part due to changing requirements, partnerships changing, and the difficulty inherently associated in the development of VTOL-capable aircraft. Ultimately, during the late 1960s, VFW took the decision to demote the development programme from targeting the type's production and instead only to test-fly a limited number of prototypes, using the VAK 191B effectively as a technology demonstrator and experimental aircraft to support the company's other activities and future programmes. On 10 September 1971, the first prototype conducted the type's maiden flight. A total of 91 flights were performed prior to the retirement of all three prototypes in 1975. These aircraft have been preserved and two are now on public display in museums. During the 1950s, rapid advances in the field of jet propulsion, particularly in terms of increased thrust and compact engine units, had contributed to an increased belief in the technical viability of vertical takeoff/landing (VTOL) aircraft, particularly within Western Europe and the America.[2] During 1950s and 1960s, multiple programmes in Britain, France, and the America were initiated; likewise, aviation companies inside West Germany were keen not to be left out of this emerging technology. Shortly after 1957, the year in which the post-Second World War ban upon West Germany operating and developing combat aircraft was lifted, German aviation firms Dornier Flugzeugwerke, Heinkel, and Messerschmitt, having also been allowed to resume their own activities that same year, received an official request from the German Federal Government that urged them to perform investigative work on the topic of VTOL aircraft and to produce concept designs.[3] As such, multiple companies commenced work on their own conceptual designs for VTOL-capable interceptor aircraft; in order for these designs to be operationally relevant and viable, it was recognised that it would be necessary for the flight performance to equal that of conventional interceptors of the era, such as the contemporary Lockheed F-104G Starfighter.[4] Over time, two separate and distinct requirements emerged, one calling for a VTOL-capable successor to the F-104G interceptor while the other sought a VTOL successor to the Italian Fiat G.91 ground-attack fighter. According to aerospace publication Flight International, this call for a Fiat G.91 replacement, which came under a NATO requirement, known as NBMR-3, was a crucial trigger and greatly influenced the development programme that would lead to the VAK 191B.[1] In conjunction with these requirements being on offer, Germany's Federal Ministry of Defence (BMVg) championed for the merger of the competing companies; it deliberately withheld the issuing of a development contract in order to incentivise companies to undertake such activities.[5] As such, during September 1961, a new German aircraft company, known as Vereinigte Flugtechnische Werke (VFW), was formed as joint venture between Focke-Wulf and Weser Flugzeugbau, to develop its own VTOL strike aircraft.[6] Initially, Italian aircraft manufacturer Fiat was also a participating company in VFW, however, Italy later chose to withdraw from the joint development agreement with Germany during 1967. Despite this decision, Fiat remained as a major sub-contractor for the venture, being responsible for the production of various structural elements such as wings, tailplanes and some of the fuselage.[7] The VAK 191B was similar in concept to the British Harrier Jump Jet, but was designed for a supersonic dash capability (Mach number 1.2–1.4) at medium to high altitudes.[1] It was judged that having a single engine would create too much drag, but the two lift engines were dead weight in cruise, and the small cruise engine gave a poor thrust to weight ratio. The VAK 191B had been provided with relatively small and highly loaded wings. By contrast, the Harrier possessed a significantly higher thrust-to-weight ratio, it was effective as a dogfighter, and had larger wings which were put to good use when performing rolling short takeoffs. The choice of lift/propulsion system was an obvious critical element of the aircraft's design.[1] According to Flight International, there were several options available in the field of vectored thrust propulsion during its development, these being the twin-nozzle Rolls-Royce/MAN Turbo RB153 and the four-nozzle Bristol Siddeley BS.94 engines.[8] Ultimately, VFW's design team decided to adopt the Rolls-Royce/MAN Turbo RB.193-12 engine to provide both lift and cruise, which was augmented by a pair of Rolls-Royce vertical lift engines. In practice, this arrangement meant during vertical hover, all of the lifting thrust could either be generated by the propulsion engine, or entirely produced by the two lift engines, or some combination thereof; analysis determined that the optimum thrust-generation configuration would be a 50–50 split between both engine types.[9] During mid-1963, the in-development aircraft received its design designation of VAK 191B. Reportedly, the initials in this designation stood for Vertikalstartendes Aufklärungs-und Kampfflugzeug (in English: vertical take-off reconnaissance and fighter aircraft), the numbers were to indicate its role as a successor to the Fiat G.91, while the B suffix was to show that the aircraft was the second of the four designs to be studied for this purpose.[9] The rate of progress on the programme was noticeably slow; ten years passed between its inception and the first prototype performing its maiden flight on 10 September 1971.[1] The slow progression can be viewed as a natural result of specification changes, such as a revised operational requirement that called for the aircraft to possess greater manoeuvrability issued during 1965. Even prior to the first flight of the type, the programme had been heavily affected by political changes. Amongst these were the effective irrelevance of the original NBRM-3 requirement and the decreasing importance of the strike mission as a result of a German government decision to abandon the nuclear role, a divergence of opinion between partner countries, the withdrawal of the Italian government from participation during August 1967, and a growing awareness of the programme's escalating costs.[7] At one stage, the Italian government had agreed to take on 40 per cent of the programme's development costs, thus their departure meant that a substantial amount of funding was lost for the venture.[9] The emergence of a new German/American "Advanced Vertical Strike" (AVS) programme also played a role in diminishing the type's perceived value; the prospective aircraft which was on offer from the Americans via a cooperative venture with Germany had somewhat eclipsed the VAK 191B in the eyes of the German Air Force and served to effectively undermine support for the programme. Finally, during 1968, officials at VFW decided that the VAK 191B should be reclassified as an experimental programme, and that the resultant aircraft should principally function only as technology demonstrators instead.[6] The initial programme had called for the construction of three single-seater and three two-seater aircraft; however, amid escalating costs, this intended test batch was first converted to become six single-seat aircraft, and was later on cut down to only involve three single-seat aircraft following Italy's withdrawal.[7] During April 1969, the first prototype was rolled out at VFW's facility in Bremen, and was later displayed at that year's Hannover Air Show.[10] Over the course of the following 17 months, it went through a flight-qualification programme, during which some issues were discovered, most of these associated with the hydraulic system. During February 1971, trials commenced using the cruise engine for the first time.[10] The first hovering flight performed by the VAK 191B was conducted at Bremen on 20 September 1971.[1] A total of three VAK 191B aircraft were flown in the flight test program, which was conducted between 1970 and 1975, during which a total of 91 flights were performed. The first transition from vertical flight to horizontal and vice versa was achieved on 26 October 1972 in Munich. At one stage, the prototypes were used for testing some of the concepts that were then being considered for the European MRCA programme (which led to the Panavia Tornado strike fighter), including the use of fly-by-wire technology. According to Flight International, the VAK 191B was well-suited to this purpose due to its modern flight-control system and its general characteristics.[10] Data from X-Planes and Prototypes[14]General characteristics Performance   Aircraft of comparable role, configuration, and era  Related lists</t>
  </si>
  <si>
    <t>//upload.wikimedia.org/wikipedia/commons/thumb/7/7b/Aircraft_VAK191B_face.jpg/300px-Aircraft_VAK191B_face.jpg</t>
  </si>
  <si>
    <t>VTOL strike fighter</t>
  </si>
  <si>
    <t>https://en.wikipedia.org/VTOL strike fighter</t>
  </si>
  <si>
    <t>Vereinigte Flugtechnische Werke</t>
  </si>
  <si>
    <t>https://en.wikipedia.org/Vereinigte Flugtechnische Werke</t>
  </si>
  <si>
    <t>10 September 1971[1]</t>
  </si>
  <si>
    <t>16.4 m (53 ft 10 in)</t>
  </si>
  <si>
    <t>6.16 m (20 ft 3 in)</t>
  </si>
  <si>
    <t>4.3 m (14 ft 1 in)</t>
  </si>
  <si>
    <t>5,562 kg (12,262 lb)</t>
  </si>
  <si>
    <t>8,507 kg (18,755 lb)</t>
  </si>
  <si>
    <t>2 × Rolls-Royce RB162-81F-08 turbojet, 26.5 kN (6,000 lbf) thrust  each for lift</t>
  </si>
  <si>
    <t>1,108 km/h (688 mph, 598 kn)</t>
  </si>
  <si>
    <t>German Air Force</t>
  </si>
  <si>
    <t>https://en.wikipedia.org/German Air Force</t>
  </si>
  <si>
    <t>9,000 kg (19,842 lb)</t>
  </si>
  <si>
    <t>I.Ae. 30 Ñancú</t>
  </si>
  <si>
    <t>The I.Ae. 30 "Ñancú" was an Argentine twin piston engined fighter designed by the Instituto Aerotécnico (AeroTechnical Institute) in the late 1940s, similar to the de Havilland Hornet,[1] but made of metal rather than wood. Only one prototype was completed; the project was abandoned in favour of a jet aircraft.[which?] The I.Ae. 30 "Ñancú", named after an indigenous eagle of Patagonia, was designed by Italian engineer Cesare Pallavicino, who had come to Argentina in 1946. Pallavicino led a team of Argentine technicians and engineers in developing the concept of a high-speed escort fighter, intended to be operated in conjunction with the Avro Lincoln bombers used in the Argentine Air Force. The I.Ae. 30 had a metal structure, its powerplants consisted of two Rolls-Royce Merlin 604 engines, each developing 1,800 hp at 3,000 RPM, and four-bladed propellers. The armament would consist of six 20 mm Oerlikon automatic cannons mounted in the nose, although later plans called for 20 mm Hispano-Suiza cannons as well as a 250 kg bomb under the fuselage and two batteries of five 83 mm rockets fitted underneath the wings. Nevertheless, the prototypes were unarmed.[1] By the end of 1947, a contract was received for the first of three projected prototypes. On 9 June 1948 the first prototype was ready for ground tests and on 17 July 1948, the I.Ae. 30 took to the air for the first time, piloted by Captain Edmundo Osvaldo Weiss. The test results proved that the aircraft possessed good flying characteristics as well as meeting performance specifications. During a cross country flight, from Córdoba to Buenos Aires, the Ñancú reached a level speed of 780 km/h, setting a new piston-engined speed record in South America, an achievement that has not been surpassed. Although the prototype was achieving design goals, the Fuerza Aérea Argentina was already considering the jet I.Ae. 27 Pulqui I as their future fighter program. With official interest diminishing, in early 1949, the sole flying prototype was badly damaged in a landing accident when test pilot Carlos Fermín Bergaglio misjudged a landing and crashed. Although the pilot was uninjured and the aircraft could have been repaired, the Fabrica Militar de Aviones made a decision to abandon the project with the wrecked prototype, as well as the two unfinished prototypes still at the factory being scrapped. General characteristics Performance Armament   Aircraft of comparable role, configuration, and era    Media related to I.Ae. 30 Ñancú at Wikimedia Commons</t>
  </si>
  <si>
    <t>//upload.wikimedia.org/wikipedia/commons/thumb/f/ff/Ia30-1.jpg/300px-Ia30-1.jpg</t>
  </si>
  <si>
    <t>Cesare Pallavicino</t>
  </si>
  <si>
    <t>1 prototype completed (2 others unfinished)</t>
  </si>
  <si>
    <t>11.52 m (37 ft 10 in)</t>
  </si>
  <si>
    <t>15 m (49 ft 3 in)</t>
  </si>
  <si>
    <t>5.16 m (16 ft 11 in)</t>
  </si>
  <si>
    <t>35.32 m2 (380.2 sq ft)</t>
  </si>
  <si>
    <t>6,208 kg (13,686 lb)</t>
  </si>
  <si>
    <t>7,600 kg (16,755 lb)</t>
  </si>
  <si>
    <t>2 × Rolls-Royce Merlin 604 V-12 liquid-cooled piston engines, 1,342 kW (1,800 hp) each</t>
  </si>
  <si>
    <t>740 km/h (460 mph, 400 kn)</t>
  </si>
  <si>
    <t>2,700 km (1,700 mi, 1,500 nmi)</t>
  </si>
  <si>
    <t>500 km/h (310 mph, 270 kn)</t>
  </si>
  <si>
    <t>https://en.wikipedia.org/Cesare Pallavicino</t>
  </si>
  <si>
    <t>the Fuerza Aérea Argentina (intended)</t>
  </si>
  <si>
    <t>https://en.wikipedia.org/the Fuerza Aérea Argentina (intended)</t>
  </si>
  <si>
    <t>{'I.Ae 30 Ñancú': 'ghter/Interceptor/Heavy fighter/Attacker variant, three prototypes built, one tested and crashed, two incomplete airframes later scrapped after the program was cancelled.', 'I.Ae.30 Pallavicino I': 't modification of the IAe-30 Ñancú, also designed by Cesare Pallavicino, was to be a single-seat fighter plane in a class similar to the one of the Gloster Meteor. It featured the same fuselage as the normal IAe.30 Ñancú but its inline engine nacelles were replaced with jet engine nacelles each having a Rolls-Royce Derwent engine each producing 3.500\xa0lb static thrust. Its cockpit was replaced with a lengthened one featuring a full metal nose instead of the glazed nose of the Ñancú. It was to have four 20 mm Hispano-Suiza autocannons "in" the nose instead of the 6 20\xa0mm autocannons featured on the Ñancú which were located "beneath" the nose. None built.[2]', 'I.Ae.30 Pallavicino II': 'milar to the Pallavicino I but it featured lengthened swept wings and a more square looking tail. It was to be a light bomber/attacker with two crew: a pilot and a navigator. The navigator was to be seated either in a glazed nose or behind the pilot (then with a solid nose). Armament included four 20mm Hispano-Suiza autocannons and two bombs of 900 or 1,000\xa0kg each in an internal bomb bay. It could also carry twenty 75mm air-to-ground rockets. None built.[2]'}</t>
  </si>
  <si>
    <t>5 hrs 25 min</t>
  </si>
  <si>
    <t>215 kg/m2 (44 lb/sq ft)</t>
  </si>
  <si>
    <t>0.353 kW/kg (0.215 hp/lb)</t>
  </si>
  <si>
    <t>https://en.wikipedia.org/1948</t>
  </si>
  <si>
    <t>MMIST CQ-10 SnowGoose</t>
  </si>
  <si>
    <t>The MMIST CQ-10A SnowGoose is a cargo delivery unmanned aerial vehicle that has reached IOC (Initial Operational Capability) with the America Armed Forces with the delivery of 15 vehicles. The SnowGoose UAV is produced by the Canadian company Mist Mobility Integrated Systems Technology (MMIST). The SnowGoose UAV is an application of MMIST's Sherpa autonomous GPS-guided parafoil delivery system and is intended for pin-point delivery of small cargo items (ammunition, supplies) to special forces. A fully loaded Snowgoose can carry a total of 272 kg (600 lb).[1][2]  The SnowGoose was originally designed for leaflet dispensing, but can support a variety of missions with its six modular cargo bays, each of which can carry pods for fuel (trading payload for range), cargo, or electronics (sensor or broadcasting) packages. The CQ10A uses a parafoil for lift; the CQ10B uses an autogyro rotor for lift. The "B" version has twice the range of the "A" version. According to the manufacturer, the CQ10B can carry 1088 kg (2400 lb) up to 150 km (93 mi) from a central base per day (24 h), placing the loads within 30 m (100 ft) of a predesignated point then performing near-vertical take-offs.[3]    Related lists</t>
  </si>
  <si>
    <t>//upload.wikimedia.org/wikipedia/commons/thumb/6/63/CQ-10_SnowGoose.jpg/300px-CQ-10_SnowGoose.jpg</t>
  </si>
  <si>
    <t>Unmanned Aerial Vehicle (UAV)</t>
  </si>
  <si>
    <t>https://en.wikipedia.org/Unmanned Aerial Vehicle (UAV)</t>
  </si>
  <si>
    <t>MMIST</t>
  </si>
  <si>
    <t>https://en.wikipedia.org/MMIST</t>
  </si>
  <si>
    <t>CQ-10A: 15 (49 planned)</t>
  </si>
  <si>
    <t>USSOCOM</t>
  </si>
  <si>
    <t>https://en.wikipedia.org/USSOCOM</t>
  </si>
  <si>
    <t>{'CQ-10A': 'rafoil lift.', 'CQ-10B': 'togyro rotor lift with increased range. VSTOL.'}</t>
  </si>
  <si>
    <t>Tupolev Tu-2000</t>
  </si>
  <si>
    <t>The Tupolev Tu-2000 was a planned hypersonic flight experimental aircraft designed by the Tupolev design bureau. It was intended to test technologies for a single-stage-to-orbit aerospaceplane and also the Tupolev Tu-360 intercontinental bomber. Development of the Tu-2000 began in 1986 as a Soviet response to the X-30 project in the US.[1] Following the fall of the Soviet Union, Russia took over the project and pursued it until 1992, when it was suspended due to lack of funds.[2] The experimental technology demonstrator would have weighed 70–90 tonnes (150,000–200,000 lb) with a length of 60 m (196 ft), while the single-stage-to-orbit vehicle would have weighed 210–280 tonnes (460,000–620,000 lb) and carried a maximum payload of 10 tonnes (22,000 lb) into earth orbits 200–400 km (120–250 mi) high.[3] Work on the project began in the 1970s. The Tupolev Design Bureau began the development of an aerospace plane with a launch weight of about 300 tonnes (660,000 lb). Various propulsion methods were considered, such as liquid rocket engine on fuel elements, aircraft nuclear propulsion, plasma engine, or an ion engine. The reason for the appearance of the Soviet Air Defense was the appearance of the US Space Shuttle. Works were activated in 1981. Three years later, an aerospace system based on a single-stage orbital aircraft with a liquid-propellant rocket engine was proposed, which could be launched both from the ground and from aircraft carriers. However, to increase efficiency and increase the fuel stock, a variant with a combined power plant of a turbojet engine, ramjet engine, and a liquid rocket engine was soon adopted, which became the prototype of the Tu-2000. The aircraft was designed as a tailless aircraft, and had an engine and triangular wing low extension located under fuselage. The core of the design was the power plant, which included: The large number of engines was required to optimize efficiency in different flight modes. Most of the aircraft's volume was occupied by liquid hydrogen fuel tanks. The crew of two people was located in the nose of the fuselage. An automatic crew rescue system was to provide an escape route at all altitudes. The bow section, including the cabin, was detachable. Two escape options were considered: rescued by parachute e cockpit and an ejection seat. Radio and electronic equipment was located behind the flight deck. The nose strut chassis was removed in the same compartment. The middle and rear parts of the fuselage held the liquid hydrogen fuel tank. The liquid oxygen tank supplying oxidizer for the rocket engines was located in the tail of the fuselage. Liquid hydrogen was used as fuel for all engines and came from a single fuel system. The aircraft was designed with tricycle landing gear.  The front gear had twin small diameter wheels with high pressure tyres. The main landing gear was to be single-wheeled, retracting to the fuselage compartments. The VKS was supposed to take off from standard runways up to 3 km (1.9 mi) long, fly back to subsonic speed after takeoff to reach the set starting point of acceleration and before landing for approach to a given airfield; carry out flights to change the airfield base, quickly perform acceleration to a given speed and altitude, including access to a circular orbit; perform multiple orbital maneuvers; perform an autonomous orbital flight of up to a day; perform cruising flight in the atmosphere with hypersonic speeds, perform deceleration with deceleration when returning from orbit; in the process of acceleration to orbital parameters and in the process of descending, perform maneuvering for the passage of a given route and exit to a given orbit and a given airfield; change the orbital flight plane. Acceleration of the work contributed to the information about the Rockwell X-30 project, a technology demonstrator for the US National Aero-Space Plane (NASP) project. In 1986, two government decrees were issued to develop a similar project. On September 1 of the same year, the Ministry of Defense was released technical task to single-stage reusable video conferencing, capable of solving problems in the atmosphere and near space and performing high-speed intercontinental transatmospheric transportation. It was planned to implement the project in two stages: By the time of the collapse of the USSR the project was in full swing. Perestroika resulted in lower project costs. However, by December 1991, many structural elements had already been manufactured: the nickel alloy wing torque box, part of the fuselage, cryogenic fuel tanks, and composite fuel lines.[1] For comparison, at the time the US X-30 project was stuck on an attempt to build a titanium alloy section of the fuselage. The Tu-2000 could have been  completed by the year 2000, but circumstances had changed. Due to lack of funding in the summer of 1992, the project was declassified and had to be transferred to a commercial basis. The layout of the MVKS was presented at the Mosaeroshow-92 exhibition. The country's top leadership promised to support the project to raise the country's prestige, but did nothing. Soon, funding was discontinued altogether. At 1995 prices, the cost of building one Tu-2000 was estimated at $450 million, and the cost of development work estimated as $5.29 billion. At a rate of 20 starts per year, the cost of one start should have been $13.6 million. With adequate funding, the project could have been completed in 13–15 years, but in 1993 the Tu-2000 was cancelled. Data from [3]General characteristics Performance</t>
  </si>
  <si>
    <t>Hypersonic technology demonstrator</t>
  </si>
  <si>
    <t>https://en.wikipedia.org/Hypersonic technology demonstrator</t>
  </si>
  <si>
    <t>Tupolev OKB</t>
  </si>
  <si>
    <t>https://en.wikipedia.org/Tupolev OKB</t>
  </si>
  <si>
    <t>72 m (236 ft 3 in)</t>
  </si>
  <si>
    <t>14 m (45 ft 11 in)</t>
  </si>
  <si>
    <t>7 × liquid hydrogen with liquid oxygen oxidizer 4 turbojets, 1 scramjet, and 2 rockets</t>
  </si>
  <si>
    <t>Mach 25 (in orbit)</t>
  </si>
  <si>
    <t>Tupolev Tu-360</t>
  </si>
  <si>
    <t>https://en.wikipedia.org/Tupolev Tu-360</t>
  </si>
  <si>
    <t>280,000 kg (617,294 lb)</t>
  </si>
  <si>
    <t>8,000 kilograms (18,000 lb) payload</t>
  </si>
  <si>
    <t>13 m (42 ft 8 in)</t>
  </si>
  <si>
    <t>Convair XF-92</t>
  </si>
  <si>
    <t>The Convair XF-92 (re-designated from XP-92 in 1948) was an American, delta wing, first-generation jet prototype. Originally conceived as a point-defence interceptor, the design was later used purely  for experimental purposes and only one was built. However, it led Convair to use the delta-wing on a number of designs, including the F-102 Delta Dagger, F-106 Delta Dart,  B-58 Hustler, the US Navy's F2Y Sea Dart as well as the VTOL FY Pogo. Prior to August 1945, the Vultee Division of Consolidated-Vultee looked at the possibility of a swept-wing aircraft powered by a ducted rocket. Years earlier, the company had performed designs which involved liquid-cooled radiator engines.  With this design, fuel would be added to the heat produced by small rocket engines in the duct, creating a "pseudo-ramjet".[2] In August 1945, the America Army Air Forces (USAAF), soon to be renamed the America Air Force, issued a proposal for a supersonic interceptor capable of 700 mph (1,100 km/h) speeds and reaching an altitude of 50,000 feet (15,000 m) in four minutes.[citation needed] Several companies responded, among which was Consolidated-Vultee, which submitted its design on 13 October 1945.[2] This design featured swept wings and V-tails, as well as a powerful propulsion system. Besides the ducted rocket, four 1,200 pounds-force (5.3 kN) rockets were positioned at the exhaust nozzle, along with the 1,560 pounds-force (6.9 kN) 19XB turbojet produced by Westinghouse.[2] A proposal by Consolidated Vultee (later Convair) was accepted in May 1946, with a proposal for a ramjet-powered aircraft, with a 45° swept wing under USAAF Air Materiel Command Secret Project MX-813. However, wind tunnel testing demonstrated a number of problems with this design.[3] Convair found that by straightening the trailing edge and increasing the sweep of the leading edge, the characteristics of their new wing were greatly improved. Thus, contrary to suggestions that German designer Alexander Lippisch influenced it, Convair independently discovered the thin high-speed delta wing.[4] Ralph Shick, chief of aerodynamic research, later met Lippisch at Wright-Patterson Air Force Base. This helped to convince him that the thin delta was the way forward, however the influence of Lippisch provided no more than "moral support" and Convair rejected many of his ideas, such as the thick wing of the Lippisch P.13a project and the DM-1 test glider which the US had tested.[5][4] Power was to be provided by a 1,560 lbf (6,900 N) Westinghouse J30 jet engine assisted by a battery of six 2,000 lbf (8.9 kN) liquid-fueled rockets. This mixed-propulsion system required a very large intake duct, which not only fed the jet engine but also passed air around the rocket exhaust to provide thrust augmentation. Located centrally, the large duct left nowhere to put a traditional cockpit; in its normal location it would have projected deep into the duct. To address this, the team modified the design in a fashion similar to both the Leduc 0.10 and Miles M.52, placing the cockpit in a cylindrical body in the center of the intake. The design was presented to the U.S. Air Force in 1946 and was accepted for development as the XP-92.[6] In order to gain inflight experience with the delta wing layout, Convair suggested building a smaller prototype, the Model 7002, which the USAAF accepted in November 1946.[7] In order to save development time and money, many components were taken from other aircraft; the main gear was taken from a  North American FJ-1 Fury, the nosewheel from a Bell P-63 Kingcobra, the engine and hydraulics were taken from a Lockheed P-80 Shooting Star, the ejection seat and cockpit canopy were taken from the cancelled Convair XP-81, and the rudder pedals were taken from a BT-13 trainer. Construction was well underway at Vultee Field in Downey, California when North American Aviation took over the Vultee plants in summer 1947. The airframe was moved to Convair's plant in San Diego, and completed in the autumn. In December it was shipped without an engine to NACA's Ames Aeronautical Laboratory for wind tunnel testing. After testing was completed, the airframe was returned to San Diego, where it was fitted with a 4,250 lbf (18,900 N) Allison J33-A-21 engine.[6] By the time the aircraft was ready for testing, the concept of the point-defense interceptor seemed outdated and the (now redesignated) F-92 project was cancelled. They[who?] also decided to rename the test aircraft as the XF-92A.[7] In April 1948 the XF-92A was shipped to Muroc Dry Lake (later to become Edwards AFB). Early tests were limited to taxiing, although a short hop was made on 9 June 1948. The XF-92A's first flight was on 18 September 1948 with Convair test pilot Ellis D. "Sam" Shannon at the controls. On 21 December 1948 Bill Martin began testing the aircraft for the company. After 47 flights totaling 20 hours and 33 minutes, the aircraft was turned over to the USAAF on 26 August 1949,[8] with the testing being assigned to Frank Everest and Chuck Yeager.[3] Yeager was the first Air Force pilot to fly the XF-92A on 13 October 1949.[8] On his second flight he dove the aircraft in a 4 g split-S dive, reaching Mach 1.05 for a brief time.[9] When approaching for landing on this flight he continued to pull the nose higher and higher in order to slow the forward speed to avoid the problems from his first attempt. Surprisingly, the aircraft simply wouldn't stall; he was able to continue raising the nose until he reached 45 degrees pitch, flying under control in that attitude to a landing at 67 mph (108 km/h), 100 mph (160 km/h) slower than Convair had managed. In 1951, the XF-92A was refitted with an Allison J33-A-29 engine with an afterburner, offering a thrust of 7,500 lbf (33,000 N). The re-engined XF-92A was flown by Yeager for the first time on 20 July 1951. However, there was very little improvement in performance. In addition, there were maintenance problems with this engine and only 21 flights were made during the next 19 months.[3] A final engine change was made to the 5,400 lbf (24,000 N) J33-A-16. On 9 April 1953, Scott Crossfield began a series of flights on behalf of NACA. These tests revealed a violent pitch-up tendency during high-speed turns, often as much as 6 g, and on one occasion 8 g. The addition of wing fences partially alleviated this problem. Crossfield flew 25 flights in the XF-92A by 14 October 1953.[10] After the aircraft's last flight the nose gear collapsed as Crossfield taxied off the lake bed and the aircraft was retired.[11] None of the pilots had much good to say about the design. Yeager commented "It was a tricky plane to fly, but ... I got it out to 1.05 Mach." Crossfield was more direct, saying "Nobody wanted to fly the XF-92. There was no lineup of pilots for that airplane. It was a miserable flying beast. Everyone complained it was underpowered."[12][13] The delta wing's thin airfoil cross section, low weight and structural strength made it a good candidate for a supersonic airplane. The large surface area of 425 ft2 (39 m2) gave a low wing loading which in turn led to good low-speed performance. Very slow landing speeds could be achieved, at the cost of extremely nose-high landing angles and the resulting poor visibility. The combination of good high-speed and low-speed characteristics was very difficult to achieve for other planforms. Although the XF-92 itself was not liked, the design concept clearly had promise and the delta wing was used on several Convair designs through the 1950s and 1960s. Of particular interest to aircraft designers was the unexpectedly good low-speed behavior Yeager had noticed on his second flight. The aircraft continued to remain controllable at very high angles of attack (alpha), where a conventional layout would have stalled. The reason for this turned out to be the unexpected creation of a large vortex over the top of the wing, generated by the airflow between the fuselage and leading edge of the wing at high alpha. The vortex became "attached" to the upper surface of the wing, supplying it with air moving at speeds much greater than the aircraft's forward speed. By controlling the flow in this critical area, the performance envelope of the delta could be greatly expanded, which led to the introduction of canards on most delta-wing designs in the 1960s and 1970s. More recently "mini-deltas", in the form of leading edge extensions, have become common on most fighter aircraft, creating the vortex over a more conventional wing planform. Data from Fighters of the America Air Force[15]General characteristics Performance An unusual application of the XF-92A was as a movie model, stepping into the role of the "MiG-23" in the Howard Hughes film, Jet Pilot, starring John Wayne and Janet Leigh. Due to the lengthy delay in releasing the film, by the time it appeared in 1957, the XF-92A's role had been left on the cutting room floor.[17] It did appear in the film Toward the Unknown (1956) starring William Holden, again in the guise of another aircraft, this time, the F-102 Delta Dagger.[18] Related development Aircraft of comparable role, configuration, and era  Related lists</t>
  </si>
  <si>
    <t>//upload.wikimedia.org/wikipedia/commons/thumb/6/62/Convair_XF-92A.jpg/300px-Convair_XF-92A.jpg</t>
  </si>
  <si>
    <t>Point-defense interceptor Experimental aircraft</t>
  </si>
  <si>
    <t>https://en.wikipedia.org/Point-defense interceptor Experimental aircraft</t>
  </si>
  <si>
    <t>Convair</t>
  </si>
  <si>
    <t>https://en.wikipedia.org/Convair</t>
  </si>
  <si>
    <t>18 September 1948[1]</t>
  </si>
  <si>
    <t>42 ft 6 in (12.95 m)</t>
  </si>
  <si>
    <t>31 ft 4 in (9.55 m)</t>
  </si>
  <si>
    <t>17 ft 9 in (5.41 m)</t>
  </si>
  <si>
    <t>425 sq ft (39.5 m2)</t>
  </si>
  <si>
    <t>9,078 lb (4,118 kg)</t>
  </si>
  <si>
    <t>14,608 lb (6,626 kg)</t>
  </si>
  <si>
    <t>1 × Allison J33-A-29 afterburning turbojet engine, 4,500 lbf (20 kN) thrust dry, 7,500 lbf (33 kN) with afterburner</t>
  </si>
  <si>
    <t>718 mph (1,156 km/h, 624 kn)</t>
  </si>
  <si>
    <t>50,750 ft (15,470 m)</t>
  </si>
  <si>
    <t>8,135 ft/min (41.33 m/s)</t>
  </si>
  <si>
    <t>Canceled</t>
  </si>
  <si>
    <t>Convair F-102 Delta Dagger</t>
  </si>
  <si>
    <t>34 lb/sq ft (170 kg/m2)</t>
  </si>
  <si>
    <t>https://en.wikipedia.org/Convair F-102 Delta Dagger</t>
  </si>
  <si>
    <t>NACA 65-006.5[16]</t>
  </si>
  <si>
    <t>Corvus Phantom</t>
  </si>
  <si>
    <t>The Corvus Phantom is a Hungarian two-seat ultralight aircraft produced by Corvus Aircraft.[1][2] In the USA it is marketed as the Falcon LS, from 2008 until 2010 by T&amp;T Aviation, since 2010 by Renegade Light Sport.[3] In Germany the aircraft is called the Wild Angel and in the United Kingdom the Crusader.[2] Data from Corvus website[4]General characteristics Performance</t>
  </si>
  <si>
    <t>//upload.wikimedia.org/wikipedia/commons/thumb/e/ec/Corvus_Phantom_%28D-MDHR%29_03.jpg/300px-Corvus_Phantom_%28D-MDHR%29_03.jpg</t>
  </si>
  <si>
    <t>Touring monoplane</t>
  </si>
  <si>
    <t>https://en.wikipedia.org/Touring monoplane</t>
  </si>
  <si>
    <t>Corvus Aircraft</t>
  </si>
  <si>
    <t>https://en.wikipedia.org/Corvus Aircraft</t>
  </si>
  <si>
    <t>6.52 m (21 ft 5 in)</t>
  </si>
  <si>
    <t>9.6 m (31 ft 6 in)</t>
  </si>
  <si>
    <t>2.26 m (7 ft 5 in)</t>
  </si>
  <si>
    <t>11.4 m2 (123 sq ft)</t>
  </si>
  <si>
    <t>1 × Rotax 912 ULS , 75 kW (100 hp)</t>
  </si>
  <si>
    <t>270 km/h (170 mph, 150 kn)</t>
  </si>
  <si>
    <t>700 km (430 mi, 380 nmi)</t>
  </si>
  <si>
    <t>472.5 kg (1,042 lb)</t>
  </si>
  <si>
    <t>Hungary</t>
  </si>
  <si>
    <t>https://en.wikipedia.org/Hungary</t>
  </si>
  <si>
    <t>+4/-2</t>
  </si>
  <si>
    <t>NAL Saras</t>
  </si>
  <si>
    <t>The NAL Saras (Sanskrit: "Crane") is the first Indian multi-purpose civilian aircraft in the light transport aircraft category as designed by the National Aerospace Laboratories (NAL). In January 2016, it was reported that the project had been cancelled.[2] But in February 2017, the project was revived.[4] In February 2019, India's finance ministry approved ₹6,000 crore (US$800 million) for the production of the airliner.[3] In the mid-1980s, the Research Council recommended that the NAL should study the civil aviation requirements of India and recommended ways of establishing a viable civil aviation industry. It further recommended that the NAL should carry out a formal techno-economical feasibility study of a multi role light transport aircraft (LTA – renamed SARAS in October 1993). The feasibility study (November 1989) showed that there was a significant demand for a 9–14 seat multi-role LTA in the country and estimated a market potential of about 250–350 aircraft in the next 10 years. NAL submitted the feasibility study report to the Research Council in November 1990 and started its search for an industrial partner. The project began in 1991 as a collaboration with Russia (Myasishchev had a similar project called the Duet), but financial trouble led the Russians to drop out early in the project. The project almost came to a halt when it was hit by US-imposed sanctions in 1998, after India's nuclear tests in Pokhran. The Saras project was sanctioned on 24 September 1999 with initial schedule of its maiden flight by March 2001. The first Saras (PT1) completed its maiden flight at the HAL airport in Bangalore on 29 May 2004.[5] The original design target parameters included a maximum take-off weight of 6,100 kg and a maximum payload of 1,232 kg, a high cruise speed of over 600 km/h, an endurance of six hours, a maximum flight altitude of 12 km (cruise altitude 10.5 km), short take-off and landing distances of about 600 m, a maximum rate of climb of 12 m/s, a low cabin noise of 78 dB, a range of 600 km with 19 passengers, 1,200 km with 14 passengers and 2,000 km with eight passengers, a high specific range of 2.5 km/kg and a low cost of operation of ₹ 5/km. While the designed empty weight of the aircraft is around 4,125 kg, the first prototype weighed in around 5,118 kg. This issue is sought to be addressed by including composite wings and tail by the third prototype. The airframe of Saras-PT2 was built with lighter composites to reduce its overall weight by about 400 kg from its first prototype, which was overweight by about 900 kg. The aircraft is powered by two Canadian Pratt &amp; Whitney turbo-prop engines mounted in the pusher configuration. The first prototype will be upgraded to meet the latest design criteria including higher-power 1,200 hp (895 kW) Pratt &amp; Whitney Canada PT6A-67A engines and improvements to the flight control and flight operations systems. The upgraded PT1 is due to make its first flight by the end of 2011 leading to certification and first deliveries in 2013 and 2014 respectively.[6] As of 20 January 2016 National Aeronautics Limited (NAL) had stopped all work on Saras as the funding for the project stopped by end of 2013. Engineers who were working on NAL Saras got redeployed to other ongoing similar projects with higher strategic importance.[2] The second prototype of the aircraft was overweight by 500 kg against the specified design weight of 4125 kg. The third prototype has yet to take flight. NAL was hoping to revive funding for the project.[7] In October 2016, it was reported that government is mulling a revival plan. The Council for Scientific and Industrial Research (CSIR), that had almost shelved the plan, is on a rethink mode with additional funding in the pipeline.[8] As of 14 February 2017, the reconfigured first prototype had been handed over to the IAF's Aircraft &amp; Systems Testing Establishment (ASTE), which had conducted a few low-speed ground runs. The National Aerospace Lab's (NAL) director Jitendra J. Jadhav is said to be looking at putting the Saras back into the air by June–July, though officers on the programme seem to think August–September was a more likely timeframe. An upgraded Saras undertook high speed taxi trial on 2 January 2018 at Bangalore.[9] The revised version with 14 seats instead of 19, Saras-PTN1, has improved avionics, radar, linear wing flap actuator, environmental control system, engine flap actuators and flight control system. The revised prototype first flew on 24 January 2018 from HAL Airport for 40 minutes, reaching 8,500 ft (2,600 m) and 145 kn (269 km/h) before evaluating system performance over 20 flights to freeze the production design.[10] In a press conference during Aero India 2019, it was revealed that ₹6,000 crores were released for the production of the aircraft as NAL had got the certification for its improved version recently. Weight was no longer an issue as team was successful in cutting down weight by 0.9 tonnes. The new version will also be fitted with better avionics.[3] In collaboration with Council of Scientific and Industrial Research, NAL is also engaged development of Saras Mk2, a 19-seater version of the airliner. Government has given clearance and fund requirement to NAL for development of same.[11] NAL has completed basic testing for pre-production standard and aims for certification in 4 years to produce first aircraft in following one-and-a-half-year.[1] The IAF has signed up with National Aerospace Laboratories, Bangalore for the purchase of 15 Saras aircraft and may need 45 more.[1] "NAL signed a memorandum of understanding with IAF to sell 15 Saras aircraft. The Kanpur unit of Hindustan Aeronautics Ltd will manufacture these planes", The aircraft would be used for coastal surveillance as well as training young cadets on transport flying.[12] ₹6,000 crores were initially released in early 2019 for the production of aircraft. Initial order of 15 aircraft by IAF may go up to 120–140 in upcoming years.[3] On 6 March 2009, 2 Indian Air Force test pilots, Wing Commander Praveen Kotekoppa and Wing Commander Dipesh Shah along with a Flight Test Engineer Squadron Leader Ilayaraja, were killed when the second prototype Saras aircraft operating Flight 49, crashed and caught fire in an open field near Bidadi, about 30 km from Bangalore.[13] A court of inquiry found that wrong engine relight drills given to the pilots contributed to the crash,[14] concluding that an "Incorrect relight procedure devised by the designer and adopted by the crew at insufficient height leading to rapid loss of altitude and abnormal behaviour of aircraft resulted into accident."[15][16] Data from NAL,[17] Jane's All the World's Aircraft: Development &amp; Production 2016–2017[18]General characteristics Performance Avionics Integrated digital avionics system using ARINC 429 data bus interfaces  Related development      Aircraft of comparable role, configuration, and era  Related lists</t>
  </si>
  <si>
    <t>//upload.wikimedia.org/wikipedia/commons/thumb/2/2d/HAL_Saras.jpg/300px-HAL_Saras.jpg</t>
  </si>
  <si>
    <t>Light transport aircraft</t>
  </si>
  <si>
    <t>National Aerospace Laboratories</t>
  </si>
  <si>
    <t>https://en.wikipedia.org/National Aerospace Laboratories</t>
  </si>
  <si>
    <t>Mk1 - 29 May 2004  Mk2 (~2025, planned)[1]</t>
  </si>
  <si>
    <t>2 prototypes</t>
  </si>
  <si>
    <t>3 (Pilot, Co-Pilot, Flight Engineer)</t>
  </si>
  <si>
    <t>15.02 m (49 ft 3 in)</t>
  </si>
  <si>
    <t>14.7 m (48 ft 3 in)</t>
  </si>
  <si>
    <t>5.2 m (17 ft 1 in)</t>
  </si>
  <si>
    <t>25.7 m2 (277 sq ft)</t>
  </si>
  <si>
    <t>4,116 kg (9,074 lb)</t>
  </si>
  <si>
    <t>2 × Pratt &amp; Whitney Canada PT6A-67A turboprop engines, 895 kW (1,200 hp) each</t>
  </si>
  <si>
    <t>550 km/h (340 mph, 300 kn) at FL250</t>
  </si>
  <si>
    <t>1,275 km (792 mi, 688 nmi) with 45 min reserves and 8 passengers</t>
  </si>
  <si>
    <t>9,100 m (29,900 ft) maximum certified altitude</t>
  </si>
  <si>
    <t>10.17 m/s (2,002 ft/min)</t>
  </si>
  <si>
    <t>In production (Mk1)[2][3]</t>
  </si>
  <si>
    <t>520 km/h (320 mph, 280 kn)</t>
  </si>
  <si>
    <t>237.4 kg/m2 (48.6 lb/sq ft)</t>
  </si>
  <si>
    <t>7,100 kg (15,653 lb)</t>
  </si>
  <si>
    <t>5-bladed MT-Propeller, 2.65 m (8 ft 8 in) diameter constant speed pusher propellers</t>
  </si>
  <si>
    <t>Indian Air Force (intended)Indian Army (intended)</t>
  </si>
  <si>
    <t>https://en.wikipedia.org/Indian Air Force (intended)Indian Army (intended)</t>
  </si>
  <si>
    <t>India</t>
  </si>
  <si>
    <t>https://en.wikipedia.org/India</t>
  </si>
  <si>
    <t>14 passengers / 1,232 kg (2,716 lb)</t>
  </si>
  <si>
    <t>NASA GA(W)-2 mod.[19]</t>
  </si>
  <si>
    <t>145 km/h (90 mph, 78 kn) flaps down, power off at sea level</t>
  </si>
  <si>
    <t>688 km/h (428 mph, 371 kn)</t>
  </si>
  <si>
    <t>1,627 km (1,011 mi, 879 nmi) with 45 min reserves</t>
  </si>
  <si>
    <t>670 m (2,198 ft)</t>
  </si>
  <si>
    <t>900 m (2,953 ft)</t>
  </si>
  <si>
    <t>Convair XFY Pogo</t>
  </si>
  <si>
    <t>The Convair XFY Pogo was an experiment in vertical takeoff and landing (VTOL) tail-sitter. The Pogo had delta wings and three-bladed contra-rotating propellers powered by a turboprop engine. It was intended to be a high-performance fighter aircraft capable of operating from small warships. Landing the XFY-1 was difficult, as the pilot had to look over his shoulder while carefully working the throttle to land. After World War II, the Cold War prompted the America Army and Navy to study VTOL operations. It was envisaged to protect task forces, convoys or any fleet, even without aircraft carriers, by placing VTOL aircraft on any ship. These fighters would be housed within a conical protective housing, saving limited deck space available aboard ships. They would provide first line of airborne defense and reconnaissance capability, before more aircraft could be scrambled to help, with flight performance that helicopters could not provide.[1] In May 1951, Lockheed and Convair were awarded contracts in the attempt to design, construct, and test two experimental VTOL fighters that would be suitable for use by the armed forces. Although contract stipulations stated that each manufacturer have two fighters, each was only able to construct one, with Lockheed producing the XFV, and Convair producing the XFY, nicknamed the "Pogo". The first XFY-1 prototype was used for engine testing and the third for static testing, and only the second prototype serial number 138649 was flown.[2] The XFY-1 was designed for the Allison XT40-A-14 turboprop, which was expected to deliver 7,100 shp (5,295 kW). The production aircraft were intended to use the even more powerful Allison T54 which was never built.[3] It was one of the few propeller-driven aircraft with delta wings, swept at 52 degrees, and a fin with a span of 21 ft 8 in (6.5 m). The pilot's seat was mounted on gimbals allowing for movement from 45 degrees in vertical flight to 90 degrees in horizontal flight. The Curtiss-Wright turbo-electric three-bladed contra-rotating propellers were 16 feet (4.88 m) in diameter.[4] On 19 April 1954, a Convair engineering test pilot and Marine reservist, Lieutenant Colonel James F. "Skeets" Coleman, made the first tethered flight in the Pogo. The XFY-1 was like no other propeller driven aircraft before it. No previous aircraft with a similar weight, engine power, or size had ever attempted to take off and land vertically. For the safety of both the craft and its pilot, the propeller hub cover was removed and replaced by safety tether lines for the first flight, in case Coleman lost control of the craft and would need to be tethered to prevent the craft falling to the ground. On the other end of the tether was another engineer, Bob McGreary. If Coleman ever lost control, McGreary controlled the winch which could be turned to raise the tethers to prevent the craft from plummeting to the ground. For further safety precautions, four security cables were fastened to each wing in case control was lost in any axis. The tests were conducted inside of a naval airship hangar at Moffett Field in Mountain View, California.[5] Throughout the next few weeks, Coleman logged almost 60 hours in test flights in the Pogo, and by August, the test was moved to outdoor conditions. On 1 August 1954, Coleman logged two outdoor test flights, the second flying 150 ft (50 m) into the air, and shortly after he flew 70 takeoff–landing drills at the Naval Auxiliary Air Station in Brown Field, California.[6] The first conversion to horizontal flight took place on 5 November 1954.[7][N 1] Upon later flights with longer durations, flaws in the design were found. Due to the Pogo's lightweight design, and the lack of spoilers and air brakes, the aircraft lacked the ability to slow down and stop efficiently after moving at high speeds. Landing was also a problem, as the pilot had to look back behind himself during a landing to properly stabilize the craft. It became evident that even if technical problems could be overcome, such VTOL aircraft would be flown only by the most experienced pilots. Thus, it was not feasible to place VTOL fighters—as previously hoped for—on every ship. Also, whereas jet-engined fighters had top speeds that approached Mach 2, the turboprop VTOL fighter was at a disadvantage with a top speed below Mach 1. Due to these problems, the XFY Project was put on hiatus.[10] Although a test flight was made on 19 May 1955, it again ended with failure, and on 1 August 1955 the project was formally concluded. The last flight of the XFY-1 Pogo took place in November 1956. After several years on static display at Naval Air Station Norfolk, Virginia, the Pogo was moved to the National Air and Space Museum in Suitland, Maryland, where it currently resides.[11] Data from Convair Deltas from SeaDart to Hustler[12]General characteristics Performance Armament  Aircraft of comparable role, configuration, and era  Related lists</t>
  </si>
  <si>
    <t>//upload.wikimedia.org/wikipedia/commons/thumb/8/81/Convair_XFY-1_in_flight.jpg/300px-Convair_XFY-1_in_flight.jpg</t>
  </si>
  <si>
    <t>Experimental VTOL fighter aircraft</t>
  </si>
  <si>
    <t>https://en.wikipedia.org/Experimental VTOL fighter aircraft</t>
  </si>
  <si>
    <t>19 April 1954 (tethered)1 August 1954 (free flight)</t>
  </si>
  <si>
    <t>32 ft 3 in (9.83 m)</t>
  </si>
  <si>
    <t>27 ft 8 in (8.43 m)</t>
  </si>
  <si>
    <t>355 sq ft (33.0 m2)</t>
  </si>
  <si>
    <t>11,139 lb (5,053 kg)</t>
  </si>
  <si>
    <t>14,250 lb (6,464 kg)</t>
  </si>
  <si>
    <t>1 × Allison YT40-A-6 turboprop engine, 5,100 shp (3,800 kW)</t>
  </si>
  <si>
    <t>474 mph (763 km/h, 412 kn) at 15,000 ft (4,572 m)</t>
  </si>
  <si>
    <t>500 mi (800 km, 430 nmi) ~</t>
  </si>
  <si>
    <t>37,500 ft (11,400 m)</t>
  </si>
  <si>
    <t>9,980 ft/min (50.7 m/s) to 20,000 ft (6,096 m)</t>
  </si>
  <si>
    <t>America Navy</t>
  </si>
  <si>
    <t>https://en.wikipedia.org/America Navy</t>
  </si>
  <si>
    <t>0.34 hp/lb (0.56 kW/kg)</t>
  </si>
  <si>
    <t>4 × 20mm (0.79 in) cannon</t>
  </si>
  <si>
    <t>16,250 lb (7,371 kg)</t>
  </si>
  <si>
    <t>6-bladed Aeroproducts constant-speed contra-rotating propeller</t>
  </si>
  <si>
    <t>NACA 63-009 mod[13]</t>
  </si>
  <si>
    <t>48 × 2.75 in (70 mm) Mk 4 Folding-Fin Aerial Rockets</t>
  </si>
  <si>
    <t>Piaggio P.7</t>
  </si>
  <si>
    <t>The Piaggio P.7, also known as the Piaggio-Pegna P.c.7, was an Italian racing seaplane designed and built by Piaggio for the 1929 Schneider Trophy race. Seeking to avoid the aerodynamic drag induced by floats in seaplanes of floatplane design, Ing Giovanni Pegna of the Piaggio company designed a very unusual seaplane to represent Italy in the 1929 Schneider Trophy race. A cantilever shoulder-wing monoplane, known both as the Piaggio P.7 and the Piaggio-Pegna P.c.7, his design floated up to its wings on its long, slender, watertight fuselage with the wings resting on the water, and employed twin high-incidence hydrofoils to get itself off the water during takeoff runs.[1] Sources differ on the P.7's engine; it is described both as an Isotta Fraschini Special V6 rated at 723 kW (983 PS; 970 hp)[citation needed] and as an Isotta Fraschini AS-5 of 745 kW (1,013 PS; 999 hp).[2] The engine was connected both to a two-bladed automatic variable-pitch tractor propeller by a long metal shaft and by another shaft to a smaller marine propeller, similar to those used on motorboats, mounted beneath the aircraft's tail. To take off, the pilot would start the engine with the flight propeller feathered and the normal carburettor air intake closed and use a clutch to engage the tail propeller and get the aircraft moving through the water. The two hydrofoils, mounted beneath the fuselage on struts just forward of the wings similar to the way in which floats were mounted on floatplanes, would cause the P.7 to rise out of the water almost immediately. After the aircraft had risen on its hydrofoils and the flight propeller had cleared the water, the pilot would open the carburettor air intake, again employing the clutch to disengage the marine propeller, and use another clutch to engage the flight propeller, which automatically would switch from feathered to flight pitch. Driven by its flight propeller, the aircraft then would engage in a conventional takeoff, riding on its submerged hydrofoils until it reached takeoff speed.[1] Without the aerodynamic drag induced by floats or the weight they added to the aircraft, Pegna projected that the P.7 would reach high speeds. Sources differ on the speeds he predicted, claiming both 580 km/h (360 mph)[citation needed] and 700 km/h (434.7 mph).[2] Piaggio manufactured one P.7 and turned it over to the Italian Schneider Trophy racing team.  Although some pilots refused to fly the aircraft, the Italian Schneider team's Tommaso Dal Molin conducted some water tests on Lake Garda in northern Italy. The spray the hydroplanes generated made it difficult to see during takeoff, and persistent problems with both clutches ensued. The aircraft never became airborne.[1] Not ready in time, the P.7 was excluded from the 1929 Schneider Trophy race, in which a Macchi M.52R and two Macchi M.67 seaplanes represented Italy. Piaggio and Pegna abandoned plans to build a second P.7.[1] Data from Italian Civil and Military aircraft 1930-1945.[1][3]General characteristics Sources differ, claiming both that the P.7's engine was an Isotta Fraschini Special V6 rated at 723 kW (970 hp)[citation needed] and an Isotta Fraschini AS-5 rated at 745 kW (999 hp)[1] Performance     Related lists</t>
  </si>
  <si>
    <t>//upload.wikimedia.org/wikipedia/commons/thumb/c/c7/Piaggio_P.7_black_and_white.jpg/300px-Piaggio_P.7_black_and_white.jpg</t>
  </si>
  <si>
    <t>Racing seaplane</t>
  </si>
  <si>
    <t>https://en.wikipedia.org/Racing seaplane</t>
  </si>
  <si>
    <t>Piaggio</t>
  </si>
  <si>
    <t>https://en.wikipedia.org/Piaggio</t>
  </si>
  <si>
    <t>Ing Giovanni Pegna</t>
  </si>
  <si>
    <t>None (water trials conducted in 1929)</t>
  </si>
  <si>
    <t>8.8583 m (29 ft 0.75 in)</t>
  </si>
  <si>
    <t>6.76 m (22 ft 2 in)</t>
  </si>
  <si>
    <t>2.451 m (8 ft 0.5 in)</t>
  </si>
  <si>
    <t>9.83 m2 (105.8 sq ft)</t>
  </si>
  <si>
    <t>1,403 kg (3,093 lb)</t>
  </si>
  <si>
    <t>1,682 kg (3,709 lb)</t>
  </si>
  <si>
    <t>1 × Isotta Fraschini V-12 liquid-cooled piston engine, 630 kW (850 hp)</t>
  </si>
  <si>
    <t>600 km/h (373 mph, 324 kn) Sources differ on the P.7's projected maximum speed, claiming both 580 km/h (360 mph)[citation needed] and 700 km/h (434.7 mph).[1]</t>
  </si>
  <si>
    <t>https://en.wikipedia.org/Ing Giovanni Pegna</t>
  </si>
  <si>
    <t>https://en.wikipedia.org/None (water trials conducted in 1929)</t>
  </si>
  <si>
    <t>DFS Weihe</t>
  </si>
  <si>
    <t>The DFS Weihe (English: Harrier) is a German single-seat, high-wing, 18 metre wingspan, high-performance glider that was designed by Hans Jacobs in 1937-38.[1][2] Jacobs designed the Weihe to be the pre-eminent performance glider of its era and indeed it captured many championships and set many records, until its performance was surpassed at the end of the 1950s. Even today it is considered one of the "classic sailplane designs".[1][2] The Weihe is of wooden construction with fabric covering on the wing trailing edges and the control surfaces. The spar is built from Baltic Pine, with a birch leading edge D-box, fuselage and the fixed portions of the tail surfaces. The airfoil is a modified Gö 549-M.2 section. Early versions took off from a dolly and landed on a fixed skid, while later versions has a fixed wheel and skid undercarriage. Originally fitted with DFS-style airbrakes, some were later modified for Schempp-Hirth style brakes instead. The aircraft incorporates a unique rigging system which was widely copied in later gliders.[1][2] Initially the aircraft was produced by Deutsche Forschungsanstalt für Segelflug (DFS) (English: German Research Institute for Soaring Flight) and later by Jacobs-Schweyer. Post World War II it was produced by Focke-Wulf as well as in France, Spain, Sweden and Yugoslavia. Production of the Weihe totaled over 400 aircraft.[1][2] The Weihe won the World Gliding Championships in 1948 and 1950. It was used to set many world and national records, including the world record for altitude gain in 1959 of 9,665 m (31,709 ft).[1][2] Dick Johnson won the US National Soaring Championships in 1959, flying a Weihe.[2] Data from Sailplane Directory and Soaring Magazine[1][2][6][7]General characteristics Performance     Related lists</t>
  </si>
  <si>
    <t>//upload.wikimedia.org/wikipedia/commons/thumb/6/63/Weihe_DFS_D-0700_EDMB_02_20050925.jpg/300px-Weihe_DFS_D-0700_EDMB_02_20050925.jpg</t>
  </si>
  <si>
    <t>Deutsche Forschungsanstalt für Segelflug (DFS)Jacobs-SchweyerFocke-Wulf</t>
  </si>
  <si>
    <t>https://en.wikipedia.org/Deutsche Forschungsanstalt für Segelflug (DFS)Jacobs-SchweyerFocke-Wulf</t>
  </si>
  <si>
    <t>Hans Jacobs</t>
  </si>
  <si>
    <t>More than 400</t>
  </si>
  <si>
    <t>8.135 m (26 ft 8 in)</t>
  </si>
  <si>
    <t>18.34 m2 (197.4 sq ft)</t>
  </si>
  <si>
    <t>215 kg (474 lb)</t>
  </si>
  <si>
    <t>No longer in production</t>
  </si>
  <si>
    <t>https://en.wikipedia.org/Hans Jacobs</t>
  </si>
  <si>
    <t>18.25 kg/m2 (3.74 lb/sq ft)</t>
  </si>
  <si>
    <t>335 kg (739 lb)</t>
  </si>
  <si>
    <t>1938-after World War II</t>
  </si>
  <si>
    <t>modified Gö 549 - root, Gö 549 - mid, M.12 - tip</t>
  </si>
  <si>
    <t>0.58 m/s (114 ft/min) at  60 km/h (37 mph; 32 kn))</t>
  </si>
  <si>
    <t>55 km/h (34 mph, 30 kn)</t>
  </si>
  <si>
    <t>170 km/h (110 mph, 92 kn)</t>
  </si>
  <si>
    <t>90 km/h (55.9 mph; 48.6 kn)</t>
  </si>
  <si>
    <t>110 km/h (68.4 mph; 59.4 kn)</t>
  </si>
  <si>
    <t>Mitsubishi F-15J</t>
  </si>
  <si>
    <t>The Mitsubishi F-15J/DJ Eagle is a twin-engine, all-weather air superiority fighter based on the McDonnell Douglas F-15 Eagle in use by the Japan Air Self-Defense Force (JASDF). The F-15J was produced under license by Mitsubishi Heavy Industries. The subsequent F-15DJ and F-15J Kai variants were also produced. Japan is the largest customer of the F-15 Eagle outside the America.[2] In addition to combat, F-15DJ roles include training. The F-15J Kai is a modernized version of the F-15J. In June–July 1975, the Japan Defense Agency (JDA, now Ministry of Defense) examined the McDonnell Douglas F-15 Eagle as one of the 13 candidates for the replacement of the F-104J/DJ Starfighter and F-4EJ Phantom II. A single-seat F-15C and a twin-seat F-15D were evaluated at Edwards Air Force Base, and in December 1975, the F-15 was announced the winner, with the government intending to purchase 187 F-15J/DJs. By April 1978, Mitsubishi Heavy Industries was designated as the primary contractor and licensing for the F-15C/D was achieved.[3][4] After congressional review, the Department of Defense (DoD) withheld the aircraft's electronic warfare and engine systems from the licensing. Initially, the aircraft were produced in the U.S. and exported to Japan. This initial export production contributed to aircraft development under the defense industry of Japan while facilitating base production of aircraft, achieving the goal of producing a fighter to Japan's requirements.[5] The Japan Air Self-Defense Force (JASDF) acquired 203 F-15Js and 20 F-15DJs, of which 2 F-15Js and 12 F-15DJs were built by McDonnell Douglas in St. Louis, Missouri.[3] Dubbed the "Peace Eagle" by the DoD FMS program, the first F-15J built in St. Louis was delivered to the America Air Force for its first flight on 4 June 1980, and a subsequent cruise on 15 July to Japan. Additionally, 8 F-15Js were manufactured in large components and shipped to Japan for final assembly by Komaki of Mitsubishi, the first of these (serial number 12–8803) making its maiden flight on 26 August 1981.[3][6] Companies divided the remainder share and produced it under license from 1981, with final assembly of aircraft performed by Mitsubishi.[3] In 1980, the Japanese government applied for access to advanced technology through the U.S.-Japan Forum (S&amp;TF) but this was rejected. The JDA and the DoD held annual meetings about relaxation of the regulation after a program was started. In these meetings, the DoD official gave an answer that permitted access to initially prohibited technology of various types including composite material.[7] In the latter period of 1981, the first F-15J/DJ aircraft were sent to 202nd Tactical Fighter Squadron, which was reorganized as an Eagle FTU and renamed the 23 Flying Training Squadron at Nyutabaru base on 21 December 1982. The JASDF developed a plan to form the first squadron after the KAL007 shootdown by a Soviet Su-15 on 1 September 1983. In March 1984, new F-15Js began replacing the 203rd Tactical Fighter Squadron's F-104Js at Chitose Air Base, located across the La Pérouse Strait from the Soviet fighter base on Sakhalin Island.[3][8] On 24 December 2018, it was announced that Japan is considering selling their F-15s to the U.S. in order to acquire funds to purchase F-35s.[9] The Japanese Ministry of Defense confirmed on February 4, 2022 that 68 F-15Js will be upgraded through the Japan Super Interceptor (JSI) programme under a cost of JPY646.5 billion (USD5.6 billion).[10] F-15J/DJs are identical to F-15C/Ds aside from the ECM, radar warning system, and nuclear equipment. The AN/ALQ-135 Internal Countermeasures System is replaced by the indigenous J/ALQ-8 and the AN/ALR-56 Radar Warning Receiver is replaced by the J/APR-4. The engine is the Pratt &amp; Whitney F100 turbofan, produced under license by IHI Corporation. Some aircraft still have an inertial measurement unit, an old type of the Inertial navigation system. All F-15J/DJs have two UHF radios, which are also VHF capable.[11] The F-15J is characterized by an indigenous data link, but they do not support Link 16 FDL mounted by USAF F-15Cs. It works as a basic bidirectional link with the Japanese ground-controlled intercept network, and it is limited because it is not a true network.[11] Mitsubishi received the F-15C/D Multistage Improvement Program (MSIP) and in 1987 began upgrading the F-15J/DJs. Improvements included an uprated central computer, engines, armament control set and added the J/APQ-1 countermeasures set.[12][13] The F100-PW-220 (IHI-220) was upgraded to the F100-PW-220E (IHI-220E) with a digital engine electronic control retrofit.[14] Differences in appearance from earlier F-15Js include the J/ALQ-8 ICS with an ICS antenna mounted under the intake. The J/APQ-4 RWR antenna position on the F-15J/DJs is the same as F-15C/Ds, but the lens of F-15J/DJ MSIPs are black rather than white for F-15C/Ds.[11] F-15Js have been equipped with the Japanese-built AAM-3 missile, an improved AIM-9 Sidewinder follow-on with distinctive "barbed" forward fins. Japan has been investigating an advanced fighter to replace the F-15, meanwhile the F-15J fleet is being modernized.[15] On 28 July 2003, the first upgraded F-15J (#928) made its first flight, and it was delivered to the JASDF Air Development Test Wing on 21 October 2003.[16][17] On 10 December 2004, the Japanese Government approved a Mid-Term Defense Program (MTDP) to modernize the F-15J MSIPs over five years in accordance with new National Defense Program Guidelines.[18] The upgrade is being implemented in phases, but ultimately the upgrade will include a new ejection seat; replaced IHI-220E engines; more powerful processor; uprated electrical generation and cooling capabilities to support more avionics and the Raytheon AN/APG-63(V)1 radar.[15] which has been produced under license by Mitsubishi Electric since 1997. Raytheon expects the radar will ultimately be installed in 80 F-15Js.[19] The new radar will support the AAM-4 missile, the Japanese answer to the AMRAAM.[15] The Ministry of Defense (MoD) requested the modernization and deployment of reconnaissance aircraft in June 2007, and it was planned to upgrade some F-15Js with synthetic aperture radar pods; these aircraft would replace the RF-4 Phantom IIs currently in service.[20][21] On 17 December 2009, the reconnaissance upgrade disappeared from the budget after the Democratic Party of Japan took power following the General Election in 2009, and priority was given instead to improvement of the F-15J and the Mitsubishi F-2. The number of F-15J upgrades was increased from 26 to 48, and the MoD purchased part of the modernization for 38 fighters.  However, the full budget for modernization is incomplete. 48 F-15Js will get a Link 16 datalink and helmet-mounted sight.[22] The helmet-mounted sight will support the AAM-5 dogfighting missile, which will replace the AAM-3.[15] On 17 December 2010, modernization was funded for 16 F-15Js[23] but the MoD reduced this to 10 F-15Js.[24] In late October 2019 the US Defense Security Cooperation Agency approved a possible sale to Japan of up to 103 APG-82(v)1 Active Electronically Scanned Array (AESA) Radars, 116 Advanced Display Core Processor II Mission System Computers and 101 AN/ALQ-239 Digital Electronic Warfare Systems for the upgrade of 98 F-15Js to a "Japanese Super Interceptor" (JSI) configuration for an estimated cost of $4.5 billion.[25] It can also carry a large air-to-surface weapon on its centerline weapon station, such as an AGM-158B JASSM-ER or AGM-158C LRASM, giving the aircraft an air-to-ground and anti-ship capability. In July 2020, Boeing signed an agreement with MHI to provide assistance and support to the program. Work is set to start in 2022.[26][27] Data from[citation needed]General characteristics Performance Armament  Aircraft of comparable role, configuration, and era  Related lists</t>
  </si>
  <si>
    <t>//upload.wikimedia.org/wikipedia/commons/thumb/d/d4/A_Japan_Air_Self_Defense_Force_F-15_%28modified%29.jpg/300px-A_Japan_Air_Self_Defense_Force_F-15_%28modified%29.jpg</t>
  </si>
  <si>
    <t>Air superiority fighter</t>
  </si>
  <si>
    <t>https://en.wikipedia.org/Air superiority fighter</t>
  </si>
  <si>
    <t>Mitsubishi Heavy Industries, McDonnell Douglas</t>
  </si>
  <si>
    <t>https://en.wikipedia.org/Mitsubishi Heavy Industries, McDonnell Douglas</t>
  </si>
  <si>
    <t>223[1]</t>
  </si>
  <si>
    <t>19.43 m (63 ft 9 in)</t>
  </si>
  <si>
    <t>13.05 m (42 ft 10 in)</t>
  </si>
  <si>
    <t>5.63 m (18 ft 6 in)</t>
  </si>
  <si>
    <t>56.5 m2 (608 sq ft)</t>
  </si>
  <si>
    <t>12,700 kg (27,999 lb)</t>
  </si>
  <si>
    <t>20,200 kg (44,533 lb)</t>
  </si>
  <si>
    <t>2 × Pratt &amp; Whitney F100-220 (or −100) afterburning turbofan engine, 77.62 kN (17,450 lbf) thrust  each dry, 111.2 kN (25,000 lbf) with afterburner</t>
  </si>
  <si>
    <t>2,650 km/h (1,650 mph, 1,430 kn) / M2.5+ at high altitude</t>
  </si>
  <si>
    <t>20,000 m (66,000 ft)</t>
  </si>
  <si>
    <t>254 m/s (50,000 ft/min)</t>
  </si>
  <si>
    <t>Japan Air Self-Defense Force</t>
  </si>
  <si>
    <t>https://en.wikipedia.org/Japan Air Self-Defense Force</t>
  </si>
  <si>
    <t>358 kg/m2 (73 lb/sq ft)</t>
  </si>
  <si>
    <t>1× 20 mm M61 Vulcan</t>
  </si>
  <si>
    <t>30,845 kg (68,002 lb)</t>
  </si>
  <si>
    <t>6,100 kg (13,448 lb) internal</t>
  </si>
  <si>
    <t>McDonnell Douglas F-15 Eagle</t>
  </si>
  <si>
    <t>https://en.wikipedia.org/McDonnell Douglas F-15 Eagle</t>
  </si>
  <si>
    <t>ten , with provisions to carry combinations of</t>
  </si>
  <si>
    <t>Mitsubishi AAM-3Mitsubishi AAM-4Mitsubishi AAM-5AIM-9 SidewinderAIM-7 Sparrow</t>
  </si>
  <si>
    <t>Mk 82 General-Purpose Bomb, CBU-87 Cluster bomb</t>
  </si>
  <si>
    <t>LWD Szpak</t>
  </si>
  <si>
    <t>The LWD Szpak (starling) was a Polish utility aircraft of 1945, the first Polish aircraft designed after World War II and built in a short series. The war destroyed the whole Polish aviation industry. As soon as the Eastern part of Poland was liberated by the Red Army in October 1944 a group of designers gathered in Lublin, under the direction of Tadeusz Sołtyk, thus creating the first Polish post-war construction team. They designed a touring low-plane aircraft of a wooden construction called Szpak-1, with a M-11F radial engine. The plane was not built, nevertheless it gave the beginning to a Szpak family. In early 1945 the construction team moved to Łódź and on April 1, 1945, created Lotnicze Warsztaty Doświadczalne (LWD, Aviation Experimental Workshops). On October 28, 1945, the prototype of the Szpak-2 was flown for the first time; first Polish post-war civilian plane in operation. It broke its landing gear during a landing, but was repaired. The official first flight took place on 10 November 1945. Szpak was a strutted monoplane low-wing utility/touring plane of wooden construction, powered by a radial engine Bramo Sh 14, left in the country by the retreating Germans. A crew of 4 sat in a closed cab under a multi-part canopy, in two rows. Szpak-2 was not built in series, the single aircraft was used by the factory, then in 1947-1948 by the Polish government as a utility and light transport aircraft. Being the first plane registered in Poland after the war (on 10 May 1946) it carried the registration SP-AAA. It completed some 500 flights and transported some 250 passengers in total and was retired on April 5, 1948. The Szpak-2 had a conventional fixed landing gear. On 17 December 1946, for the first time flew its improved experimental variant called Szpak-3 with a fixed tricycle landing gear (markings SP-AAB). It was not built in a series either, and the prototype was used as a courier plane by the Ministry of Foreign Affairs during 1947, then by the factory. It was retired on March 6, 1950. The next variant, the Szpak-4A, was designed as an aerobatic aircraft. Only one prototype was built, flown on May 20, 1947. It had a steel fuselage frame rather than a wooden one, and a two-men side-by-side open cab. It was not certified as an aerobatic aircraft however, and was used by the factory as a utility plane in 1947–1948. The only variant produced in a series was the 4-seater utility plane called Szpak-4T, utilizing the steel fuselage frame with a conventional landing gear. Contrary to Szpak-2 and 3, its fuselage was lowered behind a canopy. It was ordered by the Ministry of Communication and ten planes were built in 1947-1948 by the PZL (later WSK) in Mielec as the first Polish post-war planes built in a series. The very first one was flown on January 5, 1948. The planes had markings: SP-AAF to SP-AAO, and SP-AAR. They were used by the Polish civilian aviation - regional aero clubs until 1952, except for the SP-AAG, which was retired in 1955. They are also known as WSK Szpak-4T. Data from[citation needed]General characteristics Performance   Aircraft of comparable role, configuration, and era</t>
  </si>
  <si>
    <t>//upload.wikimedia.org/wikipedia/commons/thumb/3/38/LWD_SZPAK.JPG/300px-LWD_SZPAK.JPG</t>
  </si>
  <si>
    <t>Utility aircraft</t>
  </si>
  <si>
    <t>LWD, WSK-Mielec</t>
  </si>
  <si>
    <t>https://en.wikipedia.org/LWD, WSK-Mielec</t>
  </si>
  <si>
    <t>Tadeusz Sołtyk</t>
  </si>
  <si>
    <t>8.05 m (26 ft 5 in)</t>
  </si>
  <si>
    <t>11.4 m (37 ft 5 in)</t>
  </si>
  <si>
    <t>18.2 m2 (196 sq ft)</t>
  </si>
  <si>
    <t>1 × Bramo Sh.14A-4 7-cylinder air-cooled radial piston engine, 118 kW (158 hp)</t>
  </si>
  <si>
    <t>630 km (390 mi, 340 nmi)</t>
  </si>
  <si>
    <t>3,350 m (10,990 ft)</t>
  </si>
  <si>
    <t>Polish civilian aviation</t>
  </si>
  <si>
    <t>1945–1948</t>
  </si>
  <si>
    <t>3 pax</t>
  </si>
  <si>
    <t>https://en.wikipedia.org/1955</t>
  </si>
  <si>
    <t>https://en.wikipedia.org/1946</t>
  </si>
  <si>
    <t>Lippisch Ente</t>
  </si>
  <si>
    <t>The Ente (German: duck) was the world’s first full-sized rocket-powered  aircraft. It was designed by Alexander Lippisch as a sailplane and first flown under power on June 11, 1928, piloted by Fritz Stamer as part of the Opel-RAK rocket program led by Fritz von Opel and Max Valier.[1] During the late 1920s von Opel had made a variety of demonstrations involving rocket-powered vehicles for the Opel company. He was assisted by the pyrotechnics manufacturer Friedrich Sander and the rocketry advocate Max Valier. In March 1928 the three men visited the Wasserkuppe, a mountain which had become the center of German gliding to investigate the possibility of fitting rockets to an aircraft. There they encountered some of Lippisch's revolutionary gliders, which because of their tail-less designs seemed suitable for adapting to rocket propulsion. Lippisch was able to demonstrate how models of his aircraft would fly with small rockets installed in them. In June von Opel, Sander, and Valier returned and bought one of his aircraft, the Ente, a canard design. Two black powder rockets were installed, to be electrically fired by a switch in the cockpit. A counterweight system was also devised and placed under the cockpit floor which would automatically adjust the aircraft’s center of gravity as the fuel of the rockets was consumed. The rockets were intended to be fired one after the other, to provide continuous thrust for as long as possible, and each had a burn time of around 30 seconds. Fritz Stamer, who had long been a test pilot for Lippisch's designs was selected to fly the aircraft. After one false start, the aircraft took off and flew a 1,500 metre (4,900 ft) circuit of the Wasserkuppe's landing strip. On the second flight, the team decided to try firing both rockets together for increased thrust over a shorter period.  However, rather than burning properly one of the rockets exploded, punching holes in both wings and setting the aircraft alight. Stamer was nevertheless able to bring it down from a height of around 20 metres (65 ft) before hastily abandoning the Ente, which was burned beyond any hope of repair. The Opel RAK.1 was developed as the successor to the "Ente", and was demonstrated successfully to the public in September 1929 with Fritz von Opel as pilot. Data from [2]General characteristics Performance</t>
  </si>
  <si>
    <t>//upload.wikimedia.org/wikipedia/commons/thumb/0/04/RRG_Raketen-Ente_Deutsches_Segelflugmuseum_02_2009-05-31.jpg/300px-RRG_Raketen-Ente_Deutsches_Segelflugmuseum_02_2009-05-31.jpg</t>
  </si>
  <si>
    <t>Experimental glider</t>
  </si>
  <si>
    <t>Alexander Lippisch and Opel-RAK</t>
  </si>
  <si>
    <t>https://en.wikipedia.org/Alexander Lippisch and Opel-RAK</t>
  </si>
  <si>
    <t>Alexander Lippisch (glider); Fritz von Opel, Max Valier, Otto Sander (rocket propulsion)</t>
  </si>
  <si>
    <t>4.31 m (14 ft 2 in)</t>
  </si>
  <si>
    <t>11.94 m (39 ft 2 in)</t>
  </si>
  <si>
    <t>20.3 m2 (219 sq ft)</t>
  </si>
  <si>
    <t>2 × Sander black powder rockets, 0.1962 kN (44.1 lbf) thrust  each</t>
  </si>
  <si>
    <t>1.5 km (0.93 mi, 0.81 nmi)</t>
  </si>
  <si>
    <t>Akaflieg München Mü3 Kakadu</t>
  </si>
  <si>
    <t>The Akaflieg München Mü3 Kakadu is a glider designed and built in Germany in 1928.[1] The Mü3 "Kakadu" was the first high performance glider designed and built at Akaflieg München. The Mü3 "Kakadu" was completed in time for the 1928  Rhön Competition at the Wasserkuppe, emerging as an impressive aircraft with a tapered wing, circular section fuselage and smooth lines. Designed by  Dr. August Kupper, (nicknamed “Kakadu”), the Mü3 was regarded as the forerunner of the high aspect ratio, low induced drag sailplanes that emerged in the 1930s, such as 'Fafnir' and 'Austria'. Throughout the thirties the  Mü3 Kakadu remained the highest performance glider at Akaflieg München being used for competition flying as well as mountain flying research. Data from [2]General characteristics Performance</t>
  </si>
  <si>
    <t>//upload.wikimedia.org/wikipedia/commons/thumb/e/e9/Akaflieg_Mue_3.jpg/300px-Akaflieg_Mue_3.jpg</t>
  </si>
  <si>
    <t>Competition Glider</t>
  </si>
  <si>
    <t>Akaflieg München</t>
  </si>
  <si>
    <t>https://en.wikipedia.org/Akaflieg München</t>
  </si>
  <si>
    <t>Dr. August Kupper</t>
  </si>
  <si>
    <t>7.6 m (24 ft 11 in)</t>
  </si>
  <si>
    <t>19.56 m (64 ft 2 in)</t>
  </si>
  <si>
    <t>17.2 m2 (185 sq ft)</t>
  </si>
  <si>
    <t>200 kg (441 lb) [1]</t>
  </si>
  <si>
    <t>280 kg (617 lb) [1]</t>
  </si>
  <si>
    <t>https://en.wikipedia.org/Dr. August Kupper</t>
  </si>
  <si>
    <t>Göttingen 652</t>
  </si>
  <si>
    <t>Breezer Breezer</t>
  </si>
  <si>
    <t>The Breezer is a low-wing, single-engine ultralight aircraft, seating two side by side.  Designed and built in Germany, it meets both European and US  light-sport aircraft requirements and has been in production since 2001.[1][2] First flown in December 1999, the Breezer is the  first product of what, until 2006 when Breezer Aircraft gmbh was formed, was named the Aerostyle Ultraleicht Flugzeuge; it is therefore often known as the Aerostyle Breezer. It is a  low wing ultralight, seating two side by side.  It is largely constructed of riveted aluminium, with composites only used for non-structural fairings and the undercarriage.[3] The wings have constant chord and slightly upturned trailing edge tips. Mass balanced, half span Fowler flaps immediately inboard of the ailerons may, as an option, be electrically driven.  The fin and rudder are swept and straight edged apart from an initially curved leading edge fillet.  The rudder is deep and moves in a cut-out in the separate elevators. The tailplane has constant chord.  Both elevators and rudder are horn balanced; there is a trim tab on the port elevator.[3] The cockpit, located over the wings, has a large hinged canopy and fixed separate windscreen.  The Breezer has a tricycle undercarriage with spatted wheels mounted on composite sprung cantilever legs fixed to the lower fuselage.  The nosewheel is steerable.  A ballistic parachute is an option: either a Junkers or a BRS 5UL type may be fitted.  A 74 kW (99 hp) Rotax 912 ULS is the standard powerplant but there are other options such as the 60 kW (80 hp) Rotax 912 UL or the Jabiru 2200 and Jabiru 3300 engines of similar power.[3] One significant modification of the Breezer prototype after its first year of test flying was the incorporation of a steerable nosewheel in place of a castoring type.  The Breezer obtained German certification in the Summer of 2001.  The first version to be marketed was the Experimental in 2002.  Changes since then include strengthening of the canopy and a reduction of span, the latter bringing a small weight saving.  In 2005 the Breezer gained LSA approval, being named the Breezer Light Sport, making it suitable for the US market. The Breezer has been produced both in kit form and as a complete aircraft at a factory in Kamenz. The European registers (excluding Russia) recorded 77 Breezers in mid-2010.[4]  Others fly in the US with 7 conforming to light-sport aircraft standards sold by 2008.[3] Data from Jane's All the World's Aircraft 2010/11 (Weights and performance are estimated)[3]General characteristics Performance</t>
  </si>
  <si>
    <t>//upload.wikimedia.org/wikipedia/commons/thumb/5/52/Breezer-Sunset.jpg/300px-Breezer-Sunset.jpg</t>
  </si>
  <si>
    <t>Two seat ultralight aircraft and light-sport aircraft</t>
  </si>
  <si>
    <t>https://en.wikipedia.org/Two seat ultralight aircraft and light-sport aircraft</t>
  </si>
  <si>
    <t>Breezer Aircraft gmbh, Reussenköge</t>
  </si>
  <si>
    <t>https://en.wikipedia.org/Breezer Aircraft gmbh, Reussenköge</t>
  </si>
  <si>
    <t>Ralf Magnussen</t>
  </si>
  <si>
    <t>120+</t>
  </si>
  <si>
    <t>8.03 m (26 ft 4 in)</t>
  </si>
  <si>
    <t>2.15 m (7 ft 1 in)</t>
  </si>
  <si>
    <t>10.92 m2 (117.5 sq ft)</t>
  </si>
  <si>
    <t>295 kg (650 lb)</t>
  </si>
  <si>
    <t>1 × Rotax 912 ULS 4-cylinder horizontally opposed, air- and water-cooled, 73.5 kW (98.6 hp)</t>
  </si>
  <si>
    <t>220 km/h (140 mph, 120 kn)</t>
  </si>
  <si>
    <t>6.0 m/s (1,180 ft/min)</t>
  </si>
  <si>
    <t>200 km/h (120 mph, 110 kn) at 75% power</t>
  </si>
  <si>
    <t>600 kg (1,323 lb) where permitted</t>
  </si>
  <si>
    <t>Neuform T3, pitch ground adjustable</t>
  </si>
  <si>
    <t>70 L (15.4 imp gal, 18.5 US gal) standard</t>
  </si>
  <si>
    <t>NACA 4414</t>
  </si>
  <si>
    <t>65 km/h (40 mph, 35 kn)</t>
  </si>
  <si>
    <t>Ilyushin Il-108</t>
  </si>
  <si>
    <t>The Ilyushin Il-108 is a twin-jet business-aircraft project, drafted in 1990 by the Russian manufacturer Ilyushin.  A first model was presented in the same year, but apparently no Il-108 ever took to the air. It is similar in appearance to the Canadair Challenger 300.[1] The draft listed two models, a nine-seater executive aircraft and a 15-passenger commercial aircraft, both low-winged and possessing a T-tail. The Il-108 is powered by two Lotarev DV-2 turbofans attached to the top of the rear fuselage on either side of the tail, each providing a thrust of 21.6 kN. [2] A second version was planned to be equipped with Lotarev DV-22 turbofan derivatives having a bypass ratio of 5 and a 35 kN thrust. Data from[citation needed]General characteristics Performance   This article on an aircraft of the 1990s is a stub. You can help Wikipedia by expanding it.</t>
  </si>
  <si>
    <t>Business jet</t>
  </si>
  <si>
    <t>https://en.wikipedia.org/Business jet</t>
  </si>
  <si>
    <t>Ilyushin Design Bureau</t>
  </si>
  <si>
    <t>15.85 m (52 ft 0 in)</t>
  </si>
  <si>
    <t>5.5 m (18 ft 1 in)</t>
  </si>
  <si>
    <t>2 × Lotarev DV-2 turbofan engines, 21.6 kN (4,900 lbf) thrust  each</t>
  </si>
  <si>
    <t>5,390 km (3,350 mi, 2,910 nmi) (9-seater)</t>
  </si>
  <si>
    <t>Abandoned project</t>
  </si>
  <si>
    <t>https://en.wikipedia.org/Ilyushin Design Bureau</t>
  </si>
  <si>
    <t>14,300 kg (31,526 lb)</t>
  </si>
  <si>
    <t>1,600 kg (3,527 lb) payload / 9-15 passengers</t>
  </si>
  <si>
    <t>Boeing Pelican</t>
  </si>
  <si>
    <t>The Boeing Pelican ULTRA (Ultra Large Transport Aircraft) was a proposed ground effect fixed-wing aircraft under study by Boeing Phantom Works. The Boeing Pelican ULTRA is intended as a large-capacity transport craft initially for military use, with possible subsequent availability as a commercial freighter[1] serving the world's largest cargo centers.[2]  It is significantly larger and more capable than the biggest existing commercial airliners, commercial freighters, and military airlifters.[3] The Pelican is not targeted for civilian transportation,[4] but it can be converted to a commercial airliner transporting up to 3,000 passengers.[2] The design process for what became the Pelican began in early 2000, when designers in the Phantom Works division of Boeing started working on solutions for the America armed forces objective of moving thousands of troops, weapons, military equipment, and provisions to a war or battle scene faster,[5] such as successfully deploying an Army brigade of 3,000 troops and 8,000 short tons (7,300 t) of equipment within ninety-six hours (4 days)[6] instead of the three to six months (91 to 183 days) it required in the past. In particular, the Department of Defense had requested a vehicle of any mode (land, air, or sea) with the ability to move 1,000,000 pounds (450 t) of cargo.[4] Knowing that the America Army was investigating large airships and airship-airplane hybrids,[6] Boeing Phantom Works internally considered and rejected at least three known design iterations: a large blimp or dirigible airship, a smaller but wider airship that creates dynamic lift while in forward motion, and then back to a larger airship that flies at low altitude with wings spanning 700 ft (213 m).[4][7] It also looked at and discarded a fast oceangoing ship and a sea-based ground effect vehicle.[1] Boeing Phantom Works then selected a land-based ground effect vehicle with high drooping wings as its solution. It applied for a patent in October 2001 on a ground effect airplane that would form the basis for the Pelican, aside from some eventually omitted design elements such as a T-tail, upward-pointing (positive dihedral) winglets, an additional middle row of landing gears, and a loading ramp at the back of the fuselage. The patent also listed open-ended fuselage compartment dimensions of at least 16 ft (4.9 m) high, 24 ft (7.3 m) wide, and 100 ft (30 m) long, with an aircraft wingspan of at least 300 ft (91 m). Its example fuselage length and wingspan of 420 ft (128 m) and 480 ft (146 m) would come close to the final Pelican configuration, though.[8] Initial artist drawings of the aircraft were made public in early 2002.[1] In May 2002, Boeing applied for a patent on variable-sweep, downward-pointing (negative dihedral, or anhedral) winglets to help ground effect vehicles avoid water contact while minimizing aerodynamic drag;[9] the patent drawings show a cylindrical fuselage, which may indicate that a pressurized aircraft was considered at the time, although the final Pelican design has an unpressurized fuselage. The next month, without explicitly naming Boeing as the aircraft originator, the Army cited the Pelican as an emerging technology to improve strategic responsiveness in its 2002 Transformation Roadmap.[10] In July, a U.S. Transportation Command team lead at Scott Air Force Base mentioned the Pelican as a practical solution for moving troops and equipment over long distances.[11] Meanwhile, the designers evaluated three different aircraft sizes with mean takeoff weights of 3.5, 6.0, and 10.0 million pounds (1.6, 2.7, and 4.5 million kilograms; 1,800, 3,000, and 5,000 short tons; 1,600, 2,700, and 4,500 metric tons)[1] and wingspans of 380, 500, and 620 ft (120, 150, and 190 m), respectively.[12] The Pelican was formally introduced to the public at the 2002 Farnborough International Airshow in July,[13] but with few specifics. As described in its physical form, the aircraft mostly resembled future versions of the Pelican, except that the winglets were reverted to upward-pointing to maximize lift. Boeing announced that the Pelican could fly up to 2,000 to 3,000 ft (610 to 914 m) in altitude and that the wingspan was limited by a 262-foot width (80 m) so that it could be used on existing runways and taxiways.[14] Both parameters were drastically smaller than the Pelican's eventual final specifications, however, and although Boeing's original patent called for a folding wing,[8] news reports did not mention a folding mechanism, so it was unclear whether the stated wingspan represented an unfoldable, unfolded, or folded width. On the other hand, Boeing mentioned a theoretical Pelican payload of up to 6,000,000 lb (2,700,000 kg; 3,000 short tons; 2,700 t),[13] which was much larger than the final specified maximum payload and was actually about equal to the final maximum takeoff weight. While Boeing said that the U.S. Army was evaluating the Pelican in war games as a solution to "beat ships across the ocean," and that the company was jointly studying the aircraft with the U.S. Defense Advanced Research Projects Agency (DARPA), it noted that full concept studies would not begin for another 5–8 years, and the aircraft would have to wait for at least 20 years before entering service.[14] In the September 2002 edition of its company news magazine, Boeing published an article highlighting the Pelican and revealing more of its final specifications, including a 500-foot wingspan (152 m), a wing area of over one acre (43,560 sq ft; 4,047 m2), a payload of 1,400 short tons (1,270 t) of cargo, an increased flight service ceiling of 20,000 ft (6,100 m) or more in altitude, and a range for a smaller payload of 6,500 to 10,000 nautical miles (7,480 to 11,500 miles; 12,000 to 18,500 kilometres), depending on the flight mode. In addition, it stated that the Pelican could move 17 M-1 Abrams tanks, and that the aircraft would be offered along with the C-17 Globemaster III transport, the CH-47 Chinook helicopter, and the Advanced Theater Transport as part of the company's mobility solution for the U.S. armed forces.[15] This article attracted international media coverage,[16] and as Boeing Phantom Works continued to mature the design (including selection of the mid-size vehicle option),[2] additional details about the aircraft began to appear over the next year in newspaper,[17][18][19][2] general science magazine,[20][21][6] and aviation industry print publications[22][23][1] and research conferences.[12][7][24] In November 2002, Boeing also applied for a patent on an automated system for controlling large, multiple-wheel steering aircraft (such as the Pelican) during ground maneuvers, crosswind landings, and crosswind takeoffs.[25] According to Boeing, the Pelican aircraft technology was starting to gain followers among the decision makers evaluating the mobility initiatives within the Army and the Air Force,[26][10] and the Navy also showed interest though it was directing its attention more toward hybrid ultra-large airships (HULAs).[27][28][1] The market could support over 1,000 of this type of aircraft by 2020, Boeing asserted, if the military used this aircraft and if air transport's share of the transoceanic cargo shipping market increased to two percent[1] from one percent (versus the current 99 percent for ocean shipping transport). Taking some market share from ocean shipping could occur, contended Boeing, because in comparison with traditional air cargo transports, the Pelican is less expensive and offers much more payload volume and weight.[29] Boeing stated that the Pelican's continued development could depend on a positive result in the U.S. Army's Advanced Mobility Concepts Study (AMCS),[17] which would describe the future mobility concepts and capabilities needed by the armed forces in years 2015 to 2020.[30] By the latter half of 2003, Boeing Phantom Works was showcasing the Pelican on its web site[31] and in technology expositions.[32] The U.S. Army published the AMCS report in December 2003, but the Pelican was not among the list of the eight most promising future mobility platforms for evaluation.[30] Despite this setback, Boeing in 2004 continued low-key educational and evangelical promotion of the aircraft.[33][29][4] At the 2004 Farnborough Air Show, Boeing announced that the Pelican had entered wind tunnel testing and that the aircraft's service ceiling was increased to 25,000 ft (7,600 m).[34] In a 2005 America congressional report evaluating 11 proposed airlift and sealift platforms for military mobility, the Boeing Pelican was assessed as marginally feasible to enter service in 2016, ranking behind six platforms that were deemed feasible.  The lower grade was due to the tremendous investment required to develop an operational product because of the scale of the aircraft and the use of high-risk technologies, which might prevent the aircraft from achieving technology readiness level (TRL) 5.[30] With this assessment, the report essentially reaffirmed Boeing's previous concerns about its ability to produce the aircraft for service by a 2015 timeframe.[14][1] Though Boeing filed a couple of patent applications in mid-2005 relating to cargo container handling[36] and automatic altitude measurement,[35] no other public announcements appear to have been made about the aircraft after the report was issued. By April 2006, a report on Boeing internal documents showed that its long-term aircraft focus was primarily about low-cost and environmentally efficient passenger planes of conventional size, and there was no mention of the Boeing Pelican.[37] Facing diminished odds of a large order from the U.S. armed forces, which collectively represented the aircraft's sole indispensable launch customer, Boeing quietly discontinued further development of the Pelican program.[38] Like the pelican water bird for which it is named,[13] the concept aircraft can both skim over water and soar to heights above mountain peaks. However, the Pelican is not designed for contact with bodies of water, so although the aircraft cannot take off or land at sea, it can be designed to be lighter and more aerodynamic.[16] The aircraft is a land-based ground effect vehicle that operates from conventional runways despite having an enormous maximum takeoff weight (MTOW) of 6 million pounds (2.7 million kilograms; 3,000 short tons; 2,700 metric tons).[22] During flight, the Pelican exits ground effect to climb a few thousand feet while the surface below the aircraft changes from ocean to solid ground, then enters descent to arrive at an airport like other airplanes.[2] This capability differentiates the aircraft from some previously built ground effect vehicles such as the Caspian Sea Monster, whose relatively narrow 120-foot wingspan (37 m) could not produce enough lift to fly the large vehicle out of ground effect.[39] In its most efficient flight mode, the Pelican flies in ground effect at 20 to 50 feet (6.1 to 15.2 metres) above the water,[7] measured from the fixed structure (the underside of the fuselage), though the aircraft distance can be reduced to 10 to 40 ft (3.0 to 12.2 m) depending on its wingtip positioning.[33] It has a cruise speed of 240 knots (276 miles per hour; 444 kilometres per hour),[21] which lets it skim above 90 percent of the ocean about 90 percent of the time before high waves force it to fly out of ground effect.[26] Boeing's ocean wave studies during 2000 revealed that north–south aircraft routes and many east–west routes worked very well in ground effect, with flights at latitude between 30 degrees north and 30 degrees south being very efficient, while polar routes were more challenging.[7] The aircraft can also cruise over land at 400 kn (460 mph; 741 km/h) with an altitude of 20,000 ft (6,100 m).[33] At higher flight levels, the aircraft can attain nearly jet-like speeds in thinner air but consumes fuel faster than in ground effect mode,[40] though the aircraft still performs at a fuel efficiency similar to a Boeing 747-400F aircraft freighter.[17] The Pelican can fly to a height of 25,000 ft (7,600 m),[34] so it can clear all of the world's highest mountain ranges except for the Himalayas. The aircraft takes off and lands at airfields differently from conventional airliners because of the Pelican's unusual landing gear configuration. A typical aircraft pitches its nose up right before final liftoff or touchdown, but the Pelican appears to have little or no rotation. Like the Boeing B-52 Stratofortress strategic bomber, the Pelican seems to levitate on or off the ground.[12][1][41] A double-deck structure with a rectangular cross-section, the fuselage is 400 ft (122 m) long[18][23] and is unpressurized except within the cockpit.  It is capped in front by a large swing-nose door, which allows for loading and unloading cargo through both decks, and in back by conventional tailfin and tailplane stabilizers attached directly to the fuselage, instead of the heavier T-tail empennage that is typically used by other ground effect planes.[1]  The main deck has a cabin area that is 50 ft (15 m) wide and 200 ft (61 m) long.[21] For military purposes, the upper deck is designed to carry troops or cargo containers,[19] while the main deck has a height of 18 ft 4 in (5.6 m)[21] so that it can hold oversized vehicles such as tanks[19] or helicopters. The aircraft's wings are mounted to the fuselage in a high wing configuration, and they are unswept and mostly parallel to the ground in their inner sections. The wings droop downward in their outer sections to enhance ground effect, also having a slight backward sweep in the leading edge and forward sweep in the trailing edge. To let the aircraft change shape for different types of operations, the wings are hinged within the drooping sections, and the axis of rotation is parallel to the fuselage. The wings fold slightly for takeoffs and landings, and they fold about 90 degrees to reduce clearance amounts during taxiing and ground operations.[22] At the ends of the folding wing sections, wingtips droop below the rest of the aircraft by up to 10 ft (3.0 m) when the larger folding wing and the wingtip are in their normal positions.[33] To avoid ground or water contact, the wingtips are hinged for active rotation, as the rotational axis is perpendicular to the direction of flight but not necessarily parallel to the ground. If a wingtip accidentally touches the ground or water, it minimizes the contact by passively swiveling upward and backward,[9][33] with the clock position moving from six o'clock to three o'clock or nine o'clock, depending on which side of the wing is viewed. The wings have an area of more than one acre (44,000 square feet; 4,000 square metres; 0.40 hectares) and a mean aerodynamic chord of 97 ft (29.6 m).[12] The wingspan is 500 ft (152 m), although the wingspan can be reduced to as small as 340 ft (104 m) when the wing is folded.[21] There are no leading edge devices or anti-icing systems, but the trailing edge has flaps that span the entire wing.[12] The wings are designed with a large thickness-to-chord ratio to reduce aircraft weight[12] and to hold part of the overall payload, a feature that is unique in modern aircraft and only rarely had been implemented in previous-era aircraft, such as in the Junkers G.38. The Pelican is powered by eight turboprop engines, which produce an output of 80,000 shaft horsepower (60,000 kilowatts) each.[4][33] The engines are about five times more powerful than the engines on turboprop or propfan-powered military transport aircraft such as the Airbus A400M (using Europrop TP400 engines) and the Antonov An-22 (Kuznetsov NK-12MA) and An-70 (Progress D-27). The new engines would probably be a hybrid derived from two General Electric (GE) engines: the LM6000 marine engine, an aeroderivative gas turbine based on the CF6-80C2 turbofan (used on the Boeing 767 and other wide-body aircraft) that powers fast ferries, cargo ships, and stationary electrical generation plants, combined with a core based on the GE90 turbofan, which powers the Boeing 777 wide-body twin-engine aircraft.[1][24] The Pelican's many engines mitigate a single-engine loss scenario, so just as the Boeing 777-300ER can lift its 777,000 lb (352,000 kg; 388 short tons; 352 t) maximum takeoff weight with just one of its two engines working, seven operational engines out of the eight total can provide enough power for the 7.7-times greater MTOW of the Pelican. The power plant converts about 38 percent of the fuel's energy into thrust,[33] a comparable engine efficiency to those in modern wide-body aircraft.[42] The engines are paired behind four sets of coaxial contra-rotating propellers that are positioned at the leading edge of the inner sections of the wings.[6] A set of contra-rotating propellers has eight blades (four blades on the front propeller and four blades on the back propeller)[24] that are 600 inches (50 ft; 15 m) in diameter,[6] which dwarfs the GE90 turbofan, is at least about two and a half times the size of the propellers on the aforementioned turboprop and propfan engines, and is noticeably bigger than the largest marine ship propellers,[43] although it is less than half as wide as the main rotors on the largest helicopters. While a single engine drives each set of contra-rotating propellers on some common propfan aircraft such as the An-22 and the Tupolev Tu-95 (respectively the heaviest and fastest turboprop-powered aircraft in the world),[citation needed] the Pelican requires the two propellers within a contra-rotating propeller set to be matched with twin engines. This arrangement is due to the amount of power needed to lift the large aircraft off the ground and to ascend to and cruise at high altitude, but one of the engines in each engine pairing can be turned off while cruising in ground effect,[1] as the paired engines are connected by a geared combiner gearbox so that one or both of the engines can turn the propellers.[24] The Pelican has a maximum payload weight of 2,800,000 pounds (1,400 short tons; 1,270 metric tons),[21] which allows an army to transport 70 heavy expanded mobility tactical trucks (HEMTTs) or 52 M270 multiple launch rocket systems (MLRSs). It can carry 17 M-1 Abrams tanks in five rows of three abreast and one row of two abreast.[7] The Pelican can also move ten CH-47D Chinook helicopters, which only use about ten percent of the payload weight capacity and are confined to the main deck[7] due to their vehicle size. While human transportation would typically be in the form of military troops, the aircraft can be used to transport 3,000 passengers as a commercial airliner,[2] though the aircraft is able to ferry the equivalent of 8,000 passengers (including carry-on items, luggage, seats, stowage bins, and other cabin furnishings)[4] if factors other than payload weight are ignored (such as cabin area). As a cargo freighter, the Pelican is designed to handle the standard intermodal shipping containers used in shipping, rail, and trucking instead of the smaller unit load devices (containers and pallets) that dominate the air cargo industry. The aircraft is designed to handle two layers of containers on its main deck. The containers are arranged longitudinally within the fuselage in eight rows of five containers, followed by two rows of three containers, for a total of 46 containers in a layer.[36] The upper deck only holds one container layer, but it allows access to the cargo area of the wings, each of which can hold 20 containers[1] aligned parallel to the fuselage in two rows of ten abreast.[12] Within a cumulative cargo area of 29,900 sq ft (2,780 m2; 0.69 acres; 0.278 ha),[21] the entire aircraft can transport 178 containers,[23] or the equivalent of a single-stacked, containerized freight train stretching over two-thirds of a mile (1.1 km) long. At the maximum payload weight, a Pelican aircraft holding the maximum number of containers will have an average gross weight of 15,700 lb (7,140 kg; 7.87 short tons; 7.14 t) per container. At the maximum payload, the aircraft can travel 3,000 nautical miles (3,400 miles; 5,500 kilometres) in ground effect,[23] which is about the distance between New York City and London.  Carrying a smaller payload of 1,500,000 lb (750 short tons; 680 t), or slightly over half of the maximum payload, it can travel 10,000 nmi (11,500 mi; 18,500 km) in ground effect,[22] roughly the distance between Hong Kong and Buenos Aires, taking about 42 hours (1.7 days) in travel time. This distance is greater than the world's longest airline flights, and it is just short of the 10,800 nmi great-circle distance (12,400 mi; 20,000 km) between two antipodes, which theoretically represents nonstop range to anywhere on earth (ignoring geopolitical barriers, headwinds, and other factors). The aircraft can alternatively carry that payload at high altitude with a decreased range of about 6,500 nmi (7,480 mi; 12,000 km),[22] or approximately the distance between New York City and Shanghai.[44] Unlike the typical tricycle undercarriage of most airliners, the undercarriage arrangement for the Pelican distributes the aircraft's weight on ground over two rows of 19 inline landing gears, which are mounted on each side directly under the length of the fuselage. Each landing gear row contains dual-wheel retractable landing gears distributed over about 180 ft (55 m) in length,[24] with an average center-to-center distance of 10 ft (3 m; 120 in; 3,048 mm) between each inline landing gear. As the landing gear rows are spaced about 45 ft (14 m) apart from each other,[24] the Pelican's wheel span may meet the code letter F standard of the International Civil Aviation Organization (ICAO) Aerodrome Reference Code, which is used for airport planning purposes.[45] While only the nose landing gear can be steered on most airliners, each landing gear on the Pelican is steerable, so the aircraft can more easily perform crosswind landings and complete turns at a smaller radius when it is on the ground. The combined 76 aircraft tires on the Pelican[1] far exceeds the 32 wheels of the current largest cargo aircraft, the Antonov An-225. The average load per wheel is 78,900 lb (35,800 kg; 39.5 short tons; 35.8 t), or meaningfully larger than the typical maximum design load of 66,000 lb (30,000 kg; 33 short tons; 30 t) for large, long-range aircraft.[46] Pavement loading from the Pelican may be comparatively low, though.[1] Boeing claims that the aircraft's ground flotation characteristic, a measure tied to the ground's ability to keep a vehicle from sinking, at maximum takeoff weight is superior to that of the much-smaller McDonnell-Douglas DC-10,[7] which imposes the most demanding flotation requirements among aircraft of its era.[47] However, according to the designer of the Aerocon Dash 1.6 wingship (a larger, sea-based ground effect vehicle that was investigated by DARPA a few years before the Pelican was proposed), regular Pelican operation at airports with high water tables underground may result in a type of seismic wave that leads to cracks in airport terminal buildings and eventually causes greater damage within months.[6][48][49] A conventional takeoff and landing (CTOL) aircraft, the Pelican requires a takeoff runway length of 8,000 ft (2,400 m) at MTOW,[7] which is shorter than the listed distance required for the much-lighter Boeing 747-400F.[50] For Pelican landings, a satisfactory airfield meets the desired runway length and width of 5,500 and 100 ft (1,676 and 30 m), respectively, and has a load classification number (LCN) of at least 30 if paved or 23 if unpaved. The aircraft may also be able to use a marginal airfield, which has a minimum runway length of 4,000 ft (1,219 m), width of 80 ft (24 m), and an LCN (if known) of 30 paved or 23 unpaved.[7] A runway with an LCN of 30 can thus withstand the Pelican at lower weights, but it should not host some versions of the narrow-body Boeing 737 (including the popular 737-800) nor most versions of the 777,[51] regardless of whether the runway is long and wide enough to handle those other planes. Boeing maintains that many military airfields are able to host aircraft that have the Pelican's large wingspan,[1] adding that in the conflict regions of Southwest Asia from the Fertile Crescent and the Arabian peninsula eastward to Pakistan, at least 323 airfields meet the satisfactory landing criteria, with additional airfields that can meet the marginal criteria or be restored to satisfactory or marginal.[7] The aircraft's length and wingspan, however, make the Pelican too big for the "80-meter box," the informal name of the maximum size specified in the ICAO Aerodrome Reference Code.[52] The Pelican requires at the least a ramp or elevator to load and unload cargo. A more ideal setup is to build dedicated ground infrastructure[7] at airports for transloading, such as cranes, railcars, and apron jacks, which approaches the sophistication of container terminal facilities used at the docks of major marine ports.[36] General characteristics Performance   Aircraft of comparable role, configuration, and era</t>
  </si>
  <si>
    <t>//upload.wikimedia.org/wikipedia/en/1/12/Pelican-01.jpg</t>
  </si>
  <si>
    <t>Outsize cargo ground effect freight aircraft</t>
  </si>
  <si>
    <t>https://en.wikipedia.org/Outsize cargo ground effect freight aircraft</t>
  </si>
  <si>
    <t>Boeing Phantom Works</t>
  </si>
  <si>
    <t>https://en.wikipedia.org/Boeing Phantom Works</t>
  </si>
  <si>
    <t>400 ft 3 in (122 m) [18][23]</t>
  </si>
  <si>
    <t>340 ft (100 m) folded; 500 ft (150 m) unfolded;[21] effective wingspan of 850 ft (260 m) in ground effect mode[12]</t>
  </si>
  <si>
    <t>18.3 ft (5.6 m) (fuselage main deck interior)[21]</t>
  </si>
  <si>
    <t>44,000 sq ft (4,100 m2) or more [17]</t>
  </si>
  <si>
    <t>2,160,000 lb (979,760 kg) [12]</t>
  </si>
  <si>
    <t>8 × LM6000-GE90 hybrid[6][24] turboprops, 80,000 shp (60,000 kW)  each [4][33]</t>
  </si>
  <si>
    <t>At 1,400-short-ton payload (2,800,000 lb; 1,300,000 kg; 1,300 t) in ground effect</t>
  </si>
  <si>
    <t>25,000 ft (7,600 m) [34]</t>
  </si>
  <si>
    <t>Concept only</t>
  </si>
  <si>
    <t>240 kn (280 mph, 440 km/h) in ground effect mode; 400 knots (741 km/h; 460 mph) at 20,000 feet[33]</t>
  </si>
  <si>
    <t>6,000,000 lb (2,721,554 kg) [22][12]</t>
  </si>
  <si>
    <t>50 ft (15 m) diameter</t>
  </si>
  <si>
    <t>3,000 passengers[2] and 2,800,000 lb (1,300,000 kg)[21]</t>
  </si>
  <si>
    <t>2,200,000 lb (1,000,000 kg; 1,100 short tons; 1,000 t)[12]</t>
  </si>
  <si>
    <t>5.4 (effective AR of 15.8 in ground effect)[1]</t>
  </si>
  <si>
    <t>21 (36 in ground effect;[1] 45 in ground effect with winglets in unswept position)[33]</t>
  </si>
  <si>
    <t>1.56[12]</t>
  </si>
  <si>
    <t>18.3 ft × 50 ft × 200 ft (5.6 m × 15.2 m × 61.0 m)[21]</t>
  </si>
  <si>
    <t>29,900 sq ft (2,780 m2; 0.69 acres; 0.278 ha)[21]</t>
  </si>
  <si>
    <t>178 TEUs[23]</t>
  </si>
  <si>
    <t>97 ft (30 m)[12]</t>
  </si>
  <si>
    <t>10 CH-47D Chinook helicopters (using only the main deck)[7]70 heavy expanded mobility tactical trucks (HEMTTs)[7]52 M270 multiple launch rocket systems (MLRSs)[7]17 M-1 Abrams tanks[22]</t>
  </si>
  <si>
    <t>3,000 nmi 3,400 mi; 5,500 km[23]</t>
  </si>
  <si>
    <t>6,000 nmi (6,900 mi; 11,000 km)[7]</t>
  </si>
  <si>
    <t>10,000 nmi (12,000 mi; 19,000 km) in ground effect6,500 nmi (7,500 mi; 12,000 km) at 20,000 feet[22]</t>
  </si>
  <si>
    <t>Macchi M.26</t>
  </si>
  <si>
    <t>The Macchi M.26 was an Italian flying boat fighter prototype of 1924 designed and manufactured by Macchi. In 1924, the Regia Marina (Italian Royal Navy) issued a requirement for a replacement for its Macchi M.7ter flying boat fighter. To compete with the SIAI S.58 for a production order as the replacement, Macchi company designer Mario Castoldi (1888-1968) developed the M.26. It was a wooden, single-seat, single-bay biplane armed with two fixed, forward-firing 7.7-millimeter (0.303-inch) Vickers machine guns.  It had plywood and fabric skinning, and its wings were of equal span and unstaggered. The M.26's engine, a 221-kilowatt (296-brake horsepower) Hispano-Suiza HS 42 V8 driving a pusher propeller, was mounted on struts above the hull and below the upper wing. For an aircraft of its type, its aerodynamic design was very clean.[1] The M.26 was completed in 1924 and made its first flight that year, demonstrating good performance. Macchi built two prototypes, but the Regia Marina[2] opted to save money by re-engining the Macchi M.7ter to extend its service life rather than purchase a new aircraft, and Macchi received no production orders for the M.26. However, a few years later Macchi based the design of its M.41 fighter on that of the M.26.[3] Data from Green, William, and Gordon Swanborough The Complete Book of Fighters: An Illustrated Encyclopedia of Every Fighter Aircraft Built and Flown, New York: SMITHMARK Publishers, 1994,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.mw-selflink{font-weight:inherit}ISBN 0-8317-3939-8General characteristics Performance Armament Notes:  Aircraft of comparable role, configuration, and era  Related lists</t>
  </si>
  <si>
    <t>//upload.wikimedia.org/wikipedia/commons/thumb/c/ce/Macchi_M.26.jpg/300px-Macchi_M.26.jpg</t>
  </si>
  <si>
    <t>Flying boat fighter</t>
  </si>
  <si>
    <t>https://en.wikipedia.org/Flying boat fighter</t>
  </si>
  <si>
    <t>Macchi</t>
  </si>
  <si>
    <t>https://en.wikipedia.org/Macchi</t>
  </si>
  <si>
    <t>Mario Castoldi (1888-1968)</t>
  </si>
  <si>
    <t>8.15 m (26 ft 8.88 in)</t>
  </si>
  <si>
    <t>9.20 m (30 ft 2.25 in)</t>
  </si>
  <si>
    <t>3.00 m (9 ft 10 in)</t>
  </si>
  <si>
    <t>26.00 m2 (279.87 sq ft)</t>
  </si>
  <si>
    <t>865 kg (1,907 lb)</t>
  </si>
  <si>
    <t>1,195 kg (2,634 lb)</t>
  </si>
  <si>
    <t>1 × Hispano-Suiza HS 42 V8 piston , 221 kW (296 hp)</t>
  </si>
  <si>
    <t>244 km/h (152 mph, 132 kn)</t>
  </si>
  <si>
    <t>https://en.wikipedia.org/Mario Castoldi (1888-1968)</t>
  </si>
  <si>
    <t>2 hours 30 minutes</t>
  </si>
  <si>
    <t>https://en.wikipedia.org/1924</t>
  </si>
  <si>
    <t>12 min 18 sec</t>
  </si>
  <si>
    <t>Mikoyan-Gurevich Ye-8</t>
  </si>
  <si>
    <t>The Mikoyan-Gurevich Ye-8 was a supersonic jet fighter developed in the Soviet Union, intended to replace the MiG-21 (originally named MiG-23). Only two prototypes were built in 1960-61. The original MiG-21's air intakes were moved under the fuselage, freeing up the nose where a larger and more powerful radar, able to deliver longer range air-to-air missiles, could be built in. Canards were built to both sides of the nose, in front of the cockpit, (the horizontal stabilizers of MiG-21 were left at their original position). The two prototypes flew in 1962. On September 11, 1962, the Tumansky R-21F-300 engine, also under development, exploded in midair at a speed of Mach 2.15.[1]  Test pilot Georgy Konstantinovich Mosolov, then one of the leading Soviet test pilots, was severely injured by debris from the compressor and had to eject at Mach 1.78. Due to unsolved technical problems, the aircraft's development was abandoned; some parts were used on the MiG-23, including R-23 missiles and their associated Sapfir-23 radar. Data from MiG: Fifty Years of Secret Aircraft Design[2]General characteristics Performance Armament  Related development Aircraft of comparable role, configuration, and era  Related lists</t>
  </si>
  <si>
    <t>Fighter aircraft</t>
  </si>
  <si>
    <t>https://en.wikipedia.org/Fighter aircraft</t>
  </si>
  <si>
    <t>Mikoyan-Gurevich</t>
  </si>
  <si>
    <t>https://en.wikipedia.org/Mikoyan-Gurevich</t>
  </si>
  <si>
    <t>14.9 m (48 ft 11 in)</t>
  </si>
  <si>
    <t>7.15 m (23 ft 5 in)</t>
  </si>
  <si>
    <t>23.13 m2 (249.0 sq ft)</t>
  </si>
  <si>
    <t>6,800 kg (14,991 lb)</t>
  </si>
  <si>
    <t>1 × Tumansky R-21 turbojet, 46.05 kN (10,350 lbf) thrust dry, 70.55 kN (15,860 lbf) with afterburner</t>
  </si>
  <si>
    <t>Mach 2.15</t>
  </si>
  <si>
    <t>8,200 kg (18,078 lb)</t>
  </si>
  <si>
    <t>Mikoyan-Gurevich MiG-21</t>
  </si>
  <si>
    <t>https://en.wikipedia.org/Mikoyan-Gurevich MiG-21</t>
  </si>
  <si>
    <t>2 × K-13 air-to-air missiles (planned)</t>
  </si>
  <si>
    <t>Airspeed Courier</t>
  </si>
  <si>
    <t>The Airspeed AS.5 Courier was a British six-seat single-engined light aircraft that was designed and produced by the British aircraft manufacturer Airspeed Limited at Portsmouth. It has the distinction of being the first British aircraft fitted with a retractable undercarriage to go into quantity production. Initial development work on the Courier started in 1931, being envisioned as an advanced aircraft intended primarily for private owner-pilots. Its ambitious design, including its unorthodox undercarriage, attracted the attention of the British aviation pioneer, Sir Alan Cobham, who saw it as a suitable aircraft for demonstrating his airborne refuelling techniques for long distances flights. Following the order's confirmation in August 1932, a single prototype was constructed, performing its maiden flight on 10 April 1933. The Courier quickly proved itself to be a sound design as well as capable of laudable performance, encouraging Airspeed to commence quantity production months later. The Courier was primarily purchased by civilian customers, being used as an early airliner, racing aircraft and flying testbed. It was also used as a communications aircraft by the Royal Air Force during the Second World War. Only a single aircraft flew briefly in the postwar era. As the development effort on the Airspeed Ferry airliner was drawing to a close during 1931, company co-founder Hessell Tiltman was keen for the firm to commence another project.[1] Prior to this, Airspeed's design team has exchanged several rough ideas for a conceptual aircraft suitable for use by private owners; it was asserted that, in comparison with existing models on the market, a modern aircraft for the role ought to be more useful and spacious, with sufficient capacity to accommodate five or six people at a time. Early drafts of what would become the Courier were produced and presented by Tiltman to Airspeed's board, who gave their authorisation for further work during November 1931.[1] According to the aviation author H.A. Taylor, the decision to incorporate a retractable undercarriage upon the aircraft is believed to have been inspired from the similar sized Lockheed Orion, although Taylor also observes that this attribution may be apocryphal.[2] During this era, while some figures felt that the choice led to an increase in aerodynamic performance as well as aesthetic appeal via its cleaner exterior, there were critics within British aviation circles that doubted the economic value of adopting this approach in light of the more complex mechanisms needed for retraction and deployment.[2] Tiltman envisioned the aircraft as being relatively speedy and advanced amongst its peers, and that it could also be a suitable medium-sized transport in addition to its use by private owners.[3] Airspeed's efforts had coincided with those of another British aviation pioneer, Sir Alan Cobham, who was seeking out a suitable aircraft to carry out a log distance flight to India, which was to flown non-stop by using his early airborne refuelling techniques to demonstrate their practicality.[2] As early as April 1932, talks between Airspeed, Cobham, and Lord Wakefield was underway, leading to a provisional contract being issued for a single aircraft on 6 May 1932. While Cobham and his benefactors were willing to pay £10,000 for this initial aircraft, including its single Armstrong Siddeley Lynx engine, they also insisted on a demanding timetable, including the aircraft's delivery by 6 April 1933, along with stringent penalty clauses if development fell behind.[2] There was also concerns amongst Airspeed's board over the project; Lord Grimthorpe was pessimistic over the use of a retractable undercarriage, having allegedly been influenced by external detractors. However, Tiltman vigorously defended the value of the design choice, and was backed by several other board members, this the feature was retained.[3] The arrangements between Cobham and Airspeed were confirmed in full during August 1932, leading to construction of the prototype Courier commencing at Airspeed's York facility during the following month, despite the design not being finalised until October 1932.[4] The prototype was built and tested at a relatively high speed in order that the aircraft could be delivered to Cobham as soon as practical. In particular, the fabrication of its undercarriage had overwhelmingly needed original components that were designed and built internally due to a lack of part availability in the supply chain.[5] Airspeed relocated from York to Portsmouth in early 1933, necessitating the prototype being moved via road to the company's new facility. Following its reassembly, the prototype Courier G-ABXN performed its maiden flight on 10 April 1933, piloted by George Stainforth of the Royal Aircraft Establishment.[6] The initial flight tests were performed without the engine's cowling being present, yet the prototype still achieved performance close to that which had been estimated for the finalised design, including its maximum speed of 160 MPH.[7] Suitably impressed by its early performance, later flights were frequently observed by members of rival British aircraft manufacturers. During the test flight programme, the prototype sustained two minor accidents, in April 1933 at Portsmouth and in June 1933 at RAF Martlesham Heath, being quickly repaired after both occasions.[8] Having gained confidence in the design's attributes by the prototype's relatively smooth testing experience, Airspeed opted to commenced quantity production of the Courier during the summer of 1933. On 4 September 1933, the first production aircraft of an initial batch of three was delivered to the type's appointed distributor Air Exchange and Mart, who promptly used on a demonstration flight to Scotland along with further promotion flights aimed at encouraging sales.[9] By December of that year, two basic versions of the aircraft were on offer, one tailored for the domestic market and the other intended for overseas use amongst the colonies of the British Empire.[9] The Airspeed Courier was a wooden low-wing cantilever cabin monoplane, incorporating numerous advanced features for the era.[1] One such novelty was its use of a retractable undercarriage; this was a patented innovation internally developed by Airspeed, to which the company would subsequently earn revenue from when it was adopted upon other aircraft such as the Airspeed Oxford.[4] It was estimated that the additional weight of the mechanism for retracting and deploying the undercarriage amounted to 30lb, while an increase in cruising speed of 20 MPH was achieved via reduced drag. Actuation was performed by  the pilot via a hand-driven hydraulic pump. According to Taylor, the undercarriage generated considerable attention amongst the aviation press early on.[4] Other aspects of the aircraft, such as its structural design, were relatively conventional.[10] The wing's centre section was integral with the fuselage, while the outer wing's structure comprised a pair of spruce box spurs joined with ply former ribs.[11] The wing had a fabric covering, aside from the leading edge; while the fuselage comprised a plywood exterior supported by welded tubes. The tailplane featured a cantilever fin, and was adjustable via a screw jack mechanism.[11] The Courier was designed to be customised for both long-distance and short-distance operations; customers were offered two alternative fuel tankage arrangements, one accommodated 28 gallons between a tank in the wing's center section while the other spread a total of 66 gallons across a pair of center section tanks and a header tank.[12] However, the prototype was equipped with an even-greater fuel capacity of 275 gallons, although the aircraft couldn't takeoff with so much fuel due to being significantly overweight, thus this expanding capacity could only ever be fully exploited mid-flight via aerial refuelling.[6] Multiple powerplants were also offered; while the Armstrong Siddeley Lynx engine was promoted for domestic use, the Armstrong Siddeley Cheetah radial engine was also used upon most Couriers.[9] While the prototype did not manage Cobham's original deadline of 6 April 1933, he was not ready to perform his long distance flight for some time either.[9] Following roughly one year of practise to perfect his airborne refuelling technique, Cobham took off from Portsmouth in the prototype Courier on an attempted flight to India on 24 September 1934, during which he successfully refuelled from a Handley Page W.10 while doing so; however, Cobham was compelled to conduct a forced landing at Malta on account of a broken throttle. Despite this outcome, the practicality of his aerial refuelling practices had been successfully proven, and would continue to be refined in subsequent years.[13] Between 1933 and 1934, Airspeed manufactured a total of 15 production grade Couriers. They were sold to civilian customers who used them for a variety of purposes, including its use as a compact airliner and as an air taxi. Early on, several different firms attempted early airline routes using the aircraft.[14] The Courier was also popular for a time amongst the air racing sector of the market; one aircraft (the first production aircraft) came in sixth place in the MacRobertson Air Race between Great Britain and Australia during late 1934.[15] Shute wrote in Slide Rule [16] that six Couriers came back to the company when their operating company suspended operations but shortly after that the Spanish Civil War broke out and the machines all sold immediately to various intermediaries for better than the original prices, and all went by devious routes to Spain. He had got a reputation as unscrupulous for resisting the auditors’ attempt to write their value down on the books; see Airspeed Ltd. In 1936, a gun-running organization, Union Founders' Trust, bought five Couriers with the intention of selling them for use by the Republicans in the Spanish Civil War. However, protests from the non-interference lobby in England stopped delivery. Two Republican sympathisers on the Airspeed staff made an abortive attempt to steal G-ACVE. One of them, Arthur Gargett, died when it crashed after taking off at Portsmouth on 20 August 1936; the other, Joseph Smith, was sentenced to four months in prison.[17] Owing to its advanced aerodynamics, two Couriers were used as research aircraft, one by the Royal Aircraft Establishment (RAE) and one by Napier's, who used it for development of the Napier Rapier engine. The RAE aircraft was modified by Airspeed via the addition of high-lift devices and drag inducers, along with modified controls, for testing purposes.[18] At the outbreak of the Second World War, the majority of the surviving Couriers were impressed into the Royal Air Force (RAF), where they were typically used for communications purposes. Only a single Courier survived the conflict, and was briefly used for joyriding flights at Southend-on-Sea prior to being scrapped during December 1947. On 29 September 1934, G-ACSY of London, Scottish &amp; Provincial Airways Ltd crashed at Shoreham, Kent, United Kingdom, killing all four people on board and injuring two on the ground. Data from British Civil Aircraft since 1919[22]General characteristics Performance     Related lists</t>
  </si>
  <si>
    <t>//upload.wikimedia.org/wikipedia/commons/thumb/0/0e/Airspeed_AS5.jpg/300px-Airspeed_AS5.jpg</t>
  </si>
  <si>
    <t>5/6-seat light transport</t>
  </si>
  <si>
    <t>Airspeed</t>
  </si>
  <si>
    <t>A. H. Tiltman</t>
  </si>
  <si>
    <t>47 ft 0 in (14.33 m)</t>
  </si>
  <si>
    <t>8 ft 9 in (2.67 m)</t>
  </si>
  <si>
    <t>250 sq ft (23 m2)</t>
  </si>
  <si>
    <t>2,344 lb (1,063 kg)</t>
  </si>
  <si>
    <t>3,900 lb (1,769 kg)</t>
  </si>
  <si>
    <t>1 × Armstrong Siddeley Lynx IVC air-cooled seven-cylinder radial engine, 240 hp (180 kW)</t>
  </si>
  <si>
    <t>153 mph (246 km/h, 133 kn)</t>
  </si>
  <si>
    <t>635 mi (1,022 km, 552 nmi)</t>
  </si>
  <si>
    <t>13,500 ft (4,100 m)</t>
  </si>
  <si>
    <t>730 ft/min (3.7 m/s)</t>
  </si>
  <si>
    <t>132 mph (212 km/h, 115 kn)</t>
  </si>
  <si>
    <t>https://en.wikipedia.org/A. H. Tiltman</t>
  </si>
  <si>
    <t>London, Scottish &amp; Provincial Airways Ltd</t>
  </si>
  <si>
    <t>https://en.wikipedia.org/London, Scottish &amp; Provincial Airways Ltd</t>
  </si>
  <si>
    <t>Five passengers</t>
  </si>
  <si>
    <t>Skylon</t>
  </si>
  <si>
    <t>Skylon may refer to:</t>
  </si>
  <si>
    <t>Hydra Technologies Ehécatl</t>
  </si>
  <si>
    <t>The S4 Ehécatl is an unmanned aerial vehicle developed and manufactured by Hydra Technologies of Mexico which, except for its infrared thermal sensor system, is the first of its type to be completely designed and manufactured in Mexico. It is named after Ehecatl, the Aztec god of the wind.[1] A prototype of the airplane was presented in the Paris Air Show at Le Bourget on June 19, 2007.  In August 2007 at Washington D.C., a full-scale model was exhibited at the Association for Unmanned Vehicle Systems International (AUVSI) symposium, an aeronautics exposition with over 275 exhibitors.  At the conclusion of the AUSVI symposium Hydra Technologies became the first non-U.S. recipient of the AUSVI's 'Al Aube Outstanding Contributor Award' for the development of the S4 Ehécatl UAS (Unmanned Aerial System).[2] In 2008, Hydra Technologies received the Leonardo da Vinci award, given by the International Aeronautics Congress of Mexico (CIAM for its Spanish abbreviation) for the development of the S4 Ehácatl, as well as the E1 Gavilán.[3] On August 3, 2008, the State of Jalisco and Coecytjal presented Hydra with an award in the 29th Annual National Convention of the National Chamber of Electronics, Telecommunications and Informatics Industry (CANIETI), for its contribution to the informatics, microelectronics and communications industries in Mexico.[citation needed] The S4 Ehécatl is an aerial unmanned surveillance system whose development began in 2002. Its principal market is directed towards providing security and surveillance capabilities in support of the Armed Forces, as well as civilian protection in hazardous situations. Because of its small size and unmanned nature, it can enter dangerous zones without being detected.[2][4] Apart from a U.S.-made FLIR infrared thermal sensor system, all of the S4 Ehécatl's componentry and avionics are designed, developed and manufactured in Mexico by the firm Hydra Technologies.[2][3][5] The S4 Ehécatl has an electronic system that is designed to provide up to eight hours of autonomous flight, in either daytime or nighttime conditions. The craft is controlled from a mobile central facility installed in a specially equipped three-man ground vehicle.[6] The surveillance capabilities of the UAV was suggested as an option to survey of the border problems between the U.S. and Mexico.[2] The project developing the craft is a joint effort of the Mexican Federal Government, the Financial Sector, and Mexican academic and scientific institutions like CONACYT, the National Polytechnic Institute (IPN), the Autonomous University of Guadalajara and the Western Institute of Technology and Higher Education (ITESO).[3][4] General characteristics Performance Avionics General Dynamics Advanced Information Systems The S4 Ehécatl in flight The S4 Ehécatl landing The S4 Ehécatl in flight The S4 Ehécatl front</t>
  </si>
  <si>
    <t>//upload.wikimedia.org/wikipedia/commons/thumb/8/88/S4ehecatl1.jpg/300px-S4ehecatl1.jpg</t>
  </si>
  <si>
    <t>Unmanned aerial vehicle</t>
  </si>
  <si>
    <t>https://en.wikipedia.org/Unmanned aerial vehicle</t>
  </si>
  <si>
    <t>Hydra Technologies of Mexico</t>
  </si>
  <si>
    <t>https://en.wikipedia.org/Hydra Technologies of Mexico</t>
  </si>
  <si>
    <t>Hydra Technologies of MexicoCONACYTNational Polytechnic InstituteAutonomous University of GuadalajaraITESO</t>
  </si>
  <si>
    <t>2 × 2-stroke engines</t>
  </si>
  <si>
    <t>170 km/h (100 mph, 90 kn)</t>
  </si>
  <si>
    <t>4,572 m (15,000 ft)</t>
  </si>
  <si>
    <t>Active</t>
  </si>
  <si>
    <t>70 km/h (44 mph, 38 kn)</t>
  </si>
  <si>
    <t>https://en.wikipedia.org/Hydra Technologies of MexicoCONACYTNational Polytechnic InstituteAutonomous University of GuadalajaraITESO</t>
  </si>
  <si>
    <t>Mexican Secretariat of Public Security</t>
  </si>
  <si>
    <t>https://en.wikipedia.org/Mexican Secretariat of Public Security</t>
  </si>
  <si>
    <t>8h</t>
  </si>
  <si>
    <t>54.43 kg (120 lb)Powerplant</t>
  </si>
  <si>
    <t>2 or 3-bladed</t>
  </si>
  <si>
    <t>PWS-10</t>
  </si>
  <si>
    <t>The PWS-10 was a Polish fighter aircraft,  constructed in the PWS (Podlaska Wytwórnia Samolotów - Podlasie Aircraft Factory). It was the first Polish-designed fighter to enter serial production. First work on a domestic fighter to replace ill-fated French SPAD 61s in the Polish Air Force was initiated by PWS in 1927. The main designers were Aleksander Grzędzielski and  Augustyn Zdaniewski. In 1929 the prototype was built and it first flew in March 1930. At the same time, the more modern fighter PZL P.1 was developed by the PZL. Despite the P.1 being a more capable fighter, the War Ministry decided that it needed further work, and a series of 80 PWS-10 was ordered as a temporary measure. In comparison with the advanced P.1, the PWS-10 was a more classic design, a high-wing parasol monoplane of mixed construction. The series was built from 1931 to 1932, numbered from 5-1 to 5-80. A variant of PWS-10 was a biplane PWS-15, being PWS-10 with another pair of wings. A single prototype was made to compare with a monoplane, on the factory's initiative. It first flew in the spring of 1931. It offered better maneuverability and climb ratio with a slightly lower maximum speed. PWS-15 was not produced and was soon broken up. Mixed construction high-wing parasol monoplane, canvas and plywood covered. A fuselage of a metal frame, covered with duralumin in the front section and canvas in the rear section. Two-spar elliptic wings, of wooden construction, canvas, and plywood covered. Stabilizers, rudder, and elevator of metal construction, canvas-covered. Open pilot's cockpit, with a windshield. Conventional fixed landing gear, with a rear skid. Engine: 12-cylinder water-cooled inline W engine Lorraine-Dietrich LD-12Eb, built by license in Polish Skoda Works. Water radiator under a fuselage front. Two-blade wooden propeller of a fixed pitch. Fuel tank 280 L in a fuselage. Armament: two fixed 7.7 mm Vickers machineguns with interrupter gear, in hull sides. PWS-10 entered service in the Polish Air Force starting from 1932. It was used in cadres nos. 122, 131, 132, 141. Their flight characteristics and performance were mediocre. As soon, as in 1933 they were replaced in combat units by PZL P.7 and moved to aviation school in Dęblin. Some were used there by the outbreak of World War II and in summer 1939 all remaining airworthy aircraft were gathered in Ułęż.[1] In late 1936, during the Spanish Civil War, 20 PWS-10 were sold in secret to the Spanish Nationalists, via Portugal, by the SEPEWE syndicate. Aircraft were transported in crates and were assembled by PZL workers.[1] First aircraft was flown in December 1936 in Leon. Being obsolete by then, they were not used as fighters, only for fighter pilot training (for 4. Fighter Group) in El Copero near Seville. Later PWS-10s were transferred to Jerez de la Frontera where they flew between April 1937 and the end of 1938. Spanish aircraft received the name Chiquita, or unofficial Pavipollo and they had numbers from 4-1 to 4-20. Some were lost in crashes or scrapped, the remaining 11 were operated till the end of the 1938 and were retired in 1939.[1] During the German invasion of Poland in September 1939, they were too obsolete to be used in combat, but some were used for reconnaissance flights in an improvised Dęblin Group during first days of the war. Data from[citation needed]General characteristics Performance Armament     Related lists</t>
  </si>
  <si>
    <t>//upload.wikimedia.org/wikipedia/commons/thumb/c/ca/Narodowe_Archiwum_Cyfrowe_PWS-10.png/300px-Narodowe_Archiwum_Cyfrowe_PWS-10.png</t>
  </si>
  <si>
    <t>PWS</t>
  </si>
  <si>
    <t>https://en.wikipedia.org/PWS</t>
  </si>
  <si>
    <t>7.7 m (25 ft 3 in)</t>
  </si>
  <si>
    <t>10.5 m (34 ft 5 in)</t>
  </si>
  <si>
    <t>2.9 m (9 ft 6 in)</t>
  </si>
  <si>
    <t>18.25 m2 (196.4 sq ft)</t>
  </si>
  <si>
    <t>1,113 kg (2,454 lb)</t>
  </si>
  <si>
    <t>1,500 kg (3,307 lb)</t>
  </si>
  <si>
    <t>1 × Lorraine-Dietrich 12Eb W-12 water-cooled piston engine, 356 kW (478 hp)</t>
  </si>
  <si>
    <t>240 km/h (150 mph, 130 kn)</t>
  </si>
  <si>
    <t>520 km (320 mi, 280 nmi)</t>
  </si>
  <si>
    <t>5,900 m (19,400 ft)</t>
  </si>
  <si>
    <t>5.8 m/s (1,140 ft/min)</t>
  </si>
  <si>
    <t>{'PWS-10': ' Single-seat fighter biplane.', 'PWS-10M': ' This was the original designation of the PWS-10.', 'PWS-15': ' PWS-10 with a new wing, one conversion only, not successful.'}</t>
  </si>
  <si>
    <t>82.3 kg/m2 (16.9 lb/sq ft)</t>
  </si>
  <si>
    <t>2 x 7.7 mm Vickers machine guns</t>
  </si>
  <si>
    <t>1,550 kg (3,417 lb)</t>
  </si>
  <si>
    <t>Polish Air ForceSpanish Air Force</t>
  </si>
  <si>
    <t>https://en.wikipedia.org/Polish Air ForceSpanish Air Force</t>
  </si>
  <si>
    <t>1931-1932</t>
  </si>
  <si>
    <t>PZL-Mielec Lim-6</t>
  </si>
  <si>
    <t>The Lim-6 (NATO reporting name Fresco) was a Polish attack aircraft used between 1961 and 1992 by the Polish Air Force. It was a variant of the Mikoyan-Gurevich MiG-17, which was produced in Poland as the Lim-5. In 1955 Poland bought a licence for the manufacturing of the Soviet MiG-17, the basic jet fighter of Warsaw Pact countries. The licensed aircraft was given the designation Lim-5 (an abbreviation of: licencyjny myśliwiec – "licensed fighter"). The first Lim-5 was built in WSK-Mielec on November 28, 1956, replacing the production of the Lim-2 (MiG-15bis). By production's end in 1960, 477 Lim-5s were built, becoming Poland's primary fighter. (This number includes the Lim-5R reconnaissance variant, equipped with an AFA-39 camera.) From 1959 Poland began to produce the licensed MiG-17PF interceptor, equipped with the Izumrud-5 (RP-5) radar, as the Lim-5P. By 1960, 129 were built. In the late 1950s work commenced in Poland on developing a light attack aircraft based on the Lim-5. The basic MiG-17 and Lim-5 could only carry two 250 kg bombs, which replaced their underwing fuel tanks. After building prototypes, designated 'CM', in 1960 Poles began production of an attack aircraft, Lim-5M. It introduced several modifications, mostly to allow use from rough airfields. It had double undercarriage wheels, a braking parachute, and attachments for RATO. The wing sections close to the fuselage were noticeably thicker, due to them containing additional fuel tanks. Instead of two bombs, it could carry two launchers for eight S-5 rockets (57 mm). By 1961, 60 Lim-5M's were built and from November 1961 operated by the Polish Air Force. They were not successful; thicker wings decreased performance, made handling tricky, and increased drag so much that the range was improved much less than planned. The Lim-5M was regarded only as an interim variant, and work on a more advanced design continued, testing many different ideas. In 1961, 40 Lim-6 attack aircraft were built. They introduced new blown flaps, but tests showed problems with the modified Lis-6 jet engine and the aircraft were not delivered to the Air Force. As a result, it was decided to redesign the thick wing sections with fuel tanks, blown flaps, double wheels and RATO and return to only slightly modified Lim-5 construction, with increased weapon-carrying capability instead. In 1963 the Poles started production of the final variant of the attack plane, the Lim-6bis. It had standard wings and single wheels, like the Lim-5 fighter. One important change was the addition of two underwing weapon pylons close to the fuselage. Another was the fitting of a braking parachute container below the rudder. These aircraft entered the service in the Polish Air Force in 1963, but were not officially accepted until 14 September 1964. By 1964, 70 Lim-6bis were built and a number of Lim-5Ms and Lim-6s were rebuilt as Lim-6bis. A number were also converted to a reconnaissance variant Lim-6R (or Lim-6bisR) with an AFA-39 camera under a fuselage. As Lim-5P fighters became obsolete, from 1971 they were also converted to the Lim-6bis standard, under the designation of Lim-6M. Their radars were removed, but the radar covers in the central air intake remained. They were fitted with additional underwing pylons, but not with a braking parachute. Some aircraft were modified to a reconnaissance variant designated the Lim-6MR. The Lim-6bis was armed with two NR-23 23 mm cannons (80 rounds) and one N-37D 37 mm cannon (40 rounds), like the MiG-17 (the Lim-6M was probably armed with three NR-23 23 mm cannons, like MiG-17PF). It had four underwing pylons. Typical armament consisted of two Polish-made Mars-2 launchers for 16 unguided 57 mm rockets S-5 each, or 100 kg bombs. It could also carry 250 kg bombs or launchers on standard outer underwing pods, but usually they were used for 400l fuel tanks. Lim-6bis, 6R, 6M and 6MR were used by the Polish Air Force as its most numerous attack aircraft until the 1980s. The last were finally withdrawn in 1992. Some were exported to the East Germany (German Democratic Republic), Egypt and Indonesia. Some GDR machines found themselves in Guinea-Bissau in the 1980s. Received in 1968 from Israel for tests in USAF and US Navy. Late in 1980s returned.[1] General characteristics Performance Armament  Related development Aircraft of comparable role, configuration, and era  Related lists</t>
  </si>
  <si>
    <t>//upload.wikimedia.org/wikipedia/commons/thumb/c/cc/Lim6bis_MLP.jpg/300px-Lim6bis_MLP.jpg</t>
  </si>
  <si>
    <t>Attack aircraft</t>
  </si>
  <si>
    <t>Mikoyan-Gurevich PZL-Mielec</t>
  </si>
  <si>
    <t>https://en.wikipedia.org/Mikoyan-Gurevich PZL-Mielec</t>
  </si>
  <si>
    <t>11.36 m (37 ft 3 in)</t>
  </si>
  <si>
    <t>9.628 m (31 ft 7 in)</t>
  </si>
  <si>
    <t>3.8 m (12 ft 6 in)</t>
  </si>
  <si>
    <t>4,271 kg (9,416 lb)</t>
  </si>
  <si>
    <t>5,651 kg (12,458 lb)</t>
  </si>
  <si>
    <t>1 × Lis-5 centrifugal-flow turbojet engine, 33.1 kN (7,400 lbf) thrust</t>
  </si>
  <si>
    <t>1,150 km/h (710 mph, 620 kn)</t>
  </si>
  <si>
    <t>1,080 km (670 mi, 580 nmi)</t>
  </si>
  <si>
    <t>16,470 m (54,040 ft)</t>
  </si>
  <si>
    <t>In Limited Service</t>
  </si>
  <si>
    <t>{'Lim-5': 'y-fighter (licensed MiG-17F) (serial numbers: 1C 00-01 to 1C 19-14).', 'Lim-5R': 'connaissance version of Lim-5.', 'Lim-5P': 'l-weather interceptor (licensed MiG-17PF) (serial numbers: 1D 00-01(?) to 1D 06-41).', 'Lim-5M': 'tack aircraft (serial numbers: 1F 01-01 to 1F 03-30).', 'Lim-6': 'perimental attack aircraft (serial numbers: 1J 04-01 to 1J 04-40).', 'Lim-6bis': 'sic attack aircraft (numbers 1J 05-01 to 1J 06-40).', 'Lim-6R (Lim-6bisR)': 'connaissance variant of Lim-6bis.', 'Lim-6M': 'terceptor aircraft, conversion of Lim-5P.', 'Lim-6MR': 'connaissance aircraft, conversion of Lim-5P.'}</t>
  </si>
  <si>
    <t>6,652 kg (14,665 lb)</t>
  </si>
  <si>
    <t>Polish Air ForceEgyptian Air Force East German Air Force Indonesian Air Force</t>
  </si>
  <si>
    <t>https://en.wikipedia.org/Polish Air ForceEgyptian Air Force East German Air Force Indonesian Air Force</t>
  </si>
  <si>
    <t>Soviet Union Poland</t>
  </si>
  <si>
    <t>https://en.wikipedia.org/Soviet Union Poland</t>
  </si>
  <si>
    <t>Mikoyan-Gurevich MiG-17</t>
  </si>
  <si>
    <t>https://en.wikipedia.org/Mikoyan-Gurevich MiG-17</t>
  </si>
  <si>
    <t>https://en.wikipedia.org/1956</t>
  </si>
  <si>
    <t>Aeronautica Umbra Trojani AUT.18</t>
  </si>
  <si>
    <t>The AUT.18 was a prototype fighter aircraft developed in Italy by Aeronautica Umbra shortly before the outbreak of World War II. It was designed in 1934 by Felice Trojani, who at that time was collaborating with Umberto Nobile on the Arctic flights of the airships Norge and Italia. The aircraft's designation came from initials of the manufacturer, the surname of the designer, and the aircraft's wing area (18 m²), the sole prototype receiving the serial no. M.M.363. Born from the same Regia Aeronautica requirement that spawned the Caproni-Vizzola F.5, FIAT G.50, Macchi C.200, Meridionali Ro 51 and Reggiane Re 2000 fighters, the A.U.T.18 flew for the first time on 22 April 1939, powered by a 1,044 hp (778.51 kW) Fiat A.80 R.C.41 radial engine. The fighter had an all-metal stressed-skin structure, covered in duralumin, featuring an inwardly-retracting undercarriage and retractable tail-wheel and was armed with two 12.7 mm (0.500 in) Breda-SAFAT machine-guns mounted in the wings just outboard of the undercarriage. Flight trials proved disappointing and lagged behind the other fighters in Progetto R - the modernisation (riammodernamento) of the Regia Aeronautica. With no production orders forthcoming, despite the prototype being returned to the Umbra factory at Foligno for modifications on 20 February 1940 and a second flight test series from 5 November 1940, no improvement was demonstrated over fighters already in production so the A.U.T.18 was abandoned. After delivery to the Regia Aeronautica on 5 November 1940 the fate of the prototype is not known, possibly being transferred to Germany for evaluation, it was also rumoured to have been captured by British forces, but it is more likely that it was destroyed in a raid after its transfer to Orvieto. General characteristics Performance Armament   Aircraft of comparable role, configuration, and era</t>
  </si>
  <si>
    <t>//upload.wikimedia.org/wikipedia/en/thumb/b/ba/Aut18-i.jpg/300px-Aut18-i.jpg</t>
  </si>
  <si>
    <t>Aeronautica Umbra</t>
  </si>
  <si>
    <t>Felice Trojani</t>
  </si>
  <si>
    <t>8.56 m (28 ft 1 in)</t>
  </si>
  <si>
    <t>11.5 m (37 ft 9 in)</t>
  </si>
  <si>
    <t>2.88 m (9 ft 5 in)</t>
  </si>
  <si>
    <t>18.70 m2 (201 sq ft)</t>
  </si>
  <si>
    <t>2,320 kg (5,110 lb)</t>
  </si>
  <si>
    <t>2,975 kg (6,560 lb)</t>
  </si>
  <si>
    <t>1 × Fiat A.80 R.C.41 , 780 kW (1,044 hp)</t>
  </si>
  <si>
    <t>480 km/h (300 mph, 260 kn)</t>
  </si>
  <si>
    <t>10,000 m (32,800 ft)</t>
  </si>
  <si>
    <t>https://en.wikipedia.org/Felice Trojani</t>
  </si>
  <si>
    <t>Hawker P.1081</t>
  </si>
  <si>
    <t>The Hawker P.1081, also known as the "Australian Fighter" was a prototype British jet aircraft from the mid-twentieth century. The single example built was destroyed in a crash in 1951. In 1949, the Royal Australian Air Force (RAAF) began assessing replacements for two fighters built in Australia: the Mustangs built by Commonwealth Aircraft Corporation (CAC) and Vampires of De Havilland Australia (DHA).[1] A series of designs were considered, including the Grumman F9F Panther and the CAC CA-23 – an unconventional, twin-jet all-weather design by CAC. Hawker Aircraft also submitted a proposal, for a swept-wing, swept-tail fighter based on the Hawker P.1052, but using a Rolls-Royce Tay engine. Work began to modify the second prototype of the P.1052 (VX279) along these lines, although the Rolls-Royce Nene engine already fitted was initially retained.[citation needed] To allow an afterburner, the bifurcated  tail-pipes of the P.1052 was replaced by a  single  tail-exit  pipe.  [2]  VX279, which was now the prototype P.1081, took to the air on 19 June 1950. CAC, evidently planning to build any design accepted by the Australian government, assigned the serial number CA-24 to the P.1081. By mid-1950, however, the RAAF urgently required a replacement for its Mustangs, some of which were in action in Korea and faced the possibility of clashes with MiG-15s. The P.1081 could not realistically become operational for at least a few years, so a ready-made fighter was required. While the North American F-86 Sabre was operational with the US Air Force in Korea, the USAF had complete priority and the F-86 could not be delivered to the RAAF for at least a few years. (After the war, CAC in Australia built a more powerful, Rolls-Royce Avon-engined variant of the F-86, known as the CAC Sabre.[3]) To replace its Mustangs in Korea, the Australian government ordered the F.8 variant of the Gloster Meteor, which was already in service with the RAF. In November 1950, evidently anticipating that orders for the P.1081 would not eventuate, Hawker decided to cease development. The prototype, which had remained in the UK, was handed over by Hawker to the Royal Aircraft Establishment (RAE). Its swept tail increased the Mach number above that of the P.1052 into the Mach 0.9-0.95 region, providing valuable data that contributed to the design of the axially-powered Hawker Hunter. On 3 April 1951, the P.1081 prototype was lost with its pilot, Squadron Leader T. S. "Wimpy" Wade.[4] Data from Hawker Aircraft since 1920[5]General characteristics Performance  Related development</t>
  </si>
  <si>
    <t>//upload.wikimedia.org/wikipedia/commons/thumb/e/e7/Hawker_P.1081_in_flight_1950.jpg/300px-Hawker_P.1081_in_flight_1950.jpg</t>
  </si>
  <si>
    <t>Hawker Aircraft</t>
  </si>
  <si>
    <t>https://en.wikipedia.org/Hawker Aircraft</t>
  </si>
  <si>
    <t>37 ft 4 in (11.38 m)</t>
  </si>
  <si>
    <t>31 ft 6 in (9.60 m)</t>
  </si>
  <si>
    <t>10 ft 10 in (3.30 m)</t>
  </si>
  <si>
    <t>258 sq ft (24.0 m2)</t>
  </si>
  <si>
    <t>11,200 lb (5,080 kg)</t>
  </si>
  <si>
    <t>14,480 lb (6,568 kg)</t>
  </si>
  <si>
    <t>1 × Rolls-Royce RN.2 Nene centrifugal-flow turbojet engine, 5,000 lbf (22 kN) thrust</t>
  </si>
  <si>
    <t>695.9 mph (1,119.9 km/h, 604.7 kn)</t>
  </si>
  <si>
    <t>45,600 ft (13,900 m)</t>
  </si>
  <si>
    <t>Destroyed in flying accident - 3 April 1951</t>
  </si>
  <si>
    <t>Hawker P.1052</t>
  </si>
  <si>
    <t>https://en.wikipedia.org/Hawker P.1052</t>
  </si>
  <si>
    <t>Bellanca CH-200 Pacemaker</t>
  </si>
  <si>
    <t>The Bellanca CH-200 Pacemaker was a six-seat, high-wing, single-engine utility aircraft built in the America in the 1920s. It was a development of the Wright WB-2 that Bellanca had acquired the rights to in 1926 and was the first Bellanca-branded aircraft to gain a type certificate. The CH-200 was used in a number of pioneering long-distance flights and attempts on distance and endurance records. At the 1928 Los Angeles Air Races, a CH-200 piloted by Victor Dallin took second place in the speed trials (average of 104.65 mph (168.42 km/h)) and won the efficiency trials. The same year, Lt Royal Thomas set a world endurance record of 35 hours 25 minutes in the Reliance (NX4484). Colonel Hubert Julian set another record in Bellanca J-2 Special NR782W (s/n 1101), a modified CH-200 re-engined with a Packard DR-980 diesel engine in which he stayed aloft for 84 hours and 32 minutes, a record for diesels which has never been broken. Between 11 December 1928 and 25 June 1929, Peruvian aviators Carlos Martínez de Pinillos and Carlos Zegarra Lanfranco flew a CH-200 named Perú on a tour of Latin America. During that time, they covered 20,635 km (12,822 mi) in 157 hours 55 minutes of total flight, visiting 13 countries and 25 cities. General characteristics Performance  Related development</t>
  </si>
  <si>
    <t>//upload.wikimedia.org/wikipedia/commons/thumb/8/80/Bellanca_CH-200_NC30E.jpg/300px-Bellanca_CH-200_NC30E.jpg</t>
  </si>
  <si>
    <t>Bellanca</t>
  </si>
  <si>
    <t>https://en.wikipedia.org/Bellanca</t>
  </si>
  <si>
    <t>Giuseppe Mario Bellanca</t>
  </si>
  <si>
    <t>27 ft 9 in (8.5 m)</t>
  </si>
  <si>
    <t>46 ft 4 in (14.1 m)</t>
  </si>
  <si>
    <t>1 × Wright J-5 radial , 220 hp (164 kW)</t>
  </si>
  <si>
    <t>126 mph (203 km/h, 109 kn)</t>
  </si>
  <si>
    <t>800 mi (1,290 km, 700 nmi)</t>
  </si>
  <si>
    <t>https://en.wikipedia.org/Giuseppe Mario Bellanca</t>
  </si>
  <si>
    <t>https://en.wikipedia.org/1928</t>
  </si>
  <si>
    <t>five passengers</t>
  </si>
  <si>
    <t>Wright-Bellanca WB-2</t>
  </si>
  <si>
    <t>https://en.wikipedia.org/Wright-Bellanca WB-2</t>
  </si>
  <si>
    <t>Piper PA-15 Vagabond</t>
  </si>
  <si>
    <t>The Piper PA-15 Vagabond and PA-17 Vagabond are both two-seat, high-wing, conventional gear light aircraft that were designed for personal use and for flight training and built by Piper Aircraft starting in 1948.[1][2] The PA-15 was the first post-World War II Piper aircraft design.  It utilized much of the same production tooling that created the famous Piper Cub, as well as many of the Cub structural components (tail surfaces, landing gear, most of the wing parts).[3]  The Vagabond has a wing that is one bay shorter (30 ft (9.1 m) versus 36 ft (11.0 m)) than that on the Cub, which led to the unofficial term describing the type: Short-wing Piper. This allowed the aircraft to be built with minimal material, design and development costs, and is credited with saving Piper Aircraft from bankruptcy after the war. The prototype PA-15 made its first flight on 3 November 1947, with deliveries of production aircraft beginning in January 1948.[4] Vagabonds used a new fuselage with side-by-side seating for two instead of the Cub's tandem seating.[2] The PA-17 Vagabond version features dual controls, enabling it to be used for pilot training. It has a bungee cord shock-absorbed landing gear (solid gear on the PA-15), and a 65 hp (48 kW) Continental A-65 engine.[1] The Vagabond was followed by the Piper PA-16 Clipper, which is essentially a Vagabond with a 17 in (43 cm) longer fuselage, Lycoming O-235 engine of 108 hp (81 kW), extra wing fuel tank, and four seats, the Pacer, Tri-Pacer and Colt, which are all variations of the Vagabond design and thus all Shortwing Pipers.[1][2] In March 2018 there were still 167 PA-15s[5] and 101 PA-17s[6] registered in the USA. There were 13 PA-15s and 12 PA-17s registered in Canada in March 2018.[7] Data from 1978 Aircraft Directory.,[1][10]General characteristics Performance Related development: Comparable aircraft:  Media related to Piper PA-15 Vagabond at Wikimedia Commons</t>
  </si>
  <si>
    <t>//upload.wikimedia.org/wikipedia/commons/thumb/0/06/PiperPA-17VagabondN4612H01.JPG/300px-PiperPA-17VagabondN4612H01.JPG</t>
  </si>
  <si>
    <t>Personal and training aircraft</t>
  </si>
  <si>
    <t>Piper Aircraft</t>
  </si>
  <si>
    <t>https://en.wikipedia.org/Piper Aircraft</t>
  </si>
  <si>
    <t>1948 (PA-15)</t>
  </si>
  <si>
    <t>18 ft 8 in (5.69 m)</t>
  </si>
  <si>
    <t>29 ft 3+1⁄8 in (8.92 m)</t>
  </si>
  <si>
    <t>6 ft (1.8 m)</t>
  </si>
  <si>
    <t>620 lb (281 kg)</t>
  </si>
  <si>
    <t>1,100 lb (499 kg)</t>
  </si>
  <si>
    <t>1 × Lycoming O-145 4-cylinder air-cooled horizontally-opposed piston engine, 65 hp (48 kW)</t>
  </si>
  <si>
    <t>100 mph (160 km/h, 87 kn)</t>
  </si>
  <si>
    <t>250 mi (400 km, 220 nmi)</t>
  </si>
  <si>
    <t>10,000 ft (3,000 m)</t>
  </si>
  <si>
    <t>510 ft/min (2.6 m/s)</t>
  </si>
  <si>
    <t>90 mph (140 km/h, 78 kn)</t>
  </si>
  <si>
    <t>{'PA-15 Vagabond': 'de-by-side two-seater powered by one 65hp Lycoming O-145 engine.[8] 387 built, plus one converted from a PA-17.[9]', 'PA-17 Vagabond': 'so known as the Vagabond Trainer a variant of the PA-15 with dual-controls, shock-cord suspension and powered by one 65hp Continental A-65-8 engine.[4] 214 built.', 'Vagabond Trainer': ' variant of the PA-15 with dual-controls, shock-cord suspension and powered by one 65hp '}</t>
  </si>
  <si>
    <t>7.5 lb/sq ft (37 kg/m2)</t>
  </si>
  <si>
    <t>0.0595 hp/lb (0.0978 kW/kg)</t>
  </si>
  <si>
    <t>1948 (PA-15)1949 (PA-17)[1]</t>
  </si>
  <si>
    <t>USA</t>
  </si>
  <si>
    <t>900 ft (274 m)</t>
  </si>
  <si>
    <t>300 ft (91 m)</t>
  </si>
  <si>
    <t>USA 35B[11]</t>
  </si>
  <si>
    <t>Piper J-3 Cub</t>
  </si>
  <si>
    <t>https://en.wikipedia.org/Piper J-3 Cub</t>
  </si>
  <si>
    <t>45 mph (72 km/h, 39 kn)</t>
  </si>
  <si>
    <t>11,500 ft (3,505 m)</t>
  </si>
  <si>
    <t>PZL Ł.2</t>
  </si>
  <si>
    <t>The PZL Ł.2 was the Polish Army cooperation and liaison aircraft, built in 1929 in the Polskie Zakłady Lotnicze (PZL) in Warsaw. Only a small series of 31 aircraft, including prototype, were made, and used by the Polish Air Force in the 1930s. The aircraft was known in Poland for accomplishing of a long-distance tour around Africa in 1931. In 1927, the Polish War Ministry opened a contest for a military liaison and observation aircraft. It was meant to operate from casual airfields, used by Army land units. Jerzy Dąbrowski and Franciszek Kott from the PZL works proposed an aircraft, designated initially PZL.2.[1] It was one of the first PZL designs, what was indicated by its low number. The first prototype was flown in early 1930 by Bolesław Orliński (later it received civilian registration SP-ADN).[2][3] In 1930 the aircraft was tested and evaluated by the Polish Air Force. Thanks to wing mechanization (flats and slats), it had short take-off and landing.[1] It was very advanced combination of high-lift devices in world's aviation those days.[3] A competing designs Lublin R-X and PWS-5t2, evaluated yet in 1929, were not satisfactory, so the Polish Air Force ordered 60 PZL.2.[2] The aircraft took part in the second contest for an army co-operation aircraft in July 1931. In spite of advanced high-lift devices and all-duralumin construction of the PZL.2, the air force decided to choose a simpler, cheaper and quite satisfactory Lublin R-XIII plane.[2] An initial order for 60 PZL.2 was finally lowered to 30, which were built between April 1930 and August 1931.[2] The designation changed then to PZL Ł.2 (Ł for "łącznikowy", liaison) or Ł.2a (following an early manner of PZL works to mark the aircraft purpose in designation, after a pursuit PZL P.1). Including the prototype, they carried factory numbers 55.1 – 55.31.[4] One of the Ł.2, number 55.10 was converted to a long-distance sports aircraft (civilian registration SP-AFA).[2] It had fuel tanks 600 L and a range of over 2000 km. It was also fitted with a Townend ring.[1] Due to a decrease of orders, there remained parts for several aircraft. In 1930 the PZL proposed to the Polish Navy a liaison and patrol floatplane variant of Ł.2, designated PZL.9, but it was not built. Then, the PZL proposed another patrol and fighter floatplane, basing on Ł.2 parts, PZL.15. It was a low-wing braced monoplane with thin tail boom, and utilized wings, tail and engine of Ł.2. It was not built either.[1] Parts of Ł.2 (wings, tail, engine) were utilized in a passenger aircraft prototype PZL.16.[1] PZL Ł.2 was a high-wing braced parasol wing monoplane, conventional in layout, of all-metal construction. It had a duralumin framed, canvas covered fuselage (engine part was covered with duralumin). Crew of two was sitting in tandem in open cockpits, with twin controls. The observer had a 7.7 mm Lewis machine gun on a ring mounting. The elliptical wing was two-spar, of duralumin construction, canvas-covered, fitted with slats, flaps and flaperons. Wings could be dismounted for transport. The tail was of duralumin construction, canvas covered. It had a conventional fixed landing gear with a rear skid.[1] It had a 9-cylinder air-cooled Polish Skoda Works licence-built Wright Whirlwind J-5A radial engine delivering 240 hp (179 kW) at take-off and 220 hp (164 kW) nominal, driving a two-blade wooden propeller, 2.7 m diameter (in SP-AFA – metal one). 190-litre fuel tank in a fuselage (600 L in SP-AFA). Cruise fuel consumption was 45–50 L/h.[5] In May 1930 the prototype PZL.2 was shown by Bolesław Orliński at air meeting in Brno, where it impressed viewers with short landing and minimal speed. After being fitted with a rear machine gun, it was shown at Paris Air Show in December 1930.[1] Serial aircraft were used by the Polish Air Force as liaison and utility aircraft from 1930, first of all in escadres Nos. 43 and 63.[2] From 1932 they were mostly replaced with Lublin R-XIII and relegated for training, among others in Dęblin. Several were damaged in crashes. Since the aircraft started to suffer from fatigue of rivets in frame joints, they were completely written off by the end of 1935.[2] PZL Ł.2 SP-AFA was used for several long-distance flights. Between 1 February – 5 May 1931 Stanisław Skarżyński with A. Markiewicz flew it on a tour around Africa, on Warsaw – Belgrade – Athens – Cairo – Khartoum – Juba – Kisumu –  Elisabethville – Léopoldville – Port-Gentil – Douala – Lagos – Abidjan – Bamako – Dakar – Port Etienne – Casablanca – Alicante – Bordeaux – Paris – Berlin – Warsaw 25,050 km-route (with some other stops). The aircraft was nicknamed Afrykanka then (Polish: the African female), coinciding with the aircraft registration.[1] According to J. Cynk, it was one of the first and greatest international enterprises of the Polish aviation, and it was also one of the most outstanding flights in 1931. The tour proved a durability of the Polish-built aircraft, withstanding different weather conditions and casual airstrips, during 147 flying hours, despite the engine had to be repaired twice on the way.[3] In 7–8 June 1931 Skarżyński flew this aircraft from Poznań in a rally to Bucharest. In July 1932 it hauled Polish gliders SG-21 and SG-28 in international competition in Rhön (piloted by Skarżyński again). The aircraft was written off in autumn 1935.[1] Data from Polish Aircraft 1893–1939,[6] Polskie konstrukcje lotnicze 1893–1939[5]General characteristics Performance Armament  Related development Aircraft of comparable role, configuration, and era</t>
  </si>
  <si>
    <t>//upload.wikimedia.org/wikipedia/commons/thumb/2/24/PZL_L2.jpg/300px-PZL_L2.jpg</t>
  </si>
  <si>
    <t>Liaison aircraft</t>
  </si>
  <si>
    <t>https://en.wikipedia.org/Liaison aircraft</t>
  </si>
  <si>
    <t>PZL</t>
  </si>
  <si>
    <t>https://en.wikipedia.org/PZL</t>
  </si>
  <si>
    <t>7.92 m (26 ft 0 in)</t>
  </si>
  <si>
    <t>13.4 m (44 ft 0 in)</t>
  </si>
  <si>
    <t>2.7 m (8 ft 10 in)</t>
  </si>
  <si>
    <t>25.8 m2 (278 sq ft)</t>
  </si>
  <si>
    <t>892 kg (1,967 lb)</t>
  </si>
  <si>
    <t>1,282 kg (2,826 lb)</t>
  </si>
  <si>
    <t>1 × Skoda-Wright J-5 Whirlwind 9-cylinder air-cooled radial piston engine, 160 kW (220 hp)</t>
  </si>
  <si>
    <t>183 km/h (114 mph, 99 kn) at sea level</t>
  </si>
  <si>
    <t>4,730 m (15,520 ft)</t>
  </si>
  <si>
    <t>1,000 m (3,300 ft) in 4 minutes 20 seconds2,000 m (6,600 ft) in 10 minutes 5 seconds3,000 m (9,800 ft) in 18 minutes 35 seconds</t>
  </si>
  <si>
    <t>Polish Air Force</t>
  </si>
  <si>
    <t>https://en.wikipedia.org/Polish Air Force</t>
  </si>
  <si>
    <t>1,730 kg (3,814 lb) (Afrykanka)</t>
  </si>
  <si>
    <t>2-bladed wooden fixed pitch propeller</t>
  </si>
  <si>
    <t>1930–1931</t>
  </si>
  <si>
    <t>150 l (40 US gal; 33 imp gal) (Afrykanka – 630 l (170 US gal; 140 imp gal))</t>
  </si>
  <si>
    <t>55 ma (59 sq ft)</t>
  </si>
  <si>
    <t>45 ma (48 sq ft)</t>
  </si>
  <si>
    <t>D.J.3 (modified NACA M12)</t>
  </si>
  <si>
    <t>63 km/h (39 mph, 34 kn) slats extended</t>
  </si>
  <si>
    <t>Sopwith Triplane</t>
  </si>
  <si>
    <t>The Sopwith Triplane was a British single seat fighter aircraft designed and manufactured by the Sopwith Aviation Company during the First World War. It has the distinction of being the first military triplane to see operational service. The Triplane was developed by the firm's experimental department as a private venture, the project was headed by the designer Herbert Smith. Aside from its obvious difference in wing configuration, the aircraft shared many similarities with the company's successful biplane fighter, the Sopwith Pup. The prototype Triplane performed its maiden flight on 28 May 1916 and was dispatched to the French theatre two months later, where it garnered high praise for its exceptional rate of climb and high manoeuvrability. During late 1916, quantity production of the type commenced in response to orders received from the Admiralty. During early 1917, production examples of the Triplane arrived with Royal Naval Air Service squadrons. The Triplane rapidly proved to be capable of outstanding agility, and thus was quickly deemed to be a success amongst those squadrons that flew it.[citation needed] Praise for the type extended to opposing pilots; Imperial Germany extensively studied the Triplane via captured examples and produced numerous tri-winged aircraft shortly thereafter. Nevertheless, the Triplane was built in comparatively small numbers to that of the more conventional Sopwith Pup. It had been decided to withdraw the Triplane from active service as increasing numbers of the Sopwith Camel arrived in the latter half of 1917. Surviving Triplanes continued to serve as operational trainers and experimental aircraft until months following the end of the conflict. During the First World War, the Sopwith Aviation Company became a prominent British manufacturer of military aircraft.[3] It was amid this conflict that one of its employees, Herbert Smith, designed the Sopwith Pup, a single-seat biplane fighter aircraft which was described by aviation author J.M. Bruce as being "one of the world's greatest aeroplanes".[3] While it was a capable fighter that possessed impressive handling qualities for its era, from an aerodynamic perspective, the Pup was an entirely conventional design. Certain figures, including those within Sopwith's experimental department, sought to develop a successor which would instead pioneer new concepts for such an aircraft; out of such ambitions would emerge the Triplane.[3] Early on, Sopwith decided to pursue development of the Triplane concept as a private venture initiative.[3] The design, which was passed by the company's experimental department on 28 May 1916, was contemporary to the Sopwith L.R.T.Tr. project, which never progressed beyond the prototype stage; Bruce speculated that Smith may have been inspired by the L.R.T.Tr.'s atypical wing configuration to adopt the iconic triplane configuration for the new project.[3] Beyond the obvious difference in terms of wing configuration, the Triplane's design largely conformed with that of the Pup. It has been described as being a "remarkably simple aircraft".[3] The initial "prototype of what was to be referred to simply as the Triplane" first flew on 28 May 1916, with Sopwith test pilot Harry Hawker at the controls.[4] Within three minutes of takeoff, Hawker startled onlookers by looping the aircraft, serial N500, three times in succession.[5] Hawker noted that this was due to his high confidence in the aircraft despite its radical design.[3] The Triplane was very agile, with effective, well-harmonised controls.[6] When maneuvering, however, the Triplane presented an unusual appearance. One observer noted that the aircraft looked like "a drunken flight of steps" when rolling.[7] While initially lacking any armament, N500 was subsequently furnished with a single Vickers machine gun, which was mounted centrally in front of the cockpit.[3] In July 1916, N500 was sent to Dunkirk for evaluation with "A" Naval Squadron, 1 Naval Wing. Being put into action within 15 minutes of its arrival to intercept enemy aircraft, N500 quickly proved to be highly successful. According to Bruce, it demonstrated exemplary maneuverability and a phenomenal rate of climb for the era.[3] The second prototype, N504, performed its maiden flight in August 1916. Its primary difference from the first prototype was the installation of a 130 hp Clerget 9B engine.[8] N504 was eventually dispatched to France in December of that year.[9] This aircraft served as a conversion trainer for several squadrons.[9] Between July 1916 and January 1917, the Admiralty issued two contracts to Sopwith for a total of 95 Triplanes, two contracts to Clayton &amp; Shuttleworth Ltd. for a total of 46 aircraft, and one contract to Oakley &amp; Co. Ltd. for 25 aircraft.[10] Seeking modern aircraft for the Royal Flying Corps (RFC), the War Office also issued a contract to Clayton &amp; Shuttleworth for 106 Triplanes.[11][12] Quantity production of the type commenced in late 1916. The first Sopwith-built Triplanes were delivered to Clayton &amp; Shuttleworth, who delivered their first Triplane on 2 December 1916.[13] A renewed urgency amongst the Allied Powers for high performance combat aircraft came following the emergence of the Albatros D.II, which entered service with Imperial Germany around this same time frame, which threatened Allied aerial supremacy.[8] In February 1917, the War Office agreed to exchange its Triplane orders for the Admiralty's SPAD S.VII contracts.[11][14][15] While both Sopwith and Clayton &amp; Shuttleworth successfully fulfilled their RNAS production orders,[10] Oakley, which had no prior experience building aircraft, delivered only three Triplanes before its contract was cancelled during October 1917.[16][17] For unknown reasons, the RFC Triplane contract issued to Clayton &amp; Shuttleworth was simply cancelled rather than being transferred to the RNAS.[11] Total production of the type amounted to 147 aircraft.[1][14] The Sopwith Triplane was a single seat fighter aircraft; it shared a considerable amount of its design features, such as its fuselage and empennage, with those of the earlier Pup. While the fuselage was structurally similar, Bruce notes that there were several areas of differences present.[3] One example was the attachment points present for the center wings, which were carried upon the top and bottom longerons of the fuselage and in turn also attached to the center-section struts. One innovation that was present only on the Triplane was the use of single broad-chord interplane struts, which ran continuously between the lower and upper wings.[3] The most distinctive feature of the Triplane is its three narrow-chord wings; these provided the pilot with an improved field of view. These wings had the exact same span as that of the Pup, while being only 21 square feet less in terms of area.[3] Ailerons were fitted to all three wings. The relatively narrow chord and short span wings have been attributed with providing a high level of manoeuvrability.[3] The introduction of a smaller 8 ft span tailplane in February 1917 was attributed with improved elevator response.[18] The original tail assembly was identical to the Pup's, other than the inclusion of the variable incidence tailplane, which could be adjusted so that the aircraft could be flown hands-off.[19][3] The Triplane was initially powered by the 110 hp Clerget 9Z nine-cylinder rotary engine. However, the majority of production examples were instead fitted with the more powerful 130 hp Clerget 9B rotary. At least one Triplane was tested with a 110 hp Le Rhône rotary engine, but this did not provide a significant improvement in performance, the only seeming benefit being a slight increase in its rate of climb.[13] No. 1 Naval Squadron became fully operational with the Triplane by December 1916, but the squadron did not see any significant action until February 1917, when it relocated from Furnes to Chipilly.[20] No. 8 Naval Squadron received its Triplanes in February 1917.[21][13] Nos. 9 and 10 Naval Squadrons equipped with the type between April and May 1917.[22] All but one British Triplane were dispatched to squadrons based in France; this sole aircraft was instead sent to the Aegean, although its service details and purpose there is largely unknown, only that its use was curtailed after a crash-landing in Salonika on 26 March 1917.[23] Aside from the British, the only other major operator of the Triplane was a French naval squadron based at Dunkirk, which received 17 aircraft.[24][25] A single example was shipped to the America for exhibition purposes in December 1917. Furthermore, the Imperial Russian Air Service also operated a single Triplane during the latter half of 1917, its fate being unknown.[26] The Triplane's combat debut was highly successful. The new fighter's exceptional rate of climb and high service ceiling gave it a marked advantage over the Albatros D.III, though the Triplane was slower in a dive.[27] During April 1917, Manfred von Richthofen, better known as The Red Baron, commented that the Triplane was the best Allied fighter at that time, a sentiment that was echoed by other German senior officers such as Ernst von Hoeppner.[28] Multiple Triplanes were captured and subject to considerable evaluation and study.[29] The Germans were so impressed by the aircraft's performance that it spawned a brief triplane craze among German aircraft manufacturers. Their efforts resulted in no fewer than 34 different prototypes, including the Fokker V.4, prototype of the successful Fokker Dr.I.[30] Pilots nicknamed the aircraft the Tripehound or simply the Tripe.[31] The Triplane was famously flown by "B" Flight 10 Naval Squadron, better known as "Black Flight". This all-Canadian flight was commanded by the ace Raymond Collishaw. Their aircraft, named Black Maria, Black Prince, Black George, Black Death and Black Sheep, were distinguishable by their black-painted fins and cowlings.[7] Black Flight claimed 87 German aircraft in three months while equipped with the Triplane. Collishaw scored 34 of his eventual 60 victories in the aircraft, making him the top Triplane ace.[32][33] The Triplane's combat career was comparatively brief, in part because it proved difficult to repair.[28] The fuel and oil tanks were inaccessible without dismantling the wings and fuselage; even relatively minor repairs had to be made at rear echelon repair depots. Spare parts became difficult to obtain during the summer of 1917, resulting in the reduction of No. 1 Naval Squadron's complement from 18 to 15 aircraft.[34] According to Bruce, it is plausible that squadrons were slow to refit their Triplanes with the improved tailplane due to a lack of available kits for doing so.[35] The Triplane also gained a reputation for structural weakness because the wings of some aircraft collapsed in steep dives. This defect was attributed to the use of light gauge bracing wires in the 46 aircraft built by subcontractor Clayton &amp; Shuttleworth.[36] Several pilots of No. 10 Naval Squadron used cables or additional wires to strengthen their Triplanes.[36] Bruce alleges that there was no substance to the concerns of structural weakness.[8] In 1918, the RAF issued a technical order for the installation of a spanwise compression strut between the inboard cabane struts of surviving Triplanes. One aircraft, serial N5912, was fitted with additional mid-bay flying wires on the upper wing while used as a trainer. Another drawback of the Triplane was its light armament.[37] Contemporary Albatros fighters were armed with two guns but most Triplanes carried one synchronised Vickers machine gun. Efforts to fit twin guns to the Triplane met with mixed results. Clayton &amp; Shuttleworth built six experimental Triplanes with twin guns.[14] Some of these aircraft saw combat service with Nos. 1 and 10 Naval Squadrons in July 1917 but performance was reduced and the single gun remained standard.[38] Triplanes built by Oakley would have featured twin guns, an engineering change which severely delayed production.[17] In June 1917, No. 4 Naval Squadron received the first Sopwith Camels and the advantages of the sturdier, better-armed fighter quickly became evident. Nos. 8 and 9 Naval Squadrons re-equipped with Camels between early July and early August 1917.[39] No. 10 Naval Squadron converted in late August, turning over its remaining Triplanes to No. 1 Naval Squadron.[36] No. 1 operated Triplanes until December, allegedly suffering heavy casualties as a consequence of the slow replacement of their Triplanes.[40] By the end of 1917, surviving Triplanes were used as advanced trainers with No. 12 Naval Squadron. For a time, the type remained in use for experimental and training purposes; examples were recorded as performing flights as late as October 1918.[41] Six British aces scored all of their victories on Sopwith Triplanes. These were John Albert Page (7), Thomas Culling (6), Cyril Askew Eyre (6), F. H. Maynard (6), Gerald Ewart Nash (6) and Anthony Arnold (5). [42] Data from British Aeroplanes 1914–18[54] Aircraft Profile No. 73: The Sopwith Triplane[55]General characteristics Performance Armament Related development Aircraft of comparable role, configuration, and era</t>
  </si>
  <si>
    <t>//upload.wikimedia.org/wikipedia/commons/thumb/1/1a/Sopwith_Triplane_G-BOCK.jpg/300px-Sopwith_Triplane_G-BOCK.jpg</t>
  </si>
  <si>
    <t>Sopwith Aviation Company</t>
  </si>
  <si>
    <t>https://en.wikipedia.org/Sopwith Aviation Company</t>
  </si>
  <si>
    <t>147[1][2]</t>
  </si>
  <si>
    <t>18 ft 10 in (5.74 m)</t>
  </si>
  <si>
    <t>26 ft 6 in (8.08 m)</t>
  </si>
  <si>
    <t>10 ft 6 in (3.20 m)</t>
  </si>
  <si>
    <t>231 sq ft (21.5 m2)</t>
  </si>
  <si>
    <t>1,101 lb (499 kg)</t>
  </si>
  <si>
    <t>1,541 lb (699 kg)</t>
  </si>
  <si>
    <t>1 × Clerget 9B 9-cylinder air-cooled rotary piston engine, 130 hp (97 kW)</t>
  </si>
  <si>
    <t>117 mph (188 km/h, 102 kn) at 5,000 ft (1,524 m)</t>
  </si>
  <si>
    <t>321 mi (517 km, 279 nmi)</t>
  </si>
  <si>
    <t>20,500 ft (6,200 m)</t>
  </si>
  <si>
    <t>Royal Naval Air Service</t>
  </si>
  <si>
    <t>https://en.wikipedia.org/Royal Naval Air Service</t>
  </si>
  <si>
    <t>2 hours 45 minutes</t>
  </si>
  <si>
    <t>6.13 lb/sq ft (29.9 kg/m2)</t>
  </si>
  <si>
    <t>1× .303 in (7.70 mm) Vickers machine gun</t>
  </si>
  <si>
    <t>LWD Junak</t>
  </si>
  <si>
    <t>The LWD/WSK Junak was a Polish trainer aircraft, used from 1952 to 1961 by the Polish Air Force and until 1972 by Polish civilian operators. It was designed by the LWD bureau and produced by the WSK Warszawa-Okęcie factory. The aircraft was designed in response to a Polish Air Force requirement of 1946 for a trainer to replace the Soviet UT-2, which was obsolete. The new aircraft was designed in 1947 in the LWD (Lotnicze Warsztaty Doświadczalne - Aircraft Experimental Workshops) - the first Polish post-war construction bureau. The chief designer was Tadeusz Sołtyk. A prototype named the LWD Junak, later the Junak 1, was flown on February 22, 1948 (its name means "brave young man"). The entire design was Polish, except for the engine, which was a license-built Soviet radial, the Shvetsov M-11D (93 kW, 125 hp). After tests, an improved variant, the Junak 2 was flown on July 12, 1949. Notable changes from the Junak 1 included the cockpit being moved forward, the fin being increased in area, a more powerful M-11FR engine (118 kW, 160 hp) was fitted and the massive landing gear covers were deleted. The plane's handling improved. The LWD team disbanded in 1950 and Junak 2 development was continued by the CSS workshops in Warsaw. After further improvements the prototype was designated the Junak-2bis, but finally entered production in 1951 as the Junak-2. Tadeusz Sołtyk was given a State Award in 1952 for the design. From 1951 to 1954, 105 Junak 2s were produced in the WSK-Okęcie in Warsaw (the first 3 in the WSK-Mielec). Tadeusz Sołtyk, then working in the Aviation Institute (Instytut Lotnictwa - IL) in Warsaw, proposed a Junak development with a bubble canopy, retractable landing gear and other improvements, designated the TS-7 Chwat, but it was not ordered by the authorities and remained on the drawing board. Instead, when the Polish Air Force was equipped with its first jet fighters, (the Yak-23 and MiG-15), there appeared to be a need for a trainer with a tricycle landing gear. Sołtyk  designed a modified Junak with a fixed tricycle landing gear and other minor improvements. This plane entered production as the TS-9 Junak 3 ("TS" standing for the designer's initials), after having first flown on August 7, 1953. The new plane was heavier, its maximum speed dropped from 223 km/h (139 mph) to 205 km/h (128 mph). Between 1953 and 1956, 146 Junak 3s were produced in WSK Warszawa-Okęcie. Along with the Junak 1, the LWD developed a civilian trainer and aerobatics variant, the LWD Zuch. Only 5 Zuch 2s were built in 1950, powered by a 116 hp Bramo Sh 14 radial engine. The Junak was the first aircraft mass-produced in Poland after World War II, the Polish aviation industry having been annihilated. Despite not being particularly modern, it was a stable and easy-to-handle aircraft, with an uncomfortable cockpit being one of its few flaws. On the other hand, it was considered a difficult aircraft to learn to fly, because a student in a rear cockpit had worse view.[1] All models of Junak are generally referred to as LWD Junak or WSK Junak, while the designation TS-9 is not commonly used. The designation IL Junak 3 sometimes appears in books. The aircraft was of mixed construction (steel and wood) and conventional in layout. The fuselage consisted of a steel frame, covered with canvas, in front with metal sheet. It had two-spar wings of wooden construction and a trapezoidal shape; they were covered with canvas and plywood and were fitted with split flaps. It had a two-seat cabin (front: instructor, rear: student) with a common closed canopy (front section opening to the right, rear section sliding). Landing gear was conventional (Junak 2) or tricycle (Junak 3) and fixed. A 5-cylinder M-11FR radial engine gave 119 kW (160 hp) of maximum power and 104 kW (140 hp) normal power. The cylinders have individual cowls, which were often removed. The aircraft was fitted with a two-blade fixed pitch wooden propeller. It carried 80 liters (Junak 2) or 100 liters (Junak 3) of fuel. The plane had no armament. The Junak 3 was fitted with a radio. Junak 2s were used in the Polish Air Force as a basic trainer from 1952. When their replacement, with Junak 3s, started in 1954–55, the Junak 2s were withdrawn from the Air Force and handed over to civilian flying clubs. Junak 3s were used in Polish military aviation from 1954 until 1961, when they were finally replaced with the TS-8 Bies. Starting from 1956, they were handed over to flying clubs as well. In civilian aviation, 71 Junak 2s and 93 Junak 3s were distributed among aero clubs, who suffered a shortage of suitable aircraft after the war. They were used for pilot training and glider towing throughout the 1960s. The last Junak 2s and Junak 3s were retired in 1972. In 1963 a group of 12 African pilot trainees from Algeria, Togo and Angola were taught to fly at Krosno, Poland, and they flew Junak 3.[1] Data from The Aircraft of the World,[2] Jane's All the World's Aircraft 1958-59[3]General characteristics Performance  Related development Aircraft of comparable role, configuration, and era</t>
  </si>
  <si>
    <t>//upload.wikimedia.org/wikipedia/commons/thumb/9/98/Junak3.jpg/300px-Junak3.jpg</t>
  </si>
  <si>
    <t>Trainer</t>
  </si>
  <si>
    <t>WSK-Okęcie</t>
  </si>
  <si>
    <t>https://en.wikipedia.org/WSK-Okęcie</t>
  </si>
  <si>
    <t>7.75 m (25 ft 5 in)</t>
  </si>
  <si>
    <t>10 m (32 ft 10 in)</t>
  </si>
  <si>
    <t>818 kg (1,803 lb)</t>
  </si>
  <si>
    <t>1,083 kg (2,388 lb)</t>
  </si>
  <si>
    <t>1 × Shvetsov M-11FR 5-cylinder air-cooled radial piston engine, 120 kW (160 hp)   maximum power at 1,900 rpm</t>
  </si>
  <si>
    <t>205 km/h (127 mph, 111 kn)</t>
  </si>
  <si>
    <t>4,100 m (13,500 ft)</t>
  </si>
  <si>
    <t>3.5 m/s (690 ft/min)</t>
  </si>
  <si>
    <t>180 km/h (110 mph, 97 kn) at 1,000 m (3,281 ft)</t>
  </si>
  <si>
    <t>2.5 hours</t>
  </si>
  <si>
    <t>62 kg/m2 (13 lb/sq ft)</t>
  </si>
  <si>
    <t>0.110 kW/kg (0.067 hp/lb)</t>
  </si>
  <si>
    <t>https://en.wikipedia.org/LWD Zuch</t>
  </si>
  <si>
    <t>2-bladed Type J-6 fixed-pitch propeller</t>
  </si>
  <si>
    <t>Polish Air ForcePolish Aero Club</t>
  </si>
  <si>
    <t>https://en.wikipedia.org/Polish Air ForcePolish Aero Club</t>
  </si>
  <si>
    <t>1951-1956</t>
  </si>
  <si>
    <t>100 l (26.4 US gal; 22.0 imp gal) in port centre-section tank</t>
  </si>
  <si>
    <t>155 m (509 ft)[4]</t>
  </si>
  <si>
    <t>140 m (459 ft)[4]</t>
  </si>
  <si>
    <t>100 km/h (62 mph, 54 kn) flaps up</t>
  </si>
  <si>
    <t>380 km/h (240 mph, 210 kn)</t>
  </si>
  <si>
    <t>LWD bureau (Tadeusz Sołtyk)</t>
  </si>
  <si>
    <t>https://en.wikipedia.org/LWD bureau (Tadeusz Sołtyk)</t>
  </si>
  <si>
    <t>Focke-Wulf Ta 400</t>
  </si>
  <si>
    <t>The Focke-Wulf Ta 400 was a large six-engined heavy bomber design developed in Nazi Germany in 1943 by Focke-Wulf as a serious contender for the Amerika Bomber project. One of the first aircraft to be developed from components from multiple countries, it was also one of the most advanced Focke-Wulf designs of World War II, though it never progressed beyond a wind tunnel model. Designed as a bomber and long-range reconnaissance plane by Kurt Tank, the Ta 400 had a shoulder-mounted wing with 4° dihedral. One of the most striking features were the six BMW 801D radial engines, to which two Jumo 004 jet engines were later added. In response to the RLM guidelines of 22 January 1942, Kurt Tank of the Focke-Wulf company designed the Ta 400 as a bomber and long-range reconnaissance aircraft, to be powered by six BMW 801D radial engines, to which two Jumo 004 jet engines were later added. Design work was begun in 1943, much of it being carried out by French technicians working for Focke-Wulf at the Arsenal de l'Aéronautique at Châtillon-sous-Bagneux near Paris, with contracts for design and construction of major components being awarded to German, French, and Italian[1] companies in an attempt to speed the process and begin construction of prototypes as soon as possible. The Ta 400 had a shoulder-mounted wing with 4° dihedral, with a long straight center section extending to the middle engine on each wing, and highly tapered outer wing panels. It had twin vertical stabilizers mounted at the tips of the tailplane. Like the American Boeing B-29 Superfortress, the Ta 400 was to have a pressurized crew compartment and tail turret, connected by pressurized tunnel, as well as multiple remote-controlled turrets. The crew of nine was to be protected by a heavy defensive armament, including ten 20 mm MG 151 cannons; and the same Hecklafette quadmount tail-turret with four MG 131 machine guns, as the later model Heinkel He 177A-series aircraft and He 177B bombers would have used.[2] Fuel supply was to have distributed across 32 fuel tanks. Another design feature was tricycle landing gear. The maximum bomb load was to have been 24 t (53,000 lb). With a gross weight of 80.27 tonnes (177,000 lb), the Ta 400 with DB 603 engines was estimated to have a range of 12,000 km (7,500 mi) in the reconnaissance role, cruising at 325 km/h (202 mph). The two bomber versions would have 76.07 tonnes (83.85 short tons) and 80.87 tonnes (89.14 short tons) gross weights with estimated ranges of 4,500 km (2,800 mi) and 10,600 km (6,600 mi) respectively. The projected Jumo-powered aircraft would have had a maximum range of 14,000 km (8,700 mi) for long range reconnaissance and 13,000 km (8,100 mi) as a bomber.[3] As with the Heinkel He 277 competitor for the Amerikabomber contract, no prototype of the Ta 400 was ever built.[citation needed] It never progressed beyond a wind tunnel model, and performance, range and dimensions here are based solely on the designers' estimates. The master aircraft designer Ernst Heinkel himself remarked in October 1943, while both designs were still being worked on, that he thought that only the Ta 400 could be a worthy competitor to his firm's He 277, for the Amerika Bomber competition.[4] The Ta 400 was essentially a backup design for the Messerschmitt Me 264. As the design required more materials and labor than the Me 264, the RLM became convinced that further development of the Ta 400 was a waste, and on 15 October 1943 notified Focke-Wulf that the program would be terminated,[5] but the minutes of a meeting in Italy between Tank and Italian aviation industrialists on 18 April 1944 – just two days before the entire He 277 program was also cancelled[6] – confirmed that work on the design was still ongoing and proposed the cooperation of Italian industry in the project.[7][8] General characteristics Performance Armament  Related development Aircraft of comparable role, configuration, and era</t>
  </si>
  <si>
    <t>Long-range bomber</t>
  </si>
  <si>
    <t>https://en.wikipedia.org/Long-range bomber</t>
  </si>
  <si>
    <t>Focke-Wulf</t>
  </si>
  <si>
    <t>https://en.wikipedia.org/Focke-Wulf</t>
  </si>
  <si>
    <t>Kurt Tank</t>
  </si>
  <si>
    <t>incomplete prototype only</t>
  </si>
  <si>
    <t>nine</t>
  </si>
  <si>
    <t>60,000 kg (132,277 lb)</t>
  </si>
  <si>
    <t>2 × Junkers Jumo 004 turbojet engines, 8.8 kN (2,000 lbf) thrust  each</t>
  </si>
  <si>
    <t>9,000 km (5,600 mi, 4,900 nmi)</t>
  </si>
  <si>
    <t>https://en.wikipedia.org/Kurt Tank</t>
  </si>
  <si>
    <t>6 × MG 151/20 in three twin turretsFour MG 131 machine guns mounted in  tail turret.[9]2 × MG 131 machine guns in two remote-controlled turrets under the nose.</t>
  </si>
  <si>
    <t>10,000 kg (22,000 lb) to 5,589 miles</t>
  </si>
  <si>
    <t>Weiss WM-21 Sólyom</t>
  </si>
  <si>
    <t>The Weiss WM-21 Sólyom (English: Falcon) was a 1930s Hungarian light bomber and reconnaissance biplane developed by the Manfred Weiss company. It served in World War II, often accompanied by other old, or else substandard, planes. The WM-21 was designed to replace the WM-16, which was based on the yet older Fokker C.V, and as such was considered unsuitable for operational service.[citation needed] The WM-21's structure was strengthened, and the aircraft received a new, more efficient wing set. A tailskid was fitted to allow for shorter landing runs on grass airfields.[1] A conventional biplane, the Sólyom was powered by a 870 hp (649 kW) Weiss WM-K-14A radial engine, and had an open cockpit.[1] A total of 128 aircraft were built by three different factories: 25 by Manfred Weiss, 43 by MAVAG, and 60 by MWG.[2] Throughout the war, the Royal Hungarian Air Force used 48 of them for reconnaissance. They served alongside 38 Heinkel He 46s, and 37 IMAM Ro.37s, supplemented by 13 Heinkel He 111s.[citation needed] They first entered service in 1939 with short-range reconnaissance units. Although they were active during the 1940 dispute with Romania, their first active operational use was during the Axis invasion of Yugoslavia in April 1941.[1]  During the invasion of Yugoslavia, none of the WM-21's were lost in combat, but one was lost in an accident.[3] From June 1941 they were used to support Hungarian Army units in Ukraine, and then against Soviet partisans.[1] They lost another WM-21 on June 29, when the war against the Soviet Union was intensifying.[4] Around 80 aircraft were also transferred to duties as trainers, as they were removed from operational use, until 1945.[1] Data from [1][5]General characteristics Performance Armament</t>
  </si>
  <si>
    <t>//upload.wikimedia.org/wikipedia/commons/thumb/d/d1/Weiss_Manfr%C3%A9d_Stand%2C_az_%C3%A1llv%C3%A1nyon_WM-21_S%C3%B3lyom_k%C3%B6zelfelder%C3%ADt%C5%91_rep%C3%BCl%C5%91g%C3%A9p._Fortepan_30157.jpg/300px-Weiss_Manfr%C3%A9d_Stand%2C_az_%C3%A1llv%C3%A1nyon_WM-21_S%C3%B3lyom_k%C3%B6zelfelder%C3%ADt%C5%91_rep%C3%BCl%C5%91g%C3%A9p._Fortepan_30157.jpg</t>
  </si>
  <si>
    <t>Light Bomber/Reconnaissance Biplane</t>
  </si>
  <si>
    <t>Manfred Weiss</t>
  </si>
  <si>
    <t>https://en.wikipedia.org/Manfred Weiss</t>
  </si>
  <si>
    <t>9.64 m (31 ft 8 in)</t>
  </si>
  <si>
    <t>3,400 kg (7,496 lb)</t>
  </si>
  <si>
    <t>1 × Weiss WM-K-14A radial, 650 kW (870 hp)</t>
  </si>
  <si>
    <t>320 km/h (200 mph, 170 kn)</t>
  </si>
  <si>
    <t>750 km (470 mi, 400 nmi)</t>
  </si>
  <si>
    <t>Magyar Királyi Honvéd Légierő</t>
  </si>
  <si>
    <t>https://en.wikipedia.org/Magyar Királyi Honvéd Légierő</t>
  </si>
  <si>
    <t>3 x 7.9mm (0.31in) Gebauer machine-guns</t>
  </si>
  <si>
    <t>12 x 10kg (22lb) Anti-personnel bombs or 60 x 1kg (2.2 lb) incendiary bombs</t>
  </si>
  <si>
    <t>Weiss WM-16 Budapest</t>
  </si>
  <si>
    <t>https://en.wikipedia.org/Weiss WM-16 Budapest</t>
  </si>
  <si>
    <t>12.90 m (42 ft 4 in)</t>
  </si>
  <si>
    <t>9.40 m (30 ft 10 in)</t>
  </si>
  <si>
    <t>GippsAero GA8 Airvan</t>
  </si>
  <si>
    <t>The Mahindra Airvan 8 (formerly the GippsAero GA8 Airvan 8) is a single-engined utility aircraft manufactured by GippsAero (formerly named Gippsland Aeronautics) of Victoria, Australia. It can seat up to eight people, including the pilot. The GA8 has been designed for use in remote areas and from austere air strips, performing tasks such as passenger services, freight, sightseeing, parachuting, observation, and intelligence, surveillance and reconnaissance (ISR) and search and rescue operations. Its design emphasises ruggedness and ease of use. First flown on 3 March 1995 and type certified under Federal Aviation Administration (FAA) Part 23 requirements during summer 2004, the GA8 has been flown by a diverse range of operators throughout the world. Since its introduction, improved models featuring more powerful engines have been introduced; an enlarged turboprop-powered derivative, designated as the Gippsland GA10, has also been developed. A floatplane model of the GA8 has also been produced. At EAA Oshkosh 2014, the GA8 Airvan was officially renamed as Mahindra Airvan 8 as a reflection of GippsAero's recent acquisition by Indian conglomerate Mahindra Group. The aircraft was produced in Australia; establishment of a North American final assembly line to produce the type was proposed at one time. In November 2020, the Indian conglomerate Mahindra, which had purchased the company, announced that production would cease at that time, citing the financial effects of the global economic slowdown due to the COVID-19 pandemic.[1] According to aviation publication Flying, the aircraft was designed to fill a market niche perceived by the manufacturer between the six-seat Cessna 206 and fourteen-seat Cessna 208 Caravan models.[2] The GA8's design was primarily produced by Peter Furlong. The aircraft was certified as conforming with the stringent Part 23 requirements of the Federal Aviation Administration (FAA); accordingly, elements were subject to dynamic testing, as well as the controllability of the aircraft with the loss of any primary flight control validated.[3]The GA8 received its type certification in 2004.[2] The GA8 has been used in various roles, including passenger services, freight, sightseeing, parachuting, observation, and search and rescue operations. It has been designed for use in remote areas and from austere air strips.[3] A turbocharged version of the aircraft was in planning from 2002, and the prototype turbocharged aircraft commenced flight testing in October 2006.  In February 2009, Gippsland Aeronautics announced that the Australian Civil Aviation Safety Authority had issued an amendment to the GA8 type certificate to cover the turbocharged variant. This version is designated as the GA8-TC320 and is powered by a 320 HP Lycoming TIO-540-AH1A turbocharged fuel-injected engine. The first deliveries of this model took place in February 2009; within two years, numerous GA8-TC320 Airvans had been delivered to customers in Australia and New Zealand.[4] A turboprop derivative of the GA8, the GA10, is also being developed. It is a slightly stretched 10-seat capacity aircraft powered by a Rolls-Royce 250-B17F/2 turboprop engine.[5] It is planned for the GA10 to retain as many common parts with the GA8 as possible. During 2005, a floatplane model of the GA8 underwent evaluation.[6] In 2011, the company announced that it was preparing to put the float-equipped model of the GA8 into production in partnership with American aviation float manufacturer Wipaire.[7] In December 2010, a Supplemental Type Certificate (STC) was issued to the manufacturer for a 200 lb. increase in MTOW.[citation needed] In September 2012, the company announced that Soloy Aviation Solutions had been appointed as a GA8 component distributor for the US market.[8] During November 2012, West Coast Aviation Services was appointed as an authorised dealer of the aircraft itself.[9] In January 2013, a second US company, Summit Aviation, became an authorised dealer of the GA8 in the US market; Sumit reportedly planned to focus on government and surveillance aircraft sales.[10] At EAA Oshkosh 2014, the GA8 Airvan was renamed Mahindra Airvan 8; this rebranding is a reflection of GippsAero's recent acquisition by Indian conglomerate Mahindra Group. At the event, a company spokesperson announced that plans were underway to establish a new assembly line to produce the aircraft in North America.[11][12] Mahindra has also undertaken substantial investments into its Australian facilities for the purpose of expanding its production capacity.[13][14] The Mahindra Airvan 8 is an eight-seat utility aircraft designed for operations in the Australian Outback.[2] The GA8 is powered by a single Lycoming IO-540 piston engine, replaced by a Rolls-Royce 250-B17F/2 turboprop in its GA10 derivative.[5] It can take off within 525 ft (160 m), and can operate from a 1,000 ft (300 m) air strip under average conditions.[2] Aviation International News has described its handling as forgiving, responsible, and akin to smaller aircraft.[3] The aircraft has a configuration similar to the Cessna 208 Caravan, with a rectangular fuselage.[2] In standard seating, each passenger has a rectangular window bulged outwards to improve the downwards view. The high wing aft of the pilot improves its visibility, notably upwards.[2][3] It has an aisle between the seats unlike other bush planes, cabin ventilation is evenly distributed, and upholstery is modular for rapid replacement. It has been designed to ease maintenance with minimal tooling and maximised accessibility.[2] The cabin rear door can be opened mid-flight.[3] Dedicated configurations are available for skydiving, freight and intelligence, surveillance and reconnaissance (ISR) missions.[3] It can carry up to 440 lb (200 kg) within an optional cargo pod, accessible through a side-door and rear-mounted hatch. For ISR missions, multiple sensors can be contained in a modular pod, such as a Wescam-supplied surveillance camera; the sensors can be retractable to appear as an ordinary cargo pod.[3] Mission workstations can be secured upon the standard seat mounts for three operators in a standard ISR configuration.[3] The airframe and onboard systems are designed for durability and simplicity.[3] The spring suspended tricycle undercarriage is oil-free; no fuel selectors have to be managed with the 92.2 gallon (349 liters) wing tanks feeding a single sump tank under the cabin floor. The simple wing has mechanically actuated flaps.[3] The wings are rated for 92,000 hours; the lowest lifetime structural fitting, the aft vertical stabilizer fitting, have to be replaced at 15,000 hours. Avionics include a Garmin G500 multi-function display, Garmin GTN750 and 650 touchscreen satellite navigation units, and backup analog instruments.[3] 228 Airvan 8s were in service as of July 2019.[15] The GA8 is popular with air charter companies, skydiving operators and small feeder air carriers. Larger operators include the Civil Air Patrol which flies 18 Airvans for search and rescue operations. They are also used in CAP for long range disaster response and relief as well as airborne damage assessment missions. Mission Aviation Fellowship Australia operates 11 Airvans, providing air-transport services in developing countries.[16] Mission Aviation Fellowship Suriname operates three Airvans.[17] Operators include the following: On 14 July 2019, a GA8 Airvan of Skydive Umeå crashed on the nearby island of Storsandskär, killing its nine occupants.[20] Structural failure of a wing was suspected as a cause. The GA8 Airvan was grounded by the Civil Aviation Safety Authority (CASA) in Australia, Civil Aviation Authority in New Zealand, and the European Aviation Safety Agency (EASA) in the European Union.[21][22] The grounding order was issued on 20 July and was due to run until 3 August, but was lifted early as CASA found there is no evidence for an unsafe condition, and the EASA said the wrecked aircraft had been exposed to aerodynamic loads beyond certification.[23] Data from Jane's All The World's Aircraft 2003–2004[24]General characteristics Performance  Related development Aircraft of comparable role, configuration, and era</t>
  </si>
  <si>
    <t>//upload.wikimedia.org/wikipedia/commons/thumb/d/d3/GippsAero_%28VH-XGA%29_Gippsland_Aeronautics_GA-8_Airvan_departing_Avalon_Airport_%281%29.jpg/300px-GippsAero_%28VH-XGA%29_Gippsland_Aeronautics_GA-8_Airvan_departing_Avalon_Airport_%281%29.jpg</t>
  </si>
  <si>
    <t>Utility aircraft/Transport</t>
  </si>
  <si>
    <t>GippsAero</t>
  </si>
  <si>
    <t>https://en.wikipedia.org/GippsAero</t>
  </si>
  <si>
    <t>~250[1]</t>
  </si>
  <si>
    <t>8.95 m (29 ft 4 in)</t>
  </si>
  <si>
    <t>12.28 m (40 ft 3 in)</t>
  </si>
  <si>
    <t>3.89 m (12 ft 9 in)</t>
  </si>
  <si>
    <t>19.32 m2 (208.0 sq ft)</t>
  </si>
  <si>
    <t>997 kg (2,198 lb)</t>
  </si>
  <si>
    <t>1 × Textron Lycoming IO-540-K1A5 air-cooled flat-six, 220 kW (300 hp)</t>
  </si>
  <si>
    <t>241 km/h (150 mph, 130 kn) at 1,525 m (5,000 ft)</t>
  </si>
  <si>
    <t>1,352 km (840 mi, 730 nmi)</t>
  </si>
  <si>
    <t>6,100 m (20,000 ft)</t>
  </si>
  <si>
    <t>4.00 m/s (788 ft/min)</t>
  </si>
  <si>
    <t>222 km/h (138 mph, 120 kn) at 3,050 m (10,000 ft)</t>
  </si>
  <si>
    <t>America Civil Air Patrol</t>
  </si>
  <si>
    <t>https://en.wikipedia.org/America Civil Air Patrol</t>
  </si>
  <si>
    <t>Six hours</t>
  </si>
  <si>
    <t>https://en.wikipedia.org/Gippsland GA10</t>
  </si>
  <si>
    <t>1,814 kg (3,999 lb)</t>
  </si>
  <si>
    <t>2-bladed Hartzell F8475R constant speed propeller</t>
  </si>
  <si>
    <t>2000–2020[1]</t>
  </si>
  <si>
    <t>Australia</t>
  </si>
  <si>
    <t>https://en.wikipedia.org/Australia</t>
  </si>
  <si>
    <t>Seven passengers</t>
  </si>
  <si>
    <t>340 L (74.8 Imp Gallons)</t>
  </si>
  <si>
    <t>97 km/h (60 mph, 52 kn) (flaps down)</t>
  </si>
  <si>
    <t>Wainfan Facetmobile</t>
  </si>
  <si>
    <t>The Wainfan FMX-4 Facetmobile is an American homebuilt aircraft designed by Barnaby Wainfan, a Northrop Grumman aerodynamicist and homebuilt aircraft engineer. While only one Facetmobile prototype was produced, it has become well known due to its unique nature.[1] The aircraft is unusual in that it is a lifting body – the whole aircraft acts as a low aspect ratio wing: a flat, angular lifting shape, unlike traditional aircraft which use distinct lift-generating wings attached to a non-lifting fuselage.[2] Also notably the aircraft's shape is formed of a series of 11 flat surfaces, somewhat similar to the body of the F-117 Nighthawk jet strike aircraft in using flat plates, but without separate wing structures. [2][3] The FMX-4 Facetmobile shape forms 11 flat planes, plus two wingtip rudders.  Three flat shapes form the bottom of the aircraft (slightly inclined front, flat middle, and sharply raised back), and eight form the top (one large downwards-sloping rear section, one thin nose section, and three inclined side panels per side).  The wing section is an 18% thickness ratio, much thicker than the typical 12-15% thickness of normal light aircraft wings. At least one commercial model airplane kit of the Facetmobile is in production.[4] The prototype FMX-4 Facetmobile crashed on October 13, 1995, after an in-flight engine failure.  The aircraft landed at low speed into a barbed wire fence, which caused extensive skin, engine, and some structural damage, though there was no injury to the pilot, Barnaby Wainfan.[5] As of 2006, the aircraft has been partially repaired but not flown again. The Facetmobile structure is composed of 6061 aluminum tubing fastened with Cherrymax rivets. The fuselage uses conventional fabric covering. The aircraft uses elevons and rudders for control. The landing gear is a fixed tricycle type. The large windshield sections are augmented by two floor-mounted windows. The aircraft is boarded through a bottom-mounted hatch. The aircraft has a BRS parachute system installed. Wainfan has proposed two derivative aircraft based on the FMX-4 Facetmobile. Data from [1]General characteristics Performance</t>
  </si>
  <si>
    <t>//upload.wikimedia.org/wikipedia/commons/thumb/6/6c/Facetmobile.png/300px-Facetmobile.png</t>
  </si>
  <si>
    <t>Homebuilt Aircraft</t>
  </si>
  <si>
    <t>Barnaby Wainfan</t>
  </si>
  <si>
    <t>19 ft 6 in (5.94 m)</t>
  </si>
  <si>
    <t>15 ft (4.6 m)</t>
  </si>
  <si>
    <t>214 sq ft (19.9 m2)</t>
  </si>
  <si>
    <t>370 lb (168 kg)</t>
  </si>
  <si>
    <t>740 lb (336 kg)</t>
  </si>
  <si>
    <t>1 × Rotax 503 DC , 50 hp (37 kW)</t>
  </si>
  <si>
    <t>96 kn (110 mph, 178 km/h)</t>
  </si>
  <si>
    <t>750 ft/min (3.8 m/s)</t>
  </si>
  <si>
    <t>80 kn (92 mph, 150 km/h)</t>
  </si>
  <si>
    <t>3.45 lb/sq ft (16.8 kg/m2)</t>
  </si>
  <si>
    <t>3-bladed GSC ground adjustable</t>
  </si>
  <si>
    <t>10-13 gallons</t>
  </si>
  <si>
    <t>PZL P.8</t>
  </si>
  <si>
    <t>P.Z.L. P.8 was a fighter designed by Ing. Zygmunt Puławski and constructed by  P.Z.L. (Państwowe Zakłady Lotnicze - National Aviation Establishments) from 1930.[1] The P.8 was loosely based on the P.1, retaining the slab-sided fuselage and strut braced gull wing characteristic of Pulawski's fighters throughout the 1930s. Despite official preference toward radial engines Pulawski won authority to develop a new fighter powered by V-12 engines up to 800 hp (600 kW). The two fighter designs which emerged were designated P.8 and P.9, re-using the designations of two seaplane designs that had been rejected by the Polish Navy. Two power-plants were fitted to the two prototypes; the P.8/I was fitted with a 640 hp (480 kW) Hispano-Suiza 12Mc; the P.8/II was fitted with a 760 hp (570 kW) Lorraine 12Hfrs Pétrel Chasse.[1] The airframe of the P.8 continued Pulawski's theme of semi-monocoque stressed skin Aluminium alloy structure with fabric covered control surfaces. The wings were built up around two I-section Aluminium alloy spars with alloy ribs and finely corrugated sheet Duralumin. High set gull style wings were attached to the upper fuselage with about 5 degrees dihedral out to the joint between centre-section and outer wings which had zero dihedral. Support for the wings came from pairs of struts attached to the lower fuselage and at the thickest section of the outer wings at about 1/3span. A fixed tail-wheel undercarriage consisted of strut mounted mainwheels attached to the fuselage at the wing strut attachment points and a steel shod tail-skid. Cooling for the engine was achieved by a large radiator bath under the rear fuselage on the P.8/I and by special surface heat exchangers under the rear fuselage of the P.8/II. The special heat exchangers caused cooling difficulties and were replaced by small radiators either side of the rear fuselage aft of the cockpit.[1] Flight testing of the first prototype began in 1931, with the second prototype following in 1932, competing in that year's International Air Meeting in Warsaw and the 1932 Salon de l'Aeronautique at Paris. The P.8/I was also due to appear at the 1932 Zurich Meeting, replacing the P.8/II but was damaged beyond repair during a landing at Innsbruck. Beset by cooling problems and with the death of Pulawski in 1931, the Department of Aeronautics could not be persuaded to continue with development of V-12 powered fighters, continuing development of the radial engined P.Z.L. P.7. Production versions of the P.8 would have been designated P.8 for Hispano-Suiza powered versions, P.9 for Lorraine Pétrel powered versions and P.10 for a proposed 570 hp (430 kW) Rolls-Royce Kestrel powered derivative.[1] Data from PolishAircraft 1893-1939[1]General characteristics Performance Armament  Related development</t>
  </si>
  <si>
    <t>//upload.wikimedia.org/wikipedia/commons/thumb/b/b3/PZL_P8_I.jpg/300px-PZL_P8_I.jpg</t>
  </si>
  <si>
    <t>P.Z.L.</t>
  </si>
  <si>
    <t>https://en.wikipedia.org/P.Z.L.</t>
  </si>
  <si>
    <t>Zygmunt Pulawski[1]</t>
  </si>
  <si>
    <t>August 1931[1]</t>
  </si>
  <si>
    <t>2[1]</t>
  </si>
  <si>
    <t>7.56 m (24 ft 10 in)</t>
  </si>
  <si>
    <t>2.75 m (9 ft 0 in)</t>
  </si>
  <si>
    <t>18 m2 (190 sq ft)</t>
  </si>
  <si>
    <t>1,102 kg (2,429 lb)</t>
  </si>
  <si>
    <t>1,573 kg (3,468 lb)</t>
  </si>
  <si>
    <t>1 × Rolls-Royce Kestrel V-12 liquid-cooled piston engine, 430 kW (580 hp)  (P.10)</t>
  </si>
  <si>
    <t>350 km/h (220 mph, 190 kn) at sea level</t>
  </si>
  <si>
    <t>9,100 m (29,900 ft) absolute</t>
  </si>
  <si>
    <t>11.1 m/s (2,190 ft/min)</t>
  </si>
  <si>
    <t>Prototypes only</t>
  </si>
  <si>
    <t>5,000m in 7min 30s</t>
  </si>
  <si>
    <t>https://en.wikipedia.org/Zygmunt Pulawski[1]</t>
  </si>
  <si>
    <t>87 kg/m2 (18 lb/sq ft)</t>
  </si>
  <si>
    <t>0.5hp/kg</t>
  </si>
  <si>
    <t>2x 7.7mm machine-guns in the upper fuselage decking</t>
  </si>
  <si>
    <t>2-bladed Ratier</t>
  </si>
  <si>
    <t>P.Z.L. P.1[1]</t>
  </si>
  <si>
    <t>https://en.wikipedia.org/P.Z.L. P.1[1]</t>
  </si>
  <si>
    <t>105 km/h (65 mph, 57 kn)</t>
  </si>
  <si>
    <t>Aerotécnica AC-12</t>
  </si>
  <si>
    <t>The Aerotécnica AC-12 Pepo is a Spanish two-seat light helicopter manufactured in 1956 by Aerotécnica. Aerotécnica AC-12 was designed by Jean Cantinieau and like other Cantinieau designs featured a distinctive "spine" above the fuselage pod that carried the engine ahead of the rotor assembly. Development costs were borne by the Spanish government, and the first of two prototypes took to the air on 20 July 1954.[1] Twelve (including two prototypes) were ordered for the Spanish Air Force where they served for three years under the designation EC-XZ-2. Data from Jane's All The World's Aircraft 1961–62[2]General characteristics Performance Cockpit detail Rotor and top detail  Related development</t>
  </si>
  <si>
    <t>//upload.wikimedia.org/wikipedia/commons/thumb/2/28/Aerotecnica_AC-12.jpg/300px-Aerotecnica_AC-12.jpg</t>
  </si>
  <si>
    <t>Light helicopter</t>
  </si>
  <si>
    <t>Aerotécnica</t>
  </si>
  <si>
    <t>https://en.wikipedia.org/Aerotécnica</t>
  </si>
  <si>
    <t>Jean Cantinieau</t>
  </si>
  <si>
    <t>7.55 m (24 ft 9 in)</t>
  </si>
  <si>
    <t>750 kg (1,653 lb)</t>
  </si>
  <si>
    <t>1 × Lycoming O-360-B2A air-cooled flat-four, 125 kW (168 hp)</t>
  </si>
  <si>
    <t>140 km/h (87 mph, 76 kn)</t>
  </si>
  <si>
    <t>230 km (140 mi, 120 nmi) (normal range)</t>
  </si>
  <si>
    <t>5.00 m/s (985 ft/min)</t>
  </si>
  <si>
    <t>Spanish Air Force</t>
  </si>
  <si>
    <t>https://en.wikipedia.org/Spanish Air Force</t>
  </si>
  <si>
    <t>820 kg (1,808 lb)</t>
  </si>
  <si>
    <t>Spain</t>
  </si>
  <si>
    <t>https://en.wikipedia.org/Spain</t>
  </si>
  <si>
    <t>8.50 m (27 ft 11 in)</t>
  </si>
  <si>
    <t>56.75 m2 (610.9 sq ft)</t>
  </si>
  <si>
    <t>450 km (280 mi, 240 nmi) (with auxiliary tanks)</t>
  </si>
  <si>
    <t>Piper PA-25 Pawnee</t>
  </si>
  <si>
    <t>The PA-25 Pawnee was an agricultural aircraft produced by Piper Aircraft between 1959 and 1981. It remains a widely used aircraft in agricultural spraying and is also used as a tow plane, or tug, for launching gliders or for towing banners.  In 1988 the design rights and support responsibility were sold to Latino Americana de Aviación of Argentina. Most agricultural aircraft before 1949 were converted military aircraft and it was in that year that Fred Weick, based at Texas A&amp;M University, designed a dedicated agricultural aircraft: the AG-1.  The AG-1 first flew on 1 December 1950.[1] During 1953 Fred Weick was approached by Piper to become a consultant on the agricultural version of the PA-18, the PA-18A, in particular to design and test a distributor for dust and seeds.[1] A few weeks later Piper sponsored Texas A&amp;M University to design a dedicated agricultural aircraft based on the AG-1 but to use as many PA-18A and PA-22 components as possible.  The resulting design, the AG-3, was smaller than the AG-1 and had a steel tube fuselage which was fabric covered.[1] The AG-3 was a single-seat low-wing monoplane with the wings braced to the fuselage with struts, it had a conventional landing gear with a tailwheel and was powered by a 135 hp engine.[1] The single seat was placed high in the fuselage to give the best visibility and an 800 lb-capacity hopper was fitted in front of the cockpit.[1] The AG-3 made its maiden flight in November 1954.[2] The aircraft's flying tests were successful and in 1957 Weick was invited to join Piper at Vero Beach and the AG-3 was renamed the PA-25 Pawnee.  The engine was upgraded to a 150 hp Lycoming O-320-A1A engine.[1] Two pre-production aircraft were built at Vero Beach in 1957 and production started at Lock Haven, Pennsylvania, in May 1959.[1] In 1962 another prototype was built at Vero Beach with a 235 hp Lycoming O-540-B2B5 engine and production aircraft were produced at Lock Haven from 1962.[1] In 1964 the Pawnee B was introduced with a larger hopper and improved dispersal gear. The Pawnee C of 1967 was fitted with oleo shock-absorbers and other improvements; also in 1967, a 260 hp variant was introduced.[1] Early models of the Pawnee had a single fuel tank located between the agricultural hopper and the engine.  The National Transportation Safety Board recommended to Piper Aircraft that the early model PA-25's with a fiberglass fuel tank be retrofitted with a rubber fuel cell to minimize the chance of catastrophic failure and fire resulting from a crash.[3] In 1974 the Pawnee D was introduced, with the fuel tanks moved from the fuselage to the wings; the 260 hp variant was also available with either a fixed pitch or constant-speed propeller.[1] Although still the same design as the "D", the 1980 and 1981 production aircraft were marketed as the Pawnee.[1]  The final production aircraft was completed at Lock Haven on 22 March 1981, the last of 5,167 Pawnees.[1] A useful design aspect was the ability to carry a mechanic on a jump seat fitted in the hopper to assist with operations at remote stations.[4] On April 15, 1988, Piper Aircraft, Inc. officially sold the PA-25 series aircraft to Latino Americana de Aviación S.A in Argentina.  The sale included all drawings, engineering data, parts inventory, tools, catalogs, and manuals.  All support of any nature became the responsibility of the new owners.[5] In 2019, Australia's Civil Aviation Safety Authority formally approved the issuing to eTugs of Certificates of Airworthiness in the Limited category for the purpose of glider towing. An etug is a PA-25 where the Lycoming engine has been replaced with a General Motors LS automotive engine. The advantages for glider towing, compared to a Lycoming powered PA-25, include a greater rate of climb, reduced fuel consumption, the elimination of shock cooling (since the LS is water-cooled rather than air-cooled) and a less costly maintenance regime. [6][7] Data from: Macdonald Aircraft Handbook [4] Related development: Comparable aircraft:</t>
  </si>
  <si>
    <t>//upload.wikimedia.org/wikipedia/commons/thumb/b/bc/Remorqueur_Pawnee.jpg/300px-Remorqueur_Pawnee.jpg</t>
  </si>
  <si>
    <t>Agricultural aircraft</t>
  </si>
  <si>
    <t>https://en.wikipedia.org/Agricultural aircraft</t>
  </si>
  <si>
    <t>Fred Weick</t>
  </si>
  <si>
    <t>https://en.wikipedia.org/Fred Weick</t>
  </si>
  <si>
    <t>{'PA-25-150 Pawnee': 'itial production version fitted with a 150\xa0hp (110\xa0kW) Lycoming O-320 engine. Payload of 800\xa0lb (360\xa0kg) powders of 145\xa0US\xa0gal (121\xa0imp\xa0gal; 550\xa0L) liquids.[8]', 'PA-25-235 Pawnee B': 'tted with a 235\xa0hp (175\xa0kW) Lycoming O-540-B2B5 six-cylinder engine. The Pawnee B featured a larger hopper and an increased payload of 1,200\xa0lb (540\xa0kg).[9]', 'PA-25-235 and PA-25-260 Pawnee C': "e Pawnee C was an upgraded version of the 'B' model and was available with a 235hp or a 260hp high compression version of the O-540 engine and either a fixed pitch or constant speed propeller. The fuselage of the Pawnee C featured a quickly detachable 'turtledeck' panel to ease the rinsing out of spilt corrosive agents from the fuselage structure and to facilitate servicing and inspection of components housed in the rear section of the fuselage.", 'PA-25-235 and PA-25-260 Pawnee D': 'e Pawnee D was also powered by a Lycoming O-540 of 260hp but featured fuel tanks fitted in the outer wings and metal covered ailerons and flaps. From 1980 it was known as the PA-25-235 Pawnee.'}</t>
  </si>
  <si>
    <t>1959-1981</t>
  </si>
  <si>
    <t>https://en.wikipedia.org/1957</t>
  </si>
  <si>
    <t>Gloster Sparrowhawk</t>
  </si>
  <si>
    <t>The Gloster Sparrowhawk was a British single-seat fighter aircraft of the early 1920s.  A development by Gloster Aircraft Company of the earlier Nieuport Nighthawk fighter, 50 aircraft were built by Gloster for the Imperial Japanese Navy, with a further 40 being assembled in Japan, being operated from 1921 to 1928. When the British aircraft manufacturer Nieuport &amp; General closed down in 1920, the services of its chief designer, Henry Folland were hired by the Gloster Aircraft Company, who also acquired the rights for Nieuport's Nighthawk fighter, a promising design that had been ruined by the use of the unreliable ABC Dragonfly radial engine.  Folland used the Nighthawk as the basis for a series of developments known as the Gloster Mars series, with both air racer and fighters being produced.[1]  When, in 1921, Britain sent the Sempill Mission to Japan to allow the Japanese to develop a Naval Air Arm, Gloster was able to meet the requirements of the Imperial Japanese Navy for a single-seat fighter by a modification of the Nighthawk.[2][3] The resulting Sparrowhawk was made from existing stocks of stored Nighthawk components, but replaced the Dragonfly with the Bentley BR2 rotary engine, allowing Japan's order for 50 Gloster built aircraft and a further 40 in component form for manufacture at the Yokosuka Naval Air Technical Arsenal to be quickly met.  Of the 50 Gloster-built Sparrowhawks, 30 were Sparrowhawk I land based fighters, ten Sparrowhawk II twin-seat advanced trainers and the remaining ten completed as Sparrowhawk III shipboard fighters.  The Sparrowhawk IIIs, which were similar to the 22 Gloster Nightjar carrier fighters produced to operate from the Royal Navy's aircraft carriers, were fitted with appropriate flotation equipment and arrestor gear.[4]  The 40 Yokosuka assembled aircraft were completed as Sparrowhawk Is.[2] A single additional Sparrowhawk II was built by Glosters as a civil demonstrator.  This aircraft, registered G-EAYN flew in the 1922 Aerial Derby around London, and was later converted to form the prototype Gloster Grouse.[5] The Sparrowhawk entered service with the Japanese Navy in 1921, with the ten Sparrowhawk IIIs being used for flight training operations from ramps built on one of the gun turrets of the battleship Yamashiro, as the carrier Hōshō was not yet ready.  Although used for training from the Yamashiro, the Sparrowhawks were never operated from the Hōshō, it being replaced for shipboard operations by the purpose-designed Mitsubishi 1MF fighter before Hōshō entered service.  The Sparrowhawk continued in service from shore bases until 1928, when it was retired from use as a trainer.[2] Data from The Complete Book of Fighters[4]General characteristics Performance Armament  Related development</t>
  </si>
  <si>
    <t>//upload.wikimedia.org/wikipedia/commons/thumb/a/a2/Sparrowhawk_in_Japan.jpg/300px-Sparrowhawk_in_Japan.jpg</t>
  </si>
  <si>
    <t>Gloster Aircraft Company</t>
  </si>
  <si>
    <t>https://en.wikipedia.org/Gloster Aircraft Company</t>
  </si>
  <si>
    <t>Henry Folland</t>
  </si>
  <si>
    <t>19 ft 8 in (5.99 m)</t>
  </si>
  <si>
    <t>27 ft 11 in (8.51 m)</t>
  </si>
  <si>
    <t>270 sq ft (25 m2)</t>
  </si>
  <si>
    <t>1,850 lb (839 kg)</t>
  </si>
  <si>
    <t>2,165 lb (982 kg)</t>
  </si>
  <si>
    <t>1 × Bentley BR2 9-cylinder air-cooled rotary piston engine, 230 hp (170 kW)</t>
  </si>
  <si>
    <t>125 mph (201 km/h, 109 kn) at sea level</t>
  </si>
  <si>
    <t>16,900 ft (5,200 m) [7]</t>
  </si>
  <si>
    <t>15,000 ft (4,572 m) in 25 minutes 30 seconds</t>
  </si>
  <si>
    <t>https://en.wikipedia.org/Henry Folland</t>
  </si>
  <si>
    <t>{'Mars II': ' Land-based fighter.  30 built by Gloster, with further 40 assembled in Japan by Yokosuka Naval Air Technical Arsenal.', 'Mars III': '  Two-seat trainer.  11 built.', 'Mars IV': '  Single-seat carrier fighter. Ten built.'}</t>
  </si>
  <si>
    <t>3 hours[7]</t>
  </si>
  <si>
    <t>8.02 lb/sq ft (39.2 kg/m2)</t>
  </si>
  <si>
    <t>0.11 hp/lb (0.18 kW/kg)</t>
  </si>
  <si>
    <t>2 x fixed forward-firing .303 in (7.7 mm) Vickers guns</t>
  </si>
  <si>
    <t>https://en.wikipedia.org/Gloster Grouse</t>
  </si>
  <si>
    <t>RAF 15[6]</t>
  </si>
  <si>
    <t>Nieuport Nighthawk</t>
  </si>
  <si>
    <t>https://en.wikipedia.org/Nieuport Nighthawk</t>
  </si>
  <si>
    <t>IAR 14</t>
  </si>
  <si>
    <t>The IAR 14 is a Romanian low-wing monoplane fighter-trainer aircraft designed before World War II. After rejection of IAR 12, Romanian officials did not want to discourage eventual national aircraft production. Therefore, in early 1933, an unofficial message was forwarded from top levels to Brasov, essentially indicating that a small number of fighter-trainers would be purchased by the air force. The I.A.R. team immediately began to work on a new type, designated I.A.R. 14, still based on the experience gained with previous designs The airplane was designed by IAR design bureau in 1933 and was an evolution from the IAR 12 prototype. It was[1] a  cantilever low-winged monoplane with a spatted main undercarriage with V-form legs and a single, open cockpit over the wing.  The rectangular section fuselage was  of mixed metal-wood configuration, with the front half covered by duralumin sheets and the rear part with pine plywood.  The tail had been modified once more and the control surfaces were balanced. The pilot's head rest was not fitted with the anti-crash pylon, typical to the precedent prototypes. The engine was mounted on welded steel bearers attached to a duralumin fireproof bulkhead.  The wings were built around twin duralumin spars and pine and plywood ribs and had plywood leading edges.  The centre section, let into the fuselage underside was duralumin covered, outer sections and ailerons fabric-covered.  The fixed tail was built of pine and plywood-covered, the moving surfaces duralumin with fabric cover. The aircraft was equipped with the IAR LD 450 powerplant, produced under license by IAR, that also equipped the IAR 12. The first flight took place in June 1933. In September 1933, an order for 20 aircraft was placed. Data from Jane's all the World's Aircraft 1938[1]General characteristics Performance Armament  Related development Aircraft of comparable role, configuration, and era</t>
  </si>
  <si>
    <t>Fighter-trainer aircraft</t>
  </si>
  <si>
    <t>Industria Aeronautică Română (IAR)</t>
  </si>
  <si>
    <t>https://en.wikipedia.org/Industria Aeronautică Română (IAR)</t>
  </si>
  <si>
    <t>7.37 m (24 ft 2 in)</t>
  </si>
  <si>
    <t>11.7 m (38 ft 5 in)</t>
  </si>
  <si>
    <t>2.6 m (8 ft 6 in)</t>
  </si>
  <si>
    <t>1,255 kg (2,767 lb)</t>
  </si>
  <si>
    <t>1,552 kg (3,422 lb)</t>
  </si>
  <si>
    <t>1 × IAR LD 450 W-12 water-cooled piston engine, 340 kW (450 hp)   (Lorraine 12Eb)</t>
  </si>
  <si>
    <t>294 km/h (183 mph, 159 kn) at sea level</t>
  </si>
  <si>
    <t>7,900 m (25,900 ft)</t>
  </si>
  <si>
    <t>5,000 m (16,404 ft) in 10 minutes 27 seconds</t>
  </si>
  <si>
    <t>Royal Romanian Air Force</t>
  </si>
  <si>
    <t>https://en.wikipedia.org/Royal Romanian Air Force</t>
  </si>
  <si>
    <t>2 hours 10 minutes</t>
  </si>
  <si>
    <t>0.2163 kW/kg (0.1316 hp/lb)</t>
  </si>
  <si>
    <t>2 x 7.7 mm Vickers machine-guns in the nose of the aircraft firing through airscrew.</t>
  </si>
  <si>
    <t>2-bladed Ratier wooden fixed-pitch propeller</t>
  </si>
  <si>
    <t>https://en.wikipedia.org/June 1933</t>
  </si>
  <si>
    <t>230 l (61 US gal; 51 imp gal)</t>
  </si>
  <si>
    <t>IAR 12</t>
  </si>
  <si>
    <t>https://en.wikipedia.org/IAR 12</t>
  </si>
  <si>
    <t>110 km/h (68 mph; 59 kn) at sea level</t>
  </si>
  <si>
    <t>CAC Sabre</t>
  </si>
  <si>
    <t>The CAC Sabre, sometimes known as the Avon Sabre or CA-27, is an Australian variant of the North American Aviation F-86F Sabre fighter aircraft. The F-86F was redesigned and built by the Commonwealth Aircraft Corporation (CAC). Equipping five RAAF squadrons, the type saw action in the Malayan Emergency in the late 1950s, and was employed for air defence in Malaysia and Thailand in the 1960s. Ex-RAAF models also saw service with the Royal Malaysian Air Force and the Indonesian Air Force. In 1951, CAC obtained a licence agreement to build the F-86F Sabre. In a major departure from the North American blueprint, it was decided that the CA-27 would be powered by a licence-built version of the Rolls-Royce Avon R.A.7, rather than the General Electric J47. In theory, the Avon was capable of more than double the maximum thrust and double the thrust-to-weight ratio of the US engine. This necessitated a re-design of the fuselage, as the Avon was shorter, wider and lighter than the J47.[1] Because of the engine change the type is sometimes referred to as the Avon Sabre. To accommodate the Avon, over 60 percent of the fuselage was altered and there was a 25 percent increase in the size of the air intake. Another major revision was in replacing the F-86F's six machine guns with two 30mm ADEN cannon,[2] while other changes were also made to the cockpit and to provide an increased fuel capacity.[3] The prototype aircraft (designated CA-26 Sabre) first flew on 3 August 1953. The production aircraft were designated the CA-27 Sabre and first deliveries to the Royal Australian Air Force began in 1954. The first batch of aircraft were powered by the Avon 20 engine and were designated the Sabre Mk 30. Between 1957 and 1958 this batch had the wing slats removed and were redesignated Sabre Mk 31.[1] These Sabres were supplemented by 20 new-build aircraft. The last batch of aircraft were designated Sabre Mk 32 and used the Avon 26 engine, of which 69 were built up to 1961.[2] The RAAF operated the CA-27 from 1954 to 1971. The Aircraft Research and Development Unit (ARDU) received the first example in August 1954; re-delivered to No. 2 (Fighter) Operational Training Unit (2 OTU) in November. Over the next six years the Sabres progressively equipped No. 75 Squadron RAAF (75 Sqn), No. 3 Squadron RAAF (3 Sqn), No. 77 Squadron RAAF (77 Sqn) and No. 76 Squadron RAAF (76Sqn).[3] From 1958 to 1960, CAC Sabres of No. 78 Wing RAAF (78 Wing), comprising 3 Sqn and 77 Sqn, undertook several ground attack sorties against communist insurgents in the Federation of Malaya, during the Malayan Emergency. Following the Emergency, they remained in Malaysia at RMAF Butterworth (RAAF Butterworth).[4]  Armed with Sidewinder missiles, the Sabres were responsible for regional air defence during the Konfrontasi between Indonesia and Malaysia from 1963 until 1966, though no combat took place.[5] Between October and December 1965, a detachment of six Sabres, initially from 77 Sqn and later from 3 Sqn, was based at Labuan to conduct combat patrols over the Indonesian–Malaysian border on Borneo.[6] In 1962, a detachment of eight CAC Sabres, which was later expanded and designated No. 79 Squadron RAAF (79 Sqn), was sent from RMAF Butterworth to Ubon Royal Thai Air Force Base (RAAF Ubon), Thailand, to assist the Thai and Laotian governments in actions against communist insurgents. Australia and Thailand were allies of South Vietnam and the America during the Vietnam War; 79 Sqn was responsible for local air defence at Ubon, where America Air Force attack and bomber aircraft were based. The squadron never engaged North Vietnamese aircraft or ground forces.[7][8] Two Sabres were lost to engine failure in Thailand, in September 1964 and January 1968. 79 Sqn ceased operations and was deactivated in July 1968.[9] The RAAF began re-equipping with the Dassault Mirage III in 1964.[10] The last Sabres in Australian service, operated by No. 5 Operational Training Unit RAAF (5 OTU), were retired in July 1971.[11] Former RAAF CAC Sabres were operated by 11 Squadron Royal Malaysian Air Force (11 Sqn RMAF) between 1969 and 1972. Following the establishment of better relations with Indonesia, 23 CAC Sabres were donated to the Indonesian Air Force (TNI-AU) between 1973 and 1975, and operated by No. 14 Squadron TNI-AU; five of these were former Malaysian aircraft.[2] In Australia, there are only two former RAAF-owned Sabre's (A94-983 and A94-352) that have been restored to flying condition, A94-983 is at the Temora Aviation Museum, New South Wales - ownership was transferred to the RAAF in July 2019 and it is operated by the Air Force Heritage Squadron (Temora Historic Flight).[12][13] A94-352 is currently owned privately by Sqn Ldr Jeff Trappett (RAAF retired) and is stored at Latrobe Regional Airport.[14] (A94-907 is also at Latrobe Valley being used as a source of parts in the restoration of A94-352.) In 1973 A94-352 crashed on takeoff at Ngurah Rai International Airport, Bali on its delivery flight to the Indonesian Air Force. The engine was removed and returned to CAC for assessment. On 18/2/74 a submission was made and approval given on 14/03/75 for free transfer of some spare parts to the Warbirds Aviation Museum. Data from Meteor, Sabre and Mirage in Australian Service[15]General characteristics Performance Armament  Related development Aircraft of comparable role, configuration, and era</t>
  </si>
  <si>
    <t>//upload.wikimedia.org/wikipedia/commons/thumb/d/d2/Royal_Australian_Air_Force%2C_on_loan_to_the_Temora_Aviation_Museum%2C_%28VH-IPN%2C_former_military_registration_A94-983%29_CAC_Sabre_Mk.32_landing_at_Avalon_during_the_2015_Australian_International_Airshow.jpg/300px-thumbnail.jpg</t>
  </si>
  <si>
    <t>Commonwealth Aircraft Corporation</t>
  </si>
  <si>
    <t>https://en.wikipedia.org/Commonwealth Aircraft Corporation</t>
  </si>
  <si>
    <t>37 ft 6 in (11.43 m)</t>
  </si>
  <si>
    <t>37 ft 1 in (11.30 m)</t>
  </si>
  <si>
    <t>14 ft (4.3 m)</t>
  </si>
  <si>
    <t>302.3 sq ft (28.08 m2)</t>
  </si>
  <si>
    <t>12,000 lb (5,443 kg)</t>
  </si>
  <si>
    <t>16,000 lb (7,257 kg)</t>
  </si>
  <si>
    <t>1 × Rolls-Royce Avon RA.26 turbojet engine, 7,500 lbf (33 kN) thrust</t>
  </si>
  <si>
    <t>700 mph (1,100 km/h, 610 kn)</t>
  </si>
  <si>
    <t>1,153 mi (1,856 km, 1,002 nmi)</t>
  </si>
  <si>
    <t>52,000 ft (16,000 m)</t>
  </si>
  <si>
    <t>12,000 ft/min (61 m/s) at sea level</t>
  </si>
  <si>
    <t>2× 30 mm ADEN cannons with 150 rounds per gun</t>
  </si>
  <si>
    <t>5,300 lb (2,400 kg) of payload on four external hardpoints, bombs are usually mounted on outer two pylons as the inner pairs are wet-plumbed pylons for 2× 200 imperial gallons (910 l) drop tanks to give the CAC Sabre a useful range. A wide variety of bombs can be carried with maximum standard loadout being 2 x 1,000 lb (450 kg) bombs plus 2 drop tanks.</t>
  </si>
  <si>
    <t>21,210 lb (9,621 kg)</t>
  </si>
  <si>
    <t>1971 (Royal Australian Air Force)1982  (Indonesian Air Force)</t>
  </si>
  <si>
    <t>Royal Australian Air ForceIndonesian Air Force Royal Malaysian Air Force</t>
  </si>
  <si>
    <t>https://en.wikipedia.org/Royal Australian Air ForceIndonesian Air Force Royal Malaysian Air Force</t>
  </si>
  <si>
    <t>1953-1961</t>
  </si>
  <si>
    <t>America / Australia</t>
  </si>
  <si>
    <t>North American F-86 Sabre</t>
  </si>
  <si>
    <t>https://en.wikipedia.org/North American F-86 Sabre</t>
  </si>
  <si>
    <t>https://en.wikipedia.org/1971 (Royal Australian Air Force)1982  (Indonesian Air Force)</t>
  </si>
  <si>
    <t>24× Hispano SURA R80 80mm rockets</t>
  </si>
  <si>
    <t>2× AIM-9 Sidewinder Air-to-air missiles</t>
  </si>
  <si>
    <t>Horten H.VI</t>
  </si>
  <si>
    <t>The Horten H.VI was a flying wing aircraft designed by the Horten brothers during World War II. Based on the Horten H.IV, the H.VI was an enlarged version of the H.IV, with the goal of comparing their flying wing designs against the very large span Akaflieg Darmstadt D-30 Cirrus. The H.VI was allocated the RLM ID number 8-253 and by inference Horten Ho 253 though this was little used in practice.[1] Data from Sailplanes 1920-1945[2]General characteristics Performance</t>
  </si>
  <si>
    <t>//upload.wikimedia.org/wikipedia/commons/thumb/c/c1/20180328_Horten_H.VI_Udvar-Hazy.jpg/300px-20180328_Horten_H.VI_Udvar-Hazy.jpg</t>
  </si>
  <si>
    <t>High performance sailplane</t>
  </si>
  <si>
    <t>Horten</t>
  </si>
  <si>
    <t>https://en.wikipedia.org/Horten</t>
  </si>
  <si>
    <t>Walter and Reimar Horten</t>
  </si>
  <si>
    <t>2.5 m (8 ft 2 in) centre-section (wing-tips extended past the end of the centre-section)</t>
  </si>
  <si>
    <t>24.25 m (79 ft 7 in)</t>
  </si>
  <si>
    <t>1 m (3 ft 3 in)</t>
  </si>
  <si>
    <t>17.8 m2 (192 sq ft)</t>
  </si>
  <si>
    <t>330 kg (728 lb)</t>
  </si>
  <si>
    <t>410 kg (904 lb)</t>
  </si>
  <si>
    <t>https://en.wikipedia.org/Walter and Reimar Horten</t>
  </si>
  <si>
    <t>23 kg/m2 (4.7 lb/sq ft)</t>
  </si>
  <si>
    <t>Horten H.IV</t>
  </si>
  <si>
    <t>https://en.wikipedia.org/Horten H.IV</t>
  </si>
  <si>
    <t>Blackburn Lincock</t>
  </si>
  <si>
    <t>The Blackburn F.2 Lincock was a British single-seat lightweight fighter[1] produced by Blackburn Aircraft Limited. In 1928 Blackburn designed and built a private venture lightweight biplane fighter powered by an Armstrong Siddeley Lynx IVC engine. The Blackburn F.2 Lincock was of wooden construction and first appeared in May 1928. It performed well in demonstrations but failed to gain any orders. The Canadian government showed an interest in the design, and a metal construction variant (the Lincock II) was built. It was tested in Canada at Camp Borden in 1930 where there was interest in using the Lincock as an advanced trainer, but the type was not ordered.[2] It was later used to perform public aerobatic displays in 1933 and 1934. The final version was the Lincock III of which five were produced, two were delivered to China, two to Japan and one retained as a demonstrator. Interest from Italy resulted in Piaggio acquiring a licence to produce a two-seat version as an aerobatic trainer, though only one Piaggio P.11 was built. Data from Blackburn Aircraft since 1909[3]General characteristics Performance Armament</t>
  </si>
  <si>
    <t>//upload.wikimedia.org/wikipedia/commons/thumb/c/ce/Blackburn_Lincock_II_ExCC.jpg/300px-Blackburn_Lincock_II_ExCC.jpg</t>
  </si>
  <si>
    <t>Single-seat lightweight fighter</t>
  </si>
  <si>
    <t>Blackburn Aircraft Limited</t>
  </si>
  <si>
    <t>https://en.wikipedia.org/Blackburn Aircraft Limited</t>
  </si>
  <si>
    <t>22 ft 6 in (6.86 m)</t>
  </si>
  <si>
    <t>7 ft 4 in (2.24 m)</t>
  </si>
  <si>
    <t>170 sq ft (16 m2)</t>
  </si>
  <si>
    <t>1,326 lb (601 kg)</t>
  </si>
  <si>
    <t>1 × Armstrong Siddeley Lynx Major 7-cylinder air-cooled radial pistone engine, 270 hp (200 kW)</t>
  </si>
  <si>
    <t>164 mph (264 km/h, 143 kn) at sea level</t>
  </si>
  <si>
    <t>380 mi (610 km, 330 nmi)</t>
  </si>
  <si>
    <t>23,000 ft (7,000 m)</t>
  </si>
  <si>
    <t>1,660 ft/min (8.4 m/s)</t>
  </si>
  <si>
    <t>2 × forward-firing .303 in (7.7 mm) Vickers machine guns.[2]</t>
  </si>
  <si>
    <t>2,082 lb (944 kg)</t>
  </si>
  <si>
    <t>Mitsubishi Ki-1</t>
  </si>
  <si>
    <t>The Mitsubishi Ki-1, also known as Mitsubishi Army Type 93 Heavy Bomber, was a bomber built by Mitsubishi for the Imperial Japanese Army in the 1930s. The Ki-1 design was heavily based on the Junkers K 37 and a mockup was ready in August 1932, with the first prototype being finished in March 1933.[1]  Despite its antiquated appearance, the Ki-1 was used in Manchukuo and in north China during the early stages of the Second Sino-Japanese War, in areas where danger from enemy fighter aircraft was minimal. The Mitsubishi Ki-1 was a low-wing, cantilever monoplane with fixed landing gear, twin fins and rudders, and was powered by two 701 hp (523 kW) Mitsubishi Ha2-II water-cooled V-12 engines, giving a maximum speed of 220 km/h (136.7 mph). The pilot and co-pilot were seated in tandem under an enclosed canopy, while gunners sat in semi-enclosed nose and dorsal gun turrets, each armed with a single 7.7 mm (0.303 in) machine gun. The usable bomb load was up to 1,500 kg (3,306.9 lb). The Ki-1 shared a similar configuration with the Junkers S 36 first flown in 1927, militarized into the Junkers K37 by Junker's Swedish subsidiary AB Flygindustri at Limhamn near Malmö. It was able to reach altitudes not reachable for the fighters of 1927. However, as soon as 1930 this advantage was lost due to British developments such as the Bristol Bulldog fighter, and Junkers was not successful in selling the design. In 1931 however representatives of Mitsubishi from Japan visited the Limhamn facilities to study some of the military conversions of Junkers aircraft. The sole K 37 prototype S-AABP (ex D-1252 - S 36-prototype), as well as all development papers were purchased in part by funds raised by donations in Japan. The aircraft got the name Aikoku No.1 (patriotic gift).[2] The K37 prototype was brought to Japan and tested in combat during the Manchurian Incident of 1931, following which the Imperial Japanese Army Air Force authorized Mitsubishi to produce both heavy and light bomber variations. The heavy bomber Ki-1, was much larger than the original Junkers K37 and first flew in August 1932. A total of 118 aircraft were built in two versions between March 1933 and April 1936.[3] The Mitsubishi Ki-1 was also designated Mitsubishi Army Type 93-I Heavy Bomber under the long aircraft nomenclature system used by the Japanese military. Already obsolete by the time of its introduction, it found use during the counterinsurgency operations of the Pacification of Manchukuo, as well as limited use during the Second Sino-Japanese War. The design was upgraded to the Mitsubishi Ki-1-II (Mitsubishi Army Type 93-II Heavy Bomber) with a strengthened airframe and slightly more powerful 723 hp (539 kW) Mitsubishi Ha2-III V-12 engines, which increased maximum speed to 230 km/h (140 mph). However, even with the new engines, the Ki-1 was still underpowered, and was unable to maintain altitude during single engine flights, which proved to be a serious issue during the aircraft's operational service due to lack of reliability of the engines. It was replaced in 1937 by the Fiat BR.20. Data from The Encyclopedia of World Aircraft[4]General characteristics Performance Armament     Related lists</t>
  </si>
  <si>
    <t>//upload.wikimedia.org/wikipedia/commons/thumb/8/8a/Mitsubishi_Ki-1.jpg/300px-Mitsubishi_Ki-1.jpg</t>
  </si>
  <si>
    <t>bomber</t>
  </si>
  <si>
    <t>Mitsubishi Heavy Industries</t>
  </si>
  <si>
    <t>https://en.wikipedia.org/Mitsubishi Heavy Industries</t>
  </si>
  <si>
    <t>14.8 m (48 ft 7 in)</t>
  </si>
  <si>
    <t>26.5 m (86 ft 11 in)</t>
  </si>
  <si>
    <t>4.92 m (16 ft 2 in)</t>
  </si>
  <si>
    <t>4,880 kg (10,759 lb)</t>
  </si>
  <si>
    <t>8,100 kg (17,857 lb)</t>
  </si>
  <si>
    <t>2 × Mitsubishi Ha2-II V-12 water-cooled piston engines, 523 kW (701 hp)  each</t>
  </si>
  <si>
    <t>5,000 m (16,000 ft)</t>
  </si>
  <si>
    <t>Imperial Japanese Army Air Service</t>
  </si>
  <si>
    <t>https://en.wikipedia.org/Imperial Japanese Army Air Service</t>
  </si>
  <si>
    <t>3× 7.7 mm (0.303 in) machine guns</t>
  </si>
  <si>
    <t>1,500 kg (3,300 lb) of bombs</t>
  </si>
  <si>
    <t>2-bladed wooden fixed-pitch propellers</t>
  </si>
  <si>
    <t>Vogt Lo-100</t>
  </si>
  <si>
    <t>The Lo-100 is an aerobatic glider of classic wood and fabric construction well suited to amateur building methods. The designation Lo was bestowed by the designer Alfred Vogt in memory of his brother Lothar Vogt, with whom he had developed the predecessor model Lo-105 Zwergreiher ('dwarf heron'). The first flight of the prototype took place in 1952 at the Klippeneck. An example is on display at the Gliding Heritage Centre. The single-piece wing has a main spar built from laminated beechwood in order to achieve the strength needed for aerobatics. The glider has no spoilers and must be landed using side-slip. Data from The World's Sailplanes:Die Segelflugzeuge der Welt:Les Planeurs du Monde[1]General characteristics Performance  Related development Vogt Lo 150 Aircraft of comparable role, configuration, and era Vogt Lo 105  Related lists List of gliders</t>
  </si>
  <si>
    <t>//upload.wikimedia.org/wikipedia/commons/thumb/6/6f/Lo100d0546.JPG/300px-Lo100d0546.JPG</t>
  </si>
  <si>
    <t>Aerobatic sailplane</t>
  </si>
  <si>
    <t>Homebuilt</t>
  </si>
  <si>
    <t>https://en.wikipedia.org/Homebuilt</t>
  </si>
  <si>
    <t>Alfred Vogt</t>
  </si>
  <si>
    <t>ca. 45</t>
  </si>
  <si>
    <t>6.15 m (20 ft 2 in)</t>
  </si>
  <si>
    <t>10.9 m2 (117 sq ft)</t>
  </si>
  <si>
    <t>150 kg (331 lb)</t>
  </si>
  <si>
    <t>https://en.wikipedia.org/Alfred Vogt</t>
  </si>
  <si>
    <t>Vogt Lo-150</t>
  </si>
  <si>
    <t>24.3 kg/m2 (5.0 lb/sq ft) normal flight</t>
  </si>
  <si>
    <t>https://en.wikipedia.org/Vogt Lo-150</t>
  </si>
  <si>
    <t>265 kg (584 lb) normal flight</t>
  </si>
  <si>
    <t>Clark Y</t>
  </si>
  <si>
    <t>0.8 m/s (160 ft/min) at 72 km/h (44.7 mph; 38.9 kn)</t>
  </si>
  <si>
    <t>190 km/h (120 mph, 100 kn) normal flight</t>
  </si>
  <si>
    <t>25 at 85 km/h (52.8 mph; 45.9 kn)</t>
  </si>
  <si>
    <t>150 km/h (93.2 mph; 81.0 kn) normal flight</t>
  </si>
  <si>
    <t>125 km/h (77.7 mph; 67.5 kn) normal flight</t>
  </si>
  <si>
    <t>Horten H.XIII</t>
  </si>
  <si>
    <t>The Horten H.XIII was an experimental flying wing aircraft designed by the Horten brothers during World War II. The H.XIIIa was an unpowered glider with wings swept backwards at 60°. It was intended as a technology demonstrator for a supersonic fighter jet capable of traveling beyond Mach 1 (H.XIIIb).[citation needed] Data from Nurflügel[1]General characteristics Performance</t>
  </si>
  <si>
    <t>//upload.wikimedia.org/wikipedia/commons/thumb/0/01/KN_Flyngwinggraph_Horten_H13a_1944.jpg/300px-KN_Flyngwinggraph_Horten_H13a_1944.jpg</t>
  </si>
  <si>
    <t>10 m (32 ft 10 in) nose to wing-tips</t>
  </si>
  <si>
    <t>36 m2 (390 sq ft)</t>
  </si>
  <si>
    <t>250 kg (551 lb)</t>
  </si>
  <si>
    <t>9.2 kg/m2 (1.9 lb/sq ft)</t>
  </si>
  <si>
    <t>44 km/h (27 mph; 24 kn)</t>
  </si>
  <si>
    <t>1.1 m/s (220 ft/min) at 60 km/h (37 mph; 32 kn)</t>
  </si>
  <si>
    <t>44 km/h (27 mph, 24 kn)</t>
  </si>
  <si>
    <t>Hybrid airship</t>
  </si>
  <si>
    <t>A hybrid airship is a powered aircraft that obtains some of its lift as a lighter-than-air (LTA) airship and some from aerodynamic lift as a heavier-than-air aerodyne. A dynastat is a hybrid airship with fixed wings and/or a lifting body and is typically intended for long-endurance flights.  It requires forward flight to create the aerodynamic lift component. A rotastat is a hybrid airship with rotary wings and is typically intended for heavy lift applications.  Its rotary wings can provide lift even when hovering or manoeuvring vertically, like a helicopter. No production designs have been built, but several manned and unmanned prototypes have flown. The term "hybrid airship" has also been used to describe an airship comprising a mix of rigid, semi-rigid, and non-rigid construction. Conventional airships have low operating costs because they need no engine power to remain airborne, but are limited in several ways, including low payload/volume ratios and low speeds. Additionally, ground handling of an airship can be difficult. Because it is floating, in even a light breeze it is susceptible to wind buffeting. On the other hand, heavier-than-air aircraft, or aerodynes, especially rotorcraft, require the constant use of power to generate lift, and conventional airplanes also require runways. The hybrid airship combines the airship's aerostatic lift, from a lighter-than-air gas such as helium, with the heavier-than-air craft's dynamic lift from movement through the air.  Such a hybrid craft is still heavier than air, which makes it similar in some ways to a conventional aircraft. The dynamic lift may be provided by helicopter-like rotary wings (the rotastat), or a lift-producing shape similar to a lifting body combined with horizontal thrust (the dynastat), or a combination of the two.[1][2] Hybrid airships are intended to fill the middle ground between the low operating cost and low speeds of traditional airships and the higher speed but higher fuel consumption of heavier-than-air craft.  By combining dynamic and buoyant lift, hybrids are intended to provide improved airspeed, air-cargo payload capacity and (in some types) hovering capability compared to a pure airship, while having longer endurance and greater lifting capacity compared to a pure aerodyne. Hybrid aircraft technology is claimed to allow a wider range of flight-performance optimizations ranging from significantly heavier than air to near buoyant. This perception of uncommon dynamic flight range when coupled with an appropriate landing system is claimed to allow ultra heavy and affordable airlift transportation.[3] Compared to a conventional airship, the hybrid can be made smaller and does not need to carry ballast for altitude control, while compared to a heavier-than-air craft the hybrid requires either a smaller rotor or a shorter runway.[2] Where the dynastat is seen as more promising in the longer-distance passenger and freight roles, the rotastat is anticipated to be more suitable as a "flying crane" able to lift heavy external loads for shorter distances.[2] Some airships employ thrust vectoring, typically using pivoted ducted fan propulsors, to provide additional lift when the engine thrust is no longer needed for forward propulsion. Once airspeed is gained, the craft can use body lift to help carry a load greater than its aerostatic lift capacity alone.[citation needed] However, such airships are not usually regarded as hybrids. The dynastat obtains additional lift by flying through the air.  Configurations studied have included using deltoid (triangular), lenticular (circular), or flattened hulls, or adding a fixed wing. Some early airships were fitted with wing planes, with the intention of providing additional dynamic lift.[citation needed]  However, the added lift of planes can be less efficient than simply increasing the volume of the airship.  At low air speeds, of 60 mph (97 km/h) or less, the increase in lift obtained by the use of planes on an airship would require a disproportionate increase in engine power and fuel consumption compared to increasing the size of the gas bags.[4]  Moreover, the attachment of flying surfaces to the airship's envelope would require significant structural strengthening, with attendant weight gain.[2] Conventional airships often make use of aerodynamic lift by using their elevators to set a nose-up attitude so that the main body of the airship provides some lift as it flies along; however, this is typically done to counteract minor out-of-trim conditions, and it is as likely that the nose may need to be pointed down to reduce lift. Some Hybrid designs, such as the Lockheed Martin LMZ1M, use a flattened or multi-lobed hull to increase the aerodynamic lift obtainable.  The aerodynamic approach is similar to that of a lifting body aircraft, although the airspeeds involved are much lower.  Attainable dynamic-lift-to-drag ratios are significantly below those of efficient fixed wings, in part because induced drag increases with decreasing aspect ratio.[5]  As a result, the lift comes at a higher drag penalty than when using wings.  On the other hand, compared to a helicopter, the dynastat has better fuel efficiency within a given speed range.[2] Another issue arises during take off and landing, when, in calmer conditions, the airspeed may be too low to provide sufficient aerodynamic lift.[6]  For this reason, the dynastat is often conceived of as a STOL rather than VTOL aircraft, requiring a shorter runway than a conventional airplane.[2] The rotastat obtains additional lift from powered rotors, similarly to a helicopter.  Single-, twin-, and four-rotor designs have all been studied. Early examples in the inter-war period included designs by Oehmichen and Zodiac.  These used the rotors for vertical control only, with additional powered propellers for forward flight, as in the gyrocopter.[2] In more recent times, the experimental Piasecki PA-97 "Helistat" attached four helicopter airframes to a helium blimp, while the SkyHook JHL-40 remains a project.  Typically, aerostatic lift is sufficient to support the weight of the craft itself, while, when a load is carried, the rotors provide additional lift as required. If an airship does not have enough lift, it will sink under gravity.  By angling the nose down, this can lead to a gliding forward flight just like a conventional glider.  If an airship has excess lift, it will rise.  By angling the nose up, this can also lead to forward movement.  In this way, an airship which periodically alternates its buoyancy between positive and negative, while adjusting its attitude accordingly, can gain almost continuous aerodynamic forward thrust.  Thus, flight proceeds in a leisurely vertical zig-zag pattern.  Because no energy is consumed directly in creating thrust, the principle allows for flights of long duration, although at slow speeds. The proposed Hunt GravityPlane is a hybrid airship designed to take full advantage of gravity gliding.[7] The principle also works underwater, where it is used operationally in the underwater glider. Historically, this principle of aerial navigation, under the name of Wellenflug (wavy flight) was first formulated and experimentally tested in the year 1899 by Konstantin Danilewsky in Kharkiv, Ukraine, and described in detail in his book [8] Gliding under gravity dates from the period during and shortly after the American Civil War, when Solomon Andrews built two such airships.  The first of these,  Aereon, used three individual cigar shaped balloons rigged together in a flat plane; the second, Aereon #2, employed a single "lemon-shaped" balloon.[9]  Andrews' Aereons were propelled by angling the balloons upward and dropping ballast, then process was then reversed with the balloons being angled downward and large quantities of lifting gas being vented.[10] In 1905 Alberto Santos-Dumont conducted various experiments with his first airplane, the Santos-Dumont 14-bis, prior to attempting to fly it for the first time.  These included hanging it from a steel cable and towing it, and subsequently hanging it beneath the envelope of a previously built airship (Number 14) - akin to learning to swim with "water wings".  The combined craft was unusable, and was broken up, being referred to as "a monstrous hybrid".[11]  After these "rehearsals" were completed, Santos-Dumont made the first public demonstration of a heavier-than-air aircraft in Europe. In 1907 the British Army Dirigible No 1 (named Nulli Secundus) first flew. It used aerodynamic surfaces for attitude control in flight, and for its first flight was also fitted with large wings amidships. The wings were intended to aid stability rather than provide lift and were removed for all subsequent flights.[12][13] The use of dynamic lift by pitching the nose of the airship up or down was also recognised and practised on this airship.[14] In June 1907 Alberto Santos Dumont constructed his No. 16, described by l'Aérophile as an appareil mixte. This had a 99 m3 (3,500 cu ft) envelope but was too heavy to fly without supplementary lift supplied by a 4 m (13 ft) wing surface. It was tested without success on 8 June 1907.[15] The Aereon 26 was an aircraft which made its first flight in 1971. It was a small-scale prototype of the hybrid Airship Aereon Dynairship and part of the "TIGER" project. But it was never built due to lack of market for a hybrid airship.[16] In 1984 the AeroLift CycloCrane helistat flew briefly.[citation needed] The 1986 Piasecki PA-97 Helistat experimental design combined four helicopters with a blimp in an attempt to create a heavy-lift vehicle for forestry work. It broke up at the end of its first flight. The SkyCat or "Sky Catamaran" vehicular technology is a hybrid aircraft amalgamation; a scale version at 12 meters called "SkyKitten", built by the Advanced Technologies Group Ltd, flew in 2000. The U.S. Defense Advanced Research Projects Agency (DARPA) initiated the Walrus Hybrid Ultra Large Aircraft program in 2005, a technology development initiative focused on ultra heavy air lift technology explorations.  The program was terminated in 2007.[citation needed] In 2006, the Lockheed Martin P-791 underwent manned flight tests. It was an unsuccessful candidate for the military Long Endurance Multi-intelligence Vehicle program even though it was the only successful Hybrid Airship to have ever flown until 7 August 2016.[citation needed] In 2008, Boeing announced that it was teaming up with SkyHook to develop a heavy duty lifting vehicle, the SkyHook JHL-40 Boeing subsequently shelved the project.[17] The Hybrid Air Vehicles HAV 304 was built for the US Army Long Endurance Multi-intelligence Vehicle (LEMV) program. It flew successfully for 90 minutes in August 2012.[18][19][20] Following cancellation of the LEMV project, Hybrid Air Vehicles re-purchased the HAV 304 vehicle and brought it back to the UK. It has been refurbished and renamed the Airlander 10. On August 17, 2016 the Airlander 10 had its first successful test flight outside the Cardington Hangars at RAF Cardington. Chief Test Pilot Dave Burns said in a statement "It was privilege to fly the Airlander for the first time and it flew wonderfully. I’m really excited about getting it airborne. It flew like a dream."[21] Over 200 more flight hours are needed for full certification. A Canadian start-up, Solar Ship Inc, is developing solar powered hybrid airships that can run on solar power alone. The idea is to create a viable platform that can travel anywhere in the world delivering cold medical supplies and other necessitates to locations in Africa and Northern Canada without needing any kind of fuel or infrastructure. The hope is that technology developments in solar cells and the large surface area provided by the hybrid airship are enough to make a practical solar powered aircraft. Some key features of the Solarship are that it can fly on aerodynamic lift alone without any lifting gas,[failed verification] and the solar cells along with the large volume of the envelope allow the hybrid airship to be reconfigured into a mobile shelter that can recharge batteries and other equipment.[22] The Hunt GravityPlane (not to be confused with the ground-based gravity plane) is a proposed gravity-powered glider by Hunt Aviation in the US.[23]  It also has aerofoil wings, improving its lift-drag ratio and making it more efficient. The GravityPlane requires a large size in order to obtain a large enough volume-to-weight ratio to support this wing structure, and no example has yet been built.[7] Unlike a powered glider, the GravityPlane does not consume power during the climbing phase of flight. It does however consume power at the points where it changes its buoyancy between positive and negative values. Hunt claim that this can nevertheless improve the energy efficiency of the craft, similar to the improved energy efficiency of underwater gliders over conventional methods of propulsion.[7] Hunt suggest that the low power consumption should allow the craft to harvest sufficient energy to stay aloft indefinitely. The conventional approach to this requirement is the use of solar panels in a solar-powered aircraft. Hunt has proposed two alternative approaches. One is to use a wind turbine and harvest energy from the airflow generated by the gliding motion, the other is a thermal cycle to extract energy from the differences in air temperature at different altitudes.[7]</t>
  </si>
  <si>
    <t>Myasishchev VM-T</t>
  </si>
  <si>
    <t>The Myasishchev VM-T Atlant (Russian: Мясищев ВМ-Т «Атлант», with the "VM-T" ("BM-T") standing for Vladimir Myasishchev – Transport) was a variant of Myasishchev's M-4 Molot bomber (the "3M"), re-purposed as a strategic-airlift airplane. The VM-T was modified to carry rocket boosters and the Soviet space shuttles of the Buran program. It is also known as the 3M-T. The design was conceived in 1978 when Myasishchev was asked to solve the problem of transporting rockets and other large space vehicles to the Baikonur Cosmodrome. Engineers used an old 3M (a modified M-4 bomber) and replaced the empennage with dihedralled horizontal stabilizers with large, rectangular end-plate tailfins to accommodate payloads measuring as large as twice the diameter of the aircraft's fuselage. A large, aerodynamically optimized cargo container, placed on top of the aircraft, would contain the freight. In addition, a new control system was added to the plane to compensate for the added weight. The Atlant first flew in 1981 and made its first flight with cargo in January 1982.[1] Its main task was to ferry Energia rocket boosters from their development plant to the Baikonur Cosmodrome. On several occasions, the then-incomplete Soviet space shuttle Buran was piggybacked to the Cosmodrome as well.[1] Two Atlants were built. They were replaced in 1989 by Antonov's An-225 Mriya. One Atlant (RF-01502) is kept at the Zhukovsky International Airport in Russia owned by TsAGI and Gromov Flight Research Institute, the other one (RA-01402) at Dyagilevo (air base) in Ryazan. Data from Jane's aircraft recognition guide 1996,[2] VM-T Atlant's mains characteristics,[3]General characteristics Performance  Related development Aircraft of comparable role, configuration, and era</t>
  </si>
  <si>
    <t>//upload.wikimedia.org/wikipedia/commons/thumb/f/f9/VM-T_Atlant_at_MAKS_2005.jpg/300px-VM-T_Atlant_at_MAKS_2005.jpg</t>
  </si>
  <si>
    <t>Outsize cargo transport</t>
  </si>
  <si>
    <t>https://en.wikipedia.org/Outsize cargo transport</t>
  </si>
  <si>
    <t>Myasishchev</t>
  </si>
  <si>
    <t>https://en.wikipedia.org/Myasishchev</t>
  </si>
  <si>
    <t>Vladimir Mikhailovich Myasishchev</t>
  </si>
  <si>
    <t>51.23 m (168 ft 1 in)</t>
  </si>
  <si>
    <t>53.14 m (174 ft 4 in)</t>
  </si>
  <si>
    <t>351.78 m2 (3,786.5 sq ft)</t>
  </si>
  <si>
    <t>81,200 kg (179,015 lb) no container</t>
  </si>
  <si>
    <t>4 × RKBM/Koliesov / Dobrynin VD-7MD turbojet engines, 105.45 kN (23,710 lbf) thrust  each</t>
  </si>
  <si>
    <t>3,565 km (2,215 mi, 1,925 nmi)</t>
  </si>
  <si>
    <t>10,200 m (33,500 ft)</t>
  </si>
  <si>
    <t>580 km/h (360 mph, 310 kn)</t>
  </si>
  <si>
    <t>https://en.wikipedia.org/Vladimir Mikhailovich Myasishchev</t>
  </si>
  <si>
    <t>139,200 kg (306,883 lb) no container</t>
  </si>
  <si>
    <t>Soviet Air ForceRussian Federal Space Agency (Soviet space program)</t>
  </si>
  <si>
    <t>https://en.wikipedia.org/Soviet Air ForceRussian Federal Space Agency (Soviet space program)</t>
  </si>
  <si>
    <t>3,500 m (11,483 ft) with 1GT container[5]</t>
  </si>
  <si>
    <t>Myasishchev M-4</t>
  </si>
  <si>
    <t>https://en.wikipedia.org/Myasishchev M-4</t>
  </si>
  <si>
    <t>970 km/h (600 mph, 520 kn)</t>
  </si>
  <si>
    <t>https://en.wikipedia.org/1989</t>
  </si>
  <si>
    <t>https://en.wikipedia.org/January 1982</t>
  </si>
  <si>
    <t>0.224 (at MTOW)</t>
  </si>
  <si>
    <t>Westland Limousine</t>
  </si>
  <si>
    <t>The Westland Limousine was a 1920s British single-engined four-seat light transport aircraft built by Westland Aircraft. At the end of World War I, the prospect of an expanding aviation market led Westland Aircraft to design a light transport aircraft for three passengers. It was Westland's first commercial aeroplane and designated the Westland Limousine I. The first aircraft (initially registered K-126, but quickly re-registered G-EAFO) flew in July 1919. A biplane, it was powered by one Rolls-Royce Falcon III engine. The passengers were in an enclosed cabin and the pilot sat in the port rear of the four seats. His seat was higher to enable his head to be raised through the cabin roof. The second aircraft (G-EAJL) was designated the Limousine II and was completed in October 1919.[2] Both the first and second aircraft were used from September 1920 for two months on an experimental express air mail service between Croydon and Le Bourget. A third aircraft was built and was at first test-flown with a new Cosmos Jupiter engine, but later was fitted with the Falcon III. Another four aircraft were built, two of which were used by Instone Air Line to fly from London to Paris and Brussels. To enter the Air Ministry's 1920 Commercial Aircraft Competition, the aircraft was re-designed as the larger Limousine III for five passengers. It used the 450 hp Napier Lion engine. The aircraft won the £7,500 Air Ministry prize but only one more aircraft was constructed, which was later operated by Instone Air Line. The first Limousine III (registered G-EARV) pioneered air transport in Newfoundland when it was operated by the Aerial Survey Company (Newfoundland) Ltd. (see Sidney Cotton). It was used for seal and fishery spotting including being used on skis. Two of the earlier Limousine IIs were also to end up in Newfoundland. The company operated in Newfoundland until the end of 1923, carrying mail and passengers to remote outposts. Data from British Civil Aircraft 1919–1972:Volume III [3]General characteristics Performance</t>
  </si>
  <si>
    <t>//upload.wikimedia.org/wikipedia/commons/thumb/c/cf/Westland_limousine_line_drawing_from_Flight_1921.JPG/300px-Westland_limousine_line_drawing_from_Flight_1921.JPG</t>
  </si>
  <si>
    <t>Light Transport Biplane</t>
  </si>
  <si>
    <t>Westland Aircraft</t>
  </si>
  <si>
    <t>https://en.wikipedia.org/Westland Aircraft</t>
  </si>
  <si>
    <t>R A Bruce, P W Petter[1]</t>
  </si>
  <si>
    <t>33 ft 6 in (10.21 m)</t>
  </si>
  <si>
    <t>54 ft 0 in (16.46 m)</t>
  </si>
  <si>
    <t>12 ft 6 in (3.81 m)</t>
  </si>
  <si>
    <t>726 sq ft (67.4 m2)</t>
  </si>
  <si>
    <t>3,823 lb (1,734 kg)</t>
  </si>
  <si>
    <t>5,850 lb (2,654 kg)</t>
  </si>
  <si>
    <t>1 × Napier Lion IA W-12 water-cooled piston engine, 450 hp (340 kW)</t>
  </si>
  <si>
    <t>118 mph (190 km/h, 103 kn)</t>
  </si>
  <si>
    <t>520 mi (840 km, 450 nmi)</t>
  </si>
  <si>
    <t>12,300 ft (3,700 m)</t>
  </si>
  <si>
    <t>600 ft/min (3.0 m/s) at sea level</t>
  </si>
  <si>
    <t>4-bladed fixed-pitch wooden propeller, 7 ft 10 in (2.39 m) diameter</t>
  </si>
  <si>
    <t>https://en.wikipedia.org/July 1919</t>
  </si>
  <si>
    <t>3 or 5 pax</t>
  </si>
  <si>
    <t>https://en.wikipedia.org/1925</t>
  </si>
  <si>
    <t>https://en.wikipedia.org/1920</t>
  </si>
  <si>
    <t>Bristol M.1</t>
  </si>
  <si>
    <t>The Bristol M.1 Monoplane Scout was a British monoplane fighter of the First World War. It holds the distinction of being the only British monoplane fighter to reach production during the conflict. During mid-1916, work commenced at Bristol on a new fighter aircraft as a private venture, headed by aeronautical engineer Frank Barnwell. In comparison to contemporary efforts by other British manufacturers, such as Airco's DH.5, the emerging design was considered to be more radical, having adopted a highly aerodynamically clean monoplane configuration. It featured a carefully streamlined circular cross-section fuselage built using conventional wood and fabric construction techniques to minimise manufacturing difficulty. On 14 July 1916, the first prototype, designated as the M.1A, conducted its maiden flight, flown by F.P. Raynham. During testing, the type quickly demonstrated its capabilities as a high speed aircraft for the era, possessing a maximum speed that was some 30–50 mph (50–80 km/h) higher than any of the contemporary German Fokker Eindecker and French Morane-Saulnier N monoplanes. Despite its promise, only 130 aircraft were constructed. This was largely due to an institutional mistrust of the monoplane platform held by the British War Office and many pilots of the Royal Flying Corps (RFC) at that time, believing it to be accident-prone and inferior to the more common biplane configuration used by many of the M.1's contemporaries. As a consequence of the type being believed to possess too great a landing speed to be safely handled by the constrained French airfields on the Western Front, the M.1 was commonly deployed to the Middle East and the Balkans theatres instead. A single ace pilot, Captain Frederick Dudley Travers DFC of No. 150 Squadron RAF, flew the type, having successfully shot down several opponents. During December 1918, Lt. Dagoberto Godoy of the Servicio de Aviación Militar de Chile, flew from Santiago to Mendoza, Argentina, a feat which was recorded as being the first flight conducted across the Andes mountain chain. During the First World War, rapid advances in the field of aeroplanes were being made amongst the participating nations, each side aiming to acquire an advantage over the enemy. In the summer of 1916, British aeronautical engineer Frank Barnwell, the chief designer of the Bristol Aeroplane Company, realising the performance of existing fighter aircraft to be inadequate, set about designing a new fighter aircraft as a private venture. For experimental purposes, several Bristol Scout D aircraft were outfitted 110 horsepower (82 kW) Clerget rotary engine and large-diameter propellers; considered to be a success, Barnwell decided to incorporate these features into his emerging design.[1] According to aviation author J.M. Bruce, Barnwell's project was broadly similar to a parallel programme by rival British aircraft manufacturer Airco, which would ultimately produce the DH.5; however, the Bristol aircraft was considered to be more radical and the superior of the two fighters.[1] Specifically, Barnwell had exerted great efforts to produce the aerodynamically cleanest aircraft possible, save for compromises that were made to better facilitate both construction and maintenance activities. Accordingly, he selected a monoplane configuration for the type; Bruce declared this to be a "bold conception" due to the British War Office having effectively banned monoplanes from military service following several accidents.[1] During July 1916, the first example of the type, which received the designation of Bristol M.1, was rolled out at the company's Bristol facility.[1] It was basically a single-seat tractor monoplane fighter.[2][3] On 14 July 1916, the first prototype, designated as the M.1A, conducted its maiden flight, flown by F.P. Raynham.[4] Reportedly, the aircraft showed its aptitude for high-speed flight during this initial flight, reaching a speed of 132 mph.[5] Shortly following its maiden flight, the first prototype was purchased by the War Office for evaluation purposes. During late July 1916, the M.1A was dispatched to the Central Flying School (CFS) in Upavon, Wiltshire where it underwent testing.[5] During official test flights, the M.1A demonstrated its impressive performance, being recorded as having attained a peak speed of 128 miles per hour (206 km/h) as well as the ability to ascend up to 10,000 feet (3,000 m) in 8 minutes 30 seconds. In addition, its stability was found to be positive, particularly its lateral handling, and the type to possess a "moderate difficult of landing".[5] However, some negative feedback was also gathered from the test pilots, which included criticism over the limited forward and downward view,[3][4] it being relatively tiring to fly, and being nose-heavy when flown without the engine running.[5] It was observed by the CFS that it had made no effort to establish the M.1A's maximum speed at ground level, noting that propeller had been designed to deliver peak performance when flown at altitude. In addition to the flight test programme, the prototype was also subject to static loading tests during August 1916, during which no sign of structural failure was found.[6] Having been suitably impressed by the sole prototype's performance, during October 1916, the War Office issued contract No. 87/A/761 to Bristol, ordering a batch of four modified aircraft, which were designated as M.1B, for further testing.[7] The M.1A would also be rebuilt to the improved standard.[7] The M.1B differed from the first prototype in several areas, possessing a more conventional cabane arrangement, consisting of a pyramid of four straight steel struts, along with a large clear-view cut-out panel in the starboard wing root to provide for an improved view during landing, and being armed with a single .303 in (7.7 mm) Vickers machine gun, which was mounted on the port wing root.[4][8] On 15 December 1916, the first M.1B was delivered to the CFS.[7] Throughout the development of the M.1, there was little importance placed upon the programme by the War Office; according to Bruce, the organisation appeared to be in no rush to decide its fate.[9] The aircraft had demonstrated excellent performance during testing, possessing a maximum speed that was some 30–50 mph (50–80 km/h) higher than any of the contemporary German Fokker Eindecker and French Morane-Saulnier N monoplanes. In addition to its aerial performance, ground-based structural tests had also produced very strong results.[7] Bruce has also stated that production aircraft would have been available in advance of several of the iconic high-performance British fighters of the conflict, such as the Royal Aircraft Factory S.E.5 and the Sopwith Camel. However, the War Office continued to draw out its verdict for some time, preferring to opt for extensive trials and operational evaluations instead.[9] Ultimately, the M.1 was rejected by the Air Ministry for service on the Western Front, ostensibly because its landing speed of 49 mph was considered too high for small French airfields, however, comparative trials between the M.1A, the Airco DH.2, and the Royal Aircraft Factory B.E.12 found them to have similar landing distances, while the landing speeds of both biplanes were only 5 mph slower.[10][11] Bruce has speculated that a prejudice against monoplanes and a great distaste for the cockpit's limited downward view. had played a heavy role in its fate.[11] This negative viewpoint was not universal as, according to Bruce, stories of the M.1's speed and manoeuvrability had quickly spread to front-line pilots, even to the point of enthusiastic rumours surrounding the type.[12] Some authors have made claims that the probable reason for the M.1 having been rejected came as a consequence of a widespread belief held at that time that monoplane aircraft were inherently unsafe during combat.[13] The Royal Flying Corps (RFC) had imposed a service-wide ban on monoplanes after the crash of one of the Bristol-Coanda Monoplanes on 10 September 1912, and despite the subsequent 1913 Monoplane Committee having cleared the design type, there persisted a deep-rooted suspicion of monoplanes amongst pilots. This suspicion may also have been reinforced by the RFC's underwhelming experience with various Morane-Saulnier monoplanes, especially the Morane-Saulnier N, which had also been openly criticised for possessing a relatively high landing speed in comparison to biplanes. During this era, biplane configurations were normally stronger, being able to apply traditional calculations used in bridge construction by civil engineers to their design, and being easier to brace than monoplanes.[14] Nevertheless, on 3 August 1917, a production order for 125 aircraft was placed by the War Office.[15] These aircraft, which were designated as the M.1C, were powered by a single 110 hp Le Rhône 9J rotary engine and were armed with a single Vickers machine gun, which was centrally-mounted directly in front of the pilot.[16] Of these, a single M.1, registered G-EAVP was rebuilt as a high-speed testbed for the Bristol Lucifer three cylinder radial engine. This aircraft was designated the M.1D.[17] The Bristol M.1 was a single-seat tractor monoplane. It was powered by a single Clerget rotary engine, capable of generating up to 110 horsepower (82 kW), which drove a relatively large twin-bladed propeller that was in turn furnished with a bulky hemispherical spinner for the purpose of reducing drag.[18][19] The M.1 possessed a carefully streamlined circular cross-section fuselage, which featured conventional wood and fabric construction techniques to minimise manufacturing difficulty.[5] The exterior of the aircraft, which was covered in fabric, was fully faired; this was a contributing factor to the type being referred by Bruce as "one of the simplest and cleanest aircraft of its day".[1] The M.1 was furnished with a shoulder-mounted wing that was attached to the upper longerons of the airframe.[1] It was braced with flying wires which ran between the wing and the lower fuselage, as well as landing wires from the wings to a cabane comprising a pair of semi-circular steel tube hoops that were positioned over the pilot's cockpit; this was shaped in order to better facilitate the pilot's ingress and egress to their position in the cockpit.[7] The wing possessed a wide semi-elliptical rearwards sweep at the tip, which meant that the front spar was considerably shorter than the rear and there being no inter-spar bracing being the end of the forward spar.[20] To increase the downward vision available to the pilot, a sizable inter-spar cutout was present in the starboard wing root.[7] It is believed that a total of 33 M.1Cs were deployed to the Middle East and the Balkans during 1917–18, while the remainder were predominantly assigned to numerous training units based across the British mainland.[22] Reportedly, the type found a level of popularity as the personal mounts for various senior officers of the RFC.[23] A single M.1C was also dispatched to France during 1917, although this is believed to have been for evaluation purposes only. Bruce claimed that there was a climate of official reluctance to deploy the M.1C, leading to the fighter being denied various opportunities to participate in operations.[24] According to the official historical account of No. 111 Squadron, the deployment of the M.1 to the Palestine theatre proved to frequently impinge upon the operations of enemy aerial reconnaissance operations, forcing them to typically operate from high altitudes. However, it is also noted that they had lacked the endurance necessary to conduct escort missions to support friendly long-range reconnaissance aircraft.[25] The type was heavily used to perform ground attack missions against Turkish forces in the region. According to Bruce, the central spinner would often be removed when operating in hot conditions in order to better dissipate excessively high engine temperatures.[26] Perhaps the most successful M.1C pilot amongst those that served on the Macedonian front was Captain Frederick Dudley Travers DFC of No. 150 Squadron RAF, who became the only ace on this type. Travers switched from the Royal Aircraft Factory SE.5a, in which he had scored three of his four kills, and scored the last five of his victories between 2 and 16 September 1918, possibly all in the same M.1C, serial number C4976. One of his victims was a Fokker D.VII, widely regarded as the best German fighter of its day.[citation needed] During the second half of 1918, a batch of 12 M.1Cs were delivered to Chile to serve as part-payment for the battleships Almirante Latorre and Almirante Cochrane, which had been constructed for Chile in Britain but commandeered for use by the Royal Navy prior to their completion.[24] One of these fighters, flown by Lt. Dagoberto Godoy, was used to fly from Santiago to Mendoza, Argentina and back on 12 December 1918, which was recorded as being the first flight to by made across the Andes mountain chain.[23][27] Following the signing of the Armistice of 11 November 1918, which effectively ended hostilities, a number of former military M.1s were resold into civilian service.[27] In this capacity, the type was frequently used as a sporting and racing aircraft. The sole Lucifer-engined M.1D, painted red and registered G-EAVP, was successfully raced during 1922, winning the handicap prize in the 1922 Aerial Derby, piloted by L.L. Carter.[28] The next year, it was fitted with a specially-tuned 140 hp (100 kW) Lucifer engine and was entered for the Grosvenor Cup: however, the aircraft was lost following a crash at Chertsey, Surrey, on approach to Croydon Airport, resulting in the death of the pilot, Ernest Leslie Foot.[27] Data from Encyclopedia of Military Aircraft,[29] The Bristol M.1[30]General characteristics Performance Armament The other one was locally built, receiving the RAF serial number C4988, the monoplane flown by Dagoberto Godoy over the Andes in 1918. It is used for displays on different aviation events.[36]     Related lists</t>
  </si>
  <si>
    <t>//upload.wikimedia.org/wikipedia/commons/thumb/e/e2/%27Red_Devil%27_plane_at_Minlaton.jpg/300px-%27Red_Devil%27_plane_at_Minlaton.jpg</t>
  </si>
  <si>
    <t>Bristol Aeroplane Company</t>
  </si>
  <si>
    <t>https://en.wikipedia.org/Bristol Aeroplane Company</t>
  </si>
  <si>
    <t>Frank Barnwell</t>
  </si>
  <si>
    <t>20 ft 5 in (6.22 m)</t>
  </si>
  <si>
    <t>30 ft 9 in (9.37 m)</t>
  </si>
  <si>
    <t>7 ft 9 in (2.36 m)</t>
  </si>
  <si>
    <t>145 sq ft (13.5 m2) [31]</t>
  </si>
  <si>
    <t>900 lb (408 kg) [31]</t>
  </si>
  <si>
    <t>1,348 lb (611 kg)</t>
  </si>
  <si>
    <t>1 × Le Rhône 9J 9-cylinder air-cooled rotary piston engine, 110 hp (82 kW)</t>
  </si>
  <si>
    <t>130 mph (210 km/h, 110 kn) at sea level</t>
  </si>
  <si>
    <t>226 mi (364 km, 196 nmi)</t>
  </si>
  <si>
    <t>Out of service</t>
  </si>
  <si>
    <t>https://en.wikipedia.org/Frank Barnwell</t>
  </si>
  <si>
    <t>{'M.1B': 'ur evaluation models, variously powered by 110\xa0hp (82\xa0kW) Clerget 9Z, 130\xa0hp (97\xa0kW) Clerget 9B or 150\xa0hp (110\xa0kW) Admiralty Rotary A.R.1.', 'M.1C': 'ries production model, 125 built, powered by 110\xa0hp (82\xa0kW) Le Rhône 9Ja engines.'}</t>
  </si>
  <si>
    <t>1 hour 45 minutes</t>
  </si>
  <si>
    <t>0.08 hp/lb (0.13 kW/kg)</t>
  </si>
  <si>
    <t>1x fixed-forward .303 in (7.7 mm) Vickers machine gun</t>
  </si>
  <si>
    <t>Royal Flying CorpsChilean Air Force  Royal Air Force</t>
  </si>
  <si>
    <t>https://en.wikipedia.org/Royal Flying CorpsChilean Air Force  Royal Air Force</t>
  </si>
  <si>
    <t>Avia BH-6</t>
  </si>
  <si>
    <t>The Avia BH-6 was a prototype fighter aircraft built in Czechoslovakia in 1923. It was a single-bay biplane of unusual configuration, developed in tandem with the BH-7, which shared its fuselage and tail design. The BH-6 had wings of unequal span, but unusually, the top wing was the shorter of the two, and while it was braced to the bottom wing with a single I-strut on either side, these sloped inwards from bottom to top. Finally, the top wing was attached to the fuselage not by a set of cabane struts, but by a single large pylon. The BH-6 crashed early in its test programme, and when the related BH-7 did also, both implementations of this design were abandoned.  General characteristics Performance Armament  Related development</t>
  </si>
  <si>
    <t>//upload.wikimedia.org/wikipedia/commons/thumb/e/e1/Avia_BH-6_1-72.jpg/300px-Avia_BH-6_1-72.jpg</t>
  </si>
  <si>
    <t>6.47 m (21 ft 3 in)</t>
  </si>
  <si>
    <t>9.98 m (32 ft 9 in)</t>
  </si>
  <si>
    <t>22.6 m2 (243 sq ft)</t>
  </si>
  <si>
    <t>878 kg (1,936 lb)</t>
  </si>
  <si>
    <t>1,180 kg (2,601 lb)</t>
  </si>
  <si>
    <t>1 × Skoda licence-built Hispano-Suiza 8Fb , 224 kW (300 hp)</t>
  </si>
  <si>
    <t>7,000 m (23,000 ft)</t>
  </si>
  <si>
    <t>Avions Fairey Junior</t>
  </si>
  <si>
    <t>The Avions Fairey Junior, also known as the Tipsy Junior was a single-seat light aircraft built in Belgium following World War II. The Junior was one of a series of light aircraft[1] designed by and named after E.O.Tips of Fairey Aviation's Belgian subsidiary, Avions Fairey. Of wood and fabric construction, it was a conventional, low-wing monoplane with a tailwheel undercarriage and a single seat, open cockpit,[2] though there was the option of a bubble hood.[3] The constant chord wings were almost square ended and the tailplane, fin and rudder also angular. Both completed aircraft were initially powered by the 36 hp (27 kW) Aeronca JAP J-99  engine, later replaced by the more powerful, 62 hp (46 kW) Walter Mikron 2.[2][4] The Junior, registered OO-TIT, flew for the first time on 30 June 1947 from Gosselies in Belgium.[3] The first Junior was written off after a hard landing in 1948.[5] The second example (construction number J.111, registration OO-ULA) was bought by Fairey and taken to England in 1953, where it was registered as G-AMVP.[2][4] In 1957, it was used in a publicity stunt when Fairey test pilot Peter Twiss landed it on the aircraft carrier HMS Ark Royal.  For part of its time it had the bubble canopy.  Rebuilt after a long time in storage following a forced landing in 1993,[5] it flew again late in 2006.[5]  It had a minor landing accident in 2008[6] but had a permit to fly until May 2009.[7] The Junior did not sell, and the third airframe was cancelled before completion. It was purchased incomplete by Fairey in 1961 and has been under construction in the hands of a number of owners in the intervening years, but never finished.[5] Data from British Civil Aircraft 1919-59 Vol.II.[2]General characteristics Performance</t>
  </si>
  <si>
    <t>//upload.wikimedia.org/wikipedia/commons/thumb/7/7f/Tipsy_Junior_G-AMVP_1953.jpg/300px-Tipsy_Junior_G-AMVP_1953.jpg</t>
  </si>
  <si>
    <t>Avions Fairey</t>
  </si>
  <si>
    <t>https://en.wikipedia.org/Avions Fairey</t>
  </si>
  <si>
    <t>Ernest Oscar Tips</t>
  </si>
  <si>
    <t>5.65 m (18 ft 6 in)</t>
  </si>
  <si>
    <t>6.9 m (22 ft 8 in)</t>
  </si>
  <si>
    <t>1.48 m (4 ft 10 in)</t>
  </si>
  <si>
    <t>10.5 m2 (113 sq ft) [5]</t>
  </si>
  <si>
    <t>220 kg (485 lb)</t>
  </si>
  <si>
    <t>1 × Walter Mikron II 4-cylinder air-cooled inverted in-line piston engine, 46 kW (62 hp)</t>
  </si>
  <si>
    <t>174 km/h (108 mph, 94 kn)</t>
  </si>
  <si>
    <t>430 km (270 mi, 230 nmi)</t>
  </si>
  <si>
    <t>1,800 m (5,900 ft)</t>
  </si>
  <si>
    <t>158 km/h (98 mph, 85 kn)</t>
  </si>
  <si>
    <t>https://en.wikipedia.org/Ernest Oscar Tips</t>
  </si>
  <si>
    <t>2-bladed fixed pitch propeller</t>
  </si>
  <si>
    <t>https://en.wikipedia.org/30 June 1947</t>
  </si>
  <si>
    <t>Avia BH-2</t>
  </si>
  <si>
    <t>The Avia BH-2 was a single-seat sports plane built in Czechoslovakia in 1921. Originally intended to be powered by an Indian motorcycle engine, this was found to be unsuitable and a Bristol Cherub was fitted instead. It is uncertain today whether the aircraft ever actually flew in either configuration. General characteristics</t>
  </si>
  <si>
    <t>Sportsplane</t>
  </si>
  <si>
    <t>5.34 m (17 ft 6 in)</t>
  </si>
  <si>
    <t>7.00 m (23 ft 0 in)</t>
  </si>
  <si>
    <t>100 kg (220 lb)</t>
  </si>
  <si>
    <t>1 × Indian motorcycle engine , 13 kW (18 hp)</t>
  </si>
  <si>
    <t>Avia BH-28</t>
  </si>
  <si>
    <t>The Avia BH-28 was a military reconnaissance biplane aircraft developed in Czechoslovakia in 1927 to meet a requirement for such an aircraft by the government of Romania. Avia based the design on their BH-26, but replaced the engine with an Armstrong Siddeley Jaguar, as specified in the requirement. The completed aircraft was taken to Bucharest for demonstration, but no order ensued, and this prototype was the only example constructed.  General characteristics Performance Armament  Related development</t>
  </si>
  <si>
    <t>//upload.wikimedia.org/wikipedia/commons/thumb/d/dc/Avia_BH-28_L%27A%C3%A9ronautique_June%2C1927.jpg/300px-Avia_BH-28_L%27A%C3%A9ronautique_June%2C1927.jpg</t>
  </si>
  <si>
    <t>two, pilot and observer</t>
  </si>
  <si>
    <t>9.05 m (29 ft 8 in)</t>
  </si>
  <si>
    <t>11.80 m (38 ft 8 in)</t>
  </si>
  <si>
    <t>36.5 m2 (393 sq ft)</t>
  </si>
  <si>
    <t>1,150 kg (2,535 lb)</t>
  </si>
  <si>
    <t>1,950 kg (4,299 lb)</t>
  </si>
  <si>
    <t>1 × Armstrong Siddeley Jaguar radial , 287 kW (385 hp)</t>
  </si>
  <si>
    <t>230 km/h (143 mph, 124 kn)</t>
  </si>
  <si>
    <t>900 km (559 mi, 486 nmi)</t>
  </si>
  <si>
    <t>7,200 m (23,622 ft)</t>
  </si>
  <si>
    <t>3.3 m/s (660 ft/min)</t>
  </si>
  <si>
    <t>Avia BH-33</t>
  </si>
  <si>
    <t>The Avia BH-33 was a biplane fighter aircraft built in Czechoslovakia in 1927. It was based on the BH-21J which demonstrated promising results by combining the original BH-21 airframe with a licence-built Bristol Jupiter radial engine. Other than the peculiar Avia hallmark of having an upper wing with a shorter span than the lower, it was utterly conventional, even featuring a tail fin for the first time in a Pavel Beneš and Miroslav Hajn design (previous aircraft had a rudder but no fin). Initial tests of the first prototype were disappointing, displaying performance only marginally better than the BH-21, even when fitted with a more powerful version of the Jupiter. Two further prototypes followed, both designated BH-33-1, each with an increasingly powerful Jupiter variant – one a Jupiter VI, the other a Jupiter VII. The performance of the latter example was finally acceptable for the Czechoslovakian defence ministry to order a small production run of only five aircraft. Three examples were sold to Belgium, where there were plans to build the type under licence, but this did not occur. Licence production was undertaken, however, in Poland, where a single example was sold, along with a licence to build 50 aircraft. These were designated PWS-A and put into service with the Polish Air Force in 1930.[1] Development continued with an almost total redesign of the fuselage, replacing the wooden, slab-sided structure with one of oval cross-section, built up from welded steel tubes. Designated BH-33E, this was a world-class fighter for its time. Nevertheless, the response from the Czechoslovakian military was lukewarm (although two were bought for the national aerobatics team), and Avia again looked abroad for customers, this time selling 20 aircraft to the Kingdom of Yugoslavia, along with a licence to produce another 24. Two or three examples were also bought by Soviet Union for evaluation.[2] In late 1929, a further development was flown as the BH-33L, featuring longer-span wings, and a Škoda L W-block engine. This version finally brought the company the domestic sales that it had been hoping for, with 80 aircraft ordered by the Czechoslovak Air Force. These became standard equipment with some air regiments up to the outbreak of World War II.[3] A single, final variant with a BMW-built Pratt &amp; Whitney Hornet engine was built as the BH-33H (later redesignation BH-133) in 1930, but this did not lead to production. Czechoslovakian BH-33s never saw combat, and Poland's examples had long been replaced in service by the time of the German invasion. Two Yugoslavian machines did, however see combat against Luftwaffe Messerschmitt Bf 109s, but were both destroyed and their pilots killed. Data from Jane's all the World's Aircraft 1928,[5] Combat aircraft of the world[6]General characteristics Performance Armament  Related development   Related lists</t>
  </si>
  <si>
    <t>//upload.wikimedia.org/wikipedia/commons/thumb/2/23/Avia_BH-33.jpg/300px-Avia_BH-33.jpg</t>
  </si>
  <si>
    <t>Avia, PWS (under licence), Ikarus (under licence)</t>
  </si>
  <si>
    <t>https://en.wikipedia.org/Avia, PWS (under licence), Ikarus (under licence)</t>
  </si>
  <si>
    <t>Miroslav Hajn and Pavel Beneš</t>
  </si>
  <si>
    <t>one, pilot</t>
  </si>
  <si>
    <t>7.22 m (23 ft 8 in)</t>
  </si>
  <si>
    <t>8.90 m (29 ft 2 in)</t>
  </si>
  <si>
    <t>3.13 m (10 ft 3 in)</t>
  </si>
  <si>
    <t>25.5 m2 (274 sq ft)</t>
  </si>
  <si>
    <t>1,117 kg (2,463 lb)</t>
  </si>
  <si>
    <t>1,560 kg (3,439 lb)</t>
  </si>
  <si>
    <t>1 × Škoda L , 430 kW (580 hp)</t>
  </si>
  <si>
    <t>298 km/h (186 mph, 162 kn)</t>
  </si>
  <si>
    <t>8,000 m (26,247 ft)</t>
  </si>
  <si>
    <t>9.9 m/s (1,940 ft/min)</t>
  </si>
  <si>
    <t>https://en.wikipedia.org/Miroslav Hajn and Pavel Beneš</t>
  </si>
  <si>
    <t>Czechoslovak Air ForcePolish Air ForceYugoslav Royal Air Force</t>
  </si>
  <si>
    <t>https://en.wikipedia.org/Czechoslovak Air ForcePolish Air ForceYugoslav Royal Air Force</t>
  </si>
  <si>
    <t>Ca. 110, plus 50 licence-built in Poland and 22 in Yugoslavia</t>
  </si>
  <si>
    <t>Avia BH-21</t>
  </si>
  <si>
    <t>https://en.wikipedia.org/Avia BH-21</t>
  </si>
  <si>
    <t>Avro Baby</t>
  </si>
  <si>
    <t>The Avro 534 Baby (originally named the "Popular") was a British single-seat light sporting biplane built shortly after the First World War. The Avro Baby was a single-bay biplane of conventional configuration with a wire-braced wooden structure covered in canvas. It had equal-span, unstaggered wings which each carried two pairs of ailerons. Initially, the aircraft was finless and had a rudder of almost circular shape. There were later variations of this. The main undercarriage was a single-axle arrangement and with a tailskid.[1] The first Babies were powered by a water-cooled inline Green C.4 engine of pre-1914 design that had previously been installed in the Avro Type D, though thoroughly remodelled postwar by the Green Engine Co. Ltd.[2] It produced 35 hp (26 kW). Most of the later Babies also used this engine design, new-built from original Green drawings by Peter Brotherhood Limited of Peterborough, though some variants used either a 60 hp (45 kW) ADC Cirrus 1 or an 80 hp (60 kW) le Rhone. These new-build Greens were about 6 lb (3 kg) lighter. The prototype first flew on 30 April 1919 from Avro's Hamble airfield. It crashed on the nearby foreshore two minutes into the flight due to pilot error. The second prototype flew successfully on 31 May 1919.[2] The type 534A Water Baby was a floatplane version with an altered rudder and large fin. The fourth (counting the short-lived prototype) Baby was designated Type 534B, distinguished by its plywood-covered fuselage and reduced-span lower wing. The Type 534C had both wings clipped for racing in the 1921 Aerial Derby. The 534D was a Baby modified for hot climates and was used by a businessman in India. All 534s were Green-engined single-seaters.[3] The Type 543 Baby was a two-seater with a 2 ft 6 in (76 cm) fuselage extension. It too was initially Green-powered, but in 1926, this was replaced by an 80 hp (60 kW) ADC Cirrus 1 air-cooled upright inline engine.[4] The final version of the Baby was the type 554 Antarctic Baby, built as photographic aircraft for the 1921–1922 Shackleton-Rowett Expedition to Antarctica. This had an 80 hp (60 kW) le Rhone engine, raised tailplanes, rounded wingtips and tubular steel struts replacing rigging wires to avoid the problems of tensioning rigging wires with gloved hands. Like the Water Baby, it was a floatplane.[5] By far the strangest Baby was one modified by H.G. Leigh in 1920.[6] The original wings were removed and instead the aircraft had a short, conventional, shoulder-mounted wing, bearing projecting, full-span ailerons. Above it was a strongly forward-staggered stack of six very narrow-chord wings of about the same span as the lower wing, hence each of very high aspect ratio and therefore with low induced drag. This complicated structure added about 60 lb (30 kg) to the weight. This "Venetian blind" wing design was proposed and previously explored by Horatio Phillips in the last decade of the 19th century.[7] The Babies were raced in the early 1920s by a variety of pilots but are best remembered for the flights of G-EACQ in the hands of Bert Hinkler. On 31 May 1920 he made a non-stop flight from Croydon to Turin in 9 hours 30 minutes – a flight of 655 mi (1,050 km) and celebrated at the time as "the most meritorious flight on record". On 24 July, he won second place in the handicap category of the Aerial Derby at Hendon, and on 11 April 1921 set a new distance record in Australia when he flew the Baby non-stop from Sydney to his home town of Bundaberg 800 mi (1,288 km) away, making the flight in 8 hours 40 minutes. Hinkler's Baby is preserved at the Hinkler Hall of Aviation in Bundaberg. In June 1922, another Baby made the first flight between London and Moscow when the Russian Gwaiter collected his machine from Hamble and flew it home. The Antarctic Baby (or most of it) accompanied Ernest Shackleton on his final expedition to the Antarctic. Unfortunately, their ship, the Quest, delayed by engine trouble was not able to pick up the missing parts previously transported to Rio de Janeiro and the Avro was not used at the Pole. Data from Avro Aircraft since 1908[8]General characteristics Performance</t>
  </si>
  <si>
    <t>//upload.wikimedia.org/wikipedia/commons/thumb/8/82/Avro_Baby.jpg/300px-Avro_Baby.jpg</t>
  </si>
  <si>
    <t>Roy Chadwick</t>
  </si>
  <si>
    <t>17 ft 6 in (5.33 m)</t>
  </si>
  <si>
    <t>7 ft 7 in (2.31 m)</t>
  </si>
  <si>
    <t>180 sq ft (17 m2)</t>
  </si>
  <si>
    <t>610 lb (277 kg)</t>
  </si>
  <si>
    <t>825 lb (374 kg)</t>
  </si>
  <si>
    <t>1 × Green C.4 4-cylinder water-cooled in-line piston engine, 35 hp (26 kW)</t>
  </si>
  <si>
    <t>80 mph (130 km/h, 70 kn)</t>
  </si>
  <si>
    <t>200 mi (320 km, 170 nmi)</t>
  </si>
  <si>
    <t>500 ft/min (2.5 m/s)</t>
  </si>
  <si>
    <t>70 mph (110 km/h, 61 kn)</t>
  </si>
  <si>
    <t>https://en.wikipedia.org/Roy Chadwick</t>
  </si>
  <si>
    <t>HESA Karrar</t>
  </si>
  <si>
    <t>The HESA Karrar (Persian: کرار) is an Iranian jet-powered target drone manufactured by Iran Aircraft Manufacturing Industrial Company (HESA) since 2010. The Karrar is a derivative of the American 1970s-era Beechcraft MQM-107 Streaker target drone, probably incorporating elements from the South African Skua, with hardpoints added for munitions. But the reality is that this UAV is based on a domestic design without any foreign company. The Karrar was developed during the Ahmadinejad presidency.[2] As a target drone, the Karrar is used to train air-defense crews by simulating an aerial target. The Karrar is regularly spotted at Iranian air-defense drills, and is believed to be simply the replacement for Iran's aging American-built MQM-107 target drones.[3] Karrar jet unmanned-aerial-vehicles are recently equipped with Shahab-e-Saqeb (missile) in order to hit air targets.[4][5][6] The Karrar has a small, clipped delta wing mounted low to a cylindrical, blunt-nosed fuselage. It has a dorsal air intake for the engine and twin arrowhead-shaped endplate tailfins mounted high on the fuselage.[1] The Karrar uses a rocket assist system to take off and is recovered by parachute.[1] It is also claimed to be capable of air launch.[1] Iranian officials have said the aircraft has surveillance capabilities, but the Karrar has no visible EO/IR sensors.[1] The Karrar is believed to have an autopilot system with INS and/or GPS guidance, and may have terrain following capability as well.[citation needed] The Karrar is capable of both high and low altitude flight,[7] and of day and night flight.[8] It can follow a pre-programmed flight path, which can also be updated in flight.[8] The Karrar can carry one 500 lb Mk 82 general-purpose bomb, with claimed precision guidance, on its centerline hardpoint. Alternatively, it can carry two Nasr-1 anti-ship missiles,[a] two Kowsar anti-ship missiles, or two 250 pound Mk 81 general-purpose bombs on the underwing stations, or (since 2019) a Balaban satellite-guided glide bomb.[1][10][11] It is believed that carrying weapons substantially reduces the Karrar's operating range.[7] Military experts quickly noted that Karrar bears an obvious resemblance to the US Beechcraft MQM-107 Streaker target drone designed in the 1970s and exported to Iran before the Iranian revolution. According to a report from Denel Dynamics, however, the Karrar is not an exact clone of the MQM-107 Streaker as some design elements have been copied from the Denel Dynamics Skua as well.[12] Technical data on the Skua was reportedly sold by one of the Skua's export customers to Iran.[1] Overall, the Karrar is not an exact copy of the MQM-107, and multiple design changes have been made.[7] Development of the Karrar was underway as of 2002, possibly under the name "Hadaf-1".[13][better source needed] A subscale model of the Karrar was also seen around 2004. The Karrar is also known as the "Ababil Jet"; the Ababil is an unrelated UAV also offered by the same manufacturer, HESA.[8] Iran said the Karrar took "500,000 hours" to develop, but independent analysts say this is unlikely.[14] The Karrar was unveiled on August 23, 2010, one day after the activation of a nuclear reactor in Bushehr, by Iranian president Mahmoud Ahmadinejad. It was framed as a "long-range bomber drone,"[15] and is the first long-range UAV manufactured in Iran.[16] Multiple sources report that the Karrar has been exported to Hezbollah.[17][18] The Karrar has supposedly been used in the Syrian Civil War.[19] Defense Update suggests in particular that the Karrar could be useful for using cruise missiles to target ground-based radars and naval ships.[7] In 2018, Daily Beast reporter Adam Rawnsley said that the Karrar, despite Iranian claims, does not possess the capacity to deploy weapons and is merely a target drone.[2] Today, Karrar is regularly used by Iran's air defense force for training.[citation needed] Karrar target drones have been used to test Mersad SAM systems,[20] S-300PMU-2 SAM systems,[21] Sayyad-2 SAM systems,[22] Fakour-90 air-to-air missiles,[23] and Sayyad-3 SAM systems.[24] Iran reportedly used the Karrar to deploy munitions for the first time in a 2020 exercise.[25] Data from Jane's All the World's Aircraft: Unmanned 2014-2015[1]General characteristics Performance Armament  Aircraft of comparable role, configuration, and era</t>
  </si>
  <si>
    <t>//upload.wikimedia.org/wikipedia/commons/thumb/c/c8/%DA%A9%D8%B1%D8%A7%D8%B1_-_%D9%87%D8%B4%D8%AA%D9%85%DB%8C%D9%86_%D9%87%D9%85%D8%A7%DB%8C%D8%B4_%D9%88_%D9%86%D9%85%D8%A7%DB%8C%D8%B4%DA%AF%D8%A7%D9%87_%D9%87%D9%88%D8%A7%DB%8C%DB%8C_%D9%88_%D9%87%D9%88%D8%A7%D9%86%D9%88%D8%B1%D8%AF%DB%8C_%DA%A9%D8%B4%D9%88%D8%B1_%D8%AF%D8%B1_%DA%A9%DB%8C%D8%B4_%281%29_%2801%29.jpg/300px-%DA%A9%D8%B1%D8%A7%D8%B1_-_%D9%87%D8%B4%D8%AA%D9%85%DB%8C%D9%86_%D9%87%D9%85%D8%A7%DB%8C%D8%B4_%D9%88_%D9%86%D9%85%D8%A7%DB%8C%D8%B4%DA%AF%D8%A7%D9%87_%D9%87%D9%88%D8%A7%DB%8C%DB%8C_%D9%88_%D9%87%D9%88%D8%A7%D9%86%D9%88%D8%B1%D8%AF%DB%8C_%DA%A9%D8%B4%D9%88%D8%B1_%D8%AF%D8%B1_%DA%A9%DB%8C%D8%B4_%281%29_%2801%29.jpg</t>
  </si>
  <si>
    <t>Iran Aircraft Manufacturing Industrial Company (HESA)</t>
  </si>
  <si>
    <t>https://en.wikipedia.org/Iran Aircraft Manufacturing Industrial Company (HESA)</t>
  </si>
  <si>
    <t>4 m (13 ft 1 in)</t>
  </si>
  <si>
    <t>1 × Tolloue 5 or Microturbo TR 60-5 turbojet , 4.2–4.4 kN (940–990 lbf) thrust   (est.)</t>
  </si>
  <si>
    <t>900 km/h (560 mph, 490 kn)</t>
  </si>
  <si>
    <t>1,000 km (620 mi, 540 nmi)</t>
  </si>
  <si>
    <t>In production[1]</t>
  </si>
  <si>
    <t>1 × Mk 82 PGM on centerline2 × 250 pound bomb</t>
  </si>
  <si>
    <t>IranHezbollah</t>
  </si>
  <si>
    <t>https://en.wikipedia.org/IranHezbollah</t>
  </si>
  <si>
    <t>Iran</t>
  </si>
  <si>
    <t>https://en.wikipedia.org/Iran</t>
  </si>
  <si>
    <t>227 kg (500 lb) payload</t>
  </si>
  <si>
    <t>Beechcraft MQM-107 Streaker</t>
  </si>
  <si>
    <t>https://en.wikipedia.org/Beechcraft MQM-107 Streaker</t>
  </si>
  <si>
    <t>3 , with provisions to carry combinations of</t>
  </si>
  <si>
    <t>2 × Kowsar2 x Nasr-1</t>
  </si>
  <si>
    <t>Kettering Bug</t>
  </si>
  <si>
    <t>The Kettering Bug was an experimental unmanned aerial torpedo, a forerunner of present-day cruise missiles.  It was capable of striking ground targets up to 121 kilometres (75 mi) from its launch point, while traveling at speeds of 80 kilometres per hour (50 mph).[1] The Bug's costly design and operation inspired Dr. Henry W. Walden to create a rocket that would allow a pilot to control the rocket after launch with the use of radio waves.[2] The British radio controlled weapons of 1917 were secret at this time. These designs were forerunners of modern-day missiles.  During World War I, the America Army aircraft board asked Charles Kettering of Dayton, Ohio to design an unmanned "flying bomb" which could hit a target at a range of 64 kilometres (40 mi). Kettering's design, formally called the Kettering Aerial Torpedo but later known as the Kettering Bug, was built by the Dayton-Wright Airplane Company. Orville Wright acted as an aeronautical consultant on the project, while Elmer Ambrose Sperry designed the control and guidance system. A piloted development aircraft was built as the Dayton-Wright Bug. The aircraft was powered by a two-stroke V4 40-horsepower (30 kW) DePalma engine.[3] The engine was mass-produced by the Ford Motor Company for about $40 each.[4] The fuselage was constructed of wood laminates and papier-mâché, while the wings were made of cardboard. The "Bug" could fly at a speed of 80 kilometres per hour (50 mph). The total cost of each Bug was $400.[1] The Bug was launched using a dolly-and-track system, similar to the method used by the Wright Brothers when they made their first powered flights in 1903. Once launched, a small onboard gyroscope guided the aircraft to its destination. The control system used a pneumatic/vacuum system, an electric system and an aneroid barometer/altimeter. To ensure the Bug hit its target, a mechanical system was devised that would track the aircraft's distance flown. Before takeoff, technicians determined the distance to be traveled relative to the air, taking into account wind speed and direction along the flight path. This was used to calculate the total number of engine revolutions needed for the Bug to reach its destination. When a total revolution counter reached this value a cam dropped down which shut off the engine and retracted the bolts attaching the wings, which fell off. The Bug began a ballistic trajectory into the target; the impact detonated the payload of 82 kilograms (180 lb) of explosives. The prototype Bug was completed and delivered to the Aviation Section of the U.S. Army Signal Corps in 1918, near the end of World War I. The first flight on October 2, 1918[5] was a failure: the plane climbed too steeply after takeoff, stalled and crashed.[6] Subsequent flights were successful, and the aircraft was demonstrated to Army personnel at Dayton. "The Kettering Bug had 2 successes on 6 attempts at Dayton, 1 of 4 at Amityville, and 4 of 14 at Carlstrom."[7] Despite some successes during initial testing, the "Bug" was never used in combat. Officials worried about their reliability when carrying explosives over Allied troops.[1] By the time the War ended about 45 Bugs had been produced. The aircraft and its technology remained a secret until World War II. During the 1920s, what had become the U.S. Army Air Service continued to experiment with the aircraft until funding was withdrawn. From April 1917 to March 1920 the US Government spent about $275,000 ($3,550,000 in 2022) on the Kettering Bug.[8] A full-size reproduction of a Bug is on permanent display at the National Museum of the America Air Force in Dayton, Ohio. It was constructed by Museum staff members, and went on display in 1964.[9] Data from Kettering Aerial Torpedo “Bug” – National Museum of the America Air ForceGeneral characteristics Performance Armament 82 kg (180 lb) explosive warhead</t>
  </si>
  <si>
    <t>//upload.wikimedia.org/wikipedia/commons/thumb/3/35/Kettering_Bug.jpg/300px-Kettering_Bug.jpg</t>
  </si>
  <si>
    <t>Missile</t>
  </si>
  <si>
    <t>Dayton-Wright</t>
  </si>
  <si>
    <t>Charles Kettering</t>
  </si>
  <si>
    <t>4.5 m (15 ft 0 in)</t>
  </si>
  <si>
    <t>2.3 m (7 ft 8 in)</t>
  </si>
  <si>
    <t>240 kg (530 lb)</t>
  </si>
  <si>
    <t>1 × V-4 piston engine, 30 kW (40 hp)</t>
  </si>
  <si>
    <t>121 km (75 mi, 65 nmi)</t>
  </si>
  <si>
    <t>80 km/h (50 mph, 43 kn)</t>
  </si>
  <si>
    <t>https://en.wikipedia.org/Charles Kettering</t>
  </si>
  <si>
    <t>Junkers J.1000</t>
  </si>
  <si>
    <t>The Junkers J.1000 was an exercise in aeronautical design produced by the Junkers company of Germany in the mid-1920s.[1]  No airplane was ever produced.  The design was led by Otto Mader who was also responsible for such Junkers aircraft as the J.1, which was the first all-metal aircraft to enter mass production.[2] The design was extremely advanced for its day, indeed revolutionary. The design envisioned a four-engined near-flying wing capable of carrying eighty to 100 passengers and a crew of ten across the Atlantic Ocean.   As designed, this proposed airplane consisted of twin fuselages which were connected by a pair of canard wings.  The smaller fore wing was attached to the very front of the fuselages.  The massive main wing sat on top of the twin fuselages, located behind the fore wing and approximately two-thirds of  the way towards the twin tails of the craft.  The main wing was designed to internally house the passengers and crew.  There were four vertical stabilizers, two attached to each of the fuselage sections and two just inboard from the wingtips.  A small cockpit protruded from the center of the main wing between the two fuselages.[3] The dimensions were impressive, even by today's standards.  The span of the main wing was over 260 feet as compared to today's Boeing 747 which has a wingspan of 196 feet.  The main wing was 24 feet thick at its greatest point allowing ample headroom for standing passengers and crew.  The overall length of the craft was some 80 feet. With projected flight times of up to 10 hours, sleeping accommodations were also built into the massive main wing.[4] The J.1000 design project was initiated by company founder Hugo Junkers specifically for a promotional trip to the America.  During their 1924 visit with potential U.S. investors, Junkers and Ernst Zindel, chief designer at Junkers, proposed the J.1000 as a trans-Atlantic commercial transport. To sell their proposed craft, they brought design blueprints, renderings of the completed airplane as well as a model aircraft.  Mock-ups of the interior cabins were set up at Junkers headquarters in Dessau Germany and photographs of them were included in these discussions.  A proposed air route was also discussed connecting Europe and the America through Iceland, Greenland and the Atlantic coast of Canada.  Not surprisingly, U.S. investor reaction was minimal.  This futuristic craft was easily twenty-five years ahead of its time.  Given the lack of investor interest, Junkers did not pursue this venture beyond this single visit to the America. Design features of the J.1000 however were incorporated into later aircraft.  For example, the concept of incorporating the passenger cabin within the main wing was again seen in the Junkers G.38 which first flew some five years later in 1929.</t>
  </si>
  <si>
    <t>Transport</t>
  </si>
  <si>
    <t>Junkers</t>
  </si>
  <si>
    <t>https://en.wikipedia.org/Junkers</t>
  </si>
  <si>
    <t>Otto Mader</t>
  </si>
  <si>
    <t>Parseval PL25</t>
  </si>
  <si>
    <t>PL25 (Parseval-Luftschiff 25) was a non-rigid military airship made in 1914/15 by the Luft-Fahrzeug-Gesellschaft in Bitterfeld and was the last single-gondola Parseval. At the same time it was one of the largest non-rigid airships before the second world war. Its maiden flight was on 25 February 1915. It had a slim teardrop-shaped hull. PL25 served in the Navy, starting with 10 test flights. After 41 reconnaissance missions over the North sea, the ship undertook 34 flights as a training ship based from Tønder. As defence against enemy aircraft a machine gun stand was fitted to the hull's top. The ship was stationed from 1915-03-25[1] to 3. November 1915 at Tønder and from 4. November 1915[2] to 29. März 1916 in Fuhlsbüttel. Hauptmann Stelling and Hauptmann Manger were its commanders. PL25 was put out of service on 1916-03-30[3] and dismantled in the Siemens-Hangar at Berlin-Biesdorf (in Marzahn-Hellersdorf, Berlin). PL 25 made 95 flights. General characteristics Performance Armament</t>
  </si>
  <si>
    <t>//upload.wikimedia.org/wikipedia/commons/thumb/4/4e/Parseval_PL19_1914-08-30.jpg/300px-Parseval_PL19_1914-08-30.jpg</t>
  </si>
  <si>
    <t>Luft-Fahrzeug-Gesellschaft</t>
  </si>
  <si>
    <t>https://en.wikipedia.org/Luft-Fahrzeug-Gesellschaft</t>
  </si>
  <si>
    <t>112.3 m (368 ft 5 in)</t>
  </si>
  <si>
    <t>2 × Maybach C-X , 154 kW (206 hp) each</t>
  </si>
  <si>
    <t>76 km/h (48 mph, 42 kn)</t>
  </si>
  <si>
    <t>Dismantled</t>
  </si>
  <si>
    <t>Imperial German Navy</t>
  </si>
  <si>
    <t>https://en.wikipedia.org/Imperial German Navy</t>
  </si>
  <si>
    <t>16.40 m (53 ft 10 in)</t>
  </si>
  <si>
    <t>14,000 m3 (494,000 cu ft)</t>
  </si>
  <si>
    <t>Jodel D.9 Bébé</t>
  </si>
  <si>
    <t>The Jodel D.9 Bébé is a French single-seat ultralight monoplane designed by Jean Délémontez for amateur construction.[1][2] In March 1946, Edouard Joly and Jean Délémontez formed the Société des Avions Jodel to supply kits, materials and plans to allow homebuilders to construct an ultralight monoplane designed by Délémontez and named the Jodel D.9 Bébé. The D9 was a wooden low-wing cantilever monoplane with a single-seat open cockpit and a fixed tailskid landing gear. The wing had an inner section of parallel chord and no dihedral, joined to outer tapered sections with strong (140) dihedral. This became a standard feature of many subsequent Jodel models. The prototype D.9, registered F-PEPF, first flew on the 22 January 1948 and was flown by Edouard Joly. The D.9 was powered by a single 25 h.p. Poinsard flat two-cylinder engine, the D.91 by a 34 h.p. A.B.C. Scorpion flat-two and the D.92 by flat-four Volkswagen engines of either 26 hp (19 kW) or 45 hp (34 kW). The D.93 had a 28 hp (21 kW) Poinsard.[3] Although designed for amateur construction and built in large numbers, it was also built commercially and the Wassmer company built 12. Plans were also sold by a number of companies including Falconair in Canada. Over 800 plans have been sold and over 500 aircraft have been built by amateurs and flying clubs. Ben Keillor translated the French kit plans to English in 1959, and constructed and demonstrated a D9 in Canada and America.[4] The design was further developed into the two-seat Jodel D.11. Data from: Jane's All the World's Aircraft 1956-7[5][verification needed] Jean Delmontez scaled up the D.9 to produce plans for a three-seater powered by a 75 to 85 hp (56 to 63 kW) engine, but was persuaded by SALS (the Light Sport Aircraft Service of the French Government) to build the two-seat D.11 to provide training aircraft for French aero clubs using the wing of the D.10. Data from Jane's All the World's Aircraft 1956–57[7]General characteristics Performance  Related development</t>
  </si>
  <si>
    <t>//upload.wikimedia.org/wikipedia/commons/thumb/3/3b/OO-45_Jodel_D.9_B%C3%A9b%C3%A9_cropped.jpg/300px-OO-45_Jodel_D.9_B%C3%A9b%C3%A9_cropped.jpg</t>
  </si>
  <si>
    <t>Ultralight monoplane</t>
  </si>
  <si>
    <t>Jodel</t>
  </si>
  <si>
    <t>https://en.wikipedia.org/Jodel</t>
  </si>
  <si>
    <t>Jean Délémontez</t>
  </si>
  <si>
    <t>500+</t>
  </si>
  <si>
    <t>5.45 m (17 ft 11 in)</t>
  </si>
  <si>
    <t>9.0 m2 (97 sq ft)</t>
  </si>
  <si>
    <t>162 kg (357 lb)</t>
  </si>
  <si>
    <t>272 kg (600 lb)</t>
  </si>
  <si>
    <t>1 × Volkswagen 4-cylinder air cooled horizontally-opposed piston engine, 19 kW (26 hp)</t>
  </si>
  <si>
    <t>460 km (290 mi, 250 nmi)</t>
  </si>
  <si>
    <t>2.09 m/s (412 ft/min)</t>
  </si>
  <si>
    <t>130 km/h (81 mph, 70 kn)</t>
  </si>
  <si>
    <t>https://en.wikipedia.org/Jean Délémontez</t>
  </si>
  <si>
    <t>{'D.9 Bébé': 'wered by a 19\xa0kW (25\xa0hp) Poinsard.', 'D.91': 'wered by a 26\xa0kW (35\xa0hp) ABC Scorpion.', 'D.92': 'wered by a 26\xa0hp (19\xa0kW)} or 45\xa0hp (34\xa0kW) Volkswagen', 'D.93': 'wered by a 21\xa0kW (28\xa0hp) Poinsard.', 'D.97': 'wered by a 24\xa0kW (32\xa0hp) Saroléa Vautour', 'D.98': 'wered by a 25\xa0hp (19\xa0kW) Ava 4A-00'}</t>
  </si>
  <si>
    <t>https://en.wikipedia.org/Falconar F9A</t>
  </si>
  <si>
    <t>Sikorsky S-10</t>
  </si>
  <si>
    <t>The Sikorsky S-10 was a Russian military twin-float seaplane that served with the Russian Navy's Baltic Fleet from the summer of 1913 to 1915. After Igor Sikorsky built the successful Sikorsky S-6 for the Russian military, he tried to build another successful aircraft for them. The S-10 was a modified S-6B built by the Russo-Baltic Carriage Factory. Approximately sixteen production versions of the S-10 were built. It had a less powerful engine and generally weaker structure than the S-6. They had either an 80 hp Gnome Monosoupape or a 100 hp Argus Motoren engine. Some were deployed on the world's first operational seaplane carriers. Sikorsky built a special S-10 for the 1913 military aircraft competition. This particular S-10 had an 80 HP Gnome engine. The wing span was increased by 150 mm and were fitted with outer panels that could be folded for storage. The two seats were fitted side-by-side, and the yoke could be switched between the pilot and co-pilot during flight. The aircraft also took the first prize in the competition although it lacked the speed and manoeuvrability of the S-6B. Its payload of 48% of the aircraft weight was exceptional. After its wingspan had been reduced by another 3050 mm and the Gnome engine was replaced by a stronger Monosoupape engine, the S-10 served as both a reconnaissance and trainer on floats with the Baltic Fleet.[1] Russian test pilot Gleb Alekhnovich set a Russian record by flying non-stop 500 km in 4 hours 56 minutes and 12 seconds with the S-10.[2] Data from History of aircraft construction in the USSR[1]General characteristics Performance</t>
  </si>
  <si>
    <t>//upload.wikimedia.org/wikipedia/commons/thumb/5/5e/Sikorsky_S-10_Aircraft_on_floats_circa_1913.jpg/300px-Sikorsky_S-10_Aircraft_on_floats_circa_1913.jpg</t>
  </si>
  <si>
    <t>Reconnaissance seaplane and trainer</t>
  </si>
  <si>
    <t>https://en.wikipedia.org/Reconnaissance seaplane and trainer</t>
  </si>
  <si>
    <t>Russian Baltic Railroad Car Works</t>
  </si>
  <si>
    <t>https://en.wikipedia.org/Russian Baltic Railroad Car Works</t>
  </si>
  <si>
    <t>Igor Sikorsky</t>
  </si>
  <si>
    <t>8 m (26 ft 3 in)</t>
  </si>
  <si>
    <t>16.9 m (55 ft 5 in)</t>
  </si>
  <si>
    <t>16.9 m2 (182 sq ft)</t>
  </si>
  <si>
    <t>567 kg (1,250 lb)</t>
  </si>
  <si>
    <t>1,011 kg (2,229 lb)</t>
  </si>
  <si>
    <t>1 × Gnome Monosoupape 7 Type A 7-cylinder air-cooled rotary piston engine, 60 kW (80 hp)</t>
  </si>
  <si>
    <t>99 km/h (62 mph, 53 kn)</t>
  </si>
  <si>
    <t>500 m (1,640 ft) in 5 minutes 20 seconds</t>
  </si>
  <si>
    <t>https://en.wikipedia.org/Igor Sikorsky</t>
  </si>
  <si>
    <t>Russian Navy</t>
  </si>
  <si>
    <t>https://en.wikipedia.org/Russian Navy</t>
  </si>
  <si>
    <t>22 kg/m2 (4.5 lb/sq ft)</t>
  </si>
  <si>
    <t>0.0587 kW/kg (0.0357 hp/lb)</t>
  </si>
  <si>
    <t>Russian Empire</t>
  </si>
  <si>
    <t>https://en.wikipedia.org/Russian Empire</t>
  </si>
  <si>
    <t>Sikorsky S-6</t>
  </si>
  <si>
    <t>https://en.wikipedia.org/Sikorsky S-6</t>
  </si>
  <si>
    <t>Kyushu K10W</t>
  </si>
  <si>
    <t>The Kyushu K10W Type 2 Land based intermediate trainer (Code Named Oak by the Allies) was a single engine low wing fixed undercarriage monoplane training aircraft which served in the Imperial Japanese Navy Air Service in the latter part of World War II. It was designed by the Kyushu Aircraft Company to the 14-Shi Intermediate Trainer specification of mid 1939 which required a design similar to the North American NA-16 following the Mitsubishi's purchase of an NA-16-4R and an NA-16-4RW on behalf of the Japanese Navy. Design work commenced in January 1940 and the first prototype was ready by April 1941.[2] Despite the similarity of the K10W to other contemporary Japanese aircraft such as the Tachikawa Ki-55 and Mitsubishi Ki-51, it suffered from stall and stability problems that resulted in 16 pre-production testing aircraft being built.[2] Work at Kyuhsu on the Q1W maritime patrol bomber and K11W carrier crew trainer were given a higher priority. Kyushu would build only nine production aircraft before production was transferred in 1943 to Nippon Hikoki (a small company that did a lot of subcontract work), who in turn built 150 examples before production ended in August 1944.[2] The Japanese had purchased two NA-16's and western sources have long believed that the K10W1 was a development of these, however a close study of the Oak, as it was code named by the Allies, shows that they shared nothing beyond a similar configuration.[1] Whereas the NA-16's featured a steel tube structure covered with metal or fabric panels, the K10W1 was of flush riveted stressed skin construction throughout (excepting the fabric covered control surfaces) with a slightly smaller wingspan, narrower chord wings, a longer fuselage and a higher aspect ratio tailplane. The entire cockpit was further forward and the wings were swept forward rather than aft as on the NA-16.[3] In addition, controls were run internally, and footrests retracted rather than being fixed.[2] A version of the K10W built from wood was planned as the K10W2 but was never built.[2] The K10W1 was not popular with crews possibly due to ongoing handling problems and only served with a small number of units which included the Oi, Go, Takarazuka and 81st Kokutais (Naval Air Groups) as trainers. Japanese records do not show that any were used for Kamikaze attacks, although a small number were definitely used as target tugs for gunnery training and as unit hacks attached to operational bases where they probably assisted in getting new pilots up to speed.[2] Data from Arawasi - From American Acorn to Japanese Oak[2]General characteristics Performance Armament  Aircraft of comparable role, configuration, and era  Related lists  2 Hyphenated trailing letter (-J, -K, -L, -N or -S) denotes design modified for secondary role</t>
  </si>
  <si>
    <t>//upload.wikimedia.org/wikipedia/commons/thumb/6/62/Kyushu_K10W1_side.jpeg/300px-Kyushu_K10W1_side.jpeg</t>
  </si>
  <si>
    <t>Intermediate trainer (K10W1)</t>
  </si>
  <si>
    <t>https://en.wikipedia.org/Intermediate trainer (K10W1)</t>
  </si>
  <si>
    <t>Kyushu Aircraft Company and Nippon Hikoki K.K.</t>
  </si>
  <si>
    <t>https://en.wikipedia.org/Kyushu Aircraft Company and Nippon Hikoki K.K.</t>
  </si>
  <si>
    <t>176 [1]</t>
  </si>
  <si>
    <t>8.83 m (29 ft 0 in)</t>
  </si>
  <si>
    <t>12.36 m (40 ft 7 in)</t>
  </si>
  <si>
    <t>3.705 m (12 ft 2 in) rigging position</t>
  </si>
  <si>
    <t>1,476 kg (3,254 lb)</t>
  </si>
  <si>
    <t>2,033 kg (4,482 lb)</t>
  </si>
  <si>
    <t>1 × Nakajima Kotobuki 2 Kai-1 9 cylinder air-cooled radial engine, 450 kW (600 hp)</t>
  </si>
  <si>
    <t>294 km/h (183 mph, 159 kn)</t>
  </si>
  <si>
    <t>830 km (520 mi, 450 nmi)</t>
  </si>
  <si>
    <t>6,770 m (22,210 ft)</t>
  </si>
  <si>
    <t>5,000 m (16,404 ft) in 17 minutes 30 seconds</t>
  </si>
  <si>
    <t>91.6 kg/m2 (18.8 lb/sq ft)</t>
  </si>
  <si>
    <t>1 x 7.7mm Machine Gun</t>
  </si>
  <si>
    <t>4 small practice bombs</t>
  </si>
  <si>
    <t>2-bladed wooden propeller</t>
  </si>
  <si>
    <t>February 1943 - August 1944</t>
  </si>
  <si>
    <t>Jodel D.11</t>
  </si>
  <si>
    <t>The Jodel D.11 is a French two-seat monoplane designed and developed by Société Avions Jodel in response to a French government request for a low-wing aircraft for use by the nation's many emerging flying clubs. More than 3,000 examples have been built and flown.[1] Designers Édouard Joly and Jean Délémontez based the design on two of their earlier projects; they combined the wing of the projected D.10 with a lengthened and widened version of the D.9 fuselage.  The first example flew on 4 April 1950.  Of conventional tailwheel configuration, the D11 featured a fixed, spatted undercarriage, and accommodated pilot and passenger side-by-side.  The wing panels outboard of the landing gear struts had a marked dihedral.  Various powerplants were installed, typically Salmson 9, Continental O-170 or Continental O-200. The aircraft uses all-wood construction with a single piece box-spar.[2] D.11s were licence-built by a number of manufacturers in Europe and elsewhere, including Wassmer, Aero-Difusión, and Falconar Avia.  Many examples were also home-built with plans provided by Falconar.[3] Data from Jane's All the World's Aircraft 1958-59[9]General characteristics Performance   Aircraft of comparable role, configuration, and era</t>
  </si>
  <si>
    <t>//upload.wikimedia.org/wikipedia/commons/thumb/c/cc/Jodel-G-AYKT.jpg/300px-Jodel-G-AYKT.jpg</t>
  </si>
  <si>
    <t>Trainer/tourer</t>
  </si>
  <si>
    <t>Jodel and others</t>
  </si>
  <si>
    <t>https://en.wikipedia.org/Jodel and others</t>
  </si>
  <si>
    <t>more than 3,000</t>
  </si>
  <si>
    <t>6.5 m (21 ft 4 in)</t>
  </si>
  <si>
    <t>8.22 m (27 ft 0 in)</t>
  </si>
  <si>
    <t>2.07 m (6 ft 9 in)</t>
  </si>
  <si>
    <t>12.7 m2 (137 sq ft)</t>
  </si>
  <si>
    <t>345 kg (761 lb)</t>
  </si>
  <si>
    <t>1 × Continental C90-14F 4-cyl. air-cooled horizontally opposed piston engine, 71 kW (95 hp)</t>
  </si>
  <si>
    <t>207 km/h (129 mph, 112 kn)</t>
  </si>
  <si>
    <t>1,170 km (730 mi, 630 nmi) in still air at 1,500 m (4,921 ft) with 30 minutes reserve</t>
  </si>
  <si>
    <t>4 m/s (790 ft/min)</t>
  </si>
  <si>
    <t>195 km/h (121 mph, 105 kn)</t>
  </si>
  <si>
    <t>{'D.11': 'iginal version with a 55\xa0hp Salmson 9Adb engine.', 'D.111': '11 with a 75\xa0hp (56\xa0kW) Minié 4.DC.32  engine, built by Jodel.', 'D.112': '11 with a 65\xa0hp (48\xa0kW) Continental A65 engine, built by Jodel, Wassmer (Société Wassmer), SAN (Société Aéronautique Normande), Valledeau, Denize and amateur constructors. Amateur-built versions can be powered by engines from 65 to 120\xa0hp (48 to 89\xa0kW). The 90\xa0hp (67\xa0kW) Continental C90 has been used.[1][4]D.112AD.112DD.112V', '[object HTMLElement]': {}, 'D.113': '11 with a 100\xa0hp (75\xa0kW) Continental O-200-A engine, amateur-built.', 'D.114': '11 with a 70\xa0hp (52\xa0kW) Minié 4.DA.28 engine, amateur-built.', 'D.115': '11 with a 75\xa0hp (56\xa0kW) Mathis 4G-F-60 engine, amateur-built.', 'D.116': '11 with a 60\xa0hp (45\xa0kW) Salmson 9ADr engine, amateur-built.', 'D.117': 'N built D.11, named Grande Tourisme,[5] 223 built, powerplant 90\xa0hp (67\xa0kW) Continental C90 engine and revised electricsD.117A - Alpavia built D.117', 'D.117A': ' Alpavia built D.117', 'D118': '1 with a 60\xa0hp (45\xa0kW) Walter Mikron II engine, amateur-built.', 'D119': 'ateur-built D.117D.119DD.119DAD.119V', 'D.119D': '119DA', 'D.120': 'ssmer built D.117 named the Paris-Nice,[5] 337 built, powerplant Continental C90.D.120A - (with airbrakes)D.120R - ((Remorqueur) Glider Tug)D.120AR - (Glider Tug with airbrakes)', 'Paris-Nice': '', 'D.120A': ' (with airbrakes)', 'D.120R': ' ((Remorqueur) Glider Tug)', 'D.120AR': ' (Glider Tug with airbrakes)', 'D.121': '11 with a 75\xa0hp (56\xa0kW) Continental A75 engine, amateur-built.', 'D.122': '11 with a 75\xa0hp (56\xa0kW) Praga engine, amateur-built.', 'D.123': '11 with an 85\xa0hp (63\xa0kW) Salmson 5Ap.01 engine, amateur-built.', 'D.124': '11 with an 80\xa0hp (60\xa0kW) Salmson 5Aq.01 engine, amateur-built.', 'D.125': '11 with a 90\xa0hp (67\xa0kW) Kaiser engine, amateur-built.', 'D.126': '11 with an 85\xa0hp (63\xa0kW) Continental C85 engine, amateur-built.', 'EAC D.127': "112 with a sliding canopy and DR.100 undercarriage; (EAC - Société d'Etudes Aéronautiques et Commerciales).[6]", 'EAC D.128': "119 with a sliding canopy and DR.100 undercarriage; (EAC - Société d'Etudes Aéronautiques et Commerciales).[6]", 'D.11 Spécial': 'lconar F11', 'Falconar F11': 'nadian homebuilt derivative design[7]', 'Uetz U2-MFGZ': '', 'Uetz U2V': 'raight winged D119 built in Switzerland by Walter Uetz Flugzeugbau', 'Aero Difusión D-11 Compostela': '', 'Aero Difusión D-112 Popuplane': 'cense-built D.112 by Aero-Difusión of Spain.[8]', 'Aero Difusión D-119 Popuplane': 'cense-built D.119 by Aero-Difusión.[8]', 'Aero Difusión D-1190S Compostela': ' built', 'Blenet RB.01 Jozé': 'rivatives of the D.112 designed by Roger Blenet Powered by Continental A65-8F engines, two known'}</t>
  </si>
  <si>
    <t>https://en.wikipedia.org/Falconar F11 Sporty</t>
  </si>
  <si>
    <t>2-bladed Merville or Légère fixed-pitch propeller with spinner</t>
  </si>
  <si>
    <t>https://en.wikipedia.org/4 April 1950</t>
  </si>
  <si>
    <t>1 passenger or student pilot</t>
  </si>
  <si>
    <t>116 l (30.6 US gal; 25.5 imp gal) in two tanks</t>
  </si>
  <si>
    <t>120 m (394 ft)</t>
  </si>
  <si>
    <t>130 m (427 ft)</t>
  </si>
  <si>
    <t>NACA 23013.5[10]</t>
  </si>
  <si>
    <t>Jodel D9</t>
  </si>
  <si>
    <t>https://en.wikipedia.org/Jodel D9</t>
  </si>
  <si>
    <t>50 km/h (31 mph, 27 kn)</t>
  </si>
  <si>
    <t>Ilyushin Il-103</t>
  </si>
  <si>
    <t>The Ilyushin Il-103 is a single-engine, low-wing training aircraft developed by the Ilyushin Design Bureau that started in 1990 in the Soviet Union. The aircraft is now produced in Russia.[1] It was the first Russian aircraft to achieve Federal Aviation Administration certification, in 1998, for sales in the America.[2] Reviewers Dave Unwin and Marino Boric described the design in a 2015 review as "very robust, safe and comfortable. It was designed for everyday operation on poor runways and with the ability to cope with every variation of the harsh Russian climate."[2] Russia’s United Aircraft Corporation reached an agreement with  Aviation Engineering Zrt of Pécs, Hungary, to develop and licence produce a modernised version of the Ilyushin Il-103 in Hungary in March 2021.[3] Data from [6][7][8]General characteristics Performance   Aircraft of comparable role, configuration, and era    This military aviation article is a stub. You can help Wikipedia by expanding it.</t>
  </si>
  <si>
    <t>//upload.wikimedia.org/wikipedia/commons/thumb/a/a5/Il-103.jpg/300px-Il-103.jpg</t>
  </si>
  <si>
    <t>Training aircraft</t>
  </si>
  <si>
    <t>https://en.wikipedia.org/Training aircraft</t>
  </si>
  <si>
    <t>Ilyushin</t>
  </si>
  <si>
    <t>https://en.wikipedia.org/Ilyushin</t>
  </si>
  <si>
    <t>Genrikh Novozhilov</t>
  </si>
  <si>
    <t>10.56 m (34 ft 8 in)</t>
  </si>
  <si>
    <t>3.135 m (10 ft 3 in)</t>
  </si>
  <si>
    <t>14.71 m2 (158.3 sq ft)</t>
  </si>
  <si>
    <t>900 kg (1,984 lb)</t>
  </si>
  <si>
    <t>1 × Teledyne Continental IO-360-ES2B 6-cyl. air-cooled horizontally-opposed piston engine, 157 kW (211 hp)</t>
  </si>
  <si>
    <t>800 km (500 mi, 430 nmi) (at cruising speed, pilot and 270 kg (600 lb) payload with 30 min fuel reserve)</t>
  </si>
  <si>
    <t>9,840 m (32,280 ft)</t>
  </si>
  <si>
    <t>3.167 m/s (623.4 ft/min)</t>
  </si>
  <si>
    <t>In service</t>
  </si>
  <si>
    <t>see Operators</t>
  </si>
  <si>
    <t>89.1 kg/m2 (18.2 lb/sq ft)</t>
  </si>
  <si>
    <t>8.37 kg/kW (13.75 lb/hp)</t>
  </si>
  <si>
    <t>1,310 kg (2,888 lb)</t>
  </si>
  <si>
    <t>2-bladed Hartzell BHC-C2YF-1BF/F8459A-8R</t>
  </si>
  <si>
    <t>1994-present</t>
  </si>
  <si>
    <t>Soviet Union / Russia</t>
  </si>
  <si>
    <t>https://en.wikipedia.org/Soviet Union / Russia</t>
  </si>
  <si>
    <t>4 pax ( max payload</t>
  </si>
  <si>
    <t>150 kg (330 lb) / 200 l (53 US gal; 44 imp gal) in two wing tanks</t>
  </si>
  <si>
    <t>117 km/h (73 mph, 63 kn) flaps up; 111 km/h (69 mph; 60 kn) 10° flaps</t>
  </si>
  <si>
    <t>340 km/h (210 mph, 180 kn)</t>
  </si>
  <si>
    <t>Utility</t>
  </si>
  <si>
    <t>Jodel DR1050 Excellence</t>
  </si>
  <si>
    <t>The Jodel DR1050 Excellence and Ambassadeur are part of a family of French built aircraft, designed by Jean Délémontez (the principal designer of Jodel aircraft) in collaboration with Pierre Robin, as a development of the Jodel D.10 project.[2] The aircraft was built from 1958 to 1967 both by Centre-Est Aeronautique (CEA) (see Robin Aircraft) and by Société Aéronautique Normande (SAN)[3] but since the demise of the latter in 1968 has only been supplied as plans.[4][5] The original aircraft was designated the DR.100 and features a cantilever low-wing, a three-seat enclosed cockpit, fixed, tailwheel conventional landing gear with a single engine in tractor configuration.[2][3] This was developed ultimately to the DR1050M1 Sicile Record with swept fin and many other refinements such as wheel pants and improved canopy.  Versions were manufactured by both SAN and CEA and variously named Ambassadeur, Excellence, Sicile, and Sicile Record.[2][3] At least 618 of the family were constructed, 286 by SAN and 332 by CEA, between 1958 and 1965.[1] Tricycle landing gear is optional on home-built aircraft.[2] This design was further developed by CEA as the DR200/220/250 series and subsequently as the Robin DR400 series. The aircraft is made from wood, with its flying surfaces covered in doped aircraft fabric. Its 8.72 m (28.6 ft) span wing employs a NACA 23012 airfoil and has an area of 13.60 m2 (146.4 sq ft). The standard engine used is the 100 hp (75 kW) Continental O-200 four-stroke powerplant.[3] Data from Teijgeler[2] and Bayerl[4]General characteristics Performance</t>
  </si>
  <si>
    <t>//upload.wikimedia.org/wikipedia/commons/thumb/7/74/Schaffen_Jodel_DR1050.JPG/300px-Schaffen_Jodel_DR1050.JPG</t>
  </si>
  <si>
    <t>Amateur-built aircraft</t>
  </si>
  <si>
    <t>https://en.wikipedia.org/Amateur-built aircraft</t>
  </si>
  <si>
    <t>Jodel and Pierre Robin</t>
  </si>
  <si>
    <t>618 factory built[1]</t>
  </si>
  <si>
    <t>8.72 m (28 ft 7 in)</t>
  </si>
  <si>
    <t>13.60 m2 (146.4 sq ft)</t>
  </si>
  <si>
    <t>440 kg (970 lb)</t>
  </si>
  <si>
    <t>780 kg (1,720 lb)</t>
  </si>
  <si>
    <t>1 × Continental O-200 four cylinder, air-cooled, four stroke aircraft engine, 75 kW (101 hp)</t>
  </si>
  <si>
    <t>2.8 m/s (550 ft/min)</t>
  </si>
  <si>
    <t>Plans available (2012)</t>
  </si>
  <si>
    <t>https://en.wikipedia.org/Jodel and Pierre Robin</t>
  </si>
  <si>
    <t>57.3 kg/m2 (11.7 lb/sq ft)</t>
  </si>
  <si>
    <t>https://en.wikipedia.org/Robin DR.200</t>
  </si>
  <si>
    <t>2-bladed metal</t>
  </si>
  <si>
    <t>two passengers</t>
  </si>
  <si>
    <t>110 litres (24 imp gal; 29 US gal), in two fuselage tanks of 55 litres (12 imp gal; 15 US gal), one front and one rear</t>
  </si>
  <si>
    <t>Robin DR100</t>
  </si>
  <si>
    <t>https://en.wikipedia.org/Robin DR100</t>
  </si>
  <si>
    <t>88 km/h (55 mph, 48 kn)</t>
  </si>
  <si>
    <t>Tecnam P2008</t>
  </si>
  <si>
    <t>The Tecnam P2008 is a single-engine, high-wing two-seat aircraft built in Italy but aimed at the US market.  It is the first Tecnam aircraft to incorporate major composite components. It was introduced at the AERO Friedrichshafen 2009 show, with first deliveries in December 2009.[1][2] The P2008 is a conventionally laid out strut braced high-wing monoplane aimed specifically at the US market.  Resembling the earlier Tecnam P92 and P2004 in general appearance, the P2008 differs by introducing  a carbon fibre fuselage and integrated fin. The wings and tailplane are all-metal.  It can be adapted to LSA, ultralight or ELA1 categories.[3][2] The wing leading edge is straight except for some pinching at the root and the wing has constant chord over about the inner 60% of span.  Outboard, the trailing edge is tapered; the straight wing tips are slightly upturned.  Frise ailerons on piano hinges span the outboard sections and the inner sections are spanned by slotted flaps. There is a single lift strut on each side, attached to the lower fuselage. The P2008 has a low set all-moving constant chord tailplane with an anti-balance tab.  The fin is swept and the rudder moves above the tailplane.[3] The P2008 is powered by a Rotax 912ULS flat four piston engine driving a two blade propeller.  The cabin seats two side-by side with a door each side and baggage space behind.  The cabin and cabin doors are wider than on earlier Tecnam high-wing aircraft.  Its fixed tricycle undercarriage has spring cantilever main legs and a castoring, non-steerable nosewheel on a compressed rubber suspension.  Ground steering is achieved by differential braking.  All wheels have speed fairings.[3] The first flight was on 30 September 2008.[3] The first P2008 was delivered to the US in December 2009. By November 2010 six had been registered in Australia, Italy, South Korea and the America.[3] As of January 2013 five have been registered in New Zealand, including two as Class 2 Microlights Data from Jane's All the World's Aircraft 2011/12[3]General characteristics Performance Avionics</t>
  </si>
  <si>
    <t>//upload.wikimedia.org/wikipedia/commons/thumb/e/eb/Tecnam_P2008.jpg/300px-Tecnam_P2008.jpg</t>
  </si>
  <si>
    <t>Light aircraft</t>
  </si>
  <si>
    <t>https://en.wikipedia.org/Light aircraft</t>
  </si>
  <si>
    <t>Costruzione Aeronautiche Tecnam</t>
  </si>
  <si>
    <t>https://en.wikipedia.org/Costruzione Aeronautiche Tecnam</t>
  </si>
  <si>
    <t>6.93 m (22 ft 9 in)</t>
  </si>
  <si>
    <t>8.80 m (28 ft 10 in)</t>
  </si>
  <si>
    <t>2.46 m (8 ft 1 in)</t>
  </si>
  <si>
    <t>11.50 m2 (123.8 sq ft)</t>
  </si>
  <si>
    <t>354 kg (780 lb)</t>
  </si>
  <si>
    <t>1 × Rotax 912S flat four air and water cooled piston, 73.5 kW (98.6 hp)</t>
  </si>
  <si>
    <t>1,277 km (793 mi, 690 nmi)</t>
  </si>
  <si>
    <t>4,265 m (13,993 ft)</t>
  </si>
  <si>
    <t>5.85 m/s (1,152 ft/min) at sea level</t>
  </si>
  <si>
    <t>215 km/h (134 mph, 116 kn) economical, 65% power at 2,286 m (7,500 ft)</t>
  </si>
  <si>
    <t>2-bladed Tonini GT fixed pitch</t>
  </si>
  <si>
    <t>2008-present</t>
  </si>
  <si>
    <t>110 L (24.2 Imp gal, 29.0 US gal)</t>
  </si>
  <si>
    <t>NACA 63A</t>
  </si>
  <si>
    <t>73 km/h (45 mph, 39 kn) flaps down</t>
  </si>
  <si>
    <t>Morane-Saulnier Alcyon</t>
  </si>
  <si>
    <t>The Morane-Saulnier Alcyon (en: Kingfisher) is a two or three-seat basic training monoplane designed and built in France by Morane-Saulnier. Designed as a basic trainer for the French military the prototype MS.730 first flew on 11 August 1949. The prototype was a low-wing cantilever monoplane with a fixed tailwheel landing gear and powered by a 180 hp (130 kW) Mathis 8G.20 inverted V8 engine. The engine was replaced with a German war-surplus 240 hp (180 kW) Argus As 10 and the prototype flew again in November 1949 as the MS.731. Two further prototypes were built and flown in 1951 designated MS.732, they were each powered by a Potez 6D 02 engine and the original fixed landing gear of the prototype was replaced with retractable main wheels. The production version that followed was designated the MS.733, with five pre-production aircraft and 200 production aircraft. The aircraft were delivered to the French Navy (40), the French Air Force (145) and the Cambodian Air Force (15). Seventy of the French Air Force aircraft were fitted with machine guns for gunnery training and some of these were later converted for counter-insurgency operations (and re-designated MS.733A) for use in Algeria. After the war, some aircraft were sold to Morocco. The Alcyon was a successful trainer, capable of basic aerobatic maneuvers. It was often used in replacement of pre-war vintage Stampe SV.4 biplanes. Several civilian flying schools, including Air France, used the Alcyon. For the time, it was well equipped with full IFR equipment: two VOR-ILS sets, one ADF set, two VHF radios, a radar altimeter, an attitude indicator, and a directional gyroscope. For this reason, it was often used for navigation training as it was far cheaper to operate than the twin-engine designs commonly used for that task. Since retirement by the French military services, several Alcyons have been restored to flying condition in France by private pilot owners and groups. Data from [5]General characteristics Performance Armament     Related lists</t>
  </si>
  <si>
    <t>//upload.wikimedia.org/wikipedia/commons/thumb/2/27/Morane_MS.733_F-AZKS_83_CVT_01.06.03R_edited-2.jpg/300px-Morane_MS.733_F-AZKS_83_CVT_01.06.03R_edited-2.jpg</t>
  </si>
  <si>
    <t>Basic trainer</t>
  </si>
  <si>
    <t>Morane-Saulnier</t>
  </si>
  <si>
    <t>https://en.wikipedia.org/Morane-Saulnier</t>
  </si>
  <si>
    <t>2 or 3</t>
  </si>
  <si>
    <t>9.32 m (30 ft 7 in)</t>
  </si>
  <si>
    <t>11.28 m (37 ft 0 in)</t>
  </si>
  <si>
    <t>2.42 m (7 ft 11.25 in)</t>
  </si>
  <si>
    <t>21.90 m2 (235.74 sq ft)</t>
  </si>
  <si>
    <t>1,260 kg (2,778 lb)</t>
  </si>
  <si>
    <t>1,670 kg (3,682 lb)</t>
  </si>
  <si>
    <t>1 × Potez 6D.30 inverted inline piston engine , 179 kW (240 hp)</t>
  </si>
  <si>
    <t>260 km/h (162 mph, 141 kn)</t>
  </si>
  <si>
    <t>920 km (572 mi, 497 nmi)</t>
  </si>
  <si>
    <t>4,800 m (15,750 ft)</t>
  </si>
  <si>
    <t>5.0 m/s (985 ft/min) [3]</t>
  </si>
  <si>
    <t>Several flown by private owners</t>
  </si>
  <si>
    <t>230 km/h (143 mph, 124 kn) [3]</t>
  </si>
  <si>
    <t>French Air Force</t>
  </si>
  <si>
    <t>https://en.wikipedia.org/French Air Force</t>
  </si>
  <si>
    <t>4 hours 40 minutes[3]</t>
  </si>
  <si>
    <t>Avia BH-19</t>
  </si>
  <si>
    <t>The Avia BH-19 was a fighter aircraft built in Czechoslovakia in 1924. It was a low-wing braced monoplane derived from the Avia BH-3 and reflected its designers' ongoing belief that the monoplane configuration was the most suitable for a fighter aircraft. Initial trials revealed excellent performance, but also displayed control problems and aileron flutter. Nevertheless, the Czechoslovakian Army was sufficiently impressed to inform Avia that it would order the BH-19 if the problems could be rectified. The first prototype was destroyed in a crash during speed trials, and the second prototype revealed no better handling than its predecessor. At this point, the Czechoslovakian War Ministry stepped in and asked Avia to cease its attempts to develop a monoplane fighter.  General characteristics Performance Armament  Related development</t>
  </si>
  <si>
    <t>10.80 m (35 ft 5 in)</t>
  </si>
  <si>
    <t>18.3 m2 (197 sq ft)</t>
  </si>
  <si>
    <t>792 kg (1,746 lb)</t>
  </si>
  <si>
    <t>1,155 kg (2,546 lb)</t>
  </si>
  <si>
    <t>1 × Skoda-built Hispano-Suiza 8Fb Vee-8 , 230 kW (310 hp)</t>
  </si>
  <si>
    <t>8,000 m (26,200 ft)</t>
  </si>
  <si>
    <t>5.6 m/s (1,090 ft/min)</t>
  </si>
  <si>
    <t>Caudron G.4</t>
  </si>
  <si>
    <t>The Caudron G.4 was a French biplane with twin engines, widely used during World War I as a bomber. It was designed by René and Gaston Caudron as an improvement over their single-engined Caudron G.3. The aircraft employed wing warping for banking. The first G.4 was built in 1915, and it was manufactured in France, England and Italy. It was the world's first twin-engine aircraft to be widely used, starting in March 1915. The Caudron G.4 was used as a reconnaissance bomber against the German Empire. Later, when Germany developed a fighter force, the aircraft was used for night bombing. The G.4 was in use in Belgium, France, Finland, Italy, Portugal, the United Kingdom, and the America. While the Caudron G.3 was a reliable reconnaissance aircraft, it could not carry a useful bombload, and owing to its design, was difficult to fit with useful defensive armament. In order to solve these problems, the Caudron G4 was designed as a twin-engined development of the G.3, first flying in March 1915.[1] While the G.4 had a similar pod and boom layout to the G.3, it had two Le Rhône rotary or Anzani 10 radial engines mounted on struts between the wings instead of a single similar engine at the front of the crew nacelle, while wingspan was increased and the tailplane had four rudders instead of two. This allowed an observer/gunner position to be fitted in the nose of the nacelle, while the additional power allowed it to carry a bombload of 100 kg. The G.4 was one of the few twin-engine aircraft to be able to fly with one engine stopped. With two engines and a large wing area, the G.4 had enough power to break altitude records. In May 1915, the French aviator Etienne Poulet broke the altitude record with 3 passengers, reaching a height of 5.850 m (19.226 ft). In Italy, on the 9th November 1916, the Italian aviator Guido Guidi  set a world absolute altitude record, reaching a height of 26.083 ft (7.950m). A total of 1358 G.4s were produced in France, while a further 51 examples were produced by the A.E.R. company in Italy and 12 were built in Britain by the British Caudron company.[1] The G.4 entered service with the French Aéronautique Militaire in November 1915. It was the first twin-engine aircraft in service in any numbers with the French. The Caudron G.4 was used to carry out bombing raids deep behind the front line, being used to attack targets as far away as the Rhineland.[1] Increasing losses led to its withdrawal from day bombing missions by the French in the autumn of 1916.[1] The British Royal Naval Air Service (RNAS) also used the G.4 as a bomber, receiving 55, of which twelve were licence-built by the British Caudron company and the remainder supplied from France. Number 4 and 5 Wing RNAS used the G.4 for attacks against German seaplane and airship bases in Belgium.[2] It was finally replaced in RNAS service by Handley Page O/100 aircraft in the autumn of 1917.[1] Italian G.4s proved successful in operating in the mountainous Alpine fronts, where its good altitude capabilities proved useful.[1] The G.4 was also used by the Imperial Russian Air Force for reconnaissance purposes. The Finnish Air Force purchased one G.4 as well as two G.3s aircraft with spares, from Flyg Aktiebolaget on 26 April 1923 for 100,000 Finnish markka. The G.4 was used by the FAF as an ambulance aircraft in 1923. The first G.4 prototype flew in March 1915. The G.4 was manufactured in three main versions, A.2 for reconnaissance, B.2 for bombing and E.2 for training. The A.2 was equipped with a radio for fire spotting, B.2 could carry 100 kg (220 lb) of bombs and the E.2 was equipped with dual controls. G.4IB (French: Blindage) was an armored version. There were also other bomber and escort aircraft versions. The Japanese Army received an unknown number of Caudron G.4s, which it designated 戊 1 (Bo 1). The Caudron G.6 was a further developed G.4, with a conventional fuselage and tail replacing the pod and boom arrangement of the G.3. Two Caudron G.4s are displayed in national museums. C.4263 is preserved at the Steven F. Udvar-Hazy Center in Virginia, US. C.1720 is displayed at the Musée de l'Air et de l'Espace, Paris. A third Caudron G.4 is known to be under restoration in France in a private collection. Data from Suomen ilmavoimien lentokoneet 1918-1939[3]General characteristics Performance Armament</t>
  </si>
  <si>
    <t>//upload.wikimedia.org/wikipedia/commons/thumb/3/3d/Caudron_G.4_%285%29.jpg/300px-Caudron_G.4_%285%29.jpg</t>
  </si>
  <si>
    <t>Bomber</t>
  </si>
  <si>
    <t>Caudron</t>
  </si>
  <si>
    <t>https://en.wikipedia.org/Caudron</t>
  </si>
  <si>
    <t>Caudron Frères</t>
  </si>
  <si>
    <t>2 (pilot and observer/gunner)</t>
  </si>
  <si>
    <t>17.2 m (56 ft 5 in)</t>
  </si>
  <si>
    <t>38 m2 (410 sq ft)</t>
  </si>
  <si>
    <t>733 kg (1,616 lb)</t>
  </si>
  <si>
    <t>2 × Le Rhône 9C 9-cylinder air-cooled rotary piston engines, 60 kW (80 hp) each</t>
  </si>
  <si>
    <t>124 km/h (77 mph, 67 kn)</t>
  </si>
  <si>
    <t>{'A.2': 'or reconnaissance, ', 'B.2': 'or bombing and ', 'E.2': 'or training. The A.2 was equipped with a radio for fire spotting, B.2 could carry 100\xa0kg (220\xa0lb) of bombs and the E.2 was equipped with dual controls. ', 'G.4IB': 'French: '}</t>
  </si>
  <si>
    <t>1 × machine gun</t>
  </si>
  <si>
    <t>113 kg (250 lb) of bombs</t>
  </si>
  <si>
    <t>2-bladed fixed-pitch propellers</t>
  </si>
  <si>
    <t>French Air ForceCorpo Aeronautico MilitareRNASFinnish Air Force</t>
  </si>
  <si>
    <t>https://en.wikipedia.org/French Air ForceCorpo Aeronautico MilitareRNASFinnish Air Force</t>
  </si>
  <si>
    <t>Caudron G.3</t>
  </si>
  <si>
    <t>https://en.wikipedia.org/Caudron G.3</t>
  </si>
  <si>
    <t>Kyushu K11W</t>
  </si>
  <si>
    <t>The Kyūshū K11W Shiragiku (白菊, "White Chrysanthemum") made by the Kyūshū Aircraft Company, was a land-based bombing trainer aircraft which served in the Imperial Japanese Navy Air Service in the latter years of World War II. As indicated by its Japanese designation, "training aircraft for on-board work" (機上作業練習機, kijō sagyō renshū-ki?), it was designed to train crews in operating equipment for bombing, navigation, and communication, as well as navigation techniques. A total of 798 K11Ws were manufactured, including a small number of K11W2 ASW and transport aircraft alongside the K11W1 trainer variant. These aircraft were also used in kamikaze missions during the last stages of the Pacific War. The Kyūshū K11W had a rather simple mid-wing layout. The crew consisted of a pilot and gunner/radio operator sitting in line under the canopy and the trainee bombardier, trainee navigator, and instructor in the lower fuselage beneath the wing. The K11W served as the basis for the Q3W1 Nankai (南海, "South Sea") anti-submarine patrol aircraft, which did not progress beyond the development phase. It was enlarged, but unlike the K11W, had retracting landing gear. Data from Japanese Aircraft of the Pacific War[1]General characteristics Performance Armament     Related lists 2 Hyphenated trailing letter (-J, -K, -L, -N or -S) denotes design modified for secondary role                               1. Winds, 2. Lightning, 3. Nighttime lights, 4. Mountains, 5. Stars/constellations, 6. Seas, 7. Clouds, 8. Plants, 9. Skies, 10. Landscapes, and 11. Flowers</t>
  </si>
  <si>
    <t>//upload.wikimedia.org/wikipedia/commons/thumb/c/c0/K11W_postwar.jpg/300px-K11W_postwar.jpg</t>
  </si>
  <si>
    <t>Bomber crew trainer (K11W1)</t>
  </si>
  <si>
    <t>https://en.wikipedia.org/Bomber crew trainer (K11W1)</t>
  </si>
  <si>
    <t>Kyūshū Aircraft Company</t>
  </si>
  <si>
    <t>https://en.wikipedia.org/Kyūshū Aircraft Company</t>
  </si>
  <si>
    <t>10.24 m (33 ft 7 in)</t>
  </si>
  <si>
    <t>14.98 m (49 ft 2 in)</t>
  </si>
  <si>
    <t>3.93 m (12 ft 11 in)</t>
  </si>
  <si>
    <t>30.5 m2 (328 sq ft)</t>
  </si>
  <si>
    <t>1,677 kg (3,697 lb)</t>
  </si>
  <si>
    <t>2,640 kg (5,820 lb)</t>
  </si>
  <si>
    <t>1 × Hitachi GK2B Amakaze 21 9-cylinder air-cooled radial piston engine, 384 kW (515 hp)</t>
  </si>
  <si>
    <t>230 km/h (140 mph, 120 kn) at 1,700 m (5,577 ft)</t>
  </si>
  <si>
    <t>1,760 km (1,090 mi, 950 nmi)</t>
  </si>
  <si>
    <t>5,620 m (18,440 ft)</t>
  </si>
  <si>
    <t>175 km/h (109 mph, 94 kn) at 1,000 m (3,281 ft)</t>
  </si>
  <si>
    <t>3,000 m (9,843 ft) in 19 minutes 35 seconds</t>
  </si>
  <si>
    <t>{'K11W1': ' The basic bomber crew trainer, of all-metal construction with fabric-covered control surfaces.', 'K11W2': ' Anti-submarine warfare and transport version of all-wood construction.', 'Q3W1 Nankai': ' Dedicated Anti-submarine warfare aircraft based on the K11W. 1 built.'}</t>
  </si>
  <si>
    <t>1 × 7.7 mm rear-firing machine gun</t>
  </si>
  <si>
    <t>2 × 30 kg (66 lb) bombs on training role, or 1 × 250 kg (550 lb) bomb on kamikaze missions</t>
  </si>
  <si>
    <t>1942-1945</t>
  </si>
  <si>
    <t>Kamov Ka-37</t>
  </si>
  <si>
    <t>The Kamov Ka-37 is an unmanned helicopter designed for aerial photography, television and radio broadcasting, delivery of medicines, food, mail, and emergency aid in disasters or hard and dangerous environments, and later several military roles. The aircraft uses coaxial rotors and a 45 kW engine. The operator may be located in a vehicle with monitors and flight controls, or with a simple hand-held radio controller.  This article on an aircraft of the 1990s is a stub. You can help Wikipedia by expanding it.</t>
  </si>
  <si>
    <t>//upload.wikimedia.org/wikipedia/commons/thumb/a/a6/Ka-37_NTW_2_93_2.jpg/300px-Ka-37_NTW_2_93_2.jpg</t>
  </si>
  <si>
    <t>Kamov</t>
  </si>
  <si>
    <t>https://en.wikipedia.org/Kamov</t>
  </si>
  <si>
    <t>I.Ae. 25 Mañque</t>
  </si>
  <si>
    <t>The I.Ae. 25 Mañque (en: Vulture) was an Argentine assault troop/cargo glider designed at the Instituto Aerotecnico de Cordoba. The prototype was finished on 11 August 1945, flying only once before it was cancelled. Its structure was constructed with Argentine woods mañio, araucaria and guatambú. Its design was based on the American military glider CG-4A Waco, its exterior configuration being very similar. It had a crew of two and carried 13 fully loaded soldiers. General characteristics Performance   Aircraft of comparable role, configuration, and era</t>
  </si>
  <si>
    <t>//upload.wikimedia.org/wikipedia/commons/thumb/6/69/IAe25.gif/300px-IAe25.gif</t>
  </si>
  <si>
    <t>Transport glider</t>
  </si>
  <si>
    <t>Instituto Aerotecnico de Cordoba</t>
  </si>
  <si>
    <t>https://en.wikipedia.org/Instituto Aerotecnico de Cordoba</t>
  </si>
  <si>
    <t>17.40 m (57 ft 1 in)</t>
  </si>
  <si>
    <t>25.5 m (83 ft 8 in)</t>
  </si>
  <si>
    <t>3.84 m (12 ft 7 in)</t>
  </si>
  <si>
    <t>79.1 m2 (85.1 sq ft)</t>
  </si>
  <si>
    <t>2,460 kg (5,410 lb)</t>
  </si>
  <si>
    <t>3,580 kg (7,880 lb)</t>
  </si>
  <si>
    <t>Argentina</t>
  </si>
  <si>
    <t>13 troops</t>
  </si>
  <si>
    <t>Armstrong Whitworth A.W.16</t>
  </si>
  <si>
    <t>The Armstrong Whitworth A.W.16 (or A.W.XVI) was a British single-engine biplane fighter aircraft designed and built by Armstrong Whitworth Aircraft.  A number were sold to the Chinese Kwangsi Air Force. The A.W.16 was developed by Armstrong Whitworth to meet the requirements of Specification F9/26. With the first prototype flying in 1930, it was too late for consideration against this specification, and was submitted against specification Specification N21/26[1] for a naval fighter for the Fleet Air Arm. It was a single bay biplane with wings of unequal span braced with N-type interwing struts, and bore a close family resemblance to the A.W.XIV Starling Mk I, though with a less Siskin-like, humped fuselage. The undercarriage was fixed, undivided and spatted. The Armstrong Siddeley Panther radial engine, earlier known as the Jaguar Major was enclosed by a Townend ring.[1][2] Problems with the Panther engine delayed the aircraft, and the competing Hawker Nimrod was purchased before the AW.16 could be delivered for evaluation. When it was evaluated, it showed inferior performance to the Nimrod, and had poor handling on an exposed carrier deck.[1] Armstrong Whitworth continued to try to sell the aircraft, and produced a second prototype (G-ACCD) fitted with a more reliable Panther IIA engine for submission against Specification F7/30 for an order from the Royal Air Force. However, by this time the A.W.16 was out of date, and was quickly discarded from consideration, which was eventually won by the Gloster Gladiator.[1] A number of production aircraft were made, however, with 17 ordered by the Kwangsi Air Force in China [3] The first prototype A.W.16 was in 1933 experimentally fitted with the 15-cylinder 3-row radial Armstrong Siddeley Hyena, but this engine suffered from cooling problems and was abandoned.[4] The second prototype was rebuilt into the Armstrong Whitworth Scimitar fighter.[1] The 16 A.W.16 fighters for the Kwangsi air force were produced late in 1931,[3] and were delivered via Hong Kong. While initially serving in the air force of the local Warlords, the A.W.16s were (along with the rest of the Kwangsi Air Force) incorporated in the main Chinese Nationalist Air Force in 1937. Data from The Complete Book of Fighters [3]General characteristics Performance Armament</t>
  </si>
  <si>
    <t>//upload.wikimedia.org/wikipedia/commons/thumb/4/47/AW_16a.jpg/300px-AW_16a.jpg</t>
  </si>
  <si>
    <t>Armstrong Whitworth</t>
  </si>
  <si>
    <t>https://en.wikipedia.org/Armstrong Whitworth</t>
  </si>
  <si>
    <t>33 ft 0 in (10.06 m)</t>
  </si>
  <si>
    <t>11 ft 6 in (3.51 m)</t>
  </si>
  <si>
    <t>261 sq ft (24.2 m2)</t>
  </si>
  <si>
    <t>2,795[6] lb (1,268 kg)</t>
  </si>
  <si>
    <t>3,520 lb (1,597 kg)</t>
  </si>
  <si>
    <t>1 × Armstrong Siddeley Panther IIA 14 cylinder radial engine, 525 hp (391 kW)</t>
  </si>
  <si>
    <t>200 mph (320 km/h, 170 kn) at 15,000 ft (4,600 m)</t>
  </si>
  <si>
    <t>270 mi (430 km, 230 nmi) [1]</t>
  </si>
  <si>
    <t>26,100 ft (8,000 m)</t>
  </si>
  <si>
    <t>6 min to 10,000 ft (3,000 m)</t>
  </si>
  <si>
    <t>Armstrong Whitworth Scimitar</t>
  </si>
  <si>
    <t>2 × forward firing .303 in (7.7 mm) Vickers machine guns  in sides of fuselage with 500 rpg</t>
  </si>
  <si>
    <t>https://en.wikipedia.org/Armstrong Whitworth Scimitar</t>
  </si>
  <si>
    <t>Clark YH[5]</t>
  </si>
  <si>
    <t>Armstrong Whitworth Starling Mk I</t>
  </si>
  <si>
    <t>https://en.wikipedia.org/Armstrong Whitworth Starling Mk I</t>
  </si>
  <si>
    <t>Taylor Cub</t>
  </si>
  <si>
    <t>The Taylor Cub was originally designed by C. Gilbert Taylor as a small, light and simple utility aircraft, evolved from the Arrowing Chummy. It is the forefather of the popular Piper J-3 Cub, and total production of the Cub series was 23,512 aircraft.[1] In 1930 with C. G. Taylor as Chief Engineer the Taylor Aircraft Company embarked on the production of a two-seat tandem low-powered aircraft, designated the Taylor Cub. The Cub featured a design with wings mounted high on the fuselage, an open cockpit, fabric-covered tubular steel fuselage and wooden wings which used the USA-35B airfoil. It was originally powered by a 20 horsepower (15 kilowatts) Brownback "Tiger Kitten" engine. Since the young offspring of the tiger is called a cub, Taylor's accountant, Gilbert Hadrel, was inspired to name the little airplane "The Cub".[citation needed] The "Tiger Kitten" engine roared but was not strong enough to power the Cub. On September 12, 1930, a test flight of the Taylor Cub ended abruptly when the aircraft ran out of runway; the underpowered engine was unable to lift the monoplane higher than five feet (1.5 meters) above the ground. In October, a Salmson AD-9 radial engine produced in France was fitted to the Cub giving good performance, but it was expensive to maintain.[citation needed] Finally in February 1931, Taylor introduced an improved Cub airframe, powered by the newly developed Continental Motors 37 horsepower (27.6 kilowatt) A-40 engine. The new Taylor E-2 Cub was awarded Category 2 or "Memo" certificate 2-358 on June 15, 1931, and licensed by the U.S. Department of Commerce for manufacture (it was later awarded full Approved Type Certificate A-455 on November 7). Twenty-two E-2 Cubs were sold during 1931, retailing for $1,325; by 1935, cost had increased to $1475 and by the end of production in February 1936, 353 Cubs had been built at Emery Airport, Bradford, Pennsylvania.[citation needed] Data from [1]General characteristics Performance  Related development Aircraft of comparable role, configuration, and era</t>
  </si>
  <si>
    <t>//upload.wikimedia.org/wikipedia/commons/thumb/c/c6/Taylor_E-2_Cub_NC13146_DLB.jpg/300px-Taylor_E-2_Cub_NC13146_DLB.jpg</t>
  </si>
  <si>
    <t>Light utility aircraft</t>
  </si>
  <si>
    <t>https://en.wikipedia.org/Light utility aircraft</t>
  </si>
  <si>
    <t>Taylor Aircraft Company</t>
  </si>
  <si>
    <t>https://en.wikipedia.org/Taylor Aircraft Company</t>
  </si>
  <si>
    <t>C. Gilbert Taylor</t>
  </si>
  <si>
    <t>35 ft 2 in (10.72 m)</t>
  </si>
  <si>
    <t>6 ft 6 in (1.98 m)</t>
  </si>
  <si>
    <t>184 sq ft (17.1 m2)</t>
  </si>
  <si>
    <t>510 lb (231 kg)</t>
  </si>
  <si>
    <t>1 × Continental A40-2 4-cylinder air-cooled horizontally-opposed piston engine, 35 hp (26 kW)</t>
  </si>
  <si>
    <t>225 mi (362 km, 196 nmi)</t>
  </si>
  <si>
    <t>12,000 ft (3,700 m)</t>
  </si>
  <si>
    <t>400 ft/min (2.0 m/s)</t>
  </si>
  <si>
    <t>https://en.wikipedia.org/C. Gilbert Taylor</t>
  </si>
  <si>
    <t>{'Taylor E-2': 'ototype first flown in September 1930 with a 20\xa0hp (15\xa0kW) Brownbach Tiger Kitten engine, engine changed to a 40\xa0hp (30\xa0kW) Salmson D-9 radial in October 1930. although the D-9 had enough power for the E-2 it was expensive and was built to metric sizes which would have caused maintenance problems.', 'Taylor E-2 Cub': 'oduction variant of the E-2 with the Continental A-40-2 or in later production the improved A-40-3 engine, produced from 1931 to 1936.', 'Taylor F-2': 'rsistent troubles with the early A-40 engines on the E-2 led to a search for other suitable powerplants. First choice was the Aeromarine AR-3-40, a three-cylinder air-cooled radial engine which produced 40 horsepower at 2050 RPM. The Aeromarine-powered Cub was designated the F-2.[citation needed] One float-equipped aircraft was designated F-2S.', 'Taylor G-2': ' another search for a replacement for the A-40, Taylor went to the extreme of designing and building his own 35-40 horsepower engine. This was fitted to serial number 149, registration X14756. The Taylor-powered Cub was designated the G-2.[citation needed]', 'Taylor H-2': 'e G-2 Cub was re-engined with a 35 horsepower Szekely SR-3-35 (pronounced Say-Kai), another three-cylinder air-cooled radial engine which produced 35 hp at 1750 RPM. The Szekely-powered Cub was designated the H-2.[citation needed]', 'Taylor J-2': 'as the final iteration of the Cub series under the Taylor name, before the company renamed itself to ', 'Taylorcraft A': 'first in the Taylorcraft series.', 'Taylor-Young Model A': 'was little more than a refined Cub with side-by-side seating. Taylor-Young soon changed its name to '}</t>
  </si>
  <si>
    <t>6 lb/sq ft (29 kg/m2)</t>
  </si>
  <si>
    <t>0.04 hp/lb (0.066 kW/kg)</t>
  </si>
  <si>
    <t>https://en.wikipedia.org/Taylor J-2</t>
  </si>
  <si>
    <t>970 lb (440 kg)</t>
  </si>
  <si>
    <t>Piper J-3</t>
  </si>
  <si>
    <t>https://en.wikipedia.org/Piper J-3</t>
  </si>
  <si>
    <t>Macchi M.B.323</t>
  </si>
  <si>
    <t>The Macchi MB.323 was an Italian single-engine basic training monoplane designed and built by Macchi. No orders were placed and only a prototype was built. Designed as a basic trainer to complement the M.416 in Italian military service, the MB.323 first flew in 1952. It was a single-engine, low-wing cantilever monoplane powered by a nose-mounted Pratt &amp; Whitney Wasp radial engine and a retractable tailwheel landing gear. It had two tandem cockpits covered by a sliding one-piece canopy. The type was evaluated against the Fiat G.49 which was preferred by the air force and the MB.323 did not enter production. Data from Jane's All The World's Aircraft 1953-54.[2]General characteristics Performance Armament   Aircraft of comparable role, configuration, and era</t>
  </si>
  <si>
    <t>//upload.wikimedia.org/wikipedia/commons/thumb/a/a6/AerMacchi_MB_323.jpg/300px-AerMacchi_MB_323.jpg</t>
  </si>
  <si>
    <t>Training monoplane</t>
  </si>
  <si>
    <t>9.80 m (32 ft 2 in)</t>
  </si>
  <si>
    <t>12.40 m (40 ft 8 in)</t>
  </si>
  <si>
    <t>4.04 m (13 ft 3 in)</t>
  </si>
  <si>
    <t>22.0 m2 (237 sq ft)</t>
  </si>
  <si>
    <t>1,690 kg (3,726 lb)</t>
  </si>
  <si>
    <t>2,250 kg (4,960 lb)</t>
  </si>
  <si>
    <t>1 × Pratt &amp; Whitney R-1340-AN-1 Wasp nine-cylinder radial engine, 450 kW (610 hp)</t>
  </si>
  <si>
    <t>374 km/h (232 mph, 202 kn) at 2,900 m (9,500 ft)</t>
  </si>
  <si>
    <t>7,500 m (24,600 ft)</t>
  </si>
  <si>
    <t>326 km/h (203 mph, 176 kn) at 2,000 m (6,600 ft) (70% power)</t>
  </si>
  <si>
    <t>2 min 2 s to 1,000 m (3,300 ft)</t>
  </si>
  <si>
    <t>1 × 7.9 mm machine gun in port wing</t>
  </si>
  <si>
    <t>racks for practice bombs</t>
  </si>
  <si>
    <t>Abrial A-3 Oricou</t>
  </si>
  <si>
    <t>The A-3 Oricou (French for African vulture) was a small French touring airplane designed in 1927 by Georges Abrial. It could seat two, and was powered by a 30 kW (40 hp) piston engine. General characteristics       This article on an aircraft of the 1920s is a stub. You can help Wikipedia by expanding it.</t>
  </si>
  <si>
    <t>Georges Abrial</t>
  </si>
  <si>
    <t>https://en.wikipedia.org/Georges Abrial</t>
  </si>
  <si>
    <t>G. Abrial</t>
  </si>
  <si>
    <t>1 × unknown piston engine, 30 kW (40 hp)</t>
  </si>
  <si>
    <t>Mitsubishi Ki-2</t>
  </si>
  <si>
    <t>The Mitsubishi Ki-2 (九三式双軽爆撃機, Kyūsan-shiki sōkei bakugekiki, "Army Type 93 Twin-engine Light Bomber") was a light bomber built by Mitsubishi for the Imperial Japanese Army Air Service (IJAAS) in the 1930s. Its Allied nickname was "Louise". Despite its antiquated appearance, the Ki-2 was successfully used in Manchukuo and in North China during the early stages of the Second Sino-Japanese War, in areas where danger from enemy fighter aircraft was minimal. It was later used in a training role. The Ki-2 was a low-wing cantilever monoplane with corrugated metal alloy decking, twin fins with rudders, fixed divided landing gear and was powered by two 435 hp (324 kW) Nakajima Kotobuki radial engines. Maximum speed was 225 km/h (140 mph), normal range 900 km (490 nmi; 560 mi) and maximum take-off weight 4,550 kg (10,030 lb). Single 7.7 mm (0.303 in) machine guns were mounted in a semi-enclosed nose and dorsal positions and it could carry a maximum bomb load of 500 kg (1,100 lb). The Ki-2 was, like its stable mate the Mitsubishi Ki-1, an adaptation of the Junkers S36 first flown in 1927. Militarized into the Junkers K37 by Junker's Swedish subsidiary AB Flygindustri at Limhamn near Malmö in Sweden, it was able to reach altitudes unattainable by contemporary fighter aircraft. However, by 1930 this advantage had been lost due to developments such as the Bristol Bulldog fighter and Junkers was unsuccessful in selling the design.  In 1931, representatives of the Mitsubishi Nainenki K.K. in Japan visited the Limhamn facilities to study some of the military conversions of Junkers aircraft, and purchased the sole K37 prototype S-AABP (ex D-1252 S36-prototype) as well as all development papers signing a contract for licensed production. The K37 prototype was brought to Japan and tested in combat in the Manchurian Incident of 1931, following which the IJAAS authorized Mitsubishi to produce both heavy and light bomber variations. The Mitsubishi Ki-1 heavy bomber was a much larger new design following only the general arrangement of the K37 and first flew in August 1932. The  Mitsubishi Ki-2 light bomber version, a minimally re-designed K37, flew for the first time in May 1933. The fuselage was redesigned by Mitsubishi, but the wings were kept largely unchanged, except for additional ailerons. Mitsubishi built total of 113 aircraft and an additional 13 aircraft were built by Kawasaki Kōkūki Kōgyō KK from 1933-1936.[1] An up-graded version was produced in quantity as the Ki-2-II (Army Type 93-II Twin-engined Light Bomber), with nose turret and semi-retractable main landing gear and powered by two 559 hp (417 kW) Mitsubishi Ha-8 (Army Type 94 550hp Air Cooled Radial) engines. Although already obsolescent by the time of its introduction, it was used with great success in the counterinsurgency operations of the Pacification of Manchukuo, and as well as limited use in the Second Sino-Japanese War in combat in north China. Vulnerable to attack by enemy fighters, and replaced by aircraft with greater range and payload by the late 1930s, both versions ended their flying careers in the training role. A civilian version of the Ki-2-II named Ohtori (Phoenix) was bought by the Asahi Shimbun newspaper and made a number of long-range record-breaking and "goodwill" flights from 1936 to 1939. Registered J-BAAE, it covered the 4,930 km (2,660 nmi; 3,060 mi) from Tachikawa military air base to Bangkok in 21 hours 36 minutes flying time in December 1936, and in early 1939 achieved a round-China flight of some 9,300 km (5,000 nmi; 5,800 mi). Data from Japanese Aircraft, 1910-1941[1]General characteristics Performance Armament     Related lists</t>
  </si>
  <si>
    <t>//upload.wikimedia.org/wikipedia/commons/thumb/9/97/Ki-2_93siki-soukei.jpg/300px-Ki-2_93siki-soukei.jpg</t>
  </si>
  <si>
    <t>Light bomber</t>
  </si>
  <si>
    <t>https://en.wikipedia.org/Light bomber</t>
  </si>
  <si>
    <t>12.6 m (41 ft 4 in)</t>
  </si>
  <si>
    <t>19.9 m (65 ft 3 in)</t>
  </si>
  <si>
    <t>4.6 m (15 ft 1 in)</t>
  </si>
  <si>
    <t>56 m2 (600 sq ft)</t>
  </si>
  <si>
    <t>2,800 kg (6,173 lb)</t>
  </si>
  <si>
    <t>4,500 kg (9,921 lb)</t>
  </si>
  <si>
    <t>2 × Nakajima Kotobuki 9-cylinder air-cooled radial engines, 324 kW (435 hp)  each</t>
  </si>
  <si>
    <t>225 km/h (140 mph, 121 kn)</t>
  </si>
  <si>
    <t>Imperial Japanese Army Air Service (IJAAS)</t>
  </si>
  <si>
    <t>https://en.wikipedia.org/Imperial Japanese Army Air Service (IJAAS)</t>
  </si>
  <si>
    <t>{'Ki-2-I (Army Type 93-I Twin-engined Light Bomber)': 'itial production variant, powered by two 435\xa0hp (324\xa0kW) Nakajima Kotobuki radial engines; 126 built.', 'Ki-2-II (Army Type 93-II Twin-engined Light Bomber)': 'nal production variant with nose turret and semi-retractable main landing gear, powered by two 559\xa0hp (417\xa0kW) Mitsubishi Ha-8 (Army Type 94 550hp Air Cooled Radial) engines; 61 built.', 'Mitsubishi Ohtori (大鳥, Ōtori, "phoenix", lit. "large bird")': 'de-militarized long-range record-breaking aircraft operated by Asahi Shimbun; 1 built. Was mistakenly given the Allied reporting name of Eva or Eve.', 'Eva': 'r ', 'Eve': ''}</t>
  </si>
  <si>
    <t>2× to 3× 7.7 mm (0.303 in) machine guns</t>
  </si>
  <si>
    <t>300 kg (660 lb) (small run) or 500 kg (1,100 lb)(heavy run) of bombs</t>
  </si>
  <si>
    <t>1933-1938</t>
  </si>
  <si>
    <t>Caproni Ca.135</t>
  </si>
  <si>
    <t>The Caproni Ca.135 was an Italian medium bomber designed in Bergamo in Italy by Cesare Pallavicino. It flew for the first time in 1935, and entered service with the Peruvian Air Force in 1937, and with the Regia Aeronautica (Italian Royal Air Force) in January 1938.[citation needed] A proposed variant with more powerful engines designated the Caproni Ca.325 was built only in mock-up form. General Valle (Chief of Staff of the Regia Aeronautica) initiated the "R-plan" – a program designed to modernize Italy's air force, and to give it a strength of 3,000 aircraft by 1940. In late 1934 a competition was held for a bomber with the following specifications: The ceiling and range specifications were not met, but the speed was exceeded by almost all the machines entered. At the end of the competition, the "winners" were the Ca.135 (with 204 aircraft ordered), the Fiat BR.20 (204), the Savoia-Marchetti SM.79 (96), the CANT Z.1007 (49), and the Piaggio P.32 (12). This array of aircraft was proof of the anarchy, clientelism, and inefficiency that afflicted the Italian aviation industry. Worse was the continuous waste of resources by the Regia Aeronautica (Italian Royal Air Force). Orders were given for aircraft that were already obsolete. The winners of the competition were not always the best – the BR.20 was overlooked in favour of the SM.79, an aircraft which was not even entered in the competition. The Ca.135 was to be built at Caproni's main Taliedo factory in Milan, which is why the type had a designation in the main Caproni sequence, rather than in the Caproni-Bergamaschi Ca.300 series. However, the project was retained at Ponte San Pietro and the prototype, completed during 1934–35 (a long construction time for the period), was first flown on 1 April. The project chief was Cesare Pallavicino of CAB (Caproni Aereonautica Bergamasca). Although the new bomber was in the "century series" of Caproni aircraft, it resembled the Caproni Ca.310, with its rounded nose, two engines, low-slung fuselage and wings with a very long chord. Several versions were fitted with different engines and some had noticeable performance differences. The prototype was powered by two 623 kW (835 hp) (at 4,000 m/13,123 ft) Isotta Fraschini Asso XI.RC radial engines initially fitted with two bladed wooden propellers. It had a length of 14.5 m (48 ft), a wingspan of 18.96 m (62.2 ft), and a wing surface of 61.5 m2 (662 sq ft). It weighed 5,606 kg (12,359 lb) empty and had a 2,875 kg (6,338 lb) useful load. Structurally, it was built of mixed materials, with a stressed-skin forward fuselage and a wood and fabric-covered steel-tube rear section; the wings being of metal and wood, using fabric and wood as a covering. The wings were more than 1⁄3 of the total length, and had two spars of wooden construction, covered with plywood and metal. The strength coefficient was 7.5. The tail surfaces were built of wood covered with metal and plywood. The fuel system, with two tanks in the inner wings, held a total of 2,200 L (581 US gal). The Ca.135's fuselage shape was quite different from, for example, that of the Fiat BR.20. If the latter resembled the American B-25 Mitchell, the Ca.135, with its low fuselage more resembled the American B-26 Marauder. Its long nose accommodated the bomb-aimer (bombardier) and a front turret (similar to the Piaggio P.108 and later British bombers). The front part of the nose was detachable to allow a quick exit from the aircraft. It also had two doors in the cockpit roof, giving the pilots the chance to escape in an emergency. The right-hand seat could fold up to assist entry to the nose. A single 12.7 mm (0.5 in) in a turret in mid-fuselage, was manned by the co-pilot. A seat for the flight engineer was later fitted. The wireless operator's station, in the aft fuselage, was fitted with the AR350/AR5 (the standard for Italian bombers), a radiogoniometer (P63N), an OMI AGR.90 photographic-planimetric machine or the similar AGR 61. The aircraft was also equipped with an APR 3 camera which although not fixed, was normally operated through a small window. The wireless operator also had a 12.7 mm (0.5 in) machine gun in the ventral position. All this equipment made him very busy; as a result, an extra man was often carried. The aircraft had very wide glazed surfaces in the nose, cockpit, and the central and aft fuselage; much more than in other Italian aircraft. The aircraft was fitted with three machine guns: two 12.7 mm (0.5 in) calibre in the upper turret rsp. belly-stand and one 7.7 mm (0.303 in) calibre gun in the nose. All had 500 rounds, except the 7.7 mm (0.303 in) which had 350. Bombload, like most Italian bombers, was less than impressive in terms of total weight, but was relatively flexible, depending on the role – from anti-ship to close air support: The aircraft had a better bomb capacity than most of its contemporaries (the SM.79 could carry: 2 × 500 kg/1,100 , 5 × 250 kg/550 lb, 12 × 100 kg/220 lb or 50 kg/110 lb bombs, or 700 × 1–2 kg/2-4 lb bomblets). The aircraft was underpowered, with a maximum speed of 363 km/h (226 mph) at 4,500 m (14,800 ft) and a high minimum speed of 130 km/h (81 mph), (there were no slats, and maybe not even flaps). Ceiling was only 6,000 m (20,000 ft) and the endurance, at 70% of throttle, was 1,600 km (990 mi). All-up weight was too high, with total of 8,725 kg (19,235 lb), not 7,375 kg (16,259 lb) as expected. The total payload of 2,800 kg (6,200 lb) was shared between the crew (320+ kg/705+ lb), weapons (200 kg/441 lb), radios and other equipment (100 kg/220 lb), fuel (2,200 L/581 US gal), oil (1,500 kg/3,307 lb), oxygen and bombs. There was almost no chance of carrying a full load of fuel with the maximum bombload, (other Italian bombers were generally capable of a 3,300–3,600 kg/7,275-7,937 lb payload). The lack of power made take-offs when over-loaded, impossible. Indeed, even with a normal load, take-offs were problematic. Take-off and landing distances were 418 m (1,371 ft) and 430 m (1,410 ft). The range was good enough to assure 2,200 km (1,400 mi) with 550 kg (1,210 lb) and 1,200 km (750 mi) with 1,200 kg (2,650 lb). The production version was fitted with two inline liquid-cooled Asso XI RC.40 engines, each giving 671 kW (900 hp) at 4,000 m (13,120 ft). Aerodynamic drag was reduced, with three-bladed metal propellers that were theoretically more efficient. These new engines gave the aircraft a maximum speed of 400 km/h (250 mph) at 4,000 m (13,120 ft). It could climb to 2,000 m (6,560 ft) in 5.5 minutes, 4,000 m (13,120 ft) in 12.1 minutes and 5,000 m (16,400 ft) in 16.9 minutes. Despite this, the aircraft was still underpowered, so the 1939 Ca.135Mod, fitted with 746 kW (1,000 hp) Piaggio P.XI engines, was developed. The aircraft arrived late in respect to the others (like the BR.20), and with totally unsatisfactory technology. Despite this there was an order for 32 aircraft from the Regia Aeronautica on 19 June 1937. They started to enter service in January 1938, over a year after the BR and SM bombers. In 1938 seven aircraft were earmarked for the Aviazione Legionaria to serve in the Spanish Civil War. These Tipo Spagna ("Spanish Type") aircraft were refitted with Fiat A.80 R.C.41 engines, rated at 746 kW (1,000 hp). Crews from 11 Wing were sent to Taliedo (just outside Milan), to take the first seven aircraft  – designated Ca.135S – to Spain. One was damaged on take-off, the other six flew to Ciampino near Rome, where two suffered damage on landing. After repairs and some modifications, the seven aircraft were not ready to leave for Spain until late 1938. During the flight two were forced by icing to return to Italy and three crashed into the sea. Only two arrived at Palma de Mallorca, where they remained unused for six months. Production of the aircraft was initially 32 aircraft, of which eight were Ca.135Ss, some were converted into the Ca.135Mod. The first Ca.135Bis were built in 1938. They were fitted with 746 kW (1,000 hp) Piaggio P.XI RC.40 engines, with Piaggio P.1001 three-blade metal propellers. Length was 17.7 m (58.1 ft), wingspan 18.8 m (61.7 ft), and wing surface 60 m2 (646 ft2). Armament was still only two 12.7 mm (0.5 in) guns and one 7.7 mm (0.303 in), but the nose was redesigned to be more aerodynamic. Another 32 aircraft were ordered and built between 1939 and June 1940. They were not successful aircraft, being heavily criticized by the Italian pilots. Unable to be used operationally, they were sent to flying schools, and then exported to Hungary. The first batch of Ca.135s flown by 11 Wing were phased out by late 1938. 25 were still available at Jesi airfield, but only four were airworthy. The others were probably in maintenance for engine replacement. There were at least 15 Ca.135Ss and Ca.135Mods at the Malpensa flying school in 1940, the poor condition of these aircraft meant that they were scrapped in November 1941. With the scrapping of the first batch and the selling of the second, all 64 Ca.135s left the service of the Regia Aeronautica without performing a single operational mission. In the 1938 Imperial Japanese Army Air Force evaluation, the Ca.135 P.XI had lost to the Fiat BR.20, but the Magyar Királyi Honvéd Légierő (MKHL; the Royal Hungarian Air Force), Hungarian Air Force nonetheless ordered it. They were delivered 1940 and 1942 in two series of 36 rsp. 31 (originally 32, but one plane was lost on the delivery flight) planes. Also a licence production of aircraft and engines was considered. The Hungarians operated a total of 67 Ca.135bis with some success against the Soviet Union on the Eastern Front in 1941 and 1942, once Hungary had committed its forces in that sector during World War II. These aircraft constituted almost the entire Hungarian heavy bomber force. They were ordered after Hungarians returned 33 out of 36 Caproni Ca.310s acquired between May and September 1939. Because of an Italian credit for 300 million lire and the impossibility of acquiring modern German aircraft, Honvéd air force acquired the new, more powerful, Ca.135bis. They were ordered in Dec 1939.[1] After that "deal" the first charge was delivered in May/June 1940, the second one in May 1942 (from a second order submitted in July 1941).  Regia Aeronautica had rejected the Ca.135s on account of its technical shortcomings and the aircraft had been taken off production. But in Hungarian service  this bomber proved quite satisfactory.[1] When Hungary declared war to the Soviet Union, in June 1941, Honvéd air force was almost entirely equipped with Italian aircraft.[1] The bombers had their baptisme of fire on 27 June 1941, the day of Hungarian declaration of war. That day, 1st Lt Istvan Szakonyi, on his Ca.135 from the 4/III Bomber Group, managed to destroy  an important bridge with a 'trial drop' of two bombs.[2] The Ca.135s equipped  the 3./III Group of 3rd Bomber Wing, based in Debrecen, a bomber unit of the Hungarian air formation commanded by Lt Col Béla Orosz, that had been tasked to provide air support to the Hungarian Rapid Corps, subordinated to German 17th Army.[3] On 11 August, six Capronis, commanded by 1st Lt Szakonyi, took off to bomb a 2 km (6,560 ft) bridge  across the Bug River of the city of Nikolayev, on the Black sea. One Ca.135 had to turn back due to engine problems, but the other five, escorted by Hungarian Fiat CR.42s and Reggiane Re.2000s, continued eastwards. Szakonyi's Caproni was hit by AA fire and lost his port engine but the squadron commander remained in action. One of his pilots, Capt. Eszenyi, destroyed the bridge, and Szakonyi bombed the Nikolayev train station. On the way back the Capronis were intercepted by Soviet Polikarpov I-16 fighters. The escorting Hungarian fighters shot down five I-16, while the crippled Szakonyi's Ca.135 managed to destroy another three Polikarpovs. After the German 11th Army captured Nikolayev, on 16 August, the commander of Luftflotte 4, Col Gen Lohr, decorated the successful Hungarian crews at Sutyska.[4] The Ca.135 on the Eastern front had frequent malfunctions and its insufficient combat load-carrying capability  set high demands on the mechanics maintaining it. A 50 per cent operational readiness of the Capronis was to be seen as a great achievement.[1] The first Hungarian Flying formation on the Eastern Front was withdrawn in September 1941, for recuperation, re-equipment  and rest. In June 1942 the Hungarians sent the 2nd Air Brigade to provide tactical support and reconnaissance sorties to Hungarian 2nd Army, deployed on the Don. The only bombardment unit, the 4/1 Bomber squadron, was equipped with 17 Ca.135s.[5] The 4° squadron operated these aircraft until late 1942, when the survivors, worn out, were used as training aircraft. The Hungarians did not love the Ca.135Bis, but it was all they had, and so they had to make best out of it. One of the squadrons, the I/4, (originally equipped with eight aircraft), soon lost one on landing. It was replaced by  another four aircraft. This squadron, up to October 1941, carried out 265 attacks, flew 1,040 sorties, and dropped around 1,450 tonnes (1,600 tons) of bombs, evidently helped by the short range (200–300 km/120-190 mi) that allowed them to use the aircraft's maximum bomb load. Two aircraft were shot down, another two were lost in accidents and 11 crewmen were killed. The daily average, over these four months, was over 8 missions flown and 13 tonnes (14 tons) of bombs dropped. Early in 1936, Caproni's representative in Lima, Peru, approached the Peruvian Navy and Aviation Ministry regarding the possible Peruvian purchase of Ca.135 aircraft. Peru had been considering the replacement of its unsatisfactory Caproni Ca.111 bombers since 1935, and the Italian Air Ministry approved of the foreign sale of the Ca.135. Consequently, Peru ordered six Ca.135s from Caproni in May 1936.  Peruvian Aviation Corps Commander Ergasto Silva Guillen led a Peruvian delegation to Italy to evaluate the Ca.135 and to ensure that there was no repeat of what Peruvians recall as the "Ca.111 fiasco". Caproni test pilot Ettore Wengi made a demonstration flight for the Peruvians which left Silva unimpressed; he viewed the Ca.135 as underpowered and lacking in defensive armament and wrote a letter to the Caproni company insisting on modifications to the aircraft and threatening to cancel the Peruvian order if they were not made.  Caproni company founder Gianni Caproni (1886–1957) personally promised that the changes would be made.[6] The resulting version of the aircraft, the Ca.135 Tipo Peru ("Peruvian Type"), had more powerful engines—Isotta Fraschini Asso XI R.C.40 Spinto ("Driven") engines, uprated versions of the Isotta Fraschini R.C.40 Asso ("Ace") delivering 559 kilowatts (750 horsepower) at sea level and 671 kilowatts (900 horsepower) at 4,000 meters (13,123 ft) – and modified engine cowlings with additional openings to accommodate the additional air intakes of the new engines. The new engines gave the Ca.135 better performance that met the Peruvian requirements, and also allowed an increase in the aircraft's bomb load to 2,000 kilograms (4,409 pounds). Defensive armament was improved by the installation of a 12.7-millimeter (0.5-inch) machine gun in a semi-open dorsal turret equipped with a wind deflector shield to protect the gunner and another 12.7-millimeter machine gun in a retractable ventral turret.[7] Both turrets had a 360-degree field of fire, although the ventral turret produced excessive aerodynamic drag when extended and was recommended for use only in emergencies.[6] All six Ca.135 Tipo Peru aircraft were completed in early July 1937. After test flights by Wengi and acceptance by the Peruvian delegation, they were disassembled and shipped to Callao, Peru. Personnel of the Caproni company's Peruvian subsidiary, Caproni Peruana S.A., promptly began their reassembly at Las Palmas. The first Ca.135 was reassembled within two weeks, and the first flights in Peru took place when the six bombers were turned over to the Peruvian Aviation Corps' new 2nd Heavy Bomber Squadron on 10 September 1937.[6] After their pilots had undergone two months of intensive training by Italian officers, five 2nd Heavy Bomber Squadron Ca.135s flew to their permanent base, the Lieutenant Commander Ruiz base, at Chiclayo, Peru, on 5 November 1937, while the sixth bomber remained at Las Palmas to train additional personnel.[7] Once at Chiclayo, the five Ca.135s became the 2nd Bombardment Group, joining the Ca.111 bombers of the 1st Bombardment Group as part of the 1st Aviation Squadron. In 1940 a reorganization resulted in the Ca.135s being assigned to the 13th, 14th, and 15th Escuadrillas alongside Ca.111 bombers, although later in the year the Ca.111s were reclassified as transport aircraft and reassigned to transport squadrons, at which point the 14th and 15th Ecuadrillas were disbanded and all Ca.135s were assigned to the 13th Escuadrilla.[6] In service, the Ca.135 Tipo Peru soon came under criticism, with Peruvian pilots complaining that the bombers yawed to the right on take-off and had poor lateral stability; in addition, their engines proved unreliable in service, and the bombers suffered an excessive number of oil and hydraulic leaks. Caproni Peruana S.A. noted these problems and made plans to correct them in a version of the Ca.135 to be manufactured in Peru, although in the end no Ca.135s were built in Peru.[6] As the result of a growing border crisis with Ecuador in 1941, the bomber squadrons of the Peruvian Aviation Corps were ordered into operational readiness, although engine problems kept them from having more than two aircraft out of each squadron's assigned five bombers airworthy at any given time.  However, the Peruvian bombers were able to train at a bombing range north of Chiclayo. When the Ecuadorian–Peruvian War broke out on 5 July 1941, the Ca.135s remained behind at the Lieutenant Commander Ruiz base while other bombers moved to forward airfields, the greater range of the Ca.135s allowing them to avoid the need to move to forward air bases. However, Peruvian bombing missions were limited to tactical attacks on Ecuadorian troops in the front lines and facilities and forces supporting them directly, a type of attack to which Ca.135s were unsuited. Instead, the Ca.135s conducted unescorted reconnaissance flights over Ecuadorian territory and transport flights to the airfields at Piura and Talara, Peru. On 10 July 1941, during a transport flight, one of the Ca.135s was forced down by engine problems in an area inaccessible to ground vehicles about 50 kilometers (31 mi) from Piura; although it suffered only minor damage, its disassembly for transportation to a repair facility was infeasible, so it was stripped and abandoned.[6] After the war ended on 31 July 1942, the five surviving Ca.135s remained at Chiclayo. They soon were removed from service, disassembled, and carted away on flatbed trucks driven by American military personnel from El Pato airbase. By October 1942, the last of the Peruvian Ca.135s had disappeared. Although they are rumored to have been burned in the desert or buried somewhere around the El Pato air base, their final fate is unrecorded.[7] A single Ca.135 P.XI was modified by Caproni. It incorporated a dihedral tailplane and 1,044 kW (1,400 hp) Alfa Romeo 135 RC.32 Tornado radial engines, and given the designation Ca.135 bis/Alfa. The newer and more powerful engines pushed the maximum speed of the aircraft to more than 480 km/h (300 mph). The final variant was also a one-off, known as the Ca.135 Raid. It was used to set records and win air races. It was  built in 1937 to the order of the Brazilian pilot de Barros. It was powered by two 736 kW (987 hp)Isotta Fraschini Asso XI  and provided with additional fuel capacity for a greatly extended range. While attempting a flight from Italy to Brazil in 1937, de Barros and the Ca.135 Raid disappeared over North Africa, in another disaster for the image of the aircraft. Data from Italian Civil &amp; Military Aircraft 1930–1945[10]General characteristics Performance Armament   Aircraft of comparable role, configuration, and era  Related lists</t>
  </si>
  <si>
    <t>//upload.wikimedia.org/wikipedia/commons/thumb/e/ef/1937-aereo-bimotore-Caproni-135-A-vista-posteriore.jpg/300px-1937-aereo-bimotore-Caproni-135-A-vista-posteriore.jpg</t>
  </si>
  <si>
    <t>c. 140</t>
  </si>
  <si>
    <t>14.38 m (47 ft 2 in)</t>
  </si>
  <si>
    <t>18.80 m (61 ft 8 in)</t>
  </si>
  <si>
    <t>6,051 kg (13,340 lb)</t>
  </si>
  <si>
    <t>9,548 kg (21,050 lb)</t>
  </si>
  <si>
    <t>2 × Piaggio P.XI R.C.40 14-cyl. two-row air-cooled radial piston engines, 746 kW (1,000 hp) each</t>
  </si>
  <si>
    <t>365 km/h (227 mph, 197 kn) at 4,800 m (15,748 ft)</t>
  </si>
  <si>
    <t>1,199 km (745 mi, 647 nmi) to 1,242 mi (1,999 km)</t>
  </si>
  <si>
    <t>6,500 m (21,300 ft)</t>
  </si>
  <si>
    <t>5.75 m/s (1,132 ft/min)</t>
  </si>
  <si>
    <t>349 km/h (217 mph, 189 kn)</t>
  </si>
  <si>
    <t>3,999 m (13,120 ft) in 11min 36s and to 4,999 m (16,401 ft) in 17min 24s</t>
  </si>
  <si>
    <t>3 x 12.7 mm (0.500 in) Breda-SAFAT machine guns</t>
  </si>
  <si>
    <t>1,474 kg (3,250 lb)</t>
  </si>
  <si>
    <t>Regia AeronauticaRoyal Hungarian Air ForcePeruvian Aviation Corps</t>
  </si>
  <si>
    <t>https://en.wikipedia.org/Regia AeronauticaRoyal Hungarian Air ForcePeruvian Aviation Corps</t>
  </si>
  <si>
    <t>1936–1941</t>
  </si>
  <si>
    <t>Dornier Do 335</t>
  </si>
  <si>
    <t>The Dornier Do 335 Pfeil ("Arrow") was a heavy fighter built by Dornier for Germany during World War II. The two-seater trainer version was called Ameisenbär ("anteater"). The Pfeil's performance was predicted to be better than other twin-engine designs due to its unique push-pull configuration and the lower aerodynamic drag of the in-line alignment of the two engines. It was Nazi Germany's fastest piston-engined aircraft of World War II.[2][page needed] The Luftwaffe was desperate to get the design into operational use, but delays in engine deliveries meant that only a handful were delivered before the war ended. The origins of the Do 335 trace back to World War I when Claude Dornier designed a number of flying boats featuring remotely driven propellers and later, due to problems with the drive shafts, tandem engines. Tandem engines were used on most of the multi-engine Dornier flying boats that followed, including the highly successful Do J Wal and the gigantic Do X. The remote propeller drive, intended to eliminate parasitic drag from the engine entirely, was tried in the innovative but unsuccessful Do 14, and elongated, tubular drive shafts as later used in the Do 335 saw use in the rear engines of the four-engined, twinned tandem-layout Do 26 flying boat. There are many advantages to this design over the more traditional system of placing one engine on each wing, the most important being power from two engines with the frontal area (and thus drag) of a single-engine design, allowing for higher performance. It also keeps the weight of the twin powerplants near, or on, the aircraft centerline, increasing the roll rate compared to a traditional twin. In addition, a single engine failure does not lead to asymmetric thrust, and in normal flight there is no net torque, so the plane is easy to handle. The four-surface set of cruciform tail surfaces in the Do 335's rear fuselage design included a ventral vertical fin–rudder assembly that projected downwards from the extreme rear of the fuselage, to protect the rear propeller from an accidental ground strike on takeoff. The presence of the rear pusher propeller also mandated the provision for an ejection seat for safe escape from a damaged aircraft, and designing the rear propeller and dorsal fin mounts to use explosive bolts to jettison them before an ejection was attempted – as well as twin canopy jettison levers, one per side[3] located to either side of the forward cockpit interior just below the sills of the five-panel windscreen's sides, to jettison the canopy from atop the cockpit before ejection.[4] In 1939, Dornier was busy working on the P.59 high-speed bomber project, which featured the tandem engine layout. In 1940, he commissioned a test aircraft, closely modeled on the airframe of the early versions of the Dornier Do 17 bomber but only 40% of the size of the larger bomber, with no aerodynamic bodies of any sort on the wing panels (the original Do 17 had twin engine nacelles on its wings) and fitted with a retractable tricycle landing gear to validate his concept for turning the rear pusher propeller with an engine located far away from it, through the use of a long tubular driveshaft. This aircraft, the Göppingen Gö 9, showed no unforeseen difficulties with this arrangement, but work on the P.59 was stopped in early 1940 when Hermann Göring[citation needed] ordered the cancellation of all projects that would not be completed within a year or so. In May 1942, Dornier submitted an updated version with a 1,000 kg (2,200 lb) bombload as the P.231, in response to a requirement for a single seat, Schnellbomber-like high-speed bomber/intruder. The P.231 proposal was selected as the winner after beating rival designs from Arado, Junkers, and Blohm &amp; Voss. A development contract was awarded, by the RLM issuing the Dornier firm the airframe approval number 8-335, for what would become known as the Do 335. In autumn 1942, Dornier was told that the Do 335 was no longer required, and instead a multi-role fighter based on the same general layout would be accepted. This delayed the prototype delivery as it was modified for the new role. The use of a nose-mount annular radiator for the forward engine (much like a Jumo 211-powered Ju 88, or Jumo 213-powered Focke-Wulf Fw 190D-9) and a ventral-fuselage mount airscooped radiator installation for cooling the rear engine was distinctive. When fitted with DB 603A engines delivering 1,750 PS (1,290 kW; 1,730 hp) at takeoff it had a pair of the largest displacement -44.52 litres - inverted V12 aircraft engine design mass-produced during the Third Reich's existence. The Do 335 V1 first prototype, bearing the Stammkennzeichen (factory radio code) of CP+UA, flew on 26 October 1943 under the control of Flugkapitän Hans Dieterle, a regular Heinkel test pilot and later primary Dornier test pilot. However, several problems during the initial flight of the Do 335 would continue to plague the aircraft through most of its short history. Issues were found with the weak landing gear and with the main gear's wheel well doors, resulting in them being removed for the remainder of the V1's test flights. The Do 335 V1 made 27 flights, flown by three different pilots. During these test flights the second prototype, V2 (Werk Nr 230002) CP+UB, was completed and made its first flight on 31 December 1943, again under the control of Dieterle. New to the V2 were upgraded DB 603A-2 engines, and several refinements learned from the test flights of the V1 as well as further windtunnel testing. On 20 January 1944, the Do 335 V3 (W.Nr. 230004), CP+UC was completed and flown for its first time by Werner Altrogge. The V3 was powered by the new pre-production DB 603G-0 engines which could produce 1,900 PS (1,400 kW) at take-off and featured a slightly redesigned canopy which included twin rear-view mirrors in blisters, one in each of two matching side panels of the well-framed, eleven-panel main canopy's openable section. Following the flights of the V3, in mid January 1944, RLM ordered five more prototypes (V21–V25), to be built as night fighters. By this time, more than 60 hours of flight time had been put on the Do 335 and reports showed it to be a good handling, but more importantly, very fast aircraft, described by Generalfeldmarschall Erhard Milch himself as "...holding its own in speed and altitude with the P-38 and it does not suffer from engine reliability issues". The Do 335 was scheduled to begin mass construction, with the initial order of 120 preproduction aircraft to be manufactured by Dornier-Werke Friedrichshafen (DWF) to be completed no later than March 1946. This number included a number of bombers, destroyers (heavy fighters), and several yet to be developed variants. At the same time,  Dornier-Werke München (DWM) was scheduled to build over 2,000 Do 335s in various models, due for delivery in March 1946 as well. On 23 May 1944, Hitler, as part of the developing Jägernotprogramm (Emergency Fighter Program) directive, which took effect on 3 July, ordered maximum priority to be given to Do 335 production. The main production line was intended to be at Manzell, but a bombing raid in March destroyed the tooling and forced Dornier to set up a new line at Oberpfaffenhofen. The decision was made, along with the rapid shut-down of many other military aircraft development programs, to cancel the Heinkel He 219 night fighter, which also used the DB 603 engines (in well-unitized installations), and use its production facilities for the Do 335 as well. However, Ernst Heinkel managed to delay, and eventually ignore, its implementation, continuing to produce examples of the He 219A. At least 16 prototype Do 335s were known to have flown (V1–V12, W.Nr 230001-230012 and Muster-series prototypes M13–M17, W.Nr 230013-230017) on a number of DB603 engine subtypes including the DB 603A, A-2, G-0, E and E-1. The first preproduction Do 335 (A-0s) starting with W.Nr 240101, Stammkennzeichen VG+PG, were delivered in July 1944. Approximately 22 preproduction aircraft were thought to have been completed and flown before the end of the war, including approximately 11 A-0s converted to A-11s for training purposes. One such aircraft was transferred to the Royal Aircraft Establishment at Farnborough, and later, after a rear-engine fire burnt through the elevator controls during a flight, crashed onto a local school.[5] The first 10 Do 335 A-0s were delivered for testing in May. By late 1944, the Do 335 A-1 was on the production line. It was similar to the A-0 but with the uprated DB 603E-1 engines of some 1,324 kW (1,776 hp) take-off power rating apiece on 87 octane "B4" lignite-derived synthetic fuel,[6] and two underwing hardpoints for additional bombs, drop tanks or guns. It had a maximum speed of 763 km/h (474 mph) at    6,500 m (21,300 ft) with MW 50 boost, or 686 km/h (426 mph) without boost, and climbed to 8,000 m (26,000 ft) in under 15 minutes. Even with one engine out, it reached about 563 km/h (350 mph).[citation needed] Delivery commenced in January 1945. When the America Army overran the Oberpfaffenhofen factory in late April 1945, only 11 Do 335 A-1 single-seat fighter-bombers and two Do 335 A-12 trainers had been completed. French ace Pierre Clostermann claimed the first Allied combat encounter with a Pfeil in April 1945. He describes leading a flight of four Hawker Tempests from No. 3 Squadron RAF over northern Germany, when they came across an unknown aircraft flying at maximum speed at treetop level. Detecting the British aircraft, the German pilot reversed course to evade. Two pilots fired on the Dornier but Clostermann, despite the Tempests' considerable low altitude speed, decided not to attempt to chase it as it was obviously much faster.[7] In 1944, Junkers helped Dornier with work on the Do 335 Zwilling or Dornier Do 635. A meeting was arranged between Junkers and Heinkel engineers, and after the meeting, they began work on the project, named 1075 01-21. The designer, Professor Heinrich Hertel, planned a test flight in late 1945. At the end of 1944, the Germans reviewed aircraft designs with the Japanese military. Among other projects, the Do 635 impressed the Japanese military with its capabilities and design.[8] This design consisted of two Do 335 fuselages, joined by a common centre wing section, with two Rb 50 cameras in the port fuselage for aerial photography. Armament was confined to provision for five 60 kg (130 lb) photo-flash bombs. The mainwheels were common with Ju 352 wheels.  It was also intended that two monopropellant Walter Starthilfe RATOG units would be fitted. In early 1945, a wind-tunnel model was tested, and a cockpit mockup was constructed, but the project was cancelled in February 1945, due to the desperate war situation.[8] The P 256 was to meet a Luftwaffe requirement issued 27 February 1945. It was designed to carry a crew of three (pilot, radar operator, and navigator), with pilot and radar operator together under the canopy, while the navigator was in the fuselage, an idea copied from Arado. Departing from centerline thrust, it was to have two Heinkel HeS 011 engines of 12.7 kN (2,900 lbf) each, podded under the wings in the fashion of the Me 262. The low-mounted wing was unswept, and had an aspect ratio of 5.8:1.[9] Designed armament was four 30 mm (1.2 in) MK 108 cannon in the nose.[9] A field conversion kit was to retrofit two MK 108s in a Schräge Musik configuration.[9] A fighter-bomber variant would have carried two 500 kg (1,100 lb) bombs.[10] Its loaded weight would have included 3,750 kg (8,270 lb) of fuel, giving a wing loading of 276 kg/m2 (57 lb/sq ft). Maximum speed was achieved at 8,000 m (26,000 ft), maximum range at 6,000 m (20,000 ft). Endurance with 4,000 kg (8,800 lb) fuel was calculated as 2.6 hours.[9] Its electronics would have included FuG 24SE with ZVG 24, FuG 29, FuG 25a or c, and FuG 244 Bremen with Gnome weapon triggers.[9] Criticized for having poor cross-sectional area and unduly large tail surfaces, it was not adopted.[9] Only one Do 335 survives, the second preproduction Do 335 A-0, designated A-02, with construction number (Werknummer) 240 102, and factory radio code registration, or Stammkennzeichen, of VG+PH. The aircraft was assembled at the Dornier plant in Oberpfaffenhofen, Bavaria on 16 April 1945. It was captured by Allied forces at the plant on 22 April 1945. VG+PH was one of two Do 335s to be shipped to the America aboard the Royal Navy escort carrier HMS Reaper, along with other captured German aircraft, to be used for testing and evaluation under a USAAF program called "Operation Lusty". One Do 335 (registration FE-1012) went to the USAAF and was tested in early 1946 at Freeman Field, Indiana, USA. Its fate is not recorded. VG+PH went to the Navy for evaluation and was sent to the Test and Evaluation Center, Patuxent River Naval Air Station, Maryland, USA. Following testing from 1945 to 1948, the aircraft languished in outside storage at Naval Air Station Norfolk. In 1961, it was donated to the Smithsonian's National Air Museum, though it remained in deteriorating condition at Norfolk for several more years before being moved to the National Air and Space Museum's storage facility in Suitland, Maryland. In October 1974, VG+PH was returned to the Dornier plant in Oberpfaffenhofen, Germany (then building the Alpha Jet) for a complete restoration. In 1975, the aircraft was restored by Dornier employees, many of whom had worked on the airplane originally. They were surprised that the explosive charges built into the aircraft to blow off the dorsal fin and rear propeller prior to pilot ejection were still installed and active 30 years later.[citation needed] Following restoration the completed Do 335 was displayed at the Hannover, Germany Airshow from 1 May to 9 May 1976. After the air show, the aircraft was loaned to the Deutsches Museum in Munich, where it was on display until 1988, when it was shipped back to Silver Hill, Maryland. VG+PH can be seen today in the Steven F. Udvar-Hazy Center of the National Air and Space Museum alongside other unique late-war German aircraft that also accompanied the Do 335 aboard the Royal Navy escort carrier HMS Reaper for shipment to the America nearly eight decades earlier, such as the only known example of the Arado Ar 234 B-2 Blitz jet reconnaissance-bomber, and the fully restored fuselage and tail surfaces of the only complete surviving Heinkel He 219A Uhu (Eagle-Owl) night fighter (the wings and engines/nacelles are still undergoing restoration).[13][14] Data from Aircraft of the Third Reich Volume one,[15] Century of Flight : Dornier Do 335 Pfeil[16]General characteristics Performance Armament   Aircraft of comparable role, configuration, and era  Related lists</t>
  </si>
  <si>
    <t>//upload.wikimedia.org/wikipedia/commons/thumb/3/3e/Dornier_Pfeil2.jpg/300px-Dornier_Pfeil2.jpg</t>
  </si>
  <si>
    <t>Fighter-bomber</t>
  </si>
  <si>
    <t>https://en.wikipedia.org/Fighter-bomber</t>
  </si>
  <si>
    <t>Dornier Flugzeugwerke</t>
  </si>
  <si>
    <t>https://en.wikipedia.org/Dornier Flugzeugwerke</t>
  </si>
  <si>
    <t>37[1]</t>
  </si>
  <si>
    <t>1944–1945</t>
  </si>
  <si>
    <t>Nazi Germany</t>
  </si>
  <si>
    <t>Douglas Cloudster</t>
  </si>
  <si>
    <t>The Douglas Cloudster was a 1920s American biplane aircraft. It was the only product of the Davis-Douglas Company, and was designed to make the first non-stop flight coast-to-coast across the America. The Davis-Douglas Company was formed in July 1920 to enable Donald Douglas to design and build an aircraft capable of non-stop flight coast-to-coast across the America. David R. Davis provided the financing for the company. The resulting aircraft was the Cloudster, a single-bay equal-span biplane of wooden construction. It was fabric-covered except for the forward fuselage, which was covered with sheet metal. The aircraft was powered by a 400 hp (298 kW) Liberty V-12 piston engine. The Cloudster first flew on 24 February 1921, the aircraft broke the Pacific Coast altitude record by climbing 19,160 ft (5839 m) in 19 March that year, and attempted the coast-to-coast journey in June. The aircraft failed to make a non-stop journey due to engine failure, it had to make a forced landing at Fort Bliss, Texas on 27 June 1921. In 1923, the Cloudster was sold and modified for sightseeing flights, with two additional open cockpits and seats for five passengers replacing one of the fuel tanks. In 1925 it was again sold to T. Claude Ryan, who had it modified further by adding an enclosed cabin with ten seats, the aircraft became the flagship of Ryan's San Diego–to–Los Angeles airline, one of the first scheduled passenger lines in the country. It was subsequently used by a number of operators before it made a forced landing in shallow water off the coast of Ensenada, Baja California in December 1926. It was damaged beyond repair by the tide before it could be recovered, and it flew beer to Tijuana, Mexico.[1][2][3] Following the failure of the coast-to-coast flight, Davis lost interest and Douglas went on to form the Douglas Company (later the Douglas Aircraft Company) in July 1921. Douglas Aircraft would revive the name in 1945 for a proposed  general aviation  aircraft with a pusher propeller, similar to the XB-42, as the Cloudster II.[4][5][6][7]   The company's last effort in general aviation, it was not a success.[4][8] Data from McDonnell Douglas aircraft since 1920 : Volume I[2]General characteristics Performance</t>
  </si>
  <si>
    <t>//upload.wikimedia.org/wikipedia/commons/thumb/2/25/Douglas_Cloudster.jpg/300px-Douglas_Cloudster.jpg</t>
  </si>
  <si>
    <t>Two-seat long-range biplane</t>
  </si>
  <si>
    <t>Davis-Douglas Company</t>
  </si>
  <si>
    <t>https://en.wikipedia.org/Davis-Douglas Company</t>
  </si>
  <si>
    <t>Donald Douglas</t>
  </si>
  <si>
    <t>36 ft 9 in (11.20 m)</t>
  </si>
  <si>
    <t>55 ft 11 in (17.04 m)</t>
  </si>
  <si>
    <t>12 ft 0 in (3.66 m)</t>
  </si>
  <si>
    <t>9,600 lb (4,354 kg)</t>
  </si>
  <si>
    <t>1 × Liberty L-12 V-12 water-cooled piston engine, 400 hp (300 kW)</t>
  </si>
  <si>
    <t>120 mph (190 km/h, 100 kn)</t>
  </si>
  <si>
    <t>19,160 ft (5,840 m)</t>
  </si>
  <si>
    <t>Destroyed</t>
  </si>
  <si>
    <t>85 mph (137 km/h, 74 kn)</t>
  </si>
  <si>
    <t>https://en.wikipedia.org/Donald Douglas</t>
  </si>
  <si>
    <t>33 hours</t>
  </si>
  <si>
    <t>0.417 hp/lb (0.686 kW/kg)</t>
  </si>
  <si>
    <t>2-bladed fixed-pitch wooden propeller</t>
  </si>
  <si>
    <t>https://en.wikipedia.org/24 February 1921</t>
  </si>
  <si>
    <t>660 US gal (550 imp gal; 2,500 l) fuel in two fuel tanks with 50 US gal (42 imp gal; 190 l) oil in a single tank</t>
  </si>
  <si>
    <t>https://en.wikipedia.org/1926</t>
  </si>
  <si>
    <t>2,800 mi (4,500 km, 2,400 nmi)</t>
  </si>
  <si>
    <t>Dassault Mirage IIIV</t>
  </si>
  <si>
    <t>The Dassault Mirage IIIV, also spelled Mirage III V,  was a French vertical take-off and landing (VTOL) prototype fighter aircraft of the mid-1960s developed and produced by Dassault Aviation. The Mirage IIIV was a VTOL derivative of an existing conventional fighter, the Dassault Mirage III; the principal difference between the two types was the addition of eight small vertical lift jets which straddled the main engine. These lift jets would have been used during vertical takeoffs and landings, but would have been inactive during horizontal flight. The Mirage IIIV had come about as a response to the issuing of a NATO specification, NATO Basic Military Requirement 3 (NBMR-3), which sought a supersonic-capable VTOL strike fighter. The Mirage IIIV was a competitor with Hawker Siddeley's P.1154 VTOL fighter, a cousin of the Hawker Siddeley Harrier. Both aircraft competed to be selected to meet the NBMR-3 requirement. While the Mirage IIIV is commonly viewed as being more politically palatable due to an emphasis having been placed upon multinational development and manufacturing plans, the design of P.1154 (which only used a single engine) was seen as more straightforward and practical. Ultimately the P.1154 was selected to meet the NBMR-3 requirement to the detriment of the Mirage IIIV. One of the two prototypes constructed was destroyed in an accident; shortly following its loss, the whole project was abandoned; the surviving aircraft has since been placed on public display. In August 1961, NATO released an updated revision of its VTOL strike fighter requirement, NATO Basic Military Requirement 3 (NBMR-3).[1] Specifications called for a supersonic V/STOL strike fighter with a combat radius of 460 kilometres (250 nmi). Cruise speed was to be Mach 0.92, with a dash speed of Mach 1.5.[2] The aircraft, with a 910-kilogram (2,000 lb) payload, had to be able to clear a 15-metre (50 ft) obstacle following a 150-metre (500 ft) takeoff roll.[3][4] Victory in this competition was viewed being of a high importance at the time as it was seem as being potentially "the first real NATO combat aircraft".[2] During the 1950s and 1960, both French aircraft manufacturer Dassault Aviation and British aerospace company Hawker Siddeley Aviation (HSA) were deeply interested in vertical takeoff/landing (VTOL)-capable combat aircraft. HSA had already been keen to develop a new generation of combat aircraft that would be capable of supersonic speeds.[5] HSA's chief aircraft designer Sir Sydney Camm decided that the company should investigate the prospects of developing and manufacturing a viable combat-capable vertical take-off and landing (VTOL) fighter aircraft.[6] Along with the subsonic Hawker P.1121 fighter (which would become the Hawker Siddeley Harrier later on, a supersonic design, designated as the P.1150 was produced; however, the release of NBMR-3, and subsequent revisions to it, led to the P.1150 proposal being considered to be undersized and thus unsatisfactory, which led to a desire for a redesign.[2][N 1] The new, larger aircraft design soon emerged, which was initially designated as P.1150/3 prior to being redesignated as the P.1154.[4] In January 1962, HSA submitted the P.1154 design to NATO via the Ministry of Aviation.[2] NBMR.3 attracted a total of eleven contenders, including Dassault's Mirage IIIV proposal, which would become viewed as the principal competitor to the  P.1154. Substantial support for the Mirage IIIV came from Britain, work on the programme having involved the British Aircraft Corporation (BAC), while the Dassault-led design also held the favour of several members of the British Air Staff.[7][2] While the P.1154 was judged to be technically superior, the Mirage IIIV had acquired a greater level of political palatability due to the co-operative development and production aspects proposed for the programme, under which work was to be distributed across a number of member nations. Protracting political maneuvering by firms and national governments alike was deployed in attempts to secure their respective project's selection.[8] In May 1962, the P.1154 emerged as the winner in the competition for the NBMR.3 over the Mirage IIIV.[7] While the Mirage IIIV had not been selected to meet NBMR-3, however this did not lead to orders for the rival P.1154 being placed.[8] The French government subsequently withdrew from participation once the Dassault design had not emerged victorious.[7][9] According to aviation author Jeffort, the Mirage IIIV had been rejected mainly because of its excessive complexity, using nine engines compared to the P.1154's single-engine approach.[10] However, NATO lacked any central budget, instead relying on individual member nations to actually procure military equipment, while the NBMR-3 selection went unheeded by all of the NATO member nations. Thus, in 1965, the whole NATO project was unceremoniously terminated.[8] Since the Rolls-Royce RB162 lift engines which had been specified for the Mirage IIIV were not expected to be available before 1963, Dassault decided to modify the first Mirage III prototype into an interim VTOL testbed; in this configuration, it became the Balzac V. This was fitted with eight Rolls-Royce RB.108 lift engines along with a single unreheated Bristol Orpheus BOr 3 as the main engine.[11] According to aerospace publication Flight International, a key goal for the Balzac prototype was to prove the autopilot system, which was identical to the unit which was proposed use with the Mirage IIIV, as well as the lift and transition system.[12] The Balzac began tethered hovering on 12 October 1962 and achieved the first free hover only six days later. The first accelerating transition from vertical take-off to horizontal flight took place on its 17th sortie on 18 March 1963. The aircraft had two fatal accidents, one in January 1964 and one in September 1965. After the last accident the aircraft was not repaired.[13] In the meantime, the Balzac had led to the actual Mirage IIIV, which was roughly twice the size of the earlier aircraft. A pair of Mirage IIIV prototypes were constructed, the first of which conducted its first hovering trial on 12 February 1965.[14][15] It was powered by a single Pratt &amp; Whitney JTF10 turbofan engine, designated as the TF104. The TF104 engine was originally evaluated on a specially-constructed aerial testbed aircraft, the Mirage IIIT, which shared many similarities to basic design of the Mirage IIIC design, with the exception of modifications in order to accommodate the selected engine.[16] The TF104 engine was quickly replaced by an upgraded TF106 engine, with thrust of 74.5 kN (16,750 lbf), before the first prototype made its initial transition to forward flight in March 1966.[17] The prototype subsequently attained Mach 1.32 during test flights. In June 1966, the second prototype, which featured a TF306 turbofan engine for forward thrust of 82.4 kN (18,500 lbf), conducted its first flight. During September of that year, it attained Mach 2.04 in level flight, but was lost in an accident on 28 November 1966.[14] The Mirage IIIV was never able to take off vertically and successfully attain supersonic flight during the same flight. The loss of the second prototype had effectively killed the program, and in fact killed any prospect of an operational Mach 2 vertical take-off fighter for decades. The competing Hawker P.1154 had been cancelled in 1965 by the government just as the prototypes were under construction; however, its subsonic cousin, the Hawker-Siddeley Kestrel VTOL attack aircraft was flying in tri-partite trials with the UK, US and West Germany. The French preferred the Mirage IIIV, and the international cooperation that would have been necessary to move the P.1154 into reality would never materialise. Some of the P.1154 work contributed to the final operational vertical take-off fighter based on the Kestrel, the highly successful Harrier. The Mirage IIIV was never a realistic combat aircraft; the eight lift engines would likely have been a maintenance nightmare, and certainly their weight imposed a severe range and payload penalty on the aircraft. The Dassault Mirage IIIV was a supersonic-capable vertical takeoff/landing (VTOL) fighter aircraft. It shared the general layout of earlier Mirage fighters, but featured a long and relative broad fuselage along with a bigger wing; the Mirage IIIV was considerably larger than contemporary fighter aircraft of its era.[18] Akin to the earlier Balzac V testbed, the Mirage IIIV was outfitted with a total of nine engines: a single SNECMA-modified Pratt &amp; Whitney JTF10 turbofan, designated TF104, capable of producing up to 61.8 kN (13,900 lbf) of thrust, and eight Rolls-Royce RB162-1 engines, each being capable of generating a maximum of 15.7 kN (3,525 lbf) thrust, which were mounted vertically in pairs around the centreline.[18] A key design feature of the Mirage IIIV to improve vertical flight performance was the installation of movable thrust deflector doors ahead of the nozzles set in the aircraft's underside.[19] These would be inclined 45° rearwards while on the ground, dispersing both debris and hot gasses away from the aircraft. As the engines accelerated to full power, these doors would automatically drop to a 90° position in order to obtain maximum lift thrust. According to Flight International, the Mirage IIIV had an advertised performance envelope in the vicinity of Mach 1.15 when flown at low altitude and Mach 2.3 when flown at height.[20] Throughout development, the electronics were given substantial attention; it was this element of the design that has been attributed as being a major contributing factor to the cost overruns which impacted the programme.[20] Many elements of the cockpit and ancillary electronics of the Mirage IIIV were later reused on the conventional Mirage IIIF, which later re-designated as the Mirage F1. Data from Modern Combat Aircraft 23 - Mirage[14]General characteristics Performance  Related development Aircraft of comparable role, configuration, and era  Related lists</t>
  </si>
  <si>
    <t>//upload.wikimedia.org/wikipedia/commons/thumb/6/67/Mirage_IIIV%2C_Musee_de_l%27Air_et_de_l%27Espace%2C_Le_Bourget%2C_Paris._%288256549535%29.jpg/300px-Mirage_IIIV%2C_Musee_de_l%27Air_et_de_l%27Espace%2C_Le_Bourget%2C_Paris._%288256549535%29.jpg</t>
  </si>
  <si>
    <t>VTOL fighter aircraft</t>
  </si>
  <si>
    <t>https://en.wikipedia.org/VTOL fighter aircraft</t>
  </si>
  <si>
    <t>Dassault Aviation</t>
  </si>
  <si>
    <t>https://en.wikipedia.org/Dassault Aviation</t>
  </si>
  <si>
    <t>18 m (59 ft 1 in)</t>
  </si>
  <si>
    <t>5.55 m (18 ft 3 in)</t>
  </si>
  <si>
    <t>12,000 kg (26,455 lb)</t>
  </si>
  <si>
    <t>8 × Rolls-Royce RB162 turbojet engines, 19.61 kN (4,409 lbf) thrust  each lift only</t>
  </si>
  <si>
    <t>Mach 2.04</t>
  </si>
  <si>
    <t>1965-1966</t>
  </si>
  <si>
    <t>https://en.wikipedia.org/12 February 1965</t>
  </si>
  <si>
    <t>Dassault Balzac V</t>
  </si>
  <si>
    <t>https://en.wikipedia.org/Dassault Balzac V</t>
  </si>
  <si>
    <t>IMAM Ro.63</t>
  </si>
  <si>
    <t>The IMAM Ro.63 was an Italian STOL aircraft designed for short-range reconnaissance and light transport during World War II. Interest in a STOL aircraft was raised by the Fieseler Fi 156 Storch acquired from Germany, and in June 1939 the Regia Aeronautica asked Italian aircraft companies to design a similar machine (see below). The IMAM Ro.63 was of mixed construction with wood, fabric and metal used for the fuselage and wings. It first flew in June 1940, just at the outbreak of World War II. It was put into competition with another Italian aircraft, but clearly proved superior. It had STOL capabilities similar to the Fi.156, but the larger fuselage held up to four people, and the wings held more fuel. The 190 kW (250 hp) Hirth HM 508 engine and constant speed propeller helped to give it a maximum speed of 240 km/h (149 mph) and almost 1,000 km (621 mi) range. However, there was no defensive armament, as the Fi 156 had from the C version onwards. The aircraft, designed by Giovanni Galasso, and tested by Aldo Ligabò, could have been a success, but although 150 were ordered, only six were produced from mid-1940 to 1941, due of the shortage of available engines, the Italian engine industry having failed to produce enough suitable Isotta Fraschini Beta engines. The Ro.63 was a viable machine that was not put into production in significant numbers (practically only a pre-series production) despite the fact that development was completed pre-war. They were doomed by lack of Italian-built engines. The performance was better than the Fi 156, with a superior speed and endurance, and only slightly inferior STOL capabilities. This was due to the more powerful engine and the two-speed propeller. The aircraft was deployed in the North African Campaign, together with 30 Fieseler Fi 156 imported from Germany, even though this was insufficient to replace the IMAM Ro.37 and older reconnaissance aircraft. By 1943, after two years hard service, only one Ro.63 survived. In 1948 it was proposed to resume production, but lack of capacity and data about the aircraft meant that the project was eventually abandoned. Other STOL aircraft in the same competition as the Ro.63 included the AVIS C.4 and Caproni GDL. The Avis C.4 had a good performance but suffered from poor flying characteristics.[citation needed] The Caproni GDL, was not completed.[citation needed] Data from Italian Civil and Military aircraft 1930–1945[1]General characteristics Performance   Aircraft of comparable role, configuration, and era  Related lists</t>
  </si>
  <si>
    <t>//upload.wikimedia.org/wikipedia/commons/thumb/1/1e/IMAM_Ro.63_right_front_view.jpg/300px-IMAM_Ro.63_right_front_view.jpg</t>
  </si>
  <si>
    <t>Industrie Meccaniche e Aeronautiche Meridionali (IMAM)</t>
  </si>
  <si>
    <t>https://en.wikipedia.org/Industrie Meccaniche e Aeronautiche Meridionali (IMAM)</t>
  </si>
  <si>
    <t>Giovanni Galasso</t>
  </si>
  <si>
    <t>9.60 m (31 ft 6 in)</t>
  </si>
  <si>
    <t>13.500 m (44 ft 3+1⁄2 in)</t>
  </si>
  <si>
    <t>2.354 m (7 ft 8+2⁄3 in)</t>
  </si>
  <si>
    <t>1,058 kg (2,332 lb)</t>
  </si>
  <si>
    <t>1 × Hirth HM 508D inverted V-8 air-cooled piston engine, 190 kW (250 hp)</t>
  </si>
  <si>
    <t>203 km/h (126 mph, 109 kn)</t>
  </si>
  <si>
    <t>https://en.wikipedia.org/Giovanni Galasso</t>
  </si>
  <si>
    <t>Regia Aeronautica</t>
  </si>
  <si>
    <t>https://en.wikipedia.org/Regia Aeronautica</t>
  </si>
  <si>
    <t>1,482 kg (3,267 lb)</t>
  </si>
  <si>
    <t>1–2</t>
  </si>
  <si>
    <t>SmartBird</t>
  </si>
  <si>
    <t>SmartBird is an autonomous ornithopter created by Festo's Bionic Learning Network with an emphasis on better aerodynamics and manoeuvrability. It is an ornithopter modeled on the herring gull.[1] It has a mass of 450 grams and a wingspan of 1.96 meters.[2] In April 2011 the SmartBird was unveiled at the Hanover Fair. The natural wingbeat of a bird was emulated by using bionics technology to decipher bird flight. Based on the flight of a herring gull, Smartbird differs from previous flapping wing attempts in that it can take off, fly and land by itself. Its wings not only beat up and down, but deliberately twist. This is done by an active torsion mechanism, which provides both lift and propulsion. Smartbird is constructed of polyurethane foam and carbon fiber and is powered by a 135 brushless motor running at 23 watts.[3] Flight occurs in a manner very similar to that of real birds. The vertical motion of the wings is provided by an electric motor in the body of the bird. It is connected to two wheels that attach to rods in the wings in a manner similar to steam locomotives. Inside the wings are torsional servo motors that adjust the wings' angle of attack to provide forward motion.[4][5] Directional control is provided by moving the tail and head.</t>
  </si>
  <si>
    <t>//upload.wikimedia.org/wikipedia/commons/thumb/1/1b/Nuvola_apps_kaboodle.svg/16px-Nuvola_apps_kaboodle.svg.png</t>
  </si>
  <si>
    <t>UAV</t>
  </si>
  <si>
    <t>Festo</t>
  </si>
  <si>
    <t>Kjeller F.F.9 Kaje</t>
  </si>
  <si>
    <t>The FF9 Kaje was a Norwegian trainer aircraft, designed and built by the Norwegian Army Air Service's  aircraft manufacturer Kjeller Flyfabrikk. Work on the Kaje started in 1921. It was built in three series: the Kaje I of which ten were built in 1921 and 1922, the Kaje II of which four were built in 1925 and five Kaje III in 1926. The models differed slightly in wing profile, wingspan and rudder surfaces, based on experience with the previous model. The Kaje was a well built aircraft, constructed primarily of wood with fabric covering, with a good engine, but it had bad spin characteristics. Although primarily used as a training plane and for reconnaissance, the aircraft could also carry arms and was tested with radio equipment. The aircraft was in use until the early 1930s. General characteristics Performance</t>
  </si>
  <si>
    <t>//upload.wikimedia.org/wikipedia/commons/thumb/a/a0/Kjeller_F.F.9_Kaje_I_fly_over_Ullev%C3%A5l%2C_Oslo.jpg/300px-Kjeller_F.F.9_Kaje_I_fly_over_Ullev%C3%A5l%2C_Oslo.jpg</t>
  </si>
  <si>
    <t>Trainer &amp; Reconnaissance</t>
  </si>
  <si>
    <t>Kjeller Flyvemaskinsfabrik</t>
  </si>
  <si>
    <t>https://en.wikipedia.org/Kjeller Flyvemaskinsfabrik</t>
  </si>
  <si>
    <t>Norway</t>
  </si>
  <si>
    <t>https://en.wikipedia.org/Norway</t>
  </si>
  <si>
    <t>Glaser-Dirks DG-400</t>
  </si>
  <si>
    <t>The Glaser-Dirks DG-400 is a single-seat self-launching motorglider that was produced by Glaser-Dirks between 1981 and 1992. It was the first self-launching motorglider with retractable engine and propeller to be produced in large numbers. The cost of carbon-fibre had fallen enough in the late 1970s to allow its use in the wing spars of high-performance gliders. Glaser-Dirks introduced a carbon wing variant of the DG-200 about this time. Designer Wilhelm Dirks realised that the span, strength and very low weight of this wing allowed for a self-launching engine to be carried in the glider without an unacceptable penalty when soaring in weak conditions. The DG-400 was created as a result. It first flew in May 1981. The DG-400 uses the wings and most systems of the DG-202. It has a modified fuselage with a slightly enlarged tailcone and carbon fibre reinforcements to accommodate the engine, which is a relatively large unit with electric starter and electric retraction. This powerful installation, with a user-friendly engine control unit, made the DG-400 easier to operate than other self-launching gliders. As was typical for the time, the engine, propeller and supporting pylon constitute a single unit that extends into the airflow (in more recent self-launchers the engine usually stays inside the fuselage). The type may be flown either with 15 metre or 17 metre wingtips. The DG-400 was not aimed at competitions, but rather at leisure flying. Nevertheless, several World Gliding Records have been achieved flying this type. Data from [1]General characteristics Performance</t>
  </si>
  <si>
    <t>//upload.wikimedia.org/wikipedia/commons/thumb/7/74/Dg-400_from_Zwolle%2C_Holland_%28985521774%29.jpg/300px-Dg-400_from_Zwolle%2C_Holland_%28985521774%29.jpg</t>
  </si>
  <si>
    <t>18 metre class sailplane</t>
  </si>
  <si>
    <t>https://en.wikipedia.org/18 metre class sailplane</t>
  </si>
  <si>
    <t>Glaser-Dirks</t>
  </si>
  <si>
    <t>https://en.wikipedia.org/Glaser-Dirks</t>
  </si>
  <si>
    <t>Wilhelm Dirks</t>
  </si>
  <si>
    <t>10.57 m2 (113.8 sq ft)</t>
  </si>
  <si>
    <t>305 kg (672 lb)</t>
  </si>
  <si>
    <t>1 × Rotax 505 two-stroke retractable pylon mounted air-cooled piston engine, 32 kW (43 hp)</t>
  </si>
  <si>
    <t>400 km (250 mi, 220 nmi) level flight</t>
  </si>
  <si>
    <t>3.90 m/s (768 ft/min) at 80 km/h (43 kn; 50 mph)</t>
  </si>
  <si>
    <t>130 km/h (81 mph, 70 kn) economical</t>
  </si>
  <si>
    <t>43.5 kg/m2 (8.9 lb/sq ft)</t>
  </si>
  <si>
    <t>0.0714 kW/kg (0.0433 hp/lb)</t>
  </si>
  <si>
    <t>2-bladed Hoffman fixed pitch propeller, 1.29 m (4 ft 3 in) diameter</t>
  </si>
  <si>
    <t>20 l (5.3 US gal; 4.4 imp gal)</t>
  </si>
  <si>
    <t>45 at 110 km/h (59 kn; 68 mph)</t>
  </si>
  <si>
    <t>0.5 m/s (98 ft/min)</t>
  </si>
  <si>
    <t>Glaser-Dirks DG-200</t>
  </si>
  <si>
    <t>https://en.wikipedia.org/Glaser-Dirks DG-200</t>
  </si>
  <si>
    <t>63 km/h (39 mph, 34 kn)</t>
  </si>
  <si>
    <t>270 km/h (170 mph, 150 kn) in smooth air</t>
  </si>
  <si>
    <t>+6 -4</t>
  </si>
  <si>
    <t>90 l (24 US gal; 20 imp gal)</t>
  </si>
  <si>
    <t>Savoia-Marchetti S.74</t>
  </si>
  <si>
    <t>The Savoia-Marchetti S.74 was a four-engine airliner developed by Savoia-Marchetti for Ala Littoria. The prototype first flew on 16 November 1934. Only three were ever built.[1] The aircraft were used in passenger service. On 22 December 1937, one broke the speed record over 1,000 kilometres (620 mi), at 322.089 km/h (200.137 mph).[2] When Italy entered World War II in 1940, they were put into service as military transport aircraft for the Regia Aeronautica. None of the three survived the war. Data from World Encyclopedia of Civil Aircraft,[3] Italian Civil and Military Aircraft 1930–1945[1]General characteristics Performance   Aircraft of comparable role, configuration, and era</t>
  </si>
  <si>
    <t>//upload.wikimedia.org/wikipedia/commons/thumb/1/18/Savoia-Marchetti_S.74_%28I-URBE%29_a_Walter_Pegas_%284x%29.jpg/300px-Savoia-Marchetti_S.74_%28I-URBE%29_a_Walter_Pegas_%284x%29.jpg</t>
  </si>
  <si>
    <t>Airliner then military transport aircraft</t>
  </si>
  <si>
    <t>https://en.wikipedia.org/Airliner then military transport aircraft</t>
  </si>
  <si>
    <t>Alessandro Marchetti</t>
  </si>
  <si>
    <t>19.49 m (63 ft 11+1⁄2 in)</t>
  </si>
  <si>
    <t>30.00 m (98 ft 5 in)</t>
  </si>
  <si>
    <t>5.50 m (18 ft 0+1⁄2 in)</t>
  </si>
  <si>
    <t>119.96 m2 (1,291.2 sq ft)</t>
  </si>
  <si>
    <t>7,784 kg (17,160 lb)</t>
  </si>
  <si>
    <t>14,000 kg (30,865 lb)</t>
  </si>
  <si>
    <t>4 × Piaggio Stella P.X R.C. 9-cylinder air-cooled radial piston engines, 520 kW (700 hp)  each for take-off</t>
  </si>
  <si>
    <t>330 km/h (210 mph, 180 kn)</t>
  </si>
  <si>
    <t>7,000 m (22,960 ft)</t>
  </si>
  <si>
    <t>3,000 m (9,840 ft) in 8 minutes 55 seconds</t>
  </si>
  <si>
    <t>https://en.wikipedia.org/Alessandro Marchetti</t>
  </si>
  <si>
    <t>3-bladed variable-pitch metal propellers</t>
  </si>
  <si>
    <t>LATIRegia Aeronautica</t>
  </si>
  <si>
    <t>https://en.wikipedia.org/LATIRegia Aeronautica</t>
  </si>
  <si>
    <t>24 passengers + 363 kg (800 lb) baggage + 726 kg (1,600 lb) freight</t>
  </si>
  <si>
    <t>Savoia-Marchetti S.72</t>
  </si>
  <si>
    <t>https://en.wikipedia.org/Savoia-Marchetti S.72</t>
  </si>
  <si>
    <t>Albatros Al 101</t>
  </si>
  <si>
    <t>The Albatros Al 101 was a 1930s German trainer aircraft. It was a parasol-wing monoplane of conventional configuration, and seated the pilot and instructor in separate, open cockpits.  Data from Nowarra 1993[1]General characteristics Performance     Related lists</t>
  </si>
  <si>
    <t>//upload.wikimedia.org/wikipedia/commons/thumb/0/08/Albatros_L101_0895-4.jpg/300px-Albatros_L101_0895-4.jpg</t>
  </si>
  <si>
    <t>Albatros Flugzeugwerke</t>
  </si>
  <si>
    <t>https://en.wikipedia.org/Albatros Flugzeugwerke</t>
  </si>
  <si>
    <t>8.5 m (27 ft 11 in)</t>
  </si>
  <si>
    <t>515 kg (1,135 lb)</t>
  </si>
  <si>
    <t>830 kg (1,830 lb)</t>
  </si>
  <si>
    <t>1 × Argus As 8a inverted  4-cyl air-cooled in-line piston engine, 73 kW (98 hp)</t>
  </si>
  <si>
    <t>171 km/h (106 mph, 92 kn)</t>
  </si>
  <si>
    <t>670 km (420 mi, 360 nmi)</t>
  </si>
  <si>
    <t>3,600 m (11,800 ft)</t>
  </si>
  <si>
    <t>4.2 m/s (830 ft/min)</t>
  </si>
  <si>
    <t>{'L 101': '', 'L 101W': ' two examples built as floatplanes', 'L 101C': '', '[object HTMLElement]': {}}</t>
  </si>
  <si>
    <t>70 km/h (43 mph)</t>
  </si>
  <si>
    <t>Daimler L20</t>
  </si>
  <si>
    <t>The Daimler L20, later known as the Klemm-Daimler L20, was one of the first light aircraft to be built in significant numbers. A two-seater with an engine of only 20 hp (15 kW), it demonstrated the ability of a small aircraft to cope with flights over the Alps in winter and to make transcontinental journeys of over 36,000 km. Hans Klemm's first light aircraft was the Daimler L15 and the L20 had much in common with it.  Both were cantilever monoplanes with twin open, tandem cockpits and engines of very low power. The L20's low wing distinguished it from its predecessor and had the advantage of providing a low centre of gravity and better view during the landing approach as well as better protection for occupants in case of crash landings. The low-set wing also allowed a shorter undercarriage on the L20, which was otherwise like that of the L15 with the wheels independently mounted on pairs of centrally hinged V-struts and with vertical shock absorbing legs to the wing underside.[1] Wheels were sometimes replaced by floats.  Intended from the start for serial production, the L20's structure was simplified, with a pentagonal cross-section fuselage lacking the L15's rounded upper and lower surfaces.[1] The fuselage was wooden framed with canvas covering.[2] The overall strength of the structure, which had a safety factor of 12, was emphasised.[1] The wing was tapered in planform and was built around two spars, though there were two variants of the internal wing structure.  The first three aircraft, type L20 A1, had wings stiffened against torsion by internal wire bracing but later aircraft, type L20 B1, used a torsion box formed by plywood skin ahead of the rear spar.[1]  Like the later version of the L15, the L20 used a combination of conventional ailerons and unusual wingtip flaps, rotating about an axis well ahead of mid-chord.  The ailerons were directly controlled from the cockpit as normal and the tip flaps were linked to them with external rods and cranks.  On early examples these flaps were roughly square, with a side less than a half of the chord at the tip,[2] but at some later time they were reshaped to produce wing curved tips. The wings could be detached at the root in about five minutes, reducing the width of the L20 to 1.7 m (67 in) for road transport on a trailer pulled by a car.[1][3] At the beginning of the design and testing period the absence of a suitable, serially produced light aircraft engine was a concern and the wing was therefore mounted so that it could be moved fore and aft to allow for the varying centre of gravity positions resulting from engines of different weight.  A glider version was contemplated though not finally used.  Instead, the flight programme began with the L20 powered by the 9 kW (12.5 hp) Harley-Davidson motor cycle engine used in the L15.  By mid 1925 this had been replaced with a new engine, the 15 kW (20 hp) air-cooled, flat twin Mercedes F7502a, which Klemm had persuaded Daimler's engine group to design and build for the light aircraft market. The cost of flying the L20 was low as its cruise fuel consumption was only 63 mL/km (45 mpg). From 1926 the uprated 15 kW (20 hp) Mercedes F7502b was fitted.  The F7502 was central to the success of the L20, though it suffered from repeated rocker arm failures.[1] Having failed to persuade the Daimler management to undertake series production of the L20 despite its early successes, in 1927 Klemm left to set up his own company, Klemm Light Aircraft in Sindelfingen, later moving to Böblingen.[1][4] Thereafter the L20 was often known as the Klemm-Daimler L20 or sometimes the Daimler-Klemm L20. After 1926, new designs appeared under Klemm's name alone; for example the Klemm L25, later Kl25, was a revision of the L20 with a 15 kW (20 hp) Salmson radial engine. The 1925 Round Germany Flight[5] involved five circuits over a total distance of 5,262 km (3,270 mi).[6] Two early L20s and the twin-engined L21  competed against many aircraft from other German manufacturers.  All three Daimler aircraft were very successful in the under 40 hp (30 kW) class, with the L21 the overall winner, receiving 25,000 Goldmarks (worth £1,250 in 1925) and the two L20's coming second and third and winning another 25,000 Goldmark between them. They also contributed to the award of first prize in the contest between German engined aircraft to Mercedes.[7] The best known and most significant flight by the L20 was the wintertime crossing of the Alps in early 1926.  Flight Magazine hailed this as the "Vindication of the Light 'Plane", in the sense that it showed small aircraft to be a practical vehicle for travel over difficult terrain and in uncertain weather.  The pilot was Guritzer and the navigator/engineer von Lansdorff, both from Daimler.  The flight began at Daimler's Sindelfingen base on 16 February. No special preparation such as fuel dumps were made in advance and carefully prepared maps were lost overboard early in the flight. The weather frustrated several attempts to cross the Alps but at last the L20 landed in 300 mm (1 ft) of snow near Zeller See. The return journey reached eastwards, skirting the Alps via Budapest and Vienna and arriving home at Sindelfingen on 16 March.[1][3] During 1927 the L20 continued to contest competitions such as the Lilienthal Prize, winning most of the prizes in the lightplane class[8] and making overseas visits such as the one to the UK in July.[9]  Private owners also took them on long tours, such as the 1927 North European flights of Anton Riediger[1] but no-one went further with their L20 than Baron Freidrich Carl von König-Warthausen, who set off on 11 August 1928 on a world tour, beginning with a flight to Moscow, then on to Tehran, Calcutta and Singapore.  From there he and the L20 crossed to North America by sea but flew across the America, arriving in New York City on 3 September 1929 after travelling 36,000 km (22,369 mi) from Berlin.[1] Data from General - Flight 1927;[9] Performance - Deutches Museum Archive[1]General characteristics Performance</t>
  </si>
  <si>
    <t>//upload.wikimedia.org/wikipedia/commons/thumb/4/44/Klemm-Daimler_L20.png/300px-Klemm-Daimler_L20.png</t>
  </si>
  <si>
    <t>Two-seat light aircraft</t>
  </si>
  <si>
    <t>Daimler aircraft and Klemm Flugzeugebau</t>
  </si>
  <si>
    <t>https://en.wikipedia.org/Daimler aircraft and Klemm Flugzeugebau</t>
  </si>
  <si>
    <t>Hanns Klemm</t>
  </si>
  <si>
    <t>c.1924</t>
  </si>
  <si>
    <t>13.0 m (42 ft 8 in)</t>
  </si>
  <si>
    <t>20.0 m2 (215 sq ft)</t>
  </si>
  <si>
    <t>265 kg (584 lb)</t>
  </si>
  <si>
    <t>1 × Mercedes F7502a 885 cc, air-cooled flat twin, 15 kW (20 hp) 20 PS  [1]</t>
  </si>
  <si>
    <t>480 km (300 mi, 260 nmi)</t>
  </si>
  <si>
    <t>12.6 min to 1,000 m (3,281 ft)</t>
  </si>
  <si>
    <t>https://en.wikipedia.org/Hanns Klemm</t>
  </si>
  <si>
    <t>{'L20 A1': 'ternally wire-braced wing. Three built by Daimler aircraft.', 'L20 B1': 'ng with ply-covered torsion box. Prototype built by Daimler but produced by Klemm Flugzeugebau.'}</t>
  </si>
  <si>
    <t>22.5 kg/m2(4.60 lb/sqft)</t>
  </si>
  <si>
    <t>https://en.wikipedia.org/Klemm L.25</t>
  </si>
  <si>
    <t>2-bladed</t>
  </si>
  <si>
    <t>42 km/h (26 mph)</t>
  </si>
  <si>
    <t>30 kg/kW (50 lb/hp)</t>
  </si>
  <si>
    <t>Morane-Saulnier MS.315</t>
  </si>
  <si>
    <t>The Morane-Saulnier MS.315 was a primary training monoplane designed and built in France by Morane-Saulnier. The MS.315 was developed from the earlier MS.300 primary trainer and related variants and first flew in October 1932. The MS.315 is a parasol-wing monoplane with a tailwheel, with divided main landing gear, and powered by a 135 hp (101 kW) Salmson 9Nc radial engine. A production run of 346 aircraft followed the four prototypes (including 33 built after the Second World War). Five high-powered MS.317/2 variants were also produced for the civil market, and a single MS.316 was built, powered by a Régnier inverted Vee engine. In the 1960s 40 MS.315 used as civil glider tugs were modified with a 220 hp (164 kW) Continental W670-K radial engine and re-designated the MS.317.  Data from [1]General characteristics Performance     Related lists</t>
  </si>
  <si>
    <t>//upload.wikimedia.org/wikipedia/commons/thumb/4/40/Morane-Saulnier_MS-317_img_0515.jpg/300px-Morane-Saulnier_MS-317_img_0515.jpg</t>
  </si>
  <si>
    <t>Primary trainer</t>
  </si>
  <si>
    <t>7.60 m (24 ft 11.25 in)</t>
  </si>
  <si>
    <t>12.00 m (39 ft 4.5 in)</t>
  </si>
  <si>
    <t>2.80 m (9 ft 2.25 in)</t>
  </si>
  <si>
    <t>21.60 m2 (232.51 sq ft)</t>
  </si>
  <si>
    <t>548 kg (1,208 lb)</t>
  </si>
  <si>
    <t>860 kg (1,896 lb)</t>
  </si>
  <si>
    <t>1 × Salmson 9Nc radial engine , 101 kW (135 hp)</t>
  </si>
  <si>
    <t>170 km/h (106 mph, 92 kn)</t>
  </si>
  <si>
    <t>5,500 m (18,045 ft)</t>
  </si>
  <si>
    <t>Morane-Saulnier MS.300</t>
  </si>
  <si>
    <t>https://en.wikipedia.org/Morane-Saulnier MS.300</t>
  </si>
  <si>
    <t>Bristol 188</t>
  </si>
  <si>
    <t>The Bristol 188 is a British supersonic research aircraft built by the Bristol Aeroplane Company in the 1950s. Its length, slender cross-section and intended purpose led to its being nicknamed the "Flaming Pencil".[1] The aircraft had its genesis in Operational Requirement 330 for a high speed (Mach 3) reconnaissance aircraft, which eventually developed into the Avro 730. As the 730 was expected to operate at high speeds for extended periods of time, more data was needed on high speed operations, leading to Operational Requirement ER.134T for a testbed capable of speeds greater than Mach 2. The aircraft was expected to run at these speeds for extended periods of time, allowing it to study kinetic heating effects on such an aircraft. The aircraft was expected to spend a considerable amount of time with a skin temperature around 300 Celsius.[1] Several firms took interest in this very advanced specification and the eventual contract (6/Acft/10144) was awarded to Bristol Aircraft in February 1953. Bristol gave the project the type number 188, of which three aircraft were to be built, one a pure test bed and the other two (constructor numbers 13518 and 13519) for flight testing. Under contract number KC/2M/04/CB.42(b) serial numbers XF923 and XF926 were given on 4 January 1954 to the two that would fly. To support the development of the Avro 730 Mach 3 reconnaissance bomber, another three aircraft were ordered (Serial Numbers XK429, XK434 and XK436). The follow-up order was cancelled when the Avro 730 programme was cancelled in 1957 as part of that year's review of defence spending. The 188 project was continued as a high speed research aircraft.[1] The advanced nature of the aircraft meant that new construction methods had to be developed. Several materials were considered for construction and two specialist grades of steel were selected: a titanium-stabilized 18-8 austenitic steel and a 12%-Cr steel used in gas turbines (Firth-Vickers Rex 448). These had to be manufactured to better tolerances in sufficient quantities for construction to start. The 12% chromium stainless steel with a honeycomb centre was used for the construction of the outer skin, to which no paint was applied. Riveting was a potential method for construction but the new arc welding technique using an argon gas shield known as puddle welding was used. There were long delays with the method, which was less than satisfactory. The W. G. Armstrong Whitworth company provided substantial technical help and support to Bristol during this period; they produced major sections of the airframe as a subcontractor. North American with the XB-70 Valkyrie bomber used the same methods of argon welding of stainless steel honeycomb sheet metal. A fused-quartz windscreen and canopy and cockpit refrigeration system were designed and fitted but were never tested in the environment for which they had been designed. The specification for the aircraft required engine installations which permitted the fitting of different air intakes, engines and propelling nozzles.[2] The 188 was originally intended to have Avon engines  but the half ton lighter each Gyron Junior was substituted in June 1957, necessitating the engines mounted further forward with longer nacelles and jet pipes.[3] The Gyron Junior was then under development for the Saunders-Roe SR.177 supersonic interceptor and incorporated a fully variable reheat, which achieved a smooth variation in thrust between dry and full reheat, so being one of the first in the world to give continuous variation in thrust from idle to max reheat.[4] This choice of powerplant resulted in the 188 having a typical endurance of only 25 minutes, not long enough for the high-speed research tests that were required. Chief Test Pilot Godfrey L. Auty reported that while the 188 transitioned smoothly from subsonic to supersonic flight, the Gyron Junior engines were prone to surging beyond that speed, causing the aircraft to pitch and yaw. In order to solve the aerodynamic and flutter problems, a large number of scale models were tested. Some, mounted on converted rocket boosters, were launched from RAE Aberporth, for free-flight investigation.[5] In May 1960, the first airframe was delivered to the Royal Aircraft Establishment at Farnborough for structural tests, both heated and unheated, before moving on to RAE Bedford. XF923 undertook the first taxiing trials on 26 April 1961, although due to problems, the first flight was not until 14 April 1962.[6] XF923 was intended to remain with Bristol for its initial flights and evaluation before turning it over to the MoA. XF926 had its first flight, using XF923s engines, on 26 April 1963. XF926 was given over to RAE Bedford for its flying programme.[6] Across 51 flights, it reached a top speed of Mach 1.88 (1,440 mph : 2,300 km/h) at 36,000 ft (11,000 m).[7] The longest subsonic flight lasted only 48 minutes, as 70% of its fuel was needed to reach its operational altitude.[1] The first prototype made its first public appearance in September 1962 when it was displayed on the ground and in the air at that year's Farnborough Air Show.  In the same year the aircraft was seen in the film Some People.[8] Measurements collected during testing were recorded onboard and transmitted to the ground station for recording.[9] The flight information transmitted meant that a "ground pilot" could advise the pilot. The project suffered a number of problems, the main being that the fuel consumption of the engines did not allow the aircraft to fly at high speeds long enough to evaluate the "thermal soaking" of the airframe, which was one of the main research areas it was built to investigate.  Combined with fuel leaks, the inability to reach its design speed of Mach 2 and a takeoff speed at nearly 300 mph (480 km/h), the test phase was severely compromised.[7] Nonetheless, although the 188 programme was eventually abandoned, the knowledge and technical information gained was put to some use for the future Concorde program. The inconclusive nature of the research into the use of stainless steel led to Concordes being constructed from conventional aluminium alloys with a Mach limit of 2.2. Experience gained with the Gyron Junior engine, which was the first British gas turbine designed for sustained supersonic operation, additionally later assisted with the development of the Bristol (later Rolls Royce) Olympus 593 powerplant which was used on both Concorde and the BAC TSR-2.[1] The announcement that all development was terminated was made in 1964, the last flight of XF926 taking place on 12 January 1964. In total the project cost £20 million.[10] By the end of the programme, considered the most expensive to date for a research aircraft in Great Britain, each aircraft had to be "cannibalised" in order to keep the designated airframe ready for flight.[6] In April 1966, both 188 fuselages were transported to the Proof and Experimental Establishment at Shoeburyness, Essex to act as targets for gunnery trials, but during 1972, XF926 was dismantled and moved to RAF Cosford (without its engines) to act as instructional airframe 8368M, and is preserved at the Royal Air Force Museum Cosford in Shropshire.[1]  XF923 was subsequently scrapped at Foulness.[10] Data from The World's Worst Aircraft: From Pioneering Failures to Multimillion Dollar Disasters,[10] Bristol Aircraft since 1910[11]General characteristics Performance Bristol 188 XF923 was prominently featured in Some People (1962), a feature film primarily shot in Bristol.[1]   Aircraft of comparable role, configuration, and era</t>
  </si>
  <si>
    <t>//upload.wikimedia.org/wikipedia/commons/thumb/b/b3/Bristol_Type_188_Cosford.jpg/300px-Bristol_Type_188_Cosford.jpg</t>
  </si>
  <si>
    <t>3 (one static test, two flight test prototypes)</t>
  </si>
  <si>
    <t>77 ft 8 in (23.67 m)</t>
  </si>
  <si>
    <t>35 ft 1 in (10.69 m)</t>
  </si>
  <si>
    <t>396 sq ft (36.8 m2)</t>
  </si>
  <si>
    <t>2 × de Havilland DGJ.10R Gyron Junior afterburning turbojet engines, 10,000 lbf (44 kN) thrust each</t>
  </si>
  <si>
    <t>Mach 2</t>
  </si>
  <si>
    <t>Biconvex 4%[12]</t>
  </si>
  <si>
    <t>Fuji FA-200 Aero Subaru</t>
  </si>
  <si>
    <t>The Fuji FA-200 Aero Subaru is a single-engine piston-powered monoplane built by Fuji Heavy Industries of Japan. Fuji Heavy Industries began development of a four-seat light aeroplane, the Fuji FA-200 Aero Subaru in 1964, the first prototype flying on 12 August 1965.[1]  It is a low-wing all-metal aircraft, fitted with a fixed nosewheel undercarriage and a sliding canopy.  It was first certified in Japan on 6 July 1966, with certification in the America occurring on 26 September 1967.[1] Production started in March 1968, continuing until 1986, with a total of 275 built.[2] Data from Jane's All the World's Aircraft, 1976-1977 [1]General characteristics Performance</t>
  </si>
  <si>
    <t>//upload.wikimedia.org/wikipedia/commons/thumb/e/ed/Fuji_FA-200-180.JPG/300px-Fuji_FA-200-180.JPG</t>
  </si>
  <si>
    <t>Civil light aircraft</t>
  </si>
  <si>
    <t>Fuji</t>
  </si>
  <si>
    <t>https://en.wikipedia.org/Fuji</t>
  </si>
  <si>
    <t>8.17 m (26 ft 10 in)</t>
  </si>
  <si>
    <t>9.42 m (30 ft 11 in)</t>
  </si>
  <si>
    <t>2.59 m (8 ft 6 in)</t>
  </si>
  <si>
    <t>14.0 m2 (151 sq ft)</t>
  </si>
  <si>
    <t>1 × Lycoming IO-360B1B four cylinder air-cooled horizontally-opposed piston engine, 130 kW (180 hp)</t>
  </si>
  <si>
    <t>233 km/h (145 mph, 126 kn)</t>
  </si>
  <si>
    <t>1,343 km (834 mi, 725 nmi) ; 55% power at 2,300 m (7,500 ft) with no reserve (max fuel)</t>
  </si>
  <si>
    <t>4,200 m (13,700 ft)</t>
  </si>
  <si>
    <t>3.9 m/s (760 ft/min) at sea level</t>
  </si>
  <si>
    <t>167 km/h (104 mph, 90 kn) 55% power at 1,525 m (5,000 ft)</t>
  </si>
  <si>
    <t>2-bladed McCauley B2D34C53/74E-0 metal constant-speed propeller, 1.88 m (6 ft 2 in) diameter</t>
  </si>
  <si>
    <t>1968–1986</t>
  </si>
  <si>
    <t>2/3 passengers</t>
  </si>
  <si>
    <t>204.5 l (54.0 US gal; 45.0 imp gal)</t>
  </si>
  <si>
    <t>97 km/h (60 mph, 52 kn) flaps down</t>
  </si>
  <si>
    <t>Heinkel HeS 3</t>
  </si>
  <si>
    <t>The Heinkel HeS 3 (HeS - Heinkel Strahltriebwerke) was the world's first operational jet engine to power an aircraft. Designed by Hans von Ohain while working at Heinkel, the engine first flew as the primary power of the Heinkel He 178, piloted by Erich Warsitz on 27 August 1939. Although successful, the engine had too little thrust to be really useful, and work started on the more powerful Heinkel HeS 8 as their first production design. The HeS 3 design was largely based on the HeS 1 but converted to burn liquid fuel instead of hydrogen gas used in the HeS 1. The first HeS 3 design was generally similar to the HeS 1, using an 8-blade inducer and 16-blade centrifugal compressor. The compressed air flowed into an annular combustion chamber between the compressor and turbine, which made the engine longer.[citation needed] The first example was bench tested around March 1938, but did not reach the design thrust because a small compressor and combustor had been used to reduce the frontal area.[1] Max Hahn, from Heinkel, applied May 31, 1939, for a US patent, granted Sept 16, 1941: 'Aircraft Power Plant', US2256198, with the von Ohain design. An improved engine, the HeS 3b, had a 14-blade inducer and 16 blade centrifugal compressor. In order to minimise the diameter the widest part of the annular combustor was placed in line with the smaller diameter axial entry to the impeller. At exit from the impeller the air flowed forwards, then turned through 180 degrees to flow rearward through the combustor. The flow was then turned radially inwards to enter the turbine. Although not as compact as the original design, the 3b was much simpler. The fuel was used to cool rear roller bearing, which also preheated the fuel.[2] The engine was completed in early 1939, and was flight-tested under one of the remaining Heinkel He 118 dive bomber prototypes. The flight tests were carried out in extreme secrecy, taking off and landing under propeller power, and only flying in the early morning before other workers had arrived. Testing proceeded smoothly, but the engine eventually burned out its turbine. A second engine was completed just after completion of the He 178 airframe, so it was decided to move directly to full flight tests. A short hop was made on 24 August during high-speed taxi tests, followed by full flight on 27 August, the first aircraft to fly solely under jet power. Testing continued and in November the aircraft was demonstrated to RLM officials in hopes of receiving funding for the development of a larger engine, but nothing seemed forthcoming. Hans Mauch later told von Ohain the RLM was in fact extremely impressed, but he was concerned that Heinkel's airframe team did not have the knowledge to undertake engine development. Instead he and Helmut Schelp secretly visited a number of aircraft engine manufacturers to try to start programs there. Mauch left his position in 1939 leaving Schelp in command. Schelp was not as concerned about where development was taking place, and immediately started funding Heinkel to produce a more powerful engine. Work on a larger version, the HeS 6, started immediately, and was tested under a Heinkel He 111 late in 1939. While successful, raising thrust just above 590 kp (1,300 lbf), weight increased from 360 to 420 kg. The diameter of the engines remained too large to directly substitute the planned HeS 30 (109-006) engines on the He 280 fighter, therefore the design was abandoned in favour of the more compact Heinkel HeS 8 utilizing a straight-through flow combustion layout. Data from [3]</t>
  </si>
  <si>
    <t>//upload.wikimedia.org/wikipedia/commons/thumb/f/f4/HeS_3_Turbojet.jpg/300px-HeS_3_Turbojet.jpg</t>
  </si>
  <si>
    <t>Heinkel-Hirth Motorenwerke</t>
  </si>
  <si>
    <t>https://en.wikipedia.org/Heinkel-Hirth Motorenwerke</t>
  </si>
  <si>
    <t>1,480 mm (58 in)</t>
  </si>
  <si>
    <t>Heinkel HeS 1</t>
  </si>
  <si>
    <t>https://en.wikipedia.org/Heinkel HeS 1</t>
  </si>
  <si>
    <t>930 mm (37 in)</t>
  </si>
  <si>
    <t>Centrifugal flow turbojet engine</t>
  </si>
  <si>
    <t>Heinkel He 178</t>
  </si>
  <si>
    <t>https://en.wikipedia.org/Heinkel He 178</t>
  </si>
  <si>
    <t>360 kg (790 lb)</t>
  </si>
  <si>
    <t>14-blade axial inducer + 16-blade centrifugal flow compressor[2]</t>
  </si>
  <si>
    <t>Reverse-flow annular[2]</t>
  </si>
  <si>
    <t>12-blade radial inflow turbine[2]</t>
  </si>
  <si>
    <t>Gasoline or Diesel fuel</t>
  </si>
  <si>
    <t>pressure spray</t>
  </si>
  <si>
    <t>4.9 kN; 1,100 lbf (500 kp) at 11,600 rpm (at SSL)[2]</t>
  </si>
  <si>
    <t>12.6 kg/s (27.7 lb/s)[2]</t>
  </si>
  <si>
    <t>SZD-36 Cobra 15</t>
  </si>
  <si>
    <t>The SZD-36 Cobra was a glider designed and produced in Poland from 1968. The SZD-36 was the penultimate iteration of the SZD-24 Foka, with improved construction techniques and materials and many detail changes over the Foka 5. The aircraft was designed especially for the 1970 World Gliding Championships at Marfa, Texas, where J. Wroblewski took 2nd and F. Kępka took 3rd places in the Standard Class behind a Rolladen-Schneider LS1. The Cobra also proved popular with ordinary pilots resulting in a long production run of 290, of which 215 were exported. To compete in the Open class at Marfa in 1970, W. Okramus and M. Mikuszewski developed a 17m span version as the SZD-39 Cobra 17, which took 5th place flown by Edward Makula. Construction was predominantly of wood with plywood skinned semi-monocoque fuselage, thick skinned built up wings, and fibreglass cockpit shell. With high g limits, high Vne and effective speed limiting air-brakes on the upper surface of the wings, the SZD-36 Cobra is popular as an aerobatic machine. There have been cases of catastrophic structural failure due to incorrect wing attachment, caused ultimately by worn parts in the attachment assemblies. Following a fatal accident due to failure of the wing attachment mechanism in 2007 [1]  and another fatality with a glider with similar assembly mechanism,[2] the British Gliding Association has issued a Safety Alert for owners of Cobra gliders.[3] Data from http://www.piotrp.de/SZYBOWCE/dszd36.htmGeneral characteristics Performance</t>
  </si>
  <si>
    <t>//upload.wikimedia.org/wikipedia/commons/thumb/3/3e/SZD-36_Cobra_sailplane.jpg/300px-SZD-36_Cobra_sailplane.jpg</t>
  </si>
  <si>
    <t>Glider aircraft</t>
  </si>
  <si>
    <t>https://en.wikipedia.org/Glider aircraft</t>
  </si>
  <si>
    <t>W. Okarmus, A. Meus und M. Mikuszewski.</t>
  </si>
  <si>
    <t>290 x SZD-36 Cobra + 2 x SZD-39 Cobra 17</t>
  </si>
  <si>
    <t>6.98 m (22 ft 11 in)</t>
  </si>
  <si>
    <t>15 m (49 ft 2.5 in)</t>
  </si>
  <si>
    <t>1.59 m (5 ft 2.5 in)</t>
  </si>
  <si>
    <t>11.6 m2 (124.9 sq ft)</t>
  </si>
  <si>
    <t>275 kg (606 lb)</t>
  </si>
  <si>
    <t>405 kg (893 lb)</t>
  </si>
  <si>
    <t>250 km/h (155.3 mph, 135.0 kn)</t>
  </si>
  <si>
    <t>Poland</t>
  </si>
  <si>
    <t>https://en.wikipedia.org/Poland</t>
  </si>
  <si>
    <t>FX 61-168  -  FX 60-1261</t>
  </si>
  <si>
    <t>38 @  97 km/h, 60.3 mph</t>
  </si>
  <si>
    <t>0.72 m/s (142 ft/min) at 73 km/h (45 mph)</t>
  </si>
  <si>
    <t>SZD-32A Foka 5</t>
  </si>
  <si>
    <t>https://en.wikipedia.org/SZD-32A Foka 5</t>
  </si>
  <si>
    <t>67 km/h (41.6 mph, 36.1 kn)</t>
  </si>
  <si>
    <t>+6 / -3</t>
  </si>
  <si>
    <t>Fieseler Fi 5</t>
  </si>
  <si>
    <t>The Fieseler Fi 5 (previously F5) was a single-engined two-seat sportplane of the 1930s. It was produced by the German aircraft manufacturer Fieseler Flugzeugbau, which was started by the World War I fighter ace and German aerobatic star, Gerhard Fieseler. Gerhard worked at the company full-time after winning the first World Aeronautics Competition (Championship) of 1934 in his Fieseler F2 Tiger, having previously won the 1932 European Aerobatic Championship, and the F5 was among the company's earliest big sellers. The F5 was powered by the Hirth HM 60 engine. It competed with the Klemm Kl 25, but with the F5's shorter wings and different handling that experienced pilots preferred, it became quite popular. The F 5 was a low-wing tandem two-seat monoplane which retained the fabric-covered steel-tube fuselage of the earlier Fieseler F 4 but introduced a new two-spar cantilever wing. It had a fixed conventional landing gear with a tail-skid and the tandem open-cockpit were fitted with dual-controls. Behind the rear seat was a large luggage locker, the top decking at the rear could be removed to carry a spare propeller or skis. In 1935 one aircraft Saureland was modified as a single-seat aerobatic aircraft for Lise Fastenrath with the front cockpit covered over. Only one aircraft survived the Second World War, it was later fitted with an enclosed cabin but was written off in France in 1968. Data from Aircraft of the Third Reich,[1] The "Fieseler 5" Monoplane[2]General characteristics Performance     Related lists</t>
  </si>
  <si>
    <t>//upload.wikimedia.org/wikipedia/commons/thumb/1/12/Foto_F_5_R.jpg/300px-Foto_F_5_R.jpg</t>
  </si>
  <si>
    <t>Fieseler</t>
  </si>
  <si>
    <t>https://en.wikipedia.org/Fieseler</t>
  </si>
  <si>
    <t>29+</t>
  </si>
  <si>
    <t>6.6 m (21 ft 8 in)</t>
  </si>
  <si>
    <t>2.3 m (7 ft 7 in)</t>
  </si>
  <si>
    <t>13.6 m2 (146 sq ft)</t>
  </si>
  <si>
    <t>1 × Hirth HM.60R inverted 4-cyl. air-cooled in-line piston engine, 60 kW (80 hp)  for take-off</t>
  </si>
  <si>
    <t>200 km/h (120 mph, 110 kn) at sea level</t>
  </si>
  <si>
    <t>4,200 m (13,800 ft)</t>
  </si>
  <si>
    <t>3.67 m/s (722 ft/min)</t>
  </si>
  <si>
    <t>175 km/h (109 mph, 94 kn)</t>
  </si>
  <si>
    <t>1,000 m (3,281 ft) in 4.8 minutes</t>
  </si>
  <si>
    <t>660 kg (1,455 lb)</t>
  </si>
  <si>
    <t>Fieseler F4</t>
  </si>
  <si>
    <t>https://en.wikipedia.org/Fieseler F4</t>
  </si>
  <si>
    <t>Fieseler Fi 97</t>
  </si>
  <si>
    <t>The Fieseler Fi 97 was a 1930s German four-seat cabin touring and competition monoplane aircraft designed and built by the German manufacturer Fieseler. Following the success of their two-seat tourer/trainer the Fieseler F5, Fieseler was encouraged by the German Reichsluftfahrtministerium (RLM) to develop a four-seat version specially to take part in the European touring plane championship Challenge 1934. The result of this request was the Fi 97, designed by Kurt Arnolt.  It was a mixed-construction low-wing cantilever monoplane with a conventional tail unit. The fuselage had a fabric-covered steel tubing frame. The wing structure was wood and was covered with fabric and plywood. The wings were able to be folded aft for storage or ground transport. The tailskid undercarriage was fixed. The pilot and three passengers had an enclosed cabin. Five examples of the Fi 97 were built.  Three aircraft were fitted with the Hirth HM 8U, 250 hp inverted V8 engine, and two used the Argus As 17A, 225 hp inverted 6-cylinder inline engine.  Both engines are air-cooled. The plane had STOL capabilities and the most significant design aspect was the wing's high-lift devices to enable the aircraft to be flown at low speeds. The leading-edge had Handley Page type automatic slats over more than half of the span. The trailing edge had Fieseler-designed Ausrollflügel, a Fowler-type trailing-edge flap. The trailing-edge flap increased the wing area by nearly 20%. These high-lift features allowed the aircraft to be controlled down to 58 km/h (36 mph). These features were later utilized in construction of the famous Fieseler Fi 156 Storch. Five Fi 97s took part in the Challenge 1934 touring plane championship in August–September, and Hans Seidemann took third place in an Argus-powered Fi 97, bested by only two Polish RWD-9s. A significant achievement was that all the Fieselers completed the contest (places: 3, 9, 12, 13, 16), especially comparing to other German aircraft. Among pilots was also Wolf Hirth. Among others, they scored 1st and 3rd results in a short landing trial (best result - 75 m, from over 8 m-high gate) and very good results in a short take-off (78.3 m over 8 m-high gate) and minimal speed trial (58.49 km/h). Data from The Illustrated Encyclopedia of Aircraft (Part Work 1982–1985), 1985, Orbis Publishing, Page 1812/3General characteristics Performance   Aircraft of comparable role, configuration, and era</t>
  </si>
  <si>
    <t>//upload.wikimedia.org/wikipedia/commons/thumb/b/b8/Fieseler_Fi_97.jpg/300px-Fieseler_Fi_97.jpg</t>
  </si>
  <si>
    <t>8.04 m (26 ft 4.5 in)</t>
  </si>
  <si>
    <t>10.70 m (35 ft 1.25 in)</t>
  </si>
  <si>
    <t>2.36 m (7 ft 9 in)</t>
  </si>
  <si>
    <t>15.30 m2 (164.69 sq ft)</t>
  </si>
  <si>
    <t>560 kg (1,235 lb)</t>
  </si>
  <si>
    <t>1,050 kg (2,315 lb)</t>
  </si>
  <si>
    <t>1 × Argus As 17A 6-cylinder inverted inline piston engine , 168 kW (225 hp)</t>
  </si>
  <si>
    <t>1,200 km (746 mi, 648 nmi)</t>
  </si>
  <si>
    <t>7,300 m (23,950 ft)</t>
  </si>
  <si>
    <t>5.583 m/s (1,165 ft/min)</t>
  </si>
  <si>
    <t>https://en.wikipedia.org/1934</t>
  </si>
  <si>
    <t>3 passengers</t>
  </si>
  <si>
    <t>Douglas O-46</t>
  </si>
  <si>
    <t>The Douglas O-46 was an observation aircraft used by the America Army Air Corps and the Philippine Army Air Corps.[1] The O-46A, the last of a long line of Douglas observation aircraft, was a victim of progress. It was designed to operate from established airfields behind fairly static battle lines as in World War I. However, in 1939, a report was issued on the O-46A which stated that it was too slow and heavy to outrun and outmaneuver enemy fighter aircraft, too heavy to operate from small, wet, unprepared fields, and too large to conceal beneath trees. This report was a forecast of the future, for World War II with its rapidly changing battle lines proved the need for light, maneuverable observation aircraft which could operate from unimproved airstrips. Consequently, in 1942, the "O" (observation) designation was changed to "L" (liaison). The O-46 was a development of the earlier Douglas O-43. The 24th airframe of the O-43A contract was completed as the XO-46 prototype, with a revised wing and an engine switch, from the O-43's inline engine to a radial engine, the Pratt &amp; Whitney R-1535-7. The Air Corps ordered 90 O-46As in 1935. They were built between May 1936 and April 1937. At least 11 O-46s saw overseas duty; two were destroyed in the Japanese raid on Clark Field in the Philippines on 8 December 1941. The Maryland Air National Guard operated O-46As off the coast of New Jersey for anti-submarine duty.[2] The remainder were declared obsolete in late 1942 and after that were used primarily in training and utility roles. A proposed variant with a Wright R-1670-3 engine received the designation O-48 but was not built. The only surviving O-46A (s/n 35-179) is currently in storage in the collection of the National Museum of the America Air Force at Wright-Patterson AFB near Dayton, Ohio.[3] On 27 November 1942, the aircraft was part of the 81st Air Base Squadron,[4] when it landed downwind at Brooks Field, Harlingen, Texas, ran out of runway and overturned. Written off, it was abandoned in place. More than 20 years later it was discovered by the Antique Airplane Association with trees growing through its wings, and in 1967, it was rescued and hauled to Ottumwa, Iowa. Restoration turned out to be beyond the organization's capability, and in September 1970, it was traded to the National Museum of the America Air Force for a flyable Douglas C-47 Skytrain. The (then) Air Force Museum had it restored at Purdue University, and placed it on display in 1974, the sole survivor of the 91 O-46s built.[5] Data from McDonnell Douglas Aircraft since 1920 [6]General characteristics Performance Armament  Related development Aircraft of comparable role, configuration, and era  Related lists</t>
  </si>
  <si>
    <t>//upload.wikimedia.org/wikipedia/commons/thumb/3/3f/Douglas_O-46.jpg/300px-Douglas_O-46.jpg</t>
  </si>
  <si>
    <t>Observation</t>
  </si>
  <si>
    <t>Douglas Aircraft Company</t>
  </si>
  <si>
    <t>https://en.wikipedia.org/Douglas Aircraft Company</t>
  </si>
  <si>
    <t>34 ft 6.75 in (10.5347 m)</t>
  </si>
  <si>
    <t>45 ft 9 in (13.94 m)</t>
  </si>
  <si>
    <t>10 ft 8.5 in (3.264 m)</t>
  </si>
  <si>
    <t>332 sq ft (30.8 m2)</t>
  </si>
  <si>
    <t>4,776 lb (2,166 kg)</t>
  </si>
  <si>
    <t>6,639 lb (3,011 kg)</t>
  </si>
  <si>
    <t>1 × Pratt &amp; Whitney R-1535-7 Twin Wasp Junior 14-cylinder two-row air-cooled radial piston engine, 725 hp (541 kW)</t>
  </si>
  <si>
    <t>200 mph (320 km/h, 170 kn) at 4,000 ft (1,200 m)</t>
  </si>
  <si>
    <t>435 mi (700 km, 378 nmi)</t>
  </si>
  <si>
    <t>24,150 ft (7,360 m)</t>
  </si>
  <si>
    <t>1,765 ft/min (8.97 m/s)</t>
  </si>
  <si>
    <t>171 mph (275 km/h, 149 kn)</t>
  </si>
  <si>
    <t>America Army Air Corps</t>
  </si>
  <si>
    <t>https://en.wikipedia.org/America Army Air Corps</t>
  </si>
  <si>
    <t>20 lb/sq ft (98 kg/m2)</t>
  </si>
  <si>
    <t>1.087 hp/lb (1.787 kW/kg)</t>
  </si>
  <si>
    <t>* 2 × .30 cal (7.62 mm) Browning machine guns (one wing mounted and one flexible)</t>
  </si>
  <si>
    <t>3-bladed metal propeller</t>
  </si>
  <si>
    <t>1936-1937</t>
  </si>
  <si>
    <t>Douglas O-43</t>
  </si>
  <si>
    <t>https://en.wikipedia.org/Douglas O-43</t>
  </si>
  <si>
    <t>PZL-106 Kruk</t>
  </si>
  <si>
    <t>The PZL-106 Kruk (English: Raven) is a Polish agricultural aircraft designed and built by WSK PZL Warszawa-Okęcie (later PZL "Warszawa-Okęcie" and now EADS-PZL). The PZL-106 was developed as a modern agricultural aircraft for Poland and Comecon countries to replace the less-capable PZL-101 Gawron and aging PZL Antonov An-2. (According to Comecon decisions, Polish industry was responsible for developing agricultural aircraft). There were several agricultural plane designs proposed in the early 1960s by a group of young designers from WSK PZL Warszawa-Okęcie, led by Andrzej Frydrychewicz. These proposals were made on their own initiative, but they were never realized because the USSR was content with the An-2 and was planning to replace it with a jet aircraft (later PZL M-15 Belphegor). The first was the PZL-101M Kruk 63 of 1963. That remained a paper airplane, but it did give its name to later designs. Next were the PZL-106 Kruk 65 (1965), PZL-110 Kruk-2T (1969), and PZL M-14 Kruk (1970, which was planned to produce this variant in PZL-Mielec). Only in 1971 did the authorities decide to start development of new agricultural design such as the PZL-106 Kruk 71. Despite this decision, its development was quite protracted due to economic and political factors. The work, led by Andrzej Frydrychewicz, started in 1972 and was based on earlier designs. The first prototype was flown on April 17, 1973. The designers chose a safe layout of a braced low-wing monoplane with a container for chemicals in front of the pilot, a design inspired by planes like Piper PA-25 Pawnee (in case of an emergency landing, the container would not crush the higher-sitting pilot). The first prototype was powered by an imported 298 kW (400 hp) Lycoming IO-720 flat-eight-cylinder engine and had a T-tail with wings of wooden construction. There were several prototypes built, and the plane was finally fitted with a 441 kW (600 hp) PZL-3S radial engine, a conventional tail and metal wings. The prototype with the final engine first flew on 25 October, 1974. Production started in 1976 under the designation PZL-106A. Successive variants were the PZL-106AR, with PZL-3SR engine, and the PZL-106AS, with a stronger 736 kW ASz-62IR radial engine. By 1982, 144 PZL-106As had been built. Several aircraft were modified in Africa to PZL-106AS standards. On May 15, 1981, the prototype of an improved variant PZL-106B was flown with redesigned wings using shorter struts. It was powered by the same PZL-3SR engine and was produced from 1984. In 1982, the prototype of the PZL-106BS flew powered by the ASz-62IR engine. By 1988, 60 PZL-106Bs had been built. The next step was fitting the Kruk with a turboprop engine. The first was the PZL-106AT Turbo Kruk prototype, with a 566 kW (770 hp) Pratt &amp; Whitney PT6A-34AG engine, in 1981. The next version, based upon the PZL-106B, was the PZL-106BT Turbo Kruk with a 544 kW Walter M601D-1 engine. The PZL-106BT first flew in 1985 and was only produced in limited numbers (10 in 1986–1988). The last variant, in 1998, was the PZL-106BTU-34 Turbo Kruk, with a Pratt &amp; Whitney PT6A-34AG engine. Both turboprop variants have a taller tailfin, and the BTU-34 differs again with a restyled nose, a bigger fuel tank (780 l), a revised cockpit layout, and improved performance. In total, 266 PZL-106s were produced. Production was restarted in 1995, and, as of 2007, the PZL-106BT (renamed PZL-106BT-601) with the Walter M601-D1, and the PZL-106BTU-34, with the PT6A-34AG engine, are currently being offered by the manufacturer EADS-PZL. Limited numbers of turbo-Kruks have been produced so far. The  PZL-106 is a metal construction braced low-wing monoplane that is conventional in layout. The fuselage is a steel frame covered with duralumin front and canvas tail. Wings are duralumin and canvas covered, fitted with flaps and slats. It has a single-seat cabin, placed high, with an emergency seat for a mechanic behind the pilot. Behind the engine is a 1300-litre container for 1050 kg of chemicals, with interchangeable equipment sets for spraying, cropdusting or fire-fighting. The container might be replaced with an additional cab for an instructor for pilot training. It has conventional fixed landing gear with a tail wheel. The PZL-106 has a single radial engine PZL-3S or SR (600 hp / 441 kW), four-blade propeller or turboprop engine with three-blade propeller (554 kW Walter M601D-1 or PT6A-34AG). Fuel tanks for 540 l, or from serial number 260 onwards, 760 l. The main user of the PZL-106 was the Polish civilian aviation. At that time, Polish state aviation firms often carried out agricultural services abroad, especially in Egypt and Sudan. They were supplemented and partly superseded by the PZL-Mielec M-18 Dromader.  PZL-106As and Bs were exported to East Germany (major non-Polish user – 54), Czechoslovakia, Egypt, Hungary, Argentina, Brazil, and Ecuador.  Some PZL-106BT-601s were sold to Egypt, Ecuador (2 Operational till 2008), Argentina (30 operational till 2008), and Brazil (4 operational till 2008). The PZL 106BT-34 is still flying in Argentina. Data from Jane's All The World's Aircraft 1988–89[2]General characteristics Performance   Aircraft of comparable role, configuration, and era</t>
  </si>
  <si>
    <t>//upload.wikimedia.org/wikipedia/commons/thumb/b/b7/Gehling_PLZ106AR_Kruk_OTT_2013_D7N9003_007.jpg/300px-Gehling_PLZ106AR_Kruk_OTT_2013_D7N9003_007.jpg</t>
  </si>
  <si>
    <t>WSK PZL Warszawa-Okęcie</t>
  </si>
  <si>
    <t>https://en.wikipedia.org/WSK PZL Warszawa-Okęcie</t>
  </si>
  <si>
    <t>275+[1]</t>
  </si>
  <si>
    <t>1, pilot</t>
  </si>
  <si>
    <t>9.25 m (30 ft 4 in)</t>
  </si>
  <si>
    <t>3.32 m (10 ft 11 in)</t>
  </si>
  <si>
    <t>31.69 m2 (341.1 sq ft)</t>
  </si>
  <si>
    <t>1,790 kg (3,946 lb)</t>
  </si>
  <si>
    <t>1 × PZL-3SR 7-cylinder air-cooled geared and supercharged radial piston engine, 450 kW (600 hp)</t>
  </si>
  <si>
    <t>215 km/h (134 mph, 116 kn) at sea level</t>
  </si>
  <si>
    <t>900 km (560 mi, 490 nmi) with max standard fuel</t>
  </si>
  <si>
    <t>3.8 m/s (750 ft/min)</t>
  </si>
  <si>
    <t>in production</t>
  </si>
  <si>
    <t>{'PZL-106': 'ototypes, first flew on 17 April 1973.', 'PZL-106A': 'sic production variant with 441\xa0kW (591\xa0hp) PZL-3S radial engine, produced 1976–1982', 'PZL-106AR': 'ototype with PZL-3SR engine with a reduction gear, first flew on 15 November 1978', 'PZL-106AT Turbo Kruk': 'ototype with Pratt &amp; Whitney Canada PT6A-34AG turboprop engine, first flew on 22 June 1981', 'PZL-106AS': 'riant with 736\xa0kW (987\xa0hp) PZL ASz-62IR engine, first flew on 19 August 1981', 'PZL-106B': 'proved production variant with redesigned wings and shorter struts, PZL-3SR engine, first flew on 15 May 1981, produced in 1984–1988', 'PZL-106BS': 'ototype with PZL ASz-62IR engine, first flew on 8 March 1982', 'PZL-106BT-601 Turbo Kruk': 'oduction variant with 544\xa0kW (730\xa0hp) Walter M601D-1 turboprop engine, first flew on 18 September 1985', 'PZL-106BTU-34 Turbo Kruk': 'oduction variant with 560\xa0kW (750\xa0shp) Pratt &amp; Whitney Canada PT6A-34AG turboprop engine, first flew in 1998. Still flying in Argentina'}</t>
  </si>
  <si>
    <t>108.86 kg/m2 (22.30 lb/sq ft) (restricted category)</t>
  </si>
  <si>
    <t>0.0777 hp/lb (0.1277 kW/kg) (restricted category)</t>
  </si>
  <si>
    <t>3,000 kg (6,614 lb) and max landing weight</t>
  </si>
  <si>
    <t>4-bladed PZL US-133000 constant-speed propeller</t>
  </si>
  <si>
    <t>Polish civilian aviationEast Germany  Argentina</t>
  </si>
  <si>
    <t>1976–</t>
  </si>
  <si>
    <t>1 seat for mechanic (optional) / 1,300 kg (2,900 lb) / 1,400 l (370 US gal; 310 imp gal) hopper for chemicals</t>
  </si>
  <si>
    <t>560 l (150 US gal; 120 imp gal) in two integral wing tanks with an optional 390 l (100 US gal; 86 imp gal) auxiliary tank in the hopper compartment</t>
  </si>
  <si>
    <t>250 m (820 ft) (with agricultural equipment)</t>
  </si>
  <si>
    <t>200 m (660 ft) (with agricultural equipment)</t>
  </si>
  <si>
    <t>NACA 2415</t>
  </si>
  <si>
    <t>100 km/h (62 mph, 54 kn)</t>
  </si>
  <si>
    <t>145 km/h (90 mph, 78 kn)</t>
  </si>
  <si>
    <t>150–160 km/h (93–99 mph; 81–86 kn) with max chemical load</t>
  </si>
  <si>
    <t>Breda Ba.27</t>
  </si>
  <si>
    <t>The Breda Ba.27 was a fighter produced in Italy in the 1930s, used by the Chinese Nationalist Air Force in the Second Sino-Japanese War. The Ba.27 was a low-wing braced monoplane with fixed tailwheel undercarriage. As originally designed, the Ba.27 had a fuselage of steel tube construction, skinned with light corrugated alloy metal, and wooden wings and tailplane. Evaluation of the two prototypes by the Regia Aeronautica in 1933 was strongly negative, resulting in an extensive redesign of the aircraft. The fuselage shape was made more rounded and the pilot's open cockpit was moved higher and forward to improve visibility. The corrugated skinning was also replaced with smooth sheet metal. A prototype of this revised version, known as the Metallico, was first flown in June 1934, but Regia Aeronautica's appraisal was only a little more positive. Despite the lack of domestic interest, the type was ordered by the Republic of China for use against Japan. Out of eighteen machines ordered, only eleven were actually delivered. General characteristics Performance Armament     Related lists</t>
  </si>
  <si>
    <t>//upload.wikimedia.org/wikipedia/commons/thumb/0/08/Breda_Ba.27_Metallico_rear_quarter_view.jpg/300px-Breda_Ba.27_Metallico_rear_quarter_view.jpg</t>
  </si>
  <si>
    <t>Breda</t>
  </si>
  <si>
    <t>https://en.wikipedia.org/Breda</t>
  </si>
  <si>
    <t>Chinese Nationalist Air Force</t>
  </si>
  <si>
    <t>https://en.wikipedia.org/Chinese Nationalist Air Force</t>
  </si>
  <si>
    <t>Breda Ba.65</t>
  </si>
  <si>
    <t>https://en.wikipedia.org/Breda Ba.65</t>
  </si>
  <si>
    <t>https://en.wikipedia.org/1933</t>
  </si>
  <si>
    <t>Latécoère 25</t>
  </si>
  <si>
    <t>The Latécoère 25 was a French airliner built in 1925 for use on Latécoère's own airline and its subsidiaries. Essentially a refined version of the Latécoère 17 with an enlarged wingspan, it supplanted that type in production and then in service.  As Lignes Aériennes Latécoère increasingly shifted its emphasis from carrying passengers to carrying airmail, the Latécoère 25 found its definitive role as a mail plane, and was widely used in establishing the line's South American services. Airlines which operated the type included Aeroposta Argentina. Like the Latécoère 17, it was a conventional parasol-wing monoplane with enclosed seating for passengers and an open cockpit for the pilot. One Latécoère 25 was involved in a celebrated incident when it made a forced landing high in the Andes. Hitherto, flights between Buenos Aires and Santiago made a 1,000 km (620 mi; 540 nmi) detour to avoid the mountains. On 2 March 1929, while searching for a safe route across the range, a Latécoère 25 piloted by Jean Mermoz was caught in a downdraught and forced down onto a plateau just 300 m (980 ft) across at an altitude of 4,000 m (13,000 ft). With his mechanic Alexandre Collenot and passenger, Count Henry de La Vaulx, Mermoz spent the next four days repairing and lightening the aircraft and making a clear path from it to the edge of the precipice. He then rolled it off the edge, diving to attain airspeed, and successfully reached Santiago. The only surviving example of a Latécoère 25 is preserved in the Museo Nacional de Aeronáutica de Argentina in Morón. It wears the markings of Aeroposta Argentina.[citation needed]  Data from Jane's all the World's Aircraft 1928[1]General characteristics Performance</t>
  </si>
  <si>
    <t>//upload.wikimedia.org/wikipedia/commons/thumb/2/2e/Late01.jpg/300px-Late01.jpg</t>
  </si>
  <si>
    <t>Latécoère</t>
  </si>
  <si>
    <t>https://en.wikipedia.org/Latécoère</t>
  </si>
  <si>
    <t>&gt;50</t>
  </si>
  <si>
    <t>9.45 m (31 ft 0 in)</t>
  </si>
  <si>
    <t>17.4 m (57 ft 1 in)</t>
  </si>
  <si>
    <t>48.6 m2 (523 sq ft)</t>
  </si>
  <si>
    <t>1,650 kg (3,638 lb)</t>
  </si>
  <si>
    <t>3,283 kg (7,238 lb)</t>
  </si>
  <si>
    <t>1 × Renault 12Ja V-12 water-cooled piston engine, 340 kW (450 hp)</t>
  </si>
  <si>
    <t>192 km/h (119 mph, 104 kn)</t>
  </si>
  <si>
    <t>850 km (530 mi, 460 nmi)</t>
  </si>
  <si>
    <t>4,000 m (13,000 ft) in 44 minutes</t>
  </si>
  <si>
    <t>Lignes Aériennes Latécoère</t>
  </si>
  <si>
    <t>https://en.wikipedia.org/Lignes Aériennes Latécoère</t>
  </si>
  <si>
    <t>67.5 kg/m2 (13.8 lb/sq ft)</t>
  </si>
  <si>
    <t>0.1027 kW/kg (0.0625 hp/lb)</t>
  </si>
  <si>
    <t>5 pax ; 1,068 kg (2,355 lb) useful load</t>
  </si>
  <si>
    <t>565 kg (1,246 lb)</t>
  </si>
  <si>
    <t>Fieseler Fi 253</t>
  </si>
  <si>
    <t>The Fieseler Fi 253 Spatz, (English: Sparrow), was a light civilian aircraft, manufactured by the German company Fieseler in Nazi Germany. Only six units were produced, however, due to the Second World War. In January 1937 Major Werner Junck, chief of the LC II, the technical wing of the Reichsluftfahrtministerium responsible for the development of new aircraft, informed various minor aircraft manufacturers such as Bücker, Fieseler, Gothaer Waggonfabrik, Flugzeugwerke Halle and Klemm that they would not get any contracts for the development of military aircraft. He therefore advised them to concentrate in the development of a Volksflugzeug or a small twin-engined plane. As a result, Fieseler developed the Fi 253, while the other companies produced the Kl 105, the Si 202, the Bü 180 and the Go 150.[1] Data from[citation needed]General characteristics Performance</t>
  </si>
  <si>
    <t>//upload.wikimedia.org/wikipedia/commons/thumb/1/10/Fieseler_Fi_253_Spatz.jpg/300px-Fieseler_Fi_253_Spatz.jpg</t>
  </si>
  <si>
    <t>Sports aircraft</t>
  </si>
  <si>
    <t>https://en.wikipedia.org/Sports aircraft</t>
  </si>
  <si>
    <t>7.25 m (23 ft 9 in)</t>
  </si>
  <si>
    <t>16 m2 (170 sq ft)</t>
  </si>
  <si>
    <t>1 × Zündapp Z 9-092 inline four-cylinder, 37 kW (50 hp)</t>
  </si>
  <si>
    <t>125 km/h (78 mph, 67 kn)</t>
  </si>
  <si>
    <t>1 passenger, 205kg</t>
  </si>
  <si>
    <t>Bell ARH-70 Arapaho</t>
  </si>
  <si>
    <t>The Bell ARH-70 Arapaho[1][2] was an American four-bladed, single-engine, light military helicopter designed for the America Army's Armed Reconnaissance Helicopter (ARH) program. With a crew of two and optimized for urban combat, the ARH-70 was slated to replace the Army's aging OH-58D Kiowa Warrior. Excessive delays and growth in program costs forced its cancellation on 16 October 2008, when the Department of Defense failed to certify the program to Congress. The ARH-70 was touted as having been built with off-the-shelf technology, the airframe being based on the Bell 407. The RAH-66 Comanche helicopter program was canceled by the U.S. Army on 23 February 2004. The cancellation was a result of a six-month study which recommended canceling the program before the Comanche reached production, after 20 years and development costs of over US$6.9 billion. The study estimated that the Army would save US$14 billion with the cancellation, which could then be used to update and replace the aging airframes of the Army's helicopter fleet.[3] The study targeted the OH-58D Kiowa Warrior for replacement based on the age of the airframes, recent losses, and a lack of replacement airframes. Army officials issued a request for proposals (RFP) for the replacement aircraft as the Armed Reconnaissance Helicopter (ARH) on 9 December 2004.[4] The Army's concept would use commercial off-the-shelf (COTS) technology, with the goal of an operational unit of 30 helicopters and eight trainers ready by September 2008.[5] Two companies submitted bids:[6] The Army announced Bell as the winner of a contract for 368 helicopters on 29 July 2005. There was some confusion as Bell figures placed the contract value at US$2.2 billion while Army estimates were over US$3 billion, compared to its earlier estimate of US$2.36 billion.[10] The contract called for the development of prototypes and the delivery of preproduction aircraft to the Army for the Limited User Test (LUT), with the first unit equipped by the end of September 2008.[5][11] Bell's ARH demonstrator, a modified Bell 407 (s/n 53343/N91796[12]), first flew on 3 June 2005.[13]  In February 2006, the ARH demonstrator flew with a limited avionics and Mission Equipment Package (MEP), and in April Bell fitted and mounted the Honeywell HTS900-2 engine to the demonstrator airframe, followed by a series of ground runs.[14]  The first flight was delayed, first in March and then in May, to allow Bell to configure the prototypes as preproduction aircraft.  Bell and the Army both eventually agreed that this delay would be essential for maintaining the compressed timeline for development.[14]  The ARH-70's maiden flight occurred on 20 July 2006, at Bell's XworX facility in Arlington, Texas.[5] On 21 February 2007, during its first flight, prototype #4 (s/n 53906/N445HR) suffered a loss of engine power, due to fuel starvation, and made an autorotational landing at a nearby golf course. The aircraft was damaged beyond repair when it rolled over during the landing; the test pilots survived and were uninjured.[15][16][17] A month later, on 22 March 2007, the Army issued a "Stop Work" notice, giving Bell 30 days to present a plan to get the ARH program back on track. Previous estimates for the System Development Demonstration portion of the program had grown from $210 million to over $300 million.[18] Textron, Bell's parent company, notified investors that they could lose $2–4 million on each aircraft under the contract.[19] Bell appealed and received permission to continue development using company funds until the notice was resolved. On 18 May 2007, the Army approved continuation of the ARH program.[20] The House Appropriations Committee's Defense panel drafted a bill for the 2008 Defense Budget which zeroed out funding for ARH-70 production, citing Bell's inability to enter production, but continued funding for research and development.[21] However, government officials began working on export policy to allow international sales of the ARH-70. Including the U.S. Army's expected total of 512 helicopters, orders were anticipated to total over 1,000.[22] The Army filed a Nunn-McCurdy cost and schedule breach on 9 July 2008, when new cost estimates showed a 40% cost increase above initial estimates. In August 2008, the Army requested that Bell cease recruitment for the ARH-70 program pending the outcome of the review.[23] On 16 October 2008, the Army's Acquisition Executive Office for Aviation directed that the ARH contract be terminated completely for the convenience of the government.[24] The cancellation was the result of the America Department of Defense (DOD) not certifying the US$6.2 billion ARH-70 program to Congress.  John Young, the Undersecretary of Defense for Acquisition, Technology and Logistics, cited the reason as excessive costs of the program which had increased over 70 percent with an estimated per-unit cost of US$14.5 million, up from US$8.5 million.[25] Data from Bell ARH-70,[26] Bell 407[27]'General characteristics Performance Armament Related development Aircraft of comparable role, configuration, and era</t>
  </si>
  <si>
    <t>//upload.wikimedia.org/wikipedia/commons/thumb/f/f6/US_Army_ARH-70.jpg/300px-US_Army_ARH-70.jpg</t>
  </si>
  <si>
    <t>Reconnaissance  armed helicopter</t>
  </si>
  <si>
    <t>https://en.wikipedia.org/Reconnaissance  armed helicopter</t>
  </si>
  <si>
    <t>Bell Helicopter</t>
  </si>
  <si>
    <t>https://en.wikipedia.org/Bell Helicopter</t>
  </si>
  <si>
    <t>Four (prototypes)</t>
  </si>
  <si>
    <t>two pilots</t>
  </si>
  <si>
    <t>34 ft 8 in (10.57 m)</t>
  </si>
  <si>
    <t>11 ft 8 in (3.56 m)</t>
  </si>
  <si>
    <t>2,598 lb (1,178 kg)</t>
  </si>
  <si>
    <t>5,000 lb (2,268 kg)</t>
  </si>
  <si>
    <t>1 × Honeywell HTS900-2 turboshaft, 970 shp (723 kW)</t>
  </si>
  <si>
    <t>140 kn (161 mph, 259 km/h)</t>
  </si>
  <si>
    <t>162 nmi (186 mi, 300 km)</t>
  </si>
  <si>
    <t>20,000 ft (6,096 m)</t>
  </si>
  <si>
    <t>113 kn (130 mph, 209 km/h)</t>
  </si>
  <si>
    <t>1× GAU-19 .50 in (12.7 mm) Gatling gun</t>
  </si>
  <si>
    <t>six passengers and 1,868 lb (847 kg) useful load</t>
  </si>
  <si>
    <t>Bell 407</t>
  </si>
  <si>
    <t>https://en.wikipedia.org/Bell 407</t>
  </si>
  <si>
    <t>962 sq ft (89 m2)</t>
  </si>
  <si>
    <t>Hydra 70 2.75 in (70 mm) rockets</t>
  </si>
  <si>
    <t>Swift S-1</t>
  </si>
  <si>
    <t>The Swift S-1 is a single seat aerobatic glider manufactured by Polish company Swift Ltd. Edward Margański, Jerzy Cisowski and Jerzy Makula developed the Swift at Bielsko-Biała from the SZD-21-2b Kobuz 3.[1][2] The prototype first flew in 1991. The glider is made of glass-fibre epoxy composite. It is very strong (stressed for plus and minus 10g) and manoeuvrable (a roll takes less than 4 seconds). Larger tips to increase the span to 15m were designed but not made. It has a retractable undercarriage. Data from [1]General characteristics Performance Swift concludes its aerobatic display at Old Warden, England Georgij Kaminski' demonstration flight on the 90th anniversary of the gliding sport of Russia. S-1 Swift glider. The Swift Aerobatic Display Team at Kemble Battle of Britain Weekend 2009. A Swift S-1 is performing continuous rolls while towed by a Piper Pawnee</t>
  </si>
  <si>
    <t>//upload.wikimedia.org/wikipedia/commons/thumb/c/c6/Swift_Kiel2007.jpg/300px-Swift_Kiel2007.jpg</t>
  </si>
  <si>
    <t>Aerobatic glider</t>
  </si>
  <si>
    <t>https://en.wikipedia.org/Aerobatic glider</t>
  </si>
  <si>
    <t>Swift Ltd.</t>
  </si>
  <si>
    <t>https://en.wikipedia.org/Swift Ltd.</t>
  </si>
  <si>
    <t>Edward Marganski and Jerzy Cisowski</t>
  </si>
  <si>
    <t>6 August 1991 (proof of concept glider: 11 January 1991)</t>
  </si>
  <si>
    <t>30 (+ proof of concept glider)</t>
  </si>
  <si>
    <t>6.91 m (22 ft 8 in)</t>
  </si>
  <si>
    <t>12.7 m (41 ft 8 in)</t>
  </si>
  <si>
    <t>11.8 m2 (127 sq ft)</t>
  </si>
  <si>
    <t>280 kg (617 lb)</t>
  </si>
  <si>
    <t>390 kg (860 lb)</t>
  </si>
  <si>
    <t>Jerzy Makulasee European and World Glider Aerobatic Championships for further users</t>
  </si>
  <si>
    <t>https://en.wikipedia.org/Jerzy Makulasee European and World Glider Aerobatic Championships for further users</t>
  </si>
  <si>
    <t>1991–1997</t>
  </si>
  <si>
    <t>NACA 641412</t>
  </si>
  <si>
    <t>0.9 m/s (180 ft/min)</t>
  </si>
  <si>
    <t>SZD-21 Kobuz</t>
  </si>
  <si>
    <t>https://en.wikipedia.org/SZD-21 Kobuz</t>
  </si>
  <si>
    <t>320 km/h (200 mph, 170 kn) diving</t>
  </si>
  <si>
    <t>+10 g / - 7.5 g</t>
  </si>
  <si>
    <t>1.65 m2 (17.8 sq ft)</t>
  </si>
  <si>
    <t>0.9 m2 (9.7 sq ft)</t>
  </si>
  <si>
    <t>NACA 631012-63006</t>
  </si>
  <si>
    <t>NACA 632015-63012</t>
  </si>
  <si>
    <t>228 km/h (142 mph; 123 kn)</t>
  </si>
  <si>
    <t>Best Off Skyranger</t>
  </si>
  <si>
    <t>The Best Off Skyranger is a French-designed two-seat ultralight utility aircraft, produced by Best Off, of Toulouse. It is a high-wing conventional monoplane with tricycle undercarriage, and of fabric-covered tubular construction.[1][2] The Skyranger is also manufactured under licence by Aero Bravo in Brazil, SkyRanger Aircraft in the America (as a kit), Aeros in Ukraine and at least 150 were built by Synairgie in France, too.[3] Some 900 are flying throughout the world.[1] Data from Jane's All The World's Aircraft 2003–2004[1]General characteristics Performance</t>
  </si>
  <si>
    <t>//upload.wikimedia.org/wikipedia/commons/thumb/e/ea/BestOffAviationSkyrangerC-ICBD02.jpg/300px-BestOffAviationSkyrangerC-ICBD02.jpg</t>
  </si>
  <si>
    <t>https://en.wikipedia.org/Ultralight aircraft</t>
  </si>
  <si>
    <t>Best Off Aviation</t>
  </si>
  <si>
    <t>https://en.wikipedia.org/Best Off Aviation</t>
  </si>
  <si>
    <t>about 900</t>
  </si>
  <si>
    <t>5.50 m (18 ft 1 in)</t>
  </si>
  <si>
    <t>2.00 m (6 ft 7 in)</t>
  </si>
  <si>
    <t>14.10 m2 (151.8 sq ft)</t>
  </si>
  <si>
    <t>1 × Rotax 912UL flat-four, 59.6 kW (79.9 hp)</t>
  </si>
  <si>
    <t>4.6 m/s (900 ft/min)</t>
  </si>
  <si>
    <t>150 km/h (93 mph, 81 kn) (max cruise)</t>
  </si>
  <si>
    <t>https://en.wikipedia.org/Best Off NynjaRainbow CheetahSynairgie Jet Ranger</t>
  </si>
  <si>
    <t>50 L (13 US gal; 11 imp gal)</t>
  </si>
  <si>
    <t>64 km/h (40 mph, 35 kn) (flaps down)</t>
  </si>
  <si>
    <t>Avro 571 Buffalo</t>
  </si>
  <si>
    <t>The Avro 571 Buffalo was a prototype British carrier-based torpedo bomber biplane, designed and built by Avro in the 1920s. It was not selected for service, the Blackburn Ripon being ordered instead. The Avro 571 Buffalo was designed by Avro as a private venture to meet the requirements of Air Ministry Specification 21/23, for a two-seat torpedo bomber and reconnaissance aircraft, intended to replace the Blackburn Dart. The prototype (G-EBNW) first flew at the Avro works at Hamble during 1926.[1] It was evaluated against the Blackburn Ripon and the Handley Page Harrow, but was found to have poor handling and was therefore rejected.[2] The prototype was therefore rebuilt as the Avro 572 Buffalo II, with new, all-metal wings, fitted with controllable Handley Page slats and a more powerful engine. In this form, the Buffalo was much improved. By this time however, the Ripon had been declared the competition winner.[2] After it failed to be ordered into production, the Buffalo was converted into a seaplane in 1928 for the Air Ministry. As serial number N239, it was used for trials at the Marine Aircraft Experimental Establishment at Felixstowe. Data from Avro Aircraft since 1908. [3]General characteristics Performance Armament or   Aircraft of comparable role, configuration, and era</t>
  </si>
  <si>
    <t>//upload.wikimedia.org/wikipedia/commons/thumb/5/5d/AvBuffalo.jpg/300px-AvBuffalo.jpg</t>
  </si>
  <si>
    <t>Torpedo Bomber</t>
  </si>
  <si>
    <t>37 ft 3 in (11.35 m)</t>
  </si>
  <si>
    <t>46 ft 0 in (14.02 m)</t>
  </si>
  <si>
    <t>14 ft 0 in (4.27 m)</t>
  </si>
  <si>
    <t>684 sq ft (63.5 m2)</t>
  </si>
  <si>
    <t>4,233 lb (1,920 kg)</t>
  </si>
  <si>
    <t>7,430 lb (3,370 kg)</t>
  </si>
  <si>
    <t>1 × Napier Lion XIA W-12 water-cooled piston engine, 530 hp (400 kW)</t>
  </si>
  <si>
    <t>135 mph (217 km/h, 117 kn)</t>
  </si>
  <si>
    <t>650 mi (1,050 km, 560 nmi)</t>
  </si>
  <si>
    <t>13,700 ft (4,200 m)</t>
  </si>
  <si>
    <t>770 ft/min (3.9 m/s)</t>
  </si>
  <si>
    <t>105 mph (169 km/h, 91 kn)</t>
  </si>
  <si>
    <t>10.9 lb/sq ft (53 kg/m2)</t>
  </si>
  <si>
    <t>0.071 hp/lb (0.117 kW/kg)</t>
  </si>
  <si>
    <t>Avro 558</t>
  </si>
  <si>
    <t>The Avro 558  was a British single-engined ultralight biplane built by Avro at Hamble Aerodrome. The Avro 558 was designed for the 1923 light aircraft trials for single-seaters at Lympne Aerodrome. Two Avro 558 biplanes were built, they were biplanes powered by motorcycle engines (one with a B&amp;H twin-cylinder air-cooled engine, the second with a 500 cc Douglas engine). The first aircraft was modified with a 698 cc (42.6 in³) Blackburne Tomtit and both had modifications to the landing gear. The aircraft did not win the competition, but the second aircraft went on to establish a world record for its class of aircraft of 13,850 ft (4,222 m) over Lympne on 13 October 1923.[1] It is not known what happened to the two aircraft, not having been reported since 1923. Data from Avro Aircraft since 1908 [2]General characteristics Performance   Aircraft of comparable role, configuration, and era</t>
  </si>
  <si>
    <t>Ultralight Biplane</t>
  </si>
  <si>
    <t>A.V.Roe and Company Limited</t>
  </si>
  <si>
    <t>https://en.wikipedia.org/A.V.Roe and Company Limited</t>
  </si>
  <si>
    <t>30 ft 0 in (9.14 m)</t>
  </si>
  <si>
    <t>166 sq ft (15.4 m2)</t>
  </si>
  <si>
    <t>294 lb (133 kg)</t>
  </si>
  <si>
    <t>480 lb (218 kg)</t>
  </si>
  <si>
    <t>1 × Douglas 500cc air-cooled motorcycle engine, 18 hp (13 kW)   [3]</t>
  </si>
  <si>
    <t>13,850 ft (4,220 m)</t>
  </si>
  <si>
    <t>https://en.wikipedia.org/1923</t>
  </si>
  <si>
    <t>Avro Type G</t>
  </si>
  <si>
    <t>The Avro Type G was a two-seat biplane designed by A.V. Roe to participate in the 1912 British Military Aeroplane Competition. It is notable in having  a fully enclosed crew compartment, and was also the first aircraft to have recovered from a spin in front of witnesses.[1] The Avro Type G was a two-seat two bay biplane with a fully enclosed crew compartment.  The fuselage occupied the entire gap between upper and lower wings, which were of Roe's characteristic high aspect ratio.  Two prototypes were started, one with a Green engine, the other with an ABC. The latter engine was not delivered in time, and the second prototype was abandoned. At the trials, the Type G was placed first in the assembly tests (erected in 14½ minutes) and the fuel consumption tests, but its poor rate of climb prevented it from winning a major prize, although Avro were awarded £100. However, the Type G did later set a British endurance record of 7 hours 31 minutes piloted by F. P. Raynham at Brooklands on 24 October (a record broken only one hour later by Harry Hawker). It was the second British airplane to have recovered from a spin, and the first to do so in front of witnesses.[1] Early on the morning of 25 August Lt Wilfred Parke, with Lt Breton as passenger, took off to make an endurance trial. After having flown for three hours, he was executing a series of dives and while turning entered a spin at about 700 ft (210 m). By a combination of luck and cool nerves coupled with flying skill, he was able to recover when barely 50 ft (15 m) feet above the ground, the craft suddenly righting itself and flying off under perfect control. Parke's ability to clearly report on his experience to expert witnesses of the event was most important, since going into a spin had previously meant almost certain death. Data from [2]General characteristics Performance</t>
  </si>
  <si>
    <t>//upload.wikimedia.org/wikipedia/commons/thumb/4/41/Avro_Type_G.jpg/300px-Avro_Type_G.jpg</t>
  </si>
  <si>
    <t>35 ft 3 in (10.74 m)</t>
  </si>
  <si>
    <t>9 ft 9 in (2.97 m)</t>
  </si>
  <si>
    <t>335 sq ft (31.1 m2)</t>
  </si>
  <si>
    <t>1,191 lb (540 kg)</t>
  </si>
  <si>
    <t>1,792 lb (813 kg)</t>
  </si>
  <si>
    <t>1 × Green D.4 4-cylinder water-cooled in-line piston engine, 64 hp (48 kW)</t>
  </si>
  <si>
    <t>345 mi (555 km, 300 nmi)</t>
  </si>
  <si>
    <t>105 ft/min (0.53 m/s)</t>
  </si>
  <si>
    <t>Boulton Paul Balliol</t>
  </si>
  <si>
    <t>The Boulton Paul Balliol and Sea Balliol are monoplane advanced trainer aircraft designed and produced by the British aircraft manufacturer Boulton Paul Aircraft. On 17 May 1948, it became the world's first single-engined turboprop aircraft to fly.[1] The Balliol was operated primarily by both the Royal Air Force (RAF) and the Royal Navy Fleet Air Arm (FAA). Developed during the late 1940s, the Balliol was designed to fulfil Air Ministry Specification T.7/45, replacing the wartime North American Harvard trainer. Unlike previous trainer aircraft, which were powered by piston engines, it was specified for the aircraft to use newly developed turboprop propulsion instead. On 30 May 1947, the Balliol performed its maiden flight; the first preproduction aircraft would fly during the following year. Production examples were powered by the Rolls-Royce Merlin engine, while various prototypes and pre-production aircraft featured alternative powerplants such as the Rolls-Royce Dart and Armstrong Siddeley Mamba turboprop engines. The Balliol entered service with the RAF during 1950 and proved to be a relatively trouble-free trainer. However, a shift in attitudes towards turbojet-powered trainer aircraft would see orders being curtailed for the type by 1952. Despite this, a navalised version of the aircraft, the Sea Balliol, was also introduced for deck landing training. The type also saw some user in other capacities, such as for experimental flights. Only a single export customer, the Royal Ceylon Air Force, would procure the type. During March 1945, the Air Ministry issued Specification T.7/45, which sought a new advanced trainer to succeed the Royal Air Force's (RAF) fleet of North American Harvard.[2] Amongst the requirements specified was the use of the newly developed turboprop engine, as it was felt that the new generation of advanced trainers would better prepare pilots for flying jet-powered combat aircraft such as the newly emerged Gloster Meteor fighter aircraft. As a fallback measure in case of difficulties being encountered with engine development programmes, the envisioned trainer was also to readily accommodate a more conventional Bristol Perseus radial engine as well.[2] A further stipulation by the ministry was the fitting of a three-seat cockpit in a configuration roughly akin to the contemporary Percival Prentice basic trainer.[2] The pilot and instructor were sat in a side-by-side arrangement, while a second student could be accommodated in a third seat to the rear, positioned as to enable them to closely observe the pilot and the instructions being issued. The trainer was to be configured to perform various forms of training, being suitable for both day and night operations, featuring both guns and bombs for armament training, a glider-towing capability, and a general design that would be compatible with navalisation measures, such as a strengthened undercarriage and the fitting of arrestor gear.[2] Within a month of the specification's issuing, Boulton Paul Aircraft had opted to produce multiple proposals in response, as large orders had been anticipated. Boulton Paul's P.108 proposal, which would become the Balliol, was that of a conventional low-wing monoplane, featuring retractable main undercarriage and a fixed tailwheel.[1][3] Towards the end of August 1945, Boulton Paul received an order from the Air Ministry, calling for the production of a batch of four prototypes, which were to be powered by the Rolls-Royce Dart turboprop engine. During August 1946, this was followed by a larger order for 20 pre-production aircraft, with ten each to be powered by the Dart and the Armstrong Siddeley Mamba turboprop, with delays to development of the Dart meaning that the prototypes would now be fitted by the Mamba.[4] Competing proposals from other manufacturers were also submitted, including Avro's Athena in particular.[5] As the Mamba was not flight-ready at the time of the first prototype's completion, it was instead powered by a 820 hp (611 kW) Bristol Mercury 30 radial engine during its initial test flights.[6][1] Thus powered, it first flew on 30 May 1947, after teething issues with the undercarriage had been resolved during ground testing. The second prototype, powered by the intended Mamba engine, first flew on 17 May 1948, becoming the world's first single-engined turboprop aircraft to fly.[1] Early handling trials at MOD Boscombe Down revealed the aircraft to possess relatively gentle and easy flight characteristics across all typical circumstances, with only minor suggestions for improvements being produced, such as the lack of a port-side walkway and directional snaking unbecoming to a gun platform.[7] Meanwhile, the Air Ministry had second thoughts about its training requirements thus, in 1947, it issued a new specification, T.14/47, requiring a two-seat trainer that was powered by a Rolls-Royce Merlin piston engine. This engine which was available in large numbers from surplus stocks leftover from the war, rather than expensive turboprops that would have to bought in new.[8][9] On 10 July 1948, the first Merlin-powered Balliol, designated Balliol T.2, performed its first flight.[1] The observer's seat of the Mk 1 was removed, the side-by-side seats remaining. Following an extensive evaluation, the Balliol was chosen as the victor over the rival Athena, leading to sizable orders being promptly placed to replace some of the Harvards in RAF service.[10][5] The RAF naming conventions for various types preferred that pure trainers, not conversion type trainers, should have names related to education or places of learning e.g. Airspeed Oxford, Avro Tutor and Athena, the Percival Prentice and Provost and De Havilland Dominie. Balliol is an Oxford University College and it alliterated with 'Boulton Paul'. A specialised model for the Royal Navy's Fleet Air Arm (FAA), designated Sea Balliol T.21, was also developed. Various design changes were made to the aircraft as to better adapt it for shipboard use on board the service's aircraft carriers. These included the fitting of folding wings and an arrestor hook, the former to minimise space while parked or stowed while the latter was necessary for landings at sea.[11] While the Balliol was successfully introduced to service during 1950, its fortunes had dramatically changed within a single year. This was largely due to attitudes amongst staff at the Air Ministry having shifted once again on the topic of training requirements. Specifically, an increasing number of officials voiced their support for the adoption of a jet-powered advanced trainer aircraft instead. This would result in the procurement of the rival de Havilland Vampire T.Mk11 at the Balliol's expense.[citation needed] The Boulton Paul Balliol is an advanced trainer aircraft, being configured for use by military operators. In terms of its basic configuration, it was relatively traditional, featuring a conventional landing gear, of which the two main gear were retractable but the tailwheel was not.[12] Having anticipated student pilots being particularly rough on the aircraft, it was designed to be both durable and as easy to maintain as possible, featuring around 40 inspection hatches, typically secured by quick-release fasteners, across the fuselage to facilitate this. For greater simplicity of maintenance, wherever feasible, components were designed to be interchangeable, such as the fin, tailplane, wing tanks, main gear oleos, and other elements.[13] Structurally, the Balliol comprises seven main sections, three of which form the fuselage, two for the wing sections, and the remaining two for the tail unit.[14] The majority of exterior covering was light alloy stressed-skin, supported by a combination of subframes and longerons, while the rear section incorporated a monocoque approach. Fuel was accommodated within a mixture of wing tanks and a single fuselage tank, the former being easy to remove while the wing was folded.[12] For additional safety, various measures to reduce potential accident-related damage were incorporated into the design, such as the strengthened crash-resistant structure around the cockpit, and the three rubber crash skids on the underside of the fuselage to minimise damage from a wheels-up landing.[12] The wings of the Balliol feature two-spar construction within an uninterrupted rigid torsion box.[15] Most of the wing's structure comprised pressed light alloys, while an auxiliary spar was used to support the trailing edge skinning and flaps and the forward section accommodated the steel box wells for the retractable main undercarriage. The outer wings were fitted with simple dive brakes, along with conventional inner and outer split flaps that ran as far as the ailerons.[13] While the starboard wing featured a single G45 cine-camera, the port wing featured a single .303 Browning machine gun. The wings were designed to be manually foldable, needing only two bolts to be removed, without affected the control runs.[15] Production Balliols were powered by a single Rolls-Royce Merlin engine, which was fitted to the front of the aircraft. The engine compartment featured distinctly different construction from the rest of the aircraft, being composed of light alloys supported by steel tubing; the engine itself was mounted on three struts attached to the firewall between the compartment and the cockpit.[14] The jet pipe was angled downwards, running beneath the cockpit to an exhaust on the lower starboard side of the fuselage, somewhat counteracting the torque generated by the aircraft's three-bladed propeller as well as contributing roughly 20 percent of the aircraft's total static thrust. Access to the engine compartment was provided via numerous detachable hatches on the sides and lower portions.[14] During 1950, several pre-production Balliols were delivered to the RAF's Central Flying School for evaluation purposes. However, due to the change in air training policy, the Balliol was only ever delivered to a single Flying Training School, No. 7 at RAF Cottesmore, where the type promptly replaced their Harvards. Numerous examples were also operated at the RAF College, Cranwell, until it was replaced there by the de Havilland Vampire T.Mk 11 in 1956.[10] The Balliol also saw limited squadron service from 1953 with No. 288 Squadron, based at RAF Middle Wallop. Operations with the type continued until the squadron was disbanded in September 1957.[16] The Sea Balliol served with 781 squadron at Lee-on-Solent and 1843 Squadron RNVR at Abbotsinch. The final example was delivered during December 1954.[11] The last remaining active Sea Balliols stationed at Abbotsinch with withdrawn around September 1963.[17] In addition to its primary use as a trainer aircraft, several Balliols were operated for other purposes, including as test aircraft. In this capacity, one pair of aircraft participated in the flight testing of radar absorbent coatings.[18] The majority of Balliols were delivered to the domestic military services, however export arrangements were also sought out by the manufacturer. The Royal Ceylon Air Force were ultimately be the only export customer for the type, opting to procure a batch of 12 Balliol Mk.2s for its training purposes; of these, seven were drawn from cancelled contracts for the RAF and the remainder from RAF reserves, the latter being replaced by a further five production aircraft.[17] Data from Aircraft of the Royal Air Force[1]General characteristics Performance Armament   Aircraft of comparable role, configuration, and era  Related lists</t>
  </si>
  <si>
    <t>//upload.wikimedia.org/wikipedia/commons/thumb/3/39/Boulton_Paul_Balliol_T.2_WN507_CV_RAFC_Hooton_Park_24.07.55_edited-2.jpg/300px-Boulton_Paul_Balliol_T.2_WN507_CV_RAFC_Hooton_Park_24.07.55_edited-2.jpg</t>
  </si>
  <si>
    <t>Two-seat Trainer</t>
  </si>
  <si>
    <t>https://en.wikipedia.org/Two-seat Trainer</t>
  </si>
  <si>
    <t>Boulton Paul Aircraft</t>
  </si>
  <si>
    <t>https://en.wikipedia.org/Boulton Paul Aircraft</t>
  </si>
  <si>
    <t>John Dudley North</t>
  </si>
  <si>
    <t>35 ft 1+1⁄2 in (10.71 m)</t>
  </si>
  <si>
    <t>39 ft 4 in (11.99 m)</t>
  </si>
  <si>
    <t>6,730 lb (3,053 kg)</t>
  </si>
  <si>
    <t>8,410 lb (3,815 kg)</t>
  </si>
  <si>
    <t>1 × Rolls-Royce Merlin 35 liquid-cooled V12 engine, 1,245 hp (928 kW)</t>
  </si>
  <si>
    <t>288 mph (463 km/h, 250 kn) at 9,000 ft (2,700 m)</t>
  </si>
  <si>
    <t>32,500 ft (9,900 m)</t>
  </si>
  <si>
    <t>1,790 ft/min (9.1 m/s)</t>
  </si>
  <si>
    <t>231 mph (372 km/h, 201 kn) at 5,500 ft (1,700 m) (weak mix)[26]</t>
  </si>
  <si>
    <t>six minutes to 10,000 ft (3,000 m)</t>
  </si>
  <si>
    <t>https://en.wikipedia.org/John Dudley North</t>
  </si>
  <si>
    <t>{'Balliol T.Mk 2': 'o-seat advanced training aircraft for the RAF; 196 built (166 built by Boulton Paul, and 30 built by Blackburn Aircraft).'}</t>
  </si>
  <si>
    <t>three hours at 220 mph (190 kn; 350 km/h)</t>
  </si>
  <si>
    <t>one × 0.303 in (7.7 mm) Browning machine gun in port wing</t>
  </si>
  <si>
    <t>4-bladed de Havilland constant speed propeller, 11 ft 3 in (3.43 m) diameter [26]</t>
  </si>
  <si>
    <t>Royal Air ForceFleet Air Arm  Royal Ceylon Air Force</t>
  </si>
  <si>
    <t>https://en.wikipedia.org/Royal Air ForceFleet Air Arm  Royal Ceylon Air Force</t>
  </si>
  <si>
    <t>125 imp gal (150 US gal; 570 L)[26]</t>
  </si>
  <si>
    <t>NACA 65[26]</t>
  </si>
  <si>
    <t>83 mph (134 km/h, 72 kn) [26]</t>
  </si>
  <si>
    <t>Provision for four × "60-lb" rockets</t>
  </si>
  <si>
    <t>1,350 ft (410 m)[26]</t>
  </si>
  <si>
    <t>1,950 ft (590 m)[26]</t>
  </si>
  <si>
    <t>Horten H.XVIII</t>
  </si>
  <si>
    <t>The Horten H.XVIII was a proposed German World War II intercontinental bomber, designed by the Horten brothers. The unbuilt H.XVIII represented, in many respects, a scaled-up version of the Horten Ho 229, a prototype jet fighter. The H.XVIII was one of many proposed designs for an Amerikabomber, and would have carried sufficient fuel for transatlantic flights. The XVIIIA variant, with its wood structure, buried engines in the fuselage, flying wing design and carbon-based glue component, would have been, in theory, the first stealth bomber in history.[1] In recent years, software modelling has suggested that the stealth and speed of the Hortens' flying wing jet designs would have made interception, prior to bombing, difficult and unlikely.[2] The ability of bomber crews, in an aircraft such as the Horten H.XVIII, to attack targets in North America, might have been hampered by existing and emerging Allied air defence strategies and technologies, such as: The A model of the H.XVIII was a long, smooth blended wing body. Its six turbojet engines were buried deep in the wing and the exhausts centered on the trailing end. Resembling the Horten Ho 229 flying wing fighter there were many odd features that distinguished this aircraft; the jettisonable landing gear[3] and the wing made of wood and carbon based glue, are but two. The aircraft was first proposed for the Amerika Bomber project and was personally reviewed by Hermann Göring: after review, the Horten brothers (with deep dissatisfaction) were forced to share design and construction of the aircraft with Junkers and Messerschmitt engineers, who wanted to add a single rudder fin as well as suggesting underwing pods to house the engines and landing gear.[2] The B model of the H.XVIIIB was generally the same as the A model, except the four (down from six) engines and four-wheel retractable landing gear were now housed in underwing pods, and the three-man crew housed under a bubble canopy. The aircraft was to be built in huge concrete hangars and operate off long runways with construction due to start in autumn 1945, but the end of the war came with no progress made. Defensive armament was considered unnecessary due to the expected high performance.[2] The C model of the H.XVIII was based on the airframe of the H.XVIIIA with a huge tail. It had an MG 151 turret set in the middle rear of the wing and with six BMW 003 turbojets slung under the wings; this was designed by Messerschmitt and Junkers engineers. It is uncertain if this overall design was directly developed by the Horten brothers or their manufacturer, as there is little surviving evidence of this proposed version. It was eventually rejected by the Horten brothers, as it was not a major improvement over the Ho XVIIIA. Data from [4]General characteristics Performance Armament  Related development Aircraft of comparable role, configuration, and era  Related lists</t>
  </si>
  <si>
    <t>//upload.wikimedia.org/wikipedia/commons/thumb/d/d3/Horten_H_XVIII.jpg/300px-Horten_H_XVIII.jpg</t>
  </si>
  <si>
    <t>19.0 m (62 ft 4 in)</t>
  </si>
  <si>
    <t>40.0 m (131 ft 3 in)</t>
  </si>
  <si>
    <t>5.8 m (19 ft 0 in)</t>
  </si>
  <si>
    <t>11,000 kg (24,251 lb)</t>
  </si>
  <si>
    <t>6 × Junkers Jumo 004 turbojet engines, 8.8 kN (2,000 lbf) thrust  each</t>
  </si>
  <si>
    <t>820 km/h (510 mph, 440 kn)</t>
  </si>
  <si>
    <t>750 km/h (470 mph, 400 kn)</t>
  </si>
  <si>
    <t>213 kg/m2 (44 lb/sq ft)</t>
  </si>
  <si>
    <t>4 MG151/20 Cannon, 2 in a nose Barbette and 2 more in a top/aft turret</t>
  </si>
  <si>
    <t>4,000 kg (8,818 lb) of bombs</t>
  </si>
  <si>
    <t>32,000 kg (70,548 lb)</t>
  </si>
  <si>
    <t>https://en.wikipedia.org/Nazi Germany</t>
  </si>
  <si>
    <t>16,000 kg (35,274 lb)</t>
  </si>
  <si>
    <t>136 km/h (85 mph)</t>
  </si>
  <si>
    <t>Horten Ho 229</t>
  </si>
  <si>
    <t>https://en.wikipedia.org/Horten Ho 229</t>
  </si>
  <si>
    <t>900 km/h (560 mph, 490 kn) * Towing speed</t>
  </si>
  <si>
    <t>MDM MDM-1 Fox</t>
  </si>
  <si>
    <t>The MDM MDM-1 Fox is a Polish, composite mid-wing two-seater aerobatic glider with fixed undercarriage and conventional tail unit. This sailplane was first displayed at the World Glider Aerobatic Championships in Venlo, Netherlands, 1993, where Jerzy Makula flew it to win the World Championship. Shortly after the Championships ended, promotional flights were arranged to enable top pilots to fly this aircraft. The Fox has since had several successes at other international competitions.[1][2] Production stopped in 2005 after 36 gliders had been built; since 2011, however, production has been resumed.   General characteristics Performance  This article on an aircraft of the 1990s is a stub. You can help Wikipedia by expanding it.</t>
  </si>
  <si>
    <t>//upload.wikimedia.org/wikipedia/commons/thumb/c/c6/Shoreham_Airshow_2013_%289701025056%29.jpg/300px-Shoreham_Airshow_2013_%289701025056%29.jpg</t>
  </si>
  <si>
    <t>Margański &amp; Mysłowski</t>
  </si>
  <si>
    <t>https://en.wikipedia.org/Margański &amp; Mysłowski</t>
  </si>
  <si>
    <t>Edward Margański</t>
  </si>
  <si>
    <t>53 (+3 in construction)</t>
  </si>
  <si>
    <t>7.38 m (24 ft 2.6 in)</t>
  </si>
  <si>
    <t>14.00 m (45 ft 11.2 in)</t>
  </si>
  <si>
    <t>12.3 m2 (132.4 sq ft)</t>
  </si>
  <si>
    <t>525 kg (1,157 lb)</t>
  </si>
  <si>
    <t>281 km/h (175 mph, 152 kn)</t>
  </si>
  <si>
    <t>84 km/h (53 mph, 46 kn)</t>
  </si>
  <si>
    <t>+9.0/-6.0 (one occupant), +7.0/-5.0 (two occupants)</t>
  </si>
  <si>
    <t>de Havilland Leopard Moth</t>
  </si>
  <si>
    <t>The de Havilland DH.85 Leopard Moth is a three-seat high-wing cabin monoplane designed and built by the de Havilland Aircraft Company in 1933. It was a successor to the DH.80 Puss Moth and replaced it on the company's Stag Lane and later Hatfield production lines. It was similar in configuration to the earlier aircraft, but instead of a fuselage with tubular steel framework, a lighter all-plywood structure was used which allowed a substantial improvement in range, performance and capacity on the same type of engine.  The pilot is seated centrally in front of two side-by-side passengers and the wings can be folded for hangarage. The prototype first flew on 27 May 1933 and in July won the King's Cup Race at an average speed of 139.5 mph (224.5 km/h), piloted by Geoffrey de Havilland. A total of 133 aircraft were built, including 71 for owners in the British Isles, and 10 for Australia. Other examples were exported to France, Germany, India, South Africa and Switzerland. Production of the Leopard Moth ended in 1936. 44 Leopard Moths were impressed into military service in Britain and others in Australia during World War II, mostly as communications aircraft. Only a few managed to survive six years of hard usage although a small number were still airworthy seventy years after the last was completed. Six remained operational in the U.K. in 2009.  Data from De Havilland Aircraft since 1909 [4]General characteristics Performance  Related development Aircraft of comparable role, configuration, and era</t>
  </si>
  <si>
    <t>//upload.wikimedia.org/wikipedia/commons/thumb/5/52/DH.85_Leopard_Moth_VH-UUE_Wangarratta_Vic_17.03.88_edited-2.jpg/300px-DH.85_Leopard_Moth_VH-UUE_Wangarratta_Vic_17.03.88_edited-2.jpg</t>
  </si>
  <si>
    <t>Three-seat cabin monoplane</t>
  </si>
  <si>
    <t>https://en.wikipedia.org/Three-seat cabin monoplane</t>
  </si>
  <si>
    <t>24 ft 6 in (7.47 m)</t>
  </si>
  <si>
    <t>206 sq ft (19.1 m2)</t>
  </si>
  <si>
    <t>1,290 lb (585 kg)</t>
  </si>
  <si>
    <t>1 × de Havilland Gipsy Major 4-cylinder air-cooled inverted in-line piston engine, 130 hp (97 kW)</t>
  </si>
  <si>
    <t>137 mph (220 km/h, 119 kn)</t>
  </si>
  <si>
    <t>715 mi (1,151 km, 621 nmi)</t>
  </si>
  <si>
    <t>21,500 ft (6,600 m)</t>
  </si>
  <si>
    <t>550 ft/min (2.8 m/s)</t>
  </si>
  <si>
    <t>119 mph (192 km/h, 103 kn)</t>
  </si>
  <si>
    <t>2,225 lb (1,009 kg)</t>
  </si>
  <si>
    <t>United Kingdom private pilotsAustralian pilots</t>
  </si>
  <si>
    <t>1933-1936</t>
  </si>
  <si>
    <t>https://en.wikipedia.org/27 May 1933</t>
  </si>
  <si>
    <t>2 passengers</t>
  </si>
  <si>
    <t>Avro Antelope</t>
  </si>
  <si>
    <t>The Avro 604 Antelope was a British light bomber which was designed and built in the late 1920s to meet a requirement for a light bomber to equip the Royal Air Force, competing against the Hawker Hart and the Fairey Fox II. It was unsuccessful, the Hart being preferred. The Avro 604 Antelope was designed to meet the requirements of Air Ministry Specification 12/26, for a single-engine light, high-speed day bomber.[1] One prototype was ordered by the Air Ministry, which first flew in July 1928,[2] powered by a 480 hp (360 kW) Rolls-Royce F.XIB (later known as the Kestrel) engine. The prototype Antelope, which was a single-bay biplane with all-metal construction, was evaluated at the Aeroplane and Armament Experimental Establishment (A &amp; AEE) at Martlesham Heath against the Hawker Hart and Fairey Fox II. While it easily met the performance requirements of the specification, it showed poor low-speed handling and spinning characteristics, and was rejected in favour of the Hart owing to the ease of maintenance of the Hart.[2] After rejection for operational service, the prototype Antelope was fitted with dual controls and used by the Royal Aircraft Establishment as an engine and propeller test bed, remaining in use until September 1933.[1] Data from Avro Aircraft since 1908 [1]General characteristics Performance Armament  Related development Aircraft of comparable role, configuration, and era</t>
  </si>
  <si>
    <t>//upload.wikimedia.org/wikipedia/commons/thumb/8/8f/Avro_Antelope_L%27A%C3%A9rophile_July%2C1929.jpg/300px-Avro_Antelope_L%27A%C3%A9rophile_July%2C1929.jpg</t>
  </si>
  <si>
    <t>31 ft 2 in (9.50 m)</t>
  </si>
  <si>
    <t>36 ft 0 in (10.97 m)</t>
  </si>
  <si>
    <t>10 ft 9 in (3.28 m)</t>
  </si>
  <si>
    <t>377 sq ft (35.0 m2)</t>
  </si>
  <si>
    <t>2,859 lb (1,297 kg)</t>
  </si>
  <si>
    <t>4,538 lb (2,058 kg)</t>
  </si>
  <si>
    <t>1 × Rolls-Royce F.XI.B V-12 liquid-cooled piston engine, 480 hp (360 kW)</t>
  </si>
  <si>
    <t>173 mph (278 km/h, 150 kn)</t>
  </si>
  <si>
    <t>580 mi (930 km, 500 nmi)</t>
  </si>
  <si>
    <t>22,000 ft (6,700 m)</t>
  </si>
  <si>
    <t>1,470 ft/min (7.5 m/s)</t>
  </si>
  <si>
    <t>145 mph (233 km/h, 126 kn)</t>
  </si>
  <si>
    <t>12 lb/sq ft (59 kg/m2)</t>
  </si>
  <si>
    <t>0.106 hp/lb (0.174 kW/kg)</t>
  </si>
  <si>
    <t>Beriev Be-1</t>
  </si>
  <si>
    <t>The Beriev Be-1 was an experimental wing-in-ground-effect aircraft developed in the Soviet Union during the 1960s. In 1956, Robert Ludvigovich Bartini approached the Beriev design bureau with a proposal for a Wing-In-Ground-effect vehicle (WIG). The Be-1 became the first experimental prototype, used for exploring the stability and control of wing-in-ground-effect aircraft. The Be-1 featured two floats with very low aspect ratio wing sections between them and small normal wing panels extending outside the floats. Surface-piercing hydrofoils were mounted on the underside of the floats. The aircraft was powered by a single Tumansky RU-19 turbojet, mounted above the wing. The Be-1 was also equipped with landing gear. The aircraft was operated between 1961 and 1964. The first flight from water was made in 1964.[1][2]  Related development   Related lists</t>
  </si>
  <si>
    <t>//upload.wikimedia.org/wikipedia/en/thumb/b/b3/Be-1a.jpg/300px-Be-1a.jpg</t>
  </si>
  <si>
    <t>Experimental Wing-In-Ground-effect vehicle</t>
  </si>
  <si>
    <t>https://en.wikipedia.org/Experimental Wing-In-Ground-effect vehicle</t>
  </si>
  <si>
    <t>Beriev</t>
  </si>
  <si>
    <t>https://en.wikipedia.org/Beriev</t>
  </si>
  <si>
    <t>Robert Ludvigovich Bartini</t>
  </si>
  <si>
    <t>https://en.wikipedia.org/Robert Ludvigovich Bartini</t>
  </si>
  <si>
    <t>https://en.wikipedia.org/Soviet Union</t>
  </si>
  <si>
    <t>BOT SC07 Speed Cruiser</t>
  </si>
  <si>
    <t>The BOT SC07 Speed Cruiser is a German ultralight and light-sport aircraft, designed  produced by BOT Aircraft of Oerlinghausen and introduced in 2009. The aircraft is supplied as a complete ready-to-fly-aircraft.[1][2] The SC07 was designed to comply with the Fédération Aéronautique Internationale microlight rules and US light-sport aircraft rules. It is a redesign of the Bilsam Sky Cruiser, featuring a cantilever high-wing, a two-seats-in-side-by-side configuration enclosed cockpit, fixed tricycle landing gear and a single engine in tractor configuration.[1][2][3] The aircraft structure is predominantly made from carbon fibre, with just part of the rudder made from fibreglass. Its 8.1 m (26.6 ft) span wing is also made from carbon fibre, covered with fibreglass and fits flaps. Standard engines available are the 100 hp (75 kW) Rotax 912ULS and the 91.8 hp (68 kW) D-Motor LF26 four-stroke powerplants.[1][2] The SC07 is capable of towing gliders and also operating on floats.[1][2] As of January 2017, the design does not appear on the Federal Aviation Administration's list of approved special light-sport aircraft.[4] In January 2017 there were two SC07s registered with the Federal Aviation Administration in the America, one as Experimental - Exhibition and the other as unknown airworthiness.[5] Data from Bayerl and BOT[1][6]General characteristics Performance</t>
  </si>
  <si>
    <t>//upload.wikimedia.org/wikipedia/commons/thumb/2/27/BOT_SC07_Speed_Cruiser_N911DV.jpg/300px-BOT_SC07_Speed_Cruiser_N911DV.jpg</t>
  </si>
  <si>
    <t>Ultralight aircraft and Light-sport aircraft</t>
  </si>
  <si>
    <t>https://en.wikipedia.org/Ultralight aircraft and Light-sport aircraft</t>
  </si>
  <si>
    <t>BOT Aircraft</t>
  </si>
  <si>
    <t>https://en.wikipedia.org/BOT Aircraft</t>
  </si>
  <si>
    <t>6.65 m (21 ft 10 in)</t>
  </si>
  <si>
    <t>8.1 m (26 ft 7 in)</t>
  </si>
  <si>
    <t>2.10 m (6 ft 11 in)</t>
  </si>
  <si>
    <t>10.03 m2 (108.0 sq ft)</t>
  </si>
  <si>
    <t>291 kg (642 lb)</t>
  </si>
  <si>
    <t>1,200 km (750 mi, 650 nmi)</t>
  </si>
  <si>
    <t>6.5 m/s (1,280 ft/min)</t>
  </si>
  <si>
    <t>47.1 kg/m2 (9.6 lb/sq ft)</t>
  </si>
  <si>
    <t>90 litres (20 imp gal; 24 US gal)</t>
  </si>
  <si>
    <t>Bilsam Sky Cruiser</t>
  </si>
  <si>
    <t>https://en.wikipedia.org/Bilsam Sky Cruiser</t>
  </si>
  <si>
    <t>64 km/h (40 mph, 35 kn)</t>
  </si>
  <si>
    <t>PWS-24</t>
  </si>
  <si>
    <t>The PWS-24 was a Polish single-engine passenger aircraft for 4 passengers, built in PWS factory, used from 1933 to 1936 by LOT Polish Airlines. In spite of its limited capacity, it was the only series-built airliner of domestic design ever used by the LOT.[1] The aircraft was a development of an unsuccessful PWS-21, utilizing its lightweight construction wing (weight 300 kg). A fuselage and stabilizers were new. The main designer was Stanisław Cywiński. The prototype (markings SP-AGR) first flew in August 1931 in Biała Podlaska. After trials and some modifications, it won a Ministry of Communication's contest for a successor of Junkers F-13 in LOT airlines, against Lublin R-XVI. In June 1932 it took the first place in a passenger aircraft race at the international air meeting in Warsaw. Polish Ministry of Communication ordered a series of 5 aircraft for LOT airlines, built in 1933 (markings: SP-AJF, -AJG, -AJH, -AJJ, -AJK). In 1932, the prototype SP-AGR was fitted with a more powerful engine, the 300 hp Lorraine Algol, instead of the 240 hp Wright Whirlwind J-5. It was later tested with a 400 hp Pratt &amp; Whitney Wasp Junior engine. Maximum speed improved from 185 to 225 km/h, comparing with the basic variant. In 1934 a production of further 5 aircraft started, with Wasp Junior engines, designated PWS-24bis (markings: SP-AMN, -AMO, -AMP, -AMR, -AMS). Also one PWS-24 was converted to PWS-24bis (SP-ASY, ex. SP-AJH). PWS-24 were put into use in LOT Polish Airlines from May 1, 1933 on domestic lines. Their flight characteristics and durability proved however worse, than of single-engined Fokker F.VIIa/1m, used by LOT, so their service was not long. In 1935 three PWS-24 (SP-AGR, -AJF, -AJJ) were converted to aerial photography variant, but in 1936 four PWS-24s were broken up. The last, SP-AJJ, was broken up in 1938. PWS-24bis entered service in LOT in 1935. They were used there however only until 1936. PWS-24bis SP-AMR was sold in April 1935 to the Polish Air Force and used as a staff machine. It had a slight accident and compulsory landing on 27 April 1935,[2] its further fate is not known. SP-ASY and -AMN were broken up in 1936-1937. SP-AMO was sold in 1936 to Maritime and Colonial League paramilitary organization and soon crashed in July 1936 during testing of a new variable-pitch propeller.[2] The remaining two PWS-24bis (SP-AMP and-AMS) were converted to aerial photography in 1936 and used until the outbreak of World War II in September 1939. After the German invasion, SP-AMP was damaged during bombing, while SP-AMS was evacuated to Romania, where it was seized by Romanian government in February 1940 and later used by the LARES line to aerial photography.[3] It was broken up after an accident 8 September 1940.[3] High-wing cantilever monoplane of mixed construction, with closed cab and single engine. A fuselage of a steel frame, covered with canvas on a wooden frame. Straight one-piece wooden wing, with elliptical endings, two-spar, plywood covered. Tailfins of steel frame, canvas covered. Crew of two (pilot and mechanic), in a cab before the wing, with twin controls. Next and below in a fuselage, under the wing, there was a cabin for 4 passengers, with wide rectangular windows and a door on the left side. Radial engine in fuselage front, fitted with a Townend ring. Two-blade metal propeller of variable pitch. Conventional fixed landing gear, with a rear skid; struts with shock absorbers joined the main gear with wings. Fuel tanks 260 L in central wing section (cruise consumption 50-58 L/h in PWS-24, 95 L/h in PWS-24bis). Engine:  Data from[citation needed]General characteristics Performance  Related development Aircraft of comparable role, configuration, and era</t>
  </si>
  <si>
    <t>//upload.wikimedia.org/wikipedia/commons/thumb/2/2a/Pws-24.jpg/300px-Pws-24.jpg</t>
  </si>
  <si>
    <t>Passenger aircraft</t>
  </si>
  <si>
    <t>9.65 m (31 ft 8 in)</t>
  </si>
  <si>
    <t>2.95 m (9 ft 8 in)</t>
  </si>
  <si>
    <t>31.75 m2 (341.8 sq ft)</t>
  </si>
  <si>
    <t>1,220 kg (2,690 lb)</t>
  </si>
  <si>
    <t>2,000 kg (4,409 lb)</t>
  </si>
  <si>
    <t>1 × Pratt and Whitney Wasp Junior TB 9-cylinder air-cooled radial piston engine, 310 kW (420 hp)</t>
  </si>
  <si>
    <t>Polish civilian aviation (LOT Polish Airlines)</t>
  </si>
  <si>
    <t>https://en.wikipedia.org/Polish civilian aviation (LOT Polish Airlines)</t>
  </si>
  <si>
    <t>63 kg/m2 (13 lb/sq ft)</t>
  </si>
  <si>
    <t>2-bladed variable-pitch propeller</t>
  </si>
  <si>
    <t>1933-1935</t>
  </si>
  <si>
    <t>https://en.wikipedia.org/August 1931</t>
  </si>
  <si>
    <t>90 km/h (56 mph, 49 kn) ~</t>
  </si>
  <si>
    <t>e-Go Aeroplanes e-Go</t>
  </si>
  <si>
    <t>The e-Go Aeroplanes e-Go, originally known as the E-Plane,  is a British ultralight and light-sport aircraft that was designed by Giotto Castelli, that was being developed by e-Go Aeroplanes of Cambridge and since May 2017, by GioCAS Aeronautical Consultancy, also located in Cambridge.[2][3] The aircraft won the Light Aircraft Association's design competition in 2007. It was first flown on 24 October 2013, with the first public flight-test and demonstration on 30 October 2013.[4] The aircraft was initially to be supplied as a complete ready-to-fly-aircraft.[5][6] Production plans for the design were suspended and staff laid off in November 2016 as e-Go Aeroplanes was unable to raise capital in the wake of the British Brexit vote. The aircraft program was acquired by the designer, Castelli, in May 2017, with the aim of bringing it to production. The aircraft was designed to comply with the United Kingdom single-seat deregulated microlight class, as well as to comply with the Fédération Aéronautique Internationale microlight rules. The aircraft cruise speed is planned to be modified for US light-sport aircraft rules.[7] It features a cantilever mid wing, a canard foreplane, a single-seat enclosed cockpit, fixed tricycle landing gear and a pusher engine and propeller.[2][3][5] This follows the configuration established by the Rutan VariViggen and VariEze. The single engine is a Rotron Wankel engine based on Rotron's RT300 LCR engine which is intended for drones. The aircraft is made from a combination of carbon fibre and foam. Its 8 m (26.2 ft) span wing has an area of 11.5 m2 (124 sq ft). The standard engine will be a 22 kW (30 hp) rotary engine, which is expected to give a cruise speed of 100 kn (185 km/h; 115 mph) on 3.5 l (0.8 imp gal; 0.9 US gal) per 100 km (62 mi).[2][3] During 2016, e-Go Aeroplanes announced that full production would not proceed without further financial input, "an investment memorandum for a third round of funding was issued and distributed in July this year ... shareholder interest generated was insufficient, coupled with the unsure financial market following Brexit. The Board made the very difficult decision to make all staff positions redundant."[8] In November 2016, e-Go Aeroplanes's operation was mothballed, and "overseen by Chief Operating Officer, Richard Clabon and the General Manager David Boughey". The company website stated that it was still looking for a buyer.[9] but the company went into administration in the spring of 2017.[10] In May 2017 the assets of e-Go Aeroplanes were acquired by the aircraft's designer, Giotto Castelli, indicating that he would pursue production under his company, GioCAS Aeronautical Consultancy.[11] Data from Bayerl.[2][6]General characteristics Performance Avionics</t>
  </si>
  <si>
    <t>//upload.wikimedia.org/wikipedia/commons/thumb/6/6a/E-Go_flying2.jpg/300px-E-Go_flying2.jpg</t>
  </si>
  <si>
    <t>e-Go AeroplanesGioCAS Aeronautical Consultancy</t>
  </si>
  <si>
    <t>https://en.wikipedia.org/e-Go AeroplanesGioCAS Aeronautical Consultancy</t>
  </si>
  <si>
    <t>Giotto Castelli[1]</t>
  </si>
  <si>
    <t>11.5 m2 (124 sq ft)</t>
  </si>
  <si>
    <t>115 kg (254 lb)</t>
  </si>
  <si>
    <t>243 kg (536 lb)</t>
  </si>
  <si>
    <t>1 × Rotron e-Go rotary aircraft engine , 22 kW (30 hp)</t>
  </si>
  <si>
    <t>222 km/h (138 mph, 120 kn)</t>
  </si>
  <si>
    <t>610 km (380 mi, 330 nmi)</t>
  </si>
  <si>
    <t>Awaiting production</t>
  </si>
  <si>
    <t>3-bladed, 1.2 m (3 ft 11 in) diameter</t>
  </si>
  <si>
    <t>25 litres (5.5 imp gal; 6.6 US gal)</t>
  </si>
  <si>
    <t>Douglas D-558-1 Skystreak</t>
  </si>
  <si>
    <t>The Douglas Skystreak (D-558-1 or D-558-I) was an American single-engine jet research aircraft of the 1940s.  It was designed in 1945 by the Douglas Aircraft Company for the U.S. Navy Bureau of Aeronautics, in conjunction with the National Advisory Committee for Aeronautics (NACA). The Skystreaks were turbojet-powered aircraft that took off from the ground under their own power and had unswept flying surfaces. The D558 program was conceived as a joint NACA/U.S. Navy research program for transonic and supersonic flight. As originally envisioned, there would be three phases to the D558 program: a jet-powered airplane, a mixed rocket/jet-powered configuration, and a design and mockup of a combat aircraft.[1] A contract for design and construction of six D558-1 aircraft for the first phase was issued on 22 June 1945. The original plan had been for six aircraft with a mixture of nose and side air inlets and varying wing airfoil sections. That plan was quickly reduced to three aircraft of a single configuration with a nose inlet. Plans for the second phase with mixed rocket/jet propulsion were also dropped. Instead, a new aircraft, the D558-2, was designed with mixed rocket and jet propulsion for supersonic flight. Construction of the first 558-1 began in 1946 and was completed in January 1947. The fuselage used magnesium alloys extensively, while the wings were fabricated from more conventional aluminum alloys. It was made of HK31, which is 3% thorium and 1% zirconium and the rest magnesium, being much lighter than inconel and having a much higher heat capacity.[2] The airframe was designed to withstand unusually high loads of up to 18 times gravity due to the uncertainties of transonic flight. The forward fuselage was designed so that it, including the cockpit, could be jettisoned from the aircraft in an emergency.[3] The aircraft was configured to carry more than 500 pounds (230 kg) of test equipment, including sensors (primarily strain gauges and accelerometers) in 400 locations throughout the aircraft. One wing was pierced by 400 small holes to enable aerodynamic pressure data to be collected.[4] The Skystreaks were powered by one Allison J-35-A-11 engine (developed by General Electric as the TG-180) — one of the first axial-flow turbojets of American origin — and carried 230 US gallons (871 l) of jet fuel (kerosene). All the Skystreaks were initially painted scarlet, which led to the nickname crimson test tube. NACA later had the color of the Skystreaks changed to white to improve optical tracking and photography. The first of three D-558-1 Skystreaks, BuNo 37970, made its maiden flight on 14 April 1947, at Muroc Army Air Field (later named Edwards AFB). Less than 4 months later, on August 20, this aircraft with Commander Turner Caldwell, USN, reached 640.744 mph (1,031.178 km/h; 556.791 kn) flying D-558-1 #1. This was recognised as an official world air speed record, as the World War II German Me 163B V18 Komet rocket fighter prototype that was claimed to have reached 1,130 km/h (702 mph; 610 kn) in July 1944[5][6] did so in secrecy and not under the strict conditions that regulate official records (presence of FIA officials as observers, timed runs in two directions to cancel out wind speed, etc). The D-558-1 #1 Skystreak's record lasted 5 days, and was broken by then-Lieutenant Colonel Marion Carl, USMC, going 10 mph (16 km/h; 8.7 kn) faster in D-558-1 #2, BuNo 37971. This aircraft was delivered to the NACA Muroc Flight Test Unit in April 1949 after 101 flights had been completed by the Navy, Air Force, and Douglas. This aircraft was never flown by the NACA. The D-558-1 #1 is located at the National Naval Aviation Museum at Naval Air Station Pensacola, Florida. Following 27 flights by the Navy and Douglas the second D-558-1 aircraft was delivered to the NACA in November 1947. The D-558-1 #2 underwent extensive instrumentation by the NACA Muroc instrumentation section. The number 2 Skystreak made a total of 19 flights with the NACA before it crashed on takeoff due to compressor disintegration on May 3, 1948, killing NACA pilot Howard C. Lilly. The third D-558-I, BuNo 37972, aircraft was delivered to the NACA Muroc Flight Test Unit in 1949 after three Douglas test pilots and Howard Lilly had flown it. The number three aircraft took over the planned flight program of the D-558-1 #2. From the first flight in 1949 through 1953 the third Skystreak was flown in an intensive flight-research program by seven NACA test pilots, with a great deal of useful data collected on high-subsonic handling. The D-558-1 #3 made a total of 78 research flights with the NACA before being retired on June 10, 1953. The third Skystreak is on display at Carolinas Aviation Museum located at the Charlotte-Douglas International Airport (CLT) in Charlotte, North Carolina. The Skystreak reached Mach 0.99 in level flight, but only flew supersonic in a dive.[4] In the public mind, much of the research performed by the D-558-1 Skystreaks was quickly overshadowed by Chuck Yeager and the supersonic Bell X-1 rocket plane. However, the Skystreak performed an important role in aeronautical research by flying for extended periods of time at transonic speeds, which freed the X-1 to fly for limited periods at supersonic speeds. Data from McDonnell Douglas aircraft since 1920 : Volume I,[1] Jane's all the World's Aircraft 1949-50[7]General characteristics Performance  Related development Aircraft of comparable role, configuration, and era  Related lists</t>
  </si>
  <si>
    <t>//upload.wikimedia.org/wikipedia/commons/thumb/1/13/Douglas_Skystreak_D-588-I.jpg/300px-Douglas_Skystreak_D-588-I.jpg</t>
  </si>
  <si>
    <t>research aircraft</t>
  </si>
  <si>
    <t>35 ft 8.5 in (10.884 m)</t>
  </si>
  <si>
    <t>12 ft 11.6875 in (3.954463 m)</t>
  </si>
  <si>
    <t>150.7 sq ft (14.00 m2)</t>
  </si>
  <si>
    <t>9,750 lb (4,423 kg)</t>
  </si>
  <si>
    <t>1 × Allison J35-A-11 turbojet engine, 5,000 lbf (22 kN) thrust</t>
  </si>
  <si>
    <t>651 mph (1,048 km/h, 566 kn) at sea level</t>
  </si>
  <si>
    <t>America Navy National Advisory Committee for Aeronautics</t>
  </si>
  <si>
    <t>https://en.wikipedia.org/America Navy National Advisory Committee for Aeronautics</t>
  </si>
  <si>
    <t>64.7 lb/sq ft (316 kg/m2)</t>
  </si>
  <si>
    <t>10,105 lb (4,584 kg)</t>
  </si>
  <si>
    <t>500 lb (230 kg) of instrumentation</t>
  </si>
  <si>
    <t>230 US gal (190 imp gal; 870 l) + optional 50 US gal (42 imp gal; 190 l) jettisonable tip-tanks</t>
  </si>
  <si>
    <t>NACA 65-110[8]</t>
  </si>
  <si>
    <t>Douglas D-558-2 Skyrocket</t>
  </si>
  <si>
    <t>https://en.wikipedia.org/Douglas D-558-2 Skyrocket</t>
  </si>
  <si>
    <t>+11 (ultimate)</t>
  </si>
  <si>
    <t>Diamond DA62</t>
  </si>
  <si>
    <t>The Diamond DA62 is a five- to seven-seat, twin-engine light aircraft produced by Diamond Aircraft Industries and first announced in March 2012.[2][3][4] The prototype, designated as the DA52, first flew on 3 April 2012 after six months of development.[3][5] In June 2014 it was announced the production aircraft would be designated the DA62.[6][7] The DA62 development team is headed by Diamond managing director Manfred Zipper. It is based upon the fuselage of the single-engine Diamond DA50, but with two Austro AE300 Diesel engines burning Jet A fuel. Company CEO Christian Dries indicated that the engines may be replaced with turboprops.[2][5] In flying the prototype from Diamond's Wiener Neustadt plant to the 2012 AERO Friedrichshafen aviation trade show, the aircraft achieved 16.6 mpg (14.2 litres/100 km) fuel efficiency, the result of improvements in cooling drag and aerodynamic drag made during its development.[8] The company originally intended to have the aircraft available for sale in July 2013 and expected to offer fly-by-wire controls as an option by 2014, but development was delayed and those dates were not met.[3][4] The DA62 was European Aviation Safety Agency (EASA)-certified on 16 April 2015.[9][10] By September 2015, the company was preparing to deliver the first production DA62s to customers the following month and was manufacturing the first aircraft destined for the America market — the tenth DA52/DA62 to be built and the third production aircraft — for an appearance at that year's National Business Aviation Association Convention in November.[11] American Federal Aviation Administration (FAA) certification was received on 23 February 2016[12][13] The FAA certification came ten months after EASA certification.[12] At the 2016 AERO Friedrichshafen show, Diamond's CEO Christian Dries reported that production would be increased to 60–62 aircraft per year to meet strong demand.[14] The aircraft is available in two weight versions. The "European" version has five seats and a maximum takeoff weight (MTOW) of 1,999 kilograms (4,407 lb), the "US" version has seven seats and a MTOW of 2,300 kilograms (5,071 lb).[15][16] The lower MTOW of the "European" version is to allow operators to avoid higher weight-based air traffic control user charges.[11] The third row of seating and increased MTOW of the "US" version are available as factory options at extra cost.[15] At the 2016 AERO Friedrichshafen, Christian Dries said a special version with an additional baggage belly pod was under consideration for the air charter market.[14] By April 2019 more than 120 DA62s had been delivered.[17] Aircraft are built in both Austria and Canada. Data from Air International[19] and Diamond Aircraft website[20]General characteristics Performance Avionics</t>
  </si>
  <si>
    <t>//upload.wikimedia.org/wikipedia/commons/thumb/6/6f/Diamond_Sky%2C_ES-KEN%2C_Diamond_DA-62_%2836833726330%29.jpg/300px-Diamond_Sky%2C_ES-KEN%2C_Diamond_DA-62_%2836833726330%29.jpg</t>
  </si>
  <si>
    <t>Twin engine light aircraft</t>
  </si>
  <si>
    <t>https://en.wikipedia.org/Twin engine light aircraft</t>
  </si>
  <si>
    <t>Diamond Aircraft Industries</t>
  </si>
  <si>
    <t>https://en.wikipedia.org/Diamond Aircraft Industries</t>
  </si>
  <si>
    <t>120 (April 2019)</t>
  </si>
  <si>
    <t>9.19 m (30 ft 2 in)</t>
  </si>
  <si>
    <t>14.55 m (47 ft 9 in)</t>
  </si>
  <si>
    <t>2.82 m (9 ft 3 in)</t>
  </si>
  <si>
    <t>17.10 m2 (184.1 sq ft)</t>
  </si>
  <si>
    <t>1,570 kg (3,461 lb)</t>
  </si>
  <si>
    <t>2 × Austro AE330 turbocharged 2.0 liter diesel aircraft engines, 134 kW (180 hp) each</t>
  </si>
  <si>
    <t>356 km/h (221 mph, 192 kn) True Air Speed (TAS)[21] at Maximum Continuous Power (MCP) at 14,000 ft.[20]</t>
  </si>
  <si>
    <t>2,380 km (1,480 mi, 1,290 nmi) [21]</t>
  </si>
  <si>
    <t>6,096 m (20,000 ft)</t>
  </si>
  <si>
    <t>5.2 m/s (1,029 ft/min)</t>
  </si>
  <si>
    <t>In production (DA62)[1]</t>
  </si>
  <si>
    <t>317 km/h (197 mph, 171 kn) (TAS) at 75% power[20]</t>
  </si>
  <si>
    <t>{'DA52': 'ototype, two built.', 'DA62': 've–seven seat production variant with an extra third window and larger horizontal stabilizer.[7][18]'}</t>
  </si>
  <si>
    <t>10 h[22]</t>
  </si>
  <si>
    <t>3-bladed MT propeller MTV-6-R-C-F/CF 194-80[20]</t>
  </si>
  <si>
    <t>2015-present</t>
  </si>
  <si>
    <t>Austria</t>
  </si>
  <si>
    <t>https://en.wikipedia.org/Austria</t>
  </si>
  <si>
    <t>up to six passengers</t>
  </si>
  <si>
    <t>326 litres (72 imp gal; 86 US gal)</t>
  </si>
  <si>
    <t>Diamond DA50</t>
  </si>
  <si>
    <t>https://en.wikipedia.org/Diamond DA50</t>
  </si>
  <si>
    <t>379 km/h (235 mph, 205 kn)</t>
  </si>
  <si>
    <t>7.4 US gal (28 l) per hour total at loiter,[22] 11.8 US gal (45 l) per hour at 60% (12,000 ft) in total[20]</t>
  </si>
  <si>
    <t>Dornier Do 132</t>
  </si>
  <si>
    <t>The Dornier Do 132 was a utility helicopter under development in Germany in the late 1960s. While the design was a conventional pod-and-boom layout, the propulsion system was unusual in that it used a turbine engine, not to drive the rotor directly, but to provide a source of hot gas that was fed through the rotor shaft, along the blades, and out through tip jets. The intention was to eliminate the weight and mechanical complexity of a gearbox and an anti-torque system for the tail. This engine system underwent extensive static tests while a full-size mockup was built to prove the aerodynamics in a wind tunnel. Ultimately, however, the programme was cancelled in 1969 before a prototype was actually constructed. Data from Jane's All the World's Aircraft 1969–70[1]General characteristics Performance       This article on an aircraft of the 1960s is a stub. You can help Wikipedia by expanding it.</t>
  </si>
  <si>
    <t>//upload.wikimedia.org/wikipedia/commons/thumb/e/e6/Do132.jpg/300px-Do132.jpg</t>
  </si>
  <si>
    <t>Utility helicopter</t>
  </si>
  <si>
    <t>https://en.wikipedia.org/Utility helicopter</t>
  </si>
  <si>
    <t>Dornier</t>
  </si>
  <si>
    <t>https://en.wikipedia.org/Dornier</t>
  </si>
  <si>
    <t>7.50 m (24 ft 7 in)</t>
  </si>
  <si>
    <t>2.80 m (9 ft 2 in)</t>
  </si>
  <si>
    <t>675 kg (1,488 lb)</t>
  </si>
  <si>
    <t>1,430 kg (3,153 lb)</t>
  </si>
  <si>
    <t>1 × Pratt &amp; Whitney Canada PT6-A20 gas generator, 540 kW (720 shp)</t>
  </si>
  <si>
    <t>229 km/h (142 mph, 124 kn)</t>
  </si>
  <si>
    <t>Canceled project</t>
  </si>
  <si>
    <t>4 passengers</t>
  </si>
  <si>
    <t>10.70 m (35 ft 1 in)</t>
  </si>
  <si>
    <t>89.9 m2 (968 sq ft)</t>
  </si>
  <si>
    <t>Dewoitine D.371</t>
  </si>
  <si>
    <t>The Dewoitine 37 was the first of a family of 1930s French-built monoplane fighter aircraft.  The D.37 was a single-seat aircraft of conventional configuration. Its fixed landing gear used a tailskid. The open cockpit was located slightly aft of the parasol wing. The radial engine allowed for a comparatively wide fuselage and cockpit. Design of this machine was by SAF-Avions Dewoitine but owing to over work at that companies plant at the time, manufacture of the D.37/01 was transferred to Lioré et Olivier. They were high-wing monoplanes of all-metal construction with valve head blisters on their engine cowlings. The first prototype flew in October 1931. Flight testing resulted in the need for multiple revisions in both engine and airframe, so it was February 1934 before the second prototype flew. Its performance prompted the French government to order for 28 for the Armée de l'Air and Aéronavale. The Lithuanian government ordered 14 that remained in service with their Air Force until 1936, when they were sold to the Spanish Republican government. In spite of its superior speed, this design failed to impress and was even refused when exported to Lithuania in 1935. An important competitor of the Dewoitine D.37 family was the Polish PZL P.24, a similar type but with better speed and armament.  In 1936, at the beginning of the Spanish Civil War, 12 or 14 D.371s were sold, unofficially, to the Spanish Republic as part of a squadron of volunteers organized secretly by André Malraux, named España. They were, however, unarmed due to the political stance of the French government that declared its neutrality very early. In August of the same year, after some negotiations with the French government, three fully armed D.371s arrived in Barcelona, piloted by the mercenary pilots M. Poulain, René Halotier and Henri Rozés. They saw action as escorts of a bombing raid against Talavera de la Reina, Toledo that destroyed the headquarters of General Juan Yagüé. These three D.371s had successfully defended their bombers against the attacks of six German Heinkel He 51 biplane fighters - an older-design aircraft with inferior performance. The Squadron España operated with these aircraft until the arrival of the modern Polikarpov I-15 and I-16, at which time the three Dewoitine 371s were withdrawn from the front and continued as training aircraft. However, they reappeared later in some squadrons and one is known to have flown with the 71 Fighter Group by the Yugoslav (Slovenian) volunteer pilot Josip Križaj. All Dewoitines left were practically destroyed after having been bombed by the Legion Condor aircraft in the airfield of Bañolas. General characteristics Performance Armament   Aircraft of comparable role, configuration, and era  Related lists</t>
  </si>
  <si>
    <t>//upload.wikimedia.org/wikipedia/commons/thumb/5/5e/Dewoitine_D.371_PD.jpg/300px-Dewoitine_D.371_PD.jpg</t>
  </si>
  <si>
    <t>Dewoitine / SNCAM / SNCASE</t>
  </si>
  <si>
    <t>https://en.wikipedia.org/Dewoitine / SNCAM / SNCASE</t>
  </si>
  <si>
    <t>Emile Dewoitine</t>
  </si>
  <si>
    <t>11.79 m (38 ft 8 in)</t>
  </si>
  <si>
    <t>3.19 m (10 ft 6 in)</t>
  </si>
  <si>
    <t>17.82 m2 (191.8 sq ft)</t>
  </si>
  <si>
    <t>1,295 kg (2,855 lb)</t>
  </si>
  <si>
    <t>1,730 kg (3,814 lb)</t>
  </si>
  <si>
    <t>1 × Gnôme-Rhône 14Kds 14 cylinder two-row air-cooled radial piston engine, 600 kW (800 hp)</t>
  </si>
  <si>
    <t>400 km/h (250 mph, 220 kn) at  4,500 m (14,800 ft)</t>
  </si>
  <si>
    <t>1,150 km (710 mi, 620 nmi)</t>
  </si>
  <si>
    <t>11,000 m (36,100 ft)</t>
  </si>
  <si>
    <t>https://en.wikipedia.org/Emile Dewoitine</t>
  </si>
  <si>
    <t>{'D.37 (D.370)': 'single prototype constructed by Lioré-et-Olivier, powered by a 550\xa0kW (740\xa0hp) Gnome-Rhône 14Kds 14 cylinder 2-row radial engine.', 'D.371': "e first production version for the Armée de l'Air, first flown in March 1934, powered by a 690\xa0kW (930\xa0hp) Gnome-Rhône 14Kfs; 29 built. Equipped with wheel brakes and two 7.5\xa0mm (0.30\xa0in) MAC 1934 machine guns mounted in the wings, outside the propeller arc.", 'D.372': 'llow-on version, not equipped with wheel brakes, powered by 690\xa0kW (930\xa0hp) Gnome-Rhône 14Kfs Mistral Major engines. Two machine guns were mounted in the engine cowling, synchronised to fire through the propeller arc, and two more were mounted in the wings, outside the propeller arc, some had an armament of two 20\xa0mm (0.79\xa0in) cannon in under-wing fairings instead. At least 14 were built for the Lithuanian Air Force, which were very quickly transferred to the Spanish Republican Air Force, alongside some D.371s.[1]', 'D.373': 'valised version, 19 built for Aeronavale, powered by a 660\xa0kW (880\xa0hp) Gnome-Rhône 14Kfs engines and armed with four MAC 1934 machine guns.', 'D.376': 'enty-five folding-wing versions were also built for the Aeronavale.[2]'}</t>
  </si>
  <si>
    <t>Diamond HK36 Super Dimona</t>
  </si>
  <si>
    <t>The Diamond HK36 Super Dimona is an extensive family of Austrian low-wing, T-tailed, two-seat motor gliders that were designed by Wolf Hoffmann and currently produced by Diamond Aircraft Industries.[1][2][3][4][5][6][7][8] The series started with the Hoffmann H36 Dimona, a touring motorglider introduced in the early 1980s. The aircraft were initially produced by Hoffmann Flugzeugbau, which became HOAC Flugzeugwerk and later Diamond Aircraft Industries.[2][5][6][9] Built entirely from fibreglass, the H36 family all use a Wortmann FX 63-137 airfoil. The wings feature top-surface Schempp-Hirth-style airbrakes. Optionally, the wings can be folded by two people in a few minutes to allow storage. The original H36 has 16.0 m (52.5 ft) wings, while the later members of the family added slightly greater span. The H36 offers a 27:1 glide ratio, while later variants improved that by one point, to 28:1 by adding winglets increasing the span to 16.33 m (53.6 ft). Cockpit accommodation seats two in side-by-side configuration, under a hinged bubble canopy that is pushed up and backwards.[1][2][3][4][5][10] The series are type certified in Europe and North America. The H36 received its US Federal Aviation Administration certification on 9 July 1986. Due to its fibreglass construction, the US certification includes the restriction "All external portions of the glider exposed to sunlight must be painted white except of (sic) wing tips, nose of fuselage and rudder."[6][7] In March 1987 an improved variant was developed by Dieter Köhler and the subsequent HK36R first flew with a Limbach L2400 engine in October 1989. When equipped with the larger available engines, particularly the 86 kW (115 hp) Rotax 914 turbocharged powerplant, the aircraft can be used for glider towing. A commercial success, more than 900 H36s and HK36s have been completed.[8] The HK36 provided the basis from which the Diamond DV20 Katana from which the improved DA20 and four-seat DA40 series were later developed.[9] In 1991, an HK36, flown by Peter Urach in Austria, set an absolute altitude record in its class for a piston engined aircraft of 36,188 ft (11,030 m). The record held until surpassed in 2002 by the Bohannon B-1.[11] The FCD (Fuel Cell Demonstrator) was a project led by Boeing that used a Diamond HK36 Super Dimona motor glider as a testbed for a fuel cell-powered light airplane research project. The project achieved level flight using fuel cells only in February and March 2008.[12][13] In December 2016 there were nine H36s and thirty HK36s registered with the US FAA, two HK36Rs and two HK36TTSs registered with Transport Canada, along with seven H36s and eight HK36s registered with the UK Civil Aviation Authority.[14][15][16] Data from Sailplane Directory, Soaring and FAA Type Certificate G51EU[2][5][6]General characteristics Performance Related development Aircraft of comparable role, configuration, and era</t>
  </si>
  <si>
    <t>//upload.wikimedia.org/wikipedia/commons/thumb/b/b7/Diamond_HK36_Super_Dimona.jpg/300px-Diamond_HK36_Super_Dimona.jpg</t>
  </si>
  <si>
    <t>Motor glider</t>
  </si>
  <si>
    <t>https://en.wikipedia.org/Motor glider</t>
  </si>
  <si>
    <t>Wolf Hoffmann</t>
  </si>
  <si>
    <t>9 October 1980 (H36)October 1989 (HK36R)</t>
  </si>
  <si>
    <t>more than 900</t>
  </si>
  <si>
    <t>16.0 m (52 ft 6 in)</t>
  </si>
  <si>
    <t>15.24 m2 (164.0 sq ft)</t>
  </si>
  <si>
    <t>497 kg (1,096 lb)</t>
  </si>
  <si>
    <t>770 kg (1,698 lb)</t>
  </si>
  <si>
    <t>1,090 km (680 mi, 590 nmi)</t>
  </si>
  <si>
    <t>In production (HK36 Super Dimona)</t>
  </si>
  <si>
    <t>182 km/h (113 mph, 98 kn)</t>
  </si>
  <si>
    <t>https://en.wikipedia.org/Wolf Hoffmann</t>
  </si>
  <si>
    <t>{'HK36 R Super Dimona': 'veloped from the H36, with a carbon-fibre spar, modified fuselage, 16.2\xa0m (53.1\xa0ft) wingspan and 60\xa0kW (80\xa0hp) Rotax 912A engine. Optional wing tips can extend the span to 17.6\xa0m (57.7\xa0ft). Received US FAA type approval on 23 July 1993 in the utility category at a gross weight of 770\xa0kg (1,698\xa0lb).[2][6]', 'HK36TS Super Dimona': 'veloped from the HK36 R Super Dimona, the HK36TS has a 60\xa0kW (80\xa0hp) Rotax 912 A3 engine, 16.6\xa0m (54.5\xa0ft) wingspan, 28:1 glide ratio and conventional landing gear. Received US FAA type approval on 25 September 1997 in the utility category at a gross weight of 770\xa0kg (1,698\xa0lb). Marketed as the Katana Xtreme in Canada and the USA.[7]', 'HK36TC Super Dimona': 'e HK36TC has a 60\xa0kW (80\xa0hp) Rotax 912 A3 engine. Received US FAA type approval on 25 September 1997 in the utility category at a gross weight of 770\xa0kg (1,698\xa0lb). Marketed as the Katana Xtreme in Canada and the USA.[1][3][7][8]', 'HK36TC-100 Super Dimona': 'e HK36TC-100 has a 74\xa0kW (99\xa0hp) Rotax 912 S3 engine. Applied for US FAA type approval on 16 January 2003 and received on 12 January 2004  in the utility category at a gross weight of 770\xa0kg (1,698\xa0lb).[7] Minimum sink rate: 1.18 m/s at 97 km/h, glide ratio 1:27 at 105 km/h[17] Marketed as the Katana Xtreme in Canada and the USA.[7]', 'HK36TTS Super Dimona': 'e HK36TTS has an 86\xa0kW (115\xa0hp) Rotax 914 F3 or F4 turbocharged engine, a Muhlbauer MTV-21-A-C-F/CF 175-05 propeller, 16.6\xa0m (54.5\xa0ft) wingspan, 28:1 glide ratio and conventional landing gear. Received US FAA type approval on 25 September 1997 in the utility category at a gross weight of 770\xa0kg (1,698\xa0lb). Marketed as the Katana Xtreme in Canada and the USA.[1][3][7][8]'}</t>
  </si>
  <si>
    <t>48.56 kg/m2 (9.95 lb/sq ft)</t>
  </si>
  <si>
    <t>https://en.wikipedia.org/Diamond DV20</t>
  </si>
  <si>
    <t>2-bladed Hoffmann HO-V 62-R/L 160 T, three position, fully feathering</t>
  </si>
  <si>
    <t>1980-present</t>
  </si>
  <si>
    <t>80 liters (18 imp gal; 21 U.S. gal)</t>
  </si>
  <si>
    <t>Wortmann FX 63-137</t>
  </si>
  <si>
    <t>0.91 m/s (179 ft/min) at 79 km/h (49 mph)</t>
  </si>
  <si>
    <t>275 km/h (171 mph, 148 kn) sea level to 6000 feet</t>
  </si>
  <si>
    <t>Dornier Do 10</t>
  </si>
  <si>
    <t>The Dornier Do 10, originally designated Dornier Do C4, was the name given by the Reichsluftfahrtministerium (RLM) of a pre-World War II German aircraft. It was a two-seat parasol-wing monoplane, intended to be used as a fighter. Two prototypes were built in 1931 to fulfil a requirement for a two-seat fighter. Having failed to gain a production order, the Do C4 / Do 10 was used to test a tilting engine installation and propellers to suit, for STOL tests. (Information on this model is difficult to come by and the nature of the relationship between C1/C4/10 is not yet totally resolved)</t>
  </si>
  <si>
    <t>//upload.wikimedia.org/wikipedia/commons/thumb/6/67/Dornier_Do_10_on_ground_c1932.jpg/300px-Dornier_Do_10_on_ground_c1932.jpg</t>
  </si>
  <si>
    <t>24 July 1931[1]</t>
  </si>
  <si>
    <t>32.40 m2 (349 ft2)</t>
  </si>
  <si>
    <t>800 km (430 nmi)</t>
  </si>
  <si>
    <t>278 km/h (150 kn) at sea level</t>
  </si>
  <si>
    <t>81.0 kg/m2 (16.6 lb/ft2)</t>
  </si>
  <si>
    <t>Rotter Nemere</t>
  </si>
  <si>
    <t>The Rotter Nemere or just Nemere was a Hungarian high performance, single seat sailplane designed and built for the 1936 ISTUS gliding demonstration held in 1936 alongside the Berlin Olympic Games. The ISTUS international soaring demonstration was held at the same time and in the same place as the 1936 Olympics to make the case for gliding's inclusion as an Olympic discipline at later Games.  The proposition was accepted and there would have been gliding events at the 1940 Olympics had not World War II intervened.[1]  Rotter, using his experience of designing the successful Karakán, was responsible for both designing and flying the Nemere, Hungary's representative.[2] The Nemere's progression from the Karakán was most evident in the wing and its mounting. The modified pedestal mounting to the fuselage had gone and instead the Nemere had a shoulder wing mounted on a 1,150 mm (45.3 in) span centre section built as part of the fuselage. The wing was a cantilever structure, without the earlier lift struts, continuously tapered in plan from root to tip with no externally distinct centre section[2] and with 2° of dihedral.[3] There was continuous taper in wing section also; Rotter returned to Göttingen airfoils using Gö 646 with a thickness to chord of 19% at the root, varying through Gö 535 to a thinner, less cambered, tip.[2]  Like the Karakán, the Nemere had a plywood covered D-box ahead of the main spar but, with the external struts absent, plywood covered more of the inner wing back to a diagonal internal drag strut. The wings were fabric covered aft. Broad chord ailerons occupied the outer 60% of the wings, which ended in elliptical tips.[2] The fuselage was a ply-covered semi-monocoque, teardrop shaped in cross-section, which tapered markedly behind the wing.  The canopy was a wood framed multi-transparency unit, similar to that on the Karakán, but with more panels, which preserved the contours of the upper forward fuselage back almost to the wing leading edge. The tail was conventional, with an all-moving tailplane, mostly fabric covered.  The rudder, mounted on a short, narrow fin, was balanced, rounded and full. The Nemere took off from a small, two wheeled dolly and landed on a long skid under the forward fuselage, assisted by s steel tailskid at the rear.[2] The Nemere flew for the first time on 25 July 1936[3] only a few days before the demonstrations held at Berlin-Staaken airfield on 4 August.[4] Sailplanes from Austria, Bulgaria, Germany, Italy, Switzerland and Yugoslavia flew alongside the Nemere. A week later, starting from Rangsdorf some 24 km (15 mi) south of Berlin, Rotter made a flight to Kiel where the sailing events of the Games were based.  He had nominated his objective the day before and covered the 326.5 km (202.9 mi) in 3 hrs 53 min. It was the longest glider flight in Europe in 1936 and won Rotter an ISTUS Gold medal.[2][3] On 13 June 1937 the Nemere was damaged in a bungee-cord launch and was rebuilt with Göppingen airbrakes, the aileron joint adjusting lever, previously behind the pilot's head, moved under the instrument panel[3] and the rear canopy oval side-opening replaced with a rectangular aperture.[2] The Nemere continued in use until at least 1943, mostly slope soaring near its base at Toros, west of Budapest A few long-distance cross-country flights were made, including one of 230 km (143 mi) from Hármashatár-hegy in Budapest to Ciucea in west Romania, though no more records were set. Later in World War II it was slightly damaged but was restored to flying condition. In 1948 it was broken up.[3] Data from Simons(2006) pp.194-5[2]General characteristics Performance</t>
  </si>
  <si>
    <t>//upload.wikimedia.org/wikipedia/commons/thumb/1/17/Rotter_Lajos-Nemere.jpg/300px-Rotter_Lajos-Nemere.jpg</t>
  </si>
  <si>
    <t>https://en.wikipedia.org/High performance sailplane</t>
  </si>
  <si>
    <t>Royal Hungarian Repair Works</t>
  </si>
  <si>
    <t>Lajos Rotter</t>
  </si>
  <si>
    <t>8.00 m (26 ft 3 in)</t>
  </si>
  <si>
    <t>20.00 m (65 ft 7 in)</t>
  </si>
  <si>
    <t>23 m2 (250 sq ft)</t>
  </si>
  <si>
    <t>340 kg (750 lb)</t>
  </si>
  <si>
    <t>19.15 kg/m2 (3.92 lb/sq ft)</t>
  </si>
  <si>
    <t>Göttingen 646 at root, Göttingen 535 immediately inboard of the ailerons and thinner and less cambered at the tip</t>
  </si>
  <si>
    <t>0.63 m/s (124 ft/min) minimum at 55 km/h (34 mph; 30 kn)[3]</t>
  </si>
  <si>
    <t>Rotter Karakán</t>
  </si>
  <si>
    <t>https://en.wikipedia.org/Rotter Karakán</t>
  </si>
  <si>
    <t>Eclipse 500</t>
  </si>
  <si>
    <t>The Eclipse 500 is a marketing name for the Eclipse Aerospace EA500, a small six-seat American business jet aircraft originally manufactured by Eclipse Aviation and later upgraded and sold by Eclipse Aerospace. The Eclipse 500 became the first of a new class of Very Light Jets[2] when it was delivered in late 2006. The aircraft is powered by two lightweight Pratt &amp; Whitney Canada PW610F turbofan engines in aft fuselage-mounted nacelles. Production of the Eclipse 500 was halted in October 2008 due to lack of funding and the company entered Chapter 11 bankruptcy on 25 November 2008.[3][4] The company then entered Chapter 7 liquidation on 24 February 2009.[5] After a lengthy Chapter 7 procedure, Eclipse Aerospace was confirmed as the new owner of the assets from former Eclipse Aviation on 20 August 2009 and opened for business on 1 September 2009. In October 2011 Eclipse Aerospace announced a new version of the aircraft, the Eclipse 550, which replaced the 500 in production, with deliveries starting in 2013.[6][7][8] In April 2015 Eclipse Aerospace was merged with Kestrel Aircraft to form One Aviation,[9] which entered Chapter 7 bankruptcy in February 2021. The Eclipse 500 is based on the Williams V-Jet II, which was designed and built by Burt Rutan's Scaled Composites in 1997 for Williams International. It was intended to be used as a testbed and demonstrator for their new FJX-2 turbofan engine. The aircraft and engine debuted at the 1997 Oshkosh Airshow. The V-Jet II had an all-composite structure with a forward-swept wing, a V-tail, each fin of which was mounted on the nacelle of one of the two engines. Williams had not intended to produce the aircraft, but it attracted a lot of attention, and Eclipse Aviation was founded in 1998 to further develop and produce the aircraft. The prototype and only V-Jet II aircraft was obtained by Eclipse Aviation along with the program, and was donated to the Experimental Aircraft Association AirVenture museum in Oshkosh, Wisconsin in 2001. Eclipse founder and former CEO Vern Raburn was one of the first business executives at Microsoft. Consequently, Bill Gates became a major stake-holder in the Albuquerque, New Mexico-based Eclipse project.[10] The VLJ concept has been pursued by a number of manufacturers, and because the V-Jet II had been designed around one of the primary VLJ engines, Eclipse believed it was an ideal design to refine and market.    The airframe was significantly redesigned as an all-metal structure with a T-tail and straight wings. The main cabin shape is essentially all that was retained from the V-Jet II. It was recognized that for an aluminum structure to be cost effective, new manufacturing techniques would have to be developed. One of the primary processes used was friction stir welding, in which the skin and underlying aluminum structure are welded together rather than riveted, as traditional for aluminum aircraft. Anti-corrosion bonding techniques were also developed.[11] Besides materials processes, the general process of building the airframe was redesigned, with techniques taken from the automotive industry. Traditionally, an aircraft structure is mounted in a jig, and the skin is riveted onto the outside of it. For the Eclipse 500, lessons were taken from composite airframe manufacturing, and the aluminum skin is first laid in a mold, and then the structure is built into it. The result is much more precise control of the aircraft's final shape, resulting in a cabin that is more robust and can be pressurized to a higher differential. In addition, the manufacturing techniques are designed so that one crew can assemble an airframe in a single shift. The complete interior is designed to be installed on a moving assembly line in 45 minutes. Originally Eclipse selected a pair of Williams International EJ-22 engines (a production variant of the FJ22/FJX-2) for the Eclipse 500, but as the aircraft's weight increased, performance was not satisfactory. Pratt &amp; Whitney Canada agreed to participate in the project, and modified the design of their PW615 engine, designating it the Pratt &amp; Whitney Canada PW610F. The prototype Eclipse 500 first flew with the Williams engines in 2002.[12] The redesign to incorporate the new engines resulted in a significant delay to the development program. The first flight of the Eclipse 500 with the new engines occurred on December 31, 2004.[13] An Eclipse press release says that its aircraft is "the quietest jet aircraft" and that it is "quieter than virtually all multi engine turboprop and piston aircraft".[14] The Eclipse 500 cockpit has glass cockpit technology and an integrated avionics package. Problems with the original configuration have involved a re-design of the system. The first aircraft have the original system called Avio installed. Later aircraft have the Avio NG system in place of the original Avio. The new avionics package was certified in December 2007 and it was intended at that time that the older Avio-equipped aircraft would be retrofitted to the same standard by the end of 2008.[15] At the time of its introduction the Eclipse 500 was the only general aviation jet on the market without a lavatory, a feature that many executives and other jet purchasers are used to having. An article in the August 29, 2006 edition of  The New York Times posed the question, "Will having a lavatory on board be the key factor in short flight success?"[16] A July 2006 NBC Nightly News with Brian Williams broadcast also discussed the issue of the Eclipse 500's lack of an onboard toilet.[17] Passengers needing to relieve themselves on the Eclipse 500 will be required to bring along a portable container. Eclipse Aviation's CEO Vern Raburn suggested that most of his company's customers would be using the VLJ for short flights from 300–500 miles in length in 40–80 minutes and that the lavatory issue would not be a problem for VLJ customers.[16] Rick Adam, CEO of now defunct Adam Aircraft Industries, disagreed and says, "people are not going to get on a plane without a bathroom, at least they are not going to do it more than once". However, the new air taxi service companies, which made up the bulk of the Eclipse 500 orders, conducted surveys that showed that having a toilet is not a concern for most of their passengers. The CEO of now defunct DayJet said that even if his company outgrew the Eclipse 500, he would have had his company's larger planes configured without a toilet.[17] The Eclipse 500 received provisional type certification from the FAA on 27 July 2006, shortly after the aircraft's PW610F engine was certified by the Canadian authorities. FAA Administrator Marion Blakey presented Raburn with the provisional certificate in a special ceremony at the 2006 Oshkosh Airshow. Full certification was not granted at that time because the composite wing tip fuel tanks did not meet FAA lightning strike criteria. As a result, Eclipse started testing an improved wingtip fuel tank made from aluminum. Eclipse also started production of the 500, so aircraft could be released to customers once full certification was achieved. Full type certification was eventually achieved on 30 September 2006. At that point, in addition to the five flying prototypes, 23 aircraft were in production and two had already been completed. The 500 type certificate allows the aircraft to be flown under IFR with a single pilot.[18] The Eclipse 500 was given an initial airframe life of 10,000 hours, 10,000 cycles or 10 years, whichever came first.  By carrying out additional fatigue testing Eclipse Aerospace was able to have the FAA raise this limit to 20,000 hours or 20,000 cycles with an unlimited calendar life in June 2013.[19][20] Eclipse received its FAA production certificate on 26 April 2007. Serial numbers 1 through 11 were produced prior to the production certificate being granted and these aircraft were subject to individual FAA inspection. Serial numbers 12 and higher were built under production certificate No. 500.[18][21] The aircraft received its certification for flight into "known icing conditions" on 25 June 2008, although this is yet to be added to the current type certificate data sheet, which is Revision 2, 15 January 2008.[18][22] In June 2008 the America Congress tasked the Office of Inspector General for the Department of Transportation with the investigation of claims by Federal Aviation Administration employees who have indicated that the certification process of the Eclipse 500 was flawed. Members of the National Air Traffic Controllers Association, which represents FAA Aircraft Certification Engineers, have filed a grievance  alleging that the type certificate was improperly issued by FAA managers over a weekend and that the aircraft had outstanding safety issues at that time. The FAA stated that it stands behind its certification of the jet. Then Eclipse CEO, Vern Raburn, stated the 500 was in "complete and total conformity" and that he considered the complaint an internal FAA issue between workers and managers.[23][24] The concerns expressed by the union representing the certification engineers included:[25] The Federal Aviation Administration announced that it commenced a 30-day special review of its certification of Eclipse 500 on 11 August 2008. The review was headed by Jerry Mack, a former Boeing safety executive. The remainder of the review team was composed of personnel who were not involved in the original certification effort. The certification review team was mandated to examine aircraft safety, certification of aircraft trim, flaps, display screen blanking and stall speed issues.[26] Eclipse Aviation CEO Roel Pieper issued the following statement in response to the FAA review:[27] "Without a doubt, this special review will uncover what we already know – that the Eclipse 500 marks the safest new airplane introduction into service in 20 years, customer safety has always been a priority at Eclipse, and we look forward to this investigation dispelling any inaccuracies about the certification of this airplane for once and for all."[28]The results of the certification review, released on 12 September 2008, indicated that the certification process was valid, but that the FAA and Eclipse Aviation "should conduct a root cause analysis" of the owner-reported problems with the aircraft's trim, trim actuator and fire-extinguisher systems. Further report recommendations addressed internal FAA processes that were not optimally handled.[29] Acting FAA Administrator Robert Sturgell responded to the review report saying: "This review tells us that while we made the right call in certifying this aircraft, the process we used could and should have been better coordinated. These recommendations will be invaluable as we continue certifying these new types of aircraft."[29]A parallel investigation to the FAA panel was carried out by the US House of Representatives Aviation Subcommittee.[30][31] The House Aviation Subcommittee heard testimony from the inspector general for the Transportation Department, Calvin Scovel, on 17 September 2008. He testified that FAA employees were instructed by FAA management and that a target date was set for the Eclipse 500's certification, regardless of the test flying results. "It was a calendar-driven process... with a predetermined outcome," Scovel said.[30] Scovel testified that FAA Administrator Robert Sturgell recently stated that the FAA is also reviewing the production certificate that was awarded to Eclipse.[30] US Representative Robin Hayes, (Republican, North Carolina) asked Scovel if the Eclipse jet is a safe airplane to fly. Scovel stated, "My office has no evidence that it is unsafe." Scovel added later in the proceedings that given the information that the FAA had on September 30, 2006, when the type certificate was awarded, "a reasonable decision would have been to defer the granting of the type certificate."[30] The house aviation committee also heard on 17 September 2008 from a panel of current and former FAA employees. They stated that there was consistent pressure from FAA management to meet the stated timeline for the Eclipse 500 certification to be completed. They were told not to look more than "an inch deep" during the certification process. In the same hearings FAA managers defended their certification practices and denied many of the employees' allegations.[30] European Aviation Safety Agency certification for private use was achieved on 21 November 2008. It requires the aircraft to be equipped differently from the FAA certification, including the Avio NG 1.5 avionics system, a third attitude indicator and dual Mode S transponders.[32] On 24 June 2009 EASA issued a statement suspending the Eclipse 500's type certificate, saying "The current Holder of the EASA Type Certificate EASA.IM.A.171 has been notified on 10 June 2009, of the Agency’s decision to suspend the EASA Type Certificate EASA.IM.A.171 with effect from 12 June 2009." No reason for the suspension was announced.[33][34] On 28 October 2009, EASA changed the name of the holder on the type certificate for the EA500 to Eclipse Aerospace, but did not reinstate it.[35] In early December 2006 and in March 2007, Eclipse announced in letters to customers a number of changes to the initial specifications, including: Together, these measures are expected to increase the cruise speed from 360 to 370 kn TAS and increase NBAA IFR range from 1055 to 1125 nmi. All aircraft, including the already delivered initial deliveries, will be upgraded to this new standard.[36] On June 12, 2008, the Federal Aviation Administration issued Emergency Airworthiness Directive AD 2008-13-51 grounding all Eclipse 500s, following an incident at Chicago's Midway Airport.[37] According to a National Transportation Safety Board investigation, "the airplane was trying to land at Midway when the crew encountered a sudden shift in headwinds, which the pilot sought to counter by increasing power, the standard method. But when the pilot tried to cut power a few seconds later, as the airplane touched down, the engines began accelerating to maximum power." The pilots overshot, gained altitude and shut down one engine, eventually landing without injury or damage except blown out tires.[38][39] Reports published on June 16, 2008 indicated that all 500s were compliant with the AD and cleared to fly again within one day of the AD being issued.[40] The company indicated that the final solution to this problem was a software change to increase the throttle range and prevent an out-of-range condition.[41] Eclipse halted production of the E-500 in October 2008 at serial number 267, although serial number 266 was completed much earlier in the year. The company indicated that it lacked the funds to continue production or to refund customer deposits for the EA500 and 400 that were owed and are the subject of outstanding lawsuits.[3] No further Eclipse 500s were produced. In March 2010 Eclipse Aerospace began offering refurbished EA500s under the brand name Total Eclipse. Company president Mason Holland explained: "In their rush to deliver the aircraft, the former manufacturer of the EA500 [Eclipse Aviation Corporation] delivered to owners an aircraft that was only about 85 percent complete. These aircraft were great performers, but still lacked several important features. We now have completed the design and engineering of the EA500." The used airframes now feature GPS-coupled autopilots and the Flight Into Known Icing equipment package and retail for US$2.25M.[42][43] In June 2015 the Eclipse Aerospace division of One Aviation discontinued the Total Eclipse refurbishment program and started a new program, designating it the Eclipse Special Edition (SE). The SE upgrades the production model Eclipse 500 to near-Eclipse 550 standards. Installed are dual Avio integrated flight management systems, anti-skid braking system, standby display unit, PPG glass windshields, improved interior and a new two-tone paint scheme. The SE upgrade package includes a three-year factory warranty and maintenance program, at a price of US$2.2M, including the provided base airframe to be upgraded.[44] In February 2021, One Aviation entered Chapter 7 bankruptcy liquidation after a failed Chapter 11 reorganization process that started in October 2018, with America-based company AML Global Eclipse maintaining support for all current Eclipse aircraft under the name Eclipse Aerospace, Inc. The Eclipse concept was to bring a new economy to small jet aircraft and both the cost of acquisition and ongoing operational costs were considered in the design of the plane. Eclipse marketed the aircraft to general aviation aircraft owners who had not previously owned a jet, placing it directly in competition with high-end piston and turboprop aircraft. Eclipse's marketing efforts focussed on the aircraft's projected low service costs and comprehensive maintenance and support program for customers. Being able to land at over 10,000 airports in the America, Eclipse and other VLJ manufacturers hoped that this would create an air taxi role for their aircraft. These efforts and ideas associated with the 500 are what helped the company win the prestigious Collier Trophy in February 2006 for the year 2005, which became controversial given that certification and initial deliveries of the aircraft had not yet been achieved.[45][46] In June 2008, Eclipse claimed to have a backlog of over 2,600 total orders for its Eclipse 500.[47] In May 2008, Eclipse announced that the price of the Eclipse 500 would increase to $2,150,000 due to a lower than projected production volume which resulted in expected efficiencies not being realized and higher production costs.[48][49] At one time Eclipse offered the Jet Complete program, an aircraft management and support program.[50] It guaranteed private owners a fixed maintenance cost of $209 per flight hour for three years, if the aircraft was operated between 300 and 3,000 hours during that period. A similar Jet Complete Business program covered charter operators.[citation needed] Although Raburn told customers in late November 2006 that he anticipated delivering 10 aircraft before the end of the year, his company was only able to deliver a single example by December 31, 2006.[52] The official delivery ceremony occurred on January 4, 2007, when the keys were handed over to its co-owners, David Crowe, an owner-pilot and the shared-jet cooperative group, Jet Alliance.[53] At the time of bankruptcy filing on 25 November 2008 Eclipse had delivered 259 EA500s. Serial number 260 had been paid for on the morning of the filing and in advance of the filing, but the company refused to release the aircraft to its owner. The bankruptcy judge noted the fate of this particular aircraft and ordered that the company maintain it and insure it until its final disposition is decided. In the final judgement the aircraft was ordered released within five days of the closing of the sale of the company, but the sale was not completed due to the incomplete Chapter 11 procedure and move to Chapter 7. The aircraft was finally released and was registered to its owner on 4 June 2009.[1][5][54] On 20 November 2008 Eclipse announced a reduction in company hours for maintenance scheduling, technical services and customer care.[55] Aviation Week &amp; Space Technology noted that "regardless of technical support, several critical spare parts are no longer in inventory because many vendors have stopped shipping spares to Eclipse until they receive payment for past due bills. And they won't ship more spares to Eclipse except on a COD basis. Notably, only a few vendors will sell parts directly to customers because of previous exclusive supply contracts with Eclipse."[55] In January 2009 all Eclipse factory support facilities were closed. In response at least one group of ex-employees set up a maintenance and support facility to assist the owners of the 259 aircraft already delivered by that point.[56] In March 2011 the FAA issued an Airworthiness Directive restricting operation of the entire fleet of EA500s to 30,000 ft (9,144 m) from its previous limit of 37,000 ft (11,278 m) and before that 41,000 ft (12,497 m). The AD was required because a build-up of hard carbon deposits on the engine static vanes caused at least six reported engine surge incidents, requiring pilots to decrease power on the affected engine. The FAA was concerned that this problem "could result in flight and landing under single-engine conditions" or if it affected both engines, a double engine failure. This action is considered an interim solution while the engine certification authority, Transport Canada and Pratt &amp; Whitney Canada devise a more permanent solution.[57] The situation was resolved in July 2011, with a new combustion liner design from Pratt &amp; Whitney Canada that, once implemented, will raise the aircraft's ceiling back up to 41,000 ft (12,497 m).[58] DayJet was the Eclipse 500's largest customer, as at one time it had 1400 aircraft on order for use in the air taxi role.[59] Aviation analysts were doubtful whether the company's aggressive sales and production targets were feasible.[60] On 6 May 2008 DayJet announced that it had scaled back its operations, laying off 100–160 employees in all segments of the company and selling or leasing out 16 of its fleet of 28 Eclipse 500s. DayJet founder and CEO Ed Iacobucci indicated at that time that the company needed USD$40M to reach profitability, but that the current economic climate did not permit the company to raise that amount. Iacobucci stated that the company proved that the operational concept is sound, but that the DayJet fleet of 28 Eclipse 500s needed to be quickly expanded to 50 aircraft to attain profitability.[59][61] DayJet suspended all passenger operations on September 19, 2008. They cited inability to raise operating funds in the current market as one factor and also stated:[62] The company’s operations have also suffered as a result of Eclipse Aviation’s failure to install missing equipment or functionality or repair agreed technical discrepancies in accordance with the terms of DayJet’s aircraft purchase contract.[62]With 1400 500s on order out of a claimed order book of about 2500 aircraft DayJet represented 58% of all Eclipses that had been ordered.[59][61] Eclipse Aviation announced in October 2008 that they are acting as "the exclusive broker" in the sale of the DayJet aircraft and advertised the entire fleet of 28 aircraft for sale.[63][64] Canadian light aircraft fractional aircraft company OurPlane bid on the entire DayJet fleet of aircraft, offering more than "$500,000 each but less than $1.5 million" each, although the transaction was never completed. OurPlane operated a fleet of Cirrus SR22 aircraft and one Eclipse 500 up until its entry into bankruptcy in October 2010.[65][66] Customer reception of the aircraft has been mixed.[67] Despite some serious and expensive teething problems with many of the EA500s built so far, some pilots are quite enthusiastic about its flying characteristics and economical operating costs (although many other pilots consider it a dysfunctional mass of parts flying in loose formation).[67]Some owner-pilots have been quite enthusiastic about the aircraft. In a September 2008 article Eclipse 500 owner Ken Meyer wrote: In a nutshell, while you can say any number of things about Eclipse Aviation and its many missteps, the plane is a great plane. It is folks. And whether you like the manufacturer or not, the plane will be around for a very long time to come because it’s a very good, very efficient, very fast design. You see, by the numbers alone, the plane is everything it was advertised to be...But what I didn’t anticipate was how much raw fun the Eclipse would be to fly. Sure, every airplane is fun to fly, but the Eclipse makes you feel like a fighter pilot. It handles like a Mooney with jet engines. Tight and crisp, a sports car of the air... 361 knots, cruising in jet comfort above the weather at 37,000 feet while burning just 209 pounds per hour per side, a total of less than 62 gph. Fuel efficiency: 6.7 statute MPG. Know any other jets that can do that? That’s better fuel efficiency than I was getting in my old piston plane!...  ...Reliability? I’ve got over 40,000 miles on my plane since taking delivery in April. It’s had maintenance—there were several delivery squawks that had to be fixed—but not a single flight has been cancelled due to a maintenance issue. I flew to Mexico in July with an author and photographer onboard. In my previous plane, I’d have worried that the story and photos would be about our breakdown in a foreign country. In the Eclipse, I had no doubt whatsoever the flight would go well. And sure enough it did.[68]Some aircrew flying the aircraft have been critical of the Eclipse 500, its systems and frequent failures. One corporate pilot who is captain type-rated in several FAR 121 and 135 aircraft and who has extensive flight hours on the Eclipse 500 said: When I have to fly the Eclipse, I am on the edge of my seat waiting for the next disaster to take place. For instance, I've been flying for over 30 years and have never had to go on emergency oxygen, except during routine training. Since flying the Eclipse, I've had to go on emergency oxygen twice now due to fumes in the cockpit and in the cabin. Eclipse seemingly has no idea how to fix these aircraft problems. Flying at 41,000 feet, you don't have much time to deal with these continuous, on-going, very serious issues. All I know is that every time I've had to fly the Eclipse, I'm truly scared.[3] America  United Kingdom Data from Eclipse Aerospace.[75][76]General characteristics Performance Avionics Related development Aircraft of comparable role, configuration, and era  Related lists</t>
  </si>
  <si>
    <t>//upload.wikimedia.org/wikipedia/commons/thumb/9/9e/Eclipse-N503EA-060825-23-16.jpg/300px-Eclipse-N503EA-060825-23-16.jpg</t>
  </si>
  <si>
    <t>Eclipse Aviation/Eclipse Aerospace</t>
  </si>
  <si>
    <t>https://en.wikipedia.org/Eclipse Aviation/Eclipse Aerospace</t>
  </si>
  <si>
    <t>260[1]</t>
  </si>
  <si>
    <t>one or two pilots</t>
  </si>
  <si>
    <t>33 ft 1 in (10.1 m)</t>
  </si>
  <si>
    <t>37 ft 3 in (11.4 m)</t>
  </si>
  <si>
    <t>11 ft 0 in (3.4 m)</t>
  </si>
  <si>
    <t>5,520 lb (2,504 kg)</t>
  </si>
  <si>
    <t>2 × Pratt &amp; Whitney Canada PW610F turbofan engines, 900 lbf (4.0 kN) thrust each flat-rated to &gt; ISA+10C</t>
  </si>
  <si>
    <t>370 kn (425 mph, 685 km/h) true airspeed</t>
  </si>
  <si>
    <t>1,125 nmi (1,295 mi, 2,084 km) (IFR with 45 min NBAA reserve)</t>
  </si>
  <si>
    <t>41,000 ft (12,500 m)</t>
  </si>
  <si>
    <t>3,424 ft/min (17.39 m/s)</t>
  </si>
  <si>
    <t>Production ended</t>
  </si>
  <si>
    <t>DayJet (defunct in 2008)</t>
  </si>
  <si>
    <t>https://en.wikipedia.org/DayJet (defunct in 2008)</t>
  </si>
  <si>
    <t>Eclipse 550</t>
  </si>
  <si>
    <t>https://en.wikipedia.org/Eclipse 550</t>
  </si>
  <si>
    <t>6,000 lb (2,721 kg)</t>
  </si>
  <si>
    <t>December 2006–November 2008</t>
  </si>
  <si>
    <t>4 to 5 passengers or 2,400 lb (1,089 kg) useful load</t>
  </si>
  <si>
    <t>Williams V-Jet II</t>
  </si>
  <si>
    <t>https://en.wikipedia.org/Williams V-Jet II</t>
  </si>
  <si>
    <t>69 kn (79 mph, 128 km/h) in landing configuration</t>
  </si>
  <si>
    <t>285 kn (328 mph, 528 km/h) indicated airspeed</t>
  </si>
  <si>
    <t>2,345 ft (715 m)</t>
  </si>
  <si>
    <t>2,250 ft (686 m)</t>
  </si>
  <si>
    <t>Two 768 x 1024 resolution PFDs and one 1440 x 900 resolution MFD</t>
  </si>
  <si>
    <t>Desoutter Mk.II</t>
  </si>
  <si>
    <t>Desoutter is a British monoplane liaison aircraft manufactured by Desoutter Aircraft Company at Croydon Aerodrome, Surrey. In the late 1920s, Marcel Desoutter, a well known pilot, formed the Desoutter Aircraft Company Ltd to follow up his marketing idea to licence manufacture the Dutch aircraft Koolhoven F.K.41. This aircraft had drawn a lot of attention due to its modern design. The licence was obtained and Desoutter began production at Croydon Aerodrome in the former ADC Aircraft factory. The second production Dutch F.K.41 (registered G-AAGC) was flown to Croydon and was modified by Desoutter and displayed at the Olympia Aero Show, London in July 1929 as the Desoutter Dolphin.  This aircraft was later sold in South Africa with registration ZS-ADX and was impressed into service with the South African Air Force. The name Dolphin was not used again and the British production aircraft was known as the Desoutter and then following the introduction of an improved version the following year the Desoutter I. The National Flying Services Ltd placed a large order and received 19 aircraft.  These were all painted black and bright orange and soon became a familiar sight at British flying clubs, where they were used for instruction, pleasure flights and taxi flights. The first aircraft for another customer left Croydon for New Zealand on 9 February 1930. It was flown to Sydney, Australia arriving on 13 March 1930, it was then shipped to New Zealand. In 1930 an improved version, the Desoutter II was produced. It had a de Havilland Gipsy III engine, redesigned ailerons and tail surfaces and wheel brakes. 41 aircraft were built at Croydon Aerodrome – 28 Mk.Is and 13 Mk.IIs, in contrast only six of the original F.K.41 were produced. The Desoutter also became famous due to its involvement in New Zealand's first commercial air disaster, which occurred six days after the 1931 Hawke's Bay earthquake on 8 February 1931 near Wairoa.  The Desoutter belonged to Dominion Airways and carried the identification code ZK-ACA. The small airliner had been making three round trips a day between Hastings and Gisborne, carrying passengers and supplies. All three on board were killed. Late in 1931 Australians H. Jenkins and H. Jeffrey purchased the 30th production aircraft EI-AAD from Irish owners Iona National Air Taxis and flew it as G-ABOM from Heston Aerodrome to Sydney between 29 December 1931 and February 1932.  Here it was soon sold to L. MacKenzie Johnson as VH-UEE Miss Flinders who began a regular service between Launceston and Whitemark on Flinders Island, most of the 108-mile route being over the waters of south-eastern Bass Strait.  Competition with regular shipping services by William Holyman &amp; Sons saw the formation of Holymans Airways, the forerunners of Australian National Airways, later the same year.  VH-UEE has been preserved by the Queen Victoria Museum in Launceston. Three other Desoutter IIs were purchased by Hart Aviation Services of Melbourne, including the still-extant VH-UPR (damaged in an accident on Deal Island in Bass Strait in 1933). VH-UPR is now located at the Nhill aerodrome in country Victoria The Danish Air Society (Det Danske Luftfartselskab) bought the second last manufactured Desoutter Mk.II in 1931. This aircraft was given the registration OY-DOD. In 1934, this aircraft was sold to lieutenant Michael Hansen, and in the following year to the Nordisk Luftrafik company. In 1938 it was sold to Nordjysk Aero Service, but Michael Hansen bought the aircraft back the same year and used it to fly to Cape Town and in the MacRobertson Air Race. The aircraft completed the journey from Mildenhall, England to Melbourne, Australia in 129 Hours 47 Minutes, it gained 7th position in the handicap race. During the Winter War, the Red Cross of Denmark raised money in order to purchase an ambulance aircraft for Finland. In October 1941 the Danish aircraft registered OY-DOD was bought for this purpose and was donated to Finland. The aircraft was flown by Michael Hansen to Helsinki, Finland on 28 October 1941. The Mk.II was given both Finnish Air Force and Red Cross markings and was used until 14 November 1944 as a liaison and ambulance aircraft. After the war, the Karhumäki brothers, who were aircraft manufacturers, bought the aircraft and sold it without the engine to Torsti Tallgren and Armas Jylhä in Tampere, who repaired it and registered it as OH-TJA on 17 November 1947. The aircraft crashed near Tampere on 4 December 1947. Three of the 41 aircraft survive: Data from Jackson[1]General characteristics Performance   Aircraft of comparable role, configuration, and era  Related lists</t>
  </si>
  <si>
    <t>//upload.wikimedia.org/wikipedia/commons/thumb/f/f5/Desoutter.JPG/300px-Desoutter.JPG</t>
  </si>
  <si>
    <t>Liaison</t>
  </si>
  <si>
    <t>Desoutter Aircraft Company/Koolhoven</t>
  </si>
  <si>
    <t>https://en.wikipedia.org/Desoutter Aircraft Company/Koolhoven</t>
  </si>
  <si>
    <t>Frederick Koolhoven</t>
  </si>
  <si>
    <t>F.K.41: 6Mk.I: 28Mk.II: 13</t>
  </si>
  <si>
    <t>25 ft 11 in (7.9 m)</t>
  </si>
  <si>
    <t>35 ft 9 in (10.9 m)</t>
  </si>
  <si>
    <t>7 ft 1 in (2.15 m)</t>
  </si>
  <si>
    <t>191 sq ft (17.7 m2)</t>
  </si>
  <si>
    <t>1,182 lb (536 kg)</t>
  </si>
  <si>
    <t>1 × de Havilland Gipsy III 4-cylinder air-cooled in-line piston engine, 120 hp (89 kW)</t>
  </si>
  <si>
    <t>125 mph (201 km/h, 109 kn)</t>
  </si>
  <si>
    <t>500 mi (800 km, 430 nmi)</t>
  </si>
  <si>
    <t>17,100 ft (5,200 m)</t>
  </si>
  <si>
    <t>1,000 ft/min (5.08 m/s)</t>
  </si>
  <si>
    <t>Three known survivors</t>
  </si>
  <si>
    <t>99 mph (159 km/h, 86 kn)</t>
  </si>
  <si>
    <t>https://en.wikipedia.org/Frederick Koolhoven</t>
  </si>
  <si>
    <t>1,903 lb (863 kg)</t>
  </si>
  <si>
    <t>National Flying Services LtdFinnish Air Force</t>
  </si>
  <si>
    <t>https://en.wikipedia.org/National Flying Services LtdFinnish Air Force</t>
  </si>
  <si>
    <t>2 pax</t>
  </si>
  <si>
    <t>46 mph (74 km/h, 40 kn)</t>
  </si>
  <si>
    <t>The Diamond DA50 is a five-place, single-engine, composite aircraft designed and built by Diamond Aircraft Industries. First shown in 2006, it made its maiden flight on 4 April 2007. The project has been proposed to be powered by several different engines, but was certified on 9 September 2020 with the Continental CD-300 diesel. The DA50 Super Star prototype was unofficially first shown in December 2006 at a Diamond company Christmas party.[1] The aircraft was designed with the intention of fitting it with gasoline, turboprop or diesel engines up to 350 hp (261 kW). The initial design goal was that it would have one of the largest cabins of the new generation of general aviation airplanes.[2] The avgas-powered version of the DA50 was intended to be equipped with a single FADEC-equipped Continental TSIO-550-J powerplant with twin turbo chargers producing 350 hp (261 kW). The plane's wingspan was reported as 38.3 ft (11.67 m), with overall fuselage length of 29 ft (8.84 m). The maximum takeoff weight was planned to be 3,527 lb (1,600 kg). The Diamond DA50 Super Star was intended to be pressurized and to offer a Ballistic Recovery Systems aircraft parachute system as an option.[2] The DA50 made its first test flight on 4 April 2007 at the Wiener Neustadt East Airport, Austria.[3] The airplane made its public debut at the AERO Friedrichshafen show in Germany on 19 April 2007 and was first shown in North America at Airventure in July 2007.[4] The DA50 project was put on hold in 2009 as the economy entered the Great Recession and Diamond turned all their attention to the Diamond D-Jet.[5] On 19 January 2015 the prototype, now designated DA50-JP7 and powered by an Ivchenko-Progress Motor Sich AI-450S turboprop powerplant, was test-flown in Wiener Neustadt. In 2015 type certification was expected near the end of 2016.[6] At the April 2017 AERO Friedrichshafen show, Diamond announced DA50 variants powered by diesel SMA Engines and other powerplants. These included the four-seat 230 hp (172 kW) DA50-IV, the five-seat 260 hp (194 kW) DA50-V and seven-seat 360 hp (268 kW) DA50-VII - also proposed to be powered by a 375 hp (280 kW) gasoline Lycoming engine or an Ivchenko-Progress Motor Sich AI-450S turboprop. The DA50-V model was displayed at that show. It had made its first flight in March 2017 and at that time certification was planned for 2018.[7] By April 2019 no DA50 models had been produced beyond one single prototype. The company then announced a new version of the design with fully retractable landing gear and a Continental CD-300 diesel engine,[8] at the 2019 AERO Friedrichshafen show.[9] That retractable gear-equipped second prototype was first flown on 28 October 2019. At that time Diamond planned to announce its price and start accepting orders at the Aero Friedrichshafen show in April 2020, with European certification and introduction expected in the third quarter of 2020.[10] Diamond Aircraft announced EASA certification of the DA50 RG (retractable gear) on 9 September 2020, with deliveries planned to start in the first quarter of 2021.[11] American FAA certification is planned to be completed by the end of 2021.[9] The five-seat DA50 RG airframe is constructed predominantly of composite material. It is powered by a single 300 hp (224 kW) Continental CD-300 diesel engine, with a fuel capacity of 50 U.S. gallons (190 L; 42 imp gal).[12] The design features double-slotted flaps, retractable landing gear, a Garmin G1000 NXi flightdeck with autopilot and single lever power controls.[12] Optional equipment includes a removable right-hand control stick, an on-board oxygen system, electric-powered air conditioning, a TKS de-icing system and a Garmin GCU 476 input keypad.[9] The aircraft cruises at 180 kn (333 km/h) and has a 750 nmi (1,389 km) range, with a fuel economy of 9 US gal (34 L) per hour.[12] It has a useful load of 1,232 lb (559 kg).[9] In its first long flight, a factory demonstrator DA50 RG was flown from the factory in Austria to the China AirShow 2021 in Zhuhai, Guangdong. The flight involved 12 stops en route and took 45 flight hours over eights days, flying 7,033 nmi (13,025 km).[13] Data from Diamond Aircraft[20]General characteristics Performance  Related development Aircraft of comparable role, configuration, and era</t>
  </si>
  <si>
    <t>//upload.wikimedia.org/wikipedia/commons/thumb/4/46/Diamond_DA50_Oshkosh_2007.jpg/300px-Diamond_DA50_Oshkosh_2007.jpg</t>
  </si>
  <si>
    <t>two prototypes</t>
  </si>
  <si>
    <t>9.23 m (30 ft 3 in)</t>
  </si>
  <si>
    <t>13.41 m (44 ft 0 in)</t>
  </si>
  <si>
    <t>1,440 kg (3,175 lb)</t>
  </si>
  <si>
    <t>1 × Continental CD-300 turbocharged, FADEC controlled jet fuel engine, 224 kW (300 hp)</t>
  </si>
  <si>
    <t>335 km/h (208 mph, 181 kn) (ISA, 16,000 ft, 1,700 kg, MCP)</t>
  </si>
  <si>
    <t>1,389 km (863 mi, 750 nmi) incl. 30 min. reserve</t>
  </si>
  <si>
    <t>5.3 m/s (1,040 ft/min)</t>
  </si>
  <si>
    <t>1,999 kg (4,407 lb)</t>
  </si>
  <si>
    <t>3-bladed MT-Propeller MTV-12-D/210-56</t>
  </si>
  <si>
    <t>four passengers</t>
  </si>
  <si>
    <t>189 L (50 US gal)</t>
  </si>
  <si>
    <t>106 km/h (66 mph, 57 kn) landing configuration</t>
  </si>
  <si>
    <t>559 kg (1,232 lb)</t>
  </si>
  <si>
    <t>34.1 L/h (9 US gal/h)</t>
  </si>
  <si>
    <t>440 m / 740 m (1,444 ft / 2,427 ft)</t>
  </si>
  <si>
    <t>340 m / 640 m (1,115 ft / 2,100 ft)</t>
  </si>
  <si>
    <t>High Alpha Research Vehicle</t>
  </si>
  <si>
    <t>The High Alpha Research Vehicle was a modified American McDonnell Douglas F/A-18 Hornet used by NASA in a three-phase program investigating controlled flight at high alpha (angle of attack) using thrust vectoring, modifications to the flight controls, and with actuated forebody strakes. The program lasted from April 1987 to September 1996.[1][2] NASA reported that in one phase of the project, Armstrong Flight Research Center "research pilots William H. "Bill" Dana and Ed Schneider completed the envelope expansion flights in February 1992. Demonstrated capabilities included stable flight at approximately 70 degrees angle of attack (previous maximum was 55 degrees) and rolling at high rates at 65 degrees angle of attack. Controlled rolling would have been nearly impossible above 35 degrees without vectoring."[3] Performance figures were not listed for other phases. The aircraft is now on display at the Virginia Air and Space Center in Hampton, Virginia.[4]</t>
  </si>
  <si>
    <t>//upload.wikimedia.org/wikipedia/commons/thumb/8/8c/FA18_LEX.jpg/300px-FA18_LEX.jpg</t>
  </si>
  <si>
    <t>Test aircraft</t>
  </si>
  <si>
    <t>McDonnell Douglas</t>
  </si>
  <si>
    <t>https://en.wikipedia.org/McDonnell Douglas</t>
  </si>
  <si>
    <t>NASA</t>
  </si>
  <si>
    <t>https://en.wikipedia.org/NASA</t>
  </si>
  <si>
    <t>McDonnell Douglas F/A-18 Hornet</t>
  </si>
  <si>
    <t>https://en.wikipedia.org/McDonnell Douglas F/A-18 Hornet</t>
  </si>
  <si>
    <t>Sikorsky Cypher</t>
  </si>
  <si>
    <t>The Sikorsky Cypher and Cypher II are types of unmanned aerial vehicles developed by Sikorsky Aircraft. They are vertical takeoff and landing aircraft which use two opposing rotors enclosed in a circular shroud for propulsion. In the late 1980s, Sikorsky Aircraft flew a small UAV named "Cypher", with coaxial rotors inside a torus-shaped airframe. The torus shroud improved handling safety and helped increase lift. The first proof-of-concept Cypher was 1.75 meters (5.75 feet) in diameter and 55 centimeters (1.8 feet) tall, weighed 20 kilograms (43 pounds), and was first flown in the summer of 1988. This design was powered by a four-stroke, 2.85 kW (3.8 hp) engine and was mounted on a truck for forward-flight tests. It led to a true flight prototype Cypher that weighed 110 kilograms (240 pounds), had a diameter of 1.9 meters (6.2 feet) and was powered by a compact, 40 kW (53 hp) Wankel engine. After an initial free flight in 1993, the Cypher prototype was used in flight tests and demonstrations through most of the 1990s, ultimately leading to a next-generation design, the Cypher II, which was a competitor in the America Navy VT-UAV competition. The single prototype first flew in April 1992 and flew untethered in 1993. Since then, over 550 demonstration flights have been made for the US government. The Cypher can carry a sensor package on struts above its hull, or can transport loads weighing up to 50 lb (23 kg). Two Cypher II prototypes have been built for the US Marine Corps, which calls it "Dragon Warrior". The Cypher II is similar in size to its predecessor, but has a pusher propeller in addition to its rotor and can be fitted with wings for long-range reconnaissance missions. In its winged configuration, the Cypher II has a range of over 185 kilometers (115 miles) and a top speed of 230 km/h (145 mph). It is unclear if the Cypher will enter production. General characteristics Performance Avionics      This article contains material that originally came from the web article Unmanned Aerial Vehicles by Greg Goebel, which exists in the Public Domain.</t>
  </si>
  <si>
    <t>//upload.wikimedia.org/wikipedia/commons/thumb/5/5e/Cypher-UAV.JPG/300px-Cypher-UAV.JPG</t>
  </si>
  <si>
    <t>Sikorsky Aircraft</t>
  </si>
  <si>
    <t>https://en.wikipedia.org/Sikorsky Aircraft</t>
  </si>
  <si>
    <t>6 ft 2 in (1.88 m)</t>
  </si>
  <si>
    <t>4 ft 0 in (1.22 m)</t>
  </si>
  <si>
    <t>2 ft 0 in (0.61 m)</t>
  </si>
  <si>
    <t>25.2 sq ft (2.4 m2)</t>
  </si>
  <si>
    <t>264 lb (120 kg)</t>
  </si>
  <si>
    <t>1 × UAV Engines AR801 Wankel rotary engine, 50 hp (37 kW)</t>
  </si>
  <si>
    <t>52 kn (60 mph, 97 km/h)</t>
  </si>
  <si>
    <t>49–67 nmi (56–77 mi, 90–125 km) depending on model</t>
  </si>
  <si>
    <t>8,000 ft (2,440 m)</t>
  </si>
  <si>
    <t>2-3 hours</t>
  </si>
  <si>
    <t>9.9 lb/sq ft (47.5 kg/m2)</t>
  </si>
  <si>
    <t>0.2 hp/lb  (0.32 kW/kg)</t>
  </si>
  <si>
    <t>300–340 lb (136–154 kg)</t>
  </si>
  <si>
    <t>50 lb (23 kg)</t>
  </si>
  <si>
    <t>Wibault 7</t>
  </si>
  <si>
    <t>The Wibault 7 was a 1920s French monoplane fighter designed and built by Société des Avions Michel Wibault. Variants were operated by the French and Polish military and built under licence for Chile as the Vickers Wibault. Developed from the earlier Wib.3 the Wibault 7 was a C.I category single-seat high-wing braced parasol monoplane fighter powered by a 480 hp (360 kW) Gnome-Rhone 9Ad radial engine. The main difference from earlier aircraft was the use of an all-metal construction system which was patented by Wibault. The first prototype flew in 1924, and was followed by two more prototypes. Despite being placed only third in the competition (behind the Nieuport-Delage NiD 42 and the Gourdou-Leseurre GL.32), an order for 25 Wib.7s was placed in January 1927.[1] These were followed in production by 60 aircraft for the Aéronautique Militaire as the Wib.72 which entered service in 1929. 26 Wib.7s were built for Chile under licence by Vickers in England.  Plans to sell the aircraft to Poland did not come about, but the PZL company bought a licence and manufactured 25 aircraft with Bristol Jupiter engines, designated in Poland as Wibault 70C1, to the Polish military.[2] One or two of them were fitted with Wright Cyclone engine.[2] The next variant was the Wib.73, with seven built for Paraguay. The French Navy bought some carrier-capable Wib.74s with a strengthened fuselage and arrestor hook. Re-engined with a 400 hp (298 kW) Hispano 12 Jb engine but redesignated Wib.9 before completion.[1]  Data from The Complete Book of Fighters[1]General characteristics Performance Armament  Related development   Related lists</t>
  </si>
  <si>
    <t>//upload.wikimedia.org/wikipedia/commons/thumb/9/98/Wibault_72.jpg/300px-Wibault_72.jpg</t>
  </si>
  <si>
    <t>Monoplane fighter</t>
  </si>
  <si>
    <t>Wibault</t>
  </si>
  <si>
    <t>https://en.wikipedia.org/Wibault</t>
  </si>
  <si>
    <t>Michel Wibault</t>
  </si>
  <si>
    <t>7.45 m (24 ft 5.33 in)</t>
  </si>
  <si>
    <t>11.00 m (36 ft 1.13 in)</t>
  </si>
  <si>
    <t>2.90 m (9 ft 6.13 in)</t>
  </si>
  <si>
    <t>22.0 m2 (236.8 sq ft)</t>
  </si>
  <si>
    <t>827 kg (1,823 lb)</t>
  </si>
  <si>
    <t>1,444 kg (3,183 lb)</t>
  </si>
  <si>
    <t>1 × Gnome et Rhône 9Ac , 313 kW (420 hp)</t>
  </si>
  <si>
    <t>227 km/h (141 mph, 123 kn)</t>
  </si>
  <si>
    <t>8,500 m (27,900 ft) [3]</t>
  </si>
  <si>
    <t>5.4 m/s (1,070 ft/min) [4]</t>
  </si>
  <si>
    <t>https://en.wikipedia.org/Michel Wibault</t>
  </si>
  <si>
    <t>Aéronautique Militaire</t>
  </si>
  <si>
    <t>https://en.wikipedia.org/Aéronautique Militaire</t>
  </si>
  <si>
    <t>https://en.wikipedia.org/Vickers Wibault</t>
  </si>
  <si>
    <t>Arado S I</t>
  </si>
  <si>
    <t>The Arado S I was a biplane trainer built in Germany in 1925. The first of three prototypes was powered by a Bristol Lucifer radial engine, while the other two Arado S.Ia aircraft were fitted with the Siemens-Halske Sh 12. The Siemens-Halske Sh 11 powered the Arado S III, a virtually identical aircraft of which only a single prototype was constructed and sold to Turkey. Data from Jane's all the World's Aircraft 1928,[1] German Aviation 1919-1945:Arado S III[2]General characteristics Performance</t>
  </si>
  <si>
    <t>//upload.wikimedia.org/wikipedia/commons/thumb/8/87/Arado_S_I_Flight_Magazine_1926-01-21.jpg/300px-Arado_S_I_Flight_Magazine_1926-01-21.jpg</t>
  </si>
  <si>
    <t>Civil trainer</t>
  </si>
  <si>
    <t>https://en.wikipedia.org/Civil trainer</t>
  </si>
  <si>
    <t>Arado Flugzeugwerke</t>
  </si>
  <si>
    <t>https://en.wikipedia.org/Arado Flugzeugwerke</t>
  </si>
  <si>
    <t>3 + 1 S III</t>
  </si>
  <si>
    <t>27.3 m2 (294 sq ft)</t>
  </si>
  <si>
    <t>825 kg (1,819 lb)</t>
  </si>
  <si>
    <t>1 × Siemens-Halske Sh.11 7-cylinder air-cooled radial piston engine, 71 kW (95 hp)</t>
  </si>
  <si>
    <t>128 km/h (80 mph, 69 kn)</t>
  </si>
  <si>
    <t>1.66 m/s (327 ft/min)</t>
  </si>
  <si>
    <t>1,000 m (3,300 ft) in 10 minutes; 2,000 m (6,600 ft) in 22 minutes 30 seconds</t>
  </si>
  <si>
    <t>30 kg/m2 (6.1 lb/sq ft)</t>
  </si>
  <si>
    <t>0.0861 kW/kg (0.0524 hp/lb)</t>
  </si>
  <si>
    <t>50 km/h (31 mph; 27 kn)</t>
  </si>
  <si>
    <t>Slesarev Svyatogor</t>
  </si>
  <si>
    <t>The Svyatogor (Russian: Святого́р) was a large experimental Russian aircraft, constructed by Vasily Slesarev in 1916. The aircraft was named after the mythological hero Svyatogor. The work on the Svyatogor began in 1913. It was a large wooden biplane, with wings and fuselage covered in fabric. The aircraft was propelled by two large propellers, 6 meters in diameter. Everything on the aircraft was oversized, the nose wheel was 1.5 meter in diameter and the four rear wheels were 2 meters in diameter. The engines were placed inside the fuselage to allow access during flight.[1] The aircraft awoke much interest, but failed to receive funding before World War I. In desperate need of aircraft, the project was given a 100,000 rubles funding by E.M. Malynsky and production started in December 1914. As suitable engines were hard to come by, Slesarev tried to mount some that had been taken from a downed Zeppelin. He contacted the French when this did not work out, and received some Renault engines, which could produce 220 hp. These arrived in January 1916. Despite being without money, the construction of the revised design continued. The project stalled, however, with the transmission problems and the death of Slesarev in 1921. The Slesarev Svyatogor never flew.  Data from [2]General characteristics Performance</t>
  </si>
  <si>
    <t>//upload.wikimedia.org/wikipedia/commons/thumb/e/e9/Russia_sviatogor_1917.jpg/300px-Russia_sviatogor_1917.jpg</t>
  </si>
  <si>
    <t>Experimental bomber</t>
  </si>
  <si>
    <t>V.A. Slesarev</t>
  </si>
  <si>
    <t>never flown</t>
  </si>
  <si>
    <t>21.0 m (68 ft 11 in)</t>
  </si>
  <si>
    <t>36.0 m (118 ft 1 in)</t>
  </si>
  <si>
    <t>180 m2 (1,938 sq ft)</t>
  </si>
  <si>
    <t>3,200 kg (7,055 lb)</t>
  </si>
  <si>
    <t>2 × Renault piston engine, 149 kW (200 hp) each</t>
  </si>
  <si>
    <t>2,500 m (8,200 ft)</t>
  </si>
  <si>
    <t>scrapped</t>
  </si>
  <si>
    <t>30 h</t>
  </si>
  <si>
    <t>Nakajima E2N</t>
  </si>
  <si>
    <t>The Nakajima E2N was a Japanese reconnaissance aircraft of the inter-war years. It was a single-engine, two-seat, sesquiplane seaplane with twin main floats. The E2N was developed in the 1920s for the Imperial Japanese Navy as a short range reconnaissance floatplane suitable for catapult launch from cruisers and battleships.[1] It was a wooden twin-float sesquiplane, carrying a crew of two in open cockpits and having folding wings. This layout gave better downwards view than the monoplanes proposed by Aichi and Yokosuka, and the design was selected becoming Japan's first locally designed shipboard reconnaissance seaplane. The E2N served with the Navy as the Nakajima Navy Type 15 Reconnaissance Floatplane (一五式水上偵察機). 80 examples were produced between 1927 and 1929 by Nakajima and Kawanishi; of these, two were bought for civil fishery patrol duties. The Navy machines were withdrawn from front-line units in the 1930s, being replaced by the Nakajima E4N, and either being reassigned to training duties or sold to civil buyers. Data from Japanese Aircraft, 1910-1941[1]General characteristics Performance Armament  Related development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.mw-selflink{font-weight:inherit}Mikesh, Robert C.; Abe, Shorzoe (1990). Japanese Aircraft, 1910-1941. London: Putnam &amp; Company Ltd. ISBN 0-85177-840-2. 2 Hyphenated trailing letter (-J, -K, -L, -N or -S) denotes design modified for secondary role</t>
  </si>
  <si>
    <t>//upload.wikimedia.org/wikipedia/commons/thumb/e/ee/Nakajima_E2N.jpg/300px-Nakajima_E2N.jpg</t>
  </si>
  <si>
    <t>Reconnaissance seaplane</t>
  </si>
  <si>
    <t>https://en.wikipedia.org/Reconnaissance seaplane</t>
  </si>
  <si>
    <t>9.565 m (31 ft 5 in)</t>
  </si>
  <si>
    <t>13.52 m (44 ft 4 in)</t>
  </si>
  <si>
    <t>3.688 m (12 ft 1 in)</t>
  </si>
  <si>
    <t>44 m2 (470 sq ft)</t>
  </si>
  <si>
    <t>1,409 kg (3,106 lb)</t>
  </si>
  <si>
    <t>× Mitsubishi Type Hi V-8 water-cooled piston engine, 220–250 kW (300–340 hp)</t>
  </si>
  <si>
    <t>172 km/h (107 mph, 93 kn)</t>
  </si>
  <si>
    <t>3,000 m (9,843 ft) in 31 minutes 37 seconds</t>
  </si>
  <si>
    <t>5 hours</t>
  </si>
  <si>
    <t>44.3 kg/m2 (9.1 lb/sq ft)</t>
  </si>
  <si>
    <t>0.12 kW/kg (0.07 hp/lb)</t>
  </si>
  <si>
    <t>1 × flexible 7.7 mm (.303 in) machine gun</t>
  </si>
  <si>
    <t>1927-1929</t>
  </si>
  <si>
    <t>https://en.wikipedia.org/1927-1929</t>
  </si>
  <si>
    <t>Gulfstream X-54</t>
  </si>
  <si>
    <t>The Gulfstream X-54 is a proposed research and demonstration aircraft, under development in the America by Gulfstream Aerospace for NASA, that is planned for use in sonic boom and supersonic transport research.[timeframe?] Initiated during 2008, the X-54 project is intended to produce an experimental aircraft capable of supersonic speeds with a formed sonic boom that is acoustically shaped to mitigate noise pollution.[1] The X-54A is intended to demonstrate low-boom sonic effects in population impact studies in support of future supersonic transport design and regulation.[2] Current regulations prohibit supersonic flight over land areas in the America; the X-54 is part of NASA's efforts to have the regulations altered to allow for supersonic transports to be commercially viable.[3] NASA's X-54 project is intended to continue the research objectives of the DARPA Quiet Supersonic Aircraft,[4] and is intended to demonstrate low-boom technologies and methods validated by projects such as the NASA Quietspike project,[5] the Shaped Sonic Boom Demonstrator,[6] FaINT Project,[7] and WSPR Project.[8] The X-54 will be designed from the ground up to incorporate all the technology and lessons learned from this combined NASA research spanning several decades into a viable aircraft capable of producing under 75 pdB on the ground while cruising over Mach 1.4 (1,500 km/h) above 15,000 m (50,000 ft). The X-54 aircraft will demonstrate low-noise supersonic flight for use in community base testing to provide research data to reform domestic and international regulations on supersonic over-land flight. The X-54A was reported as being developed by Gulfstream Aerospace and is intended to be powered by two Rolls-Royce Tay turbofan engines.[1] The X-54A may be connected to Gulfstream's "Sonic Whisper" program, trademarked in 2005 as an aircraft design to "reduce boom intensities during supersonic flight";[9] besides Gulfstream, Lockheed Martin and Boeing have also produced viable designs for commercial supersonic aircraft and all three companies are thought to be contenders in a competition for the X-54 demonstrator aircraft, however as of 2012 NASA lacked the funds to progress the project.[10] Although Gulfstream has made little comment about the X-54A project,[9] at the 2008 National Business Aviation Association convention a Gulfstream executive stated that Gulfstream's work on advanced technologies for supersonic flight had been ongoing "for some time" and that a "complete airplane designed for low [sonic] boom" would possibly "have X-54 painted on the side of it".[11] The designation "X-54A" was issued during 2008, but NASA stated it was considered a "placeholder" and was not actively cooperating with Gulfstream on the project.[12] As of late 2012 there were indications that Gulfstream was close to announcing the design of a quiet supersonic business jet.[13] In November 2012, a patent showing a supersonic jet aircraft configuration was granted to Gulfstream.[14][15] As of late 2013, according to Gulfstream senior VP marketing and sales Scott Neal, “In order to make the market viable for supersonics you have to make it feasible to fly overland faster than sound – which is currently against the law. We don't think there is a viable market until you change that”.[16] Data from Jane's[1] Aircraft of comparable role, configuration, and era  Related lists</t>
  </si>
  <si>
    <t>Gulfstream Aerospace</t>
  </si>
  <si>
    <t>https://en.wikipedia.org/Gulfstream Aerospace</t>
  </si>
  <si>
    <t>2 × Rolls-Royce Tay 651 turbofan, 15,400 lbf (69 kN) thrust each</t>
  </si>
  <si>
    <t>Nakajima Ki-6</t>
  </si>
  <si>
    <t>The Nakajima Ki-6 (九五式二型練習機, Kyūgo-shiki nigata renshuki) was a licensed-produced version of the Fokker Super Universal transport built by Nakajima Aircraft Company in the 1930s. Initially used as an airliner, the militarized version was used by the Imperial Japanese Army in a variety of roles, ranging from medical evacuation to transport and training aircraft. It was used extensively in combat zones in Manchukuo and in China during the Second Sino-Japanese War. The Ki-6 originated as the Model 8 Super Universal, launched by Fokker in the America in 1927 as a further development of its successful Fokker Universal. The Super Universal was slightly larger and could carry six passengers rather than four. In addition, the aircraft was equipped with a more powerful engine and a cantilever high-wing. In total, about 200 Super Universals are thought to have been built. Due to its rugged durability, long-range flight ability and large cargo capacity, the Fokker Super Universal was extensively used in bush flying and was well regarded for its versatility. The first flight took place in March 1928. Shortly after, the type entered production at a new factory in Glendale, California. The Super Universal remained in production until January 1931. The Super Universal caught the attention of a number of civil airlines from 1928 onwards. There was also interest from the America military, although no order was placed. Fokker received export orders from Colombia, Argentina, South Africa and Japan and a license production agreements were made with the Canadian subsidiary of Vickers and with Nakajima Aircraft Company in Japan. The first Super Universal was brought to Japan in components and was assembled by Nakajima for Japan Air Transport, the national airline of the Empire of Japan from 1928 to 1938. Under license production, Nakajima replaced the engine with a 336 kW (450 hp) Bristol Jupiter radial engine, also license-built in Japan, and later by its own Nakajima Kotobuki 343 kW (460 hp) engine. Nakajima's production began in September 1930, with the first aircraft delivered in March 1931. Production ended in October 1936, but the total number of aircraft built is unknown. Nakajima also sub-licensed additional production to its subsidiary Manshūkoku Hikōki Seizo KK in Manchukuo, which also produced an unknown number of units. The first military Super Universals were introduced into service following Japan's invasion of Manchuria in 1931 when the Imperial Japanese Army commandeered seven Super Universals from the Japan Air Transport Company. In 1932, the Imperial Japanese Army Air Force decided to acquire its own transports, which it designated as the Army Type 95 Training Aircraft under the former aircraft naming nomenclature system, or Ki-6 under the new system. The first aircraft was delivered as a flying ambulance fitted with two stretchers and three seats.[1] This was followed by an order for 20 trainers to be used for training pilots, gunners, bombardiers and wireless operators.[2] The Imperial Japanese Navy Air Service also ordered 20 Ki-6s, re-designating the aircraft as the Navy Fokker Land-Based Reconnaissance Aircraft or in short C2N1 when used for land-based operations and an additional 30 Navy Fokker Reconnaissance Seaplane or in short C2N2, which were fitted with a floatplane.[3] The naval version had a larger cabin and was used on reconnaissance and military transport missions. The aircraft built in Japan were used for both civil and military roles with some remaining in operation until after World War II. Data from Japanese AIrcraft, 1910-1941[4]General characteristics Performance Related development    2 Hyphenated trailing letter (-J, -K, -L, -N or -S) denotes design modified for secondary role</t>
  </si>
  <si>
    <t>//upload.wikimedia.org/wikipedia/commons/thumb/c/c7/Nakajima_Ki-6.jpg/300px-Nakajima_Ki-6.jpg</t>
  </si>
  <si>
    <t>transport, training aircraft</t>
  </si>
  <si>
    <t>11.25 m (36 ft 11 in)</t>
  </si>
  <si>
    <t>15.44 m (50 ft 7.87 in)</t>
  </si>
  <si>
    <t>37.37 m2 (402.26 sq ft)</t>
  </si>
  <si>
    <t>1,640 kg (3,616 lb)</t>
  </si>
  <si>
    <t>2,820 kg (6,217 lb)</t>
  </si>
  <si>
    <t>1 × Nakajima Kotobuki air-cooled radial engine , 336 kW (450 hp)</t>
  </si>
  <si>
    <t>1,045 km (650 mi, 560 nmi)</t>
  </si>
  <si>
    <t>6,000 m (19,685 ft)</t>
  </si>
  <si>
    <t>Fokker Super Universal</t>
  </si>
  <si>
    <t>https://en.wikipedia.org/Fokker Super Universal</t>
  </si>
  <si>
    <t>Yakovlev Yak-2</t>
  </si>
  <si>
    <t>The Yakovlev Yak-2 was a short-range Soviet light bomber/reconnaissance aircraft used during World War II. It was produced in small numbers, and most of them were destroyed during the opening stages of Operation Barbarossa. The Yak-2 was initially known as the Ya-22, in the Yakovlev OKB numbering sequence, before it was redesignated as the Yak-2 in 1941.[1] It was of mixed construction with wooden wings and center fuselage, duralumin forward fuselage, and steel tube framing in the rear fuselage with a wooden upper decking and fabric skin. The cockpit was at the very tip of the nose, but the navigator/gunner was in a compartment behind the trailing edge of the wing. The prototype was unarmed and no bomb shackles were fitted. It also lacked a radio and navigational equipment. It was, however, the fastest multi-engined aircraft in the Soviet Union, able to reach 567 km/h (352 mph) at 9,900 m (32,500 ft), not least because it lacked heavy military equipment.[2] Stalin ordered it into production, as the BB-22 (Russian: Ближний бомбардировщик, Blizhniy Bombardirovshchik— short-range bomber), on 15 March 1939 before it could be evaluated by the NII VVS (Naoochno-Issledovatel'skiy Institoot Voyenno-Vozdooshnykh Seel – Air Force Scientific Test Institute).[3] Their tests were conducted in the early summer and concluded that the engine cooling systems were inadequate, the brakes were troublesome and the fuel system unreliable.[2] The task of converting the aircraft to a bomber was formidable and included redesigning the center fuselage to accommodate the gunner/navigator immediately aft of the pilot and provision of two 7.62-millimetre (0.3 in) ShKAS machine guns, one for the gunner and the other fixed in the nose. The rear decking of the fuselage was hinged to pivot down to allow the rear gunner to use his gun.[3] Factory No. 1 produced the first pre-production BB-22 in December 1939, although it did not make its first flight until the following February. It was submitted for its service evaluation in March–April 1940 and proved to be a disappointment. Gross weight had increased 357 kg (787 lb) despite the reduction in fuel from 1,000 kg (2,200 lb) 600 kg (1,300 lb) and the maximum speed had declined to 515 km/h (320 mph) at 5,000 m (16,000 ft). The engine cooling system was still unsatisfactory and the undercarriage too weak. Longitudinal and lateral stability were also unsatisfactory which made it suitable only for well-trained pilots. The test programme report concluded that it was not combat-capable and reliable and that flights with a 400-kilogram (880 lb) bomb load could be dangerous to the crew.[4] A remediation program was begun which replaced the single-wheel main landing gear with two-wheeled units and the fuselage upper decking was cut down. Around the same time Factory No. 1 ceased production and Factory No. 81 in Moscow continued to work on the aircraft. Aircraft built by Factory No. 81 were of better quality because the surface finish was better and the engine cowlings and doors were more closely fitted to minimize drag. These improvements increased the speed by 10–20 km/h (6.2–12.4 mph). Development work continued and resulted in the Yak-4 when Klimov M-105 engines were fitted. A grand total of 201 Yak-2s were built before production was terminated in April 1941.[5] Aviation historian Bill Gunston reports that several prototype variants were built, including the R-12 reconnaissance aircraft which retained the original positioning of the crew, put three cameras in the fuselage and added a bomb bay for eight 20 kg (44 lb) FAB-20 bombs behind the pilot. Another was the I-29 or BB-22IS escort fighter with restored fuel and two 20 ShVAK cannon underneath the fuselage.[6] But neither of these can be confirmed by other, post-Cold-War sources.[7] Russian aviation historian Yefim Gordon does mention a Yak-2KABB ground-attack variant which might have been confused with the I-29 because it had two ShKAS in the nose and two 20 mm (0.79 in) ShVAK cannon in a depressible ventral pack.[5] Unfortunately no other details are available, although photos do exist. Another variant mentioned by Gordon was the BPB-22 (Blizhiy Pikeeruyushchiy Bombardirovshchik — short-range dive bomber) prototype that was fitted with two M-105 engines, dive brakes and an automatic dive entry/exit control system. It was first flown at the end of October 1940 although it crashed during the test programme when fuel unexpectedly cut out, but not before it was flown to a maximum speed of 558 km/h (347 mph).[5] When the Germans invaded the Soviet Union on 22 Jun 1941, 73 Yak-2s were in service, mostly with the 316th Reconnaissance Regiment in the Kiev Military District. Most of these were destroyed in the opening days of the campaign; the 316th mustered only four on 11 July.[8] Data from The Osprey Encyclopaedia of Russian Aircraft 1875–1995[1]General characteristics Performance Armament  Related development Aircraft of comparable role, configuration, and era    The initial version of this article was based on material from aviation.ru. It has been released under the GFDL by the copyright holder.</t>
  </si>
  <si>
    <t>//upload.wikimedia.org/wikipedia/commons/thumb/9/99/Yak2-4.jpg/300px-Yak2-4.jpg</t>
  </si>
  <si>
    <t>Yakovlev</t>
  </si>
  <si>
    <t>https://en.wikipedia.org/Yakovlev</t>
  </si>
  <si>
    <t>Alexander Sergeyevich Yakovlev</t>
  </si>
  <si>
    <t>9.34 m (30 ft 8 in)</t>
  </si>
  <si>
    <t>29.4 m2 (316 sq ft)</t>
  </si>
  <si>
    <t>4,043 kg (8,913 lb)</t>
  </si>
  <si>
    <t>5,380 kg (11,861 lb)</t>
  </si>
  <si>
    <t>2 × Klimov M-103 V-12 liquid-cooled piston engines, 716 kW (960 hp) each</t>
  </si>
  <si>
    <t>515 km/h (320 mph, 278 kn) at 5,200 m (17,060 ft)</t>
  </si>
  <si>
    <t>8,900 m (29,200 ft)</t>
  </si>
  <si>
    <t>7.7 minutes to 5,000 m (16,404 ft)</t>
  </si>
  <si>
    <t>https://en.wikipedia.org/Alexander Sergeyevich Yakovlev</t>
  </si>
  <si>
    <t>VVS</t>
  </si>
  <si>
    <t>https://en.wikipedia.org/VVS</t>
  </si>
  <si>
    <t>183 kg/m2 (37 lb/sq ft)</t>
  </si>
  <si>
    <t>0.27 kW/kg (0.16 hp/lb)</t>
  </si>
  <si>
    <t>https://en.wikipedia.org/Yakovlev Yak-4</t>
  </si>
  <si>
    <t>3-bladed constant-speed propellers</t>
  </si>
  <si>
    <t>500 m (1,640 ft)</t>
  </si>
  <si>
    <t>Avions Fairey Belfair</t>
  </si>
  <si>
    <t>The Avions Fairey Belfair, also known as the Tipsy Belfair after its designer, Ernest Oscar Tips, was a two-seat light aircraft built in Belgium following World War II. The Belfair was based on the Tipsy B built before the war, but featured a fully enclosed cabin. It was a low-wing cantilever monoplane of conventional configuration with exceptionally clean lines. It was fitted with tailwheel undercarriage with spatted mainwheels. The aircraft boasted splendid performance, twice breaking the world distance record for aircraft in its class (FAI class 1A - under 500 kg). The first of these flights was made by Albert van Cothem on 21 August 1950 and covered 945 km (587 mi). The second, made by P. Anderson on 3 August 1955 nearly trebled this to 2,635 km (1,637 mi). Both records were set in the same aircraft, construction number 533, registration OO-TIC. Unfortunately, the Belfair was a victim of the glut of light aircraft on the market following World War II. The aircraft was priced at BEF 200,000, when war-surplus Piper Cubs and similar aircraft were selling for around BEF 30,000.[citation needed] Consequently, although six airframes past the prototype were under construction, only three had been completed when Tips made the decision that the aircraft was simply not commercially viable and sold the remaining airframes "as is". They were purchased by D. Heaton of Speeton, Yorkshire and completed in the UK, with a further aircraft converted from a prewar Tipsy Trainer to the same standard.[1] One of these aircraft (c/n 535, G-APIE, ex OO-TIE) was still flying in 2015, while another (c/n 536, G-APOD) was under restoration as of 2001. Data from Janes's All The World's Aircraft 1951–52[2]General characteristics Performance  Related development</t>
  </si>
  <si>
    <t>//upload.wikimedia.org/wikipedia/commons/thumb/b/b7/Tipsy_Belfair_Coventry_1999R.jpg/300px-Tipsy_Belfair_Coventry_1999R.jpg</t>
  </si>
  <si>
    <t>6.60 m (21 ft 8 in)</t>
  </si>
  <si>
    <t>12 m2 (130 sq ft)</t>
  </si>
  <si>
    <t>1 × Walter Mikron II air-cooled four-cylinder inverted inline engine, 46 kW (62 hp)</t>
  </si>
  <si>
    <t>177 km/h (110 mph, 96 kn)</t>
  </si>
  <si>
    <t>6,000 m (20,000 ft)</t>
  </si>
  <si>
    <t>2.5 m/s (500 ft/min)</t>
  </si>
  <si>
    <t>60 L (13 imp gal; 16 US gal)</t>
  </si>
  <si>
    <t>60 km/h (37 mph, 32 kn)</t>
  </si>
  <si>
    <t>Armstrong Whitworth A.W.19</t>
  </si>
  <si>
    <t>The Armstrong Whitworth A.W.19 was a two/three-seat single-engine biplane, built as a general-purpose military aircraft in the mid-1930s. A newer, monoplane aircraft was preferred and only one A.W.19 was built. Multi-tasking "general purpose" aircraft were attractive to a British Air Ministry keen to use air power to help control a large Empire. Manufacturers welcomed these aircraft in the hope of large contracts. So when Air Ministry Specification G.4/31 was issued in July 1931 for a Westland Wapiti replacement capable of filling roles as a day or night light bomber, a dive bomber,[a] an army co-operation, reconnaissance or casualty evacuation aircraft, modifying the specification in October that year to add the roles of torpedo bomber and maritime reconnaissance, it attracted considerable attention from British manufacturers, with 30 designs being submitted from 12 manufacturers.[2][3][4] Only three companies were awarded single prototype contracts, but another five decided to submit private venture machines. The Armstrong Whitworth A.W.19 was one of the latter group.[4] The A.W.19[5] was a single-engine single-bay biplane with unswept, constant chord wings of mild stagger. The wings were fabric covered over a structure built up around rolled-steel strip spars and aluminium alloy ribs. Both planes carried ailerons and there were automatic slots  on the upper one. The lower wing was cranked, with negative dihedral over a short centre section, and the main undercarriage legs joined the wing at the end of this section. The main undercarriage was split, a necessary feature in a torpedo bomber carrying its long weapon under its fuselage; there was a small tailwheel. The square-section fuselage was of steel tube construction, aluminium covered at the front and canvas covered at the rear. Somewhat unusually, the fuselage filled the space between the wings, deep enough for a spacious, windowed cabin for the observer/navigator.[6][7] This cabin was between both the wings and the two cockpits;[7] the pilot sat forward of the upper wing, with his head above it and the gunner's position was well aft of the trailing edge.[8] The latter had a ring-mounted .303 in (7.7 mm) Lewis Gun, and there was an unusual metal cowl that could be slid rearwards to protect him from the elements when the gun was not in use.[9] There was also a single, forward-firing .303 in (7.7 mm) machine gun operated by the pilot. At the nose, the fuselage diameter decreased to the engine mounting, holding a supercharged 810 hp (600 kW) Armstrong Siddeley Tiger IV. It was enclosed in a long chord cowling.[6][7] The A.W.19 first flew on 26 February 1934.[10][11][b] It flew well, but suffered from engine overheating,[10] with the unreliability of the Tiger placing the aircraft at a disadvantage compared to aircraft powered by the Bristol Pegasus.[14] While the prototype A.W.19 was purchased by the Air Ministry in 1935,[10] no further production followed, either for the A.W.19, or for any other of the types developed against the specification. While 150 Vickers Type 253s were ordered in August, Vickers had, in the three years since the specification's release produced the monoplane Vickers Wellesley as a private venture, and in September 1935, the order for the Vickers Type 253 was replaced by one for 96 Wellesleys, which were classed as medium bombers, abandoning all the general purpose requirements of the earlier specification.[15][16] The A.W.19 continued in its manufacturer's service as a test bed for the Tiger engines. A Tiger VI was installed in 1935 and a Tiger VII in 1935; it continued as a test bed until June 1940.[11][17] Data from [18]General characteristics Performance Armament</t>
  </si>
  <si>
    <t>//upload.wikimedia.org/wikipedia/commons/thumb/b/b5/AWAW19.jpg/300px-AWAW19.jpg</t>
  </si>
  <si>
    <t>General purpose military</t>
  </si>
  <si>
    <t>Sir W.G.Armstrong Whitworth Aircraft Company</t>
  </si>
  <si>
    <t>https://en.wikipedia.org/Sir W.G.Armstrong Whitworth Aircraft Company</t>
  </si>
  <si>
    <t>42 ft 2 in (12.85 m)</t>
  </si>
  <si>
    <t>49 ft 8 in (15.14 m)</t>
  </si>
  <si>
    <t>13 ft 0 in (3.96 m)</t>
  </si>
  <si>
    <t>654 sq ft (60.8 m2)</t>
  </si>
  <si>
    <t>4,298 lb (1,950 kg)</t>
  </si>
  <si>
    <t>19,290 lb (8,750 kg)</t>
  </si>
  <si>
    <t>1 × Armstrong Siddeley Tiger IV 14-cylinder radial engine, 810 hp (600 kW)</t>
  </si>
  <si>
    <t>163 mph (262 km/h, 142 kn) at 6,000 ft (1,800 m)</t>
  </si>
  <si>
    <t>21,000 ft (6,400 m)</t>
  </si>
  <si>
    <t>8.8 min to 10,000 ft (3,000 m)</t>
  </si>
  <si>
    <t>1 × 0.303 in (7.7 mm) machine gun firing through propeller and 1 × 0.303 in (7.7 mm) ring-mounted Lewis Gun in rear cockpit</t>
  </si>
  <si>
    <t>1 × 2,000 lb (907 kg) torpedo or 1 × 1,000 lb (454 kg) bomb under fuselageup to 1,000 lb (454 kg) bombs in under-wing racks</t>
  </si>
  <si>
    <t>https://en.wikipedia.org/United Kingdom</t>
  </si>
  <si>
    <t>Caproni Vizzola F.6</t>
  </si>
  <si>
    <t>The Caproni Vizzola F.6 was a World War II-era Italian fighter aircraft built by Caproni. It was a single-seat, low-wing cantilever monoplane with retractable landing gear. Only two prototypes were built, one designated F.6M and the other designated F.6Z. The F.6 design was the result of a project to adapt the airframe of the Italian Caproni Vizzola F.5 fighter with the German Daimler-Benz DB 605A liquid-cooled inverted V-12 engine. To accomplish this, the Caproni company retained the F.5 fuselage but designed metal wings to replace the wood wings of the F.5. The new aircraft was designated F.6M, with "F" standing for Fabrizi, the designer of the F.5, and "M" for Metallico. It was designed to carry twice the offensive armament of the F.5, with four instead of two 12.7-millimeter (0.50-inch) Breda-SAFAT machine guns; the prototype F.6M flew with two of these mounted in the fuselage and provision for two more in the wings, although the wing guns were never mounted.[1] The F.6M prototype first flew in September 1941, using a large radiator mounted under the nose, just behind the propeller. Flight testing showed that this location produced significant aerodynamic drag, and the prototype was reworked to mount the radiator on the belly, aft of the pilot position.[1]  The sole F.6M prototype was damaged in a collision at Bresso airfield. After this accident, Caproni decided to end the F.6M project and instead concentrate on the more advanced Caproni Vizzola F.7 fighter.[1]Shortly after Caproni began to design the F.6M, it began work on a second F.6 prototype, this one designed to use the Isotta-Fraschini Zeta R.C.25/60 24-cylinder X-type engine and designated the F.6Z, with "Z" standing for Zeta. The aircraft was to carry three 12.7-millimeter (0.50-inch) Breda-SAFAT machine guns, one in the fuselage and two in the wings. Problems with engine development greatly delayed the F.6Z, but it finally flew in August 1943. Testing in August and September 1943 showed that the Zeta engine, although rated at 1,100 kilowatts (1,500 horsepower), was producing only 900 kilowatts (1,200 horsepower), and this problem was not solved before the World War II Italian armistice with the Allies on 8 September 1943. This brought the F.6Z project to an end. The sole F.6Z prototype was the only fighter to be powered by the Zeta engine.[2] One other fighter type, the Reggiane Re.2004 was also planned with this engine, but was not realized.[3] Data from [2]General characteristics Performance Armament   Aircraft of comparable role, configuration, and era</t>
  </si>
  <si>
    <t>//upload.wikimedia.org/wikipedia/commons/thumb/c/c5/Caproni_Vizzola_F.6M.jpg/300px-Caproni_Vizzola_F.6M.jpg</t>
  </si>
  <si>
    <t>F.6M: September 1941F.6Z: August 1943</t>
  </si>
  <si>
    <t>9.15 m (30 ft 0.25 in) (F.6Z 9.01 m (30 ft))</t>
  </si>
  <si>
    <t>11.35 m (37 ft 3 in) (F.6Z 11.82 m (39 ft))</t>
  </si>
  <si>
    <t>3.02 m (9 ft 11 in)</t>
  </si>
  <si>
    <t>18.81 m2 (202.5 sq ft)</t>
  </si>
  <si>
    <t>2,265 kg (4,993 lb) (F.6Z 3,348 kg (7,381 lb))</t>
  </si>
  <si>
    <t>2,885 kg (6,360 lb) (F.6Z 4,092 kg (9,021 lb))</t>
  </si>
  <si>
    <t>1 × Daimler-Benz DB 605A V-12 inverted liquid-cooled piston engine, 1,099 kW (1,474 hp)</t>
  </si>
  <si>
    <t>569 km/h (354 mph, 307 kn) at 5,000 m (16,000 ft) (F.6Z 630 km/h (391 mph))</t>
  </si>
  <si>
    <t>950 km (590 mi, 513 nmi) at 477 km/h (296 mph) (F.6Z 1,370 km (850 mi))</t>
  </si>
  <si>
    <t>155.4 kg/m2 (31.4 lb/sq ft)</t>
  </si>
  <si>
    <t>2.63 kg/kW</t>
  </si>
  <si>
    <t>3 (F.6Z) or 4 (F.6M) × 12.7 mm (0.5 in) forward-firing Breda-SAFAT machine guns</t>
  </si>
  <si>
    <t>3-bladed</t>
  </si>
  <si>
    <t>Aviotehas PN-3</t>
  </si>
  <si>
    <t>The PN-3 Isamaa Päästja - (Savior of the Fatherland in Estonian), was an Estonian fighter and surveillance aircraft.[1] Designed by V. Post &amp; R. Neudorf of the Estonian Aero Club (Eesti Aeroklubi), the PN-3 was produced by Aviotehas in 1939, featuring a 425 kW (570 hp) Rolls-Royce Kestrel XI engine that allowed a top speed of 395 km/h (245 mph; 213 kn). The series was planned with retractable landing gear, but the prototype was built with fixed landing gear for economy and to speed up development. The start of World War II and Soviet occupation of Estonia interrupted the PN-3 program, and it never reached mass production. The armament of the PN-3 was to have consisted of two 7.62 mm (0.300 in) machine guns.[2] Just one prototype was finished and delivered to the Estonian Air Force, later being used as a trainer.[1] After Estonia was occupied by the USSR in 1940, the single prototype was used for target practice. Data from Post &amp; Neudorf (Aviotehase) PN-3[2]General characteristics Performance Armament This aircraft of the 1930s article is a stub. You can help Wikipedia by expanding it.</t>
  </si>
  <si>
    <t>//upload.wikimedia.org/wikipedia/commons/thumb/d/db/%D0%A1%D0%B0%D0%BC%D0%BE%D0%BB%D1%91%D1%82_PN_3.jpg/300px-%D0%A1%D0%B0%D0%BC%D0%BE%D0%BB%D1%91%D1%82_PN_3.jpg</t>
  </si>
  <si>
    <t>Aviotehas</t>
  </si>
  <si>
    <t>https://en.wikipedia.org/Aviotehas</t>
  </si>
  <si>
    <t>V. Post &amp; R. Neudorf</t>
  </si>
  <si>
    <t>9 m (29 ft 6 in)</t>
  </si>
  <si>
    <t>10.65 m (34 ft 11 in)</t>
  </si>
  <si>
    <t>3.2 m (10 ft 6 in)</t>
  </si>
  <si>
    <t>1 × Rolls-Royce Kestrel XI V-12 liquid-cooled piston engine, 430 kW (570 hp)</t>
  </si>
  <si>
    <t>395 km/h (245 mph, 213 kn)</t>
  </si>
  <si>
    <t>2x 7.62 mm (0.300 in) fixed forward-firing synchronised machine-guns + 1x 7.62 mm (0.300 in) flexibly-mounted machine-gun in the rear cockpit (Note</t>
  </si>
  <si>
    <t>3-bladed variable-pitch propeller</t>
  </si>
  <si>
    <t>Estonia</t>
  </si>
  <si>
    <t>https://en.wikipedia.org/Estonia</t>
  </si>
  <si>
    <t>Kawasaki Ki-10</t>
  </si>
  <si>
    <t>The Kawasaki Ki-10 (九五式戦闘機, Kyūgo-shiki sentōki, Army Type 95 Fighter) was the last biplane fighter used by the Imperial Japanese Army, entering service in 1935. Built by Kawasaki Kōkūki Kōgyō K.K. for the Imperial Japanese Army, it saw combat service in Manchukuo and in North China during the early stages of the Second Sino-Japanese War. Its reporting name given by the Allies was "Perry". The Ki-10 was designed by Japanese aeronautical engineer Takeo Doi,[1] who had succeeded Richard Vogt as chief designer for Kawasaki. The design was in response to a requirement issued by the Imperial Japanese Army for a new fighter, and was the winner of a competition against Nakajima's Ki-11. Although the low-wing monoplane offered by Nakajima was more advanced, the Army preferred the more maneuverable biplane offered by Kawasaki. In order to overcome the speed disadvantage the Kawasaki team used a metal three-blade propeller in the third prototype, while flush-head rivets were used in an attempt to reduce drag.[2] The Kawasaki design had sesquiplane (unequal-span) wings, braced by struts, and with upper-wing ailerons.[1] The structure was of all-metal construction, which was then fabric-covered. Armament consisted of two 7.7 mm (.303 in) Type 89 machine guns, synchronized to fire through the propeller. The initial production version was powered by a liquid-cooled 633 kW (850 hp) Kawasaki Ha9-IIa V-12.[citation needed] The Ki-10 was deployed in Manchukuo (Manchuria) and in the initial campaigns of the Second Sino-Japanese War in northern China.[citation needed] On September 21, 1937, Major Hiroshi Miwa, formerly hired as a military flight instructor for Marshall Chang's Fengtian army air corps and well known in the Chinese military aviation circles of the time, commanded a flight of 7 Ki-10 fighters of the 1st Daitai-16th Hiko Rentai, on an escort of 14 Mitsubishi Ki-2 bombers to attack the city of Taiyuan where they encountered Chinese air force V-65C Corsairs and Curtiss Hawk IIs, shooting down a few, but Major Miwa himself was shot down and fatally wounded by Captain Chan Kee-Wong,[3] commander of the 28th Pursuit Squadron of the 5th Pursuit Group flying a Curtiss Hawk.[4] By the time of the Nomonhan Incident (Battles of Khalkhin Gol) in 1939, the Ki-10 had become largely obsolete, and was being superseded by the Nakajima Ki-27.[5] At the beginning of the Pacific War, the Ki-10 was retired to training and secondary missions, but later returned to front-line service, performing short-range patrol and reconnaissance missions in Japan proper and China in January–February 1942.[citation needed] data from Japanese Aircraft of the Pacific War[6] Total production: 588 units[6] Data from Japanese Aircraft of the Pacific War[6]General characteristics Performance Armament   Aircraft of comparable role, configuration, and era</t>
  </si>
  <si>
    <t>//upload.wikimedia.org/wikipedia/commons/thumb/9/9c/Ki-10_Kumagaya.jpg/300px-Ki-10_Kumagaya.jpg</t>
  </si>
  <si>
    <t>Takeo Doi</t>
  </si>
  <si>
    <t>7.2 m (23 ft 7 in)</t>
  </si>
  <si>
    <t>10.02 m (32 ft 10 in)</t>
  </si>
  <si>
    <t>3 m (9 ft 10 in)</t>
  </si>
  <si>
    <t>1,360 kg (2,998 lb)</t>
  </si>
  <si>
    <t>1,740 kg (3,836 lb)</t>
  </si>
  <si>
    <t>× Kawasaki Ha9-IIa V-12 liquid-cooled piston engfine, 634 kW (850 hp)</t>
  </si>
  <si>
    <t>400 km/h (250 mph, 220 kn) at 3,000 m (9,843 ft)</t>
  </si>
  <si>
    <t>11,500 m (37,700 ft)</t>
  </si>
  <si>
    <t>16.67 m/s (3,281 ft/min)</t>
  </si>
  <si>
    <t>https://en.wikipedia.org/Takeo Doi</t>
  </si>
  <si>
    <t>{'Ki-10': ' ', 'Ki-10-I': 'Army Fighter Type 95-I): Initial production version (300 built December 1935 - October 1937)', 'Ki-10-II': ' Prototype of modified Mark I, increased in length (1 built May 1936)', 'Ki-10-II ': 'Army Fighter Type 95-2): Improved production version (280 built June 1937 - December 1938)', 'Ki-10-I KAI': ' Prototype Ki-10-I with modifications to engine and ', 'Ki-10-II KAI': ' Prototype - Aerodynamic modification of Ki-10-II, now designated Ki-10-I-KAI, with 634\xa0kW (850\xa0hp) ', 'Total production': '588 units'}</t>
  </si>
  <si>
    <t>75.7 kg/m2 (15.5 lb/sq ft)</t>
  </si>
  <si>
    <t>0.36 kW/kg (0.22 hp/lb)</t>
  </si>
  <si>
    <t>3-bladed fixed-pitch metal propeller</t>
  </si>
  <si>
    <t>NACA M-12[7]</t>
  </si>
  <si>
    <t>Avia B.35</t>
  </si>
  <si>
    <t>The Avia B.35 (RLM designation Av-35) was a fighter aircraft built in Czechoslovakia shortly before World War II.  The B.35 was designed to meet a 1935 requirement by the Czechoslovakian Air Force for a replacement for their B-534 fighter biplanes. The B.35 was an elegant, low-wing monoplane with an elliptical wing. The fuselage was constructed from welded steel tube, covered in metal ahead of and including the cockpit and fabric aft of the cockpit, while the wing was of entirely wooden construction. Rather anachronistically, the Air Force specified a fixed tailwheel undercarriage for the aircraft, in the hope that this would speed development, as the mechanism for retracting the undercarriage was not yet available.[1] The first prototype, the B-35/1, displayed excellent flying characteristics and high speed and was originally powered by a Hispano-Suiza 12Ydrs piston engine. The powerplant was later changed to a 12Ycrs with an identical power output, but with provision for an autocannon to be fitted between the cylinder banks to fire through the propeller hub. Testing continued until 22 November 1938, when the aircraft was destroyed in a crash that killed the Military Technical and Aeronautical Institute test pilot Arnošt Kavalec.[2] Nevertheless, a second prototype, B-35/2, was already reaching completion, and was fitted with redesigned ailerons and flaps. It first flew on 30 December with testing beginning in earnest in February 1939. A preproduction series of ten aircraft was ordered, but before these could be built, Czechoslovakia was occupied by Germany in March 1939. Development however was resumed under German control, with the substantially revised B.35/3 flying in August 1939. The elliptical leading edges of the wings had been replaced with straight ones, and an outward-retracting main undercarriage was fitted. This prototype was the first to actually carry its intended armament. With German markings and the registration D-IBPP, it was displayed at the Salon de l'Aéronautique[clarification needed] in Brussels, where enough interest was generated to spur development of an improved version of the aircraft as the B.135.[3] General characteristics Performance  Related development Aircraft of comparable role, configuration, and era</t>
  </si>
  <si>
    <t>//upload.wikimedia.org/wikipedia/commons/thumb/b/b6/Avia_B-35.jpg/300px-Avia_B-35.jpg</t>
  </si>
  <si>
    <t>František Novotný</t>
  </si>
  <si>
    <t>10.85 m (35 ft 7 in)</t>
  </si>
  <si>
    <t>2.60 m (8 ft 6 in)</t>
  </si>
  <si>
    <t>17.00 m2 (183 sq ft)</t>
  </si>
  <si>
    <t>2,200 kg (4,850 lb)</t>
  </si>
  <si>
    <t>1 × Hispano-Suiza 12Ycrs Twelve-cylinder supercharged liquid-cooled 60° V12 engine , 640 kW (860 hp)</t>
  </si>
  <si>
    <t>495 km/h (308 mph, 268 kn)</t>
  </si>
  <si>
    <t>500 km (311 mi, 270 nmi)</t>
  </si>
  <si>
    <t>13.0 m/s (2,560 ft/min)</t>
  </si>
  <si>
    <t>https://en.wikipedia.org/František Novotný</t>
  </si>
  <si>
    <t>{'B-35/1': 'First prototype.', 'B-35/2': 'Second prototype.', 'B-35/3': 'Third prototype.'}</t>
  </si>
  <si>
    <t>129.41 kg/m2 (26.50 lb/sq ft)</t>
  </si>
  <si>
    <t>https://en.wikipedia.org/28 September 1938</t>
  </si>
  <si>
    <t>Fieseler Fi 99</t>
  </si>
  <si>
    <t>The Fieseler Fi 99 Jungtiger (English: Young Tiger) was a German sports aircraft prototype, produced by Fieseler company. The aircraft was a low-wing two-seat aircraft with an enclosed cabin. It was powered by a Hirth HM 506A engine, producing 160 hp (119 kW). Data from Flugzeug-Typenbuch : Handbuch der Deutschen Luftfahrt- und Zubehör-Industrie 1939/40[1]General characteristics Performance  This aircraft of the 1930s article is a stub. You can help Wikipedia by expanding it.</t>
  </si>
  <si>
    <t>//upload.wikimedia.org/wikipedia/commons/thumb/d/dc/Fieseler_Fi_99_Jungtiger.jpg/300px-Fieseler_Fi_99_Jungtiger.jpg</t>
  </si>
  <si>
    <t>7.9 m (25 ft 11 in)</t>
  </si>
  <si>
    <t>10.7 m (35 ft 1 in)</t>
  </si>
  <si>
    <t>16.8 m2 (181 sq ft)</t>
  </si>
  <si>
    <t>555 kg (1,224 lb)</t>
  </si>
  <si>
    <t>875 kg (1,929 lb)</t>
  </si>
  <si>
    <t>1 × Hirth HM 506A six-cylinder inline piston 160 PS (158 hp; 118 kW)</t>
  </si>
  <si>
    <t>236 km/h (147 mph, 127 kn)</t>
  </si>
  <si>
    <t>6,250 m (20,510 ft)</t>
  </si>
  <si>
    <t>223 km/h (139 mph, 120 kn)</t>
  </si>
  <si>
    <t>1,000 m (3,281 ft) in 3 minutes 24 seconds</t>
  </si>
  <si>
    <t>3 hours 47 minutes</t>
  </si>
  <si>
    <t>51.45 kg/m2 (10.54 lb/sq ft)</t>
  </si>
  <si>
    <t>0.183 PS/m2 (0.017 hp/sq ft; 0.135 kW/m2)</t>
  </si>
  <si>
    <t>2-bladed wooden fixed-pitch propeller, 2.2 m (7 ft 3 in) diameter</t>
  </si>
  <si>
    <t>1 pax</t>
  </si>
  <si>
    <t>163 l (43 US gal; 36 imp gal)</t>
  </si>
  <si>
    <t>72 km/h (45 mph; 39 kn)</t>
  </si>
  <si>
    <t>+7.2 (ultimate)</t>
  </si>
  <si>
    <t>5.35 km/l (12.58 mpg‑US; 15.11 mpg‑imp)</t>
  </si>
  <si>
    <t>3.8 m2 (40.9 sq ft)</t>
  </si>
  <si>
    <t>42.1 PS/m2 (3.9 hp/sq ft; 31.0 kW/m2)</t>
  </si>
  <si>
    <t>Hawker Tornado</t>
  </si>
  <si>
    <t>The Hawker Tornado was a British single-seat fighter aircraft design of World War II for the Royal Air Force as a replacement for the Hawker Hurricane. The planned production of Tornados was cancelled after the engine it was designed to use, the Rolls-Royce Vulture, proved unreliable in service. A parallel airframe that used the Napier Sabre engine continued into production as the Hawker Typhoon. Shortly after the Hawker Hurricane entered service, Hawker began work on its eventual successor. Two alternative projects were undertaken: the Type N (for Napier), with a Napier Sabre engine, and the Type R (for Rolls-Royce), equipped with a Rolls-Royce Vulture powerplant. Hawker presented an early draft of its ideas to the Air Ministry which advised that a specification for such a fighter was likely to be presented soon. The specification was released by the ministry as Specification F.18/37 after further prompting from Hawker.[1] The specification called for a single-seat fighter armed with twelve 0.303 in (7.7 mm) machine guns, a maximum speed of 400 mph (644 km/h) at 15,000 ft (4,600 m) and a service ceiling of 35,000 ft (10,700 m) were required. Two prototypes of both the Type N and R were ordered on 3 March 1938. Both prototypes were very similar to the Hurricane in general appearance, and shared some of its construction techniques. The front fuselage used the same swaged and bolted duralumin tube structure, which had been developed by Sydney Camm and Fred Sigrist in 1925. The new design featured automobile-like side-opening doors for entry, and used a large 40 ft (12 m) wing that was much thicker in cross-section than those on aircraft like the Spitfire. The rear fuselage, from behind the cockpit, differed from that of the Hurricane in that it was a duralumin, semi-monocoque, flush-riveted structure. The all-metal wings incorporated the legs and wheel-bays of the wide-track, inward-retracting main undercarriage. The two models were also very similar to each other; the R plane had a rounder nose profile and a ventral radiator, whereas the N had a flatter deck and a chin-mounted radiator. The fuselage of the Tornado ahead of the wings was 12 in (30 cm) longer than that of the Typhoon, the wings were fitted 3 in (76 mm) lower on the fuselage, and the radiator was located beneath the fuselage. The X-24 cylinder configuration of the Vulture required two sets of ejector exhaust stacks on each side of the cowling,[2] and that the engine was mounted further forward than the Sabre in order to clear the front wing spar.[3] On 6 October 1939, the first prototype (P5219) was flown by P.G. Lucas, having first been moved from Kingston to Langley for completion. Further flight trials revealed airflow problems around the radiator, which was subsequently relocated to a chin position. Later changes included increased rudder area, and the upgrading of the powerplant to the Vulture Mark V engine. Hawker production lines focused on the Hurricane, with the result that completion of the second prototype (P5224) was significantly delayed. It featured the chin radiator, additional window panels in the fairing behind the cockpit, and the 12 .303 in machine guns were replaced by four 20 mm Hispano cannon. It was first flown on 5 December 1940, and was powered by a Vulture II, although as in the case of the first prototype, a Vulture V was later installed. In order to avoid upsetting the Hurricane lines, production was sub-contracted to Avro (another company in the Hawker group) in Manchester[2] and Cunliffe-Owen Aircraft in Eastleigh, with orders for 1,760 and 200 respectively being placed in 1939. However, only one of these aircraft, from Avro, was ever built and flown, this being R7936. Shortly after its first flight at Woodford, on 29 August 1941, the Vulture programme was abandoned, followed closely by the cancellation of the Tornado order. At that time four aircraft were at various stages of production at the Avro plant at Yeadon, West Yorkshire. The Vulture was effectively cancelled by Rolls-Royce in July 1941, partly due to the problems experienced in its use on the Avro Manchester, but mostly to free up resources for Merlin development and production. The Rolls-Royce Merlin was also starting to deliver the same power levels. However, the Vulture engine installation in the Tornado was relatively trouble free[2] and the aircraft itself had fewer problems in flight than its Sabre-engined counterpart. The third prototype (HG641), the only other Tornado to fly, was flown on 23 October 1941, powered by a Bristol Centaurus CE.4S sleeve valve radial engine. This Tornado was built from two incomplete production airframes (R7937 and R7938), was a testbed for a number of Centaurus engine/propeller combinations and was the progenitor of the Hawker Tempest II. Data from The Typhoon and Tempest Story,[2] Hawker Aircraft Since 1920[4]General characteristics Performance Armament Avionics TR 9 VHF R/T fitted (P5224)  Related development</t>
  </si>
  <si>
    <t>//upload.wikimedia.org/wikipedia/commons/thumb/4/49/Hawker_Tornado_%28with_Rolls-Royce_Vulture_engine%29.jpg/300px-Hawker_Tornado_%28with_Rolls-Royce_Vulture_engine%29.jpg</t>
  </si>
  <si>
    <t>Single-seat fighter</t>
  </si>
  <si>
    <t>4 (3 prototypes and 1 production)</t>
  </si>
  <si>
    <t>32 ft 10 in (10.01 m)</t>
  </si>
  <si>
    <t>41 ft 11 in (12.78 m)</t>
  </si>
  <si>
    <t>14 ft 8 in (4.47 m)</t>
  </si>
  <si>
    <t>283 sq ft (26.3 m2)</t>
  </si>
  <si>
    <t>8,377 lb (3,800 kg)</t>
  </si>
  <si>
    <t>9,520 lb (4,318 kg)</t>
  </si>
  <si>
    <t>1 × Rolls-Royce Vulture II X-24 liquid-cooled piston engine, 1,760 hp (1,310 kW)</t>
  </si>
  <si>
    <t>398 mph (641 km/h, 346 kn) at 23,000 ft (7,010 m) (Vulture V)</t>
  </si>
  <si>
    <t>34,900 ft (10,600 m)</t>
  </si>
  <si>
    <t>20,000 ft (6,100 m) in 7 minutes 12 seconds</t>
  </si>
  <si>
    <t>37.7 lb/sq ft (184 kg/m2)</t>
  </si>
  <si>
    <t>0.1858 hp/lb (0.3055 kW/kg)</t>
  </si>
  <si>
    <t>Provision for 12 × .303 in (7.7 mm) Browning machine guns (1st prototype P5219) or 4 × 20 mm Hispano cannon. (2nd and Centaurus prototypes P5224, HG641).</t>
  </si>
  <si>
    <t>10,668 lb (4,839 kg)</t>
  </si>
  <si>
    <t>3-bladed de Havilland Hydromatic constant-speed propeller, 14 ft 0 in (4.27 m) diameter</t>
  </si>
  <si>
    <t>140 imp gal (168 US gal; 636 l)</t>
  </si>
  <si>
    <t>Polikarpov ITP</t>
  </si>
  <si>
    <t>The Polikarpov ITP (Istrebitel Tyazholiy Pushechniy; Russian: Истребитель Тяжелый Пушечный; Heavy Cannon Fighter) was a Soviet fighter prototype designed during World War II. Development was prolonged by the evacuation of the design bureau forced by the German advance on Moscow in the fall of 1941. By the time the second prototype was finished the Soviets had fighters with equivalent or better performance  already in production and the program was cancelled. In November 1940, Nikolai Polikarpov proposed a heavy cannon-armed fighter for bomber escort duties and ground attack missions. The new ITP was designed around either the 1,230 kW (1,650 hp) Klimov M-107P or the Mikulin AM-37 inline engines. Two armament configurations were planned. The first consisted of a 37-millimetre (1.5 in) cannon firing through the propeller hub and two synchronized 20-millimetre (0.79 in) ShVAK cannon mounted on each side of the fuselage nose. The 37 mm cannon was provided with 50 rounds and the ShVAK had 200 rounds each. The second configuration substituted an additional ShVAK with 200 rounds for the 37 mm cannon.[1] It had racks for eight unguided RS-82 rockets underneath the wings.[2] The ITP was a low-wing, mixed construction monoplane with a wooden monocoque fuselage made from 'shpon', molded birch plywood. The two-spar metal wing was built in three sections with automatic leading edge slats. The engine radiators were built into the wing center section with intakes in the wing roots while the oil cooler was located under the engine. The curved, one-piece windshield lacked a flat front panel which gave the pilot a rather distorted view. The conventional undercarriage, including the tailwheel, was fully retractable.[1] It carried 624 litres (137 imp gal; 165 US gal) of fuel in tanks between the spars of the wing center section. The rear fuselage, cockpit and tail resembled that of the Polikarpov I-185.[2] The first ITP prototype (M-1) was completed in October 1941 with a 1,300-horsepower (970 kW) M-107P engine. Due to German attacks, the aircraft was evacuated to Novosibirsk and did not make its first flight until 23 February 1942. The M-107P engine proved unreliable and was changed to a M-107A  in late 1942. The 37 mm gun was deleted in exchange for another 20 mm gun mounted on the side of the fuselage. Flight testing was not completed because the airframe was used for ground static testing,[3] but the estimated maximum speed at 6,300 metres (20,669 ft) was 655 km/h (407 mph) with a time to 5,000 metres (16,404 ft) of 5.9 minutes.[2] The second ITP prototype (M-2) was built in 1942 and fitted with a Mikulin AM-37 engine which also proved unreliable and was replaced with a 1,345 kW (1,800 hp) Mikulin AM-39 that December. It first flew on 23 November 1943 but the manufacturer's flight tests were not completed until June 1944. Since several other aircraft with about the same level of performance were already available, it was not placed into production.[4] Data from Gordon, Soviet Airpower in World War 2General characteristics Performance Armament  Related development Aircraft of comparable role, configuration, and era</t>
  </si>
  <si>
    <t>//upload.wikimedia.org/wikipedia/en/thumb/4/47/PolikarpovITP.jpg/300px-PolikarpovITP.jpg</t>
  </si>
  <si>
    <t>Polikarpov</t>
  </si>
  <si>
    <t>https://en.wikipedia.org/Polikarpov</t>
  </si>
  <si>
    <t>9.2 m (30 ft 2 in)</t>
  </si>
  <si>
    <t>16.5 m2 (178 sq ft)</t>
  </si>
  <si>
    <t>2,910 kg (6,415 lb)</t>
  </si>
  <si>
    <t>3,570 kg (7,871 lb)</t>
  </si>
  <si>
    <t>1 × Mikulin AM-39 liquid-cooled V-12, 1,268 kW (1,700 hp)</t>
  </si>
  <si>
    <t>980 km (610 mi, 530 nmi)</t>
  </si>
  <si>
    <t>six minutes to 5,000 metres (16,000 ft)</t>
  </si>
  <si>
    <t>216 kg/m2 (44 lb/sq ft)</t>
  </si>
  <si>
    <t>3 × 20 mm ShVAK cannons, 200 rpg</t>
  </si>
  <si>
    <t>8 × unguided RS-82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</si>
</sst>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d mmmm yyyy"/>
    <numFmt numFmtId="166" formatCode="mmmm d, yyyy"/>
    <numFmt numFmtId="167" formatCode="m/d"/>
    <numFmt numFmtId="168" formatCode="d mmm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3"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1971" TargetMode="External"/><Relationship Id="rId42" Type="http://schemas.openxmlformats.org/officeDocument/2006/relationships/hyperlink" Target="https://en.wikipedia.org/1960" TargetMode="External"/><Relationship Id="rId41" Type="http://schemas.openxmlformats.org/officeDocument/2006/relationships/hyperlink" Target="https://en.wikipedia.org/Germany" TargetMode="External"/><Relationship Id="rId44" Type="http://schemas.openxmlformats.org/officeDocument/2006/relationships/hyperlink" Target="https://en.wikipedia.org/1948" TargetMode="External"/><Relationship Id="rId43" Type="http://schemas.openxmlformats.org/officeDocument/2006/relationships/hyperlink" Target="https://en.wikipedia.org/Sukhoi" TargetMode="External"/><Relationship Id="rId46" Type="http://schemas.openxmlformats.org/officeDocument/2006/relationships/hyperlink" Target="https://en.wikipedia.org/USSOCOM" TargetMode="External"/><Relationship Id="rId45" Type="http://schemas.openxmlformats.org/officeDocument/2006/relationships/hyperlink" Target="https://en.wikipedia.org/MMIST" TargetMode="External"/><Relationship Id="rId107" Type="http://schemas.openxmlformats.org/officeDocument/2006/relationships/hyperlink" Target="https://en.wikipedia.org/Fighter-bomber" TargetMode="External"/><Relationship Id="rId106" Type="http://schemas.openxmlformats.org/officeDocument/2006/relationships/hyperlink" Target="https://en.wikipedia.org/Caproni" TargetMode="External"/><Relationship Id="rId105" Type="http://schemas.openxmlformats.org/officeDocument/2006/relationships/hyperlink" Target="https://en.wikipedia.org/Macchi" TargetMode="External"/><Relationship Id="rId104" Type="http://schemas.openxmlformats.org/officeDocument/2006/relationships/hyperlink" Target="https://en.wikipedia.org/Kamov" TargetMode="External"/><Relationship Id="rId109" Type="http://schemas.openxmlformats.org/officeDocument/2006/relationships/hyperlink" Target="https://en.wikipedia.org/1926" TargetMode="External"/><Relationship Id="rId108" Type="http://schemas.openxmlformats.org/officeDocument/2006/relationships/hyperlink" Target="https://en.wikipedia.org/Luftwaffe" TargetMode="External"/><Relationship Id="rId48" Type="http://schemas.openxmlformats.org/officeDocument/2006/relationships/hyperlink" Target="https://en.wikipedia.org/Hungary" TargetMode="External"/><Relationship Id="rId47" Type="http://schemas.openxmlformats.org/officeDocument/2006/relationships/hyperlink" Target="https://en.wikipedia.org/Convair" TargetMode="External"/><Relationship Id="rId49" Type="http://schemas.openxmlformats.org/officeDocument/2006/relationships/hyperlink" Target="https://en.wikipedia.org/India" TargetMode="External"/><Relationship Id="rId103" Type="http://schemas.openxmlformats.org/officeDocument/2006/relationships/hyperlink" Target="https://en.wikipedia.org/Japan" TargetMode="External"/><Relationship Id="rId102" Type="http://schemas.openxmlformats.org/officeDocument/2006/relationships/hyperlink" Target="https://en.wikipedia.org/Caudron" TargetMode="External"/><Relationship Id="rId101" Type="http://schemas.openxmlformats.org/officeDocument/2006/relationships/hyperlink" Target="https://en.wikipedia.org/Avia" TargetMode="External"/><Relationship Id="rId100" Type="http://schemas.openxmlformats.org/officeDocument/2006/relationships/hyperlink" Target="https://en.wikipedia.org/Morane-Saulnier" TargetMode="External"/><Relationship Id="rId31" Type="http://schemas.openxmlformats.org/officeDocument/2006/relationships/hyperlink" Target="https://en.wikipedia.org/Italy" TargetMode="External"/><Relationship Id="rId30" Type="http://schemas.openxmlformats.org/officeDocument/2006/relationships/hyperlink" Target="https://en.wikipedia.org/Savoia-Marchetti" TargetMode="External"/><Relationship Id="rId33" Type="http://schemas.openxmlformats.org/officeDocument/2006/relationships/hyperlink" Target="https://en.wikipedia.org/1938" TargetMode="External"/><Relationship Id="rId32" Type="http://schemas.openxmlformats.org/officeDocument/2006/relationships/hyperlink" Target="https://en.wikipedia.org/China" TargetMode="External"/><Relationship Id="rId35" Type="http://schemas.openxmlformats.org/officeDocument/2006/relationships/hyperlink" Target="https://en.wikipedia.org/Comte" TargetMode="External"/><Relationship Id="rId34" Type="http://schemas.openxmlformats.org/officeDocument/2006/relationships/hyperlink" Target="https://en.wikipedia.org/1939" TargetMode="External"/><Relationship Id="rId37" Type="http://schemas.openxmlformats.org/officeDocument/2006/relationships/hyperlink" Target="https://en.wikipedia.org/Caproni" TargetMode="External"/><Relationship Id="rId36" Type="http://schemas.openxmlformats.org/officeDocument/2006/relationships/hyperlink" Target="https://en.wikipedia.org/Caproni" TargetMode="External"/><Relationship Id="rId39" Type="http://schemas.openxmlformats.org/officeDocument/2006/relationships/hyperlink" Target="https://en.wikipedia.org/Italy" TargetMode="External"/><Relationship Id="rId38" Type="http://schemas.openxmlformats.org/officeDocument/2006/relationships/hyperlink" Target="https://en.wikipedia.org/1916" TargetMode="External"/><Relationship Id="rId20" Type="http://schemas.openxmlformats.org/officeDocument/2006/relationships/hyperlink" Target="https://en.wikipedia.org/1935" TargetMode="External"/><Relationship Id="rId22" Type="http://schemas.openxmlformats.org/officeDocument/2006/relationships/hyperlink" Target="https://en.wikipedia.org/Germany" TargetMode="External"/><Relationship Id="rId21" Type="http://schemas.openxmlformats.org/officeDocument/2006/relationships/hyperlink" Target="https://en.wikipedia.org/Autogyro" TargetMode="External"/><Relationship Id="rId24" Type="http://schemas.openxmlformats.org/officeDocument/2006/relationships/hyperlink" Target="https://en.wikipedia.org/1938" TargetMode="External"/><Relationship Id="rId23" Type="http://schemas.openxmlformats.org/officeDocument/2006/relationships/hyperlink" Target="https://en.wikipedia.org/1945" TargetMode="External"/><Relationship Id="rId129" Type="http://schemas.openxmlformats.org/officeDocument/2006/relationships/hyperlink" Target="https://en.wikipedia.org/Avro" TargetMode="External"/><Relationship Id="rId128" Type="http://schemas.openxmlformats.org/officeDocument/2006/relationships/hyperlink" Target="https://en.wikipedia.org/Germany" TargetMode="External"/><Relationship Id="rId127" Type="http://schemas.openxmlformats.org/officeDocument/2006/relationships/hyperlink" Target="https://en.wikipedia.org/Fieseler" TargetMode="External"/><Relationship Id="rId126" Type="http://schemas.openxmlformats.org/officeDocument/2006/relationships/hyperlink" Target="https://en.wikipedia.org/1933" TargetMode="External"/><Relationship Id="rId26" Type="http://schemas.openxmlformats.org/officeDocument/2006/relationships/hyperlink" Target="https://en.wikipedia.org/France" TargetMode="External"/><Relationship Id="rId121" Type="http://schemas.openxmlformats.org/officeDocument/2006/relationships/hyperlink" Target="https://en.wikipedia.org/1934" TargetMode="External"/><Relationship Id="rId25" Type="http://schemas.openxmlformats.org/officeDocument/2006/relationships/hyperlink" Target="https://en.wikipedia.org/SIPA" TargetMode="External"/><Relationship Id="rId120" Type="http://schemas.openxmlformats.org/officeDocument/2006/relationships/hyperlink" Target="https://en.wikipedia.org/Fieseler" TargetMode="External"/><Relationship Id="rId28" Type="http://schemas.openxmlformats.org/officeDocument/2006/relationships/hyperlink" Target="https://en.wikipedia.org/Glider" TargetMode="External"/><Relationship Id="rId27" Type="http://schemas.openxmlformats.org/officeDocument/2006/relationships/hyperlink" Target="https://en.wikipedia.org/Tecnam" TargetMode="External"/><Relationship Id="rId125" Type="http://schemas.openxmlformats.org/officeDocument/2006/relationships/hyperlink" Target="https://en.wikipedia.org/Breda" TargetMode="External"/><Relationship Id="rId29" Type="http://schemas.openxmlformats.org/officeDocument/2006/relationships/hyperlink" Target="https://en.wikipedia.org/America" TargetMode="External"/><Relationship Id="rId124" Type="http://schemas.openxmlformats.org/officeDocument/2006/relationships/hyperlink" Target="https://en.wikipedia.org/Poland" TargetMode="External"/><Relationship Id="rId123" Type="http://schemas.openxmlformats.org/officeDocument/2006/relationships/hyperlink" Target="https://en.wikipedia.org/1934" TargetMode="External"/><Relationship Id="rId122" Type="http://schemas.openxmlformats.org/officeDocument/2006/relationships/hyperlink" Target="https://en.wikipedia.org/1934" TargetMode="External"/><Relationship Id="rId95" Type="http://schemas.openxmlformats.org/officeDocument/2006/relationships/hyperlink" Target="https://en.wikipedia.org/Luft-Fahrzeug-Gesellschaft" TargetMode="External"/><Relationship Id="rId94" Type="http://schemas.openxmlformats.org/officeDocument/2006/relationships/hyperlink" Target="https://en.wikipedia.org/Junkers" TargetMode="External"/><Relationship Id="rId97" Type="http://schemas.openxmlformats.org/officeDocument/2006/relationships/hyperlink" Target="https://en.wikipedia.org/Ilyushin" TargetMode="External"/><Relationship Id="rId96" Type="http://schemas.openxmlformats.org/officeDocument/2006/relationships/hyperlink" Target="https://en.wikipedia.org/Jodel" TargetMode="External"/><Relationship Id="rId11" Type="http://schemas.openxmlformats.org/officeDocument/2006/relationships/hyperlink" Target="https://en.wikipedia.org/R36" TargetMode="External"/><Relationship Id="rId99" Type="http://schemas.openxmlformats.org/officeDocument/2006/relationships/hyperlink" Target="https://en.wikipedia.org/Italy" TargetMode="External"/><Relationship Id="rId10" Type="http://schemas.openxmlformats.org/officeDocument/2006/relationships/hyperlink" Target="https://en.wikipedia.org/Schempp-Hirth" TargetMode="External"/><Relationship Id="rId98" Type="http://schemas.openxmlformats.org/officeDocument/2006/relationships/hyperlink" Target="https://en.wikipedia.org/Jodel" TargetMode="External"/><Relationship Id="rId13" Type="http://schemas.openxmlformats.org/officeDocument/2006/relationships/hyperlink" Target="https://en.wikipedia.org/SNCASE" TargetMode="External"/><Relationship Id="rId12" Type="http://schemas.openxmlformats.org/officeDocument/2006/relationships/hyperlink" Target="https://en.wikipedia.org/Germany" TargetMode="External"/><Relationship Id="rId91" Type="http://schemas.openxmlformats.org/officeDocument/2006/relationships/hyperlink" Target="https://en.wikipedia.org/Avro" TargetMode="External"/><Relationship Id="rId90" Type="http://schemas.openxmlformats.org/officeDocument/2006/relationships/hyperlink" Target="https://en.wikipedia.org/Avia" TargetMode="External"/><Relationship Id="rId93" Type="http://schemas.openxmlformats.org/officeDocument/2006/relationships/hyperlink" Target="https://en.wikipedia.org/Iran" TargetMode="External"/><Relationship Id="rId92" Type="http://schemas.openxmlformats.org/officeDocument/2006/relationships/hyperlink" Target="https://en.wikipedia.org/IranHezbollah" TargetMode="External"/><Relationship Id="rId118" Type="http://schemas.openxmlformats.org/officeDocument/2006/relationships/hyperlink" Target="https://en.wikipedia.org/Fieseler" TargetMode="External"/><Relationship Id="rId117" Type="http://schemas.openxmlformats.org/officeDocument/2006/relationships/hyperlink" Target="https://en.wikipedia.org/Poland" TargetMode="External"/><Relationship Id="rId116" Type="http://schemas.openxmlformats.org/officeDocument/2006/relationships/hyperlink" Target="https://en.wikipedia.org/Germany" TargetMode="External"/><Relationship Id="rId115" Type="http://schemas.openxmlformats.org/officeDocument/2006/relationships/hyperlink" Target="https://en.wikipedia.org/Fuji" TargetMode="External"/><Relationship Id="rId119" Type="http://schemas.openxmlformats.org/officeDocument/2006/relationships/hyperlink" Target="https://en.wikipedia.org/Germany" TargetMode="External"/><Relationship Id="rId15" Type="http://schemas.openxmlformats.org/officeDocument/2006/relationships/hyperlink" Target="https://en.wikipedia.org/Avia" TargetMode="External"/><Relationship Id="rId110" Type="http://schemas.openxmlformats.org/officeDocument/2006/relationships/hyperlink" Target="https://en.wikipedia.org/Norway" TargetMode="External"/><Relationship Id="rId14" Type="http://schemas.openxmlformats.org/officeDocument/2006/relationships/hyperlink" Target="https://en.wikipedia.org/Abraham" TargetMode="External"/><Relationship Id="rId17" Type="http://schemas.openxmlformats.org/officeDocument/2006/relationships/hyperlink" Target="https://en.wikipedia.org/Scheibe" TargetMode="External"/><Relationship Id="rId16" Type="http://schemas.openxmlformats.org/officeDocument/2006/relationships/hyperlink" Target="https://en.wikipedia.org/Sailplane" TargetMode="External"/><Relationship Id="rId19" Type="http://schemas.openxmlformats.org/officeDocument/2006/relationships/hyperlink" Target="https://en.wikipedia.org/1941" TargetMode="External"/><Relationship Id="rId114" Type="http://schemas.openxmlformats.org/officeDocument/2006/relationships/hyperlink" Target="https://en.wikipedia.org/Morane-Saulnier" TargetMode="External"/><Relationship Id="rId18" Type="http://schemas.openxmlformats.org/officeDocument/2006/relationships/hyperlink" Target="https://en.wikipedia.org/Germany" TargetMode="External"/><Relationship Id="rId113" Type="http://schemas.openxmlformats.org/officeDocument/2006/relationships/hyperlink" Target="https://en.wikipedia.org/Italy" TargetMode="External"/><Relationship Id="rId112" Type="http://schemas.openxmlformats.org/officeDocument/2006/relationships/hyperlink" Target="https://en.wikipedia.org/Savoia-Marchetti" TargetMode="External"/><Relationship Id="rId111" Type="http://schemas.openxmlformats.org/officeDocument/2006/relationships/hyperlink" Target="https://en.wikipedia.org/Glaser-Dirks" TargetMode="External"/><Relationship Id="rId84" Type="http://schemas.openxmlformats.org/officeDocument/2006/relationships/hyperlink" Target="https://en.wikipedia.org/1989" TargetMode="External"/><Relationship Id="rId83" Type="http://schemas.openxmlformats.org/officeDocument/2006/relationships/hyperlink" Target="https://en.wikipedia.org/Myasishchev" TargetMode="External"/><Relationship Id="rId86" Type="http://schemas.openxmlformats.org/officeDocument/2006/relationships/hyperlink" Target="https://en.wikipedia.org/1920" TargetMode="External"/><Relationship Id="rId85" Type="http://schemas.openxmlformats.org/officeDocument/2006/relationships/hyperlink" Target="https://en.wikipedia.org/1925" TargetMode="External"/><Relationship Id="rId88" Type="http://schemas.openxmlformats.org/officeDocument/2006/relationships/hyperlink" Target="https://en.wikipedia.org/Avia" TargetMode="External"/><Relationship Id="rId150" Type="http://schemas.openxmlformats.org/officeDocument/2006/relationships/hyperlink" Target="https://en.wikipedia.org/VVS" TargetMode="External"/><Relationship Id="rId87" Type="http://schemas.openxmlformats.org/officeDocument/2006/relationships/hyperlink" Target="https://en.wikipedia.org/Fighter" TargetMode="External"/><Relationship Id="rId89" Type="http://schemas.openxmlformats.org/officeDocument/2006/relationships/hyperlink" Target="https://en.wikipedia.org/Avia" TargetMode="External"/><Relationship Id="rId80" Type="http://schemas.openxmlformats.org/officeDocument/2006/relationships/hyperlink" Target="https://en.wikipedia.org/Homebuilt" TargetMode="External"/><Relationship Id="rId82" Type="http://schemas.openxmlformats.org/officeDocument/2006/relationships/hyperlink" Target="https://en.wikipedia.org/Germany" TargetMode="External"/><Relationship Id="rId81" Type="http://schemas.openxmlformats.org/officeDocument/2006/relationships/hyperlink" Target="https://en.wikipedia.org/Horten" TargetMode="External"/><Relationship Id="rId1" Type="http://schemas.openxmlformats.org/officeDocument/2006/relationships/hyperlink" Target="https://en.wikipedia.org/Fighter" TargetMode="External"/><Relationship Id="rId2" Type="http://schemas.openxmlformats.org/officeDocument/2006/relationships/hyperlink" Target="https://en.wikipedia.org/Avro" TargetMode="External"/><Relationship Id="rId3" Type="http://schemas.openxmlformats.org/officeDocument/2006/relationships/hyperlink" Target="https://en.wikipedia.org/Heinkel" TargetMode="External"/><Relationship Id="rId149" Type="http://schemas.openxmlformats.org/officeDocument/2006/relationships/hyperlink" Target="https://en.wikipedia.org/Yakovlev" TargetMode="External"/><Relationship Id="rId4" Type="http://schemas.openxmlformats.org/officeDocument/2006/relationships/hyperlink" Target="https://en.wikipedia.org/Mitsubishi" TargetMode="External"/><Relationship Id="rId148" Type="http://schemas.openxmlformats.org/officeDocument/2006/relationships/hyperlink" Target="https://en.wikipedia.org/1927-1929" TargetMode="External"/><Relationship Id="rId9" Type="http://schemas.openxmlformats.org/officeDocument/2006/relationships/hyperlink" Target="https://en.wikipedia.org/Luftwaffe" TargetMode="External"/><Relationship Id="rId143" Type="http://schemas.openxmlformats.org/officeDocument/2006/relationships/hyperlink" Target="https://en.wikipedia.org/America" TargetMode="External"/><Relationship Id="rId142" Type="http://schemas.openxmlformats.org/officeDocument/2006/relationships/hyperlink" Target="https://en.wikipedia.org/Hungary" TargetMode="External"/><Relationship Id="rId141" Type="http://schemas.openxmlformats.org/officeDocument/2006/relationships/hyperlink" Target="https://en.wikipedia.org/Germany" TargetMode="External"/><Relationship Id="rId140" Type="http://schemas.openxmlformats.org/officeDocument/2006/relationships/hyperlink" Target="https://en.wikipedia.org/Austria" TargetMode="External"/><Relationship Id="rId5" Type="http://schemas.openxmlformats.org/officeDocument/2006/relationships/hyperlink" Target="https://en.wikipedia.org/Mitsubishi" TargetMode="External"/><Relationship Id="rId147" Type="http://schemas.openxmlformats.org/officeDocument/2006/relationships/hyperlink" Target="https://en.wikipedia.org/1927" TargetMode="External"/><Relationship Id="rId6" Type="http://schemas.openxmlformats.org/officeDocument/2006/relationships/hyperlink" Target="https://en.wikipedia.org/1927" TargetMode="External"/><Relationship Id="rId146" Type="http://schemas.openxmlformats.org/officeDocument/2006/relationships/hyperlink" Target="https://en.wikipedia.org/1925" TargetMode="External"/><Relationship Id="rId7" Type="http://schemas.openxmlformats.org/officeDocument/2006/relationships/hyperlink" Target="https://en.wikipedia.org/Japan" TargetMode="External"/><Relationship Id="rId145" Type="http://schemas.openxmlformats.org/officeDocument/2006/relationships/hyperlink" Target="https://en.wikipedia.org/Wibault" TargetMode="External"/><Relationship Id="rId8" Type="http://schemas.openxmlformats.org/officeDocument/2006/relationships/hyperlink" Target="https://en.wikipedia.org/Schempp-Hirth" TargetMode="External"/><Relationship Id="rId144" Type="http://schemas.openxmlformats.org/officeDocument/2006/relationships/hyperlink" Target="https://en.wikipedia.org/NASA" TargetMode="External"/><Relationship Id="rId73" Type="http://schemas.openxmlformats.org/officeDocument/2006/relationships/hyperlink" Target="https://en.wikipedia.org/Australia" TargetMode="External"/><Relationship Id="rId72" Type="http://schemas.openxmlformats.org/officeDocument/2006/relationships/hyperlink" Target="https://en.wikipedia.org/GippsAero" TargetMode="External"/><Relationship Id="rId75" Type="http://schemas.openxmlformats.org/officeDocument/2006/relationships/hyperlink" Target="https://en.wikipedia.org/P.Z.L." TargetMode="External"/><Relationship Id="rId74" Type="http://schemas.openxmlformats.org/officeDocument/2006/relationships/hyperlink" Target="https://en.wikipedia.org/Fighter" TargetMode="External"/><Relationship Id="rId77" Type="http://schemas.openxmlformats.org/officeDocument/2006/relationships/hyperlink" Target="https://en.wikipedia.org/1957" TargetMode="External"/><Relationship Id="rId76" Type="http://schemas.openxmlformats.org/officeDocument/2006/relationships/hyperlink" Target="https://en.wikipedia.org/Spain" TargetMode="External"/><Relationship Id="rId79" Type="http://schemas.openxmlformats.org/officeDocument/2006/relationships/hyperlink" Target="https://en.wikipedia.org/Germany" TargetMode="External"/><Relationship Id="rId78" Type="http://schemas.openxmlformats.org/officeDocument/2006/relationships/hyperlink" Target="https://en.wikipedia.org/Horten" TargetMode="External"/><Relationship Id="rId71" Type="http://schemas.openxmlformats.org/officeDocument/2006/relationships/hyperlink" Target="https://en.wikipedia.org/Luftwaffe" TargetMode="External"/><Relationship Id="rId70" Type="http://schemas.openxmlformats.org/officeDocument/2006/relationships/hyperlink" Target="https://en.wikipedia.org/Focke-Wulf" TargetMode="External"/><Relationship Id="rId139" Type="http://schemas.openxmlformats.org/officeDocument/2006/relationships/hyperlink" Target="https://en.wikipedia.org/Fighter" TargetMode="External"/><Relationship Id="rId138" Type="http://schemas.openxmlformats.org/officeDocument/2006/relationships/hyperlink" Target="https://en.wikipedia.org/Dornier" TargetMode="External"/><Relationship Id="rId137" Type="http://schemas.openxmlformats.org/officeDocument/2006/relationships/hyperlink" Target="https://en.wikipedia.org/Austria" TargetMode="External"/><Relationship Id="rId132" Type="http://schemas.openxmlformats.org/officeDocument/2006/relationships/hyperlink" Target="https://en.wikipedia.org/Avro" TargetMode="External"/><Relationship Id="rId131" Type="http://schemas.openxmlformats.org/officeDocument/2006/relationships/hyperlink" Target="https://en.wikipedia.org/1923" TargetMode="External"/><Relationship Id="rId130" Type="http://schemas.openxmlformats.org/officeDocument/2006/relationships/hyperlink" Target="https://en.wikipedia.org/1923" TargetMode="External"/><Relationship Id="rId136" Type="http://schemas.openxmlformats.org/officeDocument/2006/relationships/hyperlink" Target="https://en.wikipedia.org/PWS" TargetMode="External"/><Relationship Id="rId135" Type="http://schemas.openxmlformats.org/officeDocument/2006/relationships/hyperlink" Target="https://en.wikipedia.org/Germany" TargetMode="External"/><Relationship Id="rId134" Type="http://schemas.openxmlformats.org/officeDocument/2006/relationships/hyperlink" Target="https://en.wikipedia.org/Beriev" TargetMode="External"/><Relationship Id="rId133" Type="http://schemas.openxmlformats.org/officeDocument/2006/relationships/hyperlink" Target="https://en.wikipedia.org/Avro" TargetMode="External"/><Relationship Id="rId62" Type="http://schemas.openxmlformats.org/officeDocument/2006/relationships/hyperlink" Target="https://en.wikipedia.org/Mikoyan-Gurevich" TargetMode="External"/><Relationship Id="rId61" Type="http://schemas.openxmlformats.org/officeDocument/2006/relationships/hyperlink" Target="https://en.wikipedia.org/Italy" TargetMode="External"/><Relationship Id="rId64" Type="http://schemas.openxmlformats.org/officeDocument/2006/relationships/hyperlink" Target="https://en.wikipedia.org/1956" TargetMode="External"/><Relationship Id="rId63" Type="http://schemas.openxmlformats.org/officeDocument/2006/relationships/hyperlink" Target="https://en.wikipedia.org/PWS" TargetMode="External"/><Relationship Id="rId66" Type="http://schemas.openxmlformats.org/officeDocument/2006/relationships/hyperlink" Target="https://en.wikipedia.org/Bellanca" TargetMode="External"/><Relationship Id="rId65" Type="http://schemas.openxmlformats.org/officeDocument/2006/relationships/hyperlink" Target="https://en.wikipedia.org/Italy" TargetMode="External"/><Relationship Id="rId68" Type="http://schemas.openxmlformats.org/officeDocument/2006/relationships/hyperlink" Target="https://en.wikipedia.org/PZL" TargetMode="External"/><Relationship Id="rId67" Type="http://schemas.openxmlformats.org/officeDocument/2006/relationships/hyperlink" Target="https://en.wikipedia.org/1928" TargetMode="External"/><Relationship Id="rId60" Type="http://schemas.openxmlformats.org/officeDocument/2006/relationships/hyperlink" Target="https://en.wikipedia.org/1924" TargetMode="External"/><Relationship Id="rId69" Type="http://schemas.openxmlformats.org/officeDocument/2006/relationships/hyperlink" Target="https://en.wikipedia.org/Fighter" TargetMode="External"/><Relationship Id="rId51" Type="http://schemas.openxmlformats.org/officeDocument/2006/relationships/hyperlink" Target="https://en.wikipedia.org/Piaggio" TargetMode="External"/><Relationship Id="rId50" Type="http://schemas.openxmlformats.org/officeDocument/2006/relationships/hyperlink" Target="https://en.wikipedia.org/Convair" TargetMode="External"/><Relationship Id="rId53" Type="http://schemas.openxmlformats.org/officeDocument/2006/relationships/hyperlink" Target="https://en.wikipedia.org/Germany" TargetMode="External"/><Relationship Id="rId52" Type="http://schemas.openxmlformats.org/officeDocument/2006/relationships/hyperlink" Target="https://en.wikipedia.org/Glider" TargetMode="External"/><Relationship Id="rId55" Type="http://schemas.openxmlformats.org/officeDocument/2006/relationships/hyperlink" Target="https://en.wikipedia.org/1946" TargetMode="External"/><Relationship Id="rId54" Type="http://schemas.openxmlformats.org/officeDocument/2006/relationships/hyperlink" Target="https://en.wikipedia.org/1955" TargetMode="External"/><Relationship Id="rId57" Type="http://schemas.openxmlformats.org/officeDocument/2006/relationships/hyperlink" Target="https://en.wikipedia.org/Germany" TargetMode="External"/><Relationship Id="rId56" Type="http://schemas.openxmlformats.org/officeDocument/2006/relationships/hyperlink" Target="https://en.wikipedia.org/Germany" TargetMode="External"/><Relationship Id="rId159" Type="http://schemas.openxmlformats.org/officeDocument/2006/relationships/drawing" Target="../drawings/drawing1.xml"/><Relationship Id="rId59" Type="http://schemas.openxmlformats.org/officeDocument/2006/relationships/hyperlink" Target="https://en.wikipedia.org/Italy" TargetMode="External"/><Relationship Id="rId154" Type="http://schemas.openxmlformats.org/officeDocument/2006/relationships/hyperlink" Target="https://en.wikipedia.org/Fighter" TargetMode="External"/><Relationship Id="rId58" Type="http://schemas.openxmlformats.org/officeDocument/2006/relationships/hyperlink" Target="https://en.wikipedia.org/Macchi" TargetMode="External"/><Relationship Id="rId153" Type="http://schemas.openxmlformats.org/officeDocument/2006/relationships/hyperlink" Target="https://en.wikipedia.org/Estonia" TargetMode="External"/><Relationship Id="rId152" Type="http://schemas.openxmlformats.org/officeDocument/2006/relationships/hyperlink" Target="https://en.wikipedia.org/Aviotehas" TargetMode="External"/><Relationship Id="rId151" Type="http://schemas.openxmlformats.org/officeDocument/2006/relationships/hyperlink" Target="https://en.wikipedia.org/Caproni" TargetMode="External"/><Relationship Id="rId158" Type="http://schemas.openxmlformats.org/officeDocument/2006/relationships/hyperlink" Target="https://en.wikipedia.org/Polikarpov" TargetMode="External"/><Relationship Id="rId157" Type="http://schemas.openxmlformats.org/officeDocument/2006/relationships/hyperlink" Target="https://en.wikipedia.org/Germany" TargetMode="External"/><Relationship Id="rId156" Type="http://schemas.openxmlformats.org/officeDocument/2006/relationships/hyperlink" Target="https://en.wikipedia.org/Fieseler" TargetMode="External"/><Relationship Id="rId155" Type="http://schemas.openxmlformats.org/officeDocument/2006/relationships/hyperlink" Target="https://en.wikipedia.org/Avi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
        <v>3</v>
      </c>
      <c r="G1" s="1" t="str">
        <f>IFERROR(__xludf.DUMMYFUNCTION("GOOGLETRANSLATE(F:F, ""en"", ""te"")"),"కోసం ప్రాజెక్ట్")</f>
        <v>కోసం ప్రాజెక్ట్</v>
      </c>
      <c r="H1" s="1" t="s">
        <v>4</v>
      </c>
      <c r="I1" s="1" t="str">
        <f>IFERROR(__xludf.DUMMYFUNCTION("GOOGLETRANSLATE(H:H, ""en"", ""te"")"),"జారీ చేయబడింది")</f>
        <v>జారీ చేయబడింది</v>
      </c>
      <c r="J1" s="1" t="s">
        <v>5</v>
      </c>
      <c r="K1" s="1" t="s">
        <v>6</v>
      </c>
      <c r="L1" s="1" t="s">
        <v>7</v>
      </c>
      <c r="M1" s="1" t="s">
        <v>8</v>
      </c>
      <c r="N1" s="1" t="str">
        <f>IFERROR(__xludf.DUMMYFUNCTION("GOOGLETRANSLATE(M:M, ""en"", ""te"")"),"పాత్ర")</f>
        <v>పాత్ర</v>
      </c>
      <c r="O1" s="1" t="s">
        <v>9</v>
      </c>
      <c r="P1" s="1" t="s">
        <v>10</v>
      </c>
      <c r="Q1" s="1" t="str">
        <f>IFERROR(__xludf.DUMMYFUNCTION("GOOGLETRANSLATE(P:P, ""en"", ""te"")"),"తయారీదారు")</f>
        <v>తయారీదారు</v>
      </c>
      <c r="R1" s="1" t="s">
        <v>11</v>
      </c>
      <c r="S1" s="1" t="s">
        <v>12</v>
      </c>
      <c r="T1" s="1" t="str">
        <f>IFERROR(__xludf.DUMMYFUNCTION("GOOGLETRANSLATE(S:S, ""en"", ""te"")"),"డిజైనర్")</f>
        <v>డిజైనర్</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tr">
        <f>IFERROR(__xludf.DUMMYFUNCTION("GOOGLETRANSLATE(AM:AM, ""en"", ""te"")"),"ప్రాథమిక వినియోగదారు")</f>
        <v>ప్రాథమిక వినియోగదారు</v>
      </c>
      <c r="AO1" s="1" t="s">
        <v>32</v>
      </c>
      <c r="AP1" s="1" t="s">
        <v>33</v>
      </c>
      <c r="AQ1" s="1" t="s">
        <v>34</v>
      </c>
      <c r="AR1" s="1" t="s">
        <v>35</v>
      </c>
      <c r="AS1" s="1" t="s">
        <v>36</v>
      </c>
      <c r="AT1" s="1" t="s">
        <v>37</v>
      </c>
      <c r="AU1" s="1" t="str">
        <f>IFERROR(__xludf.DUMMYFUNCTION("GOOGLETRANSLATE(AT:AT, ""en"", ""te"")"),"తుపాకులు")</f>
        <v>తుపాకులు</v>
      </c>
      <c r="AV1" s="1" t="s">
        <v>38</v>
      </c>
      <c r="AW1" s="1" t="str">
        <f>IFERROR(__xludf.DUMMYFUNCTION("GOOGLETRANSLATE(AV:AV, ""en"", ""te"")"),"బాంబులు")</f>
        <v>బాంబులు</v>
      </c>
      <c r="AX1" s="1" t="s">
        <v>39</v>
      </c>
      <c r="AY1" s="1" t="s">
        <v>40</v>
      </c>
      <c r="AZ1" s="1" t="s">
        <v>41</v>
      </c>
      <c r="BA1" s="1" t="s">
        <v>42</v>
      </c>
      <c r="BB1" s="1" t="s">
        <v>43</v>
      </c>
      <c r="BC1" s="1" t="s">
        <v>44</v>
      </c>
      <c r="BD1" s="1" t="s">
        <v>45</v>
      </c>
      <c r="BE1" s="1" t="s">
        <v>46</v>
      </c>
      <c r="BF1" s="1" t="s">
        <v>47</v>
      </c>
      <c r="BG1" s="1" t="s">
        <v>48</v>
      </c>
      <c r="BH1" s="1" t="s">
        <v>49</v>
      </c>
      <c r="BI1" s="1" t="s">
        <v>50</v>
      </c>
      <c r="BJ1" s="1" t="s">
        <v>51</v>
      </c>
      <c r="BK1" s="1" t="s">
        <v>52</v>
      </c>
      <c r="BL1" s="1" t="s">
        <v>53</v>
      </c>
      <c r="BM1" s="1" t="s">
        <v>54</v>
      </c>
      <c r="BN1" s="1" t="s">
        <v>55</v>
      </c>
      <c r="BO1" s="1" t="s">
        <v>56</v>
      </c>
      <c r="BP1" s="1" t="s">
        <v>57</v>
      </c>
      <c r="BQ1" s="1" t="s">
        <v>58</v>
      </c>
      <c r="BR1" s="1" t="s">
        <v>59</v>
      </c>
      <c r="BS1" s="1" t="s">
        <v>60</v>
      </c>
      <c r="BT1" s="1" t="s">
        <v>61</v>
      </c>
      <c r="BU1" s="1" t="s">
        <v>62</v>
      </c>
      <c r="BV1" s="1" t="s">
        <v>63</v>
      </c>
      <c r="BW1" s="1" t="s">
        <v>64</v>
      </c>
      <c r="BX1" s="1" t="s">
        <v>65</v>
      </c>
      <c r="BY1" s="1" t="s">
        <v>66</v>
      </c>
      <c r="BZ1" s="1" t="s">
        <v>67</v>
      </c>
      <c r="CA1" s="1" t="s">
        <v>68</v>
      </c>
      <c r="CB1" s="1" t="s">
        <v>69</v>
      </c>
      <c r="CC1" s="1" t="s">
        <v>70</v>
      </c>
      <c r="CD1" s="1" t="s">
        <v>71</v>
      </c>
      <c r="CE1" s="1" t="s">
        <v>72</v>
      </c>
      <c r="CF1" s="1" t="s">
        <v>73</v>
      </c>
      <c r="CG1" s="1" t="s">
        <v>74</v>
      </c>
      <c r="CH1" s="1" t="s">
        <v>75</v>
      </c>
      <c r="CI1" s="1" t="s">
        <v>76</v>
      </c>
      <c r="CJ1" s="1" t="s">
        <v>77</v>
      </c>
      <c r="CK1" s="1" t="s">
        <v>78</v>
      </c>
      <c r="CL1" s="1" t="s">
        <v>79</v>
      </c>
      <c r="CM1" s="1" t="s">
        <v>80</v>
      </c>
      <c r="CN1" s="1" t="s">
        <v>81</v>
      </c>
      <c r="CO1" s="1" t="s">
        <v>82</v>
      </c>
      <c r="CP1" s="1" t="s">
        <v>83</v>
      </c>
      <c r="CQ1" s="1" t="s">
        <v>84</v>
      </c>
      <c r="CR1" s="1" t="s">
        <v>85</v>
      </c>
      <c r="CS1" s="1" t="s">
        <v>86</v>
      </c>
      <c r="CT1" s="1" t="s">
        <v>87</v>
      </c>
      <c r="CU1" s="1" t="s">
        <v>88</v>
      </c>
      <c r="CV1" s="1" t="s">
        <v>89</v>
      </c>
      <c r="CW1" s="1" t="s">
        <v>90</v>
      </c>
      <c r="CX1" s="1" t="s">
        <v>91</v>
      </c>
      <c r="CY1" s="1" t="s">
        <v>92</v>
      </c>
      <c r="CZ1" s="1" t="s">
        <v>93</v>
      </c>
      <c r="DA1" s="1" t="s">
        <v>94</v>
      </c>
      <c r="DB1" s="1" t="s">
        <v>95</v>
      </c>
      <c r="DC1" s="1" t="s">
        <v>96</v>
      </c>
      <c r="DD1" s="1" t="s">
        <v>97</v>
      </c>
      <c r="DE1" s="1" t="s">
        <v>98</v>
      </c>
      <c r="DF1" s="1" t="s">
        <v>99</v>
      </c>
      <c r="DG1" s="1" t="s">
        <v>100</v>
      </c>
      <c r="DH1" s="1" t="s">
        <v>101</v>
      </c>
      <c r="DI1" s="1" t="s">
        <v>102</v>
      </c>
      <c r="DJ1" s="1" t="s">
        <v>103</v>
      </c>
      <c r="DK1" s="1" t="s">
        <v>104</v>
      </c>
      <c r="DL1" s="1" t="s">
        <v>105</v>
      </c>
      <c r="DM1" s="1" t="s">
        <v>106</v>
      </c>
      <c r="DN1" s="1" t="s">
        <v>107</v>
      </c>
      <c r="DO1" s="1" t="s">
        <v>108</v>
      </c>
      <c r="DP1" s="1" t="s">
        <v>109</v>
      </c>
      <c r="DQ1" s="1" t="s">
        <v>110</v>
      </c>
      <c r="DR1" s="1" t="s">
        <v>111</v>
      </c>
      <c r="DS1" s="1" t="s">
        <v>112</v>
      </c>
      <c r="DT1" s="1" t="s">
        <v>113</v>
      </c>
      <c r="DU1" s="1" t="s">
        <v>114</v>
      </c>
      <c r="DV1" s="1" t="s">
        <v>115</v>
      </c>
      <c r="DW1" s="1" t="s">
        <v>116</v>
      </c>
      <c r="DX1" s="1" t="s">
        <v>117</v>
      </c>
      <c r="DY1" s="1" t="s">
        <v>118</v>
      </c>
      <c r="DZ1" s="1" t="s">
        <v>119</v>
      </c>
      <c r="EA1" s="1" t="s">
        <v>120</v>
      </c>
      <c r="EB1" s="1" t="s">
        <v>121</v>
      </c>
      <c r="EC1" s="1" t="s">
        <v>122</v>
      </c>
      <c r="ED1" s="1" t="s">
        <v>123</v>
      </c>
      <c r="EE1" s="1" t="s">
        <v>124</v>
      </c>
      <c r="EF1" s="1" t="s">
        <v>125</v>
      </c>
      <c r="EG1" s="1" t="s">
        <v>126</v>
      </c>
      <c r="EH1" s="1" t="s">
        <v>127</v>
      </c>
      <c r="EI1" s="1" t="s">
        <v>128</v>
      </c>
      <c r="EJ1" s="1" t="s">
        <v>129</v>
      </c>
      <c r="EK1" s="1" t="s">
        <v>130</v>
      </c>
      <c r="EL1" s="1" t="s">
        <v>131</v>
      </c>
      <c r="EM1" s="1" t="s">
        <v>132</v>
      </c>
      <c r="EN1" s="1" t="s">
        <v>133</v>
      </c>
      <c r="EO1" s="1" t="s">
        <v>134</v>
      </c>
      <c r="EP1" s="1" t="s">
        <v>135</v>
      </c>
      <c r="EQ1" s="1" t="s">
        <v>136</v>
      </c>
      <c r="ER1" s="1" t="s">
        <v>137</v>
      </c>
      <c r="ES1" s="1" t="s">
        <v>138</v>
      </c>
      <c r="ET1" s="1" t="s">
        <v>139</v>
      </c>
      <c r="EU1" s="1" t="s">
        <v>140</v>
      </c>
      <c r="EV1" s="1" t="s">
        <v>141</v>
      </c>
      <c r="EW1" s="1" t="s">
        <v>142</v>
      </c>
      <c r="EX1" s="1" t="s">
        <v>143</v>
      </c>
      <c r="EY1" s="1" t="s">
        <v>144</v>
      </c>
      <c r="EZ1" s="1" t="s">
        <v>145</v>
      </c>
      <c r="FA1" s="1" t="s">
        <v>146</v>
      </c>
      <c r="FB1" s="1" t="s">
        <v>147</v>
      </c>
      <c r="FC1" s="1" t="s">
        <v>148</v>
      </c>
      <c r="FD1" s="1" t="s">
        <v>149</v>
      </c>
      <c r="FE1" s="1" t="s">
        <v>150</v>
      </c>
      <c r="FF1" s="1" t="s">
        <v>151</v>
      </c>
      <c r="FG1" s="1" t="s">
        <v>152</v>
      </c>
      <c r="FH1" s="1" t="s">
        <v>153</v>
      </c>
      <c r="FI1" s="1" t="s">
        <v>154</v>
      </c>
      <c r="FJ1" s="1" t="s">
        <v>155</v>
      </c>
      <c r="FK1" s="1" t="s">
        <v>156</v>
      </c>
      <c r="FL1" s="1" t="s">
        <v>157</v>
      </c>
      <c r="FM1" s="1" t="s">
        <v>158</v>
      </c>
      <c r="FN1" s="1" t="s">
        <v>159</v>
      </c>
      <c r="FO1" s="1" t="s">
        <v>160</v>
      </c>
      <c r="FP1" s="1" t="s">
        <v>161</v>
      </c>
    </row>
    <row r="2">
      <c r="A2" s="1" t="s">
        <v>162</v>
      </c>
      <c r="B2" s="1" t="str">
        <f>IFERROR(__xludf.DUMMYFUNCTION("GOOGLETRANSLATE(A:A, ""en"", ""te"")"),"అధునాతన మీడియం STOL రవాణా")</f>
        <v>అధునాతన మీడియం STOL రవాణా</v>
      </c>
      <c r="C2" s="1" t="s">
        <v>163</v>
      </c>
      <c r="D2" s="1" t="str">
        <f>IFERROR(__xludf.DUMMYFUNCTION("GOOGLETRANSLATE(C:C, ""en"", ""te"")"),"అడ్వాన్స్‌డ్ మీడియం STOL ట్రాన్స్‌పోర్ట్ (AMST) ప్రాజెక్ట్ లాక్‌హీడ్ సి -130 హెర్క్యులస్ టాక్టికల్ ట్రాన్స్‌పోర్ట్ ఇన్ అమెరికా ఎయిర్ ఫోర్స్ సర్వీస్‌ను మెరుగైన స్టోల్ పనితీరుతో కొత్త విమానంతో భర్తీ చేయడానికి ఉద్దేశించబడింది. వ్యూహాత్మక ఎయిర్‌లిఫ్ట్ కోసం పె"&amp;"రిగిన అవసరం వైమానిక దళం AMST ప్రోగ్రామ్‌ను రద్దు చేయడానికి మరియు పెద్ద ఎయిర్‌లిఫ్టర్‌ను కోరుకుంది. అధునాతన మీడియం STOL రవాణా ప్రాజెక్ట్ 1968 లో విడుదలైన USAF అవసరం నుండి ఉద్భవించింది. అధికారిక RFP 1972 లో జారీ చేయబడింది, చిన్న టేకాఫ్ మరియు ల్యాండింగ్ సామర"&amp;"్ధ్యంతో C-130-తరగతి విమానాలను కోరింది. 27,000-పౌండ్ల (12,000 కిలోల) పేలోడ్‌తో 400-నాటికల్-మైలు (740 కిమీ) వ్యాసార్థంతో 2,000 అడుగుల (610 మీ) సెమీ సిద్ధం చేసిన ఫీల్డ్ నుండి పనిచేయడం ఇందులో ఉంది. [1] ఆ యుగం యొక్క సి -130 ఈ లోడ్‌కు సుమారు 4,000 అడుగుల (1,200"&amp;" మీ) అవసరం. ఐదు కంపెనీలు (బెల్, బోయింగ్, ఫెయిర్‌చైల్డ్, మెక్‌డోనెల్ డగ్లస్ మరియు లాక్‌హీడ్/నార్త్ అమెరికన్ రాక్‌వెల్ టీం) పోటీ యొక్క ఈ దశలో డిజైన్లను సమర్పించాయి. 10 నవంబర్ 1972 న, డౌన్‌లెక్షన్ జరిగింది, మరియు బోయింగ్ మరియు మెక్‌డోనెల్ డగ్లస్ రెండు ప్రోటో"&amp;"టైప్‌ల కోసం అభివృద్ధి ఒప్పందాలను గెలుచుకున్నారు. ఇది వరుసగా YC-14 మరియు YC-15 కు దారితీసింది. [2] బోయింగ్ వైసి -14 మరియు మెక్‌డోనెల్-డగ్లస్ వైసి -15 రెండూ చాలా పరిస్థితులలో పోటీ యొక్క స్పెసిఫికేషన్లను కలుసుకున్నాయి. రెండు రకాలు expected హించిన దానికంటే ఎక"&amp;"్కువ డ్రాగ్ కలిగి ఉన్నాయి, ఇది పనితీరును తగ్గించింది. చివరికి, లాక్హీడ్ సి -130 హెర్క్యులస్ ఉత్పత్తిని కొనసాగించడానికి ఇది మరింత పొదుపుగా కనుగొనబడింది, ఇది AMST స్థానంలో ఉండవచ్చు. సి -130 ఈ తేదీ వరకు ఉత్పత్తిలో కొనసాగుతుంది. [3] బోయింగ్ వైసి -14 లో, అధిక "&amp;"ఏరోడైనమిక్ లిఫ్ట్ కోసం ఎగువ-ఉపరితల-బ్లోయింగ్ డిజైన్ రెండు జెట్ ఇంజిన్లను ఉపయోగించింది, ఇవి రెక్క యొక్క ఇన్బోర్డ్ విభాగంలో మరియు ప్రత్యేక వెనుకంజలో ఉన్న ఫ్లాప్‌ల ద్వారా అధిక-వేగం వాయుప్రవాహాలను పేల్చివేసాయి. పెద్ద మల్టీసెక్షన్ ఫ్లాప్‌లు రెక్కల ప్రాంతాన్ని "&amp;"పెంచడానికి రెక్క యొక్క వెనుకంజలో ఉన్న అంచు నుండి వెనుకకు మరియు క్రిందికి విస్తరించాయి, తద్వారా అదనపు లిఫ్ట్‌ను సృష్టిస్తుంది, ఇది ఇంజిన్‌లను ఉంచడం ద్వారా మరింత పెంచబడింది, తద్వారా పై వింగ్ ఉపరితలాల అంతటా వారి జెట్ పేలుడు ఇంకా మరింత లిఫ్ట్‌ను సృష్టించింది."&amp;" అదనంగా, రెక్క పైన ఉన్న ఇంజిన్ల ఉంచడం ఇంజిన్‌లను ధూళి మరియు శిధిలాలను తీసుకోకుండా నిరోధించింది మరియు రవాణా ఒక నిశ్శబ్ద విధానాన్ని తయారుచేసేలా ఇంజిన్ శబ్దాన్ని భూమి నుండి కవచం చేసింది. [4] మెక్‌డోనెల్ డగ్లస్ వైసి -15 లో నాలుగు ఇంజన్లు ఉండగా, బోయింగ్ వెర్షన"&amp;"్‌లో రెండు ఉన్నాయి. YC-15 పెద్ద డబుల్-స్లాట్డ్ ఫ్లాప్‌లను ఉపయోగించింది, ఇది STOL సామర్థ్యాలను పెంచడానికి 75 శాతానికి పైగా వింగ్స్‌పాన్‌ను విస్తరించింది. ఖర్చులను ఆదా చేయడానికి, ఇది సవరించిన DC-8 నోస్‌వీల్ యూనిట్ మరియు DC-10 కాక్‌పిట్‌ను ఉపయోగించింది, ఇద్ద"&amp;"రు వ్యక్తుల సిబ్బందికి స్వీకరించబడింది, స్వల్ప-క్షేత్ర ల్యాండింగ్‌ల సమయంలో దృశ్యమానత కోసం రెండు తక్కువ కిటికీలు ఉన్నాయి. [5] వ్యూహాత్మక వర్సెస్ వ్యూహాత్మక మిషన్ల యొక్క పెరుగుతున్న ప్రాముఖ్యత చివరికి డిసెంబర్ 1979 లో AMST ప్రోగ్రామ్ ముగియడానికి దారితీసింది"&amp;". [6] అప్పుడు, నవంబర్ 1979 లో, సి-ఎక్స్ టాస్క్ ఫోర్స్ వ్యూహాత్మక సామర్థ్యంతో అవసరమైన వ్యూహాత్మక విమానాలను అభివృద్ధి చేయడానికి ఏర్పడింది. [7] సి-ఎక్స్ ప్రోగ్రామ్ విస్తరించిన మరియు అప్‌గ్రేడ్ చేసిన వైసి -15 కోసం ఒక ప్రతిపాదనను ఎంచుకుంది మరియు పిమా ఎయిర్ &amp; స"&amp;"్పేస్ మ్యూజియం నుండి ఒక ప్రోటోటైప్ (72-1875) తిరిగి పొందబడింది మరియు ఫ్లైట్ టెస్టింగ్ కోసం ఎడ్వర్డ్స్ ఎఎఫ్‌బి, సిఎకు తిరిగి వచ్చింది. సి -17 గ్లోబోమాస్టర్ III. [8]")</f>
        <v>అడ్వాన్స్‌డ్ మీడియం STOL ట్రాన్స్‌పోర్ట్ (AMST) ప్రాజెక్ట్ లాక్‌హీడ్ సి -130 హెర్క్యులస్ టాక్టికల్ ట్రాన్స్‌పోర్ట్ ఇన్ అమెరికా ఎయిర్ ఫోర్స్ సర్వీస్‌ను మెరుగైన స్టోల్ పనితీరుతో కొత్త విమానంతో భర్తీ చేయడానికి ఉద్దేశించబడింది. వ్యూహాత్మక ఎయిర్‌లిఫ్ట్ కోసం పెరిగిన అవసరం వైమానిక దళం AMST ప్రోగ్రామ్‌ను రద్దు చేయడానికి మరియు పెద్ద ఎయిర్‌లిఫ్టర్‌ను కోరుకుంది. అధునాతన మీడియం STOL రవాణా ప్రాజెక్ట్ 1968 లో విడుదలైన USAF అవసరం నుండి ఉద్భవించింది. అధికారిక RFP 1972 లో జారీ చేయబడింది, చిన్న టేకాఫ్ మరియు ల్యాండింగ్ సామర్ధ్యంతో C-130-తరగతి విమానాలను కోరింది. 27,000-పౌండ్ల (12,000 కిలోల) పేలోడ్‌తో 400-నాటికల్-మైలు (740 కిమీ) వ్యాసార్థంతో 2,000 అడుగుల (610 మీ) సెమీ సిద్ధం చేసిన ఫీల్డ్ నుండి పనిచేయడం ఇందులో ఉంది. [1] ఆ యుగం యొక్క సి -130 ఈ లోడ్‌కు సుమారు 4,000 అడుగుల (1,200 మీ) అవసరం. ఐదు కంపెనీలు (బెల్, బోయింగ్, ఫెయిర్‌చైల్డ్, మెక్‌డోనెల్ డగ్లస్ మరియు లాక్‌హీడ్/నార్త్ అమెరికన్ రాక్‌వెల్ టీం) పోటీ యొక్క ఈ దశలో డిజైన్లను సమర్పించాయి. 10 నవంబర్ 1972 న, డౌన్‌లెక్షన్ జరిగింది, మరియు బోయింగ్ మరియు మెక్‌డోనెల్ డగ్లస్ రెండు ప్రోటోటైప్‌ల కోసం అభివృద్ధి ఒప్పందాలను గెలుచుకున్నారు. ఇది వరుసగా YC-14 మరియు YC-15 కు దారితీసింది. [2] బోయింగ్ వైసి -14 మరియు మెక్‌డోనెల్-డగ్లస్ వైసి -15 రెండూ చాలా పరిస్థితులలో పోటీ యొక్క స్పెసిఫికేషన్లను కలుసుకున్నాయి. రెండు రకాలు expected హించిన దానికంటే ఎక్కువ డ్రాగ్ కలిగి ఉన్నాయి, ఇది పనితీరును తగ్గించింది. చివరికి, లాక్హీడ్ సి -130 హెర్క్యులస్ ఉత్పత్తిని కొనసాగించడానికి ఇది మరింత పొదుపుగా కనుగొనబడింది, ఇది AMST స్థానంలో ఉండవచ్చు. సి -130 ఈ తేదీ వరకు ఉత్పత్తిలో కొనసాగుతుంది. [3] బోయింగ్ వైసి -14 లో, అధిక ఏరోడైనమిక్ లిఫ్ట్ కోసం ఎగువ-ఉపరితల-బ్లోయింగ్ డిజైన్ రెండు జెట్ ఇంజిన్లను ఉపయోగించింది, ఇవి రెక్క యొక్క ఇన్బోర్డ్ విభాగంలో మరియు ప్రత్యేక వెనుకంజలో ఉన్న ఫ్లాప్‌ల ద్వారా అధిక-వేగం వాయుప్రవాహాలను పేల్చివేసాయి. పెద్ద మల్టీసెక్షన్ ఫ్లాప్‌లు రెక్కల ప్రాంతాన్ని పెంచడానికి రెక్క యొక్క వెనుకంజలో ఉన్న అంచు నుండి వెనుకకు మరియు క్రిందికి విస్తరించాయి, తద్వారా అదనపు లిఫ్ట్‌ను సృష్టిస్తుంది, ఇది ఇంజిన్‌లను ఉంచడం ద్వారా మరింత పెంచబడింది, తద్వారా పై వింగ్ ఉపరితలాల అంతటా వారి జెట్ పేలుడు ఇంకా మరింత లిఫ్ట్‌ను సృష్టించింది. అదనంగా, రెక్క పైన ఉన్న ఇంజిన్ల ఉంచడం ఇంజిన్‌లను ధూళి మరియు శిధిలాలను తీసుకోకుండా నిరోధించింది మరియు రవాణా ఒక నిశ్శబ్ద విధానాన్ని తయారుచేసేలా ఇంజిన్ శబ్దాన్ని భూమి నుండి కవచం చేసింది. [4] మెక్‌డోనెల్ డగ్లస్ వైసి -15 లో నాలుగు ఇంజన్లు ఉండగా, బోయింగ్ వెర్షన్‌లో రెండు ఉన్నాయి. YC-15 పెద్ద డబుల్-స్లాట్డ్ ఫ్లాప్‌లను ఉపయోగించింది, ఇది STOL సామర్థ్యాలను పెంచడానికి 75 శాతానికి పైగా వింగ్స్‌పాన్‌ను విస్తరించింది. ఖర్చులను ఆదా చేయడానికి, ఇది సవరించిన DC-8 నోస్‌వీల్ యూనిట్ మరియు DC-10 కాక్‌పిట్‌ను ఉపయోగించింది, ఇద్దరు వ్యక్తుల సిబ్బందికి స్వీకరించబడింది, స్వల్ప-క్షేత్ర ల్యాండింగ్‌ల సమయంలో దృశ్యమానత కోసం రెండు తక్కువ కిటికీలు ఉన్నాయి. [5] వ్యూహాత్మక వర్సెస్ వ్యూహాత్మక మిషన్ల యొక్క పెరుగుతున్న ప్రాముఖ్యత చివరికి డిసెంబర్ 1979 లో AMST ప్రోగ్రామ్ ముగియడానికి దారితీసింది. [6] అప్పుడు, నవంబర్ 1979 లో, సి-ఎక్స్ టాస్క్ ఫోర్స్ వ్యూహాత్మక సామర్థ్యంతో అవసరమైన వ్యూహాత్మక విమానాలను అభివృద్ధి చేయడానికి ఏర్పడింది. [7] సి-ఎక్స్ ప్రోగ్రామ్ విస్తరించిన మరియు అప్‌గ్రేడ్ చేసిన వైసి -15 కోసం ఒక ప్రతిపాదనను ఎంచుకుంది మరియు పిమా ఎయిర్ &amp; స్పేస్ మ్యూజియం నుండి ఒక ప్రోటోటైప్ (72-1875) తిరిగి పొందబడింది మరియు ఫ్లైట్ టెస్టింగ్ కోసం ఎడ్వర్డ్స్ ఎఎఫ్‌బి, సిఎకు తిరిగి వచ్చింది. సి -17 గ్లోబోమాస్టర్ III. [8]</v>
      </c>
      <c r="E2" s="1" t="s">
        <v>164</v>
      </c>
      <c r="F2" s="1" t="s">
        <v>165</v>
      </c>
      <c r="G2" s="1"/>
      <c r="H2" s="1" t="s">
        <v>166</v>
      </c>
      <c r="I2" s="1" t="str">
        <f>IFERROR(__xludf.DUMMYFUNCTION("GOOGLETRANSLATE(H:H, ""en"", ""te"")"),"అమెరికా వైమానిక దళం")</f>
        <v>అమెరికా వైమానిక దళం</v>
      </c>
      <c r="J2" s="1" t="s">
        <v>167</v>
      </c>
      <c r="K2" s="1" t="s">
        <v>168</v>
      </c>
      <c r="L2" s="1" t="s">
        <v>169</v>
      </c>
    </row>
    <row r="3">
      <c r="A3" s="1" t="s">
        <v>170</v>
      </c>
      <c r="B3" s="1" t="str">
        <f>IFERROR(__xludf.DUMMYFUNCTION("GOOGLETRANSLATE(A:A, ""en"", ""te"")"),"అవ్రో 531 స్పైడర్")</f>
        <v>అవ్రో 531 స్పైడర్</v>
      </c>
      <c r="C3" s="1" t="s">
        <v>171</v>
      </c>
      <c r="D3" s="1" t="str">
        <f>IFERROR(__xludf.DUMMYFUNCTION("GOOGLETRANSLATE(C:C, ""en"", ""te"")"),"అవ్రో 531 స్పైడర్ మొదటి ప్రపంచ యుద్ధంలో అవ్రో నిర్మించిన బ్రిటిష్ ఫైటర్ విమానం. ఇది ప్రోటోటైప్ దశను దాటలేదు. స్పైడర్ అనేది సాంప్రదాయిక కాన్ఫిగరేషన్‌తో కూడిన సెస్క్విప్లేన్, కానీ ఇది వారెన్ ట్రస్-టైప్ ఇంటర్‌ప్లేన్ స్ట్రట్‌లను ఉపయోగించింది, అందువల్ల ""స్పైడ"&amp;"ర్"" అప్పీలేషన్. పరీక్షలలో, విమానం అసాధారణమైన పనితీరు, నిర్వహణ మరియు పైలట్ దృశ్యమానతను ప్రదర్శించింది. ఇది ప్రయాణించే సమయానికి, యుద్ధ కార్యాలయం అప్పటికే సామూహిక ఉత్పత్తి కోసం సోప్విత్ స్నిప్‌ను ఎంచుకుంది. రెండవ, శుద్ధి చేసిన సంస్కరణ, అవ్రో 531 ఎ, ఎప్పుడూ "&amp;"పూర్తి కాలేదు, కానీ దాని కొన్ని భాగాలు డెరివేటివ్ డిజైన్, అవ్రో 538 ను రూపొందించడానికి ఉపయోగించబడుతున్నాయి. దీనికి ప్రామాణిక ఇంటర్‌ప్లేన్ స్ట్రట్‌లు ఉన్నాయి మరియు రేసింగ్ విమానం వలె ఉద్దేశించబడింది. ఈ ప్రయోజనం కోసం ఇది ఎప్పుడూ ఉపయోగించబడలేదు, ఎందుకంటే దీన"&amp;"ికి లోపభూయిష్ట వింగ్ స్పార్ ఉందని కనుగొనబడింది, కాబట్టి అవ్రో సంస్థ దీనిని మే 1919 నుండి 1920 సెప్టెంబర్ వరకు హాక్‌గా ఉపయోగించింది. [1] 1908 నుండి అవ్రో విమానం నుండి డేటా [2] సాధారణ లక్షణాలు పనితీరు ఆయుధాలు")</f>
        <v>అవ్రో 531 స్పైడర్ మొదటి ప్రపంచ యుద్ధంలో అవ్రో నిర్మించిన బ్రిటిష్ ఫైటర్ విమానం. ఇది ప్రోటోటైప్ దశను దాటలేదు. స్పైడర్ అనేది సాంప్రదాయిక కాన్ఫిగరేషన్‌తో కూడిన సెస్క్విప్లేన్, కానీ ఇది వారెన్ ట్రస్-టైప్ ఇంటర్‌ప్లేన్ స్ట్రట్‌లను ఉపయోగించింది, అందువల్ల "స్పైడర్" అప్పీలేషన్. పరీక్షలలో, విమానం అసాధారణమైన పనితీరు, నిర్వహణ మరియు పైలట్ దృశ్యమానతను ప్రదర్శించింది. ఇది ప్రయాణించే సమయానికి, యుద్ధ కార్యాలయం అప్పటికే సామూహిక ఉత్పత్తి కోసం సోప్విత్ స్నిప్‌ను ఎంచుకుంది. రెండవ, శుద్ధి చేసిన సంస్కరణ, అవ్రో 531 ఎ, ఎప్పుడూ పూర్తి కాలేదు, కానీ దాని కొన్ని భాగాలు డెరివేటివ్ డిజైన్, అవ్రో 538 ను రూపొందించడానికి ఉపయోగించబడుతున్నాయి. దీనికి ప్రామాణిక ఇంటర్‌ప్లేన్ స్ట్రట్‌లు ఉన్నాయి మరియు రేసింగ్ విమానం వలె ఉద్దేశించబడింది. ఈ ప్రయోజనం కోసం ఇది ఎప్పుడూ ఉపయోగించబడలేదు, ఎందుకంటే దీనికి లోపభూయిష్ట వింగ్ స్పార్ ఉందని కనుగొనబడింది, కాబట్టి అవ్రో సంస్థ దీనిని మే 1919 నుండి 1920 సెప్టెంబర్ వరకు హాక్‌గా ఉపయోగించింది. [1] 1908 నుండి అవ్రో విమానం నుండి డేటా [2] సాధారణ లక్షణాలు పనితీరు ఆయుధాలు</v>
      </c>
      <c r="E3" s="1" t="s">
        <v>172</v>
      </c>
      <c r="M3" s="1" t="s">
        <v>173</v>
      </c>
      <c r="N3" s="1" t="str">
        <f>IFERROR(__xludf.DUMMYFUNCTION("GOOGLETRANSLATE(M:M, ""en"", ""te"")"),"యుద్ధ")</f>
        <v>యుద్ధ</v>
      </c>
      <c r="O3" s="2" t="s">
        <v>174</v>
      </c>
      <c r="P3" s="1" t="s">
        <v>175</v>
      </c>
      <c r="Q3" s="1" t="str">
        <f>IFERROR(__xludf.DUMMYFUNCTION("GOOGLETRANSLATE(P:P, ""en"", ""te"")"),"అవ్రో")</f>
        <v>అవ్రో</v>
      </c>
      <c r="R3" s="2" t="s">
        <v>176</v>
      </c>
      <c r="S3" s="1" t="s">
        <v>177</v>
      </c>
      <c r="T3" s="1" t="str">
        <f>IFERROR(__xludf.DUMMYFUNCTION("GOOGLETRANSLATE(S:S, ""en"", ""te"")"),"క్లిఫ్టన్ బ్రిట్")</f>
        <v>క్లిఫ్టన్ బ్రిట్</v>
      </c>
      <c r="U3" s="3">
        <v>6666.0</v>
      </c>
      <c r="V3" s="1">
        <v>2.0</v>
      </c>
      <c r="W3" s="1" t="s">
        <v>178</v>
      </c>
      <c r="X3" s="1" t="s">
        <v>179</v>
      </c>
      <c r="Y3" s="1" t="s">
        <v>180</v>
      </c>
      <c r="Z3" s="1" t="s">
        <v>181</v>
      </c>
      <c r="AA3" s="1" t="s">
        <v>182</v>
      </c>
      <c r="AB3" s="1" t="s">
        <v>183</v>
      </c>
      <c r="AC3" s="1" t="s">
        <v>184</v>
      </c>
      <c r="AD3" s="1" t="s">
        <v>185</v>
      </c>
      <c r="AE3" s="1" t="s">
        <v>186</v>
      </c>
      <c r="AF3" s="1" t="s">
        <v>187</v>
      </c>
      <c r="AG3" s="1" t="s">
        <v>188</v>
      </c>
      <c r="AH3" s="1" t="s">
        <v>189</v>
      </c>
    </row>
    <row r="4">
      <c r="A4" s="1" t="s">
        <v>190</v>
      </c>
      <c r="B4" s="1" t="str">
        <f>IFERROR(__xludf.DUMMYFUNCTION("GOOGLETRANSLATE(A:A, ""en"", ""te"")"),"హీంకెల్ అతను 176")</f>
        <v>హీంకెల్ అతను 176</v>
      </c>
      <c r="C4" s="1" t="s">
        <v>191</v>
      </c>
      <c r="D4" s="1" t="str">
        <f>IFERROR(__xludf.DUMMYFUNCTION("GOOGLETRANSLATE(C:C, ""en"", ""te"")"),"హీంకెల్ అతను 176 ఒక జర్మన్ రాకెట్-శక్తితో కూడిన విమానం. ఇది ప్రపంచంలోని మొట్టమొదటి విమానం, కేవలం ద్రవ-ఇంధన రాకెట్ ద్వారా మాత్రమే ముందుకు సాగడం, 20 జూన్ 1939 న ఎరిక్ వార్సిట్జ్‌తో కలిసి నియంత్రణల వద్ద మొదటి శక్తితో కూడిన విమానంలో ఉంది. హై-స్పీడ్ ఫ్లైట్ కోస"&amp;"ం టెక్నాలజీని అభివృద్ధి చేయడానికి డైరెక్టర్ ఎర్నెస్ట్ హీంకెల్ యొక్క ప్రాధాన్యతకు అనుగుణంగా ఇది హీంకెల్ కంపెనీ ఒక ప్రైవేట్ వెంచర్. HE 176 యొక్క పనితీరు అద్భుతమైనది కాదు, కానీ ఇది రాకెట్ ప్రొపల్షన్ కోసం ""కాన్సెప్ట్ యొక్క రుజువు"" ను అందించింది. HE 176 కు స"&amp;"ంబంధించిన అన్ని పత్రాలు యుద్ధ సమయంలో నాశనం చేయబడ్డాయి. వార్సిట్జ్ ఆటోబయోగ్రఫీ సోవియట్/రష్యన్ ఆర్కైవ్లలో పదార్థం ఉందని సూచిస్తుంది. వార్సిట్జ్ యొక్క ఆత్మకథలో 750 కి.మీ/గం, లేదా 800 కిమీ/గం/గం చేరుకున్న వేగం, అలాగే కొన్ని డ్రాయింగ్లు వంటి విమానం యొక్క తరచుగ"&amp;"ా కోట్ చేయబడిన పనితీరు డేటా ధ్వని పత్రాలపై ఆధారపడదు. HE 176 యొక్క రెండు నిజమైన చిత్రాలు మాత్రమే బయటపడ్డాయి, అవి పరీక్షల సమయంలో పీనెమాండేలో తీయబడ్డాయి. [1] 1920 వ దశకంలో, జర్మన్ డేర్‌డెవిల్స్ కార్లు, మోటారు సైకిళ్ళు, రైల్వే క్యారేజీలు, మంచు స్లెడ్లు మరియు "&amp;"1929 నాటికి, అలెగ్జాండర్ లిప్పిష్ యొక్క ఎంటె మరియు ఫ్రిట్జ్ వాన్ ఒపెల్ యొక్క రాక్ వంటి విమానాలను నడిపించడానికి ఘన-ఇంధన రాకెట్లను ఉపయోగించడం ద్వారా ప్రయోగాలు చేశారు. అయినప్పటికీ, విమాన ప్రొపల్షన్ కోసం ఉపయోగించినప్పుడు ఘన-ఇంధన రాకెట్లు పెద్ద ప్రతికూలతలను కల"&amp;"ిగి ఉంటాయి, ఎందుకంటే వాటి థ్రస్ట్ త్రోసిపుచ్చబడదు మరియు ఇంధనం అయిపోయే వరకు ఇంజిన్‌లను మూసివేయలేము. 1930 ల చివరలో, వెర్న్‌హెర్ వాన్ బ్రాన్ యొక్క రాకెట్రీ బృందం పీనెమాండేలో పనిచేస్తోంది, విమానంలో ద్రవ-ఇంధన రాకెట్లను వ్యవస్థాపించడాన్ని పరిశోధించింది. హీంకెల్"&amp;" వారి ప్రయత్నాలకు ఉత్సాహంగా మద్దతు ఇచ్చాడు, HE 72 మరియు తరువాత రెండు HE 112 లను ప్రయోగాలకు సరఫరా చేశాడు. 1937 ప్రారంభంలో, ఈ తరువాతి విమానాలలో ఒకటి ఫ్లైట్ సమయంలో దాని పిస్టన్ ఇంజిన్‌తో మూసివేయబడింది, ఆ సమయంలో ఇది రాకెట్ పవర్ ద్వారా మాత్రమే ముందుకు వచ్చింది"&amp;". అదే సమయంలో, హెల్ముత్ వాల్టర్ హైడ్రోజన్ పెరాక్సైడ్ మోనోప్రొపెలెంట్-ఆధారిత రాకెట్లలోకి చేసిన ప్రయోగాలు కాంతి మరియు సరళమైన రాకెట్ల వైపుకు దారితీస్తున్నాయి, ఇవి విమాన సంస్థాపన కోసం బాగా సరిపోతాయి, అయినప్పటికీ గణనీయమైన ప్రమాదం మరియు పరిమిత వ్యవధి. అతను 176 క"&amp;"ొత్త వాల్టర్ ఇంజిన్లలో ఒకదాన్ని ఉపయోగించుకోవడానికి నిర్మించబడింది. ఇది ఒక చిన్న, సరళమైన విమానం, ఇది పూర్తిగా చెక్కతో నిర్మించబడింది, కానీ ఒక అధునాతన, పూర్తిగా పరివేష్టిత కాక్‌పిట్‌ను కలిగి ఉంది, ఫ్రేమ్‌లెస్ సింగిల్-పీస్ క్లియర్ ముక్కుతో, దీని ద్వారా పైలట్"&amp;" యొక్క చుక్కాని పెడల్ మౌంట్‌లు కనిపిస్తాయి మరియు ల్యాండింగ్ గేర్ a సాంప్రదాయిక మరియు ట్రైసైకిల్ గేర్ డిజైన్ల కలయిక, ప్రధాన గేర్ యొక్క స్ట్రట్‌లతో వెనుక వైపున ఫ్యూజ్‌లేజ్‌లోకి ఉపసంహరించుకోవటానికి ఉద్దేశించబడింది, స్థిరమైన, ఏరోడైనమిక్‌గా ఫెయిర్‌డ్ ముక్కు చక"&amp;"్రం మరియు స్ట్రట్‌తో, పైలట్ విమానంలోకి ప్రవేశించిన తరువాత వ్యవస్థాపించబడిన ఒక వికృతమైన ప్లెక్సిగ్లాస్ బబుల్ వార్సిట్జ్ మరియు చూపబడింది, కేవలం, ఒక టేక్ ఆఫ్ ఛాయాచిత్రంలో, ఇది వార్సిట్జ్ యొక్క ఫ్రేమ్ చుట్టూ కాక్‌పిట్ నిర్మించబడింది మరియు ముడుచుకునే తోక చక్రం"&amp;". [2] ఇక్కడ డ్రాయింగ్ ఫ్లష్ గ్లేజింగ్ చూపిస్తుంది. ఇది వాస్తవానికి ఉపయోగించిన ఆధారాలు లేవు. HE 176 యొక్క ప్రత్యేక లక్షణం దాని జెట్టిసన్ ముక్కు తప్పించుకునే వ్యవస్థ. ముక్కును విమానం నుండి వేరు చేయడానికి సంపీడన గాలిని ఉపయోగించారు. అవసరమైన ప్రారంభ శక్తిని తగ"&amp;"్గించడానికి డ్రోగ్ చ్యూట్ ఉపయోగించబడింది. డ్రోగ్ మోహరించిన తరువాత, ఫ్లష్-ఫిట్టింగ్ కాక్‌పిట్ పందిరి విడుదల చేయబడింది మరియు సాంప్రదాయ పైలట్/పారాచూట్ బెయిలౌట్ సంభవించింది. [3] HE 176 యొక్క ప్రాథమిక రూపకల్పన న్యూహార్డెన్‌బర్గ్ రాకెట్ మోటార్ మరియు బూస్టర్ పరీ"&amp;"క్షల సమయంలో రూపొందించబడింది. వాల్టర్ కోన్జెల్ ప్రకారం, ""... న్యూహార్డెన్‌బర్గ్‌లో HE 112 యొక్క విమాన ప్రయత్నాల సమయంలో HE 176 ప్రాజెక్ట్ ఉనికిలోకి వచ్చింది. ఇది ఆ సమయంలో ఒక బోల్డ్ ప్రాజెక్ట్ మరియు అనేక కొత్త సమస్యలను కలిగి ఉంది. ఈ సమయంలో 'ఇంటర్‌సెప్టర్' అ"&amp;"నే పదం ఉంది గురించి మరియు అతను 176 గురించి 'ఇంటర్‌సెప్టర్' కోసం పరిశోధనా విమానం. "" 1936 లో, ప్రపంచంలోని మొట్టమొదటి రాకెట్ విమానాన్ని నిర్మించడానికి RLM హీంకెల్ కాంట్రాక్టును ఇచ్చింది. మాక్-అప్ కోసం, వార్సిట్జ్ తన చుట్టూ ఉన్న ప్రతిదానితో ఒక పారాచూట్ మీద క"&amp;"ూర్చున్నాడు, గంటకు 1,000 కిలోమీటర్ల (620 mph) వేగంతో వేగవంతం చేయగల చిన్న విమానాన్ని నిర్మించాలనే ఆలోచన ఉంది. ఫ్యూజ్‌లేజ్ యొక్క గొప్ప వ్యాసం 700 మిల్లీమీటర్లు (28 అంగుళాలు) మాత్రమే. ఫ్యూజ్‌లేజ్‌తో సహా మొత్తం ఉపరితల వైశాల్యం 5 చదరపు మీటర్లు (54 చదరపు అడుగుల"&amp;"ు), 5 మీటర్లు (16 అడుగులు) రెక్కలు, ఫ్యూజ్‌లేజ్ పొడవు 5.5 మీటర్లు (18 అడుగులు), అండర్ క్యారేజీతో 1.44 మీటర్లు (4.7 వద్ద అమలు చేయబడింది అడుగులు), మరియు 700 మిల్లీమీటర్ల వీల్‌బేస్ (28 అంగుళాలు). ఎలిప్టికల్ వింగ్ రెక్క స్వీప్ 40% మరియు 90 మిల్లీమీటర్ల (3.5 అ"&amp;"ంగుళాలు) వద్ద 9% మందం కలిగి ఉంది. రెక్కలలో 82% హైడ్రోజన్ పెరాక్సైడ్ ఇంధనం ఉంది. వార్సిట్జ్ ప్రకారం, పరీక్షల సమయంలో వాన్ బ్రాన్ సహకారం గురించి మాట్లాడుతూ, ""వాల్టర్ రాకెట్ ఇంజిన్‌తో HE 176-V1 ప్రాజెక్టులో సాంకేతికంగా భాగం కానప్పటికీ, సహజంగానే దానిని ప్రభావ"&amp;"ితం చేసే ప్రతిదీ తనకు మరియు అతని సహచరులకు ఆసక్తిని కలిగిస్తుంది ఎందుకంటే అతను 176- V2 వాన్ బ్రాన్ ఇంజిన్ కలిగి ఉంది ... ""[4] వార్సిట్జ్ 20 జూన్ 1939 నాటి ప్రపంచంలోని మొట్టమొదటి మనుషుల రాకెట్ విమానాన్ని వివరించాడు,"" మొదట ఉద్దేశించిన దాని నుండి మరొక శీర్ష"&amp;"ికపై ఆమె గాలిలోకి దూకి, యా మరియు ఒక చలనం తో ఎగిరింది . . ఎయిర్‌స్ట్రిప్, ఓడిపోతుంది నేను చేయగలిగిన వేగం మరియు ఎత్తు, మరియు ఈ నిటారుగా ఉన్న సమయంలో ట్యాంకులు ఎండిపోతున్నప్పుడు రాకెట్ మరణించింది. ఆకస్మిక వేగం కోల్పోవడం నా సంయమన పట్టీలలో నన్ను ముందుకు తీసుకువ"&amp;"ెళ్ళింది. నేను కర్రను ముందుకు నొక్కి, పెన్నేపై వేగంగా పట్టుకున్నాను మరియు గంటకు 500 కిలోమీటర్ల దూరంలో వచ్చాను. నేను ఎయిర్‌ఫీల్డ్ సరిహద్దును దాటాను మరియు అనేక సూచించిన చిన్న బౌన్స్ తరువాత యంత్రం ఆగిపోయింది. HE 176 యొక్క పరీక్ష ఒక విమానాన్ని మాత్రమే నిర్మిం"&amp;"చడంతో ముగిసింది. దీనిని బెర్లిన్ ఎయిర్ మ్యూజియంలో ప్రదర్శించారు మరియు 1943 లో మిత్రరాజ్యాల బాంబు దాడి ద్వారా నాశనం చేయబడింది. [3] ప్రోగ్రాం రద్దు చేయడానికి ముందు, ప్రణాళికలు రూపొందించబడ్డాయి మరింత అధునాతన రాకెట్-విమానం కోసం, ot హాత్మక HE 176 V2. ఇది ఎప్పు"&amp;"డూ నిర్మించబడలేదు, కానీ ఇది వాస్తవానికి ఎగిరిన విమానం వలె అదే హోదాను కలిగి ఉన్నందున, చాలా పుస్తకాలు మరియు వెబ్‌సైట్లు దాని మునుపటి పేరును వివరించడానికి దాని చిత్రాలను తప్పుగా ప్రచురిస్తాయి. ఇది. ప్రధానంగా యుద్ధానంతర గెర్డ్ హ్యూమాన్ ఎయిర్ బ్రష్ ఉద్యోగం మరి"&amp;"యు దీనికి ఆధారం తెలియదు. జర్మనీ చివరికి కార్యాచరణ రాకెట్-చోదక ఫైటర్, అలెగ్జాండర్ లిప్పీష్-రూపొందించిన నాకు 163 కోమెట్, కానీ ఇది సి చేత తయారు చేయబడింది OMPETING మెసెర్స్చ్మిట్")</f>
        <v>హీంకెల్ అతను 176 ఒక జర్మన్ రాకెట్-శక్తితో కూడిన విమానం. ఇది ప్రపంచంలోని మొట్టమొదటి విమానం, కేవలం ద్రవ-ఇంధన రాకెట్ ద్వారా మాత్రమే ముందుకు సాగడం, 20 జూన్ 1939 న ఎరిక్ వార్సిట్జ్‌తో కలిసి నియంత్రణల వద్ద మొదటి శక్తితో కూడిన విమానంలో ఉంది. హై-స్పీడ్ ఫ్లైట్ కోసం టెక్నాలజీని అభివృద్ధి చేయడానికి డైరెక్టర్ ఎర్నెస్ట్ హీంకెల్ యొక్క ప్రాధాన్యతకు అనుగుణంగా ఇది హీంకెల్ కంపెనీ ఒక ప్రైవేట్ వెంచర్. HE 176 యొక్క పనితీరు అద్భుతమైనది కాదు, కానీ ఇది రాకెట్ ప్రొపల్షన్ కోసం "కాన్సెప్ట్ యొక్క రుజువు" ను అందించింది. HE 176 కు సంబంధించిన అన్ని పత్రాలు యుద్ధ సమయంలో నాశనం చేయబడ్డాయి. వార్సిట్జ్ ఆటోబయోగ్రఫీ సోవియట్/రష్యన్ ఆర్కైవ్లలో పదార్థం ఉందని సూచిస్తుంది. వార్సిట్జ్ యొక్క ఆత్మకథలో 750 కి.మీ/గం, లేదా 800 కిమీ/గం/గం చేరుకున్న వేగం, అలాగే కొన్ని డ్రాయింగ్లు వంటి విమానం యొక్క తరచుగా కోట్ చేయబడిన పనితీరు డేటా ధ్వని పత్రాలపై ఆధారపడదు. HE 176 యొక్క రెండు నిజమైన చిత్రాలు మాత్రమే బయటపడ్డాయి, అవి పరీక్షల సమయంలో పీనెమాండేలో తీయబడ్డాయి. [1] 1920 వ దశకంలో, జర్మన్ డేర్‌డెవిల్స్ కార్లు, మోటారు సైకిళ్ళు, రైల్వే క్యారేజీలు, మంచు స్లెడ్లు మరియు 1929 నాటికి, అలెగ్జాండర్ లిప్పిష్ యొక్క ఎంటె మరియు ఫ్రిట్జ్ వాన్ ఒపెల్ యొక్క రాక్ వంటి విమానాలను నడిపించడానికి ఘన-ఇంధన రాకెట్లను ఉపయోగించడం ద్వారా ప్రయోగాలు చేశారు. అయినప్పటికీ, విమాన ప్రొపల్షన్ కోసం ఉపయోగించినప్పుడు ఘన-ఇంధన రాకెట్లు పెద్ద ప్రతికూలతలను కలిగి ఉంటాయి, ఎందుకంటే వాటి థ్రస్ట్ త్రోసిపుచ్చబడదు మరియు ఇంధనం అయిపోయే వరకు ఇంజిన్‌లను మూసివేయలేము. 1930 ల చివరలో, వెర్న్‌హెర్ వాన్ బ్రాన్ యొక్క రాకెట్రీ బృందం పీనెమాండేలో పనిచేస్తోంది, విమానంలో ద్రవ-ఇంధన రాకెట్లను వ్యవస్థాపించడాన్ని పరిశోధించింది. హీంకెల్ వారి ప్రయత్నాలకు ఉత్సాహంగా మద్దతు ఇచ్చాడు, HE 72 మరియు తరువాత రెండు HE 112 లను ప్రయోగాలకు సరఫరా చేశాడు. 1937 ప్రారంభంలో, ఈ తరువాతి విమానాలలో ఒకటి ఫ్లైట్ సమయంలో దాని పిస్టన్ ఇంజిన్‌తో మూసివేయబడింది, ఆ సమయంలో ఇది రాకెట్ పవర్ ద్వారా మాత్రమే ముందుకు వచ్చింది. అదే సమయంలో, హెల్ముత్ వాల్టర్ హైడ్రోజన్ పెరాక్సైడ్ మోనోప్రొపెలెంట్-ఆధారిత రాకెట్లలోకి చేసిన ప్రయోగాలు కాంతి మరియు సరళమైన రాకెట్ల వైపుకు దారితీస్తున్నాయి, ఇవి విమాన సంస్థాపన కోసం బాగా సరిపోతాయి, అయినప్పటికీ గణనీయమైన ప్రమాదం మరియు పరిమిత వ్యవధి. అతను 176 కొత్త వాల్టర్ ఇంజిన్లలో ఒకదాన్ని ఉపయోగించుకోవడానికి నిర్మించబడింది. ఇది ఒక చిన్న, సరళమైన విమానం, ఇది పూర్తిగా చెక్కతో నిర్మించబడింది, కానీ ఒక అధునాతన, పూర్తిగా పరివేష్టిత కాక్‌పిట్‌ను కలిగి ఉంది, ఫ్రేమ్‌లెస్ సింగిల్-పీస్ క్లియర్ ముక్కుతో, దీని ద్వారా పైలట్ యొక్క చుక్కాని పెడల్ మౌంట్‌లు కనిపిస్తాయి మరియు ల్యాండింగ్ గేర్ a సాంప్రదాయిక మరియు ట్రైసైకిల్ గేర్ డిజైన్ల కలయిక, ప్రధాన గేర్ యొక్క స్ట్రట్‌లతో వెనుక వైపున ఫ్యూజ్‌లేజ్‌లోకి ఉపసంహరించుకోవటానికి ఉద్దేశించబడింది, స్థిరమైన, ఏరోడైనమిక్‌గా ఫెయిర్‌డ్ ముక్కు చక్రం మరియు స్ట్రట్‌తో, పైలట్ విమానంలోకి ప్రవేశించిన తరువాత వ్యవస్థాపించబడిన ఒక వికృతమైన ప్లెక్సిగ్లాస్ బబుల్ వార్సిట్జ్ మరియు చూపబడింది, కేవలం, ఒక టేక్ ఆఫ్ ఛాయాచిత్రంలో, ఇది వార్సిట్జ్ యొక్క ఫ్రేమ్ చుట్టూ కాక్‌పిట్ నిర్మించబడింది మరియు ముడుచుకునే తోక చక్రం. [2] ఇక్కడ డ్రాయింగ్ ఫ్లష్ గ్లేజింగ్ చూపిస్తుంది. ఇది వాస్తవానికి ఉపయోగించిన ఆధారాలు లేవు. HE 176 యొక్క ప్రత్యేక లక్షణం దాని జెట్టిసన్ ముక్కు తప్పించుకునే వ్యవస్థ. ముక్కును విమానం నుండి వేరు చేయడానికి సంపీడన గాలిని ఉపయోగించారు. అవసరమైన ప్రారంభ శక్తిని తగ్గించడానికి డ్రోగ్ చ్యూట్ ఉపయోగించబడింది. డ్రోగ్ మోహరించిన తరువాత, ఫ్లష్-ఫిట్టింగ్ కాక్‌పిట్ పందిరి విడుదల చేయబడింది మరియు సాంప్రదాయ పైలట్/పారాచూట్ బెయిలౌట్ సంభవించింది. [3] HE 176 యొక్క ప్రాథమిక రూపకల్పన న్యూహార్డెన్‌బర్గ్ రాకెట్ మోటార్ మరియు బూస్టర్ పరీక్షల సమయంలో రూపొందించబడింది. వాల్టర్ కోన్జెల్ ప్రకారం, "... న్యూహార్డెన్‌బర్గ్‌లో HE 112 యొక్క విమాన ప్రయత్నాల సమయంలో HE 176 ప్రాజెక్ట్ ఉనికిలోకి వచ్చింది. ఇది ఆ సమయంలో ఒక బోల్డ్ ప్రాజెక్ట్ మరియు అనేక కొత్త సమస్యలను కలిగి ఉంది. ఈ సమయంలో 'ఇంటర్‌సెప్టర్' అనే పదం ఉంది గురించి మరియు అతను 176 గురించి 'ఇంటర్‌సెప్టర్' కోసం పరిశోధనా విమానం. " 1936 లో, ప్రపంచంలోని మొట్టమొదటి రాకెట్ విమానాన్ని నిర్మించడానికి RLM హీంకెల్ కాంట్రాక్టును ఇచ్చింది. మాక్-అప్ కోసం, వార్సిట్జ్ తన చుట్టూ ఉన్న ప్రతిదానితో ఒక పారాచూట్ మీద కూర్చున్నాడు, గంటకు 1,000 కిలోమీటర్ల (620 mph) వేగంతో వేగవంతం చేయగల చిన్న విమానాన్ని నిర్మించాలనే ఆలోచన ఉంది. ఫ్యూజ్‌లేజ్ యొక్క గొప్ప వ్యాసం 700 మిల్లీమీటర్లు (28 అంగుళాలు) మాత్రమే. ఫ్యూజ్‌లేజ్‌తో సహా మొత్తం ఉపరితల వైశాల్యం 5 చదరపు మీటర్లు (54 చదరపు అడుగులు), 5 మీటర్లు (16 అడుగులు) రెక్కలు, ఫ్యూజ్‌లేజ్ పొడవు 5.5 మీటర్లు (18 అడుగులు), అండర్ క్యారేజీతో 1.44 మీటర్లు (4.7 వద్ద అమలు చేయబడింది అడుగులు), మరియు 700 మిల్లీమీటర్ల వీల్‌బేస్ (28 అంగుళాలు). ఎలిప్టికల్ వింగ్ రెక్క స్వీప్ 40% మరియు 90 మిల్లీమీటర్ల (3.5 అంగుళాలు) వద్ద 9% మందం కలిగి ఉంది. రెక్కలలో 82% హైడ్రోజన్ పెరాక్సైడ్ ఇంధనం ఉంది. వార్సిట్జ్ ప్రకారం, పరీక్షల సమయంలో వాన్ బ్రాన్ సహకారం గురించి మాట్లాడుతూ, "వాల్టర్ రాకెట్ ఇంజిన్‌తో HE 176-V1 ప్రాజెక్టులో సాంకేతికంగా భాగం కానప్పటికీ, సహజంగానే దానిని ప్రభావితం చేసే ప్రతిదీ తనకు మరియు అతని సహచరులకు ఆసక్తిని కలిగిస్తుంది ఎందుకంటే అతను 176- V2 వాన్ బ్రాన్ ఇంజిన్ కలిగి ఉంది ... "[4] వార్సిట్జ్ 20 జూన్ 1939 నాటి ప్రపంచంలోని మొట్టమొదటి మనుషుల రాకెట్ విమానాన్ని వివరించాడు," మొదట ఉద్దేశించిన దాని నుండి మరొక శీర్షికపై ఆమె గాలిలోకి దూకి, యా మరియు ఒక చలనం తో ఎగిరింది . . ఎయిర్‌స్ట్రిప్, ఓడిపోతుంది నేను చేయగలిగిన వేగం మరియు ఎత్తు, మరియు ఈ నిటారుగా ఉన్న సమయంలో ట్యాంకులు ఎండిపోతున్నప్పుడు రాకెట్ మరణించింది. ఆకస్మిక వేగం కోల్పోవడం నా సంయమన పట్టీలలో నన్ను ముందుకు తీసుకువెళ్ళింది. నేను కర్రను ముందుకు నొక్కి, పెన్నేపై వేగంగా పట్టుకున్నాను మరియు గంటకు 500 కిలోమీటర్ల దూరంలో వచ్చాను. నేను ఎయిర్‌ఫీల్డ్ సరిహద్దును దాటాను మరియు అనేక సూచించిన చిన్న బౌన్స్ తరువాత యంత్రం ఆగిపోయింది. HE 176 యొక్క పరీక్ష ఒక విమానాన్ని మాత్రమే నిర్మించడంతో ముగిసింది. దీనిని బెర్లిన్ ఎయిర్ మ్యూజియంలో ప్రదర్శించారు మరియు 1943 లో మిత్రరాజ్యాల బాంబు దాడి ద్వారా నాశనం చేయబడింది. [3] ప్రోగ్రాం రద్దు చేయడానికి ముందు, ప్రణాళికలు రూపొందించబడ్డాయి మరింత అధునాతన రాకెట్-విమానం కోసం, ot హాత్మక HE 176 V2. ఇది ఎప్పుడూ నిర్మించబడలేదు, కానీ ఇది వాస్తవానికి ఎగిరిన విమానం వలె అదే హోదాను కలిగి ఉన్నందున, చాలా పుస్తకాలు మరియు వెబ్‌సైట్లు దాని మునుపటి పేరును వివరించడానికి దాని చిత్రాలను తప్పుగా ప్రచురిస్తాయి. ఇది. ప్రధానంగా యుద్ధానంతర గెర్డ్ హ్యూమాన్ ఎయిర్ బ్రష్ ఉద్యోగం మరియు దీనికి ఆధారం తెలియదు. జర్మనీ చివరికి కార్యాచరణ రాకెట్-చోదక ఫైటర్, అలెగ్జాండర్ లిప్పీష్-రూపొందించిన నాకు 163 కోమెట్, కానీ ఇది సి చేత తయారు చేయబడింది OMPETING మెసెర్స్చ్మిట్</v>
      </c>
      <c r="E4" s="1" t="s">
        <v>192</v>
      </c>
      <c r="M4" s="1" t="s">
        <v>193</v>
      </c>
      <c r="N4" s="1" t="str">
        <f>IFERROR(__xludf.DUMMYFUNCTION("GOOGLETRANSLATE(M:M, ""en"", ""te"")"),"ప్రయోగాత్మక")</f>
        <v>ప్రయోగాత్మక</v>
      </c>
      <c r="P4" s="1" t="s">
        <v>194</v>
      </c>
      <c r="Q4" s="1" t="str">
        <f>IFERROR(__xludf.DUMMYFUNCTION("GOOGLETRANSLATE(P:P, ""en"", ""te"")"),"హీంకెల్")</f>
        <v>హీంకెల్</v>
      </c>
      <c r="R4" s="2" t="s">
        <v>195</v>
      </c>
      <c r="U4" s="4">
        <v>14416.0</v>
      </c>
      <c r="W4" s="1">
        <v>1.0</v>
      </c>
      <c r="X4" s="1" t="s">
        <v>196</v>
      </c>
      <c r="Y4" s="1" t="s">
        <v>197</v>
      </c>
      <c r="Z4" s="1" t="s">
        <v>198</v>
      </c>
      <c r="AA4" s="1" t="s">
        <v>199</v>
      </c>
      <c r="AB4" s="1" t="s">
        <v>200</v>
      </c>
      <c r="AC4" s="1" t="s">
        <v>201</v>
      </c>
      <c r="AD4" s="1" t="s">
        <v>202</v>
      </c>
      <c r="AE4" s="1" t="s">
        <v>203</v>
      </c>
      <c r="AF4" s="1" t="s">
        <v>204</v>
      </c>
      <c r="AG4" s="1" t="s">
        <v>205</v>
      </c>
      <c r="AH4" s="1" t="s">
        <v>206</v>
      </c>
      <c r="AI4" s="1" t="s">
        <v>207</v>
      </c>
      <c r="AJ4" s="1" t="s">
        <v>208</v>
      </c>
      <c r="AK4" s="1" t="s">
        <v>209</v>
      </c>
    </row>
    <row r="5">
      <c r="A5" s="1" t="s">
        <v>210</v>
      </c>
      <c r="B5" s="1" t="str">
        <f>IFERROR(__xludf.DUMMYFUNCTION("GOOGLETRANSLATE(A:A, ""en"", ""te"")"),"మిత్సుబిషి 2 ఎంఆర్")</f>
        <v>మిత్సుబిషి 2 ఎంఆర్</v>
      </c>
      <c r="C5" s="1" t="s">
        <v>211</v>
      </c>
      <c r="D5" s="1" t="str">
        <f>IFERROR(__xludf.DUMMYFUNCTION("GOOGLETRANSLATE(C:C, ""en"", ""te"")"),"మిత్సుబిషి 2 ఎంఆర్ 1920 లలో జపనీస్ క్యారియర్-ఆధారిత నిఘా విమానం, దీనిని నేవీ టైప్ 10 క్యారియర్ రికనైసెన్స్ ఎయిర్క్రాఫ్ట్ లేదా నేవీ యొక్క షార్ట్ హోదా పథకంలో సి 1 ఎమ్ అని కూడా పిలుస్తారు. [1] బ్రిటిష్ ఎయిర్క్రాఫ్ట్ డిజైనర్ హెర్బర్ట్ స్మిత్ చేత మిత్సుబిషి కో"&amp;"సం రూపొందించబడిన 2MR ను 1920 మరియు 1930 లలో ఇంపీరియల్ జపనీస్ నేవీ ఉపయోగించింది. 1921 లో, ఇంపీరియల్ జపనీస్ నావికాదళం మూడు రకాల క్యారియర్-ఆధారిత విమానాల కోసం మిత్సుబిషి యొక్క కొత్తగా స్థాపించబడిన విమాన అనుబంధ సంస్థతో ఒక ఆర్డర్‌ను ఉంచింది, ఇందులో ఫైటర్, నిఘా"&amp;" విమానం మరియు టార్పెడో బాంబర్ ఉన్నాయి. ఈ విమానాలను రూపొందించడానికి గతంలో సోప్విత్ ఏవియేషన్ కంపెనీకి చెందిన హెర్బర్ట్ స్మిత్ నేతృత్వంలోని బ్రిటిష్ ఇంజనీర్ల బృందాన్ని మిత్సుబిషి నియమించింది. మిత్సుబిషి ది 2 ఎంఆర్ చేత నియమించబడిన నిఘా విమానం కోసం స్మిత్ రూపక"&amp;"ల్పన, మొదట 12 జనవరి 1922 న ప్రయాణించింది. [2] 2MR సమకాలీన 1MF ఫైటర్ (అనగా సింగిల్-బే చెక్క బైప్‌లేన్) కు సమానమైన లేఅవుట్ కలిగి ఉంది, కానీ ఇద్దరు వ్యక్తుల సిబ్బందికి వసతి కల్పించడానికి స్కేల్ చేయబడింది మరియు ఇలాంటి లైసెన్స్ నిర్మించిన హిస్పానో-స్యూజా ఇంజిన"&amp;"్‌తో శక్తినిచ్చింది. విజయవంతమైన పరీక్ష తరువాత, 2MR ను జపనీస్ నావికాదళం నేవీ టైప్ 10 క్యారియర్ నిఘా విమానం (టైప్ 10 1921 యొక్క ఆర్డరింగ్ సంవత్సరాన్ని సూచిస్తుంది, తైషా కాలం యొక్క పదవ సంవత్సరం), ఉత్పత్తి కొనసాగుతోంది, మొత్తం, మొత్తం 159 నిర్మించబడుతోంది. [3"&amp;"] 1930 లో, మిత్సుబిషి ఒక స్వల్ప-శ్రేణి నిఘా విమానం, 2MR7, 2MR మరియు B2M టార్పెడో బాంబర్ మరియు 2MR8 పారాసోల్ మోనోప్లేన్ నుండి అభివృద్ధి చేయబడిన ఒక బిప్‌లేన్ జపనీస్ ఆర్మీ వైమానిక దళ అవసరాన్ని తీర్చడానికి రెండు విమానాలను అభివృద్ధి చేసింది, 2MR8 విజయవంతమైంది "&amp;"మరియు టైప్ 92 నిఘా విమానంగా సేవలోకి ఆదేశించబడింది. ఈ విమానం నేవీ 2 ఎంఆర్ విమానాలతో సంబంధం లేదు. 2MR యొక్క బిప్‌లేన్ సిరీస్ 1920 లలో మరియు 1930 లలో జపాన్ యొక్క విమాన వాహక నౌకలలో సేవలో కొనసాగింది, 1930 ల చివరి వరకు సంస్కరణలు ఇంటర్మీడియట్ శిక్షకులుగా ఉపయోగిం"&amp;"చబడుతున్నాయి. [3] చాలా మంది పౌర వినియోగానికి మార్చబడ్డారు, శిక్షకులుగా మరియు వార్తాపత్రిక సంస్థల కోసం కమ్యూనికేషన్ ప్రయోజనాల కోసం ఉపయోగించబడ్డారు. కొన్ని 1938 వరకు పౌర సేవలో ఉన్నాయి. [2] జపనీస్ విమానం నుండి డేటా 1910-1941 [2] సాధారణ లక్షణాలు పనితీరు ఆయుధ "&amp;"సంబంధిత అభివృద్ధి 2 హైఫనేటెడ్ వెనుకంజలో ఉన్న లేఖ (-j, -k, -l, -n లేదా -s) ద్వితీయ పాత్ర కోసం సవరించిన డిజైన్‌ను సూచిస్తుంది")</f>
        <v>మిత్సుబిషి 2 ఎంఆర్ 1920 లలో జపనీస్ క్యారియర్-ఆధారిత నిఘా విమానం, దీనిని నేవీ టైప్ 10 క్యారియర్ రికనైసెన్స్ ఎయిర్క్రాఫ్ట్ లేదా నేవీ యొక్క షార్ట్ హోదా పథకంలో సి 1 ఎమ్ అని కూడా పిలుస్తారు. [1] బ్రిటిష్ ఎయిర్క్రాఫ్ట్ డిజైనర్ హెర్బర్ట్ స్మిత్ చేత మిత్సుబిషి కోసం రూపొందించబడిన 2MR ను 1920 మరియు 1930 లలో ఇంపీరియల్ జపనీస్ నేవీ ఉపయోగించింది. 1921 లో, ఇంపీరియల్ జపనీస్ నావికాదళం మూడు రకాల క్యారియర్-ఆధారిత విమానాల కోసం మిత్సుబిషి యొక్క కొత్తగా స్థాపించబడిన విమాన అనుబంధ సంస్థతో ఒక ఆర్డర్‌ను ఉంచింది, ఇందులో ఫైటర్, నిఘా విమానం మరియు టార్పెడో బాంబర్ ఉన్నాయి. ఈ విమానాలను రూపొందించడానికి గతంలో సోప్విత్ ఏవియేషన్ కంపెనీకి చెందిన హెర్బర్ట్ స్మిత్ నేతృత్వంలోని బ్రిటిష్ ఇంజనీర్ల బృందాన్ని మిత్సుబిషి నియమించింది. మిత్సుబిషి ది 2 ఎంఆర్ చేత నియమించబడిన నిఘా విమానం కోసం స్మిత్ రూపకల్పన, మొదట 12 జనవరి 1922 న ప్రయాణించింది. [2] 2MR సమకాలీన 1MF ఫైటర్ (అనగా సింగిల్-బే చెక్క బైప్‌లేన్) కు సమానమైన లేఅవుట్ కలిగి ఉంది, కానీ ఇద్దరు వ్యక్తుల సిబ్బందికి వసతి కల్పించడానికి స్కేల్ చేయబడింది మరియు ఇలాంటి లైసెన్స్ నిర్మించిన హిస్పానో-స్యూజా ఇంజిన్‌తో శక్తినిచ్చింది. విజయవంతమైన పరీక్ష తరువాత, 2MR ను జపనీస్ నావికాదళం నేవీ టైప్ 10 క్యారియర్ నిఘా విమానం (టైప్ 10 1921 యొక్క ఆర్డరింగ్ సంవత్సరాన్ని సూచిస్తుంది, తైషా కాలం యొక్క పదవ సంవత్సరం), ఉత్పత్తి కొనసాగుతోంది, మొత్తం, మొత్తం 159 నిర్మించబడుతోంది. [3] 1930 లో, మిత్సుబిషి ఒక స్వల్ప-శ్రేణి నిఘా విమానం, 2MR7, 2MR మరియు B2M టార్పెడో బాంబర్ మరియు 2MR8 పారాసోల్ మోనోప్లేన్ నుండి అభివృద్ధి చేయబడిన ఒక బిప్‌లేన్ జపనీస్ ఆర్మీ వైమానిక దళ అవసరాన్ని తీర్చడానికి రెండు విమానాలను అభివృద్ధి చేసింది, 2MR8 విజయవంతమైంది మరియు టైప్ 92 నిఘా విమానంగా సేవలోకి ఆదేశించబడింది. ఈ విమానం నేవీ 2 ఎంఆర్ విమానాలతో సంబంధం లేదు. 2MR యొక్క బిప్‌లేన్ సిరీస్ 1920 లలో మరియు 1930 లలో జపాన్ యొక్క విమాన వాహక నౌకలలో సేవలో కొనసాగింది, 1930 ల చివరి వరకు సంస్కరణలు ఇంటర్మీడియట్ శిక్షకులుగా ఉపయోగించబడుతున్నాయి. [3] చాలా మంది పౌర వినియోగానికి మార్చబడ్డారు, శిక్షకులుగా మరియు వార్తాపత్రిక సంస్థల కోసం కమ్యూనికేషన్ ప్రయోజనాల కోసం ఉపయోగించబడ్డారు. కొన్ని 1938 వరకు పౌర సేవలో ఉన్నాయి. [2] జపనీస్ విమానం నుండి డేటా 1910-1941 [2] సాధారణ లక్షణాలు పనితీరు ఆయుధ సంబంధిత అభివృద్ధి 2 హైఫనేటెడ్ వెనుకంజలో ఉన్న లేఖ (-j, -k, -l, -n లేదా -s) ద్వితీయ పాత్ర కోసం సవరించిన డిజైన్‌ను సూచిస్తుంది</v>
      </c>
      <c r="E5" s="1" t="s">
        <v>212</v>
      </c>
      <c r="M5" s="1" t="s">
        <v>213</v>
      </c>
      <c r="N5" s="1" t="str">
        <f>IFERROR(__xludf.DUMMYFUNCTION("GOOGLETRANSLATE(M:M, ""en"", ""te"")"),"నిఘా విమానం")</f>
        <v>నిఘా విమానం</v>
      </c>
      <c r="P5" s="1" t="s">
        <v>214</v>
      </c>
      <c r="Q5" s="1" t="str">
        <f>IFERROR(__xludf.DUMMYFUNCTION("GOOGLETRANSLATE(P:P, ""en"", ""te"")"),"మిత్సుబిషి")</f>
        <v>మిత్సుబిషి</v>
      </c>
      <c r="R5" s="2" t="s">
        <v>215</v>
      </c>
      <c r="S5" s="1" t="s">
        <v>216</v>
      </c>
      <c r="T5" s="1" t="str">
        <f>IFERROR(__xludf.DUMMYFUNCTION("GOOGLETRANSLATE(S:S, ""en"", ""te"")"),"హెర్బర్ట్ స్మిత్")</f>
        <v>హెర్బర్ట్ స్మిత్</v>
      </c>
      <c r="U5" s="4">
        <v>8048.0</v>
      </c>
      <c r="V5" s="1">
        <v>159.0</v>
      </c>
      <c r="W5" s="1">
        <v>2.0</v>
      </c>
      <c r="X5" s="1" t="s">
        <v>217</v>
      </c>
      <c r="Y5" s="1" t="s">
        <v>218</v>
      </c>
      <c r="AA5" s="1" t="s">
        <v>219</v>
      </c>
      <c r="AB5" s="1" t="s">
        <v>220</v>
      </c>
      <c r="AC5" s="1" t="s">
        <v>221</v>
      </c>
      <c r="AD5" s="1" t="s">
        <v>222</v>
      </c>
      <c r="AE5" s="1" t="s">
        <v>223</v>
      </c>
      <c r="AK5" s="1" t="s">
        <v>224</v>
      </c>
      <c r="AL5" s="1" t="s">
        <v>225</v>
      </c>
      <c r="AM5" s="1" t="s">
        <v>226</v>
      </c>
      <c r="AN5" s="1" t="str">
        <f>IFERROR(__xludf.DUMMYFUNCTION("GOOGLETRANSLATE(AM:AM, ""en"", ""te"")"),"ఇంపీరియల్ జపనీస్ నేవీ")</f>
        <v>ఇంపీరియల్ జపనీస్ నేవీ</v>
      </c>
      <c r="AO5" s="1" t="s">
        <v>227</v>
      </c>
      <c r="AP5" s="1" t="s">
        <v>228</v>
      </c>
      <c r="AQ5" s="1" t="s">
        <v>229</v>
      </c>
      <c r="AR5" s="1" t="s">
        <v>230</v>
      </c>
      <c r="AS5" s="1" t="s">
        <v>231</v>
      </c>
      <c r="AT5" s="1" t="s">
        <v>232</v>
      </c>
      <c r="AU5" s="1" t="str">
        <f>IFERROR(__xludf.DUMMYFUNCTION("GOOGLETRANSLATE(AT:AT, ""en"", ""te"")"),"2 స్థిర ఫార్వర్డ్ ఫైరింగ్ 7.7 మిమీ మెషిన్ గన్స్ మరియు రెండు సరళంగా 7.7 మిమీ మెషిన్ గన్స్ అబ్జర్వర్లలో కాక్‌పిట్")</f>
        <v>2 స్థిర ఫార్వర్డ్ ఫైరింగ్ 7.7 మిమీ మెషిన్ గన్స్ మరియు రెండు సరళంగా 7.7 మిమీ మెషిన్ గన్స్ అబ్జర్వర్లలో కాక్‌పిట్</v>
      </c>
      <c r="AV5" s="1" t="s">
        <v>233</v>
      </c>
      <c r="AW5" s="1" t="str">
        <f>IFERROR(__xludf.DUMMYFUNCTION("GOOGLETRANSLATE(AV:AV, ""en"", ""te"")"),"3x 30 కిలోలు (66 ఎల్బి) బాంబులు")</f>
        <v>3x 30 కిలోలు (66 ఎల్బి) బాంబులు</v>
      </c>
    </row>
    <row r="6">
      <c r="A6" s="1" t="s">
        <v>234</v>
      </c>
      <c r="B6" s="1" t="str">
        <f>IFERROR(__xludf.DUMMYFUNCTION("GOOGLETRANSLATE(A:A, ""en"", ""te"")"),"కవాసాకి ఆర్మీ టైప్ 92 ఫైటర్")</f>
        <v>కవాసాకి ఆర్మీ టైప్ 92 ఫైటర్</v>
      </c>
      <c r="C6" s="1" t="s">
        <v>235</v>
      </c>
      <c r="D6" s="1" t="str">
        <f>IFERROR(__xludf.DUMMYFUNCTION("GOOGLETRANSLATE(C:C, ""en"", ""te"")"),"కవాసాకి KDA-5 అనేది జపనీస్ సింగిల్-సీట్ల బిప్‌లేన్ ఫైటర్, ఇది ఇంపీరియల్ జపనీస్ సైన్యం కోసం జర్మన్ డాక్టర్ రిచర్డ్ వోగ్ట్ రూపొందించారు. ఫైటర్ బిప్‌లేన్ కోసం జపనీస్ సైన్యం అవసరాన్ని తీర్చడానికి KDA-5 ను రిచర్డ్ వోగ్ట్ రూపొందించారు. ఐదు ప్రోటోటైప్‌లను కవాసాక"&amp;"ి కోకాకి కోగీ కె.కె. మొదట 1930 లో ఎగిరింది. పరీక్ష తరువాత, ఈ విమానం 1932 లో ఆర్మీ టైప్ 92 మోడల్ 1 ఫైటర్‌గా ఉత్పత్తిలోకి వచ్చింది. [1] ఈ విమానం అసమాన-స్పాన్ సెస్క్విప్లేన్ రెక్కలు మరియు స్థిర టెయిల్‌వీల్ ల్యాండింగ్ గేర్‌లను కలిగి ఉంది మరియు ఇది 470 కిలోవాట"&amp;"్ల (630 హెచ్‌పి) బిఎమ్‌డబ్ల్యూ వై ఇంజిన్‌తో శక్తినిచ్చింది. 180 విమానాలు నిర్మించిన తరువాత, నిర్మాణాత్మకంగా బలపడిన మరియు మరింత శక్తివంతమైన టైప్ 92 మోడల్ 2 తో ఉత్పత్తి కొనసాగింది. మరో 200 మోడల్ 2 లు నిర్మించబడ్డాయి. [1] రెండు వెర్షన్లు మంచకువో (మంచూరియా) ల"&amp;"ోని ఇంపీరియల్ జపనీస్ ఆర్మీ వైమానిక దళంతో చర్యను చూశాయి, అయినప్పటికీ ఇది అస్థిర టేకాఫ్ మరియు ల్యాండింగ్ ప్రవర్తన మరియు నిర్వహించడం కష్టం, ముఖ్యంగా చల్లని వాతావరణంలో నిర్వహించడం కష్టం. [1] కొంతమంది ఇప్పటికీ 1941 లో శిక్షకులుగా సేవలో ఉన్నారు. ఇలస్ట్రేటెడ్ ఎన"&amp;"్సైక్లోపీడియా ఆఫ్ ఎయిర్క్రాఫ్ట్ నుండి డేటా, [2] పూర్తి బుక్ ఆఫ్ ఫైటర్స్ [3] సాధారణ లక్షణాలు పనితీరు ఆయుధాలు")</f>
        <v>కవాసాకి KDA-5 అనేది జపనీస్ సింగిల్-సీట్ల బిప్‌లేన్ ఫైటర్, ఇది ఇంపీరియల్ జపనీస్ సైన్యం కోసం జర్మన్ డాక్టర్ రిచర్డ్ వోగ్ట్ రూపొందించారు. ఫైటర్ బిప్‌లేన్ కోసం జపనీస్ సైన్యం అవసరాన్ని తీర్చడానికి KDA-5 ను రిచర్డ్ వోగ్ట్ రూపొందించారు. ఐదు ప్రోటోటైప్‌లను కవాసాకి కోకాకి కోగీ కె.కె. మొదట 1930 లో ఎగిరింది. పరీక్ష తరువాత, ఈ విమానం 1932 లో ఆర్మీ టైప్ 92 మోడల్ 1 ఫైటర్‌గా ఉత్పత్తిలోకి వచ్చింది. [1] ఈ విమానం అసమాన-స్పాన్ సెస్క్విప్లేన్ రెక్కలు మరియు స్థిర టెయిల్‌వీల్ ల్యాండింగ్ గేర్‌లను కలిగి ఉంది మరియు ఇది 470 కిలోవాట్ల (630 హెచ్‌పి) బిఎమ్‌డబ్ల్యూ వై ఇంజిన్‌తో శక్తినిచ్చింది. 180 విమానాలు నిర్మించిన తరువాత, నిర్మాణాత్మకంగా బలపడిన మరియు మరింత శక్తివంతమైన టైప్ 92 మోడల్ 2 తో ఉత్పత్తి కొనసాగింది. మరో 200 మోడల్ 2 లు నిర్మించబడ్డాయి. [1] రెండు వెర్షన్లు మంచకువో (మంచూరియా) లోని ఇంపీరియల్ జపనీస్ ఆర్మీ వైమానిక దళంతో చర్యను చూశాయి, అయినప్పటికీ ఇది అస్థిర టేకాఫ్ మరియు ల్యాండింగ్ ప్రవర్తన మరియు నిర్వహించడం కష్టం, ముఖ్యంగా చల్లని వాతావరణంలో నిర్వహించడం కష్టం. [1] కొంతమంది ఇప్పటికీ 1941 లో శిక్షకులుగా సేవలో ఉన్నారు. ఇలస్ట్రేటెడ్ ఎన్సైక్లోపీడియా ఆఫ్ ఎయిర్క్రాఫ్ట్ నుండి డేటా, [2] పూర్తి బుక్ ఆఫ్ ఫైటర్స్ [3] సాధారణ లక్షణాలు పనితీరు ఆయుధాలు</v>
      </c>
      <c r="E6" s="1" t="s">
        <v>236</v>
      </c>
      <c r="M6" s="1" t="s">
        <v>237</v>
      </c>
      <c r="N6" s="1" t="str">
        <f>IFERROR(__xludf.DUMMYFUNCTION("GOOGLETRANSLATE(M:M, ""en"", ""te"")"),"సింగిల్-సీట్ బిప్‌లేన్ ఫైటర్")</f>
        <v>సింగిల్-సీట్ బిప్‌లేన్ ఫైటర్</v>
      </c>
      <c r="P6" s="1" t="s">
        <v>238</v>
      </c>
      <c r="Q6" s="1" t="str">
        <f>IFERROR(__xludf.DUMMYFUNCTION("GOOGLETRANSLATE(P:P, ""en"", ""te"")"),"కవాసకి కోకాకి కోగీ K.K.")</f>
        <v>కవాసకి కోకాకి కోగీ K.K.</v>
      </c>
      <c r="R6" s="1" t="s">
        <v>239</v>
      </c>
      <c r="S6" s="1" t="s">
        <v>240</v>
      </c>
      <c r="T6" s="1" t="str">
        <f>IFERROR(__xludf.DUMMYFUNCTION("GOOGLETRANSLATE(S:S, ""en"", ""te"")"),"డోర్నియర్ యొక్క రిచర్డ్ వోగ్ట్")</f>
        <v>డోర్నియర్ యొక్క రిచర్డ్ వోగ్ట్</v>
      </c>
      <c r="U6" s="1">
        <v>1930.0</v>
      </c>
      <c r="V6" s="1">
        <v>385.0</v>
      </c>
      <c r="W6" s="1">
        <v>1.0</v>
      </c>
      <c r="X6" s="1" t="s">
        <v>241</v>
      </c>
      <c r="Y6" s="1" t="s">
        <v>242</v>
      </c>
      <c r="Z6" s="1" t="s">
        <v>243</v>
      </c>
      <c r="AA6" s="1" t="s">
        <v>244</v>
      </c>
      <c r="AB6" s="1" t="s">
        <v>245</v>
      </c>
      <c r="AC6" s="1" t="s">
        <v>246</v>
      </c>
      <c r="AD6" s="1" t="s">
        <v>247</v>
      </c>
      <c r="AE6" s="1" t="s">
        <v>248</v>
      </c>
      <c r="AF6" s="1" t="s">
        <v>249</v>
      </c>
      <c r="AL6" s="1" t="s">
        <v>250</v>
      </c>
      <c r="AM6" s="1" t="s">
        <v>251</v>
      </c>
      <c r="AN6" s="1" t="str">
        <f>IFERROR(__xludf.DUMMYFUNCTION("GOOGLETRANSLATE(AM:AM, ""en"", ""te"")"),"ఇంపీరియల్ జపనీస్ ఆర్మీ వైమానిక దళం")</f>
        <v>ఇంపీరియల్ జపనీస్ ఆర్మీ వైమానిక దళం</v>
      </c>
      <c r="AO6" s="1" t="s">
        <v>252</v>
      </c>
      <c r="AP6" s="1" t="s">
        <v>253</v>
      </c>
      <c r="AX6" s="1">
        <v>1932.0</v>
      </c>
    </row>
    <row r="7">
      <c r="A7" s="1" t="s">
        <v>254</v>
      </c>
      <c r="B7" s="1" t="str">
        <f>IFERROR(__xludf.DUMMYFUNCTION("GOOGLETRANSLATE(A:A, ""en"", ""te"")"),"మిత్సుబిషి బి 1 ఎమ్")</f>
        <v>మిత్సుబిషి బి 1 ఎమ్</v>
      </c>
      <c r="C7" s="1" t="s">
        <v>255</v>
      </c>
      <c r="D7" s="1" t="str">
        <f>IFERROR(__xludf.DUMMYFUNCTION("GOOGLETRANSLATE(C:C, ""en"", ""te"")"),"మిత్సుబిషి బి 1 ఎమ్ 1920 లలో జపనీస్ టార్పెడో బాంబర్, దీనిని నేవీ టైప్ 13 క్యారియర్-బార్న్ అటాక్ ఎయిర్క్రాఫ్ట్ అని కూడా పిలుస్తారు. ఇది మిత్సుబిషి చేత రూపొందించబడింది మరియు నిర్మించబడింది మరియు చైనాకు వ్యతిరేకంగా పోరాటంలో ఉపయోగించబడింది. ఈ విమానం ఇంపీరియల్"&amp;" జపనీస్ నేవీ మరియు ఇంపీరియల్ జపనీస్ ఆర్మీ యొక్క వైమానిక సేవలు ఉపయోగించాయి. మిత్సుబిషి కంపెనీతో కలిసి పనిచేస్తున్నప్పుడు, బ్రిటిష్ ఎయిర్క్రాఫ్ట్ డిజైనర్ హెర్బర్ట్ స్మిత్ 2MT1 రెండు-సీట్ల బిప్‌లేన్ టార్పెడో బాంబర్‌ను రూపొందించారు, ఇది జనవరి 1923 లో మొదటిసార"&amp;"ిగా ప్రయాణించింది. [1] ఇది జపనీస్ నేవీ సేవలో టైప్ 13-1 క్యారియర్-బార్న్ అటాక్ ఎయిర్‌క్రాఫ్ట్ లేదా బి 1 ఎం 1 గా వెళ్ళింది, తరువాత 2 ఎమ్‌టి 2 మరియు 2 ఎమ్‌టి 3 వేరియంట్లు (బి 1 ఎం 1 కూడా నియమించబడ్డాయి). పున es రూపకల్పన చేసిన టైప్ 13-2 ను B1M2 గా నియమించారు."&amp;" చివరి వెర్షన్, టైప్ 13-3 లేదా బి 1 ఎం 3, కంపెనీ హోదా 3MT2 ను కలిగి ఉంది మరియు ఇది మూడు సీట్ల. మొత్తం ఉత్పత్తి 443. [1] వెర్షన్ ప్రకారం B1M 450 HP (340 kW) నేపియర్ లయన్ లేదా హిస్పానో-సుయిజా ఇంజిన్‌తో పనిచేసింది. ఈ రకం 1924 లో సేవలోకి ప్రవేశించింది మరియు 1"&amp;"930 లలో పనిచేసింది, 32 1932 లో షాంఘై సంఘటన సందర్భంగా విమానం క్యారియర్స్ కాగా మరియు హెషో నుండి ఎగురుతూ. [1] ఒక అమెరికన్ వైమానిక దళ సలహాదారు మరియు ప్రదర్శన పైలట్ మధ్య చైనా ప్రభుత్వానికి, రాబర్ట్ షార్ట్ మధ్య వైమానిక నిశ్చితార్థం సమయంలో కాగా నుండి ఒక విమానం ప"&amp;"ోయింది, అతను కూడా ప్రాణాలు కోల్పోయాడు మరియు జపనీస్ విమానాలకు వ్యతిరేకంగా చైనా నగరాన్ని రక్షించే హీరోగా పరిగణించాడు. [2] నాలుగు రోజుల తరువాత, నాకాజిమా A1N ఫైటర్స్ మరియు B1MS తో కూడిన 15-విమాన నిర్మాణం హాంగ్‌జౌలో కియాయోసి ఎయిర్‌బేస్‌పై దాడి చేసింది, మరియు త"&amp;"రువాతి డాగ్‌ఫైట్‌లో, కనీసం ఒక చైనీస్ జంకర్లు K 47 ఫైటర్ కాల్చి చంపబడ్డారు. [3] 1929 నుండి, అనేక మిగులు B1M లు పౌర ఉపయోగం కోసం మార్చబడ్డాయి, ప్రయాణీకులు లేదా సరుకుల కోసం పరివేష్టిత క్యాబిన్‌తో అమర్చారు. ప్రపంచ విమానాల ఎన్సైక్లోపీడియా నుండి డేటా [1] సాధారణ "&amp;"లక్షణాలు పనితీరు ఆయుధ సంబంధిత అభివృద్ధికి సంబంధించిన అభివృద్ధి విమానం పోల్చదగిన పాత్ర, కాన్ఫిగరేషన్ మరియు ERA సంబంధిత జాబితాలు 2 హైఫనేటెడ్ వెనుకంజలో ఉన్న లేఖ (-J, -K, -L, -N లేదా -S) సవరించిన డిజైన్‌ను సూచిస్తుంది ద్వితీయ పాత్ర కోసం")</f>
        <v>మిత్సుబిషి బి 1 ఎమ్ 1920 లలో జపనీస్ టార్పెడో బాంబర్, దీనిని నేవీ టైప్ 13 క్యారియర్-బార్న్ అటాక్ ఎయిర్క్రాఫ్ట్ అని కూడా పిలుస్తారు. ఇది మిత్సుబిషి చేత రూపొందించబడింది మరియు నిర్మించబడింది మరియు చైనాకు వ్యతిరేకంగా పోరాటంలో ఉపయోగించబడింది. ఈ విమానం ఇంపీరియల్ జపనీస్ నేవీ మరియు ఇంపీరియల్ జపనీస్ ఆర్మీ యొక్క వైమానిక సేవలు ఉపయోగించాయి. మిత్సుబిషి కంపెనీతో కలిసి పనిచేస్తున్నప్పుడు, బ్రిటిష్ ఎయిర్క్రాఫ్ట్ డిజైనర్ హెర్బర్ట్ స్మిత్ 2MT1 రెండు-సీట్ల బిప్‌లేన్ టార్పెడో బాంబర్‌ను రూపొందించారు, ఇది జనవరి 1923 లో మొదటిసారిగా ప్రయాణించింది. [1] ఇది జపనీస్ నేవీ సేవలో టైప్ 13-1 క్యారియర్-బార్న్ అటాక్ ఎయిర్‌క్రాఫ్ట్ లేదా బి 1 ఎం 1 గా వెళ్ళింది, తరువాత 2 ఎమ్‌టి 2 మరియు 2 ఎమ్‌టి 3 వేరియంట్లు (బి 1 ఎం 1 కూడా నియమించబడ్డాయి). పున es రూపకల్పన చేసిన టైప్ 13-2 ను B1M2 గా నియమించారు. చివరి వెర్షన్, టైప్ 13-3 లేదా బి 1 ఎం 3, కంపెనీ హోదా 3MT2 ను కలిగి ఉంది మరియు ఇది మూడు సీట్ల. మొత్తం ఉత్పత్తి 443. [1] వెర్షన్ ప్రకారం B1M 450 HP (340 kW) నేపియర్ లయన్ లేదా హిస్పానో-సుయిజా ఇంజిన్‌తో పనిచేసింది. ఈ రకం 1924 లో సేవలోకి ప్రవేశించింది మరియు 1930 లలో పనిచేసింది, 32 1932 లో షాంఘై సంఘటన సందర్భంగా విమానం క్యారియర్స్ కాగా మరియు హెషో నుండి ఎగురుతూ. [1] ఒక అమెరికన్ వైమానిక దళ సలహాదారు మరియు ప్రదర్శన పైలట్ మధ్య చైనా ప్రభుత్వానికి, రాబర్ట్ షార్ట్ మధ్య వైమానిక నిశ్చితార్థం సమయంలో కాగా నుండి ఒక విమానం పోయింది, అతను కూడా ప్రాణాలు కోల్పోయాడు మరియు జపనీస్ విమానాలకు వ్యతిరేకంగా చైనా నగరాన్ని రక్షించే హీరోగా పరిగణించాడు. [2] నాలుగు రోజుల తరువాత, నాకాజిమా A1N ఫైటర్స్ మరియు B1MS తో కూడిన 15-విమాన నిర్మాణం హాంగ్‌జౌలో కియాయోసి ఎయిర్‌బేస్‌పై దాడి చేసింది, మరియు తరువాతి డాగ్‌ఫైట్‌లో, కనీసం ఒక చైనీస్ జంకర్లు K 47 ఫైటర్ కాల్చి చంపబడ్డారు. [3] 1929 నుండి, అనేక మిగులు B1M లు పౌర ఉపయోగం కోసం మార్చబడ్డాయి, ప్రయాణీకులు లేదా సరుకుల కోసం పరివేష్టిత క్యాబిన్‌తో అమర్చారు. ప్రపంచ విమానాల ఎన్సైక్లోపీడియా నుండి డేటా [1] సాధారణ లక్షణాలు పనితీరు ఆయుధ సంబంధిత అభివృద్ధికి సంబంధించిన అభివృద్ధి విమానం పోల్చదగిన పాత్ర, కాన్ఫిగరేషన్ మరియు ERA సంబంధిత జాబితాలు 2 హైఫనేటెడ్ వెనుకంజలో ఉన్న లేఖ (-J, -K, -L, -N లేదా -S) సవరించిన డిజైన్‌ను సూచిస్తుంది ద్వితీయ పాత్ర కోసం</v>
      </c>
      <c r="E7" s="1" t="s">
        <v>256</v>
      </c>
      <c r="M7" s="1" t="s">
        <v>257</v>
      </c>
      <c r="N7" s="1" t="str">
        <f>IFERROR(__xludf.DUMMYFUNCTION("GOOGLETRANSLATE(M:M, ""en"", ""te"")"),"టార్పెడో బాంబర్")</f>
        <v>టార్పెడో బాంబర్</v>
      </c>
      <c r="O7" s="1" t="s">
        <v>258</v>
      </c>
      <c r="P7" s="1" t="s">
        <v>214</v>
      </c>
      <c r="Q7" s="1" t="str">
        <f>IFERROR(__xludf.DUMMYFUNCTION("GOOGLETRANSLATE(P:P, ""en"", ""te"")"),"మిత్సుబిషి")</f>
        <v>మిత్సుబిషి</v>
      </c>
      <c r="R7" s="2" t="s">
        <v>215</v>
      </c>
      <c r="U7" s="1">
        <v>1923.0</v>
      </c>
      <c r="V7" s="1">
        <v>443.0</v>
      </c>
      <c r="W7" s="1">
        <v>2.0</v>
      </c>
      <c r="X7" s="1" t="s">
        <v>259</v>
      </c>
      <c r="Y7" s="1" t="s">
        <v>260</v>
      </c>
      <c r="Z7" s="1" t="s">
        <v>261</v>
      </c>
      <c r="AA7" s="1" t="s">
        <v>262</v>
      </c>
      <c r="AB7" s="1" t="s">
        <v>263</v>
      </c>
      <c r="AD7" s="1" t="s">
        <v>264</v>
      </c>
      <c r="AE7" s="1" t="s">
        <v>265</v>
      </c>
      <c r="AG7" s="1" t="s">
        <v>266</v>
      </c>
      <c r="AM7" s="1" t="s">
        <v>226</v>
      </c>
      <c r="AN7" s="1" t="str">
        <f>IFERROR(__xludf.DUMMYFUNCTION("GOOGLETRANSLATE(AM:AM, ""en"", ""te"")"),"ఇంపీరియల్ జపనీస్ నేవీ")</f>
        <v>ఇంపీరియల్ జపనీస్ నేవీ</v>
      </c>
      <c r="AO7" s="1" t="s">
        <v>227</v>
      </c>
      <c r="AP7" s="1" t="s">
        <v>267</v>
      </c>
      <c r="AQ7" s="1" t="s">
        <v>268</v>
      </c>
      <c r="AR7" s="1" t="s">
        <v>269</v>
      </c>
      <c r="AS7" s="1" t="s">
        <v>270</v>
      </c>
      <c r="AT7" s="1" t="s">
        <v>271</v>
      </c>
      <c r="AU7" s="1" t="str">
        <f>IFERROR(__xludf.DUMMYFUNCTION("GOOGLETRANSLATE(AT:AT, ""en"", ""te"")"),"2 × స్థిర, ఫార్వర్డ్-ఫైరింగ్ 7.7 మిమీ మెషిన్ గన్స్ మరియు 2 × పైవట్డ్ 7.7 మిమీ మెషిన్ గన్స్ వెనుక కాక్‌పిట్‌లో")</f>
        <v>2 × స్థిర, ఫార్వర్డ్-ఫైరింగ్ 7.7 మిమీ మెషిన్ గన్స్ మరియు 2 × పైవట్డ్ 7.7 మిమీ మెషిన్ గన్స్ వెనుక కాక్‌పిట్‌లో</v>
      </c>
      <c r="AV7" s="1" t="s">
        <v>272</v>
      </c>
      <c r="AW7" s="1" t="str">
        <f>IFERROR(__xludf.DUMMYFUNCTION("GOOGLETRANSLATE(AV:AV, ""en"", ""te"")"),"1 × 18-అంగుళాల టార్పెడో లేదా 2 × 240 కిలోలు (529 పౌండ్లు) బాంబులు")</f>
        <v>1 × 18-అంగుళాల టార్పెడో లేదా 2 × 240 కిలోలు (529 పౌండ్లు) బాంబులు</v>
      </c>
      <c r="AX7" s="1">
        <v>1924.0</v>
      </c>
      <c r="AY7" s="1" t="s">
        <v>273</v>
      </c>
      <c r="AZ7" s="1" t="s">
        <v>274</v>
      </c>
      <c r="BA7" s="1" t="s">
        <v>275</v>
      </c>
    </row>
    <row r="8">
      <c r="A8" s="1" t="s">
        <v>276</v>
      </c>
      <c r="B8" s="1" t="str">
        <f>IFERROR(__xludf.DUMMYFUNCTION("GOOGLETRANSLATE(A:A, ""en"", ""te"")"),"నకాజిమా కి -4")</f>
        <v>నకాజిమా కి -4</v>
      </c>
      <c r="C8" s="1" t="s">
        <v>277</v>
      </c>
      <c r="D8" s="1" t="str">
        <f>IFERROR(__xludf.DUMMYFUNCTION("GOOGLETRANSLATE(C:C, ""en"", ""te"")"),"నకాజిమా కి -4 కైయోన్-షికి టీసాట్సుకి (九四式 九四式) జపనీస్ ఇంపీరియల్ ఆర్మీ యొక్క చివరి బిప్‌లేన్ నిఘా విమానం. ఇది రెండవ చైనా-జపనీస్ యుద్ధం యొక్క ప్రారంభ దశలలో మంచకువో మరియు ఉత్తర చైనాలో పోరాట సేవలను చూసింది. కి -4 ను మొదట నకాజిమా 1931 లో అధిక-పనితీరు గల నిఘా వ"&amp;"ిమానాల కోసం 1931 స్పెసిఫికేషన్‌కు ప్రతిస్పందనగా ఉత్పత్తి చేసింది, దీనిని లైట్ గ్రౌండ్ సపోర్ట్ పాత్రలో కూడా ఉపయోగించవచ్చు. యూరప్ మరియు అమెరికా నుండి విమానాలను అంచనా వేసిన తరువాత, ఇంపీరియల్ జపనీస్ ఆర్మీ వైమానిక దళం దేశీయ నకాజిమా ఎయిర్క్రాఫ్ట్ కంపెనీ కొత్త డ"&amp;"ిజైన్‌ను ఎంచుకుంది. ఈ నమూనా మే 1934 లో పరీక్ష చేయబడింది. [1] నకాజిమా కి -4 ఒక బిప్‌లేన్ డిజైన్, అస్థిర రెక్కలు మరియు స్థిర డివైడెడ్ ల్యాండింగ్ గేర్‌లతో. ఇది ఒక 477 కిలోవాట్ల (640 హెచ్‌పి) నకాజిమా హా -8, తొమ్మిది సిలిండర్, ఎయిర్-కూల్డ్ రేడియల్ ఇంజిన్. గరిష"&amp;"్ట వేగం 300 కిమీ/గం (190 mph) మరియు గరిష్ట టేకాఫ్ బరువు 2,500 కిలోలు (5,510 పౌండ్లు). ఇది నాలుగు 7.7 మిమీ (.303 అంగుళాలు) మెషిన్ గన్స్, రెండు ముందుకు కాల్పులు జరపడానికి స్థిరంగా ఉంది, ప్రొపెల్లర్‌తో సమకాలీకరించబడింది మరియు ఒకటి లేదా రెండు సౌకర్యవంతమైన మౌం"&amp;"ట్‌పై డోర్సలీగా అమర్చారు. గరిష్ట బాంబు లోడ్ 50 కిలోలు (110 పౌండ్లు). మొత్తం 516 యూనిట్లు, 333 నాకాజిమా మార్చి 1934 మరియు ఫిబ్రవరి 1939 మధ్య, మరియు 57 లైసెన్స్ కింద తచికావా ఎయిర్క్రాఫ్ట్ కంపెనీ లిమిటెడ్ మరియు మరో 126 మన్షో చేత మన్షుకువో (మంచూరియా) లో ఉన్నా"&amp;"రు. [2] మొదటి KI-4 లు 1935 లో ఇంపీరియల్ జపనీస్ ఆర్మీ ఎయిర్ ఫోర్స్ యూనిట్లను సన్నద్ధం చేయడం ప్రారంభించాయి మరియు తరువాత చాలా సంవత్సరాలు జపనీస్ ఫైటర్ స్క్వాడ్రన్లలో చురుకైన భాగం. KI-4 లు 1938 నుండి రెండవ చైనా-జపనీస్ యుద్ధం యొక్క ప్రారంభ దశలో గణనీయమైన సేవలను "&amp;"చూశాయి. జపనీస్ గ్రౌండ్ దళాలను అభివృద్ధి చేయడానికి మద్దతుగా అవి తేలికపాటి గ్రౌండ్-అటాక్ విమానంగా పనిచేశాయి. ఏదేమైనా, ఈ బైప్లేన్లు పురాతన మరియు నెమ్మదిగా కదిలే శత్రు యోధులకు కూడా గురవుతాయి. రెండవ ప్రపంచ యుద్ధంలో జపాన్ ప్రవేశించే సమయానికి, KI-4 లను వాడుకలో ల"&amp;"ేనిదిగా పరిగణించారు. 1941 నుండి సరఫరా మరియు అనుసంధాన పాత్రలో ఉపయోగం కోసం ఒక సంఖ్య ఇప్పటికీ ఉంది, మరియు మరికొన్ని మంచూకుయో వైమానిక దళానికి బదిలీ చేయబడ్డారు, కాని సేవలో కోల్పోని వాటిని క్లుప్తంగా ప్రాథమిక శిక్షకులు లేదా టార్గెట్ టగ్స్ గా పనిచేశారు. KI-4 లను"&amp;" 1943 నాటికి క్రియాశీల సేవ నుండి తొలగించారు. రెండు KI-4 లను సీప్లేన్లుగా పరీక్షించారు, ఒకటి జంట ఫ్లోట్లతో మరియు మరొకటి ఒక ప్రధాన మరియు రెండు స్థిరీకరణ ఫ్లోట్లతో, కానీ సంస్కరణను ఉత్పత్తిలో ఉంచలేదు. [2] జపనీస్ విమానం నుండి డేటా, 1910-1941 [2] సాధారణ లక్షణాల"&amp;"ు పనితీరు ఆయుధాలు")</f>
        <v>నకాజిమా కి -4 కైయోన్-షికి టీసాట్సుకి (九四式 九四式) జపనీస్ ఇంపీరియల్ ఆర్మీ యొక్క చివరి బిప్‌లేన్ నిఘా విమానం. ఇది రెండవ చైనా-జపనీస్ యుద్ధం యొక్క ప్రారంభ దశలలో మంచకువో మరియు ఉత్తర చైనాలో పోరాట సేవలను చూసింది. కి -4 ను మొదట నకాజిమా 1931 లో అధిక-పనితీరు గల నిఘా విమానాల కోసం 1931 స్పెసిఫికేషన్‌కు ప్రతిస్పందనగా ఉత్పత్తి చేసింది, దీనిని లైట్ గ్రౌండ్ సపోర్ట్ పాత్రలో కూడా ఉపయోగించవచ్చు. యూరప్ మరియు అమెరికా నుండి విమానాలను అంచనా వేసిన తరువాత, ఇంపీరియల్ జపనీస్ ఆర్మీ వైమానిక దళం దేశీయ నకాజిమా ఎయిర్క్రాఫ్ట్ కంపెనీ కొత్త డిజైన్‌ను ఎంచుకుంది. ఈ నమూనా మే 1934 లో పరీక్ష చేయబడింది. [1] నకాజిమా కి -4 ఒక బిప్‌లేన్ డిజైన్, అస్థిర రెక్కలు మరియు స్థిర డివైడెడ్ ల్యాండింగ్ గేర్‌లతో. ఇది ఒక 477 కిలోవాట్ల (640 హెచ్‌పి) నకాజిమా హా -8, తొమ్మిది సిలిండర్, ఎయిర్-కూల్డ్ రేడియల్ ఇంజిన్. గరిష్ట వేగం 300 కిమీ/గం (190 mph) మరియు గరిష్ట టేకాఫ్ బరువు 2,500 కిలోలు (5,510 పౌండ్లు). ఇది నాలుగు 7.7 మిమీ (.303 అంగుళాలు) మెషిన్ గన్స్, రెండు ముందుకు కాల్పులు జరపడానికి స్థిరంగా ఉంది, ప్రొపెల్లర్‌తో సమకాలీకరించబడింది మరియు ఒకటి లేదా రెండు సౌకర్యవంతమైన మౌంట్‌పై డోర్సలీగా అమర్చారు. గరిష్ట బాంబు లోడ్ 50 కిలోలు (110 పౌండ్లు). మొత్తం 516 యూనిట్లు, 333 నాకాజిమా మార్చి 1934 మరియు ఫిబ్రవరి 1939 మధ్య, మరియు 57 లైసెన్స్ కింద తచికావా ఎయిర్క్రాఫ్ట్ కంపెనీ లిమిటెడ్ మరియు మరో 126 మన్షో చేత మన్షుకువో (మంచూరియా) లో ఉన్నారు. [2] మొదటి KI-4 లు 1935 లో ఇంపీరియల్ జపనీస్ ఆర్మీ ఎయిర్ ఫోర్స్ యూనిట్లను సన్నద్ధం చేయడం ప్రారంభించాయి మరియు తరువాత చాలా సంవత్సరాలు జపనీస్ ఫైటర్ స్క్వాడ్రన్లలో చురుకైన భాగం. KI-4 లు 1938 నుండి రెండవ చైనా-జపనీస్ యుద్ధం యొక్క ప్రారంభ దశలో గణనీయమైన సేవలను చూశాయి. జపనీస్ గ్రౌండ్ దళాలను అభివృద్ధి చేయడానికి మద్దతుగా అవి తేలికపాటి గ్రౌండ్-అటాక్ విమానంగా పనిచేశాయి. ఏదేమైనా, ఈ బైప్లేన్లు పురాతన మరియు నెమ్మదిగా కదిలే శత్రు యోధులకు కూడా గురవుతాయి. రెండవ ప్రపంచ యుద్ధంలో జపాన్ ప్రవేశించే సమయానికి, KI-4 లను వాడుకలో లేనిదిగా పరిగణించారు. 1941 నుండి సరఫరా మరియు అనుసంధాన పాత్రలో ఉపయోగం కోసం ఒక సంఖ్య ఇప్పటికీ ఉంది, మరియు మరికొన్ని మంచూకుయో వైమానిక దళానికి బదిలీ చేయబడ్డారు, కాని సేవలో కోల్పోని వాటిని క్లుప్తంగా ప్రాథమిక శిక్షకులు లేదా టార్గెట్ టగ్స్ గా పనిచేశారు. KI-4 లను 1943 నాటికి క్రియాశీల సేవ నుండి తొలగించారు. రెండు KI-4 లను సీప్లేన్లుగా పరీక్షించారు, ఒకటి జంట ఫ్లోట్లతో మరియు మరొకటి ఒక ప్రధాన మరియు రెండు స్థిరీకరణ ఫ్లోట్లతో, కానీ సంస్కరణను ఉత్పత్తిలో ఉంచలేదు. [2] జపనీస్ విమానం నుండి డేటా, 1910-1941 [2] సాధారణ లక్షణాలు పనితీరు ఆయుధాలు</v>
      </c>
      <c r="E8" s="1" t="s">
        <v>278</v>
      </c>
      <c r="M8" s="1" t="s">
        <v>279</v>
      </c>
      <c r="N8" s="1" t="str">
        <f>IFERROR(__xludf.DUMMYFUNCTION("GOOGLETRANSLATE(M:M, ""en"", ""te"")"),"నిఘా, తేలికపాటి గ్రౌండ్-అటాక్, ట్రైనర్, టార్గెట్ టగ్")</f>
        <v>నిఘా, తేలికపాటి గ్రౌండ్-అటాక్, ట్రైనర్, టార్గెట్ టగ్</v>
      </c>
      <c r="O8" s="1" t="s">
        <v>280</v>
      </c>
      <c r="P8" s="1" t="s">
        <v>281</v>
      </c>
      <c r="Q8" s="1" t="str">
        <f>IFERROR(__xludf.DUMMYFUNCTION("GOOGLETRANSLATE(P:P, ""en"", ""te"")"),"నకాజిమా ఎయిర్క్రాఫ్ట్ కంపెనీ")</f>
        <v>నకాజిమా ఎయిర్క్రాఫ్ట్ కంపెనీ</v>
      </c>
      <c r="R8" s="1" t="s">
        <v>282</v>
      </c>
      <c r="U8" s="1">
        <v>1933.0</v>
      </c>
      <c r="W8" s="1">
        <v>2.0</v>
      </c>
      <c r="X8" s="1" t="s">
        <v>283</v>
      </c>
      <c r="Y8" s="1" t="s">
        <v>284</v>
      </c>
      <c r="Z8" s="1" t="s">
        <v>261</v>
      </c>
      <c r="AA8" s="1" t="s">
        <v>285</v>
      </c>
      <c r="AB8" s="1" t="s">
        <v>286</v>
      </c>
      <c r="AC8" s="1" t="s">
        <v>287</v>
      </c>
      <c r="AD8" s="1" t="s">
        <v>288</v>
      </c>
      <c r="AE8" s="1" t="s">
        <v>289</v>
      </c>
      <c r="AG8" s="1" t="s">
        <v>290</v>
      </c>
      <c r="AK8" s="1" t="s">
        <v>291</v>
      </c>
      <c r="AP8" s="1" t="s">
        <v>292</v>
      </c>
      <c r="AR8" s="1" t="s">
        <v>293</v>
      </c>
      <c r="AS8" s="1" t="s">
        <v>294</v>
      </c>
      <c r="AT8" s="1" t="s">
        <v>295</v>
      </c>
      <c r="AU8" s="1" t="str">
        <f>IFERROR(__xludf.DUMMYFUNCTION("GOOGLETRANSLATE(AT:AT, ""en"", ""te"")"),"4 × 7.7 మిమీ (0.303 అంగుళాలు) మెషిన్ గన్స్ (2 స్థిర-ఫార్వర్డ్ ఫైరింగ్ సమకాలీకరించబడింది మరియు వెనుక కాక్‌పిట్‌లో సౌకర్యవంతమైన మౌంట్‌పై 1 లేదా 2)")</f>
        <v>4 × 7.7 మిమీ (0.303 అంగుళాలు) మెషిన్ గన్స్ (2 స్థిర-ఫార్వర్డ్ ఫైరింగ్ సమకాలీకరించబడింది మరియు వెనుక కాక్‌పిట్‌లో సౌకర్యవంతమైన మౌంట్‌పై 1 లేదా 2)</v>
      </c>
      <c r="AV8" s="1" t="s">
        <v>296</v>
      </c>
      <c r="AW8" s="1" t="str">
        <f>IFERROR(__xludf.DUMMYFUNCTION("GOOGLETRANSLATE(AV:AV, ""en"", ""te"")"),"50 కిలోలు (110 ఎల్బి) [సైటేషన్ అవసరం]")</f>
        <v>50 కిలోలు (110 ఎల్బి) [సైటేషన్ అవసరం]</v>
      </c>
      <c r="AX8" s="1">
        <v>1934.0</v>
      </c>
      <c r="BA8" s="1" t="s">
        <v>297</v>
      </c>
      <c r="BB8" s="1">
        <v>1943.0</v>
      </c>
      <c r="BC8" s="1" t="s">
        <v>298</v>
      </c>
      <c r="BD8" s="1" t="s">
        <v>299</v>
      </c>
      <c r="BE8" s="1">
        <v>516.0</v>
      </c>
    </row>
    <row r="9">
      <c r="A9" s="1" t="s">
        <v>300</v>
      </c>
      <c r="B9" s="1" t="str">
        <f>IFERROR(__xludf.DUMMYFUNCTION("GOOGLETRANSLATE(A:A, ""en"", ""te"")"),"కవాసాకి ఆర్మీ టైప్ 88 నిఘా విమానం")</f>
        <v>కవాసాకి ఆర్మీ టైప్ 88 నిఘా విమానం</v>
      </c>
      <c r="C9" s="1" t="s">
        <v>301</v>
      </c>
      <c r="D9" s="1" t="str">
        <f>IFERROR(__xludf.DUMMYFUNCTION("GOOGLETRANSLATE(C:C, ""en"", ""te"")"),"కవాసాకి ఆర్మీ టైప్ 88 నిఘా విమానం రిచర్డ్ వోగ్ట్ చేత కవాసాకి కోసం రూపొందించిన జపనీస్ సింగిల్ ఇంజిన్ బైప్లేన్. వాస్తవానికి దాని కంపెనీ హోదా KDA-2 చేత పిలువబడే దీనిని ఇంపీరియల్ జపనీస్ సైన్యం టైప్ 88 నిఘా విమానం అని అంగీకరించింది. టైప్ 88 సంఖ్యను విమానం అంగీ"&amp;"కరించిన సంవత్సరానికి, జపనీస్ ఇంపీరియల్ ఇయర్ క్యాలెండర్‌లో 2588 లేదా గ్రెగోరియన్ క్యాలెండర్‌లో 1928 నియమించబడిన సంవత్సరానికి నియమించబడింది. [2] రెండవ చైనా-జపనీస్ యుద్ధంలో చైనాపై పోరాటంలో ఉపయోగించే టైప్ 88 లైట్ బాంబర్‌లో ప్రాథమిక రూపకల్పన సవరించబడింది. టైప్"&amp;" 88 పెద్ద సంఖ్యలో నిర్మించబడింది మరియు 1940 వరకు సేవలో ఉంది. ఆర్మీ టైప్ 88-1 నిఘా బిప్‌లేన్‌ను రిచర్డ్ వోగ్ట్ కవాసాకి కెడిఎ -2 గా రూపొందించారు, సాల్మ్సన్ 2 స్థానంలో నిఘా బిప్‌లేన్ కోసం జపనీస్ సైన్యం అవసరాన్ని తీర్చడానికి. మూడు KDA-2 ప్రోటోటైప్‌లను కవాసాకి"&amp;" కోకాకి కోగీ K.K. 1927 లో. విమాన పరీక్ష తరువాత, ఈ విమానం ఆర్మీ టైప్ 88-1 నిఘా బిప్‌లేన్‌గా అంగీకరించబడింది మరియు ఉత్పత్తికి ఆదేశించబడింది. ఈ విమానం ఆల్-మెటల్ నిర్మాణానికి చెందినది, ఒత్తిడితో కూడిన చర్మం ఫార్వర్డ్ ఫ్యూజ్‌లేజ్, అసమాన-స్పాన్ రెక్కలు మరియు సన"&amp;"్నని కోణీయ ఫ్యూజ్‌లేజ్, క్రాస్-యాక్సిల్ మెయిన్ ల్యాండింగ్ గేర్‌తో. 447 కిలోవాట్ల (600 హెచ్‌పి) బిఎమ్‌డబ్ల్యూ విఇ ఇంజిన్‌తో పనిచేస్తుంది. టైప్ 88-II మెరుగైన ఇంజిన్ కౌలింగ్ మరియు సవరించిన టెయిల్ అసెంబ్లీతో మెరుగైన వెర్షన్. 1931 చివరి నాటికి, 710 (మూడు ప్రోట"&amp;"ోటైప్‌లతో సహా) కవాసాకి మరియు తచికావా ఇద్దరూ నిర్మించారు, వీరు మొత్తం సంఖ్యలో 187 కలిగి ఉన్నారు. [3] 1929 మరియు 1932 మధ్య, ఒక బాంబర్ వెర్షన్ టైప్ 88 లైట్ బాంబర్‌గా నిర్మించబడింది, ఇది బలోపేతం చేసిన దిగువ వింగ్ మరియు అదనపు జత సెంటర్-సెక్షన్ స్ట్రట్‌లను కలిగ"&amp;"ి ఉంటుంది. బాంబు రాక్లు ఫ్యూజ్‌లేజ్ మరియు దిగువ రెక్కల క్రింద ఉన్నాయి. మొత్తం 407 ఉత్పత్తి చేయబడ్డాయి. [4] ఒక రవాణా వేరియంట్ KDC-2 గా పైలట్ మరియు నలుగురు ప్రయాణీకులతో పరివేష్టిత క్యాబిన్‌లో అభివృద్ధి చేయబడింది. రెండు KDC-2 లు మాత్రమే నిర్మించబడ్డాయి; ఒకటి"&amp;" ఫ్లోట్లలో పరీక్షించబడింది. [5] మంచూరియాలో జరిగిన రెండవ చైనా-జపనీస్ యుద్ధంలో నిఘా మరియు బాంబర్ వెర్షన్లు రెండూ ఇంపీరియల్ జపనీస్ ఆర్మీ వైమానిక దళంతో చర్యను చూశాయి, మరియు 1937 లో షాంఘై యుద్ధంలో పోరాడుతున్నప్పుడు, 1938 ప్రారంభంలో నష్టాలు, తైయర్జువాంగ్ యుద్ధం"&amp;"లో ఉన్నాయి. ఫ్రంట్‌లైన్ సేవ యొక్క టైప్ 88. [6] జపనీస్ విమానం నుండి డేటా 1910-1941 [7] ""\"" """" """" """" """" ""}. పార్సర్-అవుట్పుట్ .సిటేషన్ .cs1- లాక్-ఫ్రీ A {నేపథ్యం: లీనియర్-గ్రేడియంట్ (పారదర్శక, పారదర్శక), URL (""// అప్‌లోడ్ కుడి 0.1em సెంటర్/9 పిఎ"&amp;"క్స్ నో-రిపీట్} .mw- పార్సర్-అవుట్పుట్ .ఐడి-లాక్-లిమిటెడ్ ఎ, .MW-PARSER- అవుట్పుట్ .ID-LOCK- రిజిస్ట్రేషన్ A, .MW-PARSER- అవుట్పుట్ .catitation .cs1-lock -లిమిటెడ్ A, .MW- పార్సర్-అవుట్పుట్ .సిటేషన్ .cs1-lock- రిజిస్ట్రేషన్ A {నేపథ్యం: లీనియర్-గ్రేడియంట్ "&amp;"(పారదర్శక, పారదర్శక), URL (""// అప్‌లోడ్ Lock-gray-alt-2.svg "") కుడి 0.1em సెంటర్/9 పిఎక్స్ నో-రిపీట్} .mw-పార్సర్-అవుట్పుట్ .ఐడి-లాక్-సబ్‌స్క్రిప్షన్ a, .mw- పార్సర్-అవుట్పుట్ .సిటేషన్ .cs1-lock- సబ్‌స్క్రిప్షన్ a {నేపథ్యం: లీనియర్-గ్రేడియంట్ (పారదర్శక,"&amp;" పారదర్శక), url (""// అప్‌లోడ్ A/AA/LOCK-RED-ALT-2.SVG "") కుడి 0.1EM సెంటర్/9 పిఎక్స్ నో-రిపీట్} .mw-parser- అవుట్పుట్ .cs1-ws-icon a {నేపధ్యం: లీనియర్-గ్రేడియంట్ (పారదర్శక, పారదర్శక), url (""// అప్‌లోడ్ ; . -పార్సర్-అవుట్పుట్ .సిఎస్ 1-కెర్న్-లెఫ్ట్ {పాడ"&amp;"ింగ్-లెఫ్ట్: 0.2EM} .MW- పార్సర్-అవుట్పుట్ .సిఎస్ 1-కెర్న్-రైట్ {పాడింగ్-రైట్: 0.2em} .mw-Parser- అవుట్పుట్ .catitation .mw-selflink {ఫాంట్-వెయిట్: వారసత్వం} ది ఇల్లస్ట్రేటెడ్ ఎన్సైక్లోపీడియా ఆఫ్ ఎయిర్క్రాఫ్ట్ (పార్ట్ వర్క్ 1982-1985). ఆర్బిస్ ​​పబ్లిషింగ"&amp;"్. పే. 2238. జనరల్ లక్షణాలు పనితీరు ఆయుధాలు")</f>
        <v>కవాసాకి ఆర్మీ టైప్ 88 నిఘా విమానం రిచర్డ్ వోగ్ట్ చేత కవాసాకి కోసం రూపొందించిన జపనీస్ సింగిల్ ఇంజిన్ బైప్లేన్. వాస్తవానికి దాని కంపెనీ హోదా KDA-2 చేత పిలువబడే దీనిని ఇంపీరియల్ జపనీస్ సైన్యం టైప్ 88 నిఘా విమానం అని అంగీకరించింది. టైప్ 88 సంఖ్యను విమానం అంగీకరించిన సంవత్సరానికి, జపనీస్ ఇంపీరియల్ ఇయర్ క్యాలెండర్‌లో 2588 లేదా గ్రెగోరియన్ క్యాలెండర్‌లో 1928 నియమించబడిన సంవత్సరానికి నియమించబడింది. [2] రెండవ చైనా-జపనీస్ యుద్ధంలో చైనాపై పోరాటంలో ఉపయోగించే టైప్ 88 లైట్ బాంబర్‌లో ప్రాథమిక రూపకల్పన సవరించబడింది. టైప్ 88 పెద్ద సంఖ్యలో నిర్మించబడింది మరియు 1940 వరకు సేవలో ఉంది. ఆర్మీ టైప్ 88-1 నిఘా బిప్‌లేన్‌ను రిచర్డ్ వోగ్ట్ కవాసాకి కెడిఎ -2 గా రూపొందించారు, సాల్మ్సన్ 2 స్థానంలో నిఘా బిప్‌లేన్ కోసం జపనీస్ సైన్యం అవసరాన్ని తీర్చడానికి. మూడు KDA-2 ప్రోటోటైప్‌లను కవాసాకి కోకాకి కోగీ K.K. 1927 లో. విమాన పరీక్ష తరువాత, ఈ విమానం ఆర్మీ టైప్ 88-1 నిఘా బిప్‌లేన్‌గా అంగీకరించబడింది మరియు ఉత్పత్తికి ఆదేశించబడింది. ఈ విమానం ఆల్-మెటల్ నిర్మాణానికి చెందినది, ఒత్తిడితో కూడిన చర్మం ఫార్వర్డ్ ఫ్యూజ్‌లేజ్, అసమాన-స్పాన్ రెక్కలు మరియు సన్నని కోణీయ ఫ్యూజ్‌లేజ్, క్రాస్-యాక్సిల్ మెయిన్ ల్యాండింగ్ గేర్‌తో. 447 కిలోవాట్ల (600 హెచ్‌పి) బిఎమ్‌డబ్ల్యూ విఇ ఇంజిన్‌తో పనిచేస్తుంది. టైప్ 88-II మెరుగైన ఇంజిన్ కౌలింగ్ మరియు సవరించిన టెయిల్ అసెంబ్లీతో మెరుగైన వెర్షన్. 1931 చివరి నాటికి, 710 (మూడు ప్రోటోటైప్‌లతో సహా) కవాసాకి మరియు తచికావా ఇద్దరూ నిర్మించారు, వీరు మొత్తం సంఖ్యలో 187 కలిగి ఉన్నారు. [3] 1929 మరియు 1932 మధ్య, ఒక బాంబర్ వెర్షన్ టైప్ 88 లైట్ బాంబర్‌గా నిర్మించబడింది, ఇది బలోపేతం చేసిన దిగువ వింగ్ మరియు అదనపు జత సెంటర్-సెక్షన్ స్ట్రట్‌లను కలిగి ఉంటుంది. బాంబు రాక్లు ఫ్యూజ్‌లేజ్ మరియు దిగువ రెక్కల క్రింద ఉన్నాయి. మొత్తం 407 ఉత్పత్తి చేయబడ్డాయి. [4] ఒక రవాణా వేరియంట్ KDC-2 గా పైలట్ మరియు నలుగురు ప్రయాణీకులతో పరివేష్టిత క్యాబిన్‌లో అభివృద్ధి చేయబడింది. రెండు KDC-2 లు మాత్రమే నిర్మించబడ్డాయి; ఒకటి ఫ్లోట్లలో పరీక్షించబడింది. [5] మంచూరియాలో జరిగిన రెండవ చైనా-జపనీస్ యుద్ధంలో నిఘా మరియు బాంబర్ వెర్షన్లు రెండూ ఇంపీరియల్ జపనీస్ ఆర్మీ వైమానిక దళంతో చర్యను చూశాయి, మరియు 1937 లో షాంఘై యుద్ధంలో పోరాడుతున్నప్పుడు, 1938 ప్రారంభంలో నష్టాలు, తైయర్జువాంగ్ యుద్ధంలో ఉన్నాయి. ఫ్రంట్‌లైన్ సేవ యొక్క టైప్ 88. [6] జపనీస్ విమానం నుండి డేటా 1910-1941 [7] "\" "" "" "" "" "}. పార్సర్-అవుట్పుట్ .సిటేషన్ .cs1- లాక్-ఫ్రీ A {నేపథ్యం: లీనియర్-గ్రేడియంట్ (పారదర్శక, పారదర్శక), URL ("// అప్‌లోడ్ కుడి 0.1em సెంటర్/9 పిఎక్స్ నో-రిపీట్} .mw- పార్సర్-అవుట్పుట్ .ఐడి-లాక్-లిమిటెడ్ ఎ, .MW-PARSER- అవుట్పుట్ .ID-LOCK- రిజిస్ట్రేషన్ A, .MW-PARSER- అవుట్పుట్ .catitation .cs1-lock -లిమిటెడ్ A, .MW- పార్సర్-అవుట్పుట్ .సిటేషన్ .cs1-lock- రిజిస్ట్రేషన్ A {నేపథ్యం: లీనియర్-గ్రేడియంట్ (పారదర్శక, పారదర్శక), URL ("// అప్‌లోడ్ Lock-gray-alt-2.svg ") కుడి 0.1em సెంటర్/9 పిఎక్స్ నో-రిపీట్} .mw-పార్సర్-అవుట్పుట్ .ఐడి-లాక్-సబ్‌స్క్రిప్షన్ a, .mw- పార్సర్-అవుట్పుట్ .సిటేషన్ .cs1-lock- సబ్‌స్క్రిప్షన్ a {నేపథ్యం: లీనియర్-గ్రేడియంట్ (పారదర్శక, పారదర్శక), url ("// అప్‌లోడ్ A/AA/LOCK-RED-ALT-2.SVG ") కుడి 0.1EM సెంటర్/9 పిఎక్స్ నో-రిపీట్} .mw-parser- అవుట్పుట్ .cs1-ws-icon a {నేపధ్యం: లీనియర్-గ్రేడియంట్ (పారదర్శక, పారదర్శక), url ("// అప్‌లోడ్ ; . -పార్సర్-అవుట్పుట్ .సిఎస్ 1-కెర్న్-లెఫ్ట్ {పాడింగ్-లెఫ్ట్: 0.2EM} .MW- పార్సర్-అవుట్పుట్ .సిఎస్ 1-కెర్న్-రైట్ {పాడింగ్-రైట్: 0.2em} .mw-Parser- అవుట్పుట్ .catitation .mw-selflink {ఫాంట్-వెయిట్: వారసత్వం} ది ఇల్లస్ట్రేటెడ్ ఎన్సైక్లోపీడియా ఆఫ్ ఎయిర్క్రాఫ్ట్ (పార్ట్ వర్క్ 1982-1985). ఆర్బిస్ ​​పబ్లిషింగ్. పే. 2238. జనరల్ లక్షణాలు పనితీరు ఆయుధాలు</v>
      </c>
      <c r="E9" s="1" t="s">
        <v>302</v>
      </c>
      <c r="M9" s="1" t="s">
        <v>303</v>
      </c>
      <c r="N9" s="1" t="str">
        <f>IFERROR(__xludf.DUMMYFUNCTION("GOOGLETRANSLATE(M:M, ""en"", ""te"")"),"నిఘా మరియు తేలికపాటి బాంబర్ బిప్‌లేన్")</f>
        <v>నిఘా మరియు తేలికపాటి బాంబర్ బిప్‌లేన్</v>
      </c>
      <c r="O9" s="1" t="s">
        <v>304</v>
      </c>
      <c r="P9" s="1" t="s">
        <v>238</v>
      </c>
      <c r="Q9" s="1" t="str">
        <f>IFERROR(__xludf.DUMMYFUNCTION("GOOGLETRANSLATE(P:P, ""en"", ""te"")"),"కవాసకి కోకాకి కోగీ K.K.")</f>
        <v>కవాసకి కోకాకి కోగీ K.K.</v>
      </c>
      <c r="R9" s="1" t="s">
        <v>239</v>
      </c>
      <c r="S9" s="1" t="s">
        <v>305</v>
      </c>
      <c r="T9" s="1" t="str">
        <f>IFERROR(__xludf.DUMMYFUNCTION("GOOGLETRANSLATE(S:S, ""en"", ""te"")"),"రిచర్డ్ వోగ్ట్ [1]")</f>
        <v>రిచర్డ్ వోగ్ట్ [1]</v>
      </c>
      <c r="U9" s="1">
        <v>1927.0</v>
      </c>
      <c r="V9" s="1">
        <v>1117.0</v>
      </c>
      <c r="W9" s="1">
        <v>2.0</v>
      </c>
      <c r="X9" s="1" t="s">
        <v>306</v>
      </c>
      <c r="Y9" s="1" t="s">
        <v>307</v>
      </c>
      <c r="Z9" s="1" t="s">
        <v>308</v>
      </c>
      <c r="AA9" s="1" t="s">
        <v>309</v>
      </c>
      <c r="AB9" s="1" t="s">
        <v>310</v>
      </c>
      <c r="AC9" s="1" t="s">
        <v>311</v>
      </c>
      <c r="AD9" s="1" t="s">
        <v>312</v>
      </c>
      <c r="AE9" s="1" t="s">
        <v>313</v>
      </c>
      <c r="AG9" s="1" t="s">
        <v>314</v>
      </c>
      <c r="AL9" s="1" t="s">
        <v>315</v>
      </c>
      <c r="AM9" s="1" t="s">
        <v>251</v>
      </c>
      <c r="AN9" s="1" t="str">
        <f>IFERROR(__xludf.DUMMYFUNCTION("GOOGLETRANSLATE(AM:AM, ""en"", ""te"")"),"ఇంపీరియల్ జపనీస్ ఆర్మీ వైమానిక దళం")</f>
        <v>ఇంపీరియల్ జపనీస్ ఆర్మీ వైమానిక దళం</v>
      </c>
      <c r="AO9" s="1" t="s">
        <v>252</v>
      </c>
      <c r="AP9" s="1" t="s">
        <v>253</v>
      </c>
      <c r="AQ9" s="1" t="s">
        <v>316</v>
      </c>
      <c r="BE9" s="1" t="s">
        <v>317</v>
      </c>
      <c r="BF9" s="2" t="s">
        <v>318</v>
      </c>
    </row>
    <row r="10">
      <c r="A10" s="1" t="s">
        <v>319</v>
      </c>
      <c r="B10" s="1" t="str">
        <f>IFERROR(__xludf.DUMMYFUNCTION("GOOGLETRANSLATE(A:A, ""en"", ""te"")"),"నకాజిమా ఇ 4 ఎన్")</f>
        <v>నకాజిమా ఇ 4 ఎన్</v>
      </c>
      <c r="C10" s="1" t="s">
        <v>320</v>
      </c>
      <c r="D10" s="1" t="str">
        <f>IFERROR(__xludf.DUMMYFUNCTION("GOOGLETRANSLATE(C:C, ""en"", ""te"")"),"నకాజిమా E4N 1930 లలో జపనీస్ షిప్ బోర్డ్ నిఘా విమానం. ఇది రెండు-సీట్ల, సింగిల్-ఇంజిన్, ఈక్వల్-స్పాన్ బిప్‌లేన్ సీప్లేన్, ప్రధానంగా ఇంపీరియల్ జపనీస్ నేవీ ఉపయోగించింది. టైప్ 90-2 నిఘా సీప్లేన్, లేదా E4N1 యొక్క మొదటి నమూనా 1930 లో ప్రయాణించింది. దీనికి జంట ఫ్"&amp;"లోట్లతో అమర్చారు మరియు ఇంజిన్ కోసం కౌలింగ్ లేదు. ఈ నమూనా తిరస్కరించబడింది. ఈ రకం పూర్తిగా 90-2-2 లేదా E4N2 గా పున es రూపకల్పన చేయబడింది, ఒకే మెయిన్-ఫ్లోట్ మరియు ట్విన్, వింగ్-మౌంటెడ్ అవుట్రిగ్గర్స్ మరియు కౌల్డ్ ఇంజిన్‌ను ప్రవేశపెట్టారు. ఇది 1931 లో నేవీ క"&amp;"ోసం ఉత్పత్తిలోకి ప్రవేశించింది. టైప్ 90-2-2 యొక్క ల్యాండ్‌ప్లేన్ వెర్షన్ E4N2-C తో టెయిల్‌వీల్ అండర్ క్యారేజ్‌తో అభివృద్ధి చేయబడింది, E4N2 ను కాటాపుల్ట్ ప్రారంభించిన షిప్‌బోర్డ్ నిఘా సీప్‌లేన్‌గా ఉపయోగించారు. 1933 లో, తొమ్మిది E4N2-C ఎయిర్‌ఫ్రేమ్‌లను P1 మ"&amp;"ెయిల్ విమానాలుగా మార్చారు. పరివేష్టిత కాక్‌పిట్‌తో సింగిల్-సీట్ల ల్యాండ్‌ప్లేన్లు, జపనీస్ హోమ్ దీవుల మధ్య రాత్రి-మెయిల్ సేవల్లో వీటిని ఉపయోగించారు. . జపనీస్ విమానం నుండి డేటా 1910-1941 [1] సాధారణ లక్షణాలు పనితీరు ఆయుధాలు వికీమీడియా కామన్స్ 2 వద్ద నకాజిమా "&amp;"E4N కి సంబంధించిన పోల్చదగిన పాత్ర, కాన్ఫిగరేషన్ మరియు ERA మీడియా యొక్క విమానం 2 హైఫనేటెడ్ వెనుకంజలో ఉన్న లేఖ (-J, -K, -L, -N లేదా -SS ) ద్వితీయ పాత్ర కోసం సవరించిన డిజైన్‌ను సూచిస్తుంది")</f>
        <v>నకాజిమా E4N 1930 లలో జపనీస్ షిప్ బోర్డ్ నిఘా విమానం. ఇది రెండు-సీట్ల, సింగిల్-ఇంజిన్, ఈక్వల్-స్పాన్ బిప్‌లేన్ సీప్లేన్, ప్రధానంగా ఇంపీరియల్ జపనీస్ నేవీ ఉపయోగించింది. టైప్ 90-2 నిఘా సీప్లేన్, లేదా E4N1 యొక్క మొదటి నమూనా 1930 లో ప్రయాణించింది. దీనికి జంట ఫ్లోట్లతో అమర్చారు మరియు ఇంజిన్ కోసం కౌలింగ్ లేదు. ఈ నమూనా తిరస్కరించబడింది. ఈ రకం పూర్తిగా 90-2-2 లేదా E4N2 గా పున es రూపకల్పన చేయబడింది, ఒకే మెయిన్-ఫ్లోట్ మరియు ట్విన్, వింగ్-మౌంటెడ్ అవుట్రిగ్గర్స్ మరియు కౌల్డ్ ఇంజిన్‌ను ప్రవేశపెట్టారు. ఇది 1931 లో నేవీ కోసం ఉత్పత్తిలోకి ప్రవేశించింది. టైప్ 90-2-2 యొక్క ల్యాండ్‌ప్లేన్ వెర్షన్ E4N2-C తో టెయిల్‌వీల్ అండర్ క్యారేజ్‌తో అభివృద్ధి చేయబడింది, E4N2 ను కాటాపుల్ట్ ప్రారంభించిన షిప్‌బోర్డ్ నిఘా సీప్‌లేన్‌గా ఉపయోగించారు. 1933 లో, తొమ్మిది E4N2-C ఎయిర్‌ఫ్రేమ్‌లను P1 మెయిల్ విమానాలుగా మార్చారు. పరివేష్టిత కాక్‌పిట్‌తో సింగిల్-సీట్ల ల్యాండ్‌ప్లేన్లు, జపనీస్ హోమ్ దీవుల మధ్య రాత్రి-మెయిల్ సేవల్లో వీటిని ఉపయోగించారు. . జపనీస్ విమానం నుండి డేటా 1910-1941 [1] సాధారణ లక్షణాలు పనితీరు ఆయుధాలు వికీమీడియా కామన్స్ 2 వద్ద నకాజిమా E4N కి సంబంధించిన పోల్చదగిన పాత్ర, కాన్ఫిగరేషన్ మరియు ERA మీడియా యొక్క విమానం 2 హైఫనేటెడ్ వెనుకంజలో ఉన్న లేఖ (-J, -K, -L, -N లేదా -SS ) ద్వితీయ పాత్ర కోసం సవరించిన డిజైన్‌ను సూచిస్తుంది</v>
      </c>
      <c r="E10" s="1" t="s">
        <v>321</v>
      </c>
      <c r="M10" s="1" t="s">
        <v>322</v>
      </c>
      <c r="N10" s="1" t="str">
        <f>IFERROR(__xludf.DUMMYFUNCTION("GOOGLETRANSLATE(M:M, ""en"", ""te"")"),"నిఘా విమానం")</f>
        <v>నిఘా విమానం</v>
      </c>
      <c r="O10" s="1" t="s">
        <v>323</v>
      </c>
      <c r="P10" s="1" t="s">
        <v>281</v>
      </c>
      <c r="Q10" s="1" t="str">
        <f>IFERROR(__xludf.DUMMYFUNCTION("GOOGLETRANSLATE(P:P, ""en"", ""te"")"),"నకాజిమా ఎయిర్క్రాఫ్ట్ కంపెనీ")</f>
        <v>నకాజిమా ఎయిర్క్రాఫ్ట్ కంపెనీ</v>
      </c>
      <c r="R10" s="1" t="s">
        <v>282</v>
      </c>
      <c r="U10" s="1">
        <v>1930.0</v>
      </c>
      <c r="V10" s="1">
        <v>153.0</v>
      </c>
      <c r="W10" s="1">
        <v>2.0</v>
      </c>
      <c r="X10" s="1" t="s">
        <v>324</v>
      </c>
      <c r="Y10" s="1" t="s">
        <v>325</v>
      </c>
      <c r="Z10" s="1" t="s">
        <v>326</v>
      </c>
      <c r="AA10" s="1" t="s">
        <v>285</v>
      </c>
      <c r="AB10" s="1" t="s">
        <v>327</v>
      </c>
      <c r="AC10" s="1" t="s">
        <v>310</v>
      </c>
      <c r="AD10" s="1" t="s">
        <v>328</v>
      </c>
      <c r="AE10" s="1" t="s">
        <v>329</v>
      </c>
      <c r="AF10" s="1" t="s">
        <v>330</v>
      </c>
      <c r="AG10" s="1" t="s">
        <v>331</v>
      </c>
      <c r="AI10" s="1" t="s">
        <v>43</v>
      </c>
      <c r="AJ10" s="1" t="s">
        <v>332</v>
      </c>
      <c r="AP10" s="1" t="s">
        <v>333</v>
      </c>
      <c r="AR10" s="1" t="s">
        <v>334</v>
      </c>
      <c r="AS10" s="1" t="s">
        <v>335</v>
      </c>
      <c r="AT10" s="1" t="s">
        <v>336</v>
      </c>
      <c r="AU10" s="1" t="str">
        <f>IFERROR(__xludf.DUMMYFUNCTION("GOOGLETRANSLATE(AT:AT, ""en"", ""te"")"),"1 × స్థిర, ఫార్వర్డ్-ఫైరింగ్ 7.7 మిమీ మెషిన్ గన్ మరియు 1 × ఫ్లెక్సిబుల్ 7.7 మిమీ మెషిన్ గన్ వెనుక కాక్‌పిట్‌లో")</f>
        <v>1 × స్థిర, ఫార్వర్డ్-ఫైరింగ్ 7.7 మిమీ మెషిన్ గన్ మరియు 1 × ఫ్లెక్సిబుల్ 7.7 మిమీ మెషిన్ గన్ వెనుక కాక్‌పిట్‌లో</v>
      </c>
      <c r="AV10" s="1" t="s">
        <v>337</v>
      </c>
      <c r="AW10" s="1" t="str">
        <f>IFERROR(__xludf.DUMMYFUNCTION("GOOGLETRANSLATE(AV:AV, ""en"", ""te"")"),"2 × 30 కిలోలు (66 పౌండ్లు) బాంబులు")</f>
        <v>2 × 30 కిలోలు (66 పౌండ్లు) బాంబులు</v>
      </c>
      <c r="AX10" s="1">
        <v>1931.0</v>
      </c>
      <c r="BA10" s="1" t="s">
        <v>275</v>
      </c>
      <c r="BC10" s="1" t="s">
        <v>338</v>
      </c>
      <c r="BD10" s="1" t="s">
        <v>339</v>
      </c>
      <c r="BE10" s="1" t="s">
        <v>340</v>
      </c>
    </row>
    <row r="11">
      <c r="A11" s="1" t="s">
        <v>341</v>
      </c>
      <c r="B11" s="1" t="str">
        <f>IFERROR(__xludf.DUMMYFUNCTION("GOOGLETRANSLATE(A:A, ""en"", ""te"")"),"తచికావా కి -70")</f>
        <v>తచికావా కి -70</v>
      </c>
      <c r="C11" s="1" t="s">
        <v>342</v>
      </c>
      <c r="D11" s="1" t="str">
        <f>IFERROR(__xludf.DUMMYFUNCTION("GOOGLETRANSLATE(C:C, ""en"", ""te"")"),"టాచికావా కి -70 ""క్లారా"" అనేది హై స్పీడ్ ఫోటో నిఘా విమానం, ఇది జపనీస్ వైమానిక దళం కోసం ప్రోటోటైప్ రూపంలో పరీక్షించబడింది, కానీ ఎప్పుడూ ఉత్పత్తిలోకి ప్రవేశించలేదు. KI-70 మిత్సుబిషి కి -46 యొక్క వారసుడు, కానీ నిర్వహించడం కష్టం మరియు మిత్సుబిషి కి -46 కన్న"&amp;"ా నెమ్మదిగా ఉంది. KI-70 మొట్టమొదట 1943 లో ఎగురవేయబడింది, కానీ సంతృప్తికరంగా లేదని తేలింది మరియు ఈ కార్యక్రమం ముగిసింది. మూడు విమానాలు నిర్మించబడ్డాయి. తరువాతి సంవత్సరాల్లో, KI-70 రెండవ ప్రపంచ యుద్ధానికి ముందు అమేలియా ఇయర్‌హార్ట్ జపనీయులు స్వాధీనం చేసుకున్"&amp;"నట్లు భావించే ఫోటోగ్రాఫిక్ సాక్ష్యాలను నిరూపించడానికి ఉపయోగించబడింది. [సైటేషన్ అవసరం] మిత్సుబిషి G3M బాంబర్ మరియు దాని ప్రణాళికాబద్ధమైన పూర్వీకుడు మిత్సుబిషి కి వంటి విమానాల యొక్క సుపరిచితమైన లేఅవుట్‌ను ఉపయోగించి -46, KI-70 లో జంట తోక మరియు ఇరుకైన ఫ్యూజ్‌"&amp;"లేజ్, విస్తృతంగా మెరుస్తున్న ముక్కు మరియు గన్నర్ కోసం వెనుక భాగంలో రెండవ కాక్‌పిట్ ఉన్నాయి. .")</f>
        <v>టాచికావా కి -70 "క్లారా" అనేది హై స్పీడ్ ఫోటో నిఘా విమానం, ఇది జపనీస్ వైమానిక దళం కోసం ప్రోటోటైప్ రూపంలో పరీక్షించబడింది, కానీ ఎప్పుడూ ఉత్పత్తిలోకి ప్రవేశించలేదు. KI-70 మిత్సుబిషి కి -46 యొక్క వారసుడు, కానీ నిర్వహించడం కష్టం మరియు మిత్సుబిషి కి -46 కన్నా నెమ్మదిగా ఉంది. KI-70 మొట్టమొదట 1943 లో ఎగురవేయబడింది, కానీ సంతృప్తికరంగా లేదని తేలింది మరియు ఈ కార్యక్రమం ముగిసింది. మూడు విమానాలు నిర్మించబడ్డాయి. తరువాతి సంవత్సరాల్లో, KI-70 రెండవ ప్రపంచ యుద్ధానికి ముందు అమేలియా ఇయర్‌హార్ట్ జపనీయులు స్వాధీనం చేసుకున్నట్లు భావించే ఫోటోగ్రాఫిక్ సాక్ష్యాలను నిరూపించడానికి ఉపయోగించబడింది. [సైటేషన్ అవసరం] మిత్సుబిషి G3M బాంబర్ మరియు దాని ప్రణాళికాబద్ధమైన పూర్వీకుడు మిత్సుబిషి కి వంటి విమానాల యొక్క సుపరిచితమైన లేఅవుట్‌ను ఉపయోగించి -46, KI-70 లో జంట తోక మరియు ఇరుకైన ఫ్యూజ్‌లేజ్, విస్తృతంగా మెరుస్తున్న ముక్కు మరియు గన్నర్ కోసం వెనుక భాగంలో రెండవ కాక్‌పిట్ ఉన్నాయి. .</v>
      </c>
      <c r="E11" s="1" t="s">
        <v>343</v>
      </c>
      <c r="M11" s="1" t="s">
        <v>344</v>
      </c>
      <c r="N11" s="1" t="str">
        <f>IFERROR(__xludf.DUMMYFUNCTION("GOOGLETRANSLATE(M:M, ""en"", ""te"")"),"నిఘా")</f>
        <v>నిఘా</v>
      </c>
      <c r="P11" s="1" t="s">
        <v>345</v>
      </c>
      <c r="Q11" s="1" t="str">
        <f>IFERROR(__xludf.DUMMYFUNCTION("GOOGLETRANSLATE(P:P, ""en"", ""te"")"),"తచికావా ఎయిర్క్రాఫ్ట్ కంపెనీ")</f>
        <v>తచికావా ఎయిర్క్రాఫ్ట్ కంపెనీ</v>
      </c>
      <c r="R11" s="1" t="s">
        <v>346</v>
      </c>
      <c r="U11" s="1">
        <v>1943.0</v>
      </c>
      <c r="V11" s="1">
        <v>3.0</v>
      </c>
      <c r="W11" s="1">
        <v>3.0</v>
      </c>
      <c r="X11" s="1" t="s">
        <v>347</v>
      </c>
      <c r="Y11" s="1" t="s">
        <v>348</v>
      </c>
      <c r="Z11" s="1" t="s">
        <v>349</v>
      </c>
      <c r="AA11" s="1" t="s">
        <v>350</v>
      </c>
      <c r="AB11" s="1" t="s">
        <v>351</v>
      </c>
      <c r="AC11" s="1" t="s">
        <v>352</v>
      </c>
      <c r="AD11" s="1" t="s">
        <v>353</v>
      </c>
      <c r="AE11" s="1" t="s">
        <v>354</v>
      </c>
      <c r="AF11" s="1" t="s">
        <v>355</v>
      </c>
      <c r="AG11" s="1" t="s">
        <v>356</v>
      </c>
      <c r="AI11" s="1" t="s">
        <v>357</v>
      </c>
      <c r="AJ11" s="1" t="s">
        <v>358</v>
      </c>
      <c r="AK11" s="1" t="s">
        <v>359</v>
      </c>
      <c r="AR11" s="1" t="s">
        <v>360</v>
      </c>
      <c r="AS11" s="1" t="s">
        <v>361</v>
      </c>
      <c r="AT11" s="1" t="s">
        <v>362</v>
      </c>
      <c r="AU11" s="1" t="str">
        <f>IFERROR(__xludf.DUMMYFUNCTION("GOOGLETRANSLATE(AT:AT, ""en"", ""te"")"),"1x 12.7 mm (0.500 in) mg, 1x 7.7 mm (0.303 in) mg")</f>
        <v>1x 12.7 mm (0.500 in) mg, 1x 7.7 mm (0.303 in) mg</v>
      </c>
      <c r="AZ11" s="1" t="s">
        <v>363</v>
      </c>
      <c r="BA11" s="1" t="s">
        <v>364</v>
      </c>
      <c r="BG11" s="1" t="s">
        <v>365</v>
      </c>
      <c r="BH11" s="2" t="s">
        <v>366</v>
      </c>
    </row>
    <row r="12">
      <c r="A12" s="1" t="s">
        <v>367</v>
      </c>
      <c r="B12" s="1" t="str">
        <f>IFERROR(__xludf.DUMMYFUNCTION("GOOGLETRANSLATE(A:A, ""en"", ""te"")"),"SAI KZ IV")</f>
        <v>SAI KZ IV</v>
      </c>
      <c r="C12" s="1" t="s">
        <v>368</v>
      </c>
      <c r="D12" s="1" t="str">
        <f>IFERROR(__xludf.DUMMYFUNCTION("GOOGLETRANSLATE(C:C, ""en"", ""te"")"),"SAI KZ IV అనేది ఎయిర్ అంబులెన్స్‌గా ఉపయోగించడానికి 1944 లో డెన్మార్క్‌లో నిర్మించిన తేలికపాటి ట్విన్-ఇంజిన్ విమానం. ఇది సాంప్రదాయిక, తక్కువ-వింగ్ కాంటిలివర్ మోనోప్లేన్, ఇది జంట తోకలతో, క్షితిజ సమాంతర స్టెబిలైజర్ చివర్లలో అమర్చబడి ఉంటుంది. రెక్కలపై నాసెల్ల"&amp;"ెస్లో అమర్చిన రెండు ఇంజన్లు అధికారాన్ని అందించాయి, ఇవి స్థిర, టెయిల్‌వీల్ అండర్ క్యారేజ్ యొక్క ప్రధాన యూనిట్లను కూడా కలిగి ఉన్నాయి. క్యాబిన్ రెండు స్ట్రెచర్లు, ఇద్దరు మెడికల్ అటెండెంట్లు మరియు ఇద్దరు విమాన సిబ్బందిని కలిగి ఉంటుంది. రిజిస్టర్డ్ ఓ-డిజ్ అనే "&amp;"ఒకే యంత్రం యుద్ధ సమయంలో నిర్మించబడింది, రెండవ విమానం రిజిస్టర్డ్ ఓయ్-డిజును 1949 లో నిర్మించి ఎగురవేసింది. అదే సంవత్సరం, ఓయ్-డిజ్ స్వీడిష్ గౌరవార్థం ఫోల్కే బెర్నాడోట్టే పేరుతో నామకరణం చేయబడింది యుద్ధం ముగిసే సమయానికి జర్మన్ ఏకాగ్రత శిబిరాల్లో డానిష్ ఖైదీల"&amp;"ను విడుదల చేయడానికి చర్చలు జరపడానికి జర్మనీకి దౌత్య సందర్శన చేయడానికి ఈ విమానాన్ని ఎవరు ఉపయోగించారో కౌంట్. ఈ విమానం ఇప్పుడు డాన్మార్క్స్ ఫ్లైముసియం కలెక్షన్ యొక్క ""ఫ్లాగ్‌షిప్"", దాని అసలు యుద్ధకాల ఆకృతీకరణ మరియు గుర్తులకు ఇంగ్లాండ్‌లో యుటిలిటీ విమానం మర"&amp;"ియు 1979 లో క్రాష్‌గా కెరీర్ తరువాత పునరుద్ధరించబడింది. రెండవ విమానం 1960 ల మధ్య వరకు చురుకుగా పనిచేసింది. జేన్ యొక్క అన్ని ప్రపంచ విమానాల నుండి డేటా 1947. [1] సాధారణ లక్షణాల పనితీరు")</f>
        <v>SAI KZ IV అనేది ఎయిర్ అంబులెన్స్‌గా ఉపయోగించడానికి 1944 లో డెన్మార్క్‌లో నిర్మించిన తేలికపాటి ట్విన్-ఇంజిన్ విమానం. ఇది సాంప్రదాయిక, తక్కువ-వింగ్ కాంటిలివర్ మోనోప్లేన్, ఇది జంట తోకలతో, క్షితిజ సమాంతర స్టెబిలైజర్ చివర్లలో అమర్చబడి ఉంటుంది. రెక్కలపై నాసెల్లెస్లో అమర్చిన రెండు ఇంజన్లు అధికారాన్ని అందించాయి, ఇవి స్థిర, టెయిల్‌వీల్ అండర్ క్యారేజ్ యొక్క ప్రధాన యూనిట్లను కూడా కలిగి ఉన్నాయి. క్యాబిన్ రెండు స్ట్రెచర్లు, ఇద్దరు మెడికల్ అటెండెంట్లు మరియు ఇద్దరు విమాన సిబ్బందిని కలిగి ఉంటుంది. రిజిస్టర్డ్ ఓ-డిజ్ అనే ఒకే యంత్రం యుద్ధ సమయంలో నిర్మించబడింది, రెండవ విమానం రిజిస్టర్డ్ ఓయ్-డిజును 1949 లో నిర్మించి ఎగురవేసింది. అదే సంవత్సరం, ఓయ్-డిజ్ స్వీడిష్ గౌరవార్థం ఫోల్కే బెర్నాడోట్టే పేరుతో నామకరణం చేయబడింది యుద్ధం ముగిసే సమయానికి జర్మన్ ఏకాగ్రత శిబిరాల్లో డానిష్ ఖైదీలను విడుదల చేయడానికి చర్చలు జరపడానికి జర్మనీకి దౌత్య సందర్శన చేయడానికి ఈ విమానాన్ని ఎవరు ఉపయోగించారో కౌంట్. ఈ విమానం ఇప్పుడు డాన్మార్క్స్ ఫ్లైముసియం కలెక్షన్ యొక్క "ఫ్లాగ్‌షిప్", దాని అసలు యుద్ధకాల ఆకృతీకరణ మరియు గుర్తులకు ఇంగ్లాండ్‌లో యుటిలిటీ విమానం మరియు 1979 లో క్రాష్‌గా కెరీర్ తరువాత పునరుద్ధరించబడింది. రెండవ విమానం 1960 ల మధ్య వరకు చురుకుగా పనిచేసింది. జేన్ యొక్క అన్ని ప్రపంచ విమానాల నుండి డేటా 1947. [1] సాధారణ లక్షణాల పనితీరు</v>
      </c>
      <c r="E12" s="1" t="s">
        <v>369</v>
      </c>
      <c r="M12" s="1" t="s">
        <v>370</v>
      </c>
      <c r="N12" s="1" t="str">
        <f>IFERROR(__xludf.DUMMYFUNCTION("GOOGLETRANSLATE(M:M, ""en"", ""te"")"),"ఎయిర్ అంబులెన్స్")</f>
        <v>ఎయిర్ అంబులెన్స్</v>
      </c>
      <c r="P12" s="1" t="s">
        <v>371</v>
      </c>
      <c r="Q12" s="1" t="str">
        <f>IFERROR(__xludf.DUMMYFUNCTION("GOOGLETRANSLATE(P:P, ""en"", ""te"")"),"స్కాండినావిస్క్ ఏరో ఇండస్ట్రీ")</f>
        <v>స్కాండినావిస్క్ ఏరో ఇండస్ట్రీ</v>
      </c>
      <c r="R12" s="1" t="s">
        <v>372</v>
      </c>
      <c r="S12" s="1" t="s">
        <v>373</v>
      </c>
      <c r="T12" s="1" t="str">
        <f>IFERROR(__xludf.DUMMYFUNCTION("GOOGLETRANSLATE(S:S, ""en"", ""te"")"),"విగ్గో క్రామ్ మరియు కార్ల్ గుస్టావ్ జ్యూథెన్")</f>
        <v>విగ్గో క్రామ్ మరియు కార్ల్ గుస్టావ్ జ్యూథెన్</v>
      </c>
      <c r="U12" s="4">
        <v>16196.0</v>
      </c>
      <c r="V12" s="1">
        <v>2.0</v>
      </c>
      <c r="W12" s="1">
        <v>2.0</v>
      </c>
      <c r="X12" s="1" t="s">
        <v>374</v>
      </c>
      <c r="Y12" s="1" t="s">
        <v>375</v>
      </c>
      <c r="Z12" s="1" t="s">
        <v>376</v>
      </c>
      <c r="AA12" s="1" t="s">
        <v>377</v>
      </c>
      <c r="AB12" s="1" t="s">
        <v>378</v>
      </c>
      <c r="AC12" s="1" t="s">
        <v>379</v>
      </c>
      <c r="AD12" s="1" t="s">
        <v>380</v>
      </c>
      <c r="AE12" s="1" t="s">
        <v>381</v>
      </c>
      <c r="AF12" s="1" t="s">
        <v>382</v>
      </c>
      <c r="AJ12" s="1" t="s">
        <v>383</v>
      </c>
      <c r="AR12" s="1" t="s">
        <v>384</v>
      </c>
      <c r="AS12" s="1" t="s">
        <v>385</v>
      </c>
      <c r="BA12" s="1" t="s">
        <v>386</v>
      </c>
      <c r="BG12" s="1" t="s">
        <v>387</v>
      </c>
      <c r="BI12" s="1" t="s">
        <v>388</v>
      </c>
      <c r="BJ12" s="1" t="s">
        <v>389</v>
      </c>
      <c r="BK12" s="1" t="s">
        <v>390</v>
      </c>
      <c r="BL12" s="1" t="s">
        <v>391</v>
      </c>
      <c r="BM12" s="1" t="s">
        <v>392</v>
      </c>
    </row>
    <row r="13">
      <c r="A13" s="1" t="s">
        <v>393</v>
      </c>
      <c r="B13" s="1" t="str">
        <f>IFERROR(__xludf.DUMMYFUNCTION("GOOGLETRANSLATE(A:A, ""en"", ""te"")"),"Schempp- హర్త్ HS-3 నింబస్")</f>
        <v>Schempp- హర్త్ HS-3 నింబస్</v>
      </c>
      <c r="C13" s="1" t="s">
        <v>394</v>
      </c>
      <c r="D13" s="1" t="str">
        <f>IFERROR(__xludf.DUMMYFUNCTION("GOOGLETRANSLATE(C:C, ""en"", ""te"")"),"స్కీంప్ప్-హర్త్ హెచ్ఎస్ -3 నింబస్ క్లాస్ హోలిఘాస్ నిర్మించిన ప్రోటోటైప్ గ్లైడర్. HS-3 నింబస్ అధిక ప్రదర్శన సింగిల్-సీటర్. హోలాఘాస్ ఈ ప్రోటోటైప్ గ్లైడర్‌ను తన ఖాళీ సమయంలో స్కీంప్ప్-హర్త్ సహాయంతో రూపొందించాడు మరియు నిర్మించాడు. ఖచ్చితంగా చెప్పాలంటే, ఇది స్క"&amp;"ీంప్-హర్త్ గ్లైడర్ కాదు, కానీ స్కీంప్-హర్త్ వద్ద నిర్మించిన గ్లైడర్. [1] ఇది ఓపెన్ క్లాస్ సిరస్ మరియు ఇలాంటి తోక వలె అదే ఫ్యూజ్‌లేజ్‌ను ఉపయోగించింది, కాని పూర్తిగా కొత్త రెక్క, అధిక-సెట్ మరియు మూడు విభాగాలలో 22 మీ (72 అడుగులు) వ్యవధి వరకు జోడించింది. ప్రో"&amp;"టోటైప్ మొదట జనవరి 1969 లో ఎగిరింది. [1] ఈ రకం తీవ్రంగా రుద్దబడింది. పైలట్ పూర్తి కర్ర మరియు చుక్కాని చేసిన తరువాత, గ్లైడర్ అకస్మాత్తుగా ఒక రెక్కను వదలడానికి ముందు చాలా సెకన్ల పాటు నేరుగా ముందుకు ఎగురుతూనే ఉంది, పూర్తి వ్యతిరేక నియంత్రణలు అవసరం. ఎయిర్ బ్రే"&amp;"క్‌లు అమర్చబడలేదు మరియు ఇది భూమికి అనూహ్యంగా కష్టమైన గ్లైడర్. ఇది ఓవర్‌షూట్స్‌లో చాలాసార్లు దెబ్బతింది. ఏదేమైనా, ఇది ఆ సమయంలో అనూహ్యంగా అధిక పనితీరును కలిగి ఉంది, ఉత్తమ గ్లైడ్ నిష్పత్తి 51: 1 90 కిమీ/గం (56 mph) వద్ద మరియు కనిష్ట సింక్ రేటు 0.43 m/s (1.4 "&amp;"ft/s) మాత్రమే. [1 ] టెక్సాస్‌లోని మార్ఫాలో 1970 లో జరిగిన వరల్డ్ గ్లైడింగ్ ఛాంపియన్‌షిప్‌లో యుఎస్‌ఎకు చెందిన జార్జ్ మోఫాట్ నింబస్‌ను ఎగరారు. అతను సరిపోయేలా విమానం యొక్క కాక్‌పిట్‌ను సవరించాల్సి వచ్చింది మరియు మధ్య పోటీలో, గ్లైడర్ అసమాన నీటి బ్యాలస్ట్‌తో ఆ"&amp;"టోరోటేషన్‌లో నిటారుగా మారినప్పుడు, గ్లైడర్ నిటారుగా మారినప్పుడు దాని స్పిన్ లక్షణాలను నమూనా చేసిన మొదటి వ్యక్తి అయ్యాడు. బెయిల్ ఇవ్వడాన్ని పరిశీలిస్తున్నప్పుడు, ఇలాంటి అకాఫ్లీగ్ డార్మ్‌స్టాడ్ట్ డి 36 యొక్క స్పిన్ కర్రను హింసాత్మకంగా ముందుకు వెనుకకు రాకింగ"&amp;"్ చేయడం ద్వారా మచ్చిక చేసుకోవచ్చని ఆయన గుర్తు చేసుకున్నారు. రెక్కలను వంచుతూ దాడి యొక్క కోణం మారడానికి కారణమైంది మరియు చివరికి రికవరీ జరిగింది. ఈ ఇబ్బందులు ఉన్నప్పటికీ, మోఫాట్ మరియు నింబస్ ప్రపంచ ఛాంపియన్‌షిప్‌ను గెలుచుకున్నారు. [1] నింబస్ యొక్క ఉత్పత్తి వ"&amp;"ెర్షన్ స్కీంప్-హర్త్ నింబస్ -2. సెయిల్‌ప్లేన్స్ 1965-2000 నుండి డేటా. [1] సాధారణ లక్షణాల పనితీరు")</f>
        <v>స్కీంప్ప్-హర్త్ హెచ్ఎస్ -3 నింబస్ క్లాస్ హోలిఘాస్ నిర్మించిన ప్రోటోటైప్ గ్లైడర్. HS-3 నింబస్ అధిక ప్రదర్శన సింగిల్-సీటర్. హోలాఘాస్ ఈ ప్రోటోటైప్ గ్లైడర్‌ను తన ఖాళీ సమయంలో స్కీంప్ప్-హర్త్ సహాయంతో రూపొందించాడు మరియు నిర్మించాడు. ఖచ్చితంగా చెప్పాలంటే, ఇది స్కీంప్-హర్త్ గ్లైడర్ కాదు, కానీ స్కీంప్-హర్త్ వద్ద నిర్మించిన గ్లైడర్. [1] ఇది ఓపెన్ క్లాస్ సిరస్ మరియు ఇలాంటి తోక వలె అదే ఫ్యూజ్‌లేజ్‌ను ఉపయోగించింది, కాని పూర్తిగా కొత్త రెక్క, అధిక-సెట్ మరియు మూడు విభాగాలలో 22 మీ (72 అడుగులు) వ్యవధి వరకు జోడించింది. ప్రోటోటైప్ మొదట జనవరి 1969 లో ఎగిరింది. [1] ఈ రకం తీవ్రంగా రుద్దబడింది. పైలట్ పూర్తి కర్ర మరియు చుక్కాని చేసిన తరువాత, గ్లైడర్ అకస్మాత్తుగా ఒక రెక్కను వదలడానికి ముందు చాలా సెకన్ల పాటు నేరుగా ముందుకు ఎగురుతూనే ఉంది, పూర్తి వ్యతిరేక నియంత్రణలు అవసరం. ఎయిర్ బ్రేక్‌లు అమర్చబడలేదు మరియు ఇది భూమికి అనూహ్యంగా కష్టమైన గ్లైడర్. ఇది ఓవర్‌షూట్స్‌లో చాలాసార్లు దెబ్బతింది. ఏదేమైనా, ఇది ఆ సమయంలో అనూహ్యంగా అధిక పనితీరును కలిగి ఉంది, ఉత్తమ గ్లైడ్ నిష్పత్తి 51: 1 90 కిమీ/గం (56 mph) వద్ద మరియు కనిష్ట సింక్ రేటు 0.43 m/s (1.4 ft/s) మాత్రమే. [1 ] టెక్సాస్‌లోని మార్ఫాలో 1970 లో జరిగిన వరల్డ్ గ్లైడింగ్ ఛాంపియన్‌షిప్‌లో యుఎస్‌ఎకు చెందిన జార్జ్ మోఫాట్ నింబస్‌ను ఎగరారు. అతను సరిపోయేలా విమానం యొక్క కాక్‌పిట్‌ను సవరించాల్సి వచ్చింది మరియు మధ్య పోటీలో, గ్లైడర్ అసమాన నీటి బ్యాలస్ట్‌తో ఆటోరోటేషన్‌లో నిటారుగా మారినప్పుడు, గ్లైడర్ నిటారుగా మారినప్పుడు దాని స్పిన్ లక్షణాలను నమూనా చేసిన మొదటి వ్యక్తి అయ్యాడు. బెయిల్ ఇవ్వడాన్ని పరిశీలిస్తున్నప్పుడు, ఇలాంటి అకాఫ్లీగ్ డార్మ్‌స్టాడ్ట్ డి 36 యొక్క స్పిన్ కర్రను హింసాత్మకంగా ముందుకు వెనుకకు రాకింగ్ చేయడం ద్వారా మచ్చిక చేసుకోవచ్చని ఆయన గుర్తు చేసుకున్నారు. రెక్కలను వంచుతూ దాడి యొక్క కోణం మారడానికి కారణమైంది మరియు చివరికి రికవరీ జరిగింది. ఈ ఇబ్బందులు ఉన్నప్పటికీ, మోఫాట్ మరియు నింబస్ ప్రపంచ ఛాంపియన్‌షిప్‌ను గెలుచుకున్నారు. [1] నింబస్ యొక్క ఉత్పత్తి వెర్షన్ స్కీంప్-హర్త్ నింబస్ -2. సెయిల్‌ప్లేన్స్ 1965-2000 నుండి డేటా. [1] సాధారణ లక్షణాల పనితీరు</v>
      </c>
      <c r="M13" s="1" t="s">
        <v>395</v>
      </c>
      <c r="N13" s="1" t="str">
        <f>IFERROR(__xludf.DUMMYFUNCTION("GOOGLETRANSLATE(M:M, ""en"", ""te"")"),"ఓపెన్-క్లాస్ సెయిల్ ప్లేన్")</f>
        <v>ఓపెన్-క్లాస్ సెయిల్ ప్లేన్</v>
      </c>
      <c r="O13" s="1" t="s">
        <v>396</v>
      </c>
      <c r="P13" s="1" t="s">
        <v>397</v>
      </c>
      <c r="Q13" s="1" t="str">
        <f>IFERROR(__xludf.DUMMYFUNCTION("GOOGLETRANSLATE(P:P, ""en"", ""te"")"),"Schempp- హర్త్")</f>
        <v>Schempp- హర్త్</v>
      </c>
      <c r="R13" s="2" t="s">
        <v>398</v>
      </c>
      <c r="S13" s="1" t="s">
        <v>399</v>
      </c>
      <c r="T13" s="1" t="str">
        <f>IFERROR(__xludf.DUMMYFUNCTION("GOOGLETRANSLATE(S:S, ""en"", ""te"")"),"క్లాస్ హోల్ఘాస్")</f>
        <v>క్లాస్ హోల్ఘాస్</v>
      </c>
      <c r="U13" s="3">
        <v>25204.0</v>
      </c>
      <c r="V13" s="1">
        <v>1.0</v>
      </c>
      <c r="W13" s="1">
        <v>1.0</v>
      </c>
      <c r="X13" s="1" t="s">
        <v>400</v>
      </c>
      <c r="Y13" s="1" t="s">
        <v>401</v>
      </c>
      <c r="Z13" s="1" t="s">
        <v>402</v>
      </c>
      <c r="AA13" s="1" t="s">
        <v>403</v>
      </c>
      <c r="AB13" s="1" t="s">
        <v>404</v>
      </c>
      <c r="AC13" s="1" t="s">
        <v>405</v>
      </c>
      <c r="AL13" s="1" t="s">
        <v>406</v>
      </c>
      <c r="AR13" s="1" t="s">
        <v>407</v>
      </c>
      <c r="BG13" s="1" t="s">
        <v>408</v>
      </c>
      <c r="BI13" s="1" t="s">
        <v>409</v>
      </c>
      <c r="BN13" s="1">
        <v>30.6</v>
      </c>
      <c r="BO13" s="1" t="s">
        <v>410</v>
      </c>
      <c r="BP13" s="1">
        <v>51.0</v>
      </c>
      <c r="BQ13" s="1" t="s">
        <v>411</v>
      </c>
    </row>
    <row r="14">
      <c r="A14" s="1" t="s">
        <v>412</v>
      </c>
      <c r="B14" s="1" t="str">
        <f>IFERROR(__xludf.DUMMYFUNCTION("GOOGLETRANSLATE(A:A, ""en"", ""te"")"),"పాట్జర్ ఎల్స్టర్")</f>
        <v>పాట్జర్ ఎల్స్టర్</v>
      </c>
      <c r="C14" s="1" t="s">
        <v>413</v>
      </c>
      <c r="D14" s="1" t="str">
        <f>IFERROR(__xludf.DUMMYFUNCTION("GOOGLETRANSLATE(C:C, ""en"", ""te"")"),"పాట్జర్ ఎల్స్టర్ ఒక జర్మన్ సింగిల్-ఇంజిన్ లైట్ విమానం, దీనిని బాన్లో ఆల్ఫోన్స్ పాట్జెర్ కెజి (తరువాత స్పోర్టివియా) తయారు చేశారు. ఇది లుఫ్ట్‌వాఫ్ మరియు మెరైన్‌ఫ్లైజర్‌తో పనిచేసింది మరియు వినోద క్రీడ ఎగిరే కోసం మాత్రమే ఉపయోగించబడింది. కొందరు 2020 లో ప్రైవేట"&amp;"్ యాజమాన్యంలో ఎగురుతూనే ఉన్నారు. పాట్జర్ ఎల్స్టర్ ""మాగ్పీ"" మోటొరాబ్ మోటార్ గ్లైడర్ నుండి అభివృద్ధి చేయబడింది, ఇది డోపెల్రాబ్ గ్లైడర్ నుండి అభివృద్ధి చేయబడింది. రెండవ ప్రపంచ యుద్ధం తరువాత జర్మనీలో ఉత్పత్తి చేయబడిన మొదటి విమానం ఎల్స్టర్. ఈ డిజైన్ డోపెల్‌ర"&amp;"ాబ్ యొక్క రెక్కను పంచుకుంది, ఇది మెటల్ స్ట్రట్‌లతో కలుపుతారు, కాని ప్లైవుడ్‌తో నిర్మించిన కొత్త మోనోకోక్ ఫ్యూజ్‌లేజ్ ఇవ్వబడింది, ఇద్దరు యజమానులకు పక్కపక్కనే అమర్చారు. ట్రైసైకిల్ ల్యాండింగ్ గేర్ అసాధారణంగా చేతి పట్టు ద్వారా నియంత్రించబడే నోస్‌వీల్‌ను కలిగి"&amp;" ఉంది. ఉత్పత్తి 1967 లో ఆగిపోయింది, ఆ సమయానికి 45 ఉదాహరణలు నిర్మించబడ్డాయి. [1] జేన్ యొక్క అన్ని ప్రపంచ విమానాల నుండి డేటా 1962-63 [3] పోల్చదగిన పాత్ర, కాన్ఫిగరేషన్ మరియు ERA యొక్క సాధారణ లక్షణాల పనితీరు విమానం")</f>
        <v>పాట్జర్ ఎల్స్టర్ ఒక జర్మన్ సింగిల్-ఇంజిన్ లైట్ విమానం, దీనిని బాన్లో ఆల్ఫోన్స్ పాట్జెర్ కెజి (తరువాత స్పోర్టివియా) తయారు చేశారు. ఇది లుఫ్ట్‌వాఫ్ మరియు మెరైన్‌ఫ్లైజర్‌తో పనిచేసింది మరియు వినోద క్రీడ ఎగిరే కోసం మాత్రమే ఉపయోగించబడింది. కొందరు 2020 లో ప్రైవేట్ యాజమాన్యంలో ఎగురుతూనే ఉన్నారు. పాట్జర్ ఎల్స్టర్ "మాగ్పీ" మోటొరాబ్ మోటార్ గ్లైడర్ నుండి అభివృద్ధి చేయబడింది, ఇది డోపెల్రాబ్ గ్లైడర్ నుండి అభివృద్ధి చేయబడింది. రెండవ ప్రపంచ యుద్ధం తరువాత జర్మనీలో ఉత్పత్తి చేయబడిన మొదటి విమానం ఎల్స్టర్. ఈ డిజైన్ డోపెల్‌రాబ్ యొక్క రెక్కను పంచుకుంది, ఇది మెటల్ స్ట్రట్‌లతో కలుపుతారు, కాని ప్లైవుడ్‌తో నిర్మించిన కొత్త మోనోకోక్ ఫ్యూజ్‌లేజ్ ఇవ్వబడింది, ఇద్దరు యజమానులకు పక్కపక్కనే అమర్చారు. ట్రైసైకిల్ ల్యాండింగ్ గేర్ అసాధారణంగా చేతి పట్టు ద్వారా నియంత్రించబడే నోస్‌వీల్‌ను కలిగి ఉంది. ఉత్పత్తి 1967 లో ఆగిపోయింది, ఆ సమయానికి 45 ఉదాహరణలు నిర్మించబడ్డాయి. [1] జేన్ యొక్క అన్ని ప్రపంచ విమానాల నుండి డేటా 1962-63 [3] పోల్చదగిన పాత్ర, కాన్ఫిగరేషన్ మరియు ERA యొక్క సాధారణ లక్షణాల పనితీరు విమానం</v>
      </c>
      <c r="E14" s="1" t="s">
        <v>414</v>
      </c>
      <c r="M14" s="1" t="s">
        <v>415</v>
      </c>
      <c r="N14" s="1" t="str">
        <f>IFERROR(__xludf.DUMMYFUNCTION("GOOGLETRANSLATE(M:M, ""en"", ""te"")"),"తేలికపాటి వినోద విమానం")</f>
        <v>తేలికపాటి వినోద విమానం</v>
      </c>
      <c r="P14" s="1" t="s">
        <v>416</v>
      </c>
      <c r="Q14" s="1" t="str">
        <f>IFERROR(__xludf.DUMMYFUNCTION("GOOGLETRANSLATE(P:P, ""en"", ""te"")"),"పాట్జర్")</f>
        <v>పాట్జర్</v>
      </c>
      <c r="R14" s="1" t="s">
        <v>417</v>
      </c>
      <c r="S14" s="1" t="s">
        <v>418</v>
      </c>
      <c r="T14" s="1" t="str">
        <f>IFERROR(__xludf.DUMMYFUNCTION("GOOGLETRANSLATE(S:S, ""en"", ""te"")"),"ఆల్ఫోన్స్ పాట్జెర్")</f>
        <v>ఆల్ఫోన్స్ పాట్జెర్</v>
      </c>
      <c r="U14" s="4">
        <v>21560.0</v>
      </c>
      <c r="V14" s="1">
        <v>45.0</v>
      </c>
      <c r="W14" s="1">
        <v>1.0</v>
      </c>
      <c r="X14" s="1" t="s">
        <v>419</v>
      </c>
      <c r="Y14" s="1" t="s">
        <v>420</v>
      </c>
      <c r="Z14" s="1" t="s">
        <v>421</v>
      </c>
      <c r="AA14" s="1" t="s">
        <v>422</v>
      </c>
      <c r="AB14" s="1" t="s">
        <v>423</v>
      </c>
      <c r="AD14" s="1" t="s">
        <v>424</v>
      </c>
      <c r="AE14" s="1" t="s">
        <v>425</v>
      </c>
      <c r="AF14" s="1" t="s">
        <v>426</v>
      </c>
      <c r="AG14" s="1" t="s">
        <v>427</v>
      </c>
      <c r="AH14" s="1" t="s">
        <v>428</v>
      </c>
      <c r="AI14" s="1" t="s">
        <v>429</v>
      </c>
      <c r="AJ14" s="1" t="s">
        <v>430</v>
      </c>
      <c r="AL14" s="1" t="s">
        <v>431</v>
      </c>
      <c r="AM14" s="1" t="s">
        <v>432</v>
      </c>
      <c r="AN14" s="1" t="str">
        <f>IFERROR(__xludf.DUMMYFUNCTION("GOOGLETRANSLATE(AM:AM, ""en"", ""te"")"),"లుఫ్ట్‌వాఫ్")</f>
        <v>లుఫ్ట్‌వాఫ్</v>
      </c>
      <c r="AO14" s="2" t="s">
        <v>433</v>
      </c>
      <c r="AP14" s="1" t="s">
        <v>253</v>
      </c>
      <c r="AR14" s="1" t="s">
        <v>434</v>
      </c>
      <c r="AS14" s="1" t="s">
        <v>435</v>
      </c>
      <c r="AZ14" s="1" t="s">
        <v>436</v>
      </c>
      <c r="BA14" s="1" t="s">
        <v>437</v>
      </c>
      <c r="BI14" s="1" t="s">
        <v>438</v>
      </c>
      <c r="BJ14" s="1" t="s">
        <v>439</v>
      </c>
      <c r="BR14" s="1" t="s">
        <v>440</v>
      </c>
      <c r="BS14" s="1" t="s">
        <v>441</v>
      </c>
      <c r="BT14" s="1" t="s">
        <v>442</v>
      </c>
      <c r="BU14" s="1" t="s">
        <v>443</v>
      </c>
      <c r="BV14" s="1" t="s">
        <v>444</v>
      </c>
      <c r="BW14" s="1" t="s">
        <v>445</v>
      </c>
    </row>
    <row r="15">
      <c r="A15" s="1" t="s">
        <v>446</v>
      </c>
      <c r="B15" s="1" t="str">
        <f>IFERROR(__xludf.DUMMYFUNCTION("GOOGLETRANSLATE(A:A, ""en"", ""te"")"),"కాంప్ ఎయిర్ జెట్")</f>
        <v>కాంప్ ఎయిర్ జెట్</v>
      </c>
      <c r="C15" s="1" t="s">
        <v>447</v>
      </c>
      <c r="D15" s="1" t="str">
        <f>IFERROR(__xludf.DUMMYFUNCTION("GOOGLETRANSLATE(C:C, ""en"", ""te"")"),"కాంప్ ఎయిర్ జెట్ ఒక అమెరికన్ ఎనిమిది సీట్ల, తక్కువ-వింగ్, ఒత్తిడితో కూడిన, ట్రైసైకిల్ అండర్ క్యారేజ్, tor త్సాహిక నిర్మాణం కోసం కాంప్ ఎయిర్ చేత విక్రయించబడిన టర్బోఫాన్-శక్తితో పనిచేసే సివిల్ యుటిలిటీ విమానం. [1] [2] 2002 లో, ఇప్పుడు కాంప్ ఎయిర్ అని పిలువబ"&amp;"డే ఏరోకాంప్ యొక్క సహ యజమానులు స్టీవ్ యంగ్ మరియు రాన్ లుయెక్ కాంప్ ఎయిర్ జెట్ ప్రాజెక్ట్ను ప్రకటించారు. జెట్ ""యాజమాన్య కార్బన్-ఫైబర్ హైబ్రిడ్ శాండ్‌విచ్"" నుండి నిర్మించబడింది మరియు ఉక్రేనియన్ ఇవ్చెంకో AI-25 ఇంజిన్ చేత శక్తినిస్తుంది. ప్రాట్ &amp; విట్నీ JT12"&amp;"-8 లేదా CJ610 లేదా ప్రొజెక్టెడ్ ఫ్యూచర్ విలియమ్స్ ఇంటర్నేషనల్ లేదా ఎజిలిస్ ఇంజన్లు ఉన్నాయి. [3] జూలై 10, 2004 న, కాంప్ ఎయిర్ జెట్ మెరిట్ ద్వీప విమానాశ్రయం నుండి మొదటిసారి ఎగిరింది. ఫ్లైట్ సమయంలో గేర్ ఉపసంహరించబడనప్పటికీ, విమానం ఇప్పటికీ 157 kN (291 km/h) "&amp;"వేగంతో చేరుకుంది. ల్యాండింగ్ 2000 అడుగులు తీసుకొని 37 నిమిషాల తరువాత జెట్ దిగింది. [3] జనవరి 11, 2005 న, ఏరోకాంప్ స్పేస్ కోస్ట్ ప్రాంతీయ విమానాశ్రయంలోని టైటస్విల్లే, ఫ్లోరిడాలో 30 గంటలకు పైగా విమాన పరీక్షల తరువాత ఏరోకాంప్ మరింత అభివృద్ధి పనుల కోసం మెరిట్ "&amp;"ద్వీప విమానాశ్రయానికి తిరిగి వచ్చింది. [3] ఏప్రిల్ 2011 నాటికి, ఫెడరల్ ఏవియేషన్ అడ్మినిస్ట్రేషన్‌లో నమోదు చేయబడిన ఏకైక ఉదాహరణగా ప్రోటోటైప్ ఉంది. [4] కిట్‌ప్లాన్లు మరియు కాంప్ ఎయిర్ నుండి డేటా [1] [2] పోల్చదగిన పాత్ర, కాన్ఫిగరేషన్ మరియు ERA యొక్క సాధారణ లక"&amp;"్షణాలు పనితీరు విమానం")</f>
        <v>కాంప్ ఎయిర్ జెట్ ఒక అమెరికన్ ఎనిమిది సీట్ల, తక్కువ-వింగ్, ఒత్తిడితో కూడిన, ట్రైసైకిల్ అండర్ క్యారేజ్, tor త్సాహిక నిర్మాణం కోసం కాంప్ ఎయిర్ చేత విక్రయించబడిన టర్బోఫాన్-శక్తితో పనిచేసే సివిల్ యుటిలిటీ విమానం. [1] [2] 2002 లో, ఇప్పుడు కాంప్ ఎయిర్ అని పిలువబడే ఏరోకాంప్ యొక్క సహ యజమానులు స్టీవ్ యంగ్ మరియు రాన్ లుయెక్ కాంప్ ఎయిర్ జెట్ ప్రాజెక్ట్ను ప్రకటించారు. జెట్ "యాజమాన్య కార్బన్-ఫైబర్ హైబ్రిడ్ శాండ్‌విచ్" నుండి నిర్మించబడింది మరియు ఉక్రేనియన్ ఇవ్చెంకో AI-25 ఇంజిన్ చేత శక్తినిస్తుంది. ప్రాట్ &amp; విట్నీ JT12-8 లేదా CJ610 లేదా ప్రొజెక్టెడ్ ఫ్యూచర్ విలియమ్స్ ఇంటర్నేషనల్ లేదా ఎజిలిస్ ఇంజన్లు ఉన్నాయి. [3] జూలై 10, 2004 న, కాంప్ ఎయిర్ జెట్ మెరిట్ ద్వీప విమానాశ్రయం నుండి మొదటిసారి ఎగిరింది. ఫ్లైట్ సమయంలో గేర్ ఉపసంహరించబడనప్పటికీ, విమానం ఇప్పటికీ 157 kN (291 km/h) వేగంతో చేరుకుంది. ల్యాండింగ్ 2000 అడుగులు తీసుకొని 37 నిమిషాల తరువాత జెట్ దిగింది. [3] జనవరి 11, 2005 న, ఏరోకాంప్ స్పేస్ కోస్ట్ ప్రాంతీయ విమానాశ్రయంలోని టైటస్విల్లే, ఫ్లోరిడాలో 30 గంటలకు పైగా విమాన పరీక్షల తరువాత ఏరోకాంప్ మరింత అభివృద్ధి పనుల కోసం మెరిట్ ద్వీప విమానాశ్రయానికి తిరిగి వచ్చింది. [3] ఏప్రిల్ 2011 నాటికి, ఫెడరల్ ఏవియేషన్ అడ్మినిస్ట్రేషన్‌లో నమోదు చేయబడిన ఏకైక ఉదాహరణగా ప్రోటోటైప్ ఉంది. [4] కిట్‌ప్లాన్లు మరియు కాంప్ ఎయిర్ నుండి డేటా [1] [2] పోల్చదగిన పాత్ర, కాన్ఫిగరేషన్ మరియు ERA యొక్క సాధారణ లక్షణాలు పనితీరు విమానం</v>
      </c>
      <c r="E15" s="1" t="s">
        <v>448</v>
      </c>
      <c r="M15" s="1" t="s">
        <v>449</v>
      </c>
      <c r="N15" s="1" t="str">
        <f>IFERROR(__xludf.DUMMYFUNCTION("GOOGLETRANSLATE(M:M, ""en"", ""te"")"),"హోమ్‌బిల్ట్ ప్రైవేట్ జెట్")</f>
        <v>హోమ్‌బిల్ట్ ప్రైవేట్ జెట్</v>
      </c>
      <c r="O15" s="1" t="s">
        <v>450</v>
      </c>
      <c r="P15" s="1" t="s">
        <v>451</v>
      </c>
      <c r="Q15" s="1" t="str">
        <f>IFERROR(__xludf.DUMMYFUNCTION("GOOGLETRANSLATE(P:P, ""en"", ""te"")"),"కాంప్ ఎయిర్")</f>
        <v>కాంప్ ఎయిర్</v>
      </c>
      <c r="R15" s="1" t="s">
        <v>452</v>
      </c>
      <c r="U15" s="4">
        <v>38178.0</v>
      </c>
      <c r="W15" s="1" t="s">
        <v>453</v>
      </c>
      <c r="X15" s="1" t="s">
        <v>454</v>
      </c>
      <c r="Y15" s="1" t="s">
        <v>455</v>
      </c>
      <c r="AA15" s="1" t="s">
        <v>456</v>
      </c>
      <c r="AD15" s="1" t="s">
        <v>457</v>
      </c>
      <c r="AF15" s="1" t="s">
        <v>458</v>
      </c>
      <c r="AH15" s="1" t="s">
        <v>459</v>
      </c>
      <c r="AJ15" s="1" t="s">
        <v>460</v>
      </c>
      <c r="BG15" s="1" t="s">
        <v>461</v>
      </c>
      <c r="BI15" s="1" t="s">
        <v>462</v>
      </c>
      <c r="BT15" s="1" t="s">
        <v>463</v>
      </c>
    </row>
    <row r="16">
      <c r="A16" s="1" t="s">
        <v>464</v>
      </c>
      <c r="B16" s="1" t="str">
        <f>IFERROR(__xludf.DUMMYFUNCTION("GOOGLETRANSLATE(A:A, ""en"", ""te"")"),"Schempp- హర్త్ క్వింటస్")</f>
        <v>Schempp- హర్త్ క్వింటస్</v>
      </c>
      <c r="C16" s="1" t="s">
        <v>465</v>
      </c>
      <c r="D16" s="1" t="str">
        <f>IFERROR(__xludf.DUMMYFUNCTION("GOOGLETRANSLATE(C:C, ""en"", ""te"")"),"స్కీంప్ప్-హిర్త్ క్విన్టస్ అనేది సింగిల్-సీట్ 23 మీటర్ల ఓపెన్-క్లాస్ గ్లైడర్, ఇది స్కీంప్-హిర్త్ [1] క్వింటస్ మరియు లాంగే అంటారెస్ 23 ఇ లాంగే ఏవియేషన్ GMBH మరియు స్కీంప్-ఎన్‌హర్ట్‌హెచ్‌టిల మధ్య జాయింట్ వెంచర్‌లో అభివృద్ధి చేయబడ్డాయి. రెండు విమానాలు ఒక సాధ"&amp;"ారణ వింగ్ డిజైన్‌ను పంచుకుంటాయి మరియు కంపెనీలు మార్కెటింగ్‌ను సమన్వయం చేయడానికి అంగీకరించాయి. డెల్ఫ్ట్ యూనివర్శిటీ ఆఫ్ టెక్నాలజీకి చెందిన ప్రొఫెసర్ లోక్ బోయర్మన్స్ సహాయంతో రెక్క యొక్క 18 మీ లోపలి విభాగాన్ని లాంగే అభివృద్ధి చేశారు. బయటి విభాగాలలో మాగ్మెర్ "&amp;"వింగ్లెట్స్ ఉన్నాయి. రెక్కల అచ్చులు లాంగే అంటారెస్ హెచ్ 3 ప్రయోగాత్మక ఇంధన-సెల్ విమానాల కోసం కూడా ఉపయోగించబడ్డాయి. అంటారెస్ 23 ఇ మరియు క్వింటస్ మధ్య అతిపెద్ద తేడాలు ఫ్యూజ్‌లేజ్‌లు మరియు ప్రొపల్షన్ యూనిట్లు. లాంగే ఏవియేషన్ ఎలక్ట్రిక్ సిస్టమ్‌ను ఏర్పాటు చేస"&amp;"ింది, అయితే క్వింటస్ సోలో 2625-02I దహన ఇంజిన్‌ను కలిగి ఉంది. 58 kg/m2 వద్ద క్విన్టస్ దాని పూర్వీకుల కంటే 20% ఎక్కువ రెక్క-లోడింగ్ కలిగి ఉంది మరియు దాని అధిక కారక నిష్పత్తి థర్మల్స్‌లో మంచి ఆరోహణ రేటును ఇస్తుంది. ఇది స్టీరేబుల్ టెయిల్‌వీల్‌తో స్వీయ-లాంచర్‌"&amp;"గా మాత్రమే లభిస్తుంది. సాధారణ లక్షణాలు పోల్చదగిన పాత్ర, కాన్ఫిగరేషన్ మరియు ERA సంబంధిత జాబితాల పనితీరు విమానం")</f>
        <v>స్కీంప్ప్-హిర్త్ క్విన్టస్ అనేది సింగిల్-సీట్ 23 మీటర్ల ఓపెన్-క్లాస్ గ్లైడర్, ఇది స్కీంప్-హిర్త్ [1] క్వింటస్ మరియు లాంగే అంటారెస్ 23 ఇ లాంగే ఏవియేషన్ GMBH మరియు స్కీంప్-ఎన్‌హర్ట్‌హెచ్‌టిల మధ్య జాయింట్ వెంచర్‌లో అభివృద్ధి చేయబడ్డాయి. రెండు విమానాలు ఒక సాధారణ వింగ్ డిజైన్‌ను పంచుకుంటాయి మరియు కంపెనీలు మార్కెటింగ్‌ను సమన్వయం చేయడానికి అంగీకరించాయి. డెల్ఫ్ట్ యూనివర్శిటీ ఆఫ్ టెక్నాలజీకి చెందిన ప్రొఫెసర్ లోక్ బోయర్మన్స్ సహాయంతో రెక్క యొక్క 18 మీ లోపలి విభాగాన్ని లాంగే అభివృద్ధి చేశారు. బయటి విభాగాలలో మాగ్మెర్ వింగ్లెట్స్ ఉన్నాయి. రెక్కల అచ్చులు లాంగే అంటారెస్ హెచ్ 3 ప్రయోగాత్మక ఇంధన-సెల్ విమానాల కోసం కూడా ఉపయోగించబడ్డాయి. అంటారెస్ 23 ఇ మరియు క్వింటస్ మధ్య అతిపెద్ద తేడాలు ఫ్యూజ్‌లేజ్‌లు మరియు ప్రొపల్షన్ యూనిట్లు. లాంగే ఏవియేషన్ ఎలక్ట్రిక్ సిస్టమ్‌ను ఏర్పాటు చేసింది, అయితే క్వింటస్ సోలో 2625-02I దహన ఇంజిన్‌ను కలిగి ఉంది. 58 kg/m2 వద్ద క్విన్టస్ దాని పూర్వీకుల కంటే 20% ఎక్కువ రెక్క-లోడింగ్ కలిగి ఉంది మరియు దాని అధిక కారక నిష్పత్తి థర్మల్స్‌లో మంచి ఆరోహణ రేటును ఇస్తుంది. ఇది స్టీరేబుల్ టెయిల్‌వీల్‌తో స్వీయ-లాంచర్‌గా మాత్రమే లభిస్తుంది. సాధారణ లక్షణాలు పోల్చదగిన పాత్ర, కాన్ఫిగరేషన్ మరియు ERA సంబంధిత జాబితాల పనితీరు విమానం</v>
      </c>
      <c r="E16" s="1" t="s">
        <v>466</v>
      </c>
      <c r="M16" s="1" t="s">
        <v>467</v>
      </c>
      <c r="N16" s="1" t="str">
        <f>IFERROR(__xludf.DUMMYFUNCTION("GOOGLETRANSLATE(M:M, ""en"", ""te"")"),"ఓపెన్-క్లాస్ సెయిల్ ప్లేన్")</f>
        <v>ఓపెన్-క్లాస్ సెయిల్ ప్లేన్</v>
      </c>
      <c r="O16" s="1" t="s">
        <v>468</v>
      </c>
      <c r="P16" s="1" t="s">
        <v>397</v>
      </c>
      <c r="Q16" s="1" t="str">
        <f>IFERROR(__xludf.DUMMYFUNCTION("GOOGLETRANSLATE(P:P, ""en"", ""te"")"),"Schempp- హర్త్")</f>
        <v>Schempp- హర్త్</v>
      </c>
      <c r="R16" s="2" t="s">
        <v>398</v>
      </c>
      <c r="U16" s="5">
        <v>40900.0</v>
      </c>
      <c r="V16" s="1" t="s">
        <v>469</v>
      </c>
      <c r="W16" s="1" t="s">
        <v>470</v>
      </c>
      <c r="X16" s="1" t="s">
        <v>471</v>
      </c>
      <c r="Y16" s="1" t="s">
        <v>472</v>
      </c>
      <c r="AA16" s="1" t="s">
        <v>473</v>
      </c>
      <c r="AB16" s="1" t="s">
        <v>405</v>
      </c>
      <c r="AC16" s="1" t="s">
        <v>474</v>
      </c>
      <c r="AD16" s="1" t="s">
        <v>475</v>
      </c>
      <c r="BG16" s="1" t="s">
        <v>408</v>
      </c>
      <c r="BI16" s="1" t="s">
        <v>476</v>
      </c>
      <c r="BN16" s="1">
        <v>36.0</v>
      </c>
      <c r="BO16" s="1" t="s">
        <v>477</v>
      </c>
    </row>
    <row r="17">
      <c r="A17" s="1" t="s">
        <v>478</v>
      </c>
      <c r="B17" s="1" t="str">
        <f>IFERROR(__xludf.DUMMYFUNCTION("GOOGLETRANSLATE(A:A, ""en"", ""te"")"),"మిల్ మి -20")</f>
        <v>మిల్ మి -20</v>
      </c>
      <c r="C17" s="1" t="s">
        <v>479</v>
      </c>
      <c r="D17" s="1" t="str">
        <f>IFERROR(__xludf.DUMMYFUNCTION("GOOGLETRANSLATE(C:C, ""en"", ""te"")"),"MIL MI-20 1960 ల మధ్యలో MIL MI-1 ని భర్తీ చేయడానికి నిర్మించిన ఒక చిన్న బహుళార్ధసాధక రవాణా హెలికాప్టర్. రవాణా, సరుకు, వ్యవసాయ, శిక్షణ మరియు తేలికపాటి సాయుధ ఎస్కార్ట్ లేదా గన్‌షిప్ పాత్రలతో సహా అనేక పాత్రల కోసం హెలికాప్టర్ నిర్మించబడింది. గన్‌షిప్ పాత్రలో,"&amp;" ఇది ఫలాంగా లేదా మాలియూట్కా యాంటీ ట్యాంక్ రాకెట్లను నాలుగు నుండి ఆరు అవుట్‌బోర్డ్ పైలాన్‌లు లేదా రెండు యుబి -16-57 రాకెట్ పాడ్‌లపై తీసుకెళ్లగలదు. 1966 లో, MVZ విమానం యొక్క పూర్తి స్థాయి మోకాప్‌ను 355 HP టర్బోమెకా ""ఒరెడాన్-III"" సింగిల్-టర్బోషాఫ్ట్ ఇంజిన్"&amp;" మరియు ట్రైసైకిల్-రకం ల్యాండింగ్ గేర్‌తో నిర్మించింది. తరువాత, 1972 లో, MVZ మరొక మోకాప్‌ను నిర్మించింది, కానీ TBG-11 HP ఇంజిన్ రకం మరియు స్కిడ్ అండర్ క్యారేజీతో. రెండవ మాక్-అప్ తర్వాత హెలికాప్టర్ చాలా మంది వినియోగదారులను ఆకర్షించలేదు మరియు MIL MI-1 ను భర్"&amp;"తీ చేయలేదు. ఈ కారణంగా, విమానం యొక్క మరింత అభివృద్ధి రద్దు చేయబడింది. 1960 ల విమానంలో ఈ వ్యాసం ఒక స్టబ్. వికీపీడియా విస్తరించడం ద్వారా మీరు సహాయపడవచ్చు.")</f>
        <v>MIL MI-20 1960 ల మధ్యలో MIL MI-1 ని భర్తీ చేయడానికి నిర్మించిన ఒక చిన్న బహుళార్ధసాధక రవాణా హెలికాప్టర్. రవాణా, సరుకు, వ్యవసాయ, శిక్షణ మరియు తేలికపాటి సాయుధ ఎస్కార్ట్ లేదా గన్‌షిప్ పాత్రలతో సహా అనేక పాత్రల కోసం హెలికాప్టర్ నిర్మించబడింది. గన్‌షిప్ పాత్రలో, ఇది ఫలాంగా లేదా మాలియూట్కా యాంటీ ట్యాంక్ రాకెట్లను నాలుగు నుండి ఆరు అవుట్‌బోర్డ్ పైలాన్‌లు లేదా రెండు యుబి -16-57 రాకెట్ పాడ్‌లపై తీసుకెళ్లగలదు. 1966 లో, MVZ విమానం యొక్క పూర్తి స్థాయి మోకాప్‌ను 355 HP టర్బోమెకా "ఒరెడాన్-III" సింగిల్-టర్బోషాఫ్ట్ ఇంజిన్ మరియు ట్రైసైకిల్-రకం ల్యాండింగ్ గేర్‌తో నిర్మించింది. తరువాత, 1972 లో, MVZ మరొక మోకాప్‌ను నిర్మించింది, కానీ TBG-11 HP ఇంజిన్ రకం మరియు స్కిడ్ అండర్ క్యారేజీతో. రెండవ మాక్-అప్ తర్వాత హెలికాప్టర్ చాలా మంది వినియోగదారులను ఆకర్షించలేదు మరియు MIL MI-1 ను భర్తీ చేయలేదు. ఈ కారణంగా, విమానం యొక్క మరింత అభివృద్ధి రద్దు చేయబడింది. 1960 ల విమానంలో ఈ వ్యాసం ఒక స్టబ్. వికీపీడియా విస్తరించడం ద్వారా మీరు సహాయపడవచ్చు.</v>
      </c>
      <c r="M17" s="1" t="s">
        <v>480</v>
      </c>
      <c r="N17" s="1" t="str">
        <f>IFERROR(__xludf.DUMMYFUNCTION("GOOGLETRANSLATE(M:M, ""en"", ""te"")"),"బహుళార్ధసాధక హెలికాప్టర్")</f>
        <v>బహుళార్ధసాధక హెలికాప్టర్</v>
      </c>
      <c r="P17" s="1" t="s">
        <v>481</v>
      </c>
      <c r="Q17" s="1" t="str">
        <f>IFERROR(__xludf.DUMMYFUNCTION("GOOGLETRANSLATE(P:P, ""en"", ""te"")"),"మిల్")</f>
        <v>మిల్</v>
      </c>
    </row>
    <row r="18">
      <c r="A18" s="1" t="s">
        <v>482</v>
      </c>
      <c r="B18" s="1" t="str">
        <f>IFERROR(__xludf.DUMMYFUNCTION("GOOGLETRANSLATE(A:A, ""en"", ""te"")"),"R33- క్లాస్ ఎయిర్‌షిప్")</f>
        <v>R33- క్లాస్ ఎయిర్‌షిప్</v>
      </c>
      <c r="C18" s="1" t="s">
        <v>483</v>
      </c>
      <c r="D18" s="1" t="str">
        <f>IFERROR(__xludf.DUMMYFUNCTION("GOOGLETRANSLATE(C:C, ""en"", ""te"")"),"R.33 క్లాస్ ఆఫ్ బ్రిటిష్ దృ g మైన ఎయిర్‌షిప్‌లు మొదటి ప్రపంచ యుద్ధంలో రాయల్ నావల్ ఎయిర్ సర్వీస్ కోసం నిర్మించబడ్డాయి, కాని శత్రుత్వం ముగిసే వరకు పూర్తి కాలేదు, ఆ సమయానికి RNA లు రాయల్ వైమానిక దళంలో భాగమయ్యాయి. ప్రధాన ఓడ, R.33, పదేళ్లపాటు విజయవంతంగా పనిచేస"&amp;"ింది మరియు ఎయిర్ షిప్ చరిత్రలో అత్యంత భయంకరమైన మరియు వీరోచిత సంఘటనలలో ఒకటిగా బయటపడింది, ఆమె ఒక గేల్ లో ఆమె మూరింగ్ మాస్ట్ నుండి నలిగిపోయింది. ఆమెను స్థానికులు ""పుల్హామ్ పిగ్"" అని పిలిచారు, ఎందుకంటే అక్కడ ఉన్న బ్లింప్స్ ఉన్నాయి మరియు పుల్హామ్ సెయింట్ మేర"&amp;"ీ కోసం గ్రామ గుర్తులో అమరత్వం పొందారు. తరగతిలోని ఏకైక ఇతర ఎయిర్‌షిప్, R.34, జూలై 1919 లో తూర్పు నుండి వెస్ట్ అట్లాంటిక్ ఫ్లైట్ చేసిన మొదటి విమానంగా మారింది మరియు తిరిగి వచ్చే ఫ్లైట్‌తో మొదటి రెండు-మార్గం క్రాసింగ్ చేసింది. తుఫాను సమయంలో దెబ్బతిన్న తరువాత "&amp;"ఇది రెండు సంవత్సరాల తరువాత తొలగించబడింది. సిబ్బంది ఆమెకు ""చిన్న"" అని మారుపేరు పెట్టారు. [1] మునుపటి R31 తరగతి కంటే చాలా పెద్దది, R.33 తరగతి 1916 లో డిజైన్ దశలో ఉంది, జర్మన్ జెప్పెలిన్ LZ 76 (L 33) ను ఇంగ్లీష్ గడ్డపై తగ్గించారు. దీన్ని నిప్పంటించడానికి స"&amp;"ిబ్బంది చేసిన ప్రయత్నాలు ఉన్నప్పటికీ, ఇది పని క్రమంలో ఇంజిన్‌లతో దాదాపుగా చెక్కుచెదరకుండా సంగ్రహించబడింది. ఐదు నెలలు, జర్మన్ల రహస్యాలను కనుగొనటానికి LZ 76 ను జాగ్రత్తగా పరిశీలించారు. [2] ప్రస్తుతం ఉన్న డిజైన్ జర్మన్ క్రాఫ్ట్ ఆధారంగా కొత్త ఎయిర్‌షిప్‌ను రూ"&amp;"పొందించడానికి అనుకరించబడింది మరియు రెండు ఉదాహరణలు ఆదేశించబడ్డాయి, ఒకటి (R.33) ను నార్త్ యార్క్‌షైర్లోని బార్లో వద్ద ఆర్మ్‌స్ట్రాంగ్-వైట్‌వర్త్ నిర్మించాలని మరియు విలియం చేత మరొకటి (R.34) స్కాట్లాండ్‌లోని రెన్‌ఫ్రూషైర్లోని ఇంచినాన్లోని బార్డ్మోర్ మరియు కంప"&amp;"ెనీ. [1] అసెంబ్లీ 1918 లో ప్రారంభమైంది. R.33 తరగతి సెమీ-స్ట్రీమ్లైన్డ్ ఫోర్ మరియు AFT, మధ్య విభాగం నేరుగా వైపు ఉంది. కంట్రోల్ కారు ఓడలో బాగా ముందుకు ఉంది, AFT విభాగం సున్నితమైన రేడియో దిశను కనుగొనడం మరియు కమ్యూనికేషన్ పరికరాలను ప్రభావితం చేసే కంపనాలను ఆపడ"&amp;"ానికి ప్రత్యేక నిర్మాణంలో ఇంజిన్ కలిగి ఉంది. చిన్న గ్యాప్ అంతగా ఉంది, కాబట్టి గొండోలా ఒకే నిర్మాణంగా అనిపించింది. [3] ఇది ఐదు 275 హెచ్‌పి (205 కిలోవాట్) సన్‌బీమ్ మావోరీ ఇంజిన్‌లతో శక్తినిచ్చింది, కంట్రోల్ కారు యొక్క వెనుక భాగంలో ఒకటి, మరో రెండు పవర్ కార్ల"&amp;"లో రెండు పవర్ కార్ల మధ్య ప్రతి ఒక్కరూ పషర్ ప్రొపెల్లర్‌ను రివర్సింగ్ గేర్‌బాక్స్ ద్వారా నడుపుతున్నప్పుడు మూరింగ్ చేసేటప్పుడు మరియు మరియు మిగిలిన రెండు కేంద్రంగా అమర్చిన వెనుక కారులో, ఒకే పషర్ ప్రొపెల్లర్‌ను నడపడానికి కలిసిపోయాయి. [4] R.33 మొదట 6 మార్చి 19"&amp;"19 న ప్రయాణించారు, [5] మరియు నార్ఫోక్‌లోని రాఫ్ పుల్హామ్‌కు పంపబడింది. అప్పటి నుండి మరియు అక్టోబర్ 14 మధ్య, ఆర్ 33 337 గంటల ఎగిరే సమయం 23 విమానాలను చేసింది. వీటిలో ఒకటి, ""విక్టరీ బాండ్స్"" ను ప్రోత్సహించే విమానంలో టాప్ మెషిన్ గన్ పోస్ట్‌లో ఇత్తడి బ్యాండ్"&amp;" కూడా ఉంది. [5] 1920 లో ఆమె ""డెమిలిటరైజ్ చేయబడింది"" మరియు సివిల్ రిజిస్ట్రేషన్ జి-ఫాగ్‌తో పౌర పనికి ఇవ్వబడింది. ఈ పని పుల్హామ్ వద్ద నిర్మించిన మాస్ట్ ఉపయోగించి కొత్త మాస్ట్ మూరింగ్ పద్ధతుల పరీక్షలను కలిగి ఉంది. ఒక సందర్భంలో 80 mph (గంటకు 130 కిమీ) గాలుల"&amp;"ు విజయవంతంగా తట్టుకున్నాయి. మరొక ప్రయోగం పైలట్‌లెస్ సోప్‌స్‌తో కూడిన ఒంటెను మోస్తున్న ఆరోహణ, ఇది యార్క్‌షైర్ మూర్స్‌పై విజయవంతంగా ప్రారంభించబడింది. ఒక మార్పు తరువాత, R33 క్రోయిడాన్ విమానాశ్రయంలో ఉంది, ఇది పోర్టబుల్ మాస్ట్‌కు కప్పబడి ఉంది. జూన్ 1921 లో దీన"&amp;"ిని డెర్బీ, [6] వద్ద ట్రాఫిక్ను గమనించడానికి మెట్రోపాలిటన్ పోలీసులు ఉపయోగించారు మరియు జూలైలో ఆమె బెడ్‌ఫోర్డ్‌షైర్‌లోని కార్డింగ్‌టన్‌కు వెళ్లేముందు హెండన్ ఎయిర్ పోటీలో కనిపించింది, అక్కడ ఆమె మూడేళ్లపాటు వేయబడింది. 31 మే 1921 న బ్రిటిష్ ప్రభుత్వం ఆర్థిక కా"&amp;"రణాల వల్ల అన్ని వైమానిక అభివృద్ధిని రద్దు చేసింది. [7] సైనిక ఎయిర్‌షిప్‌లు రద్దు చేయబడ్డాయి, కాని పౌర ఎయిర్‌షిప్ R.33 బదులుగా మాత్ బాల్ చేయబడింది. 1925 లో, దాదాపు నాలుగు సంవత్సరాలు నిష్క్రియాత్మకంగా ఉన్న తరువాత, కార్డింగ్టన్ వద్ద ఆమె షెడ్ నుండి రీకండిషన్డ"&amp;"్ R.33 ఉద్భవించింది. 09:50 వద్ద 16 ఏప్రిల్ 1925 న R.33 ఒక గేల్ సమయంలో పుల్హామ్ వద్ద మాస్ట్ నుండి నలిగిపోయాడు మరియు బోర్డులో 20 మంది పురుషుల పాక్షిక సిబ్బందితో మాత్రమే దూరంగా ఉన్నారు. ఆమె ముక్కు పాక్షికంగా కూలిపోయింది మరియు మొదటి గ్యాస్ సెల్ విల్లులో ఆమెను"&amp;" తక్కువగా వదిలివేసింది. బోర్డులో ఉన్న సిబ్బంది ఇంజిన్లను ప్రారంభించారు, కొంత ఎత్తును పొందారు మరియు విల్లు విభాగానికి ఒక కవర్‌ను రిగ్గింగ్ చేసారు, కాని R.33 ఉత్తర సముద్రం మీదుగా ఎగిరింది. R.33 సముద్రంలో దిగివచ్చినట్లయితే ఒక రాయల్ నేవీ నౌకను సిద్ధం చేసి, సమ"&amp;"ీపంలోని లోస్టాఫ్ట్ ఓడరేవును వదిలివేసింది. స్థానిక లైఫ్ బోట్ ప్రారంభించబడింది, కానీ వాతావరణ పరిస్థితుల ద్వారా తిరిగి నడపబడింది. [8] మాస్ట్ నుండి ప్రారంభ విరామం తర్వాత ఐదు గంటల తరువాత, R.33 నియంత్రణలో ఉంది, కాని ఇప్పటికీ ఖండం వైపు ఎగిరింది. ఆమె డచ్ కోస్ట్ వ"&amp;"ద్దకు చేరుకున్నప్పుడు R.33 డి కూయ్ వద్ద ల్యాండింగ్ చేసే అవకాశం ఇవ్వబడింది, అక్కడ 300 మంది పురుషుల పార్టీ నిలబడి ఉంది. [8] సాయంత్రం ఆలస్యంగా R.33 డచ్ తీరం మీదుగా తన స్థానాన్ని పట్టుకోగలిగింది, మరుసటి రోజు ఉదయం 5 గంటల వరకు అక్కడే ఉంది. ఆమె నెమ్మదిగా ఇంటికి "&amp;"తిరిగి వెళ్ళగలిగింది, ఎనిమిది గంటల తరువాత సఫోల్క్ తీరానికి వచ్చి పుల్హామ్ 13:50 గంటలకు చేరుకుంది, అక్కడ ఆమెను R36 తో పాటు షెడ్‌లో ఉంచారు. వారి చర్యల కోసం, ఎయిర్‌షిప్ యొక్క మొదటి అధికారి, కమాండ్‌లో ఉన్న, లెఫ్టినెంట్ రాల్ఫ్ బూత్‌కు వైమానిక దళం, కాక్స్వైన్, "&amp;"ఫ్లైట్-సార్జియంట్ ""స్కై"" హంట్‌కు వైమానిక దళం పతకం లభించింది, మరో నలుగురు సిబ్బంది సభ్యులకు బ్రిటిష్ అవార్డు లభించింది సామ్రాజ్యం పతకం మరియు ఇతర సిబ్బందికి లిఖిత గడియారాలు అందజేశారు. [9] అక్టోబర్ 1925 లో, మరమ్మతుల తరువాత, R101 ఎయిర్‌షిప్ నిర్మాణానికి డేట"&amp;"ాను అందించడానికి ఆమె ప్రయోగాలకు ఉపయోగించబడింది. ఇవి పూర్తయిన తర్వాత, అక్టోబర్ మధ్యలో, ఆమె పరాన్నజీవి ఫైటర్‌ను ప్రారంభించే ట్రయల్స్ కోసం ఉపయోగించబడింది, DH 53 హమ్మింగ్‌బర్డ్ లైట్ విమానాలను ఉపయోగించి. కొన్ని సమీప మిస్‌ల తరువాత, ఆ సంవత్సరం డిసెంబరులో విజయవంత"&amp;"మైన ప్రయోగం మరియు తిరిగి స్వాధీనం చేసుకున్నారు. మరుసటి సంవత్సరం ఆమె ఒక టన్నుతో బరువున్న గ్లోస్టర్ గ్రెబ్స్‌ను ప్రారంభించింది, వీటిలో మొదటిదాన్ని ఫ్లయింగ్ ఆఫీసర్ కాంప్‌బెల్ మాకెంజీ-రిచర్డ్స్ ఎగురవేశారు. [10] ఆమె పుల్హామ్ వద్ద షెడ్లకు పంపబడింది, అక్కడ ఆమె చ"&amp;"ివరకు 1928 లో విడిపోయింది, ఆమె ఫ్రేమ్‌లో తీవ్రమైన లోహపు అలసట కనుగొనబడిన తరువాత. R.33 యొక్క కంట్రోల్ కారు యొక్క ఫార్వర్డ్ భాగం హెండన్లోని RAF మ్యూజియంలో ప్రదర్శనలో ఉంది. R.34 మార్చి 14 1919 న తన మొదటి విమానంలో చేసింది మరియు ఇంచినాన్ నుండి 21 గంటల విమాన ప్ర"&amp;"యాణం తరువాత మే 29 న ఈస్ట్ ఫార్చ్యూన్ వద్ద ఆమె సేవా స్థావరానికి పంపిణీ చేయబడింది. R.34 మునుపటి సాయంత్రం బయలుదేరింది, కాని మందపాటి పొగమంచు నావిగేషన్‌ను కష్టతరం చేసింది, మరియు ఉత్తర సముద్రం మీదుగా రాత్రి గడిపిన తరువాత, పొగమంచు కారణంగా ఎయిర్‌షిప్ ఉదయం మూర్‌గా"&amp;" చేయలేకపోయింది. యార్క్‌షైర్ R.34 వరకు దక్షిణాన ప్రయాణించిన తరువాత మధ్యాహ్నం 3 గంటలకు తూర్పు అదృష్టానికి డాక్‌కు తిరిగి వచ్చింది [11] ఈ ఎయిర్‌షిప్ తన మొదటి ఓర్పు యాత్రను జూన్ 17 నుండి 20 వరకు బాల్టిక్‌పై 56 గంటలు చేసింది. [సైటేషన్ అవసరం] మేజర్ జార్జ్ స్కాట"&amp;"్ ఆధ్వర్యంలో మొదటి రిటర్న్ అట్లాంటిక్ క్రాసింగ్‌కు ప్రయత్నించాలని నిర్ణయించారు. [12] R.34 ఎప్పుడూ ప్రయాణీకుల క్యారియర్‌గా ఉద్దేశించబడలేదు మరియు కీల్ నడకదారిలో mm యలలను స్లింగ్ చేయడం ద్వారా అదనపు వసతి ఏర్పాటు చేయబడింది. వేడి ఆహారాన్ని తయారు చేయడానికి అనుమత"&amp;"ించడానికి ఒక ప్లేట్ ఇంజిన్ ఎగ్జాస్ట్ పైపుకు వెల్డింగ్ చేయబడింది. [సైటేషన్ అవసరం] సిబ్బందిలో బ్రిగేడియర్-జనరల్ ఎడ్వర్డ్ మైట్లాండ్ మరియు జాకరీ లాన్స్‌డౌన్ యుఎస్ నేవీ ప్రతినిధిగా ఉన్నారు. [13] సిబ్బందిలో ఒకరైన విలియం బల్లాంటిన్, బరువును ఆదా చేయడానికి వెనుకబడ"&amp;"ి ఉండాల్సి ఉంది, సిబ్బంది మస్కట్తో దూరంగా ఉంచారు, ""వొప్సీ"" అని పిలువబడే ఒక చిన్న టాబీ పిల్లి; మధ్యాహ్నం 2.00 గంటలకు వారు బయటపడ్డారు. మొదటి రోజు, వదిలివేయడానికి చాలా ఆలస్యం. [14] R.34 జూలై 2, 1919 న బ్రిటన్ నుండి బయలుదేరి, జూలై 6 న అమెరికాలోని లాంగ్ ఐలాం"&amp;"డ్ లోని మినోలాకు చేరుకుంది, వాస్తవంగా ఇంధనం మిగిలి ఉండకుండా 108 గంటల ఫ్లైట్ తరువాత. [15] ల్యాండింగ్ పార్టీకి పెద్ద దృ g మైన ఎయిర్‌షిప్‌లను నిర్వహించిన అనుభవం లేనందున, మేజర్ ఇ. ఎం. ప్రిట్‌చార్డ్ పారాచూట్ చేత దూకి, ఐరోపా నుండి గాలి ద్వారా అమెరికన్ మట్టిని చ"&amp;"ేరుకున్న మొదటి వ్యక్తి అయ్యాడు. ఇది అట్లాంటిక్ యొక్క మొట్టమొదటి తూర్పు-పడమర వైమానిక క్రాసింగ్ మరియు మొదటి అట్లాంటిక్ విమానం విమాన ప్రయాణం తరువాత వారాల తరువాత సాధించబడింది. RNAS పుల్హామ్కు తిరిగి వచ్చే ప్రయాణం జూలై 10 నుండి 13 వరకు జరిగి 75 గంటలు పట్టింది."&amp;" రిఫిట్ కోసం తూర్పు అదృష్టానికి తిరిగి వచ్చారు, R.34 సిబ్బంది శిక్షణ కోసం ఈస్ట్ యార్క్‌షైర్‌లోని హౌడెన్‌కు వెళ్లారు. [సైటేషన్ అవసరం] 27 జనవరి 1921 న R.34 ఒక సాధారణ వ్యాయామం ఏమిటనే దానిపై బయలుదేరింది. ఉత్తర సముద్రం మీదుగా వాతావరణం మరింత దిగజారింది మరియు రే"&amp;"డియో పంపిన రీకాల్ సిగ్నల్ రాలేదు. నావిగేషనల్ లోపం తరువాత, క్రాఫ్ట్ రాత్రి సమయంలో నార్త్ యార్క్‌షైర్ మూర్స్‌లోని కొండపైకి ఎగిరింది, మరియు ఓడ ఇద్దరు ప్రొపెల్లర్లను కోల్పోయింది. ఆమె మిగిలిన రెండు ఇంజిన్లను ఉపయోగించి తిరిగి సముద్రానికి బయలుదేరింది మరియు పగటిప"&amp;"ూట హంబర్ ఈస్ట్యూరీని తిరిగి హౌడెన్‌కు అనుసరించింది. [16] బలమైన గాలులు ఆమెను తిరిగి షెడ్‌లోకి తీసుకురావడం అసాధ్యం, మరియు ఆమె రాత్రి బయట కట్టివేయబడింది. [17] ఉదయం నాటికి మరింత నష్టం జరిగింది మరియు R.34 [18] మరియు రద్దు చేయబడింది. [19] [1] సాధారణ లక్షణాల నుం"&amp;"డి డేటా పనితీరు సంబంధిత అభివృద్ధి")</f>
        <v>R.33 క్లాస్ ఆఫ్ బ్రిటిష్ దృ g మైన ఎయిర్‌షిప్‌లు మొదటి ప్రపంచ యుద్ధంలో రాయల్ నావల్ ఎయిర్ సర్వీస్ కోసం నిర్మించబడ్డాయి, కాని శత్రుత్వం ముగిసే వరకు పూర్తి కాలేదు, ఆ సమయానికి RNA లు రాయల్ వైమానిక దళంలో భాగమయ్యాయి. ప్రధాన ఓడ, R.33, పదేళ్లపాటు విజయవంతంగా పనిచేసింది మరియు ఎయిర్ షిప్ చరిత్రలో అత్యంత భయంకరమైన మరియు వీరోచిత సంఘటనలలో ఒకటిగా బయటపడింది, ఆమె ఒక గేల్ లో ఆమె మూరింగ్ మాస్ట్ నుండి నలిగిపోయింది. ఆమెను స్థానికులు "పుల్హామ్ పిగ్" అని పిలిచారు, ఎందుకంటే అక్కడ ఉన్న బ్లింప్స్ ఉన్నాయి మరియు పుల్హామ్ సెయింట్ మేరీ కోసం గ్రామ గుర్తులో అమరత్వం పొందారు. తరగతిలోని ఏకైక ఇతర ఎయిర్‌షిప్, R.34, జూలై 1919 లో తూర్పు నుండి వెస్ట్ అట్లాంటిక్ ఫ్లైట్ చేసిన మొదటి విమానంగా మారింది మరియు తిరిగి వచ్చే ఫ్లైట్‌తో మొదటి రెండు-మార్గం క్రాసింగ్ చేసింది. తుఫాను సమయంలో దెబ్బతిన్న తరువాత ఇది రెండు సంవత్సరాల తరువాత తొలగించబడింది. సిబ్బంది ఆమెకు "చిన్న" అని మారుపేరు పెట్టారు. [1] మునుపటి R31 తరగతి కంటే చాలా పెద్దది, R.33 తరగతి 1916 లో డిజైన్ దశలో ఉంది, జర్మన్ జెప్పెలిన్ LZ 76 (L 33) ను ఇంగ్లీష్ గడ్డపై తగ్గించారు. దీన్ని నిప్పంటించడానికి సిబ్బంది చేసిన ప్రయత్నాలు ఉన్నప్పటికీ, ఇది పని క్రమంలో ఇంజిన్‌లతో దాదాపుగా చెక్కుచెదరకుండా సంగ్రహించబడింది. ఐదు నెలలు, జర్మన్ల రహస్యాలను కనుగొనటానికి LZ 76 ను జాగ్రత్తగా పరిశీలించారు. [2] ప్రస్తుతం ఉన్న డిజైన్ జర్మన్ క్రాఫ్ట్ ఆధారంగా కొత్త ఎయిర్‌షిప్‌ను రూపొందించడానికి అనుకరించబడింది మరియు రెండు ఉదాహరణలు ఆదేశించబడ్డాయి, ఒకటి (R.33) ను నార్త్ యార్క్‌షైర్లోని బార్లో వద్ద ఆర్మ్‌స్ట్రాంగ్-వైట్‌వర్త్ నిర్మించాలని మరియు విలియం చేత మరొకటి (R.34) స్కాట్లాండ్‌లోని రెన్‌ఫ్రూషైర్లోని ఇంచినాన్లోని బార్డ్మోర్ మరియు కంపెనీ. [1] అసెంబ్లీ 1918 లో ప్రారంభమైంది. R.33 తరగతి సెమీ-స్ట్రీమ్లైన్డ్ ఫోర్ మరియు AFT, మధ్య విభాగం నేరుగా వైపు ఉంది. కంట్రోల్ కారు ఓడలో బాగా ముందుకు ఉంది, AFT విభాగం సున్నితమైన రేడియో దిశను కనుగొనడం మరియు కమ్యూనికేషన్ పరికరాలను ప్రభావితం చేసే కంపనాలను ఆపడానికి ప్రత్యేక నిర్మాణంలో ఇంజిన్ కలిగి ఉంది. చిన్న గ్యాప్ అంతగా ఉంది, కాబట్టి గొండోలా ఒకే నిర్మాణంగా అనిపించింది. [3] ఇది ఐదు 275 హెచ్‌పి (205 కిలోవాట్) సన్‌బీమ్ మావోరీ ఇంజిన్‌లతో శక్తినిచ్చింది, కంట్రోల్ కారు యొక్క వెనుక భాగంలో ఒకటి, మరో రెండు పవర్ కార్లలో రెండు పవర్ కార్ల మధ్య ప్రతి ఒక్కరూ పషర్ ప్రొపెల్లర్‌ను రివర్సింగ్ గేర్‌బాక్స్ ద్వారా నడుపుతున్నప్పుడు మూరింగ్ చేసేటప్పుడు మరియు మరియు మిగిలిన రెండు కేంద్రంగా అమర్చిన వెనుక కారులో, ఒకే పషర్ ప్రొపెల్లర్‌ను నడపడానికి కలిసిపోయాయి. [4] R.33 మొదట 6 మార్చి 1919 న ప్రయాణించారు, [5] మరియు నార్ఫోక్‌లోని రాఫ్ పుల్హామ్‌కు పంపబడింది. అప్పటి నుండి మరియు అక్టోబర్ 14 మధ్య, ఆర్ 33 337 గంటల ఎగిరే సమయం 23 విమానాలను చేసింది. వీటిలో ఒకటి, "విక్టరీ బాండ్స్" ను ప్రోత్సహించే విమానంలో టాప్ మెషిన్ గన్ పోస్ట్‌లో ఇత్తడి బ్యాండ్ కూడా ఉంది. [5] 1920 లో ఆమె "డెమిలిటరైజ్ చేయబడింది" మరియు సివిల్ రిజిస్ట్రేషన్ జి-ఫాగ్‌తో పౌర పనికి ఇవ్వబడింది. ఈ పని పుల్హామ్ వద్ద నిర్మించిన మాస్ట్ ఉపయోగించి కొత్త మాస్ట్ మూరింగ్ పద్ధతుల పరీక్షలను కలిగి ఉంది. ఒక సందర్భంలో 80 mph (గంటకు 130 కిమీ) గాలులు విజయవంతంగా తట్టుకున్నాయి. మరొక ప్రయోగం పైలట్‌లెస్ సోప్‌స్‌తో కూడిన ఒంటెను మోస్తున్న ఆరోహణ, ఇది యార్క్‌షైర్ మూర్స్‌పై విజయవంతంగా ప్రారంభించబడింది. ఒక మార్పు తరువాత, R33 క్రోయిడాన్ విమానాశ్రయంలో ఉంది, ఇది పోర్టబుల్ మాస్ట్‌కు కప్పబడి ఉంది. జూన్ 1921 లో దీనిని డెర్బీ, [6] వద్ద ట్రాఫిక్ను గమనించడానికి మెట్రోపాలిటన్ పోలీసులు ఉపయోగించారు మరియు జూలైలో ఆమె బెడ్‌ఫోర్డ్‌షైర్‌లోని కార్డింగ్‌టన్‌కు వెళ్లేముందు హెండన్ ఎయిర్ పోటీలో కనిపించింది, అక్కడ ఆమె మూడేళ్లపాటు వేయబడింది. 31 మే 1921 న బ్రిటిష్ ప్రభుత్వం ఆర్థిక కారణాల వల్ల అన్ని వైమానిక అభివృద్ధిని రద్దు చేసింది. [7] సైనిక ఎయిర్‌షిప్‌లు రద్దు చేయబడ్డాయి, కాని పౌర ఎయిర్‌షిప్ R.33 బదులుగా మాత్ బాల్ చేయబడింది. 1925 లో, దాదాపు నాలుగు సంవత్సరాలు నిష్క్రియాత్మకంగా ఉన్న తరువాత, కార్డింగ్టన్ వద్ద ఆమె షెడ్ నుండి రీకండిషన్డ్ R.33 ఉద్భవించింది. 09:50 వద్ద 16 ఏప్రిల్ 1925 న R.33 ఒక గేల్ సమయంలో పుల్హామ్ వద్ద మాస్ట్ నుండి నలిగిపోయాడు మరియు బోర్డులో 20 మంది పురుషుల పాక్షిక సిబ్బందితో మాత్రమే దూరంగా ఉన్నారు. ఆమె ముక్కు పాక్షికంగా కూలిపోయింది మరియు మొదటి గ్యాస్ సెల్ విల్లులో ఆమెను తక్కువగా వదిలివేసింది. బోర్డులో ఉన్న సిబ్బంది ఇంజిన్లను ప్రారంభించారు, కొంత ఎత్తును పొందారు మరియు విల్లు విభాగానికి ఒక కవర్‌ను రిగ్గింగ్ చేసారు, కాని R.33 ఉత్తర సముద్రం మీదుగా ఎగిరింది. R.33 సముద్రంలో దిగివచ్చినట్లయితే ఒక రాయల్ నేవీ నౌకను సిద్ధం చేసి, సమీపంలోని లోస్టాఫ్ట్ ఓడరేవును వదిలివేసింది. స్థానిక లైఫ్ బోట్ ప్రారంభించబడింది, కానీ వాతావరణ పరిస్థితుల ద్వారా తిరిగి నడపబడింది. [8] మాస్ట్ నుండి ప్రారంభ విరామం తర్వాత ఐదు గంటల తరువాత, R.33 నియంత్రణలో ఉంది, కాని ఇప్పటికీ ఖండం వైపు ఎగిరింది. ఆమె డచ్ కోస్ట్ వద్దకు చేరుకున్నప్పుడు R.33 డి కూయ్ వద్ద ల్యాండింగ్ చేసే అవకాశం ఇవ్వబడింది, అక్కడ 300 మంది పురుషుల పార్టీ నిలబడి ఉంది. [8] సాయంత్రం ఆలస్యంగా R.33 డచ్ తీరం మీదుగా తన స్థానాన్ని పట్టుకోగలిగింది, మరుసటి రోజు ఉదయం 5 గంటల వరకు అక్కడే ఉంది. ఆమె నెమ్మదిగా ఇంటికి తిరిగి వెళ్ళగలిగింది, ఎనిమిది గంటల తరువాత సఫోల్క్ తీరానికి వచ్చి పుల్హామ్ 13:50 గంటలకు చేరుకుంది, అక్కడ ఆమెను R36 తో పాటు షెడ్‌లో ఉంచారు. వారి చర్యల కోసం, ఎయిర్‌షిప్ యొక్క మొదటి అధికారి, కమాండ్‌లో ఉన్న, లెఫ్టినెంట్ రాల్ఫ్ బూత్‌కు వైమానిక దళం, కాక్స్వైన్, ఫ్లైట్-సార్జియంట్ "స్కై" హంట్‌కు వైమానిక దళం పతకం లభించింది, మరో నలుగురు సిబ్బంది సభ్యులకు బ్రిటిష్ అవార్డు లభించింది సామ్రాజ్యం పతకం మరియు ఇతర సిబ్బందికి లిఖిత గడియారాలు అందజేశారు. [9] అక్టోబర్ 1925 లో, మరమ్మతుల తరువాత, R101 ఎయిర్‌షిప్ నిర్మాణానికి డేటాను అందించడానికి ఆమె ప్రయోగాలకు ఉపయోగించబడింది. ఇవి పూర్తయిన తర్వాత, అక్టోబర్ మధ్యలో, ఆమె పరాన్నజీవి ఫైటర్‌ను ప్రారంభించే ట్రయల్స్ కోసం ఉపయోగించబడింది, DH 53 హమ్మింగ్‌బర్డ్ లైట్ విమానాలను ఉపయోగించి. కొన్ని సమీప మిస్‌ల తరువాత, ఆ సంవత్సరం డిసెంబరులో విజయవంతమైన ప్రయోగం మరియు తిరిగి స్వాధీనం చేసుకున్నారు. మరుసటి సంవత్సరం ఆమె ఒక టన్నుతో బరువున్న గ్లోస్టర్ గ్రెబ్స్‌ను ప్రారంభించింది, వీటిలో మొదటిదాన్ని ఫ్లయింగ్ ఆఫీసర్ కాంప్‌బెల్ మాకెంజీ-రిచర్డ్స్ ఎగురవేశారు. [10] ఆమె పుల్హామ్ వద్ద షెడ్లకు పంపబడింది, అక్కడ ఆమె చివరకు 1928 లో విడిపోయింది, ఆమె ఫ్రేమ్‌లో తీవ్రమైన లోహపు అలసట కనుగొనబడిన తరువాత. R.33 యొక్క కంట్రోల్ కారు యొక్క ఫార్వర్డ్ భాగం హెండన్లోని RAF మ్యూజియంలో ప్రదర్శనలో ఉంది. R.34 మార్చి 14 1919 న తన మొదటి విమానంలో చేసింది మరియు ఇంచినాన్ నుండి 21 గంటల విమాన ప్రయాణం తరువాత మే 29 న ఈస్ట్ ఫార్చ్యూన్ వద్ద ఆమె సేవా స్థావరానికి పంపిణీ చేయబడింది. R.34 మునుపటి సాయంత్రం బయలుదేరింది, కాని మందపాటి పొగమంచు నావిగేషన్‌ను కష్టతరం చేసింది, మరియు ఉత్తర సముద్రం మీదుగా రాత్రి గడిపిన తరువాత, పొగమంచు కారణంగా ఎయిర్‌షిప్ ఉదయం మూర్‌గా చేయలేకపోయింది. యార్క్‌షైర్ R.34 వరకు దక్షిణాన ప్రయాణించిన తరువాత మధ్యాహ్నం 3 గంటలకు తూర్పు అదృష్టానికి డాక్‌కు తిరిగి వచ్చింది [11] ఈ ఎయిర్‌షిప్ తన మొదటి ఓర్పు యాత్రను జూన్ 17 నుండి 20 వరకు బాల్టిక్‌పై 56 గంటలు చేసింది. [సైటేషన్ అవసరం] మేజర్ జార్జ్ స్కాట్ ఆధ్వర్యంలో మొదటి రిటర్న్ అట్లాంటిక్ క్రాసింగ్‌కు ప్రయత్నించాలని నిర్ణయించారు. [12] R.34 ఎప్పుడూ ప్రయాణీకుల క్యారియర్‌గా ఉద్దేశించబడలేదు మరియు కీల్ నడకదారిలో mm యలలను స్లింగ్ చేయడం ద్వారా అదనపు వసతి ఏర్పాటు చేయబడింది. వేడి ఆహారాన్ని తయారు చేయడానికి అనుమతించడానికి ఒక ప్లేట్ ఇంజిన్ ఎగ్జాస్ట్ పైపుకు వెల్డింగ్ చేయబడింది. [సైటేషన్ అవసరం] సిబ్బందిలో బ్రిగేడియర్-జనరల్ ఎడ్వర్డ్ మైట్లాండ్ మరియు జాకరీ లాన్స్‌డౌన్ యుఎస్ నేవీ ప్రతినిధిగా ఉన్నారు. [13] సిబ్బందిలో ఒకరైన విలియం బల్లాంటిన్, బరువును ఆదా చేయడానికి వెనుకబడి ఉండాల్సి ఉంది, సిబ్బంది మస్కట్తో దూరంగా ఉంచారు, "వొప్సీ" అని పిలువబడే ఒక చిన్న టాబీ పిల్లి; మధ్యాహ్నం 2.00 గంటలకు వారు బయటపడ్డారు. మొదటి రోజు, వదిలివేయడానికి చాలా ఆలస్యం. [14] R.34 జూలై 2, 1919 న బ్రిటన్ నుండి బయలుదేరి, జూలై 6 న అమెరికాలోని లాంగ్ ఐలాండ్ లోని మినోలాకు చేరుకుంది, వాస్తవంగా ఇంధనం మిగిలి ఉండకుండా 108 గంటల ఫ్లైట్ తరువాత. [15] ల్యాండింగ్ పార్టీకి పెద్ద దృ g మైన ఎయిర్‌షిప్‌లను నిర్వహించిన అనుభవం లేనందున, మేజర్ ఇ. ఎం. ప్రిట్‌చార్డ్ పారాచూట్ చేత దూకి, ఐరోపా నుండి గాలి ద్వారా అమెరికన్ మట్టిని చేరుకున్న మొదటి వ్యక్తి అయ్యాడు. ఇది అట్లాంటిక్ యొక్క మొట్టమొదటి తూర్పు-పడమర వైమానిక క్రాసింగ్ మరియు మొదటి అట్లాంటిక్ విమానం విమాన ప్రయాణం తరువాత వారాల తరువాత సాధించబడింది. RNAS పుల్హామ్కు తిరిగి వచ్చే ప్రయాణం జూలై 10 నుండి 13 వరకు జరిగి 75 గంటలు పట్టింది. రిఫిట్ కోసం తూర్పు అదృష్టానికి తిరిగి వచ్చారు, R.34 సిబ్బంది శిక్షణ కోసం ఈస్ట్ యార్క్‌షైర్‌లోని హౌడెన్‌కు వెళ్లారు. [సైటేషన్ అవసరం] 27 జనవరి 1921 న R.34 ఒక సాధారణ వ్యాయామం ఏమిటనే దానిపై బయలుదేరింది. ఉత్తర సముద్రం మీదుగా వాతావరణం మరింత దిగజారింది మరియు రేడియో పంపిన రీకాల్ సిగ్నల్ రాలేదు. నావిగేషనల్ లోపం తరువాత, క్రాఫ్ట్ రాత్రి సమయంలో నార్త్ యార్క్‌షైర్ మూర్స్‌లోని కొండపైకి ఎగిరింది, మరియు ఓడ ఇద్దరు ప్రొపెల్లర్లను కోల్పోయింది. ఆమె మిగిలిన రెండు ఇంజిన్లను ఉపయోగించి తిరిగి సముద్రానికి బయలుదేరింది మరియు పగటిపూట హంబర్ ఈస్ట్యూరీని తిరిగి హౌడెన్‌కు అనుసరించింది. [16] బలమైన గాలులు ఆమెను తిరిగి షెడ్‌లోకి తీసుకురావడం అసాధ్యం, మరియు ఆమె రాత్రి బయట కట్టివేయబడింది. [17] ఉదయం నాటికి మరింత నష్టం జరిగింది మరియు R.34 [18] మరియు రద్దు చేయబడింది. [19] [1] సాధారణ లక్షణాల నుండి డేటా పనితీరు సంబంధిత అభివృద్ధి</v>
      </c>
      <c r="E18" s="1" t="s">
        <v>484</v>
      </c>
      <c r="M18" s="1" t="s">
        <v>485</v>
      </c>
      <c r="N18" s="1" t="str">
        <f>IFERROR(__xludf.DUMMYFUNCTION("GOOGLETRANSLATE(M:M, ""en"", ""te"")"),"పెట్రోల్ ఎయిర్‌షిప్")</f>
        <v>పెట్రోల్ ఎయిర్‌షిప్</v>
      </c>
      <c r="P18" s="1" t="s">
        <v>486</v>
      </c>
      <c r="Q18" s="1" t="str">
        <f>IFERROR(__xludf.DUMMYFUNCTION("GOOGLETRANSLATE(P:P, ""en"", ""te"")"),"ఆర్మ్‌స్ట్రాంగ్ విట్‌వర్త్ (R33) బార్డ్‌మోర్ (R34)")</f>
        <v>ఆర్మ్‌స్ట్రాంగ్ విట్‌వర్త్ (R33) బార్డ్‌మోర్ (R34)</v>
      </c>
      <c r="R18" s="1" t="s">
        <v>487</v>
      </c>
      <c r="U18" s="4">
        <v>7005.0</v>
      </c>
      <c r="V18" s="1">
        <v>2.0</v>
      </c>
      <c r="W18" s="1">
        <v>26.0</v>
      </c>
      <c r="X18" s="1" t="s">
        <v>488</v>
      </c>
      <c r="AD18" s="1" t="s">
        <v>489</v>
      </c>
      <c r="AE18" s="1" t="s">
        <v>490</v>
      </c>
      <c r="AM18" s="1" t="s">
        <v>491</v>
      </c>
      <c r="AN18" s="1" t="str">
        <f>IFERROR(__xludf.DUMMYFUNCTION("GOOGLETRANSLATE(AM:AM, ""en"", ""te"")"),"రాయల్ నావల్ ఎయిర్ సర్వీస్ (1918 నుండి) రాయల్ వైమానిక దళం (1918 నుండి)")</f>
        <v>రాయల్ నావల్ ఎయిర్ సర్వీస్ (1918 నుండి) రాయల్ వైమానిక దళం (1918 నుండి)</v>
      </c>
      <c r="AO18" s="1" t="s">
        <v>492</v>
      </c>
      <c r="BG18" s="1" t="s">
        <v>493</v>
      </c>
      <c r="BR18" s="1" t="s">
        <v>494</v>
      </c>
      <c r="BS18" s="1" t="s">
        <v>495</v>
      </c>
      <c r="BX18" s="1" t="s">
        <v>496</v>
      </c>
      <c r="BY18" s="2" t="s">
        <v>497</v>
      </c>
      <c r="BZ18" s="1" t="s">
        <v>498</v>
      </c>
      <c r="CA18" s="1" t="s">
        <v>499</v>
      </c>
      <c r="CB18" s="1" t="s">
        <v>500</v>
      </c>
    </row>
    <row r="19">
      <c r="A19" s="1" t="s">
        <v>501</v>
      </c>
      <c r="B19" s="1" t="str">
        <f>IFERROR(__xludf.DUMMYFUNCTION("GOOGLETRANSLATE(A:A, ""en"", ""te"")"),"REMOS GX")</f>
        <v>REMOS GX</v>
      </c>
      <c r="C19" s="1" t="s">
        <v>502</v>
      </c>
      <c r="D19" s="1" t="str">
        <f>IFERROR(__xludf.DUMMYFUNCTION("GOOGLETRANSLATE(C:C, ""en"", ""te"")"),"రెమోస్ జి 3 మిరాజ్ మరియు రిమోస్ జిఎక్స్ జర్మన్ హై వింగ్, రెండు సీటులు, సింగిల్ ఇంజిన్ లైట్ ఎయిర్క్రాఫ్ట్, పసేవాక్ యొక్క రెమోస్ ఎగ్ చేత నిర్మించబడింది. ఈ విమానం te త్సాహిక నిర్మాణం లేదా పూర్తి మరియు రెడీ-టు-ఫ్లై కోసం కిట్‌గా సరఫరా చేయబడుతుంది. ఈ విమానం అమె"&amp;"రికాలో తేలికపాటి క్రీడా విమానంగా మరియు ఐరోపాలో చాలా మందిలో అల్ట్రాలైట్‌గా విక్రయించబడింది. ఇది అధిక-వింగ్ డిజైన్, ఎక్కువగా రోటాక్స్ 912 కుటుంబం నుండి ఇంజిన్‌లను ఉపయోగిస్తుంది. [1] ఇది ఇలాంటి రెమోస్ జెమిని అల్ట్రా నుండి అభివృద్ధి చేయబడింది. మిరాజ్ అదే లేఅవ"&amp;"ుట్, ల్యాండింగ్ గేర్ మరియు స్ట్రక్చర్ కలిగి ఉంది, కానీ ఒక స్పాన్ 1.00 మీ (3 అడుగుల 3 అంగుళాలు) తగ్గింది, 170 మిమీ (6.7 అంగుళాలు) పొడవుగా ఉంటుంది మరియు 34 కిలోల (75 ఎల్బి) భారీగా ఉంటుంది. మిరాజ్ ఎలివేటర్ ట్రిమ్ టాబ్ మరియు ఎలక్ట్రికల్ ఫ్లాప్ ఆపరేషన్‌ను కూడా"&amp;" జోడిస్తుంది. జెమిని యొక్క ప్రామాణిక రెండు-స్ట్రోక్ 48 కిలోవాట్ G3 మిరాజ్ యొక్క రెక్కలు నేరుగా దెబ్బతిన్న బాహ్య ప్యానెల్స్‌తో స్థిరమైన తీగ కేంద్రం విభాగాన్ని కలిగి ఉంటాయి. ఇన్బోర్డ్ విభాగాలు విద్యుత్తుతో పనిచేసే ఫ్లాప్‌లను కలిగి ఉంటాయి. ప్రతి వైపు ఒకే లిఫ"&amp;"్ట్ స్ట్రట్ ఉంది, దిగువ ఫ్యూజ్‌లేజ్‌తో జతచేయబడుతుంది. క్యాబిన్ వెనుక ఫ్యూజ్‌లేజ్ సన్నగా ఉంటుంది మరియు తక్కువ సెట్, నేరుగా దెబ్బతిన్న టెయిల్‌ప్లేన్‌ను కొమ్ము సమతుల్య ఎలివేటర్లతో కలిగి ఉంటుంది. ఫిన్ మరియు చుక్కాని నేరుగా అంచున మరియు తీవ్రంగా దెబ్బతిన్నాయి, "&amp;"తరువాతి కొమ్ము సమతుల్యత మరియు ఫ్యూజ్‌లేజ్ పైభాగంలో ముగుస్తుంది. ఒక చిన్న అండర్ఫిన్ ఉంది. [1] [3] GX వెర్షన్ పొడవైన, ఇంటిగ్రేటెడ్ డోర్సల్ ఫిన్ ను పరిచయం చేసింది. G3 మిరాజ్ ఒక ట్రైసైకిల్ అండర్ క్యారేజ్ కలిగి ఉంది, కాంటిలివర్ కాళ్ళతో ఫ్యూజ్‌లేజ్‌కు మరియు ఫెయ"&amp;"ిర్‌డ్ చక్రాలతో అమర్చారు. [1] ఆధునిక సర్టిఫికేట్/ఎల్‌ఎస్‌ఎ విమానాలలో రెమోస్ కొంత అసాధారణమైనది, దీనిలో తలుపులు తొలగించబడతాయి. [4] [5] ప్రోటోటైప్ మరియు చాలా ఉత్పత్తి మిరాజ్‌లు రోటాక్స్ 912 ఫ్లాట్ ఫోర్ ఇంజిన్ యొక్క 80 హెచ్‌పి లేదా 100 హెచ్‌పి వేరియంట్‌లతో పన"&amp;"ిచేశాయి. మిరాజ్ RS/L వెర్షన్‌లో జాబిరు 2200 మరియు ఒక విమానం (D-MPCJ) లో రెండు సిలిండర్, 72 HP స్విస్ ఆటో SAB 430 టర్బోచార్జ్డ్ కార్ ఇంజిన్ ఉంది, ఇది 30 కిలోల (66 పౌండ్లు). [1] G3 మిరాజ్ మొదట 20 సెప్టెంబర్ 1997 న తక్కువ శక్తితో కూడిన రోటాక్స్‌తో ప్రయాణించి"&amp;"ంది. మొదటి ఉత్పత్తి విమానం ఈ ఇంజిన్‌ను కూడా ఉపయోగించింది, కాని కొన్ని చిన్న క్షితిజ సమాంతర నియంత్రణ ఉపరితల మార్పులు మరియు చుక్కకు కొమ్ము సమతుల్యతను కలిగి ఉన్నాయి. [1] GX 2006 నుండి ప్రస్తుత ఉత్పత్తి నమూనా మరియు మడత రెక్కలు మరియు మోనోకోక్ కార్బన్ ఫైబర్ నిర"&amp;"్మాణాన్ని కలిగి ఉంది. దీని రెక్క G3 కన్నా భిన్నమైన ఎయిర్‌ఫాయిల్‌ను కలిగి ఉంది, రోల్ రేటును మెరుగుపరుస్తుంది మరియు అల్లకల్లోలం యొక్క మంచి చొచ్చుకుపోతుంది. GX జంకర్లు లేదా BRS బాలిస్టిక్ పారాచూట్ రికవరీ సిస్టమ్‌తో అమర్చబడి ఉంటుంది. [1] GX2009 ను సెబ్రింగ్ ఎ"&amp;"క్స్‌పోలో ప్రవేశపెట్టారు. ఇన్స్ట్రుమెంట్ ప్యానెల్ మరియు ఇంటీరియర్ మరియు కొత్త క్రోమోలీ స్టీల్ ట్యూబ్ ల్యాండింగ్ గేర్ యొక్క మెరుగుదలలు ఉన్నాయి, ఇది మునుపటి మిశ్రమ అండర్ క్యారేజీని భర్తీ చేసింది, పాత మోడళ్లకు రెట్రోఫిబుల్. [6] యూరోపియన్ అల్ట్రాలైట్ మరియు యు"&amp;"ఎస్ ఎల్‌ఎస్‌ఎ నిబంధనలను తీర్చడానికి జి 3 మిరాజ్/జిఎక్స్ ఉత్పత్తి చేయబడింది. 2009 ప్రారంభంలో అన్ని వేరియంట్లలో 300 కి పైగా ప్రపంచవ్యాప్తంగా అమ్ముడయ్యాయి. [1] సగం ఐరోపాలో ఉన్నారు: 2010 మధ్యలో రష్యాకు పశ్చిమాన యూరోపియన్ సివిల్ రిజిస్టర్లలో 156 జి 3 మరియు జిఎ"&amp;"క్స్ విమానాలు ఉన్నాయి. [7] [8] మిగిలినవి న్యూజిలాండ్, థాయిలాండ్ మరియు అమెరికాతో సహా దేశాలకు వెళ్ళాయి. మిరాజ్‌లను అర్జెంటీనాలోని పోలీసు దళాలకు మరియు రొమేనియాలోని ఒక సైనిక సంస్థకు కూడా విక్రయించారు. [1] 2013 లో ఫ్లైట్ స్కూల్ వాడకంలో జి 3 వర్సెస్ సెస్నా 152 "&amp;"యొక్క ఏవియేషన్ కన్స్యూమర్ మ్యాగజైన్ చేత ఆపరేటింగ్ ఎకనామిక్స్ యొక్క విశ్లేషణ, ముప్పై ఏళ్ల సెస్నా కంటే జి 3 పనిచేయడానికి 50% ఎక్కువ ఖర్చు అవుతుంది. [9] జేన్ యొక్క అన్ని ప్రపంచ విమానాల నుండి డేటా 2010/11 [1] రిమోస్ వెబ్‌సైట్ నుండి డేటా [12] సాధారణ లక్షణాల పన"&amp;"ితీరు")</f>
        <v>రెమోస్ జి 3 మిరాజ్ మరియు రిమోస్ జిఎక్స్ జర్మన్ హై వింగ్, రెండు సీటులు, సింగిల్ ఇంజిన్ లైట్ ఎయిర్క్రాఫ్ట్, పసేవాక్ యొక్క రెమోస్ ఎగ్ చేత నిర్మించబడింది. ఈ విమానం te త్సాహిక నిర్మాణం లేదా పూర్తి మరియు రెడీ-టు-ఫ్లై కోసం కిట్‌గా సరఫరా చేయబడుతుంది. ఈ విమానం అమెరికాలో తేలికపాటి క్రీడా విమానంగా మరియు ఐరోపాలో చాలా మందిలో అల్ట్రాలైట్‌గా విక్రయించబడింది. ఇది అధిక-వింగ్ డిజైన్, ఎక్కువగా రోటాక్స్ 912 కుటుంబం నుండి ఇంజిన్‌లను ఉపయోగిస్తుంది. [1] ఇది ఇలాంటి రెమోస్ జెమిని అల్ట్రా నుండి అభివృద్ధి చేయబడింది. మిరాజ్ అదే లేఅవుట్, ల్యాండింగ్ గేర్ మరియు స్ట్రక్చర్ కలిగి ఉంది, కానీ ఒక స్పాన్ 1.00 మీ (3 అడుగుల 3 అంగుళాలు) తగ్గింది, 170 మిమీ (6.7 అంగుళాలు) పొడవుగా ఉంటుంది మరియు 34 కిలోల (75 ఎల్బి) భారీగా ఉంటుంది. మిరాజ్ ఎలివేటర్ ట్రిమ్ టాబ్ మరియు ఎలక్ట్రికల్ ఫ్లాప్ ఆపరేషన్‌ను కూడా జోడిస్తుంది. జెమిని యొక్క ప్రామాణిక రెండు-స్ట్రోక్ 48 కిలోవాట్ G3 మిరాజ్ యొక్క రెక్కలు నేరుగా దెబ్బతిన్న బాహ్య ప్యానెల్స్‌తో స్థిరమైన తీగ కేంద్రం విభాగాన్ని కలిగి ఉంటాయి. ఇన్బోర్డ్ విభాగాలు విద్యుత్తుతో పనిచేసే ఫ్లాప్‌లను కలిగి ఉంటాయి. ప్రతి వైపు ఒకే లిఫ్ట్ స్ట్రట్ ఉంది, దిగువ ఫ్యూజ్‌లేజ్‌తో జతచేయబడుతుంది. క్యాబిన్ వెనుక ఫ్యూజ్‌లేజ్ సన్నగా ఉంటుంది మరియు తక్కువ సెట్, నేరుగా దెబ్బతిన్న టెయిల్‌ప్లేన్‌ను కొమ్ము సమతుల్య ఎలివేటర్లతో కలిగి ఉంటుంది. ఫిన్ మరియు చుక్కాని నేరుగా అంచున మరియు తీవ్రంగా దెబ్బతిన్నాయి, తరువాతి కొమ్ము సమతుల్యత మరియు ఫ్యూజ్‌లేజ్ పైభాగంలో ముగుస్తుంది. ఒక చిన్న అండర్ఫిన్ ఉంది. [1] [3] GX వెర్షన్ పొడవైన, ఇంటిగ్రేటెడ్ డోర్సల్ ఫిన్ ను పరిచయం చేసింది. G3 మిరాజ్ ఒక ట్రైసైకిల్ అండర్ క్యారేజ్ కలిగి ఉంది, కాంటిలివర్ కాళ్ళతో ఫ్యూజ్‌లేజ్‌కు మరియు ఫెయిర్‌డ్ చక్రాలతో అమర్చారు. [1] ఆధునిక సర్టిఫికేట్/ఎల్‌ఎస్‌ఎ విమానాలలో రెమోస్ కొంత అసాధారణమైనది, దీనిలో తలుపులు తొలగించబడతాయి. [4] [5] ప్రోటోటైప్ మరియు చాలా ఉత్పత్తి మిరాజ్‌లు రోటాక్స్ 912 ఫ్లాట్ ఫోర్ ఇంజిన్ యొక్క 80 హెచ్‌పి లేదా 100 హెచ్‌పి వేరియంట్‌లతో పనిచేశాయి. మిరాజ్ RS/L వెర్షన్‌లో జాబిరు 2200 మరియు ఒక విమానం (D-MPCJ) లో రెండు సిలిండర్, 72 HP స్విస్ ఆటో SAB 430 టర్బోచార్జ్డ్ కార్ ఇంజిన్ ఉంది, ఇది 30 కిలోల (66 పౌండ్లు). [1] G3 మిరాజ్ మొదట 20 సెప్టెంబర్ 1997 న తక్కువ శక్తితో కూడిన రోటాక్స్‌తో ప్రయాణించింది. మొదటి ఉత్పత్తి విమానం ఈ ఇంజిన్‌ను కూడా ఉపయోగించింది, కాని కొన్ని చిన్న క్షితిజ సమాంతర నియంత్రణ ఉపరితల మార్పులు మరియు చుక్కకు కొమ్ము సమతుల్యతను కలిగి ఉన్నాయి. [1] GX 2006 నుండి ప్రస్తుత ఉత్పత్తి నమూనా మరియు మడత రెక్కలు మరియు మోనోకోక్ కార్బన్ ఫైబర్ నిర్మాణాన్ని కలిగి ఉంది. దీని రెక్క G3 కన్నా భిన్నమైన ఎయిర్‌ఫాయిల్‌ను కలిగి ఉంది, రోల్ రేటును మెరుగుపరుస్తుంది మరియు అల్లకల్లోలం యొక్క మంచి చొచ్చుకుపోతుంది. GX జంకర్లు లేదా BRS బాలిస్టిక్ పారాచూట్ రికవరీ సిస్టమ్‌తో అమర్చబడి ఉంటుంది. [1] GX2009 ను సెబ్రింగ్ ఎక్స్‌పోలో ప్రవేశపెట్టారు. ఇన్స్ట్రుమెంట్ ప్యానెల్ మరియు ఇంటీరియర్ మరియు కొత్త క్రోమోలీ స్టీల్ ట్యూబ్ ల్యాండింగ్ గేర్ యొక్క మెరుగుదలలు ఉన్నాయి, ఇది మునుపటి మిశ్రమ అండర్ క్యారేజీని భర్తీ చేసింది, పాత మోడళ్లకు రెట్రోఫిబుల్. [6] యూరోపియన్ అల్ట్రాలైట్ మరియు యుఎస్ ఎల్‌ఎస్‌ఎ నిబంధనలను తీర్చడానికి జి 3 మిరాజ్/జిఎక్స్ ఉత్పత్తి చేయబడింది. 2009 ప్రారంభంలో అన్ని వేరియంట్లలో 300 కి పైగా ప్రపంచవ్యాప్తంగా అమ్ముడయ్యాయి. [1] సగం ఐరోపాలో ఉన్నారు: 2010 మధ్యలో రష్యాకు పశ్చిమాన యూరోపియన్ సివిల్ రిజిస్టర్లలో 156 జి 3 మరియు జిఎక్స్ విమానాలు ఉన్నాయి. [7] [8] మిగిలినవి న్యూజిలాండ్, థాయిలాండ్ మరియు అమెరికాతో సహా దేశాలకు వెళ్ళాయి. మిరాజ్‌లను అర్జెంటీనాలోని పోలీసు దళాలకు మరియు రొమేనియాలోని ఒక సైనిక సంస్థకు కూడా విక్రయించారు. [1] 2013 లో ఫ్లైట్ స్కూల్ వాడకంలో జి 3 వర్సెస్ సెస్నా 152 యొక్క ఏవియేషన్ కన్స్యూమర్ మ్యాగజైన్ చేత ఆపరేటింగ్ ఎకనామిక్స్ యొక్క విశ్లేషణ, ముప్పై ఏళ్ల సెస్నా కంటే జి 3 పనిచేయడానికి 50% ఎక్కువ ఖర్చు అవుతుంది. [9] జేన్ యొక్క అన్ని ప్రపంచ విమానాల నుండి డేటా 2010/11 [1] రిమోస్ వెబ్‌సైట్ నుండి డేటా [12] సాధారణ లక్షణాల పనితీరు</v>
      </c>
      <c r="E19" s="1" t="s">
        <v>503</v>
      </c>
      <c r="M19" s="1" t="s">
        <v>504</v>
      </c>
      <c r="N19" s="1" t="str">
        <f>IFERROR(__xludf.DUMMYFUNCTION("GOOGLETRANSLATE(M:M, ""en"", ""te"")"),"తేలికపాటి క్రీడా విమానం")</f>
        <v>తేలికపాటి క్రీడా విమానం</v>
      </c>
      <c r="O19" s="1" t="s">
        <v>505</v>
      </c>
      <c r="P19" s="1" t="s">
        <v>506</v>
      </c>
      <c r="Q19" s="1" t="str">
        <f>IFERROR(__xludf.DUMMYFUNCTION("GOOGLETRANSLATE(P:P, ""en"", ""te"")"),"REMOS AG")</f>
        <v>REMOS AG</v>
      </c>
      <c r="R19" s="1" t="s">
        <v>507</v>
      </c>
      <c r="U19" s="1" t="s">
        <v>508</v>
      </c>
      <c r="V19" s="1">
        <v>400.0</v>
      </c>
      <c r="W19" s="1" t="s">
        <v>453</v>
      </c>
      <c r="X19" s="1" t="s">
        <v>509</v>
      </c>
      <c r="Y19" s="1" t="s">
        <v>510</v>
      </c>
      <c r="Z19" s="1" t="s">
        <v>511</v>
      </c>
      <c r="AA19" s="1" t="s">
        <v>512</v>
      </c>
      <c r="AB19" s="1" t="s">
        <v>513</v>
      </c>
      <c r="AC19" s="1" t="s">
        <v>514</v>
      </c>
      <c r="AD19" s="1" t="s">
        <v>515</v>
      </c>
      <c r="AF19" s="1" t="s">
        <v>516</v>
      </c>
      <c r="AG19" s="1" t="s">
        <v>517</v>
      </c>
      <c r="AH19" s="1" t="s">
        <v>518</v>
      </c>
      <c r="AJ19" s="1" t="s">
        <v>519</v>
      </c>
      <c r="AP19" s="1" t="s">
        <v>520</v>
      </c>
      <c r="AQ19" s="1" t="s">
        <v>521</v>
      </c>
      <c r="BG19" s="1" t="s">
        <v>408</v>
      </c>
      <c r="BH19" s="2" t="s">
        <v>522</v>
      </c>
      <c r="BI19" s="1" t="s">
        <v>523</v>
      </c>
      <c r="BJ19" s="1" t="s">
        <v>524</v>
      </c>
      <c r="BP19" s="1">
        <v>10.0</v>
      </c>
      <c r="BR19" s="1" t="s">
        <v>525</v>
      </c>
      <c r="BT19" s="1" t="s">
        <v>526</v>
      </c>
      <c r="CC19" s="1" t="s">
        <v>527</v>
      </c>
    </row>
    <row r="20">
      <c r="A20" s="1" t="s">
        <v>528</v>
      </c>
      <c r="B20" s="1" t="str">
        <f>IFERROR(__xludf.DUMMYFUNCTION("GOOGLETRANSLATE(A:A, ""en"", ""te"")"),"Sncase se.212 డురాండల్")</f>
        <v>Sncase se.212 డురాండల్</v>
      </c>
      <c r="C20" s="1" t="s">
        <v>529</v>
      </c>
      <c r="D20" s="1" t="str">
        <f>IFERROR(__xludf.DUMMYFUNCTION("GOOGLETRANSLATE(C:C, ""en"", ""te"")"),"SNCase Se.212 డురాండల్ 1950 ల మధ్యలో ఫ్రెంచ్ జెట్ మరియు రాకెట్ మిశ్రమ-శక్తి ప్రయోగాత్మక ఫైటర్ విమానం. ఇది 1950 ల ప్రారంభంలో ఫ్రెంచ్ విమాన తయారీదారు SNCase చేత రూపొందించబడింది, వారు మిశ్రమ-శక్తి ప్రొపల్షన్ సిస్టమ్ యొక్క సంభావ్య ప్రయోజనాలను దోపిడీ చేయడానికి"&amp;" ఆసక్తిగా ఉన్నారు. సమాంతరంగా, ఫ్రెంచ్ సైనిక శక్తిని తిరిగి నిర్మించడానికి మరియు ఫ్రాన్స్‌ను అధునాతనమైన, కొత్త దేశీయంగా ఉత్పత్తి చేసే డిజైన్లతో అందించడానికి విస్తృత ప్రయత్నంలో భాగంగా, ఫ్రెంచ్ వైమానిక దళం సూపర్సోనిక్-సామర్థ్యం గల పాయింట్ డిఫెన్స్ ఇంటర్‌కపెర"&amp;"్ విమానాన్ని కోరింది, దానితో తనను తాను సన్నద్ధం చేసింది. దీని ప్రకారం, ఫలిత రూపకల్పన, సంస్థ చేత నియమించబడిన SE.212 డురాండల్, ఒక దశలో దాని అనువర్తనం వైపు ప్రత్యేకమైన పాయింట్-డిఫెన్స్ ఇంటర్‌సెప్టర్ విమానంగా ప్రత్యేకత కలిగి ఉంది. డురాండల్ యొక్క అభివృద్ధి నాట"&amp;"ో యొక్క నాటో బేసిక్ మిలిటరీ అవసరానికి ప్రతిస్పందనగా ప్రోత్సహించబడిన అనేక తేలికపాటి ఫైటర్-బాంబర్ ప్రాజెక్టులకు సమాంతరంగా ఉంది. ఈ అవసరాన్ని తీర్చడానికి SNCase వారి రూపకల్పనను మూల్యాంకనం కోసం సమర్పించగా, మరింత సాంప్రదాయిక ఫియట్ G.91 బదులుగా పోటీ విజేతగా ఎంపి"&amp;"క చేయబడింది, తరువాత అనేక దేశాలకు పరిమాణంలో తయారు చేయబడింది. దీని ప్రకారం, డురాండల్ అనేక ""ర్యాన్స్"" లో ఒకటిగా మారింది. మొట్టమొదటి నమూనా 20 ఏప్రిల్ 1956 న తన తొలి విమానాలను ప్రదర్శించింది. పరీక్షల సమయంలో ప్రోటోటైప్‌ల ద్వారా ప్రదర్శించిన మంచి ఫలితాలు ఉన్నప"&amp;"్పటికీ, ఈ ప్రాజెక్ట్ చివరికి క్రమబద్ధీకరించబడలేదు మరియు అన్ని పనులను 1957 లో కంపెనీ రద్దు చేసింది. [1] 1940 ల చివరలో, రెండవ ప్రపంచ యుద్ధం ముగిసిన తరువాత, ఫ్రాన్స్ త్వరగా దాని కోలుకోవడం మరియు దాని మిలిటరీని పునర్నిర్మించడం గురించి, ముఖ్యంగా ఫ్రెంచ్ వైమానిక"&amp;" దళం. ఈ సమయంలో, ఫ్రెంచ్ వైమానిక సిబ్బంది మరోసారి బలమైన సైనిక శక్తిగా మారడానికి మరియు అధునాతన సైనిక విమానాల స్వదేశీ అభివృద్ధిని పెంపొందించడానికి రెండింటినీ కోరింది. ఈ విషయంలో, కాబోయే అభివృద్ధికి అధిక ఆసక్తి ఉన్న ఒక ప్రాంతం రాకెట్-శక్తితో కూడిన విమానాల యొక్"&amp;"క కొత్త రంగం. [2] రచయిత మిచెల్ వాన్ పెల్ట్ ప్రకారం, ఫ్రెంచ్ వైమానిక దళ అధికారులు స్వచ్ఛమైన రాకెట్-శక్తితో పనిచేసే పోరాటానికి వ్యతిరేకంగా ఉన్నారు, ఇది యుద్ధకాల-యుగం మెసెర్స్చ్మిట్ ME 163 కోమెట్‌తో సమానంగా ఉంది, కానీ బదులుగా రాకెట్ మరియు టర్బోజెట్ ఇంజిన్ల క"&amp;"లయికను ఉపయోగించి మిశ్రమ-రక్షణ విధానానికి అనుకూలంగా ఉంది. 1944 లో, ఫ్రాన్స్ యొక్క సొంత దేశీయ రాకెట్ ఇంజిన్లను అభివృద్ధి చేసే ఉద్దేశ్యంతో లా లా ప్రొపల్షన్ పార్ రీయాక్షన్ (సెప్రీ) అనే కొత్త సంస్థ సోషియాట్ డి'ఇట్యూడ్స్ పోర్ లా ప్రొపల్షన్ పార్ రీయాక్షన్ (SEPR)"&amp;" ను పోయింది. [2] ఫ్రెంచ్ విమాన తయారీదారు SNCase అత్యాధునిక డిజైన్లను అభివృద్ధి చేయడానికి మరియు ఉత్పత్తి చేయడానికి ఆసక్తి చూపడమే కాదు, సమర్థవంతమైన మరియు అధునాతన పాయింట్ డిఫెన్స్ ఇంటర్‌క్రాఫ్ట్ విమానాల అభివృద్ధిని పరిశోధించడానికి ఫ్రెంచ్ వైమానిక దళం విమానయా"&amp;"న సంస్థల కోసం ఆసక్తిగా ఉందని తెలుసు, ప్రవేశపెట్టిన వైపు ఒక దృశ్యం ఉంది. ఇటువంటి విమానం దాని స్క్వాడ్రన్లలోకి. [2] దీని ప్రకారం, 1951 చివరలో, SNCase తేలికైన ఇంటర్‌సెప్టర్ విమానాల కోసం డిజైన్ అధ్యయనాలపై పనిని ప్రారంభించింది, ఇది బహుళ ప్రొపల్షన్ వ్యవస్థలను ఉ"&amp;"పయోగించుకుంది; అటువంటి విమానాల అభివృద్ధిని చేపట్టడానికి ఏరోనాటికల్ ఇంజనీర్ పియరీ సాట్రే నేతృత్వంలోని సంస్థ తన డిజైన్ బృందాన్ని ప్రారంభించింది. [3] SNCase చేత SE.212 డురాండల్ గా నియమించబడిన వాటి యొక్క అధికారిక అభివృద్ధి డిసెంబర్ 1963 లో ప్రారంభమైంది. [4] డ"&amp;"ిజైన్ బృందం 60 ° డెల్టా వింగ్‌తో అమర్చిన కాంపాక్ట్ విమానాన్ని ఉత్పత్తి చేసింది మరియు ఒకే స్నెక్మా అటార్ 101 ఎఫ్ టర్బోజెట్ ఇంజిన్‌తో నడిచేది, తరువాత ఆఫ్టర్‌కర్నింగ్ ఉంటుంది. ఈ సాంప్రదాయిక ఇంజిన్ ద్వారా పూర్తిగా శక్తినిచ్చేటప్పుడు డురాండల్ టేకాఫ్ కావడానికి "&amp;"ఇది ఉద్దేశించబడింది; ఇది ఎత్తైన ఎత్తును సాధించిన తర్వాత, విమానం యొక్క వేగాన్ని దాని సహాయక ఇంజిన్ యొక్క జ్వలన ద్వారా, ఒకే సెప్రల్ 75 రాకెట్ మోటారు. [3] రాకెట్ మోటారు కోసం ఇంధన పంపులు జెట్ ఇంజిన్ చేత నడపబడతాయి, అందువల్ల రెండోది మునుపటివారిని మండించటానికి లే"&amp;"దా విమానానికి శక్తినివ్వడం కోసం నడుస్తూ ఉండాలి. [4] పోటీ ఉన్న SNCASO ట్రైడెంట్ ప్రోటోటైప్ ఇంటర్‌సెప్టర్ వంటి ఇతర ఫ్రెంచ్ మిశ్రమ-శక్తి ప్రయోగాత్మక విమానాలతో పోల్చితే, ఇది ఒక భారీ విమానం, ఇది ప్రధానంగా దాని రాకెట్ మోటారు కంటే దాని జెట్ ఇంజిన్‌పై ప్రయాణించడా"&amp;"నికి ఉద్దేశించబడింది. [5] దీని ఆయుధాలు ఒకే AA.20 ఎయిర్-టు-ఎయిర్ క్షిపణిని కలిగి ఉంటాయి, ఇది ఫ్యూజ్‌లేజ్ యొక్క సెంట్రెలైన్ కింద తీసుకెళ్లబడుతుంది; ప్రత్యామ్నాయ ఆయుధ ఆకృతీకరణలో 30 మిమీ డెఫా ఫిరంగి లేదా 24 68 మిమీ స్నెబ్ రాకెట్లు ఉన్నాయి. [1] ఏవియేషన్ రచయిత "&amp;"మిచెల్ వాన్ పెల్ట్ ప్రకారం, ఒక AA.20 యొక్క పరిమిత క్షిపణి ఆయుధాలు డురాండల్ పై విమర్శలకు ప్రధాన స్థానం, మరియు దాని రద్దుకు దోహదపడింది. [4] ఒక జత ప్రోటోటైప్ విమానాలు నిర్మించబడ్డాయి; 20 ఏప్రిల్ 1956 న, మొట్టమొదట ఐస్ట్రెస్ వద్ద తన తొలి విమాన ప్రయాణాన్ని ప్రద"&amp;"ర్శించింది, మొదట్లో జెట్ శక్తిని ఉపయోగించి మాత్రమే ఎగురుతుంది, రాకెట్ మోటారు అస్సలు వ్యవస్థాపించబడలేదు. [4] 30 మార్చి 1957 న, రెండవ డురాండల్ తన మొదటి విమానాన్ని నిర్వహించింది, కొంతకాలం తర్వాత పరీక్షా కార్యక్రమంలో చేరింది. ఏప్రిల్ 1957 లో రాకెట్ మోటారును మ"&amp;"ొదట ఉపయోగించిన రెండవ నమూనా ఇది. [4] విమాన పరీక్ష సమయంలో, రాకెట్ మోటారు యొక్క అదనపు శక్తిని ఉపయోగించకుండా, గంటకు గరిష్టంగా 1,444 కిలోమీటర్ల వేగంతో (897 mph) 12,300 మీటర్లు (40,400 అడుగులు) ఎత్తులో పొందారు; ఇది 11,800 మీటర్ల వద్ద 1667 కిమీ/గం వరకు పెరిగింది"&amp;", రాకెట్ చురుకుగా ఉంది. ఈ పరీక్షలు ఏ ఆయుధాన్ని వ్యవస్థాపించకుండా జరిగాయి. ప్రోగ్రామ్‌లో పని చేయడానికి ముందు మొత్తం 45 పరీక్ష విమానాలు జరిగాయి. [4] రెండవ డురాండల్, ఎయిర్క్రాఫ్ట్ నెం. ఏదైనా ఉత్పత్తి విమానాలను నిర్మించటానికి ముందు డురాండల్; ప్రోగ్రామ్‌లో తదు"&amp;"పరి కార్యాచరణ ఎప్పుడూ తీసుకోబడలేదు. [4] ప్రోగ్రామ్ యొక్క విమర్శకులు ఒక AA.20 ను మాత్రమే తీసుకువెళ్ళే సామర్థ్యాన్ని అపహాస్యం చేశారని వాన్ పెల్ట్ పేర్కొన్నాడు. ఈ విమర్శ విజయవంతమైన డసాల్ట్ మిరాజ్ III ఫైటర్ విమానాల యొక్క పూర్వగామి అయిన డసాల్ట్ మిరాజ్ I కి సమా"&amp;"నంగా వర్తించబడింది. ఇంకా, ఆ సమయంలో అటువంటి సామర్ధ్యం ఉపరితలం నుండి గాలికి క్షిపణుల కంటే ఎక్కువగా ఉందని ఆరోపించారు. [6] ఏవియేషన్ రచయిత బిల్ గన్స్టన్ ప్రకారం, ఈ సమయంలో అనేక ఫ్రెంచ్ మిశ్రమ-శక్తి విమానాలను రద్దు చేయడం పొరుగున ఉన్న యునైటెడ్ కింగ్‌డమ్‌లో రాజకీయ"&amp;" పరిణామాల ద్వారా ఎక్కువగా ప్రభావితమైంది, ప్రత్యేకంగా 1957 లో బ్రిటిష్ రక్షణ మంత్రి డంకన్ శాండిస్ 1957 రక్షణ శ్వేతపత్రం యొక్క ప్రకటన, దీనిలో పెద్ద సంఖ్యలో అధునాతన విమాన అభివృద్ధి కార్యక్రమాలు, వారి స్వంత మిశ్రమ-శక్తి ఇంటర్‌సెప్టర్ ప్రోగ్రామ్‌తో సహా, బదులుగ"&amp;"ా క్షిపణుల అభివృద్ధిపై దృష్టి పెట్టడానికి అనుకూలంగా అకస్మాత్తుగా గర్భస్రావం చేయబడ్డాయి. [7] మొదటి విమానం యొక్క విభాగాలు లే బౌర్జెట్ వద్ద మ్యూసీ డి ఎల్ ఎయిర్ ఎట్ డి ఎల్ ఎస్పేస్ చేత నిల్వ చేయబడ్డాయి. [8] [4] [9] సాధారణ లక్షణాల నుండి డేటా పోల్చదగిన పాత్ర, కా"&amp;"న్ఫిగరేషన్ మరియు ERA యొక్క ఆయుధ విమానం")</f>
        <v>SNCase Se.212 డురాండల్ 1950 ల మధ్యలో ఫ్రెంచ్ జెట్ మరియు రాకెట్ మిశ్రమ-శక్తి ప్రయోగాత్మక ఫైటర్ విమానం. ఇది 1950 ల ప్రారంభంలో ఫ్రెంచ్ విమాన తయారీదారు SNCase చేత రూపొందించబడింది, వారు మిశ్రమ-శక్తి ప్రొపల్షన్ సిస్టమ్ యొక్క సంభావ్య ప్రయోజనాలను దోపిడీ చేయడానికి ఆసక్తిగా ఉన్నారు. సమాంతరంగా, ఫ్రెంచ్ సైనిక శక్తిని తిరిగి నిర్మించడానికి మరియు ఫ్రాన్స్‌ను అధునాతనమైన, కొత్త దేశీయంగా ఉత్పత్తి చేసే డిజైన్లతో అందించడానికి విస్తృత ప్రయత్నంలో భాగంగా, ఫ్రెంచ్ వైమానిక దళం సూపర్సోనిక్-సామర్థ్యం గల పాయింట్ డిఫెన్స్ ఇంటర్‌కపెర్ విమానాన్ని కోరింది, దానితో తనను తాను సన్నద్ధం చేసింది. దీని ప్రకారం, ఫలిత రూపకల్పన, సంస్థ చేత నియమించబడిన SE.212 డురాండల్, ఒక దశలో దాని అనువర్తనం వైపు ప్రత్యేకమైన పాయింట్-డిఫెన్స్ ఇంటర్‌సెప్టర్ విమానంగా ప్రత్యేకత కలిగి ఉంది. డురాండల్ యొక్క అభివృద్ధి నాటో యొక్క నాటో బేసిక్ మిలిటరీ అవసరానికి ప్రతిస్పందనగా ప్రోత్సహించబడిన అనేక తేలికపాటి ఫైటర్-బాంబర్ ప్రాజెక్టులకు సమాంతరంగా ఉంది. ఈ అవసరాన్ని తీర్చడానికి SNCase వారి రూపకల్పనను మూల్యాంకనం కోసం సమర్పించగా, మరింత సాంప్రదాయిక ఫియట్ G.91 బదులుగా పోటీ విజేతగా ఎంపిక చేయబడింది, తరువాత అనేక దేశాలకు పరిమాణంలో తయారు చేయబడింది. దీని ప్రకారం, డురాండల్ అనేక "ర్యాన్స్" లో ఒకటిగా మారింది. మొట్టమొదటి నమూనా 20 ఏప్రిల్ 1956 న తన తొలి విమానాలను ప్రదర్శించింది. పరీక్షల సమయంలో ప్రోటోటైప్‌ల ద్వారా ప్రదర్శించిన మంచి ఫలితాలు ఉన్నప్పటికీ, ఈ ప్రాజెక్ట్ చివరికి క్రమబద్ధీకరించబడలేదు మరియు అన్ని పనులను 1957 లో కంపెనీ రద్దు చేసింది. [1] 1940 ల చివరలో, రెండవ ప్రపంచ యుద్ధం ముగిసిన తరువాత, ఫ్రాన్స్ త్వరగా దాని కోలుకోవడం మరియు దాని మిలిటరీని పునర్నిర్మించడం గురించి, ముఖ్యంగా ఫ్రెంచ్ వైమానిక దళం. ఈ సమయంలో, ఫ్రెంచ్ వైమానిక సిబ్బంది మరోసారి బలమైన సైనిక శక్తిగా మారడానికి మరియు అధునాతన సైనిక విమానాల స్వదేశీ అభివృద్ధిని పెంపొందించడానికి రెండింటినీ కోరింది. ఈ విషయంలో, కాబోయే అభివృద్ధికి అధిక ఆసక్తి ఉన్న ఒక ప్రాంతం రాకెట్-శక్తితో కూడిన విమానాల యొక్క కొత్త రంగం. [2] రచయిత మిచెల్ వాన్ పెల్ట్ ప్రకారం, ఫ్రెంచ్ వైమానిక దళ అధికారులు స్వచ్ఛమైన రాకెట్-శక్తితో పనిచేసే పోరాటానికి వ్యతిరేకంగా ఉన్నారు, ఇది యుద్ధకాల-యుగం మెసెర్స్చ్మిట్ ME 163 కోమెట్‌తో సమానంగా ఉంది, కానీ బదులుగా రాకెట్ మరియు టర్బోజెట్ ఇంజిన్ల కలయికను ఉపయోగించి మిశ్రమ-రక్షణ విధానానికి అనుకూలంగా ఉంది. 1944 లో, ఫ్రాన్స్ యొక్క సొంత దేశీయ రాకెట్ ఇంజిన్లను అభివృద్ధి చేసే ఉద్దేశ్యంతో లా లా ప్రొపల్షన్ పార్ రీయాక్షన్ (సెప్రీ) అనే కొత్త సంస్థ సోషియాట్ డి'ఇట్యూడ్స్ పోర్ లా ప్రొపల్షన్ పార్ రీయాక్షన్ (SEPR) ను పోయింది. [2] ఫ్రెంచ్ విమాన తయారీదారు SNCase అత్యాధునిక డిజైన్లను అభివృద్ధి చేయడానికి మరియు ఉత్పత్తి చేయడానికి ఆసక్తి చూపడమే కాదు, సమర్థవంతమైన మరియు అధునాతన పాయింట్ డిఫెన్స్ ఇంటర్‌క్రాఫ్ట్ విమానాల అభివృద్ధిని పరిశోధించడానికి ఫ్రెంచ్ వైమానిక దళం విమానయాన సంస్థల కోసం ఆసక్తిగా ఉందని తెలుసు, ప్రవేశపెట్టిన వైపు ఒక దృశ్యం ఉంది. ఇటువంటి విమానం దాని స్క్వాడ్రన్లలోకి. [2] దీని ప్రకారం, 1951 చివరలో, SNCase తేలికైన ఇంటర్‌సెప్టర్ విమానాల కోసం డిజైన్ అధ్యయనాలపై పనిని ప్రారంభించింది, ఇది బహుళ ప్రొపల్షన్ వ్యవస్థలను ఉపయోగించుకుంది; అటువంటి విమానాల అభివృద్ధిని చేపట్టడానికి ఏరోనాటికల్ ఇంజనీర్ పియరీ సాట్రే నేతృత్వంలోని సంస్థ తన డిజైన్ బృందాన్ని ప్రారంభించింది. [3] SNCase చేత SE.212 డురాండల్ గా నియమించబడిన వాటి యొక్క అధికారిక అభివృద్ధి డిసెంబర్ 1963 లో ప్రారంభమైంది. [4] డిజైన్ బృందం 60 ° డెల్టా వింగ్‌తో అమర్చిన కాంపాక్ట్ విమానాన్ని ఉత్పత్తి చేసింది మరియు ఒకే స్నెక్మా అటార్ 101 ఎఫ్ టర్బోజెట్ ఇంజిన్‌తో నడిచేది, తరువాత ఆఫ్టర్‌కర్నింగ్ ఉంటుంది. ఈ సాంప్రదాయిక ఇంజిన్ ద్వారా పూర్తిగా శక్తినిచ్చేటప్పుడు డురాండల్ టేకాఫ్ కావడానికి ఇది ఉద్దేశించబడింది; ఇది ఎత్తైన ఎత్తును సాధించిన తర్వాత, విమానం యొక్క వేగాన్ని దాని సహాయక ఇంజిన్ యొక్క జ్వలన ద్వారా, ఒకే సెప్రల్ 75 రాకెట్ మోటారు. [3] రాకెట్ మోటారు కోసం ఇంధన పంపులు జెట్ ఇంజిన్ చేత నడపబడతాయి, అందువల్ల రెండోది మునుపటివారిని మండించటానికి లేదా విమానానికి శక్తినివ్వడం కోసం నడుస్తూ ఉండాలి. [4] పోటీ ఉన్న SNCASO ట్రైడెంట్ ప్రోటోటైప్ ఇంటర్‌సెప్టర్ వంటి ఇతర ఫ్రెంచ్ మిశ్రమ-శక్తి ప్రయోగాత్మక విమానాలతో పోల్చితే, ఇది ఒక భారీ విమానం, ఇది ప్రధానంగా దాని రాకెట్ మోటారు కంటే దాని జెట్ ఇంజిన్‌పై ప్రయాణించడానికి ఉద్దేశించబడింది. [5] దీని ఆయుధాలు ఒకే AA.20 ఎయిర్-టు-ఎయిర్ క్షిపణిని కలిగి ఉంటాయి, ఇది ఫ్యూజ్‌లేజ్ యొక్క సెంట్రెలైన్ కింద తీసుకెళ్లబడుతుంది; ప్రత్యామ్నాయ ఆయుధ ఆకృతీకరణలో 30 మిమీ డెఫా ఫిరంగి లేదా 24 68 మిమీ స్నెబ్ రాకెట్లు ఉన్నాయి. [1] ఏవియేషన్ రచయిత మిచెల్ వాన్ పెల్ట్ ప్రకారం, ఒక AA.20 యొక్క పరిమిత క్షిపణి ఆయుధాలు డురాండల్ పై విమర్శలకు ప్రధాన స్థానం, మరియు దాని రద్దుకు దోహదపడింది. [4] ఒక జత ప్రోటోటైప్ విమానాలు నిర్మించబడ్డాయి; 20 ఏప్రిల్ 1956 న, మొట్టమొదట ఐస్ట్రెస్ వద్ద తన తొలి విమాన ప్రయాణాన్ని ప్రదర్శించింది, మొదట్లో జెట్ శక్తిని ఉపయోగించి మాత్రమే ఎగురుతుంది, రాకెట్ మోటారు అస్సలు వ్యవస్థాపించబడలేదు. [4] 30 మార్చి 1957 న, రెండవ డురాండల్ తన మొదటి విమానాన్ని నిర్వహించింది, కొంతకాలం తర్వాత పరీక్షా కార్యక్రమంలో చేరింది. ఏప్రిల్ 1957 లో రాకెట్ మోటారును మొదట ఉపయోగించిన రెండవ నమూనా ఇది. [4] విమాన పరీక్ష సమయంలో, రాకెట్ మోటారు యొక్క అదనపు శక్తిని ఉపయోగించకుండా, గంటకు గరిష్టంగా 1,444 కిలోమీటర్ల వేగంతో (897 mph) 12,300 మీటర్లు (40,400 అడుగులు) ఎత్తులో పొందారు; ఇది 11,800 మీటర్ల వద్ద 1667 కిమీ/గం వరకు పెరిగింది, రాకెట్ చురుకుగా ఉంది. ఈ పరీక్షలు ఏ ఆయుధాన్ని వ్యవస్థాపించకుండా జరిగాయి. ప్రోగ్రామ్‌లో పని చేయడానికి ముందు మొత్తం 45 పరీక్ష విమానాలు జరిగాయి. [4] రెండవ డురాండల్, ఎయిర్క్రాఫ్ట్ నెం. ఏదైనా ఉత్పత్తి విమానాలను నిర్మించటానికి ముందు డురాండల్; ప్రోగ్రామ్‌లో తదుపరి కార్యాచరణ ఎప్పుడూ తీసుకోబడలేదు. [4] ప్రోగ్రామ్ యొక్క విమర్శకులు ఒక AA.20 ను మాత్రమే తీసుకువెళ్ళే సామర్థ్యాన్ని అపహాస్యం చేశారని వాన్ పెల్ట్ పేర్కొన్నాడు. ఈ విమర్శ విజయవంతమైన డసాల్ట్ మిరాజ్ III ఫైటర్ విమానాల యొక్క పూర్వగామి అయిన డసాల్ట్ మిరాజ్ I కి సమానంగా వర్తించబడింది. ఇంకా, ఆ సమయంలో అటువంటి సామర్ధ్యం ఉపరితలం నుండి గాలికి క్షిపణుల కంటే ఎక్కువగా ఉందని ఆరోపించారు. [6] ఏవియేషన్ రచయిత బిల్ గన్స్టన్ ప్రకారం, ఈ సమయంలో అనేక ఫ్రెంచ్ మిశ్రమ-శక్తి విమానాలను రద్దు చేయడం పొరుగున ఉన్న యునైటెడ్ కింగ్‌డమ్‌లో రాజకీయ పరిణామాల ద్వారా ఎక్కువగా ప్రభావితమైంది, ప్రత్యేకంగా 1957 లో బ్రిటిష్ రక్షణ మంత్రి డంకన్ శాండిస్ 1957 రక్షణ శ్వేతపత్రం యొక్క ప్రకటన, దీనిలో పెద్ద సంఖ్యలో అధునాతన విమాన అభివృద్ధి కార్యక్రమాలు, వారి స్వంత మిశ్రమ-శక్తి ఇంటర్‌సెప్టర్ ప్రోగ్రామ్‌తో సహా, బదులుగా క్షిపణుల అభివృద్ధిపై దృష్టి పెట్టడానికి అనుకూలంగా అకస్మాత్తుగా గర్భస్రావం చేయబడ్డాయి. [7] మొదటి విమానం యొక్క విభాగాలు లే బౌర్జెట్ వద్ద మ్యూసీ డి ఎల్ ఎయిర్ ఎట్ డి ఎల్ ఎస్పేస్ చేత నిల్వ చేయబడ్డాయి. [8] [4] [9] సాధారణ లక్షణాల నుండి డేటా పోల్చదగిన పాత్ర, కాన్ఫిగరేషన్ మరియు ERA యొక్క ఆయుధ విమానం</v>
      </c>
      <c r="E20" s="1" t="s">
        <v>530</v>
      </c>
      <c r="M20" s="1" t="s">
        <v>531</v>
      </c>
      <c r="N20" s="1" t="str">
        <f>IFERROR(__xludf.DUMMYFUNCTION("GOOGLETRANSLATE(M:M, ""en"", ""te"")"),"ఇంటర్‌సెప్టర్")</f>
        <v>ఇంటర్‌సెప్టర్</v>
      </c>
      <c r="P20" s="1" t="s">
        <v>532</v>
      </c>
      <c r="Q20" s="1" t="str">
        <f>IFERROR(__xludf.DUMMYFUNCTION("GOOGLETRANSLATE(P:P, ""en"", ""te"")"),"Sncase")</f>
        <v>Sncase</v>
      </c>
      <c r="R20" s="2" t="s">
        <v>533</v>
      </c>
      <c r="U20" s="4">
        <v>20565.0</v>
      </c>
      <c r="V20" s="1" t="s">
        <v>534</v>
      </c>
      <c r="W20" s="1">
        <v>1.0</v>
      </c>
      <c r="X20" s="1" t="s">
        <v>535</v>
      </c>
      <c r="Y20" s="1" t="s">
        <v>536</v>
      </c>
      <c r="AA20" s="1" t="s">
        <v>537</v>
      </c>
      <c r="AB20" s="1" t="s">
        <v>538</v>
      </c>
      <c r="AC20" s="1" t="s">
        <v>539</v>
      </c>
      <c r="AD20" s="1" t="s">
        <v>540</v>
      </c>
      <c r="AE20" s="1" t="s">
        <v>541</v>
      </c>
      <c r="AH20" s="1" t="s">
        <v>542</v>
      </c>
      <c r="AI20" s="1" t="s">
        <v>193</v>
      </c>
    </row>
    <row r="21">
      <c r="A21" s="1" t="s">
        <v>543</v>
      </c>
      <c r="B21" s="1" t="str">
        <f>IFERROR(__xludf.DUMMYFUNCTION("GOOGLETRANSLATE(A:A, ""en"", ""te"")"),"అబ్రహం ఐరిస్")</f>
        <v>అబ్రహం ఐరిస్</v>
      </c>
      <c r="C21" s="1" t="s">
        <v>544</v>
      </c>
      <c r="D21" s="1" t="str">
        <f>IFERROR(__xludf.DUMMYFUNCTION("GOOGLETRANSLATE(C:C, ""en"", ""te"")"),"అబ్రహం ఐరిస్ 1930 ల ప్రారంభంలో ఫ్రాన్స్‌లో రెండు వేర్వేరు వెర్షన్లలో నిర్మించిన రెండు-సీట్ల పర్యటన విమానం, ఐరిస్ I 75 kW (100 HP) హిస్పానో-సుయిజా పిస్టన్ ఇంజిన్‌తో, [1] మరియు ఐరిస్ II ఒక రెనాల్ట్ ఇంజిన్. [[2] ఐరిస్ సాంప్రదాయిక పారాసోల్ వింగ్ మోనోప్లేన్, ఇ"&amp;"ది చక్కగా ఫెయిర్-ఇన్ ఇంజిన్‌తో. ఏవియాఫ్రాన్స్ నుండి డేటా: అబ్రహం AS-2 'ఐరిస్' II [2] సాధారణ లక్షణాల పనితీరు")</f>
        <v>అబ్రహం ఐరిస్ 1930 ల ప్రారంభంలో ఫ్రాన్స్‌లో రెండు వేర్వేరు వెర్షన్లలో నిర్మించిన రెండు-సీట్ల పర్యటన విమానం, ఐరిస్ I 75 kW (100 HP) హిస్పానో-సుయిజా పిస్టన్ ఇంజిన్‌తో, [1] మరియు ఐరిస్ II ఒక రెనాల్ట్ ఇంజిన్. [[2] ఐరిస్ సాంప్రదాయిక పారాసోల్ వింగ్ మోనోప్లేన్, ఇది చక్కగా ఫెయిర్-ఇన్ ఇంజిన్‌తో. ఏవియాఫ్రాన్స్ నుండి డేటా: అబ్రహం AS-2 'ఐరిస్' II [2] సాధారణ లక్షణాల పనితీరు</v>
      </c>
      <c r="E21" s="1" t="s">
        <v>545</v>
      </c>
      <c r="M21" s="1" t="s">
        <v>546</v>
      </c>
      <c r="N21" s="1" t="str">
        <f>IFERROR(__xludf.DUMMYFUNCTION("GOOGLETRANSLATE(M:M, ""en"", ""te"")"),"పర్యటన విమానం")</f>
        <v>పర్యటన విమానం</v>
      </c>
      <c r="P21" s="1" t="s">
        <v>547</v>
      </c>
      <c r="Q21" s="1" t="str">
        <f>IFERROR(__xludf.DUMMYFUNCTION("GOOGLETRANSLATE(P:P, ""en"", ""te"")"),"అబ్రహం")</f>
        <v>అబ్రహం</v>
      </c>
      <c r="R21" s="2" t="s">
        <v>548</v>
      </c>
      <c r="W21" s="1">
        <v>2.0</v>
      </c>
      <c r="X21" s="1" t="s">
        <v>549</v>
      </c>
      <c r="Y21" s="1" t="s">
        <v>374</v>
      </c>
      <c r="Z21" s="1" t="s">
        <v>421</v>
      </c>
      <c r="AB21" s="1" t="s">
        <v>550</v>
      </c>
      <c r="AC21" s="1" t="s">
        <v>551</v>
      </c>
      <c r="AD21" s="1" t="s">
        <v>552</v>
      </c>
      <c r="AE21" s="1" t="s">
        <v>443</v>
      </c>
      <c r="AF21" s="1" t="s">
        <v>553</v>
      </c>
      <c r="AR21" s="1" t="s">
        <v>554</v>
      </c>
      <c r="AS21" s="1" t="s">
        <v>555</v>
      </c>
      <c r="BA21" s="1" t="s">
        <v>275</v>
      </c>
      <c r="BE21" s="1" t="s">
        <v>556</v>
      </c>
    </row>
    <row r="22">
      <c r="A22" s="1" t="s">
        <v>557</v>
      </c>
      <c r="B22" s="1" t="str">
        <f>IFERROR(__xludf.DUMMYFUNCTION("GOOGLETRANSLATE(A:A, ""en"", ""te"")"),"AVIA BH-16")</f>
        <v>AVIA BH-16</v>
      </c>
      <c r="C22" s="1" t="s">
        <v>558</v>
      </c>
      <c r="D22" s="1" t="str">
        <f>IFERROR(__xludf.DUMMYFUNCTION("GOOGLETRANSLATE(C:C, ""en"", ""te"")"),"AVIA BH-16 అనేది 1924 లో చెకోస్లోవేకియాలో నిర్మించిన సింగిల్-సీట్ చాలా తేలికపాటి క్రీడా విమానం. ఇతర ప్రారంభ AVIA డిజైన్ల మాదిరిగానే, ఇది చెక్క నిర్మాణం యొక్క తక్కువ-వింగ్ బ్రాస్డ్ మోనోప్లేన్. ఇది 12 కిలోవాట్ల (16 హెచ్‌పి) నాలుగు సిలిండర్ వాస్లిన్ ఇంజిన్ ల"&amp;"ేదా 19 కిలోవాట్ల (26 హెచ్‌పి) విలోమ-వి ట్విన్-బ్లాక్‌బర్న్ టామ్‌టిట్ ద్వారా శక్తినిస్తుంది. [1] [2] సాధారణ లక్షణాల పనితీరు")</f>
        <v>AVIA BH-16 అనేది 1924 లో చెకోస్లోవేకియాలో నిర్మించిన సింగిల్-సీట్ చాలా తేలికపాటి క్రీడా విమానం. ఇతర ప్రారంభ AVIA డిజైన్ల మాదిరిగానే, ఇది చెక్క నిర్మాణం యొక్క తక్కువ-వింగ్ బ్రాస్డ్ మోనోప్లేన్. ఇది 12 కిలోవాట్ల (16 హెచ్‌పి) నాలుగు సిలిండర్ వాస్లిన్ ఇంజిన్ లేదా 19 కిలోవాట్ల (26 హెచ్‌పి) విలోమ-వి ట్విన్-బ్లాక్‌బర్న్ టామ్‌టిట్ ద్వారా శక్తినిస్తుంది. [1] [2] సాధారణ లక్షణాల పనితీరు</v>
      </c>
      <c r="E22" s="1" t="s">
        <v>559</v>
      </c>
      <c r="M22" s="1" t="s">
        <v>560</v>
      </c>
      <c r="N22" s="1" t="str">
        <f>IFERROR(__xludf.DUMMYFUNCTION("GOOGLETRANSLATE(M:M, ""en"", ""te"")"),"స్పోర్ట్స్ ప్లేన్")</f>
        <v>స్పోర్ట్స్ ప్లేన్</v>
      </c>
      <c r="P22" s="1" t="s">
        <v>561</v>
      </c>
      <c r="Q22" s="1" t="str">
        <f>IFERROR(__xludf.DUMMYFUNCTION("GOOGLETRANSLATE(P:P, ""en"", ""te"")"),"ఏవియా")</f>
        <v>ఏవియా</v>
      </c>
      <c r="R22" s="2" t="s">
        <v>562</v>
      </c>
      <c r="S22" s="1" t="s">
        <v>563</v>
      </c>
      <c r="T22" s="1" t="str">
        <f>IFERROR(__xludf.DUMMYFUNCTION("GOOGLETRANSLATE(S:S, ""en"", ""te"")"),"పావెల్ బెనెస్ మరియు మిరోస్లావ్ హజ్న్")</f>
        <v>పావెల్ బెనెస్ మరియు మిరోస్లావ్ హజ్న్</v>
      </c>
      <c r="U22" s="1">
        <v>1924.0</v>
      </c>
      <c r="W22" s="1" t="s">
        <v>178</v>
      </c>
      <c r="X22" s="1" t="s">
        <v>564</v>
      </c>
      <c r="Y22" s="1" t="s">
        <v>565</v>
      </c>
      <c r="AA22" s="1" t="s">
        <v>566</v>
      </c>
      <c r="AB22" s="1" t="s">
        <v>567</v>
      </c>
      <c r="AC22" s="1" t="s">
        <v>568</v>
      </c>
      <c r="AD22" s="1" t="s">
        <v>569</v>
      </c>
      <c r="AE22" s="1" t="s">
        <v>570</v>
      </c>
      <c r="AF22" s="1" t="s">
        <v>571</v>
      </c>
      <c r="AG22" s="1" t="s">
        <v>572</v>
      </c>
      <c r="AH22" s="1" t="s">
        <v>573</v>
      </c>
      <c r="AL22" s="1" t="s">
        <v>574</v>
      </c>
    </row>
    <row r="23">
      <c r="A23" s="1" t="s">
        <v>575</v>
      </c>
      <c r="B23" s="1" t="str">
        <f>IFERROR(__xludf.DUMMYFUNCTION("GOOGLETRANSLATE(A:A, ""en"", ""te"")"),"Scheibe SF 34")</f>
        <v>Scheibe SF 34</v>
      </c>
      <c r="C23" s="1" t="s">
        <v>576</v>
      </c>
      <c r="D23" s="1" t="str">
        <f>IFERROR(__xludf.DUMMYFUNCTION("GOOGLETRANSLATE(C:C, ""en"", ""te"")"),"స్కీబ్ ఎస్ఎఫ్ 34 డెల్ఫిన్ (జర్మన్: ""డాల్ఫిన్"") అనేది రెండు సీట్ల సెయిల్ ప్లేన్, ఇది 1970 మరియు 1980 ల చివరలో జర్మనీలో స్కీబ్ చేత నిర్మించబడింది. వోల్ఫ్ హాఫ్మన్ చేత రూపొందించబడింది మరియు మొదట SF H34 ను నియమించింది, ఇది స్కీబ్ యొక్క మొట్టమొదటి శక్తివంతమైన"&amp;" మిశ్రమ నిర్మాణం. [1] SF 34 సాంప్రదాయిక, మిడ్-వింగ్, కాంటిలివర్ మోనోప్లేన్. ల్యాండింగ్ గేర్ సైకిల్ కాన్ఫిగరేషన్, రిట్రాకబుల్ కాని నోస్‌వీల్ మరియు మెయిన్‌వీల్ సెమీ సెమీ-ఫ్యూజ్‌లేజ్‌లోకి విడుదల చేయబడింది. [2] తోక కూడా ఒక చిన్న స్కిడ్ కలిగి ఉంటుంది. స్కీబ్ ఈ"&amp;" రకాన్ని హంగరీ (SF-34B) లో తయారు చేశారు, [2] తరువాత దీనిని ఫ్రాన్స్‌లో లైసెన్స్ కింద సెంట్రెయిర్ సెంట్రైర్ SNC-34 కూటమిగా ఉత్పత్తి చేసింది. [3] 2010 లో, హ్యూబాచ్‌లోని స్కీబ్ విమానం మళ్లీ SF-34 ఉత్పత్తిని చేపట్టాలని అనుకుంది. [సైటేషన్ అవసరం] జేన్ యొక్క అన్"&amp;"ని ప్రపంచ విమానాల నుండి డేటా 1988-89 [4] సాధారణ లక్షణాల పనితీరు")</f>
        <v>స్కీబ్ ఎస్ఎఫ్ 34 డెల్ఫిన్ (జర్మన్: "డాల్ఫిన్") అనేది రెండు సీట్ల సెయిల్ ప్లేన్, ఇది 1970 మరియు 1980 ల చివరలో జర్మనీలో స్కీబ్ చేత నిర్మించబడింది. వోల్ఫ్ హాఫ్మన్ చేత రూపొందించబడింది మరియు మొదట SF H34 ను నియమించింది, ఇది స్కీబ్ యొక్క మొట్టమొదటి శక్తివంతమైన మిశ్రమ నిర్మాణం. [1] SF 34 సాంప్రదాయిక, మిడ్-వింగ్, కాంటిలివర్ మోనోప్లేన్. ల్యాండింగ్ గేర్ సైకిల్ కాన్ఫిగరేషన్, రిట్రాకబుల్ కాని నోస్‌వీల్ మరియు మెయిన్‌వీల్ సెమీ సెమీ-ఫ్యూజ్‌లేజ్‌లోకి విడుదల చేయబడింది. [2] తోక కూడా ఒక చిన్న స్కిడ్ కలిగి ఉంటుంది. స్కీబ్ ఈ రకాన్ని హంగరీ (SF-34B) లో తయారు చేశారు, [2] తరువాత దీనిని ఫ్రాన్స్‌లో లైసెన్స్ కింద సెంట్రెయిర్ సెంట్రైర్ SNC-34 కూటమిగా ఉత్పత్తి చేసింది. [3] 2010 లో, హ్యూబాచ్‌లోని స్కీబ్ విమానం మళ్లీ SF-34 ఉత్పత్తిని చేపట్టాలని అనుకుంది. [సైటేషన్ అవసరం] జేన్ యొక్క అన్ని ప్రపంచ విమానాల నుండి డేటా 1988-89 [4] సాధారణ లక్షణాల పనితీరు</v>
      </c>
      <c r="E23" s="1" t="s">
        <v>577</v>
      </c>
      <c r="M23" s="1" t="s">
        <v>578</v>
      </c>
      <c r="N23" s="1" t="str">
        <f>IFERROR(__xludf.DUMMYFUNCTION("GOOGLETRANSLATE(M:M, ""en"", ""te"")"),"సెయిల్ ప్లేన్")</f>
        <v>సెయిల్ ప్లేన్</v>
      </c>
      <c r="O23" s="2" t="s">
        <v>579</v>
      </c>
      <c r="P23" s="1" t="s">
        <v>580</v>
      </c>
      <c r="Q23" s="1" t="str">
        <f>IFERROR(__xludf.DUMMYFUNCTION("GOOGLETRANSLATE(P:P, ""en"", ""te"")"),"SCHEIBE")</f>
        <v>SCHEIBE</v>
      </c>
      <c r="R23" s="2" t="s">
        <v>581</v>
      </c>
      <c r="S23" s="1" t="s">
        <v>582</v>
      </c>
      <c r="T23" s="1" t="str">
        <f>IFERROR(__xludf.DUMMYFUNCTION("GOOGLETRANSLATE(S:S, ""en"", ""te"")"),"వోల్ఫ్ హాఫ్మన్ [1]")</f>
        <v>వోల్ఫ్ హాఫ్మన్ [1]</v>
      </c>
      <c r="U23" s="1" t="s">
        <v>583</v>
      </c>
      <c r="V23" s="1" t="s">
        <v>584</v>
      </c>
      <c r="W23" s="1">
        <v>2.0</v>
      </c>
      <c r="X23" s="1" t="s">
        <v>585</v>
      </c>
      <c r="Y23" s="1" t="s">
        <v>586</v>
      </c>
      <c r="Z23" s="1" t="s">
        <v>587</v>
      </c>
      <c r="AA23" s="1" t="s">
        <v>588</v>
      </c>
      <c r="AB23" s="1" t="s">
        <v>589</v>
      </c>
      <c r="AR23" s="1" t="s">
        <v>590</v>
      </c>
      <c r="AZ23" s="1" t="s">
        <v>591</v>
      </c>
      <c r="BG23" s="1" t="s">
        <v>408</v>
      </c>
      <c r="BH23" s="2" t="s">
        <v>522</v>
      </c>
      <c r="BN23" s="1">
        <v>16.9</v>
      </c>
      <c r="BO23" s="1" t="s">
        <v>410</v>
      </c>
      <c r="BP23" s="1">
        <v>35.0</v>
      </c>
      <c r="BQ23" s="1" t="s">
        <v>592</v>
      </c>
      <c r="BT23" s="1" t="s">
        <v>593</v>
      </c>
      <c r="BU23" s="1" t="s">
        <v>594</v>
      </c>
    </row>
    <row r="24">
      <c r="A24" s="1" t="s">
        <v>595</v>
      </c>
      <c r="B24" s="1" t="str">
        <f>IFERROR(__xludf.DUMMYFUNCTION("GOOGLETRANSLATE(A:A, ""en"", ""te"")"),"Fma i.ae. 27 పుల్క్వి i")</f>
        <v>Fma i.ae. 27 పుల్క్వి i</v>
      </c>
      <c r="C24" s="1" t="s">
        <v>596</v>
      </c>
      <c r="D24" s="1" t="str">
        <f>IFERROR(__xludf.DUMMYFUNCTION("GOOGLETRANSLATE(C:C, ""en"", ""te"")"),"I.AE. [27] పల్క్వి నేను 1946 లో ""ఇన్స్టిట్యూటో ఏరోటెక్నికో"" (ఏరోటెక్నికో ""(ఏరోటెక్నికో"" వద్ద రూపొందించిన అర్జెంటీనా జెట్. ఒక నమూనా మాత్రమే పూర్తయింది; అసంతృప్తికరమైన పనితీరు తరువాత విమానాన్ని తరువాత డిజైన్ ద్వారా అధిగమించటానికి దారితీసింది. ఫ్రెంచ్ ఇం"&amp;"జనీర్ ఎమిలే డ్యూయిటిన్ నేతృత్వంలోని బృందం ఈ రూపకల్పనను రూపొందించింది, ఇందులో ఇంజనీర్లు జువాన్ ఇగ్నాసియో శాన్ మార్టిన్ (మిల్.), ఎన్రిక్ కార్డిల్హాక్, సిజేర్ పల్లవిసినో మరియు నార్బెర్టో ఎల్. మోర్చియో ఉన్నారు. ఫ్యూజ్‌లేజ్ సెమీ మోనోకోక్, ఎలిప్టికల్ క్రాస్-సెక"&amp;"్షన్ సింగిల్ రోల్స్ రాయిస్ డెర్వెంట్ 5 ఇంజిన్‌ను ముక్కులో గాలి తీసుకోవడం మరియు కాక్‌పిట్ చుట్టూ ఉన్న డక్టింగ్‌తో ఉంది. తగ్గిన అంతర్గత ఫ్యూజ్‌లేజ్ వాల్యూమ్ ఇంధన ట్యాంకులను రెక్కలలో వ్యవస్థాపించవలసి వచ్చింది, దీని ఫలితంగా దాని పరిధి గణనీయంగా తగ్గింది. ప్రోట"&amp;"ోటైప్ 9 ఆగస్టు 1947 న టెస్ట్ పైలట్ 1 వ స్థానంలో నిలిచింది. నియంత్రణల వద్ద లెఫ్టినెంట్ ఓస్వాల్డో వీస్. ఈ విమానం యొక్క చరిత్ర క్లుప్తంగా ఉంది, ఇది ఏకైక ప్రోటోటైప్ యొక్క పరీక్ష మరియు మూల్యాంకనానికి పరిమితం చేయబడింది, ఎందుకంటే దాని పనితీరు సంతృప్తికరంగా లేదని"&amp;" భావించారు మరియు ఈ సమయంలో మరింత అభివృద్ధి చెందిన FMA IAE 33 పల్క్వి II కోసం అధ్యయనాలు చాలా అభివృద్ధి చెందాయి. ఏదేమైనా, అర్జెంటీనా మరియు లాటిన్ అమెరికాలో అభివృద్ధి చేయబడిన మరియు నిర్మించిన మొట్టమొదటి జెట్ విమానం ఇది కాబట్టి విమానయాన చరిత్రలో దాని పాత్ర చాల"&amp;"ా ముఖ్యమైనది. ఇది అర్జెంటీనాను ఈ పనిని స్వయంగా సాధించడానికి ప్రపంచంలో 6 వ దేశంగా మార్చింది. [సైటేషన్ అవసరం] పునరుద్ధరించబడిన ప్రోటోటైప్ ప్రస్తుతం అర్జెంటీనాలోని మోరోన్ వద్ద అర్జెంటీనా వైమానిక దళానికి చెందిన మ్యూజియో నేషనల్ డి ఏరోనెటికా డి అర్జెంటీనాలో ప్ర"&amp;"దర్శించబడుతుంది. సాధారణ లక్షణాలు పనితీరు ఆయుధ సంబంధిత అభివృద్ధి అభివృద్ధి విమానం పోల్చదగిన పాత్ర, కాన్ఫిగరేషన్ మరియు ERA సంబంధిత జాబితాలు")</f>
        <v>I.AE. [27] పల్క్వి నేను 1946 లో "ఇన్స్టిట్యూటో ఏరోటెక్నికో" (ఏరోటెక్నికో "(ఏరోటెక్నికో" వద్ద రూపొందించిన అర్జెంటీనా జెట్. ఒక నమూనా మాత్రమే పూర్తయింది; అసంతృప్తికరమైన పనితీరు తరువాత విమానాన్ని తరువాత డిజైన్ ద్వారా అధిగమించటానికి దారితీసింది. ఫ్రెంచ్ ఇంజనీర్ ఎమిలే డ్యూయిటిన్ నేతృత్వంలోని బృందం ఈ రూపకల్పనను రూపొందించింది, ఇందులో ఇంజనీర్లు జువాన్ ఇగ్నాసియో శాన్ మార్టిన్ (మిల్.), ఎన్రిక్ కార్డిల్హాక్, సిజేర్ పల్లవిసినో మరియు నార్బెర్టో ఎల్. మోర్చియో ఉన్నారు. ఫ్యూజ్‌లేజ్ సెమీ మోనోకోక్, ఎలిప్టికల్ క్రాస్-సెక్షన్ సింగిల్ రోల్స్ రాయిస్ డెర్వెంట్ 5 ఇంజిన్‌ను ముక్కులో గాలి తీసుకోవడం మరియు కాక్‌పిట్ చుట్టూ ఉన్న డక్టింగ్‌తో ఉంది. తగ్గిన అంతర్గత ఫ్యూజ్‌లేజ్ వాల్యూమ్ ఇంధన ట్యాంకులను రెక్కలలో వ్యవస్థాపించవలసి వచ్చింది, దీని ఫలితంగా దాని పరిధి గణనీయంగా తగ్గింది. ప్రోటోటైప్ 9 ఆగస్టు 1947 న టెస్ట్ పైలట్ 1 వ స్థానంలో నిలిచింది. నియంత్రణల వద్ద లెఫ్టినెంట్ ఓస్వాల్డో వీస్. ఈ విమానం యొక్క చరిత్ర క్లుప్తంగా ఉంది, ఇది ఏకైక ప్రోటోటైప్ యొక్క పరీక్ష మరియు మూల్యాంకనానికి పరిమితం చేయబడింది, ఎందుకంటే దాని పనితీరు సంతృప్తికరంగా లేదని భావించారు మరియు ఈ సమయంలో మరింత అభివృద్ధి చెందిన FMA IAE 33 పల్క్వి II కోసం అధ్యయనాలు చాలా అభివృద్ధి చెందాయి. ఏదేమైనా, అర్జెంటీనా మరియు లాటిన్ అమెరికాలో అభివృద్ధి చేయబడిన మరియు నిర్మించిన మొట్టమొదటి జెట్ విమానం ఇది కాబట్టి విమానయాన చరిత్రలో దాని పాత్ర చాలా ముఖ్యమైనది. ఇది అర్జెంటీనాను ఈ పనిని స్వయంగా సాధించడానికి ప్రపంచంలో 6 వ దేశంగా మార్చింది. [సైటేషన్ అవసరం] పునరుద్ధరించబడిన ప్రోటోటైప్ ప్రస్తుతం అర్జెంటీనాలోని మోరోన్ వద్ద అర్జెంటీనా వైమానిక దళానికి చెందిన మ్యూజియో నేషనల్ డి ఏరోనెటికా డి అర్జెంటీనాలో ప్రదర్శించబడుతుంది. సాధారణ లక్షణాలు పనితీరు ఆయుధ సంబంధిత అభివృద్ధి అభివృద్ధి విమానం పోల్చదగిన పాత్ర, కాన్ఫిగరేషన్ మరియు ERA సంబంధిత జాబితాలు</v>
      </c>
      <c r="E24" s="1" t="s">
        <v>597</v>
      </c>
      <c r="M24" s="1" t="s">
        <v>173</v>
      </c>
      <c r="N24" s="1" t="str">
        <f>IFERROR(__xludf.DUMMYFUNCTION("GOOGLETRANSLATE(M:M, ""en"", ""te"")"),"యుద్ధ")</f>
        <v>యుద్ధ</v>
      </c>
      <c r="P24" s="1" t="s">
        <v>598</v>
      </c>
      <c r="Q24" s="1" t="str">
        <f>IFERROR(__xludf.DUMMYFUNCTION("GOOGLETRANSLATE(P:P, ""en"", ""te"")"),"ఫాబ్రికా మిలిటార్ డి ఏవియోన్స్ (FMA)")</f>
        <v>ఫాబ్రికా మిలిటార్ డి ఏవియోన్స్ (FMA)</v>
      </c>
      <c r="R24" s="1" t="s">
        <v>599</v>
      </c>
      <c r="S24" s="1" t="s">
        <v>600</v>
      </c>
      <c r="T24" s="1" t="str">
        <f>IFERROR(__xludf.DUMMYFUNCTION("GOOGLETRANSLATE(S:S, ""en"", ""te"")"),"ఎమిలే డ్యూయిటిన్")</f>
        <v>ఎమిలే డ్యూయిటిన్</v>
      </c>
      <c r="U24" s="4">
        <v>17388.0</v>
      </c>
      <c r="V24" s="1" t="s">
        <v>601</v>
      </c>
      <c r="W24" s="1" t="s">
        <v>453</v>
      </c>
      <c r="X24" s="1" t="s">
        <v>602</v>
      </c>
      <c r="Y24" s="1" t="s">
        <v>603</v>
      </c>
      <c r="Z24" s="1" t="s">
        <v>604</v>
      </c>
      <c r="AA24" s="1" t="s">
        <v>605</v>
      </c>
      <c r="AB24" s="1" t="s">
        <v>606</v>
      </c>
      <c r="AD24" s="1" t="s">
        <v>607</v>
      </c>
      <c r="AE24" s="1" t="s">
        <v>608</v>
      </c>
      <c r="AF24" s="1" t="s">
        <v>382</v>
      </c>
      <c r="AG24" s="1" t="s">
        <v>609</v>
      </c>
      <c r="AL24" s="1" t="s">
        <v>610</v>
      </c>
      <c r="AM24" s="1" t="s">
        <v>611</v>
      </c>
      <c r="AN24" s="1" t="str">
        <f>IFERROR(__xludf.DUMMYFUNCTION("GOOGLETRANSLATE(AM:AM, ""en"", ""te"")"),"ఫ్యూర్జా ఏరియా అర్జెంటీనా")</f>
        <v>ఫ్యూర్జా ఏరియా అర్జెంటీనా</v>
      </c>
      <c r="AO24" s="1" t="s">
        <v>612</v>
      </c>
      <c r="AP24" s="1" t="s">
        <v>613</v>
      </c>
      <c r="AY24" s="1" t="s">
        <v>614</v>
      </c>
      <c r="AZ24" s="1" t="s">
        <v>615</v>
      </c>
      <c r="BB24" s="1">
        <v>1951.0</v>
      </c>
    </row>
    <row r="25">
      <c r="A25" s="1" t="s">
        <v>616</v>
      </c>
      <c r="B25" s="1" t="str">
        <f>IFERROR(__xludf.DUMMYFUNCTION("GOOGLETRANSLATE(A:A, ""en"", ""te"")"),"చిన్న మాయో మిశ్రమం")</f>
        <v>చిన్న మాయో మిశ్రమం</v>
      </c>
      <c r="C25" s="1" t="s">
        <v>617</v>
      </c>
      <c r="D25" s="1" t="str">
        <f>IFERROR(__xludf.DUMMYFUNCTION("GOOGLETRANSLATE(C:C, ""en"", ""te"")"),"చిన్న మాయో కాంపోజిట్ అనేది పిగ్గీ-బ్యాక్ లాంగ్-రేంజ్ సీప్లేన్/ఫ్లయింగ్ బోట్ కాంబినేషన్, షార్ట్ బ్రదర్స్ చేత ఉత్పత్తి చేయబడినది ఉత్తర అమెరికాకు నమ్మదగిన దీర్ఘ-శ్రేణి వాయు రవాణా సేవలను అందించడానికి మరియు, బ్రిటిష్ సామ్రాజ్యం మరియు కామన్వెల్త్‌లోని ఇతర సుదూర"&amp;" ప్రదేశాలకు. షార్ట్ బ్రదర్స్ ఎంపైర్ ఫ్లయింగ్ బోట్లను నిర్మించారు, ఇవి బ్రిటిష్ సామ్రాజ్యంలో సుదూర మార్గాలను నిర్వహించగలవు, కాని ప్రయాణీకుడు మరియు మెయిల్-మోసే స్థలాన్ని అదనపు ఇంధనంతో భర్తీ చేయడం ద్వారా ట్రాన్స్-అట్లాంటిక్ మార్గాన్ని మాత్రమే ప్రయత్నించవచ్చు"&amp;". టేకాఫ్ సమయంలో సాధ్యమైన దానికంటే ఎక్కువ పేలోడ్‌తో విమానం విమాన ప్రయాణాన్ని నిర్వహించగలదని తెలిసింది. ఇంపీరియల్ ఎయిర్‌వేస్‌లో టెక్నికల్ జనరల్ మేనేజర్ మేజర్ రాబర్ట్ హెచ్. రెండు విమానాలు వేరు అవుతాయి, క్యారియర్ విమానం బేస్ కి తిరిగి వస్తుంది, మరొకటి దాని గమ"&amp;"్యస్థానానికి వెళ్లారు. ఈ ప్రాజెక్టును కవర్ చేయడానికి బ్రిటిష్ వైమానిక మంత్రిత్వ శాఖ ""13/33"" స్పెసిఫికేషన్ జారీ చేసింది. షార్ట్-మేయో కాంపోజిట్ ప్రాజెక్ట్, మాయో మరియు షార్ట్స్ చీఫ్ డిజైనర్ ఆర్థర్ గౌజ్ సహ-రూపకల్పన చేయబడింది, [1] [2] చిన్న S.21 మైయా, [గమనిక"&amp;" 1] (G-ADHK) ను కలిగి ఉంది, ఇది చిన్నది యొక్క వైవిధ్యం "" సి-క్లాస్ ""చిన్న S.20 మెర్క్యురీ (G-ADHJ) కు మద్దతు ఇవ్వడానికి ఫ్యూజ్‌లేజ్ పైభాగంలో ట్రెస్టెల్ లేదా పైలాన్‌తో అమర్చిన సామ్రాజ్యం ఫ్లయింగ్-బోట్. [3] సాధారణంగా సామ్రాజ్యం పడవతో సమానంగా ఉన్నప్పటికీ, "&amp;"మైయా చాలా వివరంగా విభిన్నంగా ఉంది: పొట్టు వైపులా మండిపోతుంది మరియు ప్లానింగ్ ఉపరితలాన్ని పెంచడానికి సామ్రాజ్యంలో (అధిక టేకాఫ్ బరువులకు అవసరం) వలె నిలువుగా ఉండకుండా ""టంబుల్‌హోమ్"" కలిగి ఉంది; పెద్ద నియంత్రణ ఉపరితలాలు; మొత్తం రెక్కల విస్తీర్ణంలో 1,500 చదరప"&amp;"ు అడుగుల (140 మీ 2) నుండి 1,750 చదరపు అడుగులు (163 మీ 2) వరకు పెరుగుదల; మెర్క్యురీ యొక్క ఫ్లోట్లను క్లియర్ చేయడానికి ఇంజిన్లు రెక్క రూట్ నుండి మరింత అమర్చబడ్డాయి మరియు వింగ్‌కు సంబంధించి టెయిల్‌ప్లేన్‌ను పెంచడానికి వెనుక ఫ్యూజ్‌లేజ్ తుడిచిపెట్టుకుపోయింది."&amp;" ఎంపైర్ బోట్ల మాదిరిగానే, 18 మంది ప్రయాణీకులను తీసుకువెళ్ళడానికి మైయాను అమర్చవచ్చు. [1] మైయా మొదట 27 జూలై 1937 న, షార్ట్స్ యొక్క చీఫ్ టెస్ట్ పైలట్, జాన్ లంకెస్టర్ పార్కర్ చేత పైలట్ చేయబడింది. [4] ఎగువ భాగం, మెర్క్యురీ, ఒక జంట-ప్రముఖ, ఒకే పైలట్ మరియు నావిగ"&amp;"ేటర్ చేత నాలుగు-ఇంజిన్ సీప్లేన్, అతను పరివేష్టిత కాక్‌పిట్‌లో కలిసి కూర్చున్నాడు. ఇది 1,000 పౌండ్ల (450 కిలోల) మెయిల్ మరియు 1,200 ఇంపీరియల్ గ్యాలన్ల (5,500 లీటర్లు) ఇంధనాన్ని కలిగి ఉంటుంది. ఎలివేటర్ మరియు చుక్కాని ట్రిమ్ ట్యాబ్‌లు మినహా విమాన నియంత్రణలు వ"&amp;"ేరుచేసే వరకు తటస్థంగా లాక్ చేయబడ్డాయి. మెర్క్యురీ యొక్క మొట్టమొదటి ఫ్లైట్, పార్కర్ చేత పైలట్ చేయబడింది, 5 సెప్టెంబర్ 1937 న జరిగింది. [5] రెండు విమానాలను కలిసి ఉంచిన విధానం చిన్న స్థాయి కదలికకు అనుమతించింది. ఎగువ భాగం ఫోర్-ఫాక్ట్ బ్యాలెన్స్‌లో ఉన్నప్పుడు "&amp;"లైట్లు సూచించబడతాయి కాబట్టి విడుదలకు ముందు ట్రిమ్ సర్దుబాటు చేయవచ్చు. పైలట్లు తమ తాళాలను విడుదల చేయవచ్చు. ఈ సమయంలో రెండు విమానాలు మూడవ లాక్ చేత కలిసి ఉన్నాయి, ఇది 3,000 పౌండ్ల-ఫోర్స్ (13 kN) వద్ద స్వయంచాలకంగా విడుదల చేసింది. సెపరేషన్ వద్ద మైయా మెర్క్యురీ "&amp;"ఎక్కేటప్పుడు పడిపోతుంది. [6] ఫిబ్రవరి 6, 1938 న రోచెస్టర్, మెడ్‌వేలోని బోర్‌స్టాల్‌లోని బోర్‌స్టాల్‌లోని షార్ట్స్ వర్క్స్ నుండి మొట్టమొదటి విజయవంతమైన విమానంలో విభజన జరిగింది, పార్కర్ చేత మైయా పైలట్ చేయబడింది మరియు హెరాల్డ్ పైపర్ చేత మెర్క్యురీ. మరింత విజయ"&amp;"వంతమైన పరీక్షల తరువాత, మొదటి అట్లాంటిక్ ఫ్లైట్ 21 జూలై 1938 న ఫోయెన్స్ నుండి, ఐర్లాండ్ యొక్క పశ్చిమ తీరంలో ఉన్న షానన్ ఈస్ట్యూరీ నుండి, బౌచర్విల్లే, [7] కెనడాలోని క్యూబెక్, మాంట్రియల్ సమీపంలో 2,930 మైళ్ళు (4,720 కిమీ) ఫ్లైట్ చేయబడింది. . మైయా, కెప్టెన్ A.S"&amp;". విల్కాక్సన్, కెప్టెన్ డాన్ బెన్నెట్ చేత పైలట్ చేసిన మెర్క్యురీని మోస్తున్న సౌతాంప్టన్ నుండి బయలుదేరాడు. [8] మెర్క్యురీతో పాటు, లాంచ్ ఎయిర్క్రాఫ్ట్ మైయా కూడా 10 మంది ప్రయాణీకులు మరియు సామానులను తీసుకువెళుతోంది. [9] మెర్క్యురీ తన క్యారియర్ నుండి రాత్రి 8 "&amp;"గంటలకు విడిపోయింది, ఇది మొదటి వాణిజ్య [గమనిక 2] నాన్-స్టాప్ ఈస్ట్-టు-వెస్ట్ అట్లాంటిక్ ఫ్లైట్ గా అవతరించింది. ఈ ప్రారంభ ప్రయాణం గంటకు సగటున 144 మైళ్ళు (232 కిమీ/గం) 20 గంటలు 21 నిమిషాలు పట్టింది. [10] మైయా-మెర్క్యురీ మిశ్రమం డిసెంబర్ 1938 లో ఈజిప్టులోని అ"&amp;"లెగ్జాండ్రియాకు ఎగురుతున్న మెర్క్యురీతో సహా సామ్రాజ్య వాయుమార్గాలతో వాడుకలో కొనసాగుతోంది. స్కాట్లాండ్‌లోని డండీ నుండి 6,045 మైళ్ల (9,728 కిమీ) సీప్లేన్ కోసం మెర్క్యురీ యొక్క పరిధిని విస్తరించడానికి మార్పుల తరువాత, ఇది రికార్డు విమానాన్ని ఏర్పాటు చేసింది అ"&amp;"క్టోబర్ 6 మరియు 8 మధ్య దక్షిణాఫ్రికాలో అలెగ్జాండర్ బేకు. 1938 అక్టోబర్ 6 మరియు 8 మధ్య. షార్ట్-మాయో మిశ్రమానికి ఒక ఉదాహరణ మాత్రమే నిర్మించబడింది, S.21 మైయా రిజిస్ట్రేషన్ G-ADHK మరియు S.20 మెర్క్యురీ G-ADHJ. మరింత శక్తివంతమైన మరియు దీర్ఘ-శ్రేణి సామ్రాజ్యం ప"&amp;"డవ (చిన్న S.26) యొక్క అభివృద్ధి, ప్రామాణిక ""సి-క్లాస్"" తో అనుమతించదగిన ఆల్-అప్ బరువులు పెరుగుదల, విమానంలో ఇంధనం నింపడం యొక్క మరింత అభివృద్ధి మరియు వ్యాప్తి రెండవ ప్రపంచ యుద్ధం కలిపి ఈ విధానాన్ని వాడుకలో లేదు. 11 మే 1941 న జర్మన్ బాంబర్లు పూలే హార్బర్‌లో"&amp;" మైయాను నాశనం చేశారు. [11] రాయల్ నెదర్లాండ్స్ నావల్ ఎయిర్ సర్వీస్ సిబ్బంది నుండి ఏర్పడిన రాయల్ వైమానిక దళం యొక్క యూనిట్ 320 (నెదర్లాండ్స్) స్క్వాడ్రన్ RAF చేత మెర్క్యురీని ఫెలిక్స్‌స్టోవ్‌కు తరలించారు. ఈ స్క్వాడ్రన్ ఆ సమయంలో RAF పెంబ్రోక్ డాక్ వద్ద ఉంది. "&amp;"ఈ స్క్వాడ్రన్‌ను లాక్‌హీడ్ హడ్సన్‌లతో తిరిగి అమర్చినప్పుడు, మెర్క్యురీని ఆగష్టు 9, 1941 న రోచెస్టర్‌లో లఘు చిత్రాలకు తిరిగి ఇచ్చారు మరియు దాని అల్యూమినియం యుద్ధ ప్రయత్నంలో ఉపయోగం కోసం రీసైకిల్ చేయవచ్చు. [12] RRS ఆవిష్కరణకు దగ్గరగా ఉన్న టే గట్టుపై సీవాల్‌క"&amp;"ు కాంస్య ఫలకం జతచేయబడింది. [13] టేకాఫ్ జలాల వెనుక ఈస్ట్యూరీ మరియు కొండలు కనిపించే ప్రదేశంలో ఇది ప్రపంచ రికార్డు సుదూర సీప్లేన్ విమానాలను జ్ఞాపకం చేస్తుంది. ఫలకం పెరిగిన ఉపశమనంలో చూపిస్తుంది, రెండు విమానాలు ఇప్పటికీ చేరాయి, కాని అవి వేరు చేయబడిన ఎత్తుకు చే"&amp;"రుకున్నాయి. ఈ ఫలకం కూడా వీటిలో ఉన్న పదాలు ఉన్నాయి: - 1938 కెప్టెన్ బెన్నెట్ యొక్క ఫ్లైట్ ఆఫ్ కెప్టెన్ బెన్నెట్ యొక్క స్మారక చిహ్నం టేస్ట్యూరీ నుండి సౌత్ వెస్ట్ ఆఫ్రికా వరకు ... ఒక సీప్లేన్ ద్వారా ప్రపంచ రికార్డు సుదూర విమానంలో ""మెర్క్యురీ"", ఎగువ భాగం """&amp;"మెర్క్యురీ"" విమానం సాధించబడింది. చిన్న మాయోలో ... రెండు ప్రయోగాత్మక విమానాలు ... ఇంపీరియల్ ఎయిర్‌వేస్ కోసం షార్ట్ బ్రదర్స్ చేత నిర్మించబడ్డాయి మరియు ఇంధనం నింపకుండా మెయిల్ చాలా దూరం తీసుకెళ్లడానికి రూపొందించబడ్డాయి ... కెప్టెన్ డి.సి.టి. ఇతిహాసం విమానాని"&amp;"కి ఈ నివాళి. బెన్నెట్ మరియు ఫస్ట్ ఆఫీసర్ ఇయాన్ హార్వేను కెప్టెన్ బెన్నెట్ భార్య శ్రీమతి లై బెన్నెట్ మరియు లార్డ్ ప్రోవోస్ట్ మెర్విన్ రోలో 4 అక్టోబర్ 1997 న ఆవిష్కరించారు. ″ ఈ భావన కూడా అసాధారణమైన వారసత్వాన్ని కలిగి ఉంది ప్రతి మిషన్ మధ్య ఎడ్వర్డ్స్ ఎయిర్ ఫ"&amp;"ోర్స్ బేస్, మరియు గ్లైడింగ్ పరీక్షల కోసం క్రాఫ్ట్ ఎయిర్బోర్న్ పొందడం. నాసా ఇంజనీర్ మాయో మిశ్రమాన్ని గుర్తు చేసుకున్నాడు, మరియు నాసా సెకండ్ హ్యాండ్ బోయింగ్ 747 ను క్యారియర్ విమానాల తదనుగుణంగా సవరించాడు. [14] [15] సాధారణ లక్షణాల నుండి యునైటెడ్ కింగ్‌డమ్ డేట"&amp;"ా [15] సాధారణ లక్షణాల నుండి పనితీరు డేటా పోల్చదగిన పాత్ర, కాన్ఫిగరేషన్ మరియు ERA సంబంధిత జాబితాల పనితీరు సంబంధిత అభివృద్ధి విమానం")</f>
        <v>చిన్న మాయో కాంపోజిట్ అనేది పిగ్గీ-బ్యాక్ లాంగ్-రేంజ్ సీప్లేన్/ఫ్లయింగ్ బోట్ కాంబినేషన్, షార్ట్ బ్రదర్స్ చేత ఉత్పత్తి చేయబడినది ఉత్తర అమెరికాకు నమ్మదగిన దీర్ఘ-శ్రేణి వాయు రవాణా సేవలను అందించడానికి మరియు, బ్రిటిష్ సామ్రాజ్యం మరియు కామన్వెల్త్‌లోని ఇతర సుదూర ప్రదేశాలకు. షార్ట్ బ్రదర్స్ ఎంపైర్ ఫ్లయింగ్ బోట్లను నిర్మించారు, ఇవి బ్రిటిష్ సామ్రాజ్యంలో సుదూర మార్గాలను నిర్వహించగలవు, కాని ప్రయాణీకుడు మరియు మెయిల్-మోసే స్థలాన్ని అదనపు ఇంధనంతో భర్తీ చేయడం ద్వారా ట్రాన్స్-అట్లాంటిక్ మార్గాన్ని మాత్రమే ప్రయత్నించవచ్చు. టేకాఫ్ సమయంలో సాధ్యమైన దానికంటే ఎక్కువ పేలోడ్‌తో విమానం విమాన ప్రయాణాన్ని నిర్వహించగలదని తెలిసింది. ఇంపీరియల్ ఎయిర్‌వేస్‌లో టెక్నికల్ జనరల్ మేనేజర్ మేజర్ రాబర్ట్ హెచ్. రెండు విమానాలు వేరు అవుతాయి, క్యారియర్ విమానం బేస్ కి తిరిగి వస్తుంది, మరొకటి దాని గమ్యస్థానానికి వెళ్లారు. ఈ ప్రాజెక్టును కవర్ చేయడానికి బ్రిటిష్ వైమానిక మంత్రిత్వ శాఖ "13/33" స్పెసిఫికేషన్ జారీ చేసింది. షార్ట్-మేయో కాంపోజిట్ ప్రాజెక్ట్, మాయో మరియు షార్ట్స్ చీఫ్ డిజైనర్ ఆర్థర్ గౌజ్ సహ-రూపకల్పన చేయబడింది, [1] [2] చిన్న S.21 మైయా, [గమనిక 1] (G-ADHK) ను కలిగి ఉంది, ఇది చిన్నది యొక్క వైవిధ్యం " సి-క్లాస్ "చిన్న S.20 మెర్క్యురీ (G-ADHJ) కు మద్దతు ఇవ్వడానికి ఫ్యూజ్‌లేజ్ పైభాగంలో ట్రెస్టెల్ లేదా పైలాన్‌తో అమర్చిన సామ్రాజ్యం ఫ్లయింగ్-బోట్. [3] సాధారణంగా సామ్రాజ్యం పడవతో సమానంగా ఉన్నప్పటికీ, మైయా చాలా వివరంగా విభిన్నంగా ఉంది: పొట్టు వైపులా మండిపోతుంది మరియు ప్లానింగ్ ఉపరితలాన్ని పెంచడానికి సామ్రాజ్యంలో (అధిక టేకాఫ్ బరువులకు అవసరం) వలె నిలువుగా ఉండకుండా "టంబుల్‌హోమ్" కలిగి ఉంది; పెద్ద నియంత్రణ ఉపరితలాలు; మొత్తం రెక్కల విస్తీర్ణంలో 1,500 చదరపు అడుగుల (140 మీ 2) నుండి 1,750 చదరపు అడుగులు (163 మీ 2) వరకు పెరుగుదల; మెర్క్యురీ యొక్క ఫ్లోట్లను క్లియర్ చేయడానికి ఇంజిన్లు రెక్క రూట్ నుండి మరింత అమర్చబడ్డాయి మరియు వింగ్‌కు సంబంధించి టెయిల్‌ప్లేన్‌ను పెంచడానికి వెనుక ఫ్యూజ్‌లేజ్ తుడిచిపెట్టుకుపోయింది. ఎంపైర్ బోట్ల మాదిరిగానే, 18 మంది ప్రయాణీకులను తీసుకువెళ్ళడానికి మైయాను అమర్చవచ్చు. [1] మైయా మొదట 27 జూలై 1937 న, షార్ట్స్ యొక్క చీఫ్ టెస్ట్ పైలట్, జాన్ లంకెస్టర్ పార్కర్ చేత పైలట్ చేయబడింది. [4] ఎగువ భాగం, మెర్క్యురీ, ఒక జంట-ప్రముఖ, ఒకే పైలట్ మరియు నావిగేటర్ చేత నాలుగు-ఇంజిన్ సీప్లేన్, అతను పరివేష్టిత కాక్‌పిట్‌లో కలిసి కూర్చున్నాడు. ఇది 1,000 పౌండ్ల (450 కిలోల) మెయిల్ మరియు 1,200 ఇంపీరియల్ గ్యాలన్ల (5,500 లీటర్లు) ఇంధనాన్ని కలిగి ఉంటుంది. ఎలివేటర్ మరియు చుక్కాని ట్రిమ్ ట్యాబ్‌లు మినహా విమాన నియంత్రణలు వేరుచేసే వరకు తటస్థంగా లాక్ చేయబడ్డాయి. మెర్క్యురీ యొక్క మొట్టమొదటి ఫ్లైట్, పార్కర్ చేత పైలట్ చేయబడింది, 5 సెప్టెంబర్ 1937 న జరిగింది. [5] రెండు విమానాలను కలిసి ఉంచిన విధానం చిన్న స్థాయి కదలికకు అనుమతించింది. ఎగువ భాగం ఫోర్-ఫాక్ట్ బ్యాలెన్స్‌లో ఉన్నప్పుడు లైట్లు సూచించబడతాయి కాబట్టి విడుదలకు ముందు ట్రిమ్ సర్దుబాటు చేయవచ్చు. పైలట్లు తమ తాళాలను విడుదల చేయవచ్చు. ఈ సమయంలో రెండు విమానాలు మూడవ లాక్ చేత కలిసి ఉన్నాయి, ఇది 3,000 పౌండ్ల-ఫోర్స్ (13 kN) వద్ద స్వయంచాలకంగా విడుదల చేసింది. సెపరేషన్ వద్ద మైయా మెర్క్యురీ ఎక్కేటప్పుడు పడిపోతుంది. [6] ఫిబ్రవరి 6, 1938 న రోచెస్టర్, మెడ్‌వేలోని బోర్‌స్టాల్‌లోని బోర్‌స్టాల్‌లోని షార్ట్స్ వర్క్స్ నుండి మొట్టమొదటి విజయవంతమైన విమానంలో విభజన జరిగింది, పార్కర్ చేత మైయా పైలట్ చేయబడింది మరియు హెరాల్డ్ పైపర్ చేత మెర్క్యురీ. మరింత విజయవంతమైన పరీక్షల తరువాత, మొదటి అట్లాంటిక్ ఫ్లైట్ 21 జూలై 1938 న ఫోయెన్స్ నుండి, ఐర్లాండ్ యొక్క పశ్చిమ తీరంలో ఉన్న షానన్ ఈస్ట్యూరీ నుండి, బౌచర్విల్లే, [7] కెనడాలోని క్యూబెక్, మాంట్రియల్ సమీపంలో 2,930 మైళ్ళు (4,720 కిమీ) ఫ్లైట్ చేయబడింది. . మైయా, కెప్టెన్ A.S. విల్కాక్సన్, కెప్టెన్ డాన్ బెన్నెట్ చేత పైలట్ చేసిన మెర్క్యురీని మోస్తున్న సౌతాంప్టన్ నుండి బయలుదేరాడు. [8] మెర్క్యురీతో పాటు, లాంచ్ ఎయిర్క్రాఫ్ట్ మైయా కూడా 10 మంది ప్రయాణీకులు మరియు సామానులను తీసుకువెళుతోంది. [9] మెర్క్యురీ తన క్యారియర్ నుండి రాత్రి 8 గంటలకు విడిపోయింది, ఇది మొదటి వాణిజ్య [గమనిక 2] నాన్-స్టాప్ ఈస్ట్-టు-వెస్ట్ అట్లాంటిక్ ఫ్లైట్ గా అవతరించింది. ఈ ప్రారంభ ప్రయాణం గంటకు సగటున 144 మైళ్ళు (232 కిమీ/గం) 20 గంటలు 21 నిమిషాలు పట్టింది. [10] మైయా-మెర్క్యురీ మిశ్రమం డిసెంబర్ 1938 లో ఈజిప్టులోని అలెగ్జాండ్రియాకు ఎగురుతున్న మెర్క్యురీతో సహా సామ్రాజ్య వాయుమార్గాలతో వాడుకలో కొనసాగుతోంది. స్కాట్లాండ్‌లోని డండీ నుండి 6,045 మైళ్ల (9,728 కిమీ) సీప్లేన్ కోసం మెర్క్యురీ యొక్క పరిధిని విస్తరించడానికి మార్పుల తరువాత, ఇది రికార్డు విమానాన్ని ఏర్పాటు చేసింది అక్టోబర్ 6 మరియు 8 మధ్య దక్షిణాఫ్రికాలో అలెగ్జాండర్ బేకు. 1938 అక్టోబర్ 6 మరియు 8 మధ్య. షార్ట్-మాయో మిశ్రమానికి ఒక ఉదాహరణ మాత్రమే నిర్మించబడింది, S.21 మైయా రిజిస్ట్రేషన్ G-ADHK మరియు S.20 మెర్క్యురీ G-ADHJ. మరింత శక్తివంతమైన మరియు దీర్ఘ-శ్రేణి సామ్రాజ్యం పడవ (చిన్న S.26) యొక్క అభివృద్ధి, ప్రామాణిక "సి-క్లాస్" తో అనుమతించదగిన ఆల్-అప్ బరువులు పెరుగుదల, విమానంలో ఇంధనం నింపడం యొక్క మరింత అభివృద్ధి మరియు వ్యాప్తి రెండవ ప్రపంచ యుద్ధం కలిపి ఈ విధానాన్ని వాడుకలో లేదు. 11 మే 1941 న జర్మన్ బాంబర్లు పూలే హార్బర్‌లో మైయాను నాశనం చేశారు. [11] రాయల్ నెదర్లాండ్స్ నావల్ ఎయిర్ సర్వీస్ సిబ్బంది నుండి ఏర్పడిన రాయల్ వైమానిక దళం యొక్క యూనిట్ 320 (నెదర్లాండ్స్) స్క్వాడ్రన్ RAF చేత మెర్క్యురీని ఫెలిక్స్‌స్టోవ్‌కు తరలించారు. ఈ స్క్వాడ్రన్ ఆ సమయంలో RAF పెంబ్రోక్ డాక్ వద్ద ఉంది. ఈ స్క్వాడ్రన్‌ను లాక్‌హీడ్ హడ్సన్‌లతో తిరిగి అమర్చినప్పుడు, మెర్క్యురీని ఆగష్టు 9, 1941 న రోచెస్టర్‌లో లఘు చిత్రాలకు తిరిగి ఇచ్చారు మరియు దాని అల్యూమినియం యుద్ధ ప్రయత్నంలో ఉపయోగం కోసం రీసైకిల్ చేయవచ్చు. [12] RRS ఆవిష్కరణకు దగ్గరగా ఉన్న టే గట్టుపై సీవాల్‌కు కాంస్య ఫలకం జతచేయబడింది. [13] టేకాఫ్ జలాల వెనుక ఈస్ట్యూరీ మరియు కొండలు కనిపించే ప్రదేశంలో ఇది ప్రపంచ రికార్డు సుదూర సీప్లేన్ విమానాలను జ్ఞాపకం చేస్తుంది. ఫలకం పెరిగిన ఉపశమనంలో చూపిస్తుంది, రెండు విమానాలు ఇప్పటికీ చేరాయి, కాని అవి వేరు చేయబడిన ఎత్తుకు చేరుకున్నాయి. ఈ ఫలకం కూడా వీటిలో ఉన్న పదాలు ఉన్నాయి: - 1938 కెప్టెన్ బెన్నెట్ యొక్క ఫ్లైట్ ఆఫ్ కెప్టెన్ బెన్నెట్ యొక్క స్మారక చిహ్నం టేస్ట్యూరీ నుండి సౌత్ వెస్ట్ ఆఫ్రికా వరకు ... ఒక సీప్లేన్ ద్వారా ప్రపంచ రికార్డు సుదూర విమానంలో "మెర్క్యురీ", ఎగువ భాగం "మెర్క్యురీ" విమానం సాధించబడింది. చిన్న మాయోలో ... రెండు ప్రయోగాత్మక విమానాలు ... ఇంపీరియల్ ఎయిర్‌వేస్ కోసం షార్ట్ బ్రదర్స్ చేత నిర్మించబడ్డాయి మరియు ఇంధనం నింపకుండా మెయిల్ చాలా దూరం తీసుకెళ్లడానికి రూపొందించబడ్డాయి ... కెప్టెన్ డి.సి.టి. ఇతిహాసం విమానానికి ఈ నివాళి. బెన్నెట్ మరియు ఫస్ట్ ఆఫీసర్ ఇయాన్ హార్వేను కెప్టెన్ బెన్నెట్ భార్య శ్రీమతి లై బెన్నెట్ మరియు లార్డ్ ప్రోవోస్ట్ మెర్విన్ రోలో 4 అక్టోబర్ 1997 న ఆవిష్కరించారు. ″ ఈ భావన కూడా అసాధారణమైన వారసత్వాన్ని కలిగి ఉంది ప్రతి మిషన్ మధ్య ఎడ్వర్డ్స్ ఎయిర్ ఫోర్స్ బేస్, మరియు గ్లైడింగ్ పరీక్షల కోసం క్రాఫ్ట్ ఎయిర్బోర్న్ పొందడం. నాసా ఇంజనీర్ మాయో మిశ్రమాన్ని గుర్తు చేసుకున్నాడు, మరియు నాసా సెకండ్ హ్యాండ్ బోయింగ్ 747 ను క్యారియర్ విమానాల తదనుగుణంగా సవరించాడు. [14] [15] సాధారణ లక్షణాల నుండి యునైటెడ్ కింగ్‌డమ్ డేటా [15] సాధారణ లక్షణాల నుండి పనితీరు డేటా పోల్చదగిన పాత్ర, కాన్ఫిగరేషన్ మరియు ERA సంబంధిత జాబితాల పనితీరు సంబంధిత అభివృద్ధి విమానం</v>
      </c>
      <c r="E25" s="1" t="s">
        <v>618</v>
      </c>
      <c r="M25" s="1" t="s">
        <v>619</v>
      </c>
      <c r="N25" s="1" t="str">
        <f>IFERROR(__xludf.DUMMYFUNCTION("GOOGLETRANSLATE(M:M, ""en"", ""te"")"),"ఫ్లయింగ్-బోట్, S.20 మెర్క్యురీ కోసం విమానాలను ప్రారంభించండి")</f>
        <v>ఫ్లయింగ్-బోట్, S.20 మెర్క్యురీ కోసం విమానాలను ప్రారంభించండి</v>
      </c>
      <c r="P25" s="1" t="s">
        <v>620</v>
      </c>
      <c r="Q25" s="1" t="str">
        <f>IFERROR(__xludf.DUMMYFUNCTION("GOOGLETRANSLATE(P:P, ""en"", ""te"")"),"చిన్న సోదరులు")</f>
        <v>చిన్న సోదరులు</v>
      </c>
      <c r="R25" s="1" t="s">
        <v>621</v>
      </c>
      <c r="S25" s="1" t="s">
        <v>622</v>
      </c>
      <c r="T25" s="1" t="str">
        <f>IFERROR(__xludf.DUMMYFUNCTION("GOOGLETRANSLATE(S:S, ""en"", ""te"")"),"ఆర్థర్ గౌగెరోబర్ట్ హెచ్. మాయో")</f>
        <v>ఆర్థర్ గౌగెరోబర్ట్ హెచ్. మాయో</v>
      </c>
      <c r="U25" s="4">
        <v>13723.0</v>
      </c>
      <c r="V25" s="1">
        <v>1.0</v>
      </c>
      <c r="W25" s="1">
        <v>3.0</v>
      </c>
      <c r="X25" s="1" t="s">
        <v>623</v>
      </c>
      <c r="Y25" s="1" t="s">
        <v>624</v>
      </c>
      <c r="Z25" s="1" t="s">
        <v>625</v>
      </c>
      <c r="AA25" s="1" t="s">
        <v>626</v>
      </c>
      <c r="AB25" s="1" t="s">
        <v>627</v>
      </c>
      <c r="AC25" s="1" t="s">
        <v>628</v>
      </c>
      <c r="AD25" s="1" t="s">
        <v>629</v>
      </c>
      <c r="AE25" s="1" t="s">
        <v>630</v>
      </c>
      <c r="AF25" s="1" t="s">
        <v>631</v>
      </c>
      <c r="AG25" s="1" t="s">
        <v>632</v>
      </c>
      <c r="AI25" s="1" t="s">
        <v>633</v>
      </c>
      <c r="AJ25" s="1" t="s">
        <v>634</v>
      </c>
      <c r="AM25" s="1" t="s">
        <v>635</v>
      </c>
      <c r="AN25" s="1" t="str">
        <f>IFERROR(__xludf.DUMMYFUNCTION("GOOGLETRANSLATE(AM:AM, ""en"", ""te"")"),"ఇంపీరియల్ ఎయిర్‌వేస్")</f>
        <v>ఇంపీరియల్ ఎయిర్‌వేస్</v>
      </c>
      <c r="AR25" s="1" t="s">
        <v>636</v>
      </c>
      <c r="AX25" s="4">
        <v>14075.0</v>
      </c>
      <c r="AZ25" s="1" t="s">
        <v>637</v>
      </c>
      <c r="BB25" s="1">
        <v>1941.0</v>
      </c>
      <c r="BC25" s="1" t="s">
        <v>638</v>
      </c>
      <c r="BD25" s="1" t="s">
        <v>639</v>
      </c>
      <c r="BG25" s="1" t="s">
        <v>493</v>
      </c>
      <c r="BI25" s="1" t="s">
        <v>640</v>
      </c>
      <c r="CD25" s="2" t="s">
        <v>641</v>
      </c>
      <c r="CE25" s="1" t="s">
        <v>642</v>
      </c>
      <c r="CF25" s="1" t="s">
        <v>643</v>
      </c>
    </row>
    <row r="26">
      <c r="A26" s="1" t="s">
        <v>644</v>
      </c>
      <c r="B26" s="1" t="str">
        <f>IFERROR(__xludf.DUMMYFUNCTION("GOOGLETRANSLATE(A:A, ""en"", ""te"")"),"గుప్పీంగెన్ గో 3")</f>
        <v>గుప్పీంగెన్ గో 3</v>
      </c>
      <c r="C26" s="1" t="s">
        <v>645</v>
      </c>
      <c r="D26" s="1" t="str">
        <f>IFERROR(__xludf.DUMMYFUNCTION("GOOGLETRANSLATE(C:C, ""en"", ""te"")"),"గోప్పింగెన్ గో 3 మినిమోవా జర్మనీలో ఉత్పత్తి చేయబడిన సింగిల్-సీట్ల సెయిల్ ప్లేన్. ఇది మార్టిన్ స్కీంప్ప్ మరియు వోల్ఫ్ హిర్త్ చేత రూపొందించబడింది మరియు వారి మొట్టమొదటి గ్లైడర్, గోప్పింగెన్ గో. ఈ పేరు హిర్త్ యొక్క మునుపటి గ్లైడర్‌లలో ఒకదానికి ఉపయోగించబడింది "&amp;"మరియు గో 3 ఒక చిన్న వెర్షన్ కాబట్టి, దీనిని 'మినీ' అని పిలుస్తారు. ఇది 1938 లో ఉరుములతో కూడిన 6,687 మీ (21,939 అడుగులు) ప్రపంచ ఎత్తు రికార్డుతో సహా అనేక రికార్డులను ఏర్పాటు చేసింది. రిచర్డ్ డు పాంట్ మరియు చెట్ డెక్కర్ 1937 మరియు 1938 లలో యుఎస్ ఛాంపియన్‌షి"&amp;"ప్‌లను గెలుచుకోవడానికి మినిమోస్‌ను ఎగరారు. ఇది కలప మరియు బట్టతో కాంటిలివెర్డ్ 'గల్' రెక్కలతో తయారు చేయబడింది. 1938 లో ఒక బి-వెర్షన్ సవరించిన విభాగంతో సన్నగా రెక్కలు మరియు వేరే ప్రదేశంలో గల్స్ కింక్ కలిగి ఉంది. అండర్ క్యారేజ్ రిట్రాకబుల్ కాదు. పైలట్ వెనుక "&amp;"ఉన్న ట్యాంక్‌లో నీటి బల్లాస్ట్‌ను తీసుకెళ్లడానికి నిర్మించిన మొట్టమొదటి గ్లైడర్ ఇది. ఐదు మినిమోలు మాత్రమే గాలికి ఉపయోగపడతాయి: జర్మనీలో రెండు, జపాన్‌లో ఒకటి, నెదర్లాండ్స్‌లో ఒకటి ప్రతిరూపం మరియు యు.కె. ఎల్మిరా, NY (USA) లోని నేషనల్ సోరింగ్ మ్యూజియంలో ప్రదర"&amp;"్శన. USA లో ఇప్పటికీ ప్రైవేట్ యాజమాన్యంలో ఉన్న ఏకైక మినిమోవా 1938 లో పావెల్, WY (USA) లో జెర్రీ వెంగెర్ యాజమాన్యంలో ఉంది. సాధారణ లక్షణాలు పనితీరు సంబంధిత అభివృద్ధి సంబంధిత జాబితాలు")</f>
        <v>గోప్పింగెన్ గో 3 మినిమోవా జర్మనీలో ఉత్పత్తి చేయబడిన సింగిల్-సీట్ల సెయిల్ ప్లేన్. ఇది మార్టిన్ స్కీంప్ప్ మరియు వోల్ఫ్ హిర్త్ చేత రూపొందించబడింది మరియు వారి మొట్టమొదటి గ్లైడర్, గోప్పింగెన్ గో. ఈ పేరు హిర్త్ యొక్క మునుపటి గ్లైడర్‌లలో ఒకదానికి ఉపయోగించబడింది మరియు గో 3 ఒక చిన్న వెర్షన్ కాబట్టి, దీనిని 'మినీ' అని పిలుస్తారు. ఇది 1938 లో ఉరుములతో కూడిన 6,687 మీ (21,939 అడుగులు) ప్రపంచ ఎత్తు రికార్డుతో సహా అనేక రికార్డులను ఏర్పాటు చేసింది. రిచర్డ్ డు పాంట్ మరియు చెట్ డెక్కర్ 1937 మరియు 1938 లలో యుఎస్ ఛాంపియన్‌షిప్‌లను గెలుచుకోవడానికి మినిమోస్‌ను ఎగరారు. ఇది కలప మరియు బట్టతో కాంటిలివెర్డ్ 'గల్' రెక్కలతో తయారు చేయబడింది. 1938 లో ఒక బి-వెర్షన్ సవరించిన విభాగంతో సన్నగా రెక్కలు మరియు వేరే ప్రదేశంలో గల్స్ కింక్ కలిగి ఉంది. అండర్ క్యారేజ్ రిట్రాకబుల్ కాదు. పైలట్ వెనుక ఉన్న ట్యాంక్‌లో నీటి బల్లాస్ట్‌ను తీసుకెళ్లడానికి నిర్మించిన మొట్టమొదటి గ్లైడర్ ఇది. ఐదు మినిమోలు మాత్రమే గాలికి ఉపయోగపడతాయి: జర్మనీలో రెండు, జపాన్‌లో ఒకటి, నెదర్లాండ్స్‌లో ఒకటి ప్రతిరూపం మరియు యు.కె. ఎల్మిరా, NY (USA) లోని నేషనల్ సోరింగ్ మ్యూజియంలో ప్రదర్శన. USA లో ఇప్పటికీ ప్రైవేట్ యాజమాన్యంలో ఉన్న ఏకైక మినిమోవా 1938 లో పావెల్, WY (USA) లో జెర్రీ వెంగెర్ యాజమాన్యంలో ఉంది. సాధారణ లక్షణాలు పనితీరు సంబంధిత అభివృద్ధి సంబంధిత జాబితాలు</v>
      </c>
      <c r="E26" s="1" t="s">
        <v>646</v>
      </c>
      <c r="M26" s="1" t="s">
        <v>647</v>
      </c>
      <c r="N26" s="1" t="str">
        <f>IFERROR(__xludf.DUMMYFUNCTION("GOOGLETRANSLATE(M:M, ""en"", ""te"")"),"గ్లైడర్")</f>
        <v>గ్లైడర్</v>
      </c>
      <c r="P26" s="1" t="s">
        <v>648</v>
      </c>
      <c r="Q26" s="1" t="str">
        <f>IFERROR(__xludf.DUMMYFUNCTION("GOOGLETRANSLATE(P:P, ""en"", ""te"")"),"స్పోర్ట్‌ఫ్లుగ్జీగ్బావు స్కీంప్ప్-హర్త్")</f>
        <v>స్పోర్ట్‌ఫ్లుగ్జీగ్బావు స్కీంప్ప్-హర్త్</v>
      </c>
      <c r="R26" s="1" t="s">
        <v>649</v>
      </c>
      <c r="S26" s="1" t="s">
        <v>650</v>
      </c>
      <c r="T26" s="1" t="str">
        <f>IFERROR(__xludf.DUMMYFUNCTION("GOOGLETRANSLATE(S:S, ""en"", ""te"")"),"మార్టిన్ స్కీంప్ప్ మరియు వోల్ఫ్ హిర్త్")</f>
        <v>మార్టిన్ స్కీంప్ప్ మరియు వోల్ఫ్ హిర్త్</v>
      </c>
      <c r="U26" s="1">
        <v>1935.0</v>
      </c>
      <c r="V26" s="1">
        <v>110.0</v>
      </c>
      <c r="W26" s="1">
        <v>1.0</v>
      </c>
      <c r="X26" s="1" t="s">
        <v>651</v>
      </c>
      <c r="Y26" s="1" t="s">
        <v>652</v>
      </c>
      <c r="AA26" s="1" t="s">
        <v>653</v>
      </c>
      <c r="AB26" s="1" t="s">
        <v>654</v>
      </c>
      <c r="AL26" s="1" t="s">
        <v>655</v>
      </c>
      <c r="AR26" s="1" t="s">
        <v>656</v>
      </c>
      <c r="AZ26" s="1" t="s">
        <v>657</v>
      </c>
      <c r="BF26" s="2" t="s">
        <v>658</v>
      </c>
      <c r="BN26" s="1">
        <v>16.0</v>
      </c>
      <c r="BO26" s="1" t="s">
        <v>659</v>
      </c>
      <c r="BP26" s="1">
        <v>28.0</v>
      </c>
      <c r="BQ26" s="1" t="s">
        <v>660</v>
      </c>
      <c r="BU26" s="1" t="s">
        <v>661</v>
      </c>
    </row>
    <row r="27">
      <c r="A27" s="1" t="s">
        <v>662</v>
      </c>
      <c r="B27" s="1" t="str">
        <f>IFERROR(__xludf.DUMMYFUNCTION("GOOGLETRANSLATE(A:A, ""en"", ""te"")"),"ఆటోజీరో MT-03")</f>
        <v>ఆటోజీరో MT-03</v>
      </c>
      <c r="C27" s="1" t="s">
        <v>663</v>
      </c>
      <c r="D27" s="1" t="str">
        <f>IFERROR(__xludf.DUMMYFUNCTION("GOOGLETRANSLATE(C:C, ""en"", ""te"")"),"ఆటోజీరో MT-03 ఒక జర్మన్ ఆటోజీరో, ఇది హిల్డెషీమ్‌కు చెందిన ఆటోజీరో GmbH రూపొందించింది మరియు నిర్మించింది. విమానం పూర్తి రెడీ-టు-ఫ్లై-ఎయిర్‌క్రాఫ్ట్‌గా సరఫరా చేయబడుతుంది. [1] MT-03 ను యునైటెడ్ కింగ్‌డమ్‌లో 2007 లో రోటర్‌స్పోర్ట్ UK MT-03 గా సవరించిన రూపంలో "&amp;"ఆమోదించబడింది. [2] MT-03 లో ఒకే ప్రధాన రోటర్ ఉంది, ఐచ్ఛిక పాక్షిక కాక్‌పిట్ ఫెయిరింగ్, వీల్ ప్యాంటుతో ట్రైసైకిల్ ల్యాండింగ్ గేర్ మరియు నాలుగు సిలిండర్, గాలి మరియు ద్రవ-కూల్డ్, నాలుగు-స్ట్రోక్, డ్యూయల్-ఇగ్నిషన్, టెన్డం ఓపెన్ కాక్‌పిట్‌లో రెండు-సీట్లు ఉన్నా"&amp;"యి. 100 హెచ్‌పి (75 కిలోవాట్) రోటాక్స్ 912 ఇంజిన్ లేదా టర్బోచార్జ్డ్ 115 హెచ్‌పి (86 కిలోవాట్ విమానం ఫెయిరింగ్ మిశ్రమాల నుండి తయారు చేయబడింది. దీని 8.4 మీ (27.6 అడుగులు) వ్యాసం రోటర్ 20 సెం.మీ (7.9 అంగుళాలు) తీగను కలిగి ఉంది. ఈ విమానం ఖాళీ బరువు 245 కిలోల"&amp;" (540 ఎల్బి) మరియు స్థూల బరువు 450 కిలోలు (990 ఎల్బి), ఇది 205 కిలోల (452 ​​ఎల్బి) యొక్క ఉపయోగకరమైన లోడ్‌ను ఇస్తుంది. [1] MT-03 ను MTosport మరియు పూర్తిగా పరివేష్టిత ఆటోజీరో కాలిడస్‌లో అభివృద్ధి చేశారు. [1] MT-03 ఆస్ట్రేలియాలో 1,263 కిమీ (785 మైళ్ళు) ప్రప"&amp;"ంచ రికార్డ్-సెట్టింగ్ దూర విమానంలో ఎగురవేయబడింది. [1] 2019 లో ముగిసిన అతని తొమ్మిదేళ్ల గ్లోబల్ ప్రదక్షిణలో నార్మన్ మిగులు ఆటోజీరో MT-03 ను ఉపయోగించారు; మొదటిది ఆటోజీరోలో చేయబడుతుంది. [3] బేయర్ల్ [1] మరియు డుడా [6] సాధారణ లక్షణాల పనితీరు నుండి ఇథియోపియా డే"&amp;"టా")</f>
        <v>ఆటోజీరో MT-03 ఒక జర్మన్ ఆటోజీరో, ఇది హిల్డెషీమ్‌కు చెందిన ఆటోజీరో GmbH రూపొందించింది మరియు నిర్మించింది. విమానం పూర్తి రెడీ-టు-ఫ్లై-ఎయిర్‌క్రాఫ్ట్‌గా సరఫరా చేయబడుతుంది. [1] MT-03 ను యునైటెడ్ కింగ్‌డమ్‌లో 2007 లో రోటర్‌స్పోర్ట్ UK MT-03 గా సవరించిన రూపంలో ఆమోదించబడింది. [2] MT-03 లో ఒకే ప్రధాన రోటర్ ఉంది, ఐచ్ఛిక పాక్షిక కాక్‌పిట్ ఫెయిరింగ్, వీల్ ప్యాంటుతో ట్రైసైకిల్ ల్యాండింగ్ గేర్ మరియు నాలుగు సిలిండర్, గాలి మరియు ద్రవ-కూల్డ్, నాలుగు-స్ట్రోక్, డ్యూయల్-ఇగ్నిషన్, టెన్డం ఓపెన్ కాక్‌పిట్‌లో రెండు-సీట్లు ఉన్నాయి. 100 హెచ్‌పి (75 కిలోవాట్) రోటాక్స్ 912 ఇంజిన్ లేదా టర్బోచార్జ్డ్ 115 హెచ్‌పి (86 కిలోవాట్ విమానం ఫెయిరింగ్ మిశ్రమాల నుండి తయారు చేయబడింది. దీని 8.4 మీ (27.6 అడుగులు) వ్యాసం రోటర్ 20 సెం.మీ (7.9 అంగుళాలు) తీగను కలిగి ఉంది. ఈ విమానం ఖాళీ బరువు 245 కిలోల (540 ఎల్బి) మరియు స్థూల బరువు 450 కిలోలు (990 ఎల్బి), ఇది 205 కిలోల (452 ​​ఎల్బి) యొక్క ఉపయోగకరమైన లోడ్‌ను ఇస్తుంది. [1] MT-03 ను MTosport మరియు పూర్తిగా పరివేష్టిత ఆటోజీరో కాలిడస్‌లో అభివృద్ధి చేశారు. [1] MT-03 ఆస్ట్రేలియాలో 1,263 కిమీ (785 మైళ్ళు) ప్రపంచ రికార్డ్-సెట్టింగ్ దూర విమానంలో ఎగురవేయబడింది. [1] 2019 లో ముగిసిన అతని తొమ్మిదేళ్ల గ్లోబల్ ప్రదక్షిణలో నార్మన్ మిగులు ఆటోజీరో MT-03 ను ఉపయోగించారు; మొదటిది ఆటోజీరోలో చేయబడుతుంది. [3] బేయర్ల్ [1] మరియు డుడా [6] సాధారణ లక్షణాల పనితీరు నుండి ఇథియోపియా డేటా</v>
      </c>
      <c r="E27" s="1" t="s">
        <v>664</v>
      </c>
      <c r="M27" s="1" t="s">
        <v>665</v>
      </c>
      <c r="N27" s="1" t="str">
        <f>IFERROR(__xludf.DUMMYFUNCTION("GOOGLETRANSLATE(M:M, ""en"", ""te"")"),"ఆటోజీరో")</f>
        <v>ఆటోజీరో</v>
      </c>
      <c r="O27" s="2" t="s">
        <v>666</v>
      </c>
      <c r="P27" s="1" t="s">
        <v>667</v>
      </c>
      <c r="Q27" s="1" t="str">
        <f>IFERROR(__xludf.DUMMYFUNCTION("GOOGLETRANSLATE(P:P, ""en"", ""te"")"),"ఆటోజీరో Gmbh")</f>
        <v>ఆటోజీరో Gmbh</v>
      </c>
      <c r="R27" s="1" t="s">
        <v>668</v>
      </c>
      <c r="W27" s="1" t="s">
        <v>453</v>
      </c>
      <c r="AB27" s="1" t="s">
        <v>654</v>
      </c>
      <c r="AC27" s="1" t="s">
        <v>669</v>
      </c>
      <c r="AD27" s="1" t="s">
        <v>670</v>
      </c>
      <c r="AE27" s="1" t="s">
        <v>671</v>
      </c>
      <c r="AH27" s="1" t="s">
        <v>672</v>
      </c>
      <c r="AI27" s="1" t="s">
        <v>673</v>
      </c>
      <c r="AJ27" s="1" t="s">
        <v>674</v>
      </c>
      <c r="AP27" s="1" t="s">
        <v>675</v>
      </c>
      <c r="AY27" s="1" t="s">
        <v>676</v>
      </c>
      <c r="BA27" s="1" t="s">
        <v>677</v>
      </c>
      <c r="BG27" s="1" t="s">
        <v>408</v>
      </c>
      <c r="BH27" s="2" t="s">
        <v>522</v>
      </c>
      <c r="BI27" s="1" t="s">
        <v>523</v>
      </c>
      <c r="BJ27" s="1" t="s">
        <v>678</v>
      </c>
      <c r="BO27" s="1" t="s">
        <v>679</v>
      </c>
      <c r="CG27" s="1" t="s">
        <v>680</v>
      </c>
      <c r="CH27" s="1" t="s">
        <v>681</v>
      </c>
      <c r="CI27" s="1">
        <v>4.0</v>
      </c>
      <c r="CJ27" s="1" t="s">
        <v>682</v>
      </c>
    </row>
    <row r="28">
      <c r="A28" s="1" t="s">
        <v>683</v>
      </c>
      <c r="B28" s="1" t="str">
        <f>IFERROR(__xludf.DUMMYFUNCTION("GOOGLETRANSLATE(A:A, ""en"", ""te"")"),"గ్రాన్విల్లే గీ బీ మోడల్ Z సూపర్ స్పోర్ట్స్టర్")</f>
        <v>గ్రాన్విల్లే గీ బీ మోడల్ Z సూపర్ స్పోర్ట్స్టర్</v>
      </c>
      <c r="C28" s="1" t="s">
        <v>684</v>
      </c>
      <c r="D28" s="1" t="str">
        <f>IFERROR(__xludf.DUMMYFUNCTION("GOOGLETRANSLATE(C:C, ""en"", ""te"")"),"గ్రాన్విల్లే గీ బీ మోడల్ Z అనేది 1930 లలో ఒక అమెరికన్ రేసింగ్ విమానం, ఇది మసాచుసెట్స్‌లోని స్ప్రింగ్‌ఫీల్డ్ యొక్క గ్రాన్విల్లే బ్రదర్స్ విమానం నిర్మించిన సూపర్ స్పోర్ట్‌స్టర్ విమానం, థాంప్సన్ ట్రోఫీని గెలుచుకోవాలనే ఏకైక ఉద్దేశ్యంతో ఇది 1931 లో చేసింది. అయ"&amp;"ినప్పటికీ, ప్రపంచ స్పీడ్ రికార్డ్ ప్రయత్నంలో ఇది త్వరలోనే ఘోరమైన ప్రమాదంలో పడింది, గీ బీ విమానాల ఖ్యాతిని హంతకులుగా ప్రారంభించింది. గ్రేట్ డిప్రెషన్ యొక్క ప్రభావాలతో బాధపడుతున్న గ్రాన్విల్లే బ్రదర్స్ జూలై 1931 లో ఒహియోలోని క్లీవ్‌ల్యాండ్‌లోని నేషనల్ ఎయిర్"&amp;" రేసుల్లో ఆ పతనం యొక్క థాంప్సన్ ట్రోఫీ పోటీలో పోటీ పడటానికి ఒక విమానాన్ని నిర్మించాలని నిర్ణయించుకున్నారు. ప్రతిష్టాత్మక రేసులో విజయం వారి క్రీడా విమానాల కోసం అదనపు ఆర్డర్‌లకు దారితీస్తుందని వారు భావించారు. [1] Us 5,000 డాలర్ల కంటే తక్కువ ఖర్చుతో ఐదు వారా"&amp;"లలోపు నిర్మించిన గీ బీ (""గ్రాన్విల్లే బ్రదర్స్"" కోసం) మోడల్ Z, సిటీ ఆఫ్ స్ప్రింగ్ఫీల్డ్ అనే చిన్న, టబ్బీ విమానం. ఇది తప్పనిసరిగా అత్యంత శక్తివంతమైన అందుబాటులో ఉన్న ఇంజిన్ చుట్టూ నిర్మించిన అతి చిన్న ఎయిర్ఫ్రేమ్, [2] సూపర్ఛార్జ్డ్ ప్రాట్ &amp; విట్నీ R-985 "&amp;"""WASP జూనియర్"" రేడియల్ ఇంజిన్, 535 హార్స్‌పవర్ (399 kW) ను ఉత్పత్తి చేస్తుంది. [1] ఆగష్టు 22, 1931 న మొదట ఎగురుతూ, గీ బీ జెడ్ త్వరగా ఎగరడానికి గమ్మత్తైనదని నిరూపించబడింది, కానీ దాని వేగానికి సంబంధించి ప్రతి నిరీక్షణను నెరవేర్చింది. పైలట్ లోవెల్ బేల్స్ చ"&amp;"ేత ఎగిరినప్పుడు, గీ బీ జెడ్ సెప్టెంబర్ 1 న షెల్ స్పీడ్ డాష్ క్వాలిఫైయింగ్ సమయంలో జాతీయ వాయు రేసుల్లో గంటకు 267.342 మైళ్ళు (430.245 కిమీ/గం) [3] వేగాన్ని సాధించింది, తరువాత గుడ్‌ఇయర్ ట్రోఫీని గెలుచుకుంది రేస్, 50 మైళ్ళు (80 కిమీ), మరుసటి రోజు గంటకు సగటున 2"&amp;"05 మైళ్ళు (గంటకు 330 కిమీ) వేగంతో నడుస్తుంది. సెప్టెంబర్ 5 న, విమానం యొక్క ఇంజనీర్, బాబ్ హాల్, జనరల్ టైర్ మరియు రబ్బర్ ట్రోఫీ రేసులో గీ బీ జెడ్ను విజయానికి ఎగరేశారు, తరువాత మరుసటి రోజు ఉచిత-ఫర్-ఆల్ ఈవెంట్‌లో గెలిచింది. [4] సెప్టెంబర్ 7 న జరిగిన థాంప్సన్ ట"&amp;"్రోఫీ రేసులో, బేల్స్ విజయవంతమయ్యాడు, గంటకు సగటున 236.24 మైళ్ళు (380.19 కిమీ/గం) వేగంతో గెలిచాడు, జిమ్మీ డూలిటిల్, జేమ్స్ ""జిమ్మీ"" వెడెల్, బెన్ హోవార్డ్, డేల్ జాక్సన్, బిల్ జాక్సన్లతో సహా పోటీదారులను గెలుచుకున్నాడు గీ బీ మోడల్ Y లో నాల్గవ స్థానంలో నిలిచి"&amp;"న ఓంగ్, ఇరా ఎకర్ మరియు హాల్, [4] థాంప్సన్ ట్రోఫీ రేసును అనుసరించి, గీ బీ జెడ్ పెద్ద, 750-హార్స్‌పవర్ (560 కిలోవాట్) కందిరీగ సీనియర్ రేడియల్‌తో తిరిగి ఇంజిన్ చేయబడింది, మిచిగాన్‌లోని డెట్రాయిట్‌లోని వేన్ కౌంటీ విమానాశ్రయంలో ల్యాండ్‌ప్లేన్‌ల కోసం ప్రపంచ వేగ"&amp;"ం రికార్డును ఏర్పాటు చేసే ప్రయత్నం కోసం సన్నాహకంగా . [[ ట్రయల్ రన్లో గంటకు 314 మైళ్ళు (505 కిమీ/గం) అనధికారికంగా గడియారం, ఇది డిసెంబర్ 1 న గంటకు 281.75 మైళ్ళు (453.43 కిమీ/గం) పొందడం ద్వారా గంటకు 278 మైళ్ళు (447 కిమీ/గం) మునుపటి రికార్డును అధిగమించింది. 1"&amp;"931, కానీ రికార్డు అధికారికంగా నమోదు కావడానికి మార్జిన్ చాలా చిన్నది. [4] డిసెంబర్ 5, 1931 న మరో రికార్డు ప్రయత్నం, విషాదంలో ముగుస్తుంది, విమానాలు రెక్క వైఫల్యానికి గురై భూమిలోకి ప్రవేశిస్తూ, బేల్స్ ను చంపాయి. [2] డిసెంబర్ 1931 లో స్పీడ్ రన్ సమయంలో మోడల్ "&amp;"Z యొక్క క్రాష్ గ్యాసోలిన్ ట్యాంక్ క్యాప్ యొక్క unexpected హించని వైఫల్యం కారణంగా ఉందని అనుమానించారు, ఇది వదులుగా వచ్చి విండ్‌షీల్డ్ గుండా వెళుతుంది. బుల్లెట్ ప్రూఫ్ విండ్‌స్క్రీన్ మరియు అంతర్గత ఇంధన టోపీలు కొత్త డిజైన్‌లో భాగం. ఈవెంట్ యొక్క మోషన్ పిక్చర్ "&amp;"ఫిల్మ్ యొక్క విశ్లేషణ ఫ్రేమ్-బై-ఫ్రేమ్ పరిశీలించినది, అసంపూర్తిగా ఉంది. నియంత్రణ ఉపరితల ఫ్లట్టర్ ఎక్కువ కారణం. [5] గ్యాస్ క్యాప్ పైలట్‌ను తాకి, అతన్ని అసమర్థంగా ఉందని సిద్ధాంతీకరించబడింది, ఇది పిచ్‌లో అకస్మాత్తుగా కలత చెందింది, ఇది కుడి ఐలెరాన్లో అనియంత్ర"&amp;"ిత అల్లానికి దారితీసింది, ఇది ఆ రెక్కపై అనవసరమైన ఒత్తిడిని ఇచ్చింది, ఇది పిచ్ చేస్తూ తీవ్రంగా మరియు విఫలమైంది. [4] అదనంగా, పునరుత్పత్తి విమానం యొక్క పరీక్షలు గీ బీ జెడ్ అధిక వేగంతో ఏరోడైనమిక్ ఫ్లట్టర్‌కు గురవుతున్నాయని చూపించాయి. [1] 1932 R-1 మరియు దాని స"&amp;"ోదరి ఓడ, R-2, మునుపటి సంవత్సరం థాంప్సన్ ట్రోఫీ-విజేత మోడల్ Z యొక్క వారసులు. ఎయిర్ రేసింగ్. గీ బీ రేసింగ్ విమానాల ఖ్యాతిని హంతకులుగా స్థాపించడానికి కూడా ఈ క్రాష్ సహాయపడింది. [1] సూపర్ స్పోర్ట్‌స్టర్ డిజైన్ 1932 ఎయిర్ రేస్ సీజన్ కోసం గీ బీ మోడల్ R లోకి మెరు"&amp;"గుపరచబడుతుంది. [6] గీ బీ జెడ్ యొక్క రెండు పునరుత్పత్తి నిర్మించబడింది. ఒకటి, అసలు విమానం యొక్క నమ్మకమైన పునరుత్పత్తి, ఫ్లోరిడాలోని మౌంట్ డోరాకు చెందిన జెఫ్ ఐచెర్ మరియు కెవిన్ కింబాల్ నిర్మించారు మరియు దీనిని ఫ్లోరిడాలోని లేక్ ల్యాండ్ లోని ఫాంటసీ ఆఫ్ ఫ్లైట"&amp;"్ మ్యూజియంలో ఉంది. [1] మరొకటి, 1978 లో బిల్ టర్నర్ నిర్మించిన, మెరుగైన విమాన లక్షణాల కోసం విస్తరించిన రెక్కలు మరియు ఫ్యూజ్‌లేజ్‌ను కలిగి ఉంది. ఇది 1991 లో వాల్ట్ డిస్నీ ఫీచర్ ఫిల్మ్ ది రాకెటీర్‌లో స్టాటిక్ మరియు ఫ్లయింగ్ ప్రాప్ రెండూ కనిపించింది; ఇది ఇప్ప"&amp;"ుడు వాషింగ్టన్లోని తుక్విలాలోని మ్యూజియం ఆఫ్ ఫ్లైట్ వద్ద ప్రదర్శనలో ఉంది. [3] [4] [7] నుండి డేటా ఫాంటసీ ఆఫ్ ఫ్లైట్ వ్యవస్థాపకుడు కెర్మిట్ వారాలు, ఫ్లైట్ యొక్క ఫాంటసీ వ్యవస్థాపకుడు, ఒక గీ బీ మోడల్ Z ను తన ప్రధాన పాత్ర ""జీ"" గా ఉపయోగించారు, అంతర్యుద్ధ కాలం"&amp;" చుట్టూ పిల్లల పుస్తకాల వరుసలో. . పోల్చదగిన పాత్ర, కాన్ఫిగరేషన్ మరియు యుగం యొక్క సంబంధిత అభివృద్ధి విమానం")</f>
        <v>గ్రాన్విల్లే గీ బీ మోడల్ Z అనేది 1930 లలో ఒక అమెరికన్ రేసింగ్ విమానం, ఇది మసాచుసెట్స్‌లోని స్ప్రింగ్‌ఫీల్డ్ యొక్క గ్రాన్విల్లే బ్రదర్స్ విమానం నిర్మించిన సూపర్ స్పోర్ట్‌స్టర్ విమానం, థాంప్సన్ ట్రోఫీని గెలుచుకోవాలనే ఏకైక ఉద్దేశ్యంతో ఇది 1931 లో చేసింది. అయినప్పటికీ, ప్రపంచ స్పీడ్ రికార్డ్ ప్రయత్నంలో ఇది త్వరలోనే ఘోరమైన ప్రమాదంలో పడింది, గీ బీ విమానాల ఖ్యాతిని హంతకులుగా ప్రారంభించింది. గ్రేట్ డిప్రెషన్ యొక్క ప్రభావాలతో బాధపడుతున్న గ్రాన్విల్లే బ్రదర్స్ జూలై 1931 లో ఒహియోలోని క్లీవ్‌ల్యాండ్‌లోని నేషనల్ ఎయిర్ రేసుల్లో ఆ పతనం యొక్క థాంప్సన్ ట్రోఫీ పోటీలో పోటీ పడటానికి ఒక విమానాన్ని నిర్మించాలని నిర్ణయించుకున్నారు. ప్రతిష్టాత్మక రేసులో విజయం వారి క్రీడా విమానాల కోసం అదనపు ఆర్డర్‌లకు దారితీస్తుందని వారు భావించారు. [1] Us 5,000 డాలర్ల కంటే తక్కువ ఖర్చుతో ఐదు వారాలలోపు నిర్మించిన గీ బీ ("గ్రాన్విల్లే బ్రదర్స్" కోసం) మోడల్ Z, సిటీ ఆఫ్ స్ప్రింగ్ఫీల్డ్ అనే చిన్న, టబ్బీ విమానం. ఇది తప్పనిసరిగా అత్యంత శక్తివంతమైన అందుబాటులో ఉన్న ఇంజిన్ చుట్టూ నిర్మించిన అతి చిన్న ఎయిర్ఫ్రేమ్, [2] సూపర్ఛార్జ్డ్ ప్రాట్ &amp; విట్నీ R-985 "WASP జూనియర్" రేడియల్ ఇంజిన్, 535 హార్స్‌పవర్ (399 kW) ను ఉత్పత్తి చేస్తుంది. [1] ఆగష్టు 22, 1931 న మొదట ఎగురుతూ, గీ బీ జెడ్ త్వరగా ఎగరడానికి గమ్మత్తైనదని నిరూపించబడింది, కానీ దాని వేగానికి సంబంధించి ప్రతి నిరీక్షణను నెరవేర్చింది. పైలట్ లోవెల్ బేల్స్ చేత ఎగిరినప్పుడు, గీ బీ జెడ్ సెప్టెంబర్ 1 న షెల్ స్పీడ్ డాష్ క్వాలిఫైయింగ్ సమయంలో జాతీయ వాయు రేసుల్లో గంటకు 267.342 మైళ్ళు (430.245 కిమీ/గం) [3] వేగాన్ని సాధించింది, తరువాత గుడ్‌ఇయర్ ట్రోఫీని గెలుచుకుంది రేస్, 50 మైళ్ళు (80 కిమీ), మరుసటి రోజు గంటకు సగటున 205 మైళ్ళు (గంటకు 330 కిమీ) వేగంతో నడుస్తుంది. సెప్టెంబర్ 5 న, విమానం యొక్క ఇంజనీర్, బాబ్ హాల్, జనరల్ టైర్ మరియు రబ్బర్ ట్రోఫీ రేసులో గీ బీ జెడ్ను విజయానికి ఎగరేశారు, తరువాత మరుసటి రోజు ఉచిత-ఫర్-ఆల్ ఈవెంట్‌లో గెలిచింది. [4] సెప్టెంబర్ 7 న జరిగిన థాంప్సన్ ట్రోఫీ రేసులో, బేల్స్ విజయవంతమయ్యాడు, గంటకు సగటున 236.24 మైళ్ళు (380.19 కిమీ/గం) వేగంతో గెలిచాడు, జిమ్మీ డూలిటిల్, జేమ్స్ "జిమ్మీ" వెడెల్, బెన్ హోవార్డ్, డేల్ జాక్సన్, బిల్ జాక్సన్లతో సహా పోటీదారులను గెలుచుకున్నాడు గీ బీ మోడల్ Y లో నాల్గవ స్థానంలో నిలిచిన ఓంగ్, ఇరా ఎకర్ మరియు హాల్, [4] థాంప్సన్ ట్రోఫీ రేసును అనుసరించి, గీ బీ జెడ్ పెద్ద, 750-హార్స్‌పవర్ (560 కిలోవాట్) కందిరీగ సీనియర్ రేడియల్‌తో తిరిగి ఇంజిన్ చేయబడింది, మిచిగాన్‌లోని డెట్రాయిట్‌లోని వేన్ కౌంటీ విమానాశ్రయంలో ల్యాండ్‌ప్లేన్‌ల కోసం ప్రపంచ వేగం రికార్డును ఏర్పాటు చేసే ప్రయత్నం కోసం సన్నాహకంగా . [[ ట్రయల్ రన్లో గంటకు 314 మైళ్ళు (505 కిమీ/గం) అనధికారికంగా గడియారం, ఇది డిసెంబర్ 1 న గంటకు 281.75 మైళ్ళు (453.43 కిమీ/గం) పొందడం ద్వారా గంటకు 278 మైళ్ళు (447 కిమీ/గం) మునుపటి రికార్డును అధిగమించింది. 1931, కానీ రికార్డు అధికారికంగా నమోదు కావడానికి మార్జిన్ చాలా చిన్నది. [4] డిసెంబర్ 5, 1931 న మరో రికార్డు ప్రయత్నం, విషాదంలో ముగుస్తుంది, విమానాలు రెక్క వైఫల్యానికి గురై భూమిలోకి ప్రవేశిస్తూ, బేల్స్ ను చంపాయి. [2] డిసెంబర్ 1931 లో స్పీడ్ రన్ సమయంలో మోడల్ Z యొక్క క్రాష్ గ్యాసోలిన్ ట్యాంక్ క్యాప్ యొక్క unexpected హించని వైఫల్యం కారణంగా ఉందని అనుమానించారు, ఇది వదులుగా వచ్చి విండ్‌షీల్డ్ గుండా వెళుతుంది. బుల్లెట్ ప్రూఫ్ విండ్‌స్క్రీన్ మరియు అంతర్గత ఇంధన టోపీలు కొత్త డిజైన్‌లో భాగం. ఈవెంట్ యొక్క మోషన్ పిక్చర్ ఫిల్మ్ యొక్క విశ్లేషణ ఫ్రేమ్-బై-ఫ్రేమ్ పరిశీలించినది, అసంపూర్తిగా ఉంది. నియంత్రణ ఉపరితల ఫ్లట్టర్ ఎక్కువ కారణం. [5] గ్యాస్ క్యాప్ పైలట్‌ను తాకి, అతన్ని అసమర్థంగా ఉందని సిద్ధాంతీకరించబడింది, ఇది పిచ్‌లో అకస్మాత్తుగా కలత చెందింది, ఇది కుడి ఐలెరాన్లో అనియంత్రిత అల్లానికి దారితీసింది, ఇది ఆ రెక్కపై అనవసరమైన ఒత్తిడిని ఇచ్చింది, ఇది పిచ్ చేస్తూ తీవ్రంగా మరియు విఫలమైంది. [4] అదనంగా, పునరుత్పత్తి విమానం యొక్క పరీక్షలు గీ బీ జెడ్ అధిక వేగంతో ఏరోడైనమిక్ ఫ్లట్టర్‌కు గురవుతున్నాయని చూపించాయి. [1] 1932 R-1 మరియు దాని సోదరి ఓడ, R-2, మునుపటి సంవత్సరం థాంప్సన్ ట్రోఫీ-విజేత మోడల్ Z యొక్క వారసులు. ఎయిర్ రేసింగ్. గీ బీ రేసింగ్ విమానాల ఖ్యాతిని హంతకులుగా స్థాపించడానికి కూడా ఈ క్రాష్ సహాయపడింది. [1] సూపర్ స్పోర్ట్‌స్టర్ డిజైన్ 1932 ఎయిర్ రేస్ సీజన్ కోసం గీ బీ మోడల్ R లోకి మెరుగుపరచబడుతుంది. [6] గీ బీ జెడ్ యొక్క రెండు పునరుత్పత్తి నిర్మించబడింది. ఒకటి, అసలు విమానం యొక్క నమ్మకమైన పునరుత్పత్తి, ఫ్లోరిడాలోని మౌంట్ డోరాకు చెందిన జెఫ్ ఐచెర్ మరియు కెవిన్ కింబాల్ నిర్మించారు మరియు దీనిని ఫ్లోరిడాలోని లేక్ ల్యాండ్ లోని ఫాంటసీ ఆఫ్ ఫ్లైట్ మ్యూజియంలో ఉంది. [1] మరొకటి, 1978 లో బిల్ టర్నర్ నిర్మించిన, మెరుగైన విమాన లక్షణాల కోసం విస్తరించిన రెక్కలు మరియు ఫ్యూజ్‌లేజ్‌ను కలిగి ఉంది. ఇది 1991 లో వాల్ట్ డిస్నీ ఫీచర్ ఫిల్మ్ ది రాకెటీర్‌లో స్టాటిక్ మరియు ఫ్లయింగ్ ప్రాప్ రెండూ కనిపించింది; ఇది ఇప్పుడు వాషింగ్టన్లోని తుక్విలాలోని మ్యూజియం ఆఫ్ ఫ్లైట్ వద్ద ప్రదర్శనలో ఉంది. [3] [4] [7] నుండి డేటా ఫాంటసీ ఆఫ్ ఫ్లైట్ వ్యవస్థాపకుడు కెర్మిట్ వారాలు, ఫ్లైట్ యొక్క ఫాంటసీ వ్యవస్థాపకుడు, ఒక గీ బీ మోడల్ Z ను తన ప్రధాన పాత్ర "జీ" గా ఉపయోగించారు, అంతర్యుద్ధ కాలం చుట్టూ పిల్లల పుస్తకాల వరుసలో. . పోల్చదగిన పాత్ర, కాన్ఫిగరేషన్ మరియు యుగం యొక్క సంబంధిత అభివృద్ధి విమానం</v>
      </c>
      <c r="E28" s="1" t="s">
        <v>685</v>
      </c>
      <c r="M28" s="1" t="s">
        <v>686</v>
      </c>
      <c r="N28" s="1" t="str">
        <f>IFERROR(__xludf.DUMMYFUNCTION("GOOGLETRANSLATE(M:M, ""en"", ""te"")"),"రేసింగ్ విమానం")</f>
        <v>రేసింగ్ విమానం</v>
      </c>
      <c r="O28" s="1" t="s">
        <v>687</v>
      </c>
      <c r="P28" s="1" t="s">
        <v>688</v>
      </c>
      <c r="Q28" s="1" t="str">
        <f>IFERROR(__xludf.DUMMYFUNCTION("GOOGLETRANSLATE(P:P, ""en"", ""te"")"),"గ్రాన్విల్లే బ్రదర్స్ విమానం")</f>
        <v>గ్రాన్విల్లే బ్రదర్స్ విమానం</v>
      </c>
      <c r="R28" s="1" t="s">
        <v>689</v>
      </c>
      <c r="S28" s="1" t="s">
        <v>690</v>
      </c>
      <c r="T28" s="1" t="str">
        <f>IFERROR(__xludf.DUMMYFUNCTION("GOOGLETRANSLATE(S:S, ""en"", ""te"")"),"బాబ్ హాల్")</f>
        <v>బాబ్ హాల్</v>
      </c>
      <c r="U28" s="5">
        <v>11557.0</v>
      </c>
      <c r="V28" s="1">
        <v>1.0</v>
      </c>
      <c r="W28" s="1" t="s">
        <v>691</v>
      </c>
      <c r="X28" s="1" t="s">
        <v>692</v>
      </c>
      <c r="Y28" s="1" t="s">
        <v>693</v>
      </c>
      <c r="Z28" s="1" t="s">
        <v>694</v>
      </c>
      <c r="AA28" s="1" t="s">
        <v>695</v>
      </c>
      <c r="AB28" s="1" t="s">
        <v>696</v>
      </c>
      <c r="AC28" s="1" t="s">
        <v>697</v>
      </c>
      <c r="AD28" s="1" t="s">
        <v>698</v>
      </c>
      <c r="AE28" s="1" t="s">
        <v>699</v>
      </c>
      <c r="AF28" s="1" t="s">
        <v>700</v>
      </c>
      <c r="AJ28" s="1" t="s">
        <v>701</v>
      </c>
      <c r="AL28" s="1" t="s">
        <v>702</v>
      </c>
      <c r="AX28" s="3">
        <v>11567.0</v>
      </c>
      <c r="BA28" s="1" t="s">
        <v>703</v>
      </c>
      <c r="BB28" s="5">
        <v>11662.0</v>
      </c>
      <c r="BE28" s="1">
        <v>1931.0</v>
      </c>
      <c r="BG28" s="1" t="s">
        <v>461</v>
      </c>
      <c r="BJ28" s="1" t="s">
        <v>704</v>
      </c>
      <c r="BO28" s="1" t="s">
        <v>705</v>
      </c>
      <c r="BX28" s="1" t="s">
        <v>706</v>
      </c>
      <c r="BY28" s="1" t="s">
        <v>707</v>
      </c>
    </row>
    <row r="29">
      <c r="A29" s="1" t="s">
        <v>708</v>
      </c>
      <c r="B29" s="1" t="str">
        <f>IFERROR(__xludf.DUMMYFUNCTION("GOOGLETRANSLATE(A:A, ""en"", ""te"")"),"హ్యాండ్లీ పేజ్ మాంక్స్")</f>
        <v>హ్యాండ్లీ పేజ్ మాంక్స్</v>
      </c>
      <c r="C29" s="1" t="s">
        <v>709</v>
      </c>
      <c r="D29" s="1" t="str">
        <f>IFERROR(__xludf.DUMMYFUNCTION("GOOGLETRANSLATE(C:C, ""en"", ""te"")"),"హెచ్.పి. 75 MANX అనేది హ్యాండ్లీ పేజ్ రూపొందించిన బ్రిటిష్ ప్రయోగాత్మక విమానం, ఇది 1940 ల ప్రారంభంలో పరీక్ష విమానాలను నడిపింది. ఇది అసాధారణమైన డిజైన్ లక్షణాలకు గుర్తించదగినది, ఇది పషర్ కాన్ఫిగరేషన్ యొక్క జంట-ఇంజిన్ టైలెస్ డిజైన్. మాంక్స్ (స్టబ్-టెయిల్డ్ హ"&amp;"ౌస్‌కాట్ యొక్క ప్రసిద్ధ జాతి పేరు పెట్టబడింది) [1] టైలెస్ విమానాలతో సంబంధం ఉన్న సమస్యలను పరిశోధించే విమాన పరిశోధన కార్యక్రమంలో పాల్గొనడానికి నిర్మించబడింది. పాక్షికంగా-స్వీప్ రెక్కలు జంట తోక యొక్క నిలువు స్టెబిలైజర్‌లకు మద్దతు ఇచ్చాయి, పిచ్ మరియు రోల్ నియ"&amp;"ంత్రణ కోసం ఎలివేన్లు ఉన్నాయి. ప్రోటోటైప్ నిర్మాణం డన్‌స్టేబుల్ యొక్క డార్ట్ విమానాలకు ఉప కాంట్రాక్ట్ చేయబడింది. [2] అభివృద్ధి దశలో ప్రారంభంలో తీవ్రమైన సమస్యలు ఎదుర్కొన్నాయి, ఇది పరీక్షా కార్యక్రమంలో ఆలస్యం చేసింది. ఇది 1939 లో పంపిణీ చేయబడిన తరువాత, మాంక్"&amp;"స్ చాలా భారీగా ఉన్నందున పున es రూపకల్పనలు చేయవలసి వచ్చింది మరియు ప్రధాన స్పార్‌తో నిర్మాణాత్మక సమగ్రత సమస్యలు కూడా ఉన్నాయి. విమానంలో విలీనం చేయబడిన మాంక్స్ డిజైన్ యొక్క అసాధారణ అంశం ఏమిటంటే, ప్రధాన అండర్ క్యారేజ్ ముడుచుకునేది, ముక్కు గేర్ స్థిరంగా ఉంది. ట"&amp;"ాక్సీ పరీక్షలు 1940 ప్రారంభంలో ప్రారంభమయ్యాయి, కాని తనిఖీ రెక్క నిర్మాణాల యొక్క తీవ్రమైన క్షీణతను వెల్లడించింది, దీనికి విస్తృతమైన మరమ్మత్తు అవసరం. [3] ఈ మరియు మరిన్ని సమస్యలు జూన్ 1943 వరకు తొలి విమానంలో ఆలస్యం చేశాయి (ఇది 11 లేదా 25 జూన్ 25 కాదా అనే దాన"&amp;"ిపై సోర్సెస్ వివాదం.) మధ్య విమానంలో పందిరి కోల్పోయినప్పుడు మొదటి ఫ్లైట్ ప్రారంభమైంది, కాని పైలట్ విమానం సురక్షితంగా ల్యాండ్ చేయగలిగాడు . డిసెంబర్ 1945 లో, మాంక్స్ యొక్క రెగ్యులర్ సిబ్బంది హ్యాండ్లీ పేజీ హీర్మేస్ ప్రోటోటైప్ ఎగురుతూ చంపబడ్డారు. చివరకు ఏప్రి"&amp;"ల్ 1946 లో విమాన పరీక్షలు ముగిసినప్పుడు MANX సుమారు 30 విమానాలలో కేవలం 17 గంటల విమాన సమయాన్ని మాత్రమే సేకరించింది. నిర్మించిన ఏకైక ఉదాహరణ 1952 లో రద్దు చేయబడింది. రెండవ ప్రపంచ యుద్ధం యొక్క జేన్ యొక్క పోరాట విమానాల నుండి డేటా [4] సాధారణ లక్షణాల పనితీరు విమ"&amp;"ానం పోల్చదగిన పాత్ర, కాన్ఫిగరేషన్ మరియు ERA సంబంధిత జాబితాలు")</f>
        <v>హెచ్.పి. 75 MANX అనేది హ్యాండ్లీ పేజ్ రూపొందించిన బ్రిటిష్ ప్రయోగాత్మక విమానం, ఇది 1940 ల ప్రారంభంలో పరీక్ష విమానాలను నడిపింది. ఇది అసాధారణమైన డిజైన్ లక్షణాలకు గుర్తించదగినది, ఇది పషర్ కాన్ఫిగరేషన్ యొక్క జంట-ఇంజిన్ టైలెస్ డిజైన్. మాంక్స్ (స్టబ్-టెయిల్డ్ హౌస్‌కాట్ యొక్క ప్రసిద్ధ జాతి పేరు పెట్టబడింది) [1] టైలెస్ విమానాలతో సంబంధం ఉన్న సమస్యలను పరిశోధించే విమాన పరిశోధన కార్యక్రమంలో పాల్గొనడానికి నిర్మించబడింది. పాక్షికంగా-స్వీప్ రెక్కలు జంట తోక యొక్క నిలువు స్టెబిలైజర్‌లకు మద్దతు ఇచ్చాయి, పిచ్ మరియు రోల్ నియంత్రణ కోసం ఎలివేన్లు ఉన్నాయి. ప్రోటోటైప్ నిర్మాణం డన్‌స్టేబుల్ యొక్క డార్ట్ విమానాలకు ఉప కాంట్రాక్ట్ చేయబడింది. [2] అభివృద్ధి దశలో ప్రారంభంలో తీవ్రమైన సమస్యలు ఎదుర్కొన్నాయి, ఇది పరీక్షా కార్యక్రమంలో ఆలస్యం చేసింది. ఇది 1939 లో పంపిణీ చేయబడిన తరువాత, మాంక్స్ చాలా భారీగా ఉన్నందున పున es రూపకల్పనలు చేయవలసి వచ్చింది మరియు ప్రధాన స్పార్‌తో నిర్మాణాత్మక సమగ్రత సమస్యలు కూడా ఉన్నాయి. విమానంలో విలీనం చేయబడిన మాంక్స్ డిజైన్ యొక్క అసాధారణ అంశం ఏమిటంటే, ప్రధాన అండర్ క్యారేజ్ ముడుచుకునేది, ముక్కు గేర్ స్థిరంగా ఉంది. టాక్సీ పరీక్షలు 1940 ప్రారంభంలో ప్రారంభమయ్యాయి, కాని తనిఖీ రెక్క నిర్మాణాల యొక్క తీవ్రమైన క్షీణతను వెల్లడించింది, దీనికి విస్తృతమైన మరమ్మత్తు అవసరం. [3] ఈ మరియు మరిన్ని సమస్యలు జూన్ 1943 వరకు తొలి విమానంలో ఆలస్యం చేశాయి (ఇది 11 లేదా 25 జూన్ 25 కాదా అనే దానిపై సోర్సెస్ వివాదం.) మధ్య విమానంలో పందిరి కోల్పోయినప్పుడు మొదటి ఫ్లైట్ ప్రారంభమైంది, కాని పైలట్ విమానం సురక్షితంగా ల్యాండ్ చేయగలిగాడు . డిసెంబర్ 1945 లో, మాంక్స్ యొక్క రెగ్యులర్ సిబ్బంది హ్యాండ్లీ పేజీ హీర్మేస్ ప్రోటోటైప్ ఎగురుతూ చంపబడ్డారు. చివరకు ఏప్రిల్ 1946 లో విమాన పరీక్షలు ముగిసినప్పుడు MANX సుమారు 30 విమానాలలో కేవలం 17 గంటల విమాన సమయాన్ని మాత్రమే సేకరించింది. నిర్మించిన ఏకైక ఉదాహరణ 1952 లో రద్దు చేయబడింది. రెండవ ప్రపంచ యుద్ధం యొక్క జేన్ యొక్క పోరాట విమానాల నుండి డేటా [4] సాధారణ లక్షణాల పనితీరు విమానం పోల్చదగిన పాత్ర, కాన్ఫిగరేషన్ మరియు ERA సంబంధిత జాబితాలు</v>
      </c>
      <c r="E29" s="1" t="s">
        <v>710</v>
      </c>
      <c r="M29" s="1" t="s">
        <v>193</v>
      </c>
      <c r="N29" s="1" t="str">
        <f>IFERROR(__xludf.DUMMYFUNCTION("GOOGLETRANSLATE(M:M, ""en"", ""te"")"),"ప్రయోగాత్మక")</f>
        <v>ప్రయోగాత్మక</v>
      </c>
      <c r="P29" s="1" t="s">
        <v>711</v>
      </c>
      <c r="Q29" s="1" t="str">
        <f>IFERROR(__xludf.DUMMYFUNCTION("GOOGLETRANSLATE(P:P, ""en"", ""te"")"),"హ్యాండ్లీ పేజీ")</f>
        <v>హ్యాండ్లీ పేజీ</v>
      </c>
      <c r="R29" s="1" t="s">
        <v>712</v>
      </c>
      <c r="S29" s="1" t="s">
        <v>713</v>
      </c>
      <c r="T29" s="1" t="str">
        <f>IFERROR(__xludf.DUMMYFUNCTION("GOOGLETRANSLATE(S:S, ""en"", ""te"")"),"గుస్తావ్ లాచ్మన్")</f>
        <v>గుస్తావ్ లాచ్మన్</v>
      </c>
      <c r="U29" s="4">
        <v>15868.0</v>
      </c>
      <c r="V29" s="1">
        <v>1.0</v>
      </c>
      <c r="W29" s="1" t="s">
        <v>714</v>
      </c>
      <c r="X29" s="1" t="s">
        <v>715</v>
      </c>
      <c r="Y29" s="1" t="s">
        <v>716</v>
      </c>
      <c r="AA29" s="1" t="s">
        <v>717</v>
      </c>
      <c r="AB29" s="1" t="s">
        <v>718</v>
      </c>
      <c r="AC29" s="1" t="s">
        <v>719</v>
      </c>
      <c r="AD29" s="1" t="s">
        <v>720</v>
      </c>
      <c r="AE29" s="1" t="s">
        <v>721</v>
      </c>
      <c r="AG29" s="1" t="s">
        <v>517</v>
      </c>
      <c r="AL29" s="1" t="s">
        <v>722</v>
      </c>
    </row>
    <row r="30">
      <c r="A30" s="1" t="s">
        <v>723</v>
      </c>
      <c r="B30" s="1" t="str">
        <f>IFERROR(__xludf.DUMMYFUNCTION("GOOGLETRANSLATE(A:A, ""en"", ""te"")"),"హాకర్ హెన్లీ")</f>
        <v>హాకర్ హెన్లీ</v>
      </c>
      <c r="C30" s="1" t="s">
        <v>724</v>
      </c>
      <c r="D30" s="1" t="str">
        <f>IFERROR(__xludf.DUMMYFUNCTION("GOOGLETRANSLATE(C:C, ""en"", ""te"")"),"హాకర్ హెన్లీ అనేది బ్రిటిష్ రెండు-సీట్ల టార్గెట్ టగ్, ఇది హాకర్ హరికేన్ నుండి తీసుకోబడింది, ఇది రెండవ ప్రపంచ యుద్ధంలో రాయల్ వైమానిక దళం నిర్వహించింది. 1934 లో వైమానిక మంత్రిత్వ శాఖ స్పెసిఫికేషన్ p.4/34 జారీ చేయబడింది, ఇది లైట్ బాంబర్ కోసం పిలుపునిచ్చింది,"&amp;" దీనిని డైవ్-బాంబర్‌గా దగ్గరి మద్దతు పాత్రలో కూడా అమలు చేయవచ్చు. ఫైరీ, గ్లోస్టర్ మరియు హాకర్ ఈ అవసరాన్ని నెరవేర్చడానికి ప్రయత్నించారు మరియు పోటీ సాధ్యమైనంత ఎక్కువ పనితీరును సాధించడానికి పోటీ ఉంది. విమానానికి నిరాడంబరమైన బాంబు లోడ్ మాత్రమే అవసరం మరియు పనిత"&amp;"ీరు చాలా ముఖ్యమైనది కావడంతో, హాకర్ డిజైన్ బృందం వారి హరికేన్ ఫైటర్‌కు సమానమైన విమానాన్ని అభివృద్ధి చేయడంపై దాని ప్రయత్నాలను కేంద్రీకరించడానికి ఎంచుకుంది. హరికేన్ అప్పుడు అధునాతన రూపకల్పన దశలో ఉంది మరియు కొన్ని సమావేశాలు రెండు విమానాలకు సాధారణం అయితే ఆర్థి"&amp;"క వ్యవస్థలు ఉంటాయి. ఇది హెన్లీకి దారితీసింది, ఎందుకంటే ఇది తెలిసి, హరికేన్‌తో ఒకేలా బాహ్య వింగ్ ప్యానెల్ మరియు టెయిల్‌ప్లేన్ జిగ్స్‌ను పంచుకుంది. రెండూ రోల్స్ రాయిస్ మెర్లిన్ ఇంజిన్‌ను కలిగి ఉన్నాయి, ఎందుకంటే ఇది ఉత్తమ శక్తి-బరువు నిష్పత్తిని మరియు కనీస ఫ"&amp;"్రంటల్ ప్రాంతాన్ని అందించింది. హెన్లీ యొక్క కాంటిలివర్ ఫాబ్రిక్-కప్పబడిన మోనోప్లేన్ వింగ్ మిడ్-సెట్, ముడుచుకునే టెయిల్ వీల్ ల్యాండింగ్ గేర్ ఎంపిక చేయబడింది మరియు పైలట్ మరియు పరిశీలకుడు/ఎయిర్ గన్నర్ కోసం వసతి కల్పించబడింది, ఇది హరికేన్ యొక్క సింగిల్-సీట్ క"&amp;"ాక్‌పిట్‌కు భిన్నంగా ఉంది. హెన్లీ ప్రోటోటైప్ నిర్మాణం 1935 మధ్యలో ప్రారంభమైనప్పటికీ, హరికేన్ అభివృద్ధికి ప్రాధాన్యత ఇవ్వడంతో, 10 మార్చి 1937 వరకు, మెర్లిన్ ""ఎఫ్"" ఇంజిన్‌తో నడిచేది కాదు, ఇది మొదట బ్రూక్‌లాండ్స్‌లో ప్రయాణించబడింది, పోటీ చేసిన కొద్దిసేపటిక"&amp;"ే, కొంతకాలం ఫైరీ p.4/34. తదనంతరం, ఈ విమానం కాంతి మిశ్రమం ఒత్తిడితో కూడిన-చర్మ రెక్కలు మరియు మెర్లిన్ I ఇంజిన్ (ఎఫ్ యొక్క ప్రొడక్షన్ వెర్షన్) తో రీఫిట్ చేయబడింది మరియు తదుపరి పరీక్ష విమానాలు దాని పనితీరు యొక్క నైపుణ్యాన్ని నిర్ధారించాయి. ఇది 300 mph (480 క"&amp;"ిమీ/గం) వేగంతో చేరుకోవచ్చు. ఈ సమయానికి, వైమానిక మంత్రిత్వ శాఖ దీనికి ఇకపై తేలికపాటి బాంబర్ అవసరం లేదని నిర్ణయించింది (బహుశా ఈ పాత్ర ఫైరీ యుద్ధం ద్వారా తగినంతగా నిండి ఉందని భావించినందున). దీని ప్రకారం, RAF విధానానికి అనుగుణంగా హెన్లీ డైవ్ బ్రేక్‌లతో అమర్చబ"&amp;"డలేదు; బాంబు క్రచెస్; లేదా ప్రత్యేకమైన బాంబు దృశ్యాలు మరియు తద్వారా 70 ° కంటే ఎక్కువ దాడి కోణాలకు పరిమితం విడుదల మరియు డైవ్ టెర్మినేషన్ సిస్టమ్ మరియు పిన్-పాయింట్ ఖచ్చితత్వం యొక్క నిలువు డైవ్‌లకు సామర్థ్యం కలిగి ఉంటుంది) టార్గెట్-టౌయింగ్ డ్యూటీకి పంపబడింద"&amp;"ి. 1938 లో డైవ్ బాంబర్లపై పనిని వదిలివేయాలని వైమానిక మంత్రిత్వ శాఖ తీసుకున్న నిర్ణయం డైవ్‌లో ఇంజిన్ ఓవర్‌స్పీడ్ ప్రమాదంతో చాలా సంబంధం కలిగి ఉంది. రోటోల్ వంటి స్థిరమైన స్పీడ్ ప్రొపెల్లర్లను ఉపయోగించడం ద్వారా దీనిని తగ్గించవచ్చు, కాని ఇవి 1940 వరకు గణనీయమైన"&amp;" పరిమాణంలో అందుబాటులో లేవు మరియు అవి విజయవంతంగా చేసిన హరికేన్ పనితీరును మెరుగుపరచడానికి అత్యవసరంగా అవసరం. [1] హెన్లీ ఉత్పత్తిని గ్లోస్టర్ విమానానికి ఉప కాంట్రాక్ట్ చేశారు మరియు 200 ఉత్పత్తిలోకి ఆదేశించబడ్డాయి. రెండవ నమూనాను గాలి నుండి గాలికి కాల్పులైన సోర"&amp;"్టీల తరువాత డ్రోగ్ కేబుల్‌లో లాగడానికి ప్రొపెల్లర్-నడిచే వించ్‌తో అమర్చారు. ఇది మొట్టమొదట 26 మే 1938 న ఎగురవేయబడింది. ప్రొడక్షన్ హెన్లీ III విమానం, 1, 5 మరియు 10 బాంబు మరియు గన్నరీ పాఠశాలలతో పాటు బారో, మిల్లమ్ మరియు స్క్వైర్స్ గేట్ వద్ద ఎయిర్ గన్నరీ పాఠశా"&amp;"లలతో పాటు సేవలు ప్రవేశించింది. దురదృష్టవశాత్తు, ఈ విమానం అవాస్తవికంగా తక్కువ వెళ్ళుట వేగం 220 mph (350 కిమీ/గం) కు పరిమితం చేయకపోతే, ఇంజిన్ వైఫల్యాల రేటు ఆమోదయోగ్యం కానిది, హెన్లీ యొక్క అసలు మిషన్లకు సరిపోయే శీతలీకరణ వ్యవస్థకు కారణమని చెప్పబడింది. అధిక ఇం"&amp;"జిన్ వేగంతో లక్ష్యాన్ని లాగేటప్పుడు కానీ తక్కువ ఎయిర్‌స్పీడ్. [2] హెన్లీలు పెద్ద డ్రోగ్ లక్ష్యాలను విమాన వ్యతిరేక సహకార యూనిట్లతో పెద్ద డ్రోగ్ లక్ష్యాలను బహిష్కరించారు, ఈ పాత్రకు తమను తాము బాగా ధృవీకరించేవారు కూడా తమను తాము నిరూపించుకున్నారు; ఇంజిన్ వైఫల్"&amp;"యాల సంఖ్య పెరిగింది మరియు ఇంజిన్లతో సమస్యలు డ్రోగ్ లక్ష్యాలను విడుదల చేయడంలో ఇబ్బందులు పెరిగాయి. ఇంజిన్ కటౌట్ చేసిన తరువాత అనేక హెన్లీలు పోయాయి మరియు డ్రోగ్ త్వరగా విడుదల కాలేదు. ఈ సమస్యకు ఒక పరిష్కారం ఎన్నడూ కనుగొనబడలేదు మరియు 1942 మధ్యలో, హెన్లీని సేవ న"&amp;"ుండి ఉపసంహరించుకున్నారు, స్వీకరించిన బౌల్టన్ పాల్ డిఫెంట్స్ మరియు ప్రత్యేకమైన మైల్స్ మార్టినెట్ విమానాలకు అనుకూలంగా. [3] 1920 నుండి హాకర్ విమానం నుండి డేటా [4] సాధారణ లక్షణాలు పనితీరు సంబంధిత అభివృద్ధి విమానం పోల్చదగిన పాత్ర, కాన్ఫిగరేషన్ మరియు ERA")</f>
        <v>హాకర్ హెన్లీ అనేది బ్రిటిష్ రెండు-సీట్ల టార్గెట్ టగ్, ఇది హాకర్ హరికేన్ నుండి తీసుకోబడింది, ఇది రెండవ ప్రపంచ యుద్ధంలో రాయల్ వైమానిక దళం నిర్వహించింది. 1934 లో వైమానిక మంత్రిత్వ శాఖ స్పెసిఫికేషన్ p.4/34 జారీ చేయబడింది, ఇది లైట్ బాంబర్ కోసం పిలుపునిచ్చింది, దీనిని డైవ్-బాంబర్‌గా దగ్గరి మద్దతు పాత్రలో కూడా అమలు చేయవచ్చు. ఫైరీ, గ్లోస్టర్ మరియు హాకర్ ఈ అవసరాన్ని నెరవేర్చడానికి ప్రయత్నించారు మరియు పోటీ సాధ్యమైనంత ఎక్కువ పనితీరును సాధించడానికి పోటీ ఉంది. విమానానికి నిరాడంబరమైన బాంబు లోడ్ మాత్రమే అవసరం మరియు పనితీరు చాలా ముఖ్యమైనది కావడంతో, హాకర్ డిజైన్ బృందం వారి హరికేన్ ఫైటర్‌కు సమానమైన విమానాన్ని అభివృద్ధి చేయడంపై దాని ప్రయత్నాలను కేంద్రీకరించడానికి ఎంచుకుంది. హరికేన్ అప్పుడు అధునాతన రూపకల్పన దశలో ఉంది మరియు కొన్ని సమావేశాలు రెండు విమానాలకు సాధారణం అయితే ఆర్థిక వ్యవస్థలు ఉంటాయి. ఇది హెన్లీకి దారితీసింది, ఎందుకంటే ఇది తెలిసి, హరికేన్‌తో ఒకేలా బాహ్య వింగ్ ప్యానెల్ మరియు టెయిల్‌ప్లేన్ జిగ్స్‌ను పంచుకుంది. రెండూ రోల్స్ రాయిస్ మెర్లిన్ ఇంజిన్‌ను కలిగి ఉన్నాయి, ఎందుకంటే ఇది ఉత్తమ శక్తి-బరువు నిష్పత్తిని మరియు కనీస ఫ్రంటల్ ప్రాంతాన్ని అందించింది. హెన్లీ యొక్క కాంటిలివర్ ఫాబ్రిక్-కప్పబడిన మోనోప్లేన్ వింగ్ మిడ్-సెట్, ముడుచుకునే టెయిల్ వీల్ ల్యాండింగ్ గేర్ ఎంపిక చేయబడింది మరియు పైలట్ మరియు పరిశీలకుడు/ఎయిర్ గన్నర్ కోసం వసతి కల్పించబడింది, ఇది హరికేన్ యొక్క సింగిల్-సీట్ కాక్‌పిట్‌కు భిన్నంగా ఉంది. హెన్లీ ప్రోటోటైప్ నిర్మాణం 1935 మధ్యలో ప్రారంభమైనప్పటికీ, హరికేన్ అభివృద్ధికి ప్రాధాన్యత ఇవ్వడంతో, 10 మార్చి 1937 వరకు, మెర్లిన్ "ఎఫ్" ఇంజిన్‌తో నడిచేది కాదు, ఇది మొదట బ్రూక్‌లాండ్స్‌లో ప్రయాణించబడింది, పోటీ చేసిన కొద్దిసేపటికే, కొంతకాలం ఫైరీ p.4/34. తదనంతరం, ఈ విమానం కాంతి మిశ్రమం ఒత్తిడితో కూడిన-చర్మ రెక్కలు మరియు మెర్లిన్ I ఇంజిన్ (ఎఫ్ యొక్క ప్రొడక్షన్ వెర్షన్) తో రీఫిట్ చేయబడింది మరియు తదుపరి పరీక్ష విమానాలు దాని పనితీరు యొక్క నైపుణ్యాన్ని నిర్ధారించాయి. ఇది 300 mph (480 కిమీ/గం) వేగంతో చేరుకోవచ్చు. ఈ సమయానికి, వైమానిక మంత్రిత్వ శాఖ దీనికి ఇకపై తేలికపాటి బాంబర్ అవసరం లేదని నిర్ణయించింది (బహుశా ఈ పాత్ర ఫైరీ యుద్ధం ద్వారా తగినంతగా నిండి ఉందని భావించినందున). దీని ప్రకారం, RAF విధానానికి అనుగుణంగా హెన్లీ డైవ్ బ్రేక్‌లతో అమర్చబడలేదు; బాంబు క్రచెస్; లేదా ప్రత్యేకమైన బాంబు దృశ్యాలు మరియు తద్వారా 70 ° కంటే ఎక్కువ దాడి కోణాలకు పరిమితం విడుదల మరియు డైవ్ టెర్మినేషన్ సిస్టమ్ మరియు పిన్-పాయింట్ ఖచ్చితత్వం యొక్క నిలువు డైవ్‌లకు సామర్థ్యం కలిగి ఉంటుంది) టార్గెట్-టౌయింగ్ డ్యూటీకి పంపబడింది. 1938 లో డైవ్ బాంబర్లపై పనిని వదిలివేయాలని వైమానిక మంత్రిత్వ శాఖ తీసుకున్న నిర్ణయం డైవ్‌లో ఇంజిన్ ఓవర్‌స్పీడ్ ప్రమాదంతో చాలా సంబంధం కలిగి ఉంది. రోటోల్ వంటి స్థిరమైన స్పీడ్ ప్రొపెల్లర్లను ఉపయోగించడం ద్వారా దీనిని తగ్గించవచ్చు, కాని ఇవి 1940 వరకు గణనీయమైన పరిమాణంలో అందుబాటులో లేవు మరియు అవి విజయవంతంగా చేసిన హరికేన్ పనితీరును మెరుగుపరచడానికి అత్యవసరంగా అవసరం. [1] హెన్లీ ఉత్పత్తిని గ్లోస్టర్ విమానానికి ఉప కాంట్రాక్ట్ చేశారు మరియు 200 ఉత్పత్తిలోకి ఆదేశించబడ్డాయి. రెండవ నమూనాను గాలి నుండి గాలికి కాల్పులైన సోర్టీల తరువాత డ్రోగ్ కేబుల్‌లో లాగడానికి ప్రొపెల్లర్-నడిచే వించ్‌తో అమర్చారు. ఇది మొట్టమొదట 26 మే 1938 న ఎగురవేయబడింది. ప్రొడక్షన్ హెన్లీ III విమానం, 1, 5 మరియు 10 బాంబు మరియు గన్నరీ పాఠశాలలతో పాటు బారో, మిల్లమ్ మరియు స్క్వైర్స్ గేట్ వద్ద ఎయిర్ గన్నరీ పాఠశాలలతో పాటు సేవలు ప్రవేశించింది. దురదృష్టవశాత్తు, ఈ విమానం అవాస్తవికంగా తక్కువ వెళ్ళుట వేగం 220 mph (350 కిమీ/గం) కు పరిమితం చేయకపోతే, ఇంజిన్ వైఫల్యాల రేటు ఆమోదయోగ్యం కానిది, హెన్లీ యొక్క అసలు మిషన్లకు సరిపోయే శీతలీకరణ వ్యవస్థకు కారణమని చెప్పబడింది. అధిక ఇంజిన్ వేగంతో లక్ష్యాన్ని లాగేటప్పుడు కానీ తక్కువ ఎయిర్‌స్పీడ్. [2] హెన్లీలు పెద్ద డ్రోగ్ లక్ష్యాలను విమాన వ్యతిరేక సహకార యూనిట్లతో పెద్ద డ్రోగ్ లక్ష్యాలను బహిష్కరించారు, ఈ పాత్రకు తమను తాము బాగా ధృవీకరించేవారు కూడా తమను తాము నిరూపించుకున్నారు; ఇంజిన్ వైఫల్యాల సంఖ్య పెరిగింది మరియు ఇంజిన్లతో సమస్యలు డ్రోగ్ లక్ష్యాలను విడుదల చేయడంలో ఇబ్బందులు పెరిగాయి. ఇంజిన్ కటౌట్ చేసిన తరువాత అనేక హెన్లీలు పోయాయి మరియు డ్రోగ్ త్వరగా విడుదల కాలేదు. ఈ సమస్యకు ఒక పరిష్కారం ఎన్నడూ కనుగొనబడలేదు మరియు 1942 మధ్యలో, హెన్లీని సేవ నుండి ఉపసంహరించుకున్నారు, స్వీకరించిన బౌల్టన్ పాల్ డిఫెంట్స్ మరియు ప్రత్యేకమైన మైల్స్ మార్టినెట్ విమానాలకు అనుకూలంగా. [3] 1920 నుండి హాకర్ విమానం నుండి డేటా [4] సాధారణ లక్షణాలు పనితీరు సంబంధిత అభివృద్ధి విమానం పోల్చదగిన పాత్ర, కాన్ఫిగరేషన్ మరియు ERA</v>
      </c>
      <c r="E30" s="1" t="s">
        <v>725</v>
      </c>
      <c r="M30" s="1" t="s">
        <v>726</v>
      </c>
      <c r="N30" s="1" t="str">
        <f>IFERROR(__xludf.DUMMYFUNCTION("GOOGLETRANSLATE(M:M, ""en"", ""te"")"),"టార్గెట్ టగ్")</f>
        <v>టార్గెట్ టగ్</v>
      </c>
      <c r="O30" s="1" t="s">
        <v>727</v>
      </c>
      <c r="P30" s="1" t="s">
        <v>728</v>
      </c>
      <c r="Q30" s="1" t="str">
        <f>IFERROR(__xludf.DUMMYFUNCTION("GOOGLETRANSLATE(P:P, ""en"", ""te"")"),"హాకర్ విమానం, గ్లోస్టర్ విమానం")</f>
        <v>హాకర్ విమానం, గ్లోస్టర్ విమానం</v>
      </c>
      <c r="R30" s="1" t="s">
        <v>729</v>
      </c>
      <c r="U30" s="4">
        <v>13584.0</v>
      </c>
      <c r="V30" s="1">
        <v>202.0</v>
      </c>
      <c r="W30" s="1">
        <v>2.0</v>
      </c>
      <c r="X30" s="1" t="s">
        <v>730</v>
      </c>
      <c r="Y30" s="1" t="s">
        <v>731</v>
      </c>
      <c r="Z30" s="1" t="s">
        <v>732</v>
      </c>
      <c r="AA30" s="1" t="s">
        <v>733</v>
      </c>
      <c r="AB30" s="1" t="s">
        <v>734</v>
      </c>
      <c r="AD30" s="1" t="s">
        <v>735</v>
      </c>
      <c r="AE30" s="1" t="s">
        <v>736</v>
      </c>
      <c r="AF30" s="1" t="s">
        <v>737</v>
      </c>
      <c r="AG30" s="1" t="s">
        <v>738</v>
      </c>
      <c r="AH30" s="1" t="s">
        <v>739</v>
      </c>
      <c r="AJ30" s="1" t="s">
        <v>740</v>
      </c>
      <c r="AM30" s="1" t="s">
        <v>741</v>
      </c>
      <c r="AN30" s="1" t="str">
        <f>IFERROR(__xludf.DUMMYFUNCTION("GOOGLETRANSLATE(AM:AM, ""en"", ""te"")"),"రాయల్ వైమానిక దళం")</f>
        <v>రాయల్ వైమానిక దళం</v>
      </c>
      <c r="AO30" s="1" t="s">
        <v>742</v>
      </c>
      <c r="AP30" s="1" t="s">
        <v>253</v>
      </c>
      <c r="AR30" s="1" t="s">
        <v>743</v>
      </c>
      <c r="AS30" s="1" t="s">
        <v>744</v>
      </c>
      <c r="AX30" s="1">
        <v>1938.0</v>
      </c>
      <c r="AZ30" s="1" t="s">
        <v>745</v>
      </c>
      <c r="BA30" s="1" t="s">
        <v>746</v>
      </c>
      <c r="BB30" s="1">
        <v>1945.0</v>
      </c>
      <c r="BG30" s="1" t="s">
        <v>493</v>
      </c>
      <c r="BO30" s="1" t="s">
        <v>410</v>
      </c>
      <c r="BR30" s="1" t="s">
        <v>747</v>
      </c>
      <c r="BS30" s="1" t="s">
        <v>748</v>
      </c>
      <c r="BX30" s="1" t="s">
        <v>749</v>
      </c>
      <c r="BY30" s="1" t="s">
        <v>750</v>
      </c>
      <c r="CD30" s="2" t="s">
        <v>751</v>
      </c>
      <c r="CK30" s="2" t="s">
        <v>752</v>
      </c>
      <c r="CL30" s="1" t="s">
        <v>753</v>
      </c>
    </row>
    <row r="31">
      <c r="A31" s="1" t="s">
        <v>754</v>
      </c>
      <c r="B31" s="1" t="str">
        <f>IFERROR(__xludf.DUMMYFUNCTION("GOOGLETRANSLATE(A:A, ""en"", ""te"")"),"పీల్ ఎమెరాడ్")</f>
        <v>పీల్ ఎమెరాడ్</v>
      </c>
      <c r="C31" s="1" t="s">
        <v>755</v>
      </c>
      <c r="D31" s="1" t="str">
        <f>IFERROR(__xludf.DUMMYFUNCTION("GOOGLETRANSLATE(C:C, ""en"", ""te"")"),"పైల్ సిపి -30 ఎమెరాడ్ (ఫ్రెంచ్: ఎమెరాడ్ = ""ఎమరాల్డ్"") అనేది 1950 ల మధ్యలో ఫ్రాన్స్‌లో రూపొందించిన ఒక విమానం మరియు కర్మాగారాలు మరియు హోమ్‌బిల్డర్లు రెండింటినీ విస్తృతంగా నిర్మించారు. ఎమెరాడ్ అనేది తక్కువ-వింగ్ కాంటిలివర్ మోనోప్లేన్, ఇది స్థిర టెయిల్‌వీల్"&amp;" అండర్ క్యారేజ్ మరియు రెండు కోసం పక్కపక్కనే సీటింగ్. ఈ విమానం కలప నిర్మాణాన్ని లామినేటెడ్ బాక్స్ స్పార్‌తో దీర్ఘవృత్తాకార వెనుకంజలో ఉపయోగిస్తుంది. [1] ఈ నమూనాను క్లాడ్ పైల్ రూపొందించారు మరియు నిర్మించారు, అతను విమానం తయారీకి అనేక సంస్థలకు లైసెన్స్ ఇచ్చాడు"&amp;", చాలావరకు కూపావియా. ఈ ప్రారంభ ఉత్పత్తి యంత్రాలు ప్రోటోటైప్ మాదిరిగానే ఉన్నాయి, కానీ వాటిని మరింత శక్తివంతమైన ఇంజిన్లతో అమర్చారు. డిజైన్ యొక్క మొట్టమొదటి ప్రధాన పునర్విమర్శ సూపర్ ఎమెరాడ్, 1960 ల ప్రారంభంలో SCINTEX లో పనిచేస్తున్నప్పుడు పైల్ రూపొందించినది."&amp;" ఇది బలోపేతం చేసిన ఎయిర్ఫ్రేమ్ మరియు క్లీన్-అప్ ఏరోడైనమిక్స్ను కలిగి ఉంది, ఇది ఏరోబాటిక్స్ కోసం ధృవీకరించబడటానికి వీలు కల్పిస్తుంది. SCINTEX యొక్క సూపర్ ఎమెరాడ్ ఉత్పత్తిలో ఎక్కువ భాగం CAARP కి ఒప్పందం కుదుర్చుకుంది, ఇక్కడ డిజైన్ చివరికి CAP-10 కు ప్రాతిపద"&amp;"ికగా పనిచేసింది. ఎమెరాడెస్ యునైటెడ్ కింగ్‌డమ్‌లో (ఫెయిర్‌ట్రావెల్ చేత లిన్నేట్ గా) మరియు దక్షిణాఫ్రికాలో వర్జీనియా విమానాశ్రయం యొక్క సాధారణ విమానాలు (""జెనైర్"") ద్వారా ఏరియల్ 2 గా దిగుమతి చేసుకున్న ఇంజిన్లతో ఉత్పత్తి చేయబడ్డాయి, [2] పూర్తిగా తయారు చేయబడి"&amp;"న మొదటి విమానం దానిలో పూర్తిగా తయారు చేయబడింది దేశం. [3] లిన్నెట్‌ను గార్లాండ్ ఎయిర్‌క్రాఫ్ట్ కంపెనీ సవరించారు, దీనిని పి.ఎ.టి గార్లాండ్ మరియు డి.ఇ. బియాంచి, బ్రిటిష్ వాయు యోగ్యత అవసరాలను తీర్చడానికి. మొదటి విమానం (జి-ఎపిఎన్‌లు) వైట్ వాల్తామ్‌లో నిర్మించబ"&amp;"డింది మరియు మొదట 1 సెప్టెంబర్ 1958 న స్క్వాడ్రన్ నాయకుడు నెవిల్లే డ్యూక్ చేత ఎగిరింది. మరో రెండు విమానాలు ప్రణాళిక చేయబడ్డాయి, కాని మరోదాన్ని మాత్రమే 1962 లో గార్లాండ్-బియాంచి నిర్మించారు. 1963 మరియు 1965 మధ్య మరో మూడు విమానాలు 100-హెచ్‌పి రోల్స్ రాయిస్ క"&amp;"ాంటినెంటల్ ఓ -200-ఎ ఇంజిన్లతో నిర్మించబడ్డాయి. చివరి రెండు విమానాలలో వన్-పీస్ స్లైడింగ్ కాక్‌పిట్ పందిరి ఉంది. సమీక్షకులు రాయ్ బీస్వెంజర్ మరియు మారినో బోరిక్ 2015 సమీక్షలో డిజైన్‌ను ""ఇది నిర్మించడం త్వరగా కాదు, ఎందుకంటే కలప నిర్మాణం సంక్లిష్ట రూపాల కారణం"&amp;"గా సంక్లిష్టంగా ఉంటుంది, కానీ సౌందర్య పరంగా ఇది నిస్సందేహంగా విజయం."" [4] డేటా. ""[4] డేటా. జేన్ యొక్క ఆల్ ది వరల్డ్ విమానాల నుండి 1961-62 [7] పోల్చదగిన పాత్ర, కాన్ఫిగరేషన్ మరియు యుగం యొక్క సాధారణ లక్షణాల పనితీరు విమానం")</f>
        <v>పైల్ సిపి -30 ఎమెరాడ్ (ఫ్రెంచ్: ఎమెరాడ్ = "ఎమరాల్డ్") అనేది 1950 ల మధ్యలో ఫ్రాన్స్‌లో రూపొందించిన ఒక విమానం మరియు కర్మాగారాలు మరియు హోమ్‌బిల్డర్లు రెండింటినీ విస్తృతంగా నిర్మించారు. ఎమెరాడ్ అనేది తక్కువ-వింగ్ కాంటిలివర్ మోనోప్లేన్, ఇది స్థిర టెయిల్‌వీల్ అండర్ క్యారేజ్ మరియు రెండు కోసం పక్కపక్కనే సీటింగ్. ఈ విమానం కలప నిర్మాణాన్ని లామినేటెడ్ బాక్స్ స్పార్‌తో దీర్ఘవృత్తాకార వెనుకంజలో ఉపయోగిస్తుంది. [1] ఈ నమూనాను క్లాడ్ పైల్ రూపొందించారు మరియు నిర్మించారు, అతను విమానం తయారీకి అనేక సంస్థలకు లైసెన్స్ ఇచ్చాడు, చాలావరకు కూపావియా. ఈ ప్రారంభ ఉత్పత్తి యంత్రాలు ప్రోటోటైప్ మాదిరిగానే ఉన్నాయి, కానీ వాటిని మరింత శక్తివంతమైన ఇంజిన్లతో అమర్చారు. డిజైన్ యొక్క మొట్టమొదటి ప్రధాన పునర్విమర్శ సూపర్ ఎమెరాడ్, 1960 ల ప్రారంభంలో SCINTEX లో పనిచేస్తున్నప్పుడు పైల్ రూపొందించినది. ఇది బలోపేతం చేసిన ఎయిర్ఫ్రేమ్ మరియు క్లీన్-అప్ ఏరోడైనమిక్స్ను కలిగి ఉంది, ఇది ఏరోబాటిక్స్ కోసం ధృవీకరించబడటానికి వీలు కల్పిస్తుంది. SCINTEX యొక్క సూపర్ ఎమెరాడ్ ఉత్పత్తిలో ఎక్కువ భాగం CAARP కి ఒప్పందం కుదుర్చుకుంది, ఇక్కడ డిజైన్ చివరికి CAP-10 కు ప్రాతిపదికగా పనిచేసింది. ఎమెరాడెస్ యునైటెడ్ కింగ్‌డమ్‌లో (ఫెయిర్‌ట్రావెల్ చేత లిన్నేట్ గా) మరియు దక్షిణాఫ్రికాలో వర్జీనియా విమానాశ్రయం యొక్క సాధారణ విమానాలు ("జెనైర్") ద్వారా ఏరియల్ 2 గా దిగుమతి చేసుకున్న ఇంజిన్లతో ఉత్పత్తి చేయబడ్డాయి, [2] పూర్తిగా తయారు చేయబడిన మొదటి విమానం దానిలో పూర్తిగా తయారు చేయబడింది దేశం. [3] లిన్నెట్‌ను గార్లాండ్ ఎయిర్‌క్రాఫ్ట్ కంపెనీ సవరించారు, దీనిని పి.ఎ.టి గార్లాండ్ మరియు డి.ఇ. బియాంచి, బ్రిటిష్ వాయు యోగ్యత అవసరాలను తీర్చడానికి. మొదటి విమానం (జి-ఎపిఎన్‌లు) వైట్ వాల్తామ్‌లో నిర్మించబడింది మరియు మొదట 1 సెప్టెంబర్ 1958 న స్క్వాడ్రన్ నాయకుడు నెవిల్లే డ్యూక్ చేత ఎగిరింది. మరో రెండు విమానాలు ప్రణాళిక చేయబడ్డాయి, కాని మరోదాన్ని మాత్రమే 1962 లో గార్లాండ్-బియాంచి నిర్మించారు. 1963 మరియు 1965 మధ్య మరో మూడు విమానాలు 100-హెచ్‌పి రోల్స్ రాయిస్ కాంటినెంటల్ ఓ -200-ఎ ఇంజిన్లతో నిర్మించబడ్డాయి. చివరి రెండు విమానాలలో వన్-పీస్ స్లైడింగ్ కాక్‌పిట్ పందిరి ఉంది. సమీక్షకులు రాయ్ బీస్వెంజర్ మరియు మారినో బోరిక్ 2015 సమీక్షలో డిజైన్‌ను "ఇది నిర్మించడం త్వరగా కాదు, ఎందుకంటే కలప నిర్మాణం సంక్లిష్ట రూపాల కారణంగా సంక్లిష్టంగా ఉంటుంది, కానీ సౌందర్య పరంగా ఇది నిస్సందేహంగా విజయం." [4] డేటా. "[4] డేటా. జేన్ యొక్క ఆల్ ది వరల్డ్ విమానాల నుండి 1961-62 [7] పోల్చదగిన పాత్ర, కాన్ఫిగరేషన్ మరియు యుగం యొక్క సాధారణ లక్షణాల పనితీరు విమానం</v>
      </c>
      <c r="E31" s="1" t="s">
        <v>756</v>
      </c>
      <c r="M31" s="1" t="s">
        <v>757</v>
      </c>
      <c r="N31" s="1" t="str">
        <f>IFERROR(__xludf.DUMMYFUNCTION("GOOGLETRANSLATE(M:M, ""en"", ""te"")"),"సివిల్ యుటిలిటీ విమానం")</f>
        <v>సివిల్ యుటిలిటీ విమానం</v>
      </c>
      <c r="P31" s="1" t="s">
        <v>758</v>
      </c>
      <c r="Q31" s="1" t="str">
        <f>IFERROR(__xludf.DUMMYFUNCTION("GOOGLETRANSLATE(P:P, ""en"", ""te"")"),"కూపావియా, స్కానోర్, సోకా, రౌచాడ్, రెనార్డ్, కార్ప్, స్కింటెక్స్, ఏరోనాసా, ఫెయిర్‌ట్రావెల్, డర్బన్, గార్లాండ్, హోమ్‌బిల్డర్స్")</f>
        <v>కూపావియా, స్కానోర్, సోకా, రౌచాడ్, రెనార్డ్, కార్ప్, స్కింటెక్స్, ఏరోనాసా, ఫెయిర్‌ట్రావెల్, డర్బన్, గార్లాండ్, హోమ్‌బిల్డర్స్</v>
      </c>
      <c r="R31" s="1" t="s">
        <v>759</v>
      </c>
      <c r="S31" s="1" t="s">
        <v>760</v>
      </c>
      <c r="T31" s="1" t="str">
        <f>IFERROR(__xludf.DUMMYFUNCTION("GOOGLETRANSLATE(S:S, ""en"", ""te"")"),"క్లాడ్ పైల్")</f>
        <v>క్లాడ్ పైల్</v>
      </c>
      <c r="U31" s="4">
        <v>19894.0</v>
      </c>
      <c r="W31" s="1">
        <v>1.0</v>
      </c>
      <c r="X31" s="1" t="s">
        <v>761</v>
      </c>
      <c r="Y31" s="1" t="s">
        <v>762</v>
      </c>
      <c r="Z31" s="1" t="s">
        <v>376</v>
      </c>
      <c r="AA31" s="1" t="s">
        <v>763</v>
      </c>
      <c r="AB31" s="1" t="s">
        <v>764</v>
      </c>
      <c r="AC31" s="1" t="s">
        <v>765</v>
      </c>
      <c r="AD31" s="1" t="s">
        <v>766</v>
      </c>
      <c r="AE31" s="1" t="s">
        <v>767</v>
      </c>
      <c r="AF31" s="1" t="s">
        <v>768</v>
      </c>
      <c r="AG31" s="1" t="s">
        <v>769</v>
      </c>
      <c r="AH31" s="1" t="s">
        <v>770</v>
      </c>
      <c r="AJ31" s="1" t="s">
        <v>771</v>
      </c>
      <c r="AL31" s="1" t="s">
        <v>772</v>
      </c>
      <c r="AP31" s="1" t="s">
        <v>773</v>
      </c>
      <c r="BF31" s="1" t="s">
        <v>774</v>
      </c>
      <c r="BI31" s="1" t="s">
        <v>775</v>
      </c>
      <c r="BN31" s="1">
        <v>6.2</v>
      </c>
    </row>
    <row r="32">
      <c r="A32" s="1" t="s">
        <v>776</v>
      </c>
      <c r="B32" s="1" t="str">
        <f>IFERROR(__xludf.DUMMYFUNCTION("GOOGLETRANSLATE(A:A, ""en"", ""te"")"),"SIPA S.90")</f>
        <v>SIPA S.90</v>
      </c>
      <c r="C32" s="1" t="s">
        <v>777</v>
      </c>
      <c r="D32" s="1" t="str">
        <f>IFERROR(__xludf.DUMMYFUNCTION("GOOGLETRANSLATE(C:C, ""en"", ""te"")"),"SIPA S.90 అనేది 1940 మరియు 1950 లలో ఫ్రెంచ్ నిర్మించిన రెండు-సీట్ల లైట్ టూరింగ్ మరియు శిక్షణా విమానం. SIPA S.90 ను వైవ్స్ గార్డాన్ సోషియాట్ ఇండస్ట్రీల్ పోర్ ఎల్’అరోన్యుటిక్ (సిపా) కోసం రూపొందించారు. ఈ ప్రోటోటైప్ మొదట 15 మే 1947 న ప్రయాణించింది, ఫ్రెంచ్ ఏర"&amp;"ో క్లబ్‌లు ఆపరేషన్ కోసం కొత్త లైట్ రెండు సీట్ల విమానాల కోసం ఫ్రెంచ్ ప్రభుత్వ పోటీని గెలుచుకుంది. ప్రారంభ ఉత్పత్తి S.90 అనేది తక్కువ-వింగ్ విమానం, ఇది స్థిర టెయిల్‌వీల్ అండర్ క్యారేజ్ మరియు రెండు కోసం సైడ్-బై-సైడ్ సీటింగ్‌తో ఉంటుంది. ఇది 75 హెచ్‌పి (56 కిల"&amp;"ోవాట్) మాథిస్ జి 4 ఎఫ్ ఇంజిన్‌తో శక్తినిచ్చింది. నాలుగు ఉదాహరణలు నిర్మించబడ్డాయి. [1] ఏరోక్లబ్‌ల తరపున 100 విమానాలను ఫ్రెంచ్ ప్రభుత్వం ఆదేశించింది మరియు వీటిని 75 హెచ్‌పి (56 కిలోవాట్ల) మినీ 4 డిసి ఇంజన్ సిపా ఎస్ .901 గా నడిపించింది. మొదటిది 25 జూన్ 1948 "&amp;"న ప్రారంభ విమానంలో చేసింది. 1950 ల ప్రారంభంలో డెలివరీలు పూర్తయ్యాయి. వివిధ ఇంజన్లు తరువాత S.901 లో వ్యవస్థాపించబడ్డాయి, ఇది కొత్త మోడల్ సంఖ్యలకు దారితీసింది. [2] తరువాతి సంవత్సరాల్లో, S.90 సిరీస్ సెకండ్‌హ్యాండ్ మార్కెట్లో కొనుగోలుదారులను తక్షణమే కనుగొంది "&amp;"మరియు ఉదాహరణలు బెల్జియం, జర్మనీ, స్విట్జర్లాండ్ మరియు యునైటెడ్ కింగ్‌డమ్‌లోని ప్రైవేట్ యజమానులతో ఎగిరిపోయాయి. మరో తొమ్మిది విమానాలు తరువాత ప్లైవుడ్ కవరింగ్‌తో ఫాబ్రిక్‌కు బదులుగా నిర్మించబడ్డాయి, కొత్త హోదాను అందుకున్నాయి. 2001 లో, ఫ్రాన్స్, స్విట్జర్లాండ"&amp;"్ మరియు యుకెలలో 15 ఉదాహరణలు గాలికి ఉన్నాయి. అన్ని మోడళ్ల మొత్తం ఉత్పత్తి 113 విమానాలు. కింది వైవిధ్యాలు ఉత్పత్తి చేయబడ్డాయి: [3] విమానయాన ప్రపంచ విమానాల నుండి డేటా [4] సాధారణ లక్షణాల పనితీరు")</f>
        <v>SIPA S.90 అనేది 1940 మరియు 1950 లలో ఫ్రెంచ్ నిర్మించిన రెండు-సీట్ల లైట్ టూరింగ్ మరియు శిక్షణా విమానం. SIPA S.90 ను వైవ్స్ గార్డాన్ సోషియాట్ ఇండస్ట్రీల్ పోర్ ఎల్’అరోన్యుటిక్ (సిపా) కోసం రూపొందించారు. ఈ ప్రోటోటైప్ మొదట 15 మే 1947 న ప్రయాణించింది, ఫ్రెంచ్ ఏరో క్లబ్‌లు ఆపరేషన్ కోసం కొత్త లైట్ రెండు సీట్ల విమానాల కోసం ఫ్రెంచ్ ప్రభుత్వ పోటీని గెలుచుకుంది. ప్రారంభ ఉత్పత్తి S.90 అనేది తక్కువ-వింగ్ విమానం, ఇది స్థిర టెయిల్‌వీల్ అండర్ క్యారేజ్ మరియు రెండు కోసం సైడ్-బై-సైడ్ సీటింగ్‌తో ఉంటుంది. ఇది 75 హెచ్‌పి (56 కిలోవాట్) మాథిస్ జి 4 ఎఫ్ ఇంజిన్‌తో శక్తినిచ్చింది. నాలుగు ఉదాహరణలు నిర్మించబడ్డాయి. [1] ఏరోక్లబ్‌ల తరపున 100 విమానాలను ఫ్రెంచ్ ప్రభుత్వం ఆదేశించింది మరియు వీటిని 75 హెచ్‌పి (56 కిలోవాట్ల) మినీ 4 డిసి ఇంజన్ సిపా ఎస్ .901 గా నడిపించింది. మొదటిది 25 జూన్ 1948 న ప్రారంభ విమానంలో చేసింది. 1950 ల ప్రారంభంలో డెలివరీలు పూర్తయ్యాయి. వివిధ ఇంజన్లు తరువాత S.901 లో వ్యవస్థాపించబడ్డాయి, ఇది కొత్త మోడల్ సంఖ్యలకు దారితీసింది. [2] తరువాతి సంవత్సరాల్లో, S.90 సిరీస్ సెకండ్‌హ్యాండ్ మార్కెట్లో కొనుగోలుదారులను తక్షణమే కనుగొంది మరియు ఉదాహరణలు బెల్జియం, జర్మనీ, స్విట్జర్లాండ్ మరియు యునైటెడ్ కింగ్‌డమ్‌లోని ప్రైవేట్ యజమానులతో ఎగిరిపోయాయి. మరో తొమ్మిది విమానాలు తరువాత ప్లైవుడ్ కవరింగ్‌తో ఫాబ్రిక్‌కు బదులుగా నిర్మించబడ్డాయి, కొత్త హోదాను అందుకున్నాయి. 2001 లో, ఫ్రాన్స్, స్విట్జర్లాండ్ మరియు యుకెలలో 15 ఉదాహరణలు గాలికి ఉన్నాయి. అన్ని మోడళ్ల మొత్తం ఉత్పత్తి 113 విమానాలు. కింది వైవిధ్యాలు ఉత్పత్తి చేయబడ్డాయి: [3] విమానయాన ప్రపంచ విమానాల నుండి డేటా [4] సాధారణ లక్షణాల పనితీరు</v>
      </c>
      <c r="E32" s="1" t="s">
        <v>778</v>
      </c>
      <c r="M32" s="1" t="s">
        <v>779</v>
      </c>
      <c r="N32" s="1" t="str">
        <f>IFERROR(__xludf.DUMMYFUNCTION("GOOGLETRANSLATE(M:M, ""en"", ""te"")"),"వ్యక్తిగత మరియు శిక్షకుల విమానం")</f>
        <v>వ్యక్తిగత మరియు శిక్షకుల విమానం</v>
      </c>
      <c r="O32" s="1" t="s">
        <v>780</v>
      </c>
      <c r="P32" s="1" t="s">
        <v>781</v>
      </c>
      <c r="Q32" s="1" t="str">
        <f>IFERROR(__xludf.DUMMYFUNCTION("GOOGLETRANSLATE(P:P, ""en"", ""te"")"),"సిపా")</f>
        <v>సిపా</v>
      </c>
      <c r="R32" s="2" t="s">
        <v>782</v>
      </c>
      <c r="U32" s="4">
        <v>17302.0</v>
      </c>
      <c r="V32" s="1">
        <v>113.0</v>
      </c>
      <c r="W32" s="1">
        <v>1.0</v>
      </c>
      <c r="X32" s="1" t="s">
        <v>783</v>
      </c>
      <c r="Y32" s="1" t="s">
        <v>784</v>
      </c>
      <c r="Z32" s="1" t="s">
        <v>785</v>
      </c>
      <c r="AB32" s="1" t="s">
        <v>786</v>
      </c>
      <c r="AC32" s="1" t="s">
        <v>787</v>
      </c>
      <c r="AD32" s="1" t="s">
        <v>788</v>
      </c>
      <c r="AE32" s="1" t="s">
        <v>789</v>
      </c>
      <c r="AF32" s="1" t="s">
        <v>790</v>
      </c>
      <c r="AJ32" s="1" t="s">
        <v>791</v>
      </c>
      <c r="AP32" s="1" t="s">
        <v>792</v>
      </c>
      <c r="AS32" s="1" t="s">
        <v>793</v>
      </c>
      <c r="AX32" s="1">
        <v>1948.0</v>
      </c>
      <c r="BA32" s="1" t="s">
        <v>275</v>
      </c>
      <c r="BC32" s="1" t="s">
        <v>794</v>
      </c>
      <c r="BE32" s="1" t="s">
        <v>795</v>
      </c>
      <c r="BG32" s="1" t="s">
        <v>796</v>
      </c>
      <c r="BH32" s="2" t="s">
        <v>797</v>
      </c>
      <c r="BI32" s="1" t="s">
        <v>798</v>
      </c>
    </row>
    <row r="33">
      <c r="A33" s="1" t="s">
        <v>799</v>
      </c>
      <c r="B33" s="1" t="str">
        <f>IFERROR(__xludf.DUMMYFUNCTION("GOOGLETRANSLATE(A:A, ""en"", ""te"")"),"టెక్నం పి 2006 టి")</f>
        <v>టెక్నం పి 2006 టి</v>
      </c>
      <c r="C33" s="1" t="s">
        <v>800</v>
      </c>
      <c r="D33" s="1" t="str">
        <f>IFERROR(__xludf.DUMMYFUNCTION("GOOGLETRANSLATE(C:C, ""en"", ""te"")"),"టెక్నం P2006T అనేది ఇటాలియన్ హై-రెక్కల, జంట-ఇంజిన్ ఆల్-మెటల్ [1] కాస్ట్రూజియోని ఏరోనాటిచే టెక్నం నిర్మించిన తేలికపాటి విమానం, ఇది ఇటలీలోని కాపువాలో ఉంది (నేపుల్స్ సమీపంలో). CS23 కింద EASA చే యూరోపియన్ యూనియన్లో ధృవీకరించబడిన P2006T 2010 లో ఫెడరల్ ఏవియేషన్"&amp;" అడ్మినిస్ట్రేషన్ ఫార్ పార్ట్ 23 సర్టిఫికేషన్ అందుకుంది. [2] P2006T అనేది తేలికైన ట్విన్-ఇంజిన్ సర్టిఫైడ్ విమానం, [2] మరియు ఇది పూర్తిగా ముడుచుకునే ల్యాండింగ్ గేర్ మరియు లిక్విడ్-కూల్డ్ రోటాక్స్ ఇంజిన్లతో నాలుగు సీట్ల విమానం, ఇది 92 ఆక్టేన్ అన్లీడెడ్ ఆటోమ"&amp;"ోటివ్ గ్యాసోలిన్ మరియు 100LL లో అమలు చేయగలదు. [3] P2006T అనేది జంట-ఇంజిన్ నాలుగు-సీట్ల కాంటిలివర్ హై-వింగ్ మోనోప్లేన్, ఇది ముడుచుకునే ట్రైసైకిల్ ల్యాండింగ్ గేర్‌తో ఉంటుంది. దీని స్టెబిలేటర్ ఫ్యూజ్‌లేజ్‌తో జతచేయబడుతుంది, ఎక్కువగా నిలువు FIN యొక్క వెనుక (స్"&amp;"టెబిలేటర్ దాని ప్రముఖ అంచులో కటౌట్‌తో ఒకే యూనిట్, ఇక్కడ టెయిల్‌కోన్‌కు మౌంట్ అవుతుంది). ట్రైసైకిల్ ల్యాండింగ్ గేర్ యొక్క ముక్కు వీల్ ముక్కు కోన్లోకి ఉపసంహరించుకుంటుంది; వెనుకంజలో ఉన్న లింక్ ప్రధాన యూనిట్లు దిగువ ఫ్యూజ్‌లేజ్ నుండి విస్తరించి ఉన్న స్టబ్‌లలో"&amp;"కి ఉపసంహరించుకుంటాయి. ఫ్యూజ్‌లేజ్ విభాగం కొద్దిగా గుండ్రని దీర్ఘచతురస్రం, ఇది వెడల్పు కంటే ఎక్కువ. ఫ్యూజ్‌లేజ్ యొక్క ప్రతి వైపు ఒక తలుపు సీటింగ్ ప్రాంతానికి ప్రాప్యతను అందిస్తుంది; అదనంగా, రెండు ఫార్వర్డ్ సీట్ల పైన ఎస్కేప్ హాచ్ అందించబడుతుంది, క్రాష్‌లో ఫ"&amp;"్యూజ్‌లేజ్ వైకల్యం ఆ తలుపులు పనిచేయకుండా నిరోధిస్తే ఉపయోగించబడుతుంది. రోటాక్స్ ఇంజిన్ సిలిండర్ తలలు ద్రవ-చల్లబడినవి; సిలిండర్ బారెల్‌లపై శీతలీకరణ వ్యాన్లు ఉన్నాయి. అందువల్ల ప్రతి కౌల్‌లో నాసెల్లె ద్వారా శీతలీకరణ వాయు ప్రవాహం మరియు శీతలీకరణ రేడియేటర్ రెండూ"&amp;" అవసరం. మైదానంలో ఇంజిన్‌లను ప్రారంభించడానికి ఉపయోగించే ఎలక్ట్రిక్ స్టార్టర్స్, ఇన్‌ఫ్లైట్ పున art ప్రారంభం కోసం కూడా ఉపయోగించాలి, ఎందుకంటే అధికంగా ఉన్న ఇంజన్లు [4] ఆగిపోయిన ప్రొపెల్లర్‌ను దాటి వాయు ప్రవాహాన్ని మార్చలేము. అందువల్ల, FAA ధృవీకరణ కోసం, ప్రామా"&amp;"ణిక బ్యాటరీతో పాటు కంపెనీ బ్యాకప్ బ్యాటరీని జోడించాల్సి ఉంది. పైలట్ యొక్క పవర్ క్వాడ్రంట్ ప్రతి ఇంజిన్ కోసం మూడు నియంత్రణలను కలిగి ఉంటుంది: థొరెటల్, ప్రొపెల్లర్ RPM మరియు కార్బ్యురేటర్ హీట్. ఇంజన్లు ఆటోమేటిక్ మిశ్రమ సర్దుబాటును కలిగి ఉంటాయి, కాబట్టి ప్యాన"&amp;"ెల్‌లో మిశ్రమ నియంత్రణ అవసరం లేదు. [5] విమాన నియంత్రణలు మరియు విమాన ఉపరితలాల మధ్య లింక్ సాధారణ తంతులు కాకుండా పుష్రోడ్ ద్వారా ఉంటుంది. P2006T మొదట 13 సెప్టెంబర్ 2007 న ప్రయాణించింది మరియు 5 జూన్ 2009 న EASA చేత ధృవీకరించబడింది. [6] నాసా యొక్క అన్ని ఎలక్ట్"&amp;"రిక్ ఎక్స్ -57 మాక్స్వెల్ ప్రోటోటైప్ విమానం దాని ప్రాథమిక నిర్మాణంగా పి 2006 టిని ఉపయోగించి అభివృద్ధి చేయబడుతోంది. [7] మల్టీ-ఇంజిన్ పైలట్ శిక్షణ కోసం 5 జూలై 2016 న ఇటాలియన్ వైమానిక దళం యొక్క 70 ° స్టార్మోకు శిక్షణ పాత్రలో పంపిణీ చేయబడిన విమానాల కోసం ఇటాలి"&amp;"యన్ సైనిక హోదా. [10] [2] [15] నుండి డేటా పోల్చదగిన పాత్ర, కాన్ఫిగరేషన్ మరియు ERA యొక్క సాధారణ లక్షణాల పనితీరు సంబంధిత అభివృద్ధి విమానం")</f>
        <v>టెక్నం P2006T అనేది ఇటాలియన్ హై-రెక్కల, జంట-ఇంజిన్ ఆల్-మెటల్ [1] కాస్ట్రూజియోని ఏరోనాటిచే టెక్నం నిర్మించిన తేలికపాటి విమానం, ఇది ఇటలీలోని కాపువాలో ఉంది (నేపుల్స్ సమీపంలో). CS23 కింద EASA చే యూరోపియన్ యూనియన్లో ధృవీకరించబడిన P2006T 2010 లో ఫెడరల్ ఏవియేషన్ అడ్మినిస్ట్రేషన్ ఫార్ పార్ట్ 23 సర్టిఫికేషన్ అందుకుంది. [2] P2006T అనేది తేలికైన ట్విన్-ఇంజిన్ సర్టిఫైడ్ విమానం, [2] మరియు ఇది పూర్తిగా ముడుచుకునే ల్యాండింగ్ గేర్ మరియు లిక్విడ్-కూల్డ్ రోటాక్స్ ఇంజిన్లతో నాలుగు సీట్ల విమానం, ఇది 92 ఆక్టేన్ అన్లీడెడ్ ఆటోమోటివ్ గ్యాసోలిన్ మరియు 100LL లో అమలు చేయగలదు. [3] P2006T అనేది జంట-ఇంజిన్ నాలుగు-సీట్ల కాంటిలివర్ హై-వింగ్ మోనోప్లేన్, ఇది ముడుచుకునే ట్రైసైకిల్ ల్యాండింగ్ గేర్‌తో ఉంటుంది. దీని స్టెబిలేటర్ ఫ్యూజ్‌లేజ్‌తో జతచేయబడుతుంది, ఎక్కువగా నిలువు FIN యొక్క వెనుక (స్టెబిలేటర్ దాని ప్రముఖ అంచులో కటౌట్‌తో ఒకే యూనిట్, ఇక్కడ టెయిల్‌కోన్‌కు మౌంట్ అవుతుంది). ట్రైసైకిల్ ల్యాండింగ్ గేర్ యొక్క ముక్కు వీల్ ముక్కు కోన్లోకి ఉపసంహరించుకుంటుంది; వెనుకంజలో ఉన్న లింక్ ప్రధాన యూనిట్లు దిగువ ఫ్యూజ్‌లేజ్ నుండి విస్తరించి ఉన్న స్టబ్‌లలోకి ఉపసంహరించుకుంటాయి. ఫ్యూజ్‌లేజ్ విభాగం కొద్దిగా గుండ్రని దీర్ఘచతురస్రం, ఇది వెడల్పు కంటే ఎక్కువ. ఫ్యూజ్‌లేజ్ యొక్క ప్రతి వైపు ఒక తలుపు సీటింగ్ ప్రాంతానికి ప్రాప్యతను అందిస్తుంది; అదనంగా, రెండు ఫార్వర్డ్ సీట్ల పైన ఎస్కేప్ హాచ్ అందించబడుతుంది, క్రాష్‌లో ఫ్యూజ్‌లేజ్ వైకల్యం ఆ తలుపులు పనిచేయకుండా నిరోధిస్తే ఉపయోగించబడుతుంది. రోటాక్స్ ఇంజిన్ సిలిండర్ తలలు ద్రవ-చల్లబడినవి; సిలిండర్ బారెల్‌లపై శీతలీకరణ వ్యాన్లు ఉన్నాయి. అందువల్ల ప్రతి కౌల్‌లో నాసెల్లె ద్వారా శీతలీకరణ వాయు ప్రవాహం మరియు శీతలీకరణ రేడియేటర్ రెండూ అవసరం. మైదానంలో ఇంజిన్‌లను ప్రారంభించడానికి ఉపయోగించే ఎలక్ట్రిక్ స్టార్టర్స్, ఇన్‌ఫ్లైట్ పున art ప్రారంభం కోసం కూడా ఉపయోగించాలి, ఎందుకంటే అధికంగా ఉన్న ఇంజన్లు [4] ఆగిపోయిన ప్రొపెల్లర్‌ను దాటి వాయు ప్రవాహాన్ని మార్చలేము. అందువల్ల, FAA ధృవీకరణ కోసం, ప్రామాణిక బ్యాటరీతో పాటు కంపెనీ బ్యాకప్ బ్యాటరీని జోడించాల్సి ఉంది. పైలట్ యొక్క పవర్ క్వాడ్రంట్ ప్రతి ఇంజిన్ కోసం మూడు నియంత్రణలను కలిగి ఉంటుంది: థొరెటల్, ప్రొపెల్లర్ RPM మరియు కార్బ్యురేటర్ హీట్. ఇంజన్లు ఆటోమేటిక్ మిశ్రమ సర్దుబాటును కలిగి ఉంటాయి, కాబట్టి ప్యానెల్‌లో మిశ్రమ నియంత్రణ అవసరం లేదు. [5] విమాన నియంత్రణలు మరియు విమాన ఉపరితలాల మధ్య లింక్ సాధారణ తంతులు కాకుండా పుష్రోడ్ ద్వారా ఉంటుంది. P2006T మొదట 13 సెప్టెంబర్ 2007 న ప్రయాణించింది మరియు 5 జూన్ 2009 న EASA చేత ధృవీకరించబడింది. [6] నాసా యొక్క అన్ని ఎలక్ట్రిక్ ఎక్స్ -57 మాక్స్వెల్ ప్రోటోటైప్ విమానం దాని ప్రాథమిక నిర్మాణంగా పి 2006 టిని ఉపయోగించి అభివృద్ధి చేయబడుతోంది. [7] మల్టీ-ఇంజిన్ పైలట్ శిక్షణ కోసం 5 జూలై 2016 న ఇటాలియన్ వైమానిక దళం యొక్క 70 ° స్టార్మోకు శిక్షణ పాత్రలో పంపిణీ చేయబడిన విమానాల కోసం ఇటాలియన్ సైనిక హోదా. [10] [2] [15] నుండి డేటా పోల్చదగిన పాత్ర, కాన్ఫిగరేషన్ మరియు ERA యొక్క సాధారణ లక్షణాల పనితీరు సంబంధిత అభివృద్ధి విమానం</v>
      </c>
      <c r="E33" s="1" t="s">
        <v>801</v>
      </c>
      <c r="M33" s="1" t="s">
        <v>802</v>
      </c>
      <c r="N33" s="1" t="str">
        <f>IFERROR(__xludf.DUMMYFUNCTION("GOOGLETRANSLATE(M:M, ""en"", ""te"")"),"నాలుగు-సీట్ల లైట్ ట్విన్")</f>
        <v>నాలుగు-సీట్ల లైట్ ట్విన్</v>
      </c>
      <c r="P33" s="1" t="s">
        <v>803</v>
      </c>
      <c r="Q33" s="1" t="str">
        <f>IFERROR(__xludf.DUMMYFUNCTION("GOOGLETRANSLATE(P:P, ""en"", ""te"")"),"టెక్నం")</f>
        <v>టెక్నం</v>
      </c>
      <c r="R33" s="2" t="s">
        <v>804</v>
      </c>
      <c r="S33" s="1" t="s">
        <v>805</v>
      </c>
      <c r="T33" s="1" t="str">
        <f>IFERROR(__xludf.DUMMYFUNCTION("GOOGLETRANSLATE(S:S, ""en"", ""te"")"),"లుయిగి పాస్కేల్")</f>
        <v>లుయిగి పాస్కేల్</v>
      </c>
      <c r="U33" s="4">
        <v>39338.0</v>
      </c>
      <c r="V33" s="1" t="s">
        <v>806</v>
      </c>
      <c r="W33" s="1" t="s">
        <v>691</v>
      </c>
      <c r="X33" s="1" t="s">
        <v>807</v>
      </c>
      <c r="Y33" s="1" t="s">
        <v>808</v>
      </c>
      <c r="Z33" s="1" t="s">
        <v>809</v>
      </c>
      <c r="AA33" s="1" t="s">
        <v>810</v>
      </c>
      <c r="AB33" s="1" t="s">
        <v>811</v>
      </c>
      <c r="AD33" s="1" t="s">
        <v>812</v>
      </c>
      <c r="AE33" s="1" t="s">
        <v>813</v>
      </c>
      <c r="AF33" s="1" t="s">
        <v>814</v>
      </c>
      <c r="AG33" s="1" t="s">
        <v>815</v>
      </c>
      <c r="AH33" s="1" t="s">
        <v>816</v>
      </c>
      <c r="AI33" s="1" t="s">
        <v>817</v>
      </c>
      <c r="AJ33" s="1" t="s">
        <v>818</v>
      </c>
      <c r="AP33" s="1" t="s">
        <v>819</v>
      </c>
      <c r="AQ33" s="1" t="s">
        <v>820</v>
      </c>
      <c r="AR33" s="1" t="s">
        <v>821</v>
      </c>
      <c r="AS33" s="1" t="s">
        <v>822</v>
      </c>
      <c r="AX33" s="1">
        <v>2010.0</v>
      </c>
      <c r="AZ33" s="1" t="s">
        <v>823</v>
      </c>
      <c r="BA33" s="1" t="s">
        <v>824</v>
      </c>
      <c r="BE33" s="1" t="s">
        <v>825</v>
      </c>
      <c r="BG33" s="1" t="s">
        <v>826</v>
      </c>
      <c r="BI33" s="1" t="s">
        <v>827</v>
      </c>
      <c r="BJ33" s="1" t="s">
        <v>828</v>
      </c>
      <c r="BN33" s="1">
        <v>8.8</v>
      </c>
      <c r="BT33" s="1" t="s">
        <v>829</v>
      </c>
      <c r="BU33" s="1" t="s">
        <v>830</v>
      </c>
      <c r="BX33" s="1" t="s">
        <v>831</v>
      </c>
      <c r="BY33" s="1" t="s">
        <v>832</v>
      </c>
      <c r="CM33" s="1" t="s">
        <v>833</v>
      </c>
    </row>
    <row r="34">
      <c r="A34" s="1" t="s">
        <v>834</v>
      </c>
      <c r="B34" s="1" t="str">
        <f>IFERROR(__xludf.DUMMYFUNCTION("GOOGLETRANSLATE(A:A, ""en"", ""te"")"),"గ్లాస్ఫ్లగెల్ BS-1")</f>
        <v>గ్లాస్ఫ్లగెల్ BS-1</v>
      </c>
      <c r="C34" s="1" t="s">
        <v>835</v>
      </c>
      <c r="D34" s="1" t="str">
        <f>IFERROR(__xludf.DUMMYFUNCTION("GOOGLETRANSLATE(C:C, ""en"", ""te"")"),"గ్లాస్ఫ్లగెల్ BS-1, కొన్నిసార్లు Björn స్టెండర్ BS-1 లేదా స్టెండర్ BS-1 అని పిలుస్తారు, ఇది పశ్చిమ జర్మన్, హై-వింగ్, సింగిల్ సీట్, టి-టెయిల్డ్, FAI ఓపెన్ క్లాస్ గ్లైడర్, దీనిని Björn స్టెండర్ రూపొందించారు మరియు నిర్మించారు గ్లాస్ఫ్లగెల్. [1] [2] ప్రోటోటైప"&amp;"్ BS-1 ను స్టెండర్ రూపొందించారు, అక్షరాలు సూచించినట్లు; BS-1 అతని మునుపటి అకాఫ్లీగ్ బ్రౌన్ష్వీగ్ ఎస్బి -6 నిక్సోప్ మీద దగ్గరగా ఉంది, అతను అండర్ గ్రాడ్యుయేట్ అయినప్పుడు ఉత్పత్తి చేశాడు. అతను మరియు అతని ముగ్గురు సహాయకులు రెండు ప్రోటోటైప్‌లను 1962 లో నిర్మిం"&amp;"చారు. అప్పుడు అతను ఒక యువ ఇంజనీరింగ్ విద్యార్థి మరియు దక్షిణాఫ్రికా సెయిల్ ప్లేన్ పైలట్ మరియు పారిశ్రామికవేత్త యొక్క అభ్యర్థన మేరకు విమానాన్ని రూపొందించాడు, దాని కాలానికి చాలా అభివృద్ధి చెందిన డిజైన్‌ను ఉత్పత్తి చేశాడు. డిజైనర్ 1963 లో ప్రోటోటైప్‌లలో ఒకదా"&amp;"నిని పరీక్షించగా, ఈ విమానం విమానంలో నిర్మాణ వైఫల్యానికి గురైంది మరియు స్టెండర్ చంపబడింది. గ్లాస్ఫ్లగెల్ అప్పుడు ఈ ప్రాజెక్టును స్వాధీనం చేసుకున్నాడు మరియు గ్లాస్ఫ్లగెల్ హెచ్ -301 లిబెల్లెను ఉత్పత్తి చేసే వారి అనుభవం ఆధారంగా డిజైన్‌ను తిరిగి ఇంజనీరింగ్ చేశ"&amp;"ాడు. సంస్థ 18 ఉత్పత్తి విమానాలను నిర్మించింది. [1] [2] [3] BS-1 పూర్తిగా ఫైబర్‌గ్లాస్ నుండి నిర్మించబడింది మరియు ఫ్లాప్స్ మరియు డైవ్ బ్రేక్‌లతో 18.0 మీ (59.1 అడుగులు) రెక్కలను కలిగి ఉంది. మరింత గ్లైడ్‌పాత్ నియంత్రణ కోసం BS-1 లో తోక-మౌంటెడ్ పారాచూట్ ఉంది. "&amp;"ల్యాండింగ్ గేర్ ముడుచుకునే మోనోహీల్. [1] [2] ప్రణాళికాబద్ధమైన మెరుగైన మోడల్, BS-1B, ఎప్పుడూ ఉత్పత్తి చేయబడలేదు. [2] BS-1 మొట్టమొదటి ""సూపర్ షిప్‌లలో"" ఒకటిగా పరిగణించబడింది మరియు ఇది 1960 ల మధ్యలో దాని కాలపు అత్యంత పనితీరు గల గ్లైడర్‌లలో ఒకటి. పశ్చిమ జర్మ"&amp;"నీకి చెందిన ఆల్ఫ్రెడ్ రోహ్మ్ 1967 లో ప్రపంచ 300 కిమీ (186 మై) స్పీడ్ రికార్డ్ 135.3 కిమీ/గం (84 mph) కు BS-1 ను ప్రయాణించారు. [4] కాలిఫోర్నియాలోని శాన్ లియాండ్రో యొక్క థియరీ థైస్ 1970 లో 917 కిమీ (570 మైళ్ళు) విమానంలో బిఎస్ -1 ను ఎగురవేసింది. ఆ సమయంలో ఇది"&amp;" ఇప్పటివరకు చేసిన మూడవ పొడవైన విమాన విమానమే. [1] [2] సెయిల్‌ప్లేన్ డైరెక్టరీ మరియు పెరిగే డేటా [1] [2] పోల్చదగిన పాత్ర, కాన్ఫిగరేషన్ మరియు ERA సంబంధిత జాబితాల యొక్క సాధారణ లక్షణాలు పనితీరు విమానం")</f>
        <v>గ్లాస్ఫ్లగెల్ BS-1, కొన్నిసార్లు Björn స్టెండర్ BS-1 లేదా స్టెండర్ BS-1 అని పిలుస్తారు, ఇది పశ్చిమ జర్మన్, హై-వింగ్, సింగిల్ సీట్, టి-టెయిల్డ్, FAI ఓపెన్ క్లాస్ గ్లైడర్, దీనిని Björn స్టెండర్ రూపొందించారు మరియు నిర్మించారు గ్లాస్ఫ్లగెల్. [1] [2] ప్రోటోటైప్ BS-1 ను స్టెండర్ రూపొందించారు, అక్షరాలు సూచించినట్లు; BS-1 అతని మునుపటి అకాఫ్లీగ్ బ్రౌన్ష్వీగ్ ఎస్బి -6 నిక్సోప్ మీద దగ్గరగా ఉంది, అతను అండర్ గ్రాడ్యుయేట్ అయినప్పుడు ఉత్పత్తి చేశాడు. అతను మరియు అతని ముగ్గురు సహాయకులు రెండు ప్రోటోటైప్‌లను 1962 లో నిర్మించారు. అప్పుడు అతను ఒక యువ ఇంజనీరింగ్ విద్యార్థి మరియు దక్షిణాఫ్రికా సెయిల్ ప్లేన్ పైలట్ మరియు పారిశ్రామికవేత్త యొక్క అభ్యర్థన మేరకు విమానాన్ని రూపొందించాడు, దాని కాలానికి చాలా అభివృద్ధి చెందిన డిజైన్‌ను ఉత్పత్తి చేశాడు. డిజైనర్ 1963 లో ప్రోటోటైప్‌లలో ఒకదానిని పరీక్షించగా, ఈ విమానం విమానంలో నిర్మాణ వైఫల్యానికి గురైంది మరియు స్టెండర్ చంపబడింది. గ్లాస్ఫ్లగెల్ అప్పుడు ఈ ప్రాజెక్టును స్వాధీనం చేసుకున్నాడు మరియు గ్లాస్ఫ్లగెల్ హెచ్ -301 లిబెల్లెను ఉత్పత్తి చేసే వారి అనుభవం ఆధారంగా డిజైన్‌ను తిరిగి ఇంజనీరింగ్ చేశాడు. సంస్థ 18 ఉత్పత్తి విమానాలను నిర్మించింది. [1] [2] [3] BS-1 పూర్తిగా ఫైబర్‌గ్లాస్ నుండి నిర్మించబడింది మరియు ఫ్లాప్స్ మరియు డైవ్ బ్రేక్‌లతో 18.0 మీ (59.1 అడుగులు) రెక్కలను కలిగి ఉంది. మరింత గ్లైడ్‌పాత్ నియంత్రణ కోసం BS-1 లో తోక-మౌంటెడ్ పారాచూట్ ఉంది. ల్యాండింగ్ గేర్ ముడుచుకునే మోనోహీల్. [1] [2] ప్రణాళికాబద్ధమైన మెరుగైన మోడల్, BS-1B, ఎప్పుడూ ఉత్పత్తి చేయబడలేదు. [2] BS-1 మొట్టమొదటి "సూపర్ షిప్‌లలో" ఒకటిగా పరిగణించబడింది మరియు ఇది 1960 ల మధ్యలో దాని కాలపు అత్యంత పనితీరు గల గ్లైడర్‌లలో ఒకటి. పశ్చిమ జర్మనీకి చెందిన ఆల్ఫ్రెడ్ రోహ్మ్ 1967 లో ప్రపంచ 300 కిమీ (186 మై) స్పీడ్ రికార్డ్ 135.3 కిమీ/గం (84 mph) కు BS-1 ను ప్రయాణించారు. [4] కాలిఫోర్నియాలోని శాన్ లియాండ్రో యొక్క థియరీ థైస్ 1970 లో 917 కిమీ (570 మైళ్ళు) విమానంలో బిఎస్ -1 ను ఎగురవేసింది. ఆ సమయంలో ఇది ఇప్పటివరకు చేసిన మూడవ పొడవైన విమాన విమానమే. [1] [2] సెయిల్‌ప్లేన్ డైరెక్టరీ మరియు పెరిగే డేటా [1] [2] పోల్చదగిన పాత్ర, కాన్ఫిగరేషన్ మరియు ERA సంబంధిత జాబితాల యొక్క సాధారణ లక్షణాలు పనితీరు విమానం</v>
      </c>
      <c r="E34" s="1" t="s">
        <v>836</v>
      </c>
      <c r="M34" s="1" t="s">
        <v>647</v>
      </c>
      <c r="N34" s="1" t="str">
        <f>IFERROR(__xludf.DUMMYFUNCTION("GOOGLETRANSLATE(M:M, ""en"", ""te"")"),"గ్లైడర్")</f>
        <v>గ్లైడర్</v>
      </c>
      <c r="O34" s="2" t="s">
        <v>837</v>
      </c>
      <c r="P34" s="1" t="s">
        <v>838</v>
      </c>
      <c r="Q34" s="1" t="str">
        <f>IFERROR(__xludf.DUMMYFUNCTION("GOOGLETRANSLATE(P:P, ""en"", ""te"")"),"గ్లాస్ఫ్లగెల్")</f>
        <v>గ్లాస్ఫ్లగెల్</v>
      </c>
      <c r="R34" s="1" t="s">
        <v>839</v>
      </c>
      <c r="S34" s="1" t="s">
        <v>840</v>
      </c>
      <c r="T34" s="1" t="str">
        <f>IFERROR(__xludf.DUMMYFUNCTION("GOOGLETRANSLATE(S:S, ""en"", ""te"")"),"Björn స్టెండర్")</f>
        <v>Björn స్టెండర్</v>
      </c>
      <c r="V34" s="1" t="s">
        <v>841</v>
      </c>
      <c r="W34" s="1" t="s">
        <v>453</v>
      </c>
      <c r="Y34" s="1" t="s">
        <v>842</v>
      </c>
      <c r="AA34" s="1" t="s">
        <v>843</v>
      </c>
      <c r="AB34" s="1" t="s">
        <v>844</v>
      </c>
      <c r="AC34" s="1" t="s">
        <v>845</v>
      </c>
      <c r="AI34" s="1" t="s">
        <v>846</v>
      </c>
      <c r="AL34" s="1" t="s">
        <v>847</v>
      </c>
      <c r="AR34" s="1" t="s">
        <v>848</v>
      </c>
      <c r="AX34" s="1">
        <v>1962.0</v>
      </c>
      <c r="BE34" s="1" t="s">
        <v>849</v>
      </c>
      <c r="BG34" s="1" t="s">
        <v>850</v>
      </c>
      <c r="BH34" s="1" t="s">
        <v>851</v>
      </c>
      <c r="BN34" s="1">
        <v>23.0</v>
      </c>
      <c r="BP34" s="1">
        <v>44.0</v>
      </c>
      <c r="BQ34" s="1" t="s">
        <v>852</v>
      </c>
    </row>
    <row r="35">
      <c r="A35" s="1" t="s">
        <v>853</v>
      </c>
      <c r="B35" s="1" t="str">
        <f>IFERROR(__xludf.DUMMYFUNCTION("GOOGLETRANSLATE(A:A, ""en"", ""te"")"),"గ్రోబ్ స్ట్రాటో 2 సి")</f>
        <v>గ్రోబ్ స్ట్రాటో 2 సి</v>
      </c>
      <c r="C35" s="1" t="s">
        <v>854</v>
      </c>
      <c r="D35" s="1" t="str">
        <f>IFERROR(__xludf.DUMMYFUNCTION("GOOGLETRANSLATE(C:C, ""en"", ""te"")"),"గ్రోబ్ స్ట్రాటో 2 సి ఒక జర్మన్ ప్రయోగాత్మక హై ఎలిట్యూడ్ రీసెర్చ్ విమానం. రెండు టర్బోచార్జ్డ్ పిస్టన్ ఇంజిన్లతో నడిచే మరియు మిశ్రమ నిర్మాణం యొక్క చాలా పొడవైన రెక్కను కలిగి ఉంది, 1990 లలో ఒక విమానం నిర్మించబడింది, కాని దాని చివరి విమానంలో పిస్టన్-ఇంజిన్ విమ"&amp;"ానాల కోసం ప్రపంచ ఎత్తు రికార్డును సృష్టించినప్పటికీ వదిలివేయబడింది. ఏప్రిల్ 1992 లో, జర్మన్ ఏరోస్పేస్ సెంటర్ (డ్యూయిషెస్ జెంట్రమ్ ఫర్ లుఫ్ట్- యుఎన్డి రౌమ్‌ఫహార్ట్ ఇ.వి - డిఎల్‌ఆర్) వాతావరణ, స్ట్రాటోస్పిరిక్ మరియు వాతావరణ పరిశోధనలను నిర్వహించడానికి ఒక విమా"&amp;"నాన్ని అభివృద్ధి చేయడానికి ఒక కార్యక్రమాన్ని ప్రారంభించింది. [1] ఈ అవసరాలను తీర్చడానికి ఒక విమానాన్ని రూపకల్పన చేయడానికి మరియు నిర్మించడానికి ఇది గ్రోబ్ ఏరోస్పేస్‌ను ఎంచుకుంది, విమాన నిర్మాణాలలో మిశ్రమ పదార్థాల వాడకంలో దాని అనుభవం ఆధారంగా, ఎగ్రెట్ నిఘా వి"&amp;"మానం యొక్క విజయవంతమైన అభివృద్ధితో, ఈ విమానం 1996 నాటికి పనిచేస్తుందని భావిస్తున్నారు. [[[ 2] 48 గంటలు 24,000 మీ (78,700 అడుగులు) ఎత్తులో పనిచేయవలసిన అవసరాన్ని తీర్చడానికి, [3] గ్రోబ్ ట్విన్-ఇంజిన్డ్ విమానాన్ని 56.5 మీ (185 అడుగుల 4½ అంగుళాలు) నిటారుగా, చా"&amp;"లా ఎక్కువ కారక నిష్పత్తి రెక్కతో రూపొందించాడు. స్పాన్. [4] రెక్కలు వింగ్లెట్‌లను కలిగి ఉన్నాయి మరియు ఫ్యూజ్‌లేజ్ పైభాగంలో అమర్చబడ్డాయి, ఇవి టి-టెయిల్ కాన్ఫిగరేషన్‌లో ముగించబడ్డాయి. ఈ విమానం ఇద్దరు పైలట్లు చేత రూపొందించబడింది మరియు ఇద్దరు శాస్త్రవేత్తలు మర"&amp;"ియు అనుబంధ మిషన్ పరికరాలను ఒత్తిడితో కూడిన క్యాబిన్‌లో ఉంచగలదు. ఒక గల్లీ, విశ్రాంతి సౌకర్యాలు మరియు టాయిలెట్ అందించబడ్డాయి. [1] ఒకే టర్బోప్రాప్ ఇంజిన్‌తో నడిచే ఎగ్రెట్ మాదిరిగా కాకుండా, స్ట్రాటోను రెండు వింగ్-మౌంటెడ్ పషర్ కాంపౌండ్ ఇంజిన్‌లతో నడిచేది టర్బో"&amp;"చార్జ్డ్ పిస్టన్ ఇంజిన్‌తో కూడిన పిడబ్ల్యు 127 టర్బోప్రాప్ ఇంజిన్ నుండి గ్యాస్ జనరేటర్‌తో ఉంటుంది. అధిక ఎత్తులో పిస్టన్ ఇంజిన్. ఇది అధిక ఎత్తులో శక్తిని నిర్వహించే ప్రయోజనాన్ని కలిగి ఉంది. [4] ప్రతి ఇంజిన్ 6 మీ (19 అడుగుల 8 అంగుళాలు) వ్యాసం ఐదు-బ్లేడెడ్ ప"&amp;"్రొపెల్లర్‌ను నడిపించింది. [1] ఎయిర్ఫ్రేమ్ అచ్చుల నిర్మాణం నవంబర్ 1992 మధ్యలో ప్రారంభమైంది, మరుసటి సంవత్సరం ఏప్రిల్‌లో ఎయిర్‌ఫ్రేమ్ నిర్మాణం ప్రారంభమైంది, ఇది టెయిల్‌ప్లేన్‌తో ప్రారంభమైంది. ఎయిర్ఫ్రేమ్ 1994 లో పూర్తయింది మరియు ఇంజిన్ సంస్థాపన ప్రారంభమైంది"&amp;". [1] ప్రోటోటైప్ మొదట 31 మార్చి 1995 న ప్రయాణించింది. [5] అయినప్పటికీ, ఖర్చులు అధిగమించాయి, మరియు ప్రోటోటైప్, ఆఫ్ షెల్ఫ్ పరికరాలతో కాన్సెప్ట్ విమానానికి రుజువుగా మరియు ఉత్పత్తి విమానాల కోసం ప్రణాళిక చేయబడిన దానికంటే భారీ రెక్కల నిర్మాణం, [6] ఆలస్యం మరియు "&amp;"ఆశించిన పనితీరును అందించలేదు. [7 ] 4 ఆగస్టు 1995 న మనుషుల పిస్టన్-ఇంజిన్ విమానాల కోసం 18,552 మీ (60,897 అడుగులు), [8] దాని 29 వ తేదీన మరియు తుది విమానంగా మారినప్పటికీ, ఈ కార్యక్రమాన్ని 1996 లో డిఎల్‌ఆర్ రద్దు చేసింది. [[8] 9] బ్రాస్సీ యొక్క ప్రపంచ విమానం "&amp;"&amp; సిస్టమ్స్ డైరెక్టరీ 1999/2000 నుండి డేటా [10] సాధారణ లక్షణాలు పనితీరు సంబంధిత అభివృద్ధి")</f>
        <v>గ్రోబ్ స్ట్రాటో 2 సి ఒక జర్మన్ ప్రయోగాత్మక హై ఎలిట్యూడ్ రీసెర్చ్ విమానం. రెండు టర్బోచార్జ్డ్ పిస్టన్ ఇంజిన్లతో నడిచే మరియు మిశ్రమ నిర్మాణం యొక్క చాలా పొడవైన రెక్కను కలిగి ఉంది, 1990 లలో ఒక విమానం నిర్మించబడింది, కాని దాని చివరి విమానంలో పిస్టన్-ఇంజిన్ విమానాల కోసం ప్రపంచ ఎత్తు రికార్డును సృష్టించినప్పటికీ వదిలివేయబడింది. ఏప్రిల్ 1992 లో, జర్మన్ ఏరోస్పేస్ సెంటర్ (డ్యూయిషెస్ జెంట్రమ్ ఫర్ లుఫ్ట్- యుఎన్డి రౌమ్‌ఫహార్ట్ ఇ.వి - డిఎల్‌ఆర్) వాతావరణ, స్ట్రాటోస్పిరిక్ మరియు వాతావరణ పరిశోధనలను నిర్వహించడానికి ఒక విమానాన్ని అభివృద్ధి చేయడానికి ఒక కార్యక్రమాన్ని ప్రారంభించింది. [1] ఈ అవసరాలను తీర్చడానికి ఒక విమానాన్ని రూపకల్పన చేయడానికి మరియు నిర్మించడానికి ఇది గ్రోబ్ ఏరోస్పేస్‌ను ఎంచుకుంది, విమాన నిర్మాణాలలో మిశ్రమ పదార్థాల వాడకంలో దాని అనుభవం ఆధారంగా, ఎగ్రెట్ నిఘా విమానం యొక్క విజయవంతమైన అభివృద్ధితో, ఈ విమానం 1996 నాటికి పనిచేస్తుందని భావిస్తున్నారు. [[[ 2] 48 గంటలు 24,000 మీ (78,700 అడుగులు) ఎత్తులో పనిచేయవలసిన అవసరాన్ని తీర్చడానికి, [3] గ్రోబ్ ట్విన్-ఇంజిన్డ్ విమానాన్ని 56.5 మీ (185 అడుగుల 4½ అంగుళాలు) నిటారుగా, చాలా ఎక్కువ కారక నిష్పత్తి రెక్కతో రూపొందించాడు. స్పాన్. [4] రెక్కలు వింగ్లెట్‌లను కలిగి ఉన్నాయి మరియు ఫ్యూజ్‌లేజ్ పైభాగంలో అమర్చబడ్డాయి, ఇవి టి-టెయిల్ కాన్ఫిగరేషన్‌లో ముగించబడ్డాయి. ఈ విమానం ఇద్దరు పైలట్లు చేత రూపొందించబడింది మరియు ఇద్దరు శాస్త్రవేత్తలు మరియు అనుబంధ మిషన్ పరికరాలను ఒత్తిడితో కూడిన క్యాబిన్‌లో ఉంచగలదు. ఒక గల్లీ, విశ్రాంతి సౌకర్యాలు మరియు టాయిలెట్ అందించబడ్డాయి. [1] ఒకే టర్బోప్రాప్ ఇంజిన్‌తో నడిచే ఎగ్రెట్ మాదిరిగా కాకుండా, స్ట్రాటోను రెండు వింగ్-మౌంటెడ్ పషర్ కాంపౌండ్ ఇంజిన్‌లతో నడిచేది టర్బోచార్జ్డ్ పిస్టన్ ఇంజిన్‌తో కూడిన పిడబ్ల్యు 127 టర్బోప్రాప్ ఇంజిన్ నుండి గ్యాస్ జనరేటర్‌తో ఉంటుంది. అధిక ఎత్తులో పిస్టన్ ఇంజిన్. ఇది అధిక ఎత్తులో శక్తిని నిర్వహించే ప్రయోజనాన్ని కలిగి ఉంది. [4] ప్రతి ఇంజిన్ 6 మీ (19 అడుగుల 8 అంగుళాలు) వ్యాసం ఐదు-బ్లేడెడ్ ప్రొపెల్లర్‌ను నడిపించింది. [1] ఎయిర్ఫ్రేమ్ అచ్చుల నిర్మాణం నవంబర్ 1992 మధ్యలో ప్రారంభమైంది, మరుసటి సంవత్సరం ఏప్రిల్‌లో ఎయిర్‌ఫ్రేమ్ నిర్మాణం ప్రారంభమైంది, ఇది టెయిల్‌ప్లేన్‌తో ప్రారంభమైంది. ఎయిర్ఫ్రేమ్ 1994 లో పూర్తయింది మరియు ఇంజిన్ సంస్థాపన ప్రారంభమైంది. [1] ప్రోటోటైప్ మొదట 31 మార్చి 1995 న ప్రయాణించింది. [5] అయినప్పటికీ, ఖర్చులు అధిగమించాయి, మరియు ప్రోటోటైప్, ఆఫ్ షెల్ఫ్ పరికరాలతో కాన్సెప్ట్ విమానానికి రుజువుగా మరియు ఉత్పత్తి విమానాల కోసం ప్రణాళిక చేయబడిన దానికంటే భారీ రెక్కల నిర్మాణం, [6] ఆలస్యం మరియు ఆశించిన పనితీరును అందించలేదు. [7 ] 4 ఆగస్టు 1995 న మనుషుల పిస్టన్-ఇంజిన్ విమానాల కోసం 18,552 మీ (60,897 అడుగులు), [8] దాని 29 వ తేదీన మరియు తుది విమానంగా మారినప్పటికీ, ఈ కార్యక్రమాన్ని 1996 లో డిఎల్‌ఆర్ రద్దు చేసింది. [[8] 9] బ్రాస్సీ యొక్క ప్రపంచ విమానం &amp; సిస్టమ్స్ డైరెక్టరీ 1999/2000 నుండి డేటా [10] సాధారణ లక్షణాలు పనితీరు సంబంధిత అభివృద్ధి</v>
      </c>
      <c r="E35" s="1" t="s">
        <v>855</v>
      </c>
      <c r="M35" s="1" t="s">
        <v>856</v>
      </c>
      <c r="N35" s="1" t="str">
        <f>IFERROR(__xludf.DUMMYFUNCTION("GOOGLETRANSLATE(M:M, ""en"", ""te"")"),"అధిక ఎత్తు పరిశోధన విమానం")</f>
        <v>అధిక ఎత్తు పరిశోధన విమానం</v>
      </c>
      <c r="P35" s="1" t="s">
        <v>857</v>
      </c>
      <c r="Q35" s="1" t="str">
        <f>IFERROR(__xludf.DUMMYFUNCTION("GOOGLETRANSLATE(P:P, ""en"", ""te"")"),"గ్రోబ్ విమానం")</f>
        <v>గ్రోబ్ విమానం</v>
      </c>
      <c r="R35" s="1" t="s">
        <v>858</v>
      </c>
      <c r="U35" s="4">
        <v>34789.0</v>
      </c>
      <c r="V35" s="1">
        <v>1.0</v>
      </c>
      <c r="W35" s="1">
        <v>4.0</v>
      </c>
      <c r="X35" s="1" t="s">
        <v>859</v>
      </c>
      <c r="Y35" s="1" t="s">
        <v>860</v>
      </c>
      <c r="Z35" s="1" t="s">
        <v>861</v>
      </c>
      <c r="AA35" s="1" t="s">
        <v>862</v>
      </c>
      <c r="AB35" s="1" t="s">
        <v>863</v>
      </c>
      <c r="AD35" s="1" t="s">
        <v>864</v>
      </c>
      <c r="AE35" s="1" t="s">
        <v>865</v>
      </c>
      <c r="AF35" s="1" t="s">
        <v>866</v>
      </c>
      <c r="AI35" s="1" t="s">
        <v>867</v>
      </c>
      <c r="AJ35" s="1" t="s">
        <v>868</v>
      </c>
      <c r="AZ35" s="1" t="s">
        <v>869</v>
      </c>
      <c r="BO35" s="1" t="s">
        <v>870</v>
      </c>
    </row>
    <row r="36">
      <c r="A36" s="1" t="s">
        <v>871</v>
      </c>
      <c r="B36" s="1" t="str">
        <f>IFERROR(__xludf.DUMMYFUNCTION("GOOGLETRANSLATE(A:A, ""en"", ""te"")"),"గ్లాస్ఫ్లగెల్ 303")</f>
        <v>గ్లాస్ఫ్లగెల్ 303</v>
      </c>
      <c r="C36" s="1" t="s">
        <v>872</v>
      </c>
      <c r="D36" s="1" t="str">
        <f>IFERROR(__xludf.DUMMYFUNCTION("GOOGLETRANSLATE(C:C, ""en"", ""te"")"),"గ్లాస్ఫ్లగెల్ 303 దోమ అనేది 1976 మరియు 1980 మధ్య గ్లాస్ఫ్లగెల్ చేత తయారు చేయబడిన 15 మీటర్ల క్లాస్ సింగిల్-సీట్ సెయిల్ ప్లేన్. -కె -170 ఎయిర్‌ఫాయిల్ స్టుట్‌గార్ట్ విశ్వవిద్యాలయంలో ప్రొఫెసర్ ఫ్రాంజ్ వోర్ట్‌మన్ చేత అభివృద్ధి చేయబడింది. దోమ హార్నెట్‌లో ఉపయోగి"&amp;"ంచిన రెండు-ముక్కల పందిరి కంటే వన్-పీస్ పందిరి యొక్క కొత్త డిజైన్‌ను కలిగి ఉంది. ఈ ప్రొఫైల్ మరియు దాని సోదరి ప్రొఫైల్ ఎఫ్ఎక్స్ 67-కె -150 గ్లైడింగ్ చరిత్రలో అత్యంత ఫలవంతమైనవి, ఎందుకంటే అవి నింబస్ -2, మినీ-నింబస్, డిజి -200 మరియు డిజి -400, పిఐకె -20, కెస్ట"&amp;"్రెల్, దోమ, వేగా, జంటార్ మరియు లక్ -12 ఇతర రకాలు. 303 వింగ్‌లో వినూత్న ఇంటర్‌కనెక్టడ్ ట్రైల్ ఎడ్జ్ డైవ్ బ్రేక్స్-వేరియబుల్ కాంబర్ ఫ్లాప్‌లు ఉన్నాయి. గ్లైడర్‌కు అన్ని నియంత్రణలకు ఆటోమేటిక్ కనెక్షన్ ఉంది: ఐలెరాన్లు, ఎలివేటర్, ఎయిర్ బ్రేక్‌లు మరియు వాటర్ బ్య"&amp;"ాలస్ట్. దోమ స్కిడ్ కాకుండా న్యూమాటిక్ టెయిల్ వీల్‌ను కూడా ఉపయోగిస్తుంది. ఇది ముక్కు రెండింటిలో మరియు గురుత్వాకర్షణ మధ్యలో ఒక టో విడుదలతో లభించింది; విమానంలో సర్దుబాటు చేయగల చుక్కాని పెడల్స్ మరియు సీట్ బ్యాక్. అసెంబ్లీలో సహాయపడటానికి లివర్ బార్ కూడా ఉపయోగి"&amp;"ంచబడింది. డ్రమ్ బ్రేక్‌తో సాధారణ ముడుచుకునే ప్రధాన చక్రం కంటే పెద్దది కూడా మంచి లక్షణం, అయితే జాయ్ స్టిక్ వెనుక సీట్ పాన్లో ఉన్న బ్రేక్ లివర్ కొద్దిగా అసౌకర్యంగా ఉంటుంది. [1] దోమ యొక్క తొలి ఫ్లైట్ 1976 లో జరిగింది. ఇది అన్ని ఖాతాల ద్వారా చక్కని, సౌకర్యవంత"&amp;"మైన మరియు ఆహ్లాదకరమైన విమానం, కానీ సమకాలీన రోల్డెన్-ష్నైడర్ LS3 మరియు ASW 20 కన్నా కొంచెం తక్కువ పనితీరు -ఇన్-మిని-నింబస్ అదే రెక్కను పంచుకునే) ఉన్నత-స్థాయి పోటీలో బాగా రాలేదు, మిలేల్లె యొక్క పెద్ద వాణిజ్య విజయాన్ని కూడా కనుగొనలేదు. ఈ దోమను 1980 లో గ్లాస్"&amp;"ఫ్లగెల్ 304 అధిగమించింది.")</f>
        <v>గ్లాస్ఫ్లగెల్ 303 దోమ అనేది 1976 మరియు 1980 మధ్య గ్లాస్ఫ్లగెల్ చేత తయారు చేయబడిన 15 మీటర్ల క్లాస్ సింగిల్-సీట్ సెయిల్ ప్లేన్. -కె -170 ఎయిర్‌ఫాయిల్ స్టుట్‌గార్ట్ విశ్వవిద్యాలయంలో ప్రొఫెసర్ ఫ్రాంజ్ వోర్ట్‌మన్ చేత అభివృద్ధి చేయబడింది. దోమ హార్నెట్‌లో ఉపయోగించిన రెండు-ముక్కల పందిరి కంటే వన్-పీస్ పందిరి యొక్క కొత్త డిజైన్‌ను కలిగి ఉంది. ఈ ప్రొఫైల్ మరియు దాని సోదరి ప్రొఫైల్ ఎఫ్ఎక్స్ 67-కె -150 గ్లైడింగ్ చరిత్రలో అత్యంత ఫలవంతమైనవి, ఎందుకంటే అవి నింబస్ -2, మినీ-నింబస్, డిజి -200 మరియు డిజి -400, పిఐకె -20, కెస్ట్రెల్, దోమ, వేగా, జంటార్ మరియు లక్ -12 ఇతర రకాలు. 303 వింగ్‌లో వినూత్న ఇంటర్‌కనెక్టడ్ ట్రైల్ ఎడ్జ్ డైవ్ బ్రేక్స్-వేరియబుల్ కాంబర్ ఫ్లాప్‌లు ఉన్నాయి. గ్లైడర్‌కు అన్ని నియంత్రణలకు ఆటోమేటిక్ కనెక్షన్ ఉంది: ఐలెరాన్లు, ఎలివేటర్, ఎయిర్ బ్రేక్‌లు మరియు వాటర్ బ్యాలస్ట్. దోమ స్కిడ్ కాకుండా న్యూమాటిక్ టెయిల్ వీల్‌ను కూడా ఉపయోగిస్తుంది. ఇది ముక్కు రెండింటిలో మరియు గురుత్వాకర్షణ మధ్యలో ఒక టో విడుదలతో లభించింది; విమానంలో సర్దుబాటు చేయగల చుక్కాని పెడల్స్ మరియు సీట్ బ్యాక్. అసెంబ్లీలో సహాయపడటానికి లివర్ బార్ కూడా ఉపయోగించబడింది. డ్రమ్ బ్రేక్‌తో సాధారణ ముడుచుకునే ప్రధాన చక్రం కంటే పెద్దది కూడా మంచి లక్షణం, అయితే జాయ్ స్టిక్ వెనుక సీట్ పాన్లో ఉన్న బ్రేక్ లివర్ కొద్దిగా అసౌకర్యంగా ఉంటుంది. [1] దోమ యొక్క తొలి ఫ్లైట్ 1976 లో జరిగింది. ఇది అన్ని ఖాతాల ద్వారా చక్కని, సౌకర్యవంతమైన మరియు ఆహ్లాదకరమైన విమానం, కానీ సమకాలీన రోల్డెన్-ష్నైడర్ LS3 మరియు ASW 20 కన్నా కొంచెం తక్కువ పనితీరు -ఇన్-మిని-నింబస్ అదే రెక్కను పంచుకునే) ఉన్నత-స్థాయి పోటీలో బాగా రాలేదు, మిలేల్లె యొక్క పెద్ద వాణిజ్య విజయాన్ని కూడా కనుగొనలేదు. ఈ దోమను 1980 లో గ్లాస్ఫ్లగెల్ 304 అధిగమించింది.</v>
      </c>
      <c r="E36" s="1" t="s">
        <v>873</v>
      </c>
      <c r="M36" s="1" t="s">
        <v>874</v>
      </c>
      <c r="N36" s="1" t="str">
        <f>IFERROR(__xludf.DUMMYFUNCTION("GOOGLETRANSLATE(M:M, ""en"", ""te"")"),"15 మీటర్ క్లాస్ సెయిల్ ప్లేన్")</f>
        <v>15 మీటర్ క్లాస్ సెయిల్ ప్లేన్</v>
      </c>
      <c r="O36" s="1" t="s">
        <v>875</v>
      </c>
      <c r="P36" s="1" t="s">
        <v>838</v>
      </c>
      <c r="Q36" s="1" t="str">
        <f>IFERROR(__xludf.DUMMYFUNCTION("GOOGLETRANSLATE(P:P, ""en"", ""te"")"),"గ్లాస్ఫ్లగెల్")</f>
        <v>గ్లాస్ఫ్లగెల్</v>
      </c>
      <c r="R36" s="1" t="s">
        <v>839</v>
      </c>
      <c r="U36" s="1">
        <v>1976.0</v>
      </c>
      <c r="V36" s="1">
        <v>202.0</v>
      </c>
      <c r="W36" s="1" t="s">
        <v>876</v>
      </c>
      <c r="X36" s="1" t="s">
        <v>877</v>
      </c>
      <c r="Y36" s="1" t="s">
        <v>878</v>
      </c>
      <c r="Z36" s="1" t="s">
        <v>879</v>
      </c>
      <c r="AA36" s="1" t="s">
        <v>880</v>
      </c>
      <c r="AB36" s="1" t="s">
        <v>881</v>
      </c>
      <c r="AC36" s="1" t="s">
        <v>882</v>
      </c>
      <c r="AE36" s="1" t="s">
        <v>883</v>
      </c>
      <c r="BG36" s="1" t="s">
        <v>408</v>
      </c>
      <c r="BI36" s="1" t="s">
        <v>884</v>
      </c>
      <c r="BN36" s="1">
        <v>22.8</v>
      </c>
      <c r="BP36" s="1">
        <v>39.0</v>
      </c>
      <c r="BQ36" s="1" t="s">
        <v>885</v>
      </c>
    </row>
    <row r="37">
      <c r="A37" s="1" t="s">
        <v>886</v>
      </c>
      <c r="B37" s="1" t="str">
        <f>IFERROR(__xludf.DUMMYFUNCTION("GOOGLETRANSLATE(A:A, ""en"", ""te"")"),"హఫ్-డాలాండ్ XB-1")</f>
        <v>హఫ్-డాలాండ్ XB-1</v>
      </c>
      <c r="C37" s="1" t="s">
        <v>887</v>
      </c>
      <c r="D37" s="1" t="str">
        <f>IFERROR(__xludf.DUMMYFUNCTION("GOOGLETRANSLATE(C:C, ""en"", ""te"")"),"హఫ్-డాలాండ్ ఎక్స్‌బి -1 అనేది అమెరికా ఆర్మీ ఎయిర్ కార్ప్స్ కోసం నిర్మించిన ప్రోటోటైప్ బాంబర్ విమానం. XB-1 అనేది కేవలం B- హోదాను ఉపయోగించి పేరు పెట్టబడిన మొదటి విమానం. 1926 కి ముందు, యు.ఎస్. సైన్యం LB- మరియు HB- ఉపసర్గలను ఉపయోగించింది, ఇది 'లైట్ బాంబర్' మర"&amp;"ియు 'హెవీ బాంబర్' ను సూచిస్తుంది. మొదటి XB-1, దీనిని హఫ్-డాలాండ్ చేత సూపర్-సైక్లోప్స్ అని పిలుస్తారు, [1] మునుపటి హఫ్-డాలాండ్ XHB-1 'సైక్లోప్స్' యొక్క పొడిగింపు. ఇది తప్పనిసరిగా పరిమాణంలో అదే విధంగా ఉంది, కానీ జంట తోక మరియు జంట ఇంజిన్లను కలిగి ఉంది. XB-1 "&amp;"యొక్క గన్నరీ అమరిక ఒక అమెరికన్ బాంబర్‌కు కొత్తది, అయితే దీనిని గతంలో బ్రిటిష్ మరియు జర్మన్లు ​​మొదటి ప్రపంచ యుద్ధం ముగిసే సమయానికి ఉపయోగించారు. ఆర్మీ ఎయిర్ కార్ప్స్ XHB-1 వంటి సింగిల్-ఇంజిన్ బాంబర్‌లను నిర్ణయించింది సాంప్రదాయక జంట-ఇంజిన్ బాంబర్ కంటే తక్కు"&amp;"వ మరియు తక్కువ భద్రతతో ప్రదర్శించారు. ఈ విమానం సెప్టెంబర్ 1927 లో మొదటిసారిగా ప్రయాణించింది. దీని అసలు ప్యాకర్డ్ ఇంజన్లు విమానానికి తగినంత శక్తిని అందించలేదు మరియు ఇది మరింత శక్తివంతమైన కర్టిస్ విమానాలను ""విజేత"" ఇంజిన్లతో రీఫిట్ చేయబడింది. ఈ క్రొత్త కాన"&amp;"్ఫిగరేషన్ XB-1B గా నియమించబడింది. ఆర్మీ ఎయిర్ కార్ప్స్ మరో మూడు సారూప్య విమాన నమూనాలను ఒకే సమయంలో అభ్యర్థించింది, ఇది కాంట్రాక్టు కోసం XB-1 కు వ్యతిరేకంగా పోటీ పడింది. ఈ మూడింటిలో (XB-2 కాండోర్, సికోర్స్కీ S-37 మరియు ఫోకర్ XLB-2), కర్టిస్ మోడల్ చివరికి గె"&amp;"లిచింది, మరియు ఒకే XB-1 మాత్రమే ఉత్పత్తి చేయబడింది. సాధారణ లక్షణాలు పనితీరు ఆయుధ సంబంధిత అభివృద్ధి అభివృద్ధి విమానం పోల్చదగిన పాత్ర, కాన్ఫిగరేషన్ మరియు ERA సంబంధిత జాబితాలు")</f>
        <v>హఫ్-డాలాండ్ ఎక్స్‌బి -1 అనేది అమెరికా ఆర్మీ ఎయిర్ కార్ప్స్ కోసం నిర్మించిన ప్రోటోటైప్ బాంబర్ విమానం. XB-1 అనేది కేవలం B- హోదాను ఉపయోగించి పేరు పెట్టబడిన మొదటి విమానం. 1926 కి ముందు, యు.ఎస్. సైన్యం LB- మరియు HB- ఉపసర్గలను ఉపయోగించింది, ఇది 'లైట్ బాంబర్' మరియు 'హెవీ బాంబర్' ను సూచిస్తుంది. మొదటి XB-1, దీనిని హఫ్-డాలాండ్ చేత సూపర్-సైక్లోప్స్ అని పిలుస్తారు, [1] మునుపటి హఫ్-డాలాండ్ XHB-1 'సైక్లోప్స్' యొక్క పొడిగింపు. ఇది తప్పనిసరిగా పరిమాణంలో అదే విధంగా ఉంది, కానీ జంట తోక మరియు జంట ఇంజిన్లను కలిగి ఉంది. XB-1 యొక్క గన్నరీ అమరిక ఒక అమెరికన్ బాంబర్‌కు కొత్తది, అయితే దీనిని గతంలో బ్రిటిష్ మరియు జర్మన్లు ​​మొదటి ప్రపంచ యుద్ధం ముగిసే సమయానికి ఉపయోగించారు. ఆర్మీ ఎయిర్ కార్ప్స్ XHB-1 వంటి సింగిల్-ఇంజిన్ బాంబర్‌లను నిర్ణయించింది సాంప్రదాయక జంట-ఇంజిన్ బాంబర్ కంటే తక్కువ మరియు తక్కువ భద్రతతో ప్రదర్శించారు. ఈ విమానం సెప్టెంబర్ 1927 లో మొదటిసారిగా ప్రయాణించింది. దీని అసలు ప్యాకర్డ్ ఇంజన్లు విమానానికి తగినంత శక్తిని అందించలేదు మరియు ఇది మరింత శక్తివంతమైన కర్టిస్ విమానాలను "విజేత" ఇంజిన్లతో రీఫిట్ చేయబడింది. ఈ క్రొత్త కాన్ఫిగరేషన్ XB-1B గా నియమించబడింది. ఆర్మీ ఎయిర్ కార్ప్స్ మరో మూడు సారూప్య విమాన నమూనాలను ఒకే సమయంలో అభ్యర్థించింది, ఇది కాంట్రాక్టు కోసం XB-1 కు వ్యతిరేకంగా పోటీ పడింది. ఈ మూడింటిలో (XB-2 కాండోర్, సికోర్స్కీ S-37 మరియు ఫోకర్ XLB-2), కర్టిస్ మోడల్ చివరికి గెలిచింది, మరియు ఒకే XB-1 మాత్రమే ఉత్పత్తి చేయబడింది. సాధారణ లక్షణాలు పనితీరు ఆయుధ సంబంధిత అభివృద్ధి అభివృద్ధి విమానం పోల్చదగిన పాత్ర, కాన్ఫిగరేషన్ మరియు ERA సంబంధిత జాబితాలు</v>
      </c>
      <c r="E37" s="1" t="s">
        <v>888</v>
      </c>
      <c r="M37" s="1" t="s">
        <v>889</v>
      </c>
      <c r="N37" s="1" t="str">
        <f>IFERROR(__xludf.DUMMYFUNCTION("GOOGLETRANSLATE(M:M, ""en"", ""te"")"),"మీడియం బాంబర్")</f>
        <v>మీడియం బాంబర్</v>
      </c>
      <c r="O37" s="1" t="s">
        <v>890</v>
      </c>
      <c r="P37" s="1" t="s">
        <v>891</v>
      </c>
      <c r="Q37" s="1" t="str">
        <f>IFERROR(__xludf.DUMMYFUNCTION("GOOGLETRANSLATE(P:P, ""en"", ""te"")"),"హఫ్-డాలాండ్ ఏరో కంపెనీ")</f>
        <v>హఫ్-డాలాండ్ ఏరో కంపెనీ</v>
      </c>
      <c r="R37" s="1" t="s">
        <v>892</v>
      </c>
      <c r="U37" s="3">
        <v>10106.0</v>
      </c>
      <c r="V37" s="1">
        <v>1.0</v>
      </c>
      <c r="W37" s="1">
        <v>5.0</v>
      </c>
      <c r="X37" s="1" t="s">
        <v>893</v>
      </c>
      <c r="Y37" s="1" t="s">
        <v>894</v>
      </c>
      <c r="Z37" s="1" t="s">
        <v>895</v>
      </c>
      <c r="AA37" s="1" t="s">
        <v>896</v>
      </c>
      <c r="AB37" s="1" t="s">
        <v>897</v>
      </c>
      <c r="AC37" s="1" t="s">
        <v>898</v>
      </c>
      <c r="AD37" s="1" t="s">
        <v>899</v>
      </c>
      <c r="AE37" s="1" t="s">
        <v>900</v>
      </c>
      <c r="AF37" s="1" t="s">
        <v>901</v>
      </c>
      <c r="AG37" s="1" t="s">
        <v>517</v>
      </c>
      <c r="AI37" s="1" t="s">
        <v>902</v>
      </c>
      <c r="AR37" s="1" t="s">
        <v>903</v>
      </c>
      <c r="AS37" s="1" t="s">
        <v>904</v>
      </c>
      <c r="AT37" s="1" t="s">
        <v>905</v>
      </c>
      <c r="AU37" s="1" t="str">
        <f>IFERROR(__xludf.DUMMYFUNCTION("GOOGLETRANSLATE(AT:AT, ""en"", ""te"")"),"(7.62 మిమీ) లూయిస్ మెషిన్ గన్స్ లో 6 × .30")</f>
        <v>(7.62 మిమీ) లూయిస్ మెషిన్ గన్స్ లో 6 × .30</v>
      </c>
      <c r="AV37" s="1" t="s">
        <v>906</v>
      </c>
      <c r="AW37" s="1" t="str">
        <f>IFERROR(__xludf.DUMMYFUNCTION("GOOGLETRANSLATE(AV:AV, ""en"", ""te"")"),"2,500 పౌండ్లు (1,100 కిలోలు); స్వల్ప పరుగులలో 4,000 పౌండ్లు (1,800 కిలోలు)")</f>
        <v>2,500 పౌండ్లు (1,100 కిలోలు); స్వల్ప పరుగులలో 4,000 పౌండ్లు (1,800 కిలోలు)</v>
      </c>
      <c r="AX37" s="1" t="s">
        <v>907</v>
      </c>
      <c r="BF37" s="1" t="s">
        <v>908</v>
      </c>
      <c r="BR37" s="1" t="s">
        <v>909</v>
      </c>
      <c r="BS37" s="1" t="s">
        <v>910</v>
      </c>
    </row>
    <row r="38">
      <c r="A38" s="1" t="s">
        <v>911</v>
      </c>
      <c r="B38" s="1" t="str">
        <f>IFERROR(__xludf.DUMMYFUNCTION("GOOGLETRANSLATE(A:A, ""en"", ""te"")"),"గ్రాన్విల్లే గీ బీ మోడల్ ఆర్ సూపర్ స్పోర్ట్ స్టర్")</f>
        <v>గ్రాన్విల్లే గీ బీ మోడల్ ఆర్ సూపర్ స్పోర్ట్ స్టర్</v>
      </c>
      <c r="C38" s="1" t="s">
        <v>912</v>
      </c>
      <c r="D38" s="1" t="str">
        <f>IFERROR(__xludf.DUMMYFUNCTION("GOOGLETRANSLATE(C:C, ""en"", ""te"")"),"గీ బీ మోడల్ ఆర్ సూపర్ స్పోర్ట్స్టర్, ఇప్పుడు-అబ్సోన్డ్ స్ప్రింగ్ఫీల్డ్ విమానాశ్రయం (మసాచుసెట్స్) వద్ద మసాచుసెట్స్‌లోని స్ప్రింగ్ఫీల్డ్ యొక్క గ్రాన్విల్లే బ్రదర్స్ విమానం తయారుచేసిన ప్రత్యేక-ప్రయోజన రేసింగ్ విమానం. [1] గీ బీ అంటే గ్రాన్విల్లే బ్రదర్స్. 193"&amp;"2 R-1 మరియు దాని సోదరి విమానం, R-2, మునుపటి సంవత్సరం థాంప్సన్ ట్రోఫీ-విజేత మోడల్ Z. అసిస్టెంట్ చీఫ్ ఇంజనీర్ [2] హోవెల్ ""పీట్"" మిల్లెర్ మరియు జాంట్‌ఫోర్డ్ ""గ్రానీ"" గ్రాన్విల్లే మూడు రోజులు గడిపారు ఏరోనాటికల్ ఇంజనీరింగ్ ప్రొఫెసర్ అలెగ్జాండర్ క్లెమిన్‌తో"&amp;" NYU వద్ద విండ్ టన్నెల్ పరీక్ష. టియర్‌డ్రాప్ ఆకారంలో ఉన్న ఫ్యూజ్‌లేజ్ సూటిగా టేపర్డ్ కంటే తక్కువ డ్రాగ్‌ను కలిగి ఉంటుందని గ్రాన్విల్లే వాదించాడు, కాబట్టి ఫ్యూజ్‌లేజ్ దాని విశాలమైన బిందువు వద్ద ఇంజిన్ కంటే విస్తృతంగా ఉంది (వింగ్ అటాచ్మెంట్ పాయింట్ వద్ద, వి"&amp;"ంగ్ తీగ పొడవులో). రద్దీగా ఉండే పైలాన్ మలుపులు చేసేటప్పుడు రేసింగ్ పైలట్‌కు మంచి దృష్టిని ఇవ్వడానికి కాక్‌పిట్ నిలువు స్టెబిలైజర్ ముందు చాలా దూరం ఉంది. R-1 1932 థాంప్సన్ ట్రోఫీ రేసును గెలుచుకుంది, దీనిని జిమ్మీ డూలిటిల్ పైలట్ చేసింది. అతను రేసులో ఒక ఓడ మిన"&amp;"హా అన్నింటినీ ల్యాప్ చేశాడు, సులభమైన మలుపులు చేశాడు మరియు ఎప్పుడూ దిగి వచ్చి గట్టి పైలాన్ మలుపు చేయలేదు. అతను కొత్త F.A.I. షెల్ స్పీడ్ డాష్‌లో 296 mph (476 కిమీ/గం) ప్రపంచ ల్యాండ్‌ప్లేన్ స్పీడ్ రికార్డ్. ల్యాండ్‌ప్లేన్ రికార్డ్ యొక్క వ్యత్యాసం గమనార్హం, ఎ"&amp;"ందుకంటే, ఆ సమయంలో, రేసింగ్ సీప్లేన్స్ అప్పటి ప్రస్తుత స్పీడ్ రికార్డ్ హోల్డర్, సూపర్ మేరిన్ S.6B వంటివి సెప్టెంబర్ 1931 న సగటున 407.5 mph (655.8 కిమీ/గం). [3 న) ] సెప్టెంబర్ 6, 1932 నాటి స్ప్రింగ్ఫీల్డ్ యూనియన్ వార్తాపత్రిక డూలిటిల్ ఇలా పేర్కొంది, ""ఆమె న"&amp;"ేను ఎగురవేసిన మధురమైన ఓడ. ఆమె ప్రతి విషయంలోనూ పరిపూర్ణంగా ఉంది మరియు మోటారు ఒక వారం క్రితం ఉన్నట్లే మంచిది. ఇది ఎప్పుడూ తప్పిపోలేదు. బీట్ మరియు దానిలో ఇంకా చాలా ఉన్నాయి. స్ప్రింగ్ఫీల్డ్‌లోని గ్రాన్విల్లే సోదరులు ఈ రోజు అమెరికాలో చాలా ఉత్తమమైన వేగ నౌకలను న"&amp;"ిర్మిస్తారని ఇది రుజువు చేస్తుంది. ""[4] అదే తేదీ యొక్క మరొక స్ప్రింగ్‌ఫీల్డ్ పేపర్ డూలిటిల్,"" ఓడ ""ఓడను పేర్కొంది. అద్భుతంగా ప్రదర్శించబడింది. ఆమె చాలా వేగంగా ఉంది, నేను పదునైన మలుపులు తీసుకోవలసిన అవసరం లేదు, అయితే పోటీ నేను కలిగి ఉంటే. రస్సెల్ బోర్డ్‌మ"&amp;"న్ ఆమెను త్వరలోనే బయటకు తీసుకెళ్ళి కొత్త రికార్డు కోసం తీసుకురాగలడని నేను ఆశిస్తున్నాను. చాలా ఉన్నాయి ఓడతో పరీక్షలు అమలు చేయడానికి మాకు సమయం ఉంటే మేము మరింత సరిగ్గా సర్దుబాటు చేసి ఉండవచ్చు, మరియు అవి మరింత వేగం కలిగి ఉంటాయి. రస్సెల్ బోర్డ్‌మన్ ఆమెను గంటకు"&amp;" 300 మైళ్ల కంటే కొంచెం ఎక్కువ తీసుకెళ్లగలరని నేను ఖచ్చితంగా అనుకుంటున్నాను, కాబట్టి మీరు చూస్తారు నా రికార్డ్ చాలా కాలం పాటు ఉండకపోవచ్చు. ""[5] అతను కూడా పెర్స్ ఒనాలీ జాంట్‌ఫోర్డ్ ""గ్రానీ"" గ్రాన్విల్లే సెప్టెంబర్ 7, 1932 నాటి ఒక లేఖను షెల్ పెట్రోలియం స్"&amp;"టేషనరీపై రాశారు మరియు గ్రాన్విల్లే బ్రదర్స్ విమానాలను ఉద్దేశించి ఈ క్రింది విధంగా చదువుతుంది: ప్రియమైన గ్రానీ: బిగ్ జి. బి. ట్రోఫీ మరియు షెల్ స్పీడ్ డాష్. మీ నిరంతర విజయానికి హృదయపూర్వక శుభాకాంక్షలతో, నేను ఎప్పటిలాగే ఉన్నాను. జిమ్ [6] R-1 వేగంగా ప్రమాదకరమ"&amp;"ైన విమానంగా ఖ్యాతిని సంపాదించింది. ఈ లోపం ఏ రకమైన రేసింగ్ యంత్రాలకు సాధారణం. 1933 బెండిక్స్ ట్రోఫీ రేసులో, రేసింగ్ పైలట్ రస్సెల్ బోర్డ్‌మన్ చంపబడ్డాడు, ఎగురుతున్న సంఖ్య 11. ఇండియానాపోలిస్‌లోని ఇండియానాలో ఇంధనం నింపేటప్పుడు టేకాఫ్ సమయంలో, బోర్డ్‌మన్ చాలా త"&amp;"్వరగా పైకి లేచి, R-1 ని నిలిపివేసి క్రాష్ అయ్యాడు. [7] R-1 మరమ్మతులు చేయబడింది కాని 18 లో (460 మిమీ) ఫ్యూజ్‌లేజ్ పొడిగింపుతో, ""లాంగ్ టెయిల్ రేసర్"" ను సృష్టించింది. ఓడ ""I.F."" తో పెయింట్ చేయబడింది. పేగుల ధైర్యం కోసం కౌల్ మీద మరియు అదే కార్టూన్ ""ఫిలాలూల"&amp;"ా బర్డ్"" వారి విజయవంతమైన మోడల్ YW లో ఉన్నందున ఫ్యూజ్‌లేజ్ వైపు పెయింట్ చేయబడింది. R-1 రెక్కలను మరమ్మతు చేయకుండా, కానీ R-2 నుండి అసలు రెక్కలను ఉపయోగించాలని నిర్ణయించారు, ఇది ఫిబ్రవరి 1933 లో తొలగించబడింది, కొత్త రెక్కలు ఫ్లాప్‌లను నిర్మించి, వ్యవస్థాపించా"&amp;"రు. R-1/2, లేదా ""లాంగ్‌టైల్"" విమానం రేసు సంఖ్య 11 ను కలిగి ఉంది, ఎందుకంటే R-2 యొక్క అసలు రెక్కలు ఇప్పటికే 11 వ స్థానంలో పెయింట్ చేయబడ్డాయి మరియు మరమ్మతులు చేసిన ఫ్యూజ్‌లేజ్ సంబంధం లేకుండా పెయింట్ చేయవలసి ఉంది. ఈ విమానం నిర్మించిన వెంటనే ల్యాండింగ్ ఓవర్‌"&amp;"రన్ సంఘటనలో కూలిపోయింది, కాని పైలట్ అయిన రాయ్ మైనర్ తీవ్రంగా గాయపడలేదు. నష్టం తీవ్రంగా లేదు కాని మరమ్మతులకు డబ్బు మిగిలి లేదు. షెరీఫ్ దివాలా వేలం గ్రాన్విల్లే బ్రదర్స్ కంపెనీని ముగించే ముందు మరమ్మతులు చేయని పొడవైన టెయిల్ రేసర్‌ను సిసిల్ అలెన్‌కు విక్రయించ"&amp;"ారు. అలెన్ ఓడకు ""స్పిరిట్ ఆఫ్ రైట్"" అని పేరు మార్చాడు, వేరే ఎయిర్‌ఫాయిల్‌తో పూర్తిగా కొత్త వింగ్‌ను నిర్మించాడు మరియు సుదూర బెండిక్స్ రేసు కోసం కొత్త వెనుక ఇంధన ట్యాంక్‌ను జోడించాడు. మాజీ గ్రాన్విల్లే బ్రదర్స్ చీఫ్ ఇంజనీర్ ""పీట్"" మిల్లెర్ వెనుక ట్యాంక"&amp;"్‌లో ఇంధనాన్ని ఎప్పుడూ ఉంచవద్దని అలెన్ హెచ్చరికకు రాశాడు, ఎందుకంటే ఇది గురుత్వాకర్షణ కేంద్రాన్ని వెనుక వైపుకు దూరం చేస్తుంది మరియు ఓడను చాలా తోకను ఎగరడానికి చేస్తుంది. రేసు ప్రారంభానికి ముందు అలెన్ పూర్తిగా ఆజ్యం పోసిన టేకాఫ్‌కు ప్రయత్నించే అవకాశం లేదు. 1"&amp;"935 లో అలెన్ 2,043 మైళ్ళు (3,288 కి.మీ), బర్బాంక్ నుండి క్లీవ్‌ల్యాండ్ బెండిక్స్ ట్రోఫీ రేస్‌కు అన్ని ట్యాంకులతో నిండి ఉంది, ఉదయం పొగమంచులోకి దూసుకెళ్లింది, రన్‌వేకు మించి ఒక పొలంలో క్రాష్ అయ్యింది మరియు తక్షణమే చంపబడ్డాడు. అన్ని ఇంధనం ఉన్నప్పటికీ, అగ్ని "&amp;"లేదు. ఈ తుది క్రాష్ తరువాత, విమానం ఎప్పుడూ పునర్నిర్మించబడలేదు. [8] [9] R-1 యొక్క ఎగిరే ప్రతిరూపాలు న్యూ ఇంగ్లాండ్ ఎయిర్ మ్యూజియం మరియు శాన్ డియాగో ఎయిర్ &amp; స్పేస్ మ్యూజియంలో విమానం కోసం అసలు ప్రణాళికలను ఉపయోగించి నిర్మించబడ్డాయి. [10] మరొకటి స్ప్రింగ్ఫీల్"&amp;"డ్ మ్యూజియమ్స్ వద్ద లైమాన్ మరియు మెర్రీ వుడ్ మ్యూజియం ఆఫ్ స్ప్రింగ్ఫీల్డ్ హిస్టరీలో ప్రదర్శించబడుతుంది. [11] R-2 యొక్క ఫ్లయింగ్ ప్రతిరూపం స్టీవ్ వోల్ఫ్ మరియు డెల్మార్ బెంజమిన్ చేత నిర్మించబడింది, ఇది 1991 లో మొదట ఎగిరింది. [12] 2002 లో విమానాన్ని పదవీ విర"&amp;"మణ చేసే వరకు బెంజమిన్ ఈ విమానంలో ఏరోబాటిక్ దినచర్యను అనేక ఎయిర్‌షోల వద్ద ఎగురవేసాడు. [13] ఈ విమానం 2004 లో ఫాంటసీ ఆఫ్ ఫ్లైట్‌కు విక్రయించబడింది మరియు ఫ్లోరిడాలోని ఓర్లాంపాలో ప్రదర్శనలో ఉంది. [14] వాణిజ్య విమాన రూపకల్పనపై రేసింగ్ రకాల ప్రభావం నుండి డేటా. ["&amp;"15] సాధారణ లక్షణాల పనితీరు 1932 R-2 1932 R-1 కు సమానంగా ఉంటుంది తప్ప ఇది చిన్న 550 HP (410 kW) ప్రాట్ &amp; విట్నీ R-985 WASP ని ఉపయోగించింది జూనియర్ తొమ్మిది సిలిండర్ రేడియల్ పవర్‌ప్లాంట్, ఇరుకైన ఇంజిన్ కౌలింగ్‌తో, ఈ విమానం ప్రధానంగా క్రాస్ కంట్రీ రేసర్‌గా ఉ"&amp;"ద్దేశించబడింది, ఇంధన స్టాప్‌ల మధ్య దూరాన్ని పెంచడానికి 302 యుఎస్ గల్ (1,140 ఎల్; 251 ఇంప్ గల్) పెద్ద ఇంధన సామర్థ్యం కలిగిన క్రాస్ కంట్రీ రేసర్‌గా. పూర్తి ట్యాంకులతో R-2 యొక్క స్థూల బరువు 3,883 పౌండ్లు (1,761 కిలోలు). 1933 లో, R-2 మరింత శక్తివంతమైన ప్రాట్ "&amp;"&amp; విట్నీ R-1340 కందిరీగతో మరియు 1932 R-1 నుండి దాని కౌలింగ్‌తో సవరించబడింది, ఇది 1933 లో పెద్ద, మరింత శక్తివంతమైన ప్రాట్ &amp; విట్నీ R-1690 హార్నెట్‌తో కనిపించారు. ఇతర 1933 R-2 మార్పులలో 27.8 అడుగుల (8.5 మీ) మరియు 104 చదరపు అడుగుల (9.7 మీ 2) విస్తీర్ణంలో కొత"&amp;"్త మందమైన వింగ్ ఉన్నాయి, మరియు గ్రాన్విల్లే యొక్క 2-ముక్క, డబుల్ హింగ్డ్ ఫ్లాప్స్ ఉన్నాయి. పూర్తి ఇంధన లోడ్‌తో చాలా తక్కువ రన్‌వేలు. R-2 యొక్క ల్యాండింగ్ వేగాన్ని 100 నుండి 65 mph (161 నుండి 105 కిమీ/గం) తగ్గించారు. ఇద్దరూ రేసర్లు కూడా వారి చుక్కకు అల్యూమ"&amp;"ినియం పొడిగింపును పొందారు. [16] [17]")</f>
        <v>గీ బీ మోడల్ ఆర్ సూపర్ స్పోర్ట్స్టర్, ఇప్పుడు-అబ్సోన్డ్ స్ప్రింగ్ఫీల్డ్ విమానాశ్రయం (మసాచుసెట్స్) వద్ద మసాచుసెట్స్‌లోని స్ప్రింగ్ఫీల్డ్ యొక్క గ్రాన్విల్లే బ్రదర్స్ విమానం తయారుచేసిన ప్రత్యేక-ప్రయోజన రేసింగ్ విమానం. [1] గీ బీ అంటే గ్రాన్విల్లే బ్రదర్స్. 1932 R-1 మరియు దాని సోదరి విమానం, R-2, మునుపటి సంవత్సరం థాంప్సన్ ట్రోఫీ-విజేత మోడల్ Z. అసిస్టెంట్ చీఫ్ ఇంజనీర్ [2] హోవెల్ "పీట్" మిల్లెర్ మరియు జాంట్‌ఫోర్డ్ "గ్రానీ" గ్రాన్విల్లే మూడు రోజులు గడిపారు ఏరోనాటికల్ ఇంజనీరింగ్ ప్రొఫెసర్ అలెగ్జాండర్ క్లెమిన్‌తో NYU వద్ద విండ్ టన్నెల్ పరీక్ష. టియర్‌డ్రాప్ ఆకారంలో ఉన్న ఫ్యూజ్‌లేజ్ సూటిగా టేపర్డ్ కంటే తక్కువ డ్రాగ్‌ను కలిగి ఉంటుందని గ్రాన్విల్లే వాదించాడు, కాబట్టి ఫ్యూజ్‌లేజ్ దాని విశాలమైన బిందువు వద్ద ఇంజిన్ కంటే విస్తృతంగా ఉంది (వింగ్ అటాచ్మెంట్ పాయింట్ వద్ద, వింగ్ తీగ పొడవులో). రద్దీగా ఉండే పైలాన్ మలుపులు చేసేటప్పుడు రేసింగ్ పైలట్‌కు మంచి దృష్టిని ఇవ్వడానికి కాక్‌పిట్ నిలువు స్టెబిలైజర్ ముందు చాలా దూరం ఉంది. R-1 1932 థాంప్సన్ ట్రోఫీ రేసును గెలుచుకుంది, దీనిని జిమ్మీ డూలిటిల్ పైలట్ చేసింది. అతను రేసులో ఒక ఓడ మినహా అన్నింటినీ ల్యాప్ చేశాడు, సులభమైన మలుపులు చేశాడు మరియు ఎప్పుడూ దిగి వచ్చి గట్టి పైలాన్ మలుపు చేయలేదు. అతను కొత్త F.A.I. షెల్ స్పీడ్ డాష్‌లో 296 mph (476 కిమీ/గం) ప్రపంచ ల్యాండ్‌ప్లేన్ స్పీడ్ రికార్డ్. ల్యాండ్‌ప్లేన్ రికార్డ్ యొక్క వ్యత్యాసం గమనార్హం, ఎందుకంటే, ఆ సమయంలో, రేసింగ్ సీప్లేన్స్ అప్పటి ప్రస్తుత స్పీడ్ రికార్డ్ హోల్డర్, సూపర్ మేరిన్ S.6B వంటివి సెప్టెంబర్ 1931 న సగటున 407.5 mph (655.8 కిమీ/గం). [3 న) ] సెప్టెంబర్ 6, 1932 నాటి స్ప్రింగ్ఫీల్డ్ యూనియన్ వార్తాపత్రిక డూలిటిల్ ఇలా పేర్కొంది, "ఆమె నేను ఎగురవేసిన మధురమైన ఓడ. ఆమె ప్రతి విషయంలోనూ పరిపూర్ణంగా ఉంది మరియు మోటారు ఒక వారం క్రితం ఉన్నట్లే మంచిది. ఇది ఎప్పుడూ తప్పిపోలేదు. బీట్ మరియు దానిలో ఇంకా చాలా ఉన్నాయి. స్ప్రింగ్ఫీల్డ్‌లోని గ్రాన్విల్లే సోదరులు ఈ రోజు అమెరికాలో చాలా ఉత్తమమైన వేగ నౌకలను నిర్మిస్తారని ఇది రుజువు చేస్తుంది. "[4] అదే తేదీ యొక్క మరొక స్ప్రింగ్‌ఫీల్డ్ పేపర్ డూలిటిల్," ఓడ "ఓడను పేర్కొంది. అద్భుతంగా ప్రదర్శించబడింది. ఆమె చాలా వేగంగా ఉంది, నేను పదునైన మలుపులు తీసుకోవలసిన అవసరం లేదు, అయితే పోటీ నేను కలిగి ఉంటే. రస్సెల్ బోర్డ్‌మన్ ఆమెను త్వరలోనే బయటకు తీసుకెళ్ళి కొత్త రికార్డు కోసం తీసుకురాగలడని నేను ఆశిస్తున్నాను. చాలా ఉన్నాయి ఓడతో పరీక్షలు అమలు చేయడానికి మాకు సమయం ఉంటే మేము మరింత సరిగ్గా సర్దుబాటు చేసి ఉండవచ్చు, మరియు అవి మరింత వేగం కలిగి ఉంటాయి. రస్సెల్ బోర్డ్‌మన్ ఆమెను గంటకు 300 మైళ్ల కంటే కొంచెం ఎక్కువ తీసుకెళ్లగలరని నేను ఖచ్చితంగా అనుకుంటున్నాను, కాబట్టి మీరు చూస్తారు నా రికార్డ్ చాలా కాలం పాటు ఉండకపోవచ్చు. "[5] అతను కూడా పెర్స్ ఒనాలీ జాంట్‌ఫోర్డ్ "గ్రానీ" గ్రాన్విల్లే సెప్టెంబర్ 7, 1932 నాటి ఒక లేఖను షెల్ పెట్రోలియం స్టేషనరీపై రాశారు మరియు గ్రాన్విల్లే బ్రదర్స్ విమానాలను ఉద్దేశించి ఈ క్రింది విధంగా చదువుతుంది: ప్రియమైన గ్రానీ: బిగ్ జి. బి. ట్రోఫీ మరియు షెల్ స్పీడ్ డాష్. మీ నిరంతర విజయానికి హృదయపూర్వక శుభాకాంక్షలతో, నేను ఎప్పటిలాగే ఉన్నాను. జిమ్ [6] R-1 వేగంగా ప్రమాదకరమైన విమానంగా ఖ్యాతిని సంపాదించింది. ఈ లోపం ఏ రకమైన రేసింగ్ యంత్రాలకు సాధారణం. 1933 బెండిక్స్ ట్రోఫీ రేసులో, రేసింగ్ పైలట్ రస్సెల్ బోర్డ్‌మన్ చంపబడ్డాడు, ఎగురుతున్న సంఖ్య 11. ఇండియానాపోలిస్‌లోని ఇండియానాలో ఇంధనం నింపేటప్పుడు టేకాఫ్ సమయంలో, బోర్డ్‌మన్ చాలా త్వరగా పైకి లేచి, R-1 ని నిలిపివేసి క్రాష్ అయ్యాడు. [7] R-1 మరమ్మతులు చేయబడింది కాని 18 లో (460 మిమీ) ఫ్యూజ్‌లేజ్ పొడిగింపుతో, "లాంగ్ టెయిల్ రేసర్" ను సృష్టించింది. ఓడ "I.F." తో పెయింట్ చేయబడింది. పేగుల ధైర్యం కోసం కౌల్ మీద మరియు అదే కార్టూన్ "ఫిలాలూలా బర్డ్" వారి విజయవంతమైన మోడల్ YW లో ఉన్నందున ఫ్యూజ్‌లేజ్ వైపు పెయింట్ చేయబడింది. R-1 రెక్కలను మరమ్మతు చేయకుండా, కానీ R-2 నుండి అసలు రెక్కలను ఉపయోగించాలని నిర్ణయించారు, ఇది ఫిబ్రవరి 1933 లో తొలగించబడింది, కొత్త రెక్కలు ఫ్లాప్‌లను నిర్మించి, వ్యవస్థాపించారు. R-1/2, లేదా "లాంగ్‌టైల్" విమానం రేసు సంఖ్య 11 ను కలిగి ఉంది, ఎందుకంటే R-2 యొక్క అసలు రెక్కలు ఇప్పటికే 11 వ స్థానంలో పెయింట్ చేయబడ్డాయి మరియు మరమ్మతులు చేసిన ఫ్యూజ్‌లేజ్ సంబంధం లేకుండా పెయింట్ చేయవలసి ఉంది. ఈ విమానం నిర్మించిన వెంటనే ల్యాండింగ్ ఓవర్‌రన్ సంఘటనలో కూలిపోయింది, కాని పైలట్ అయిన రాయ్ మైనర్ తీవ్రంగా గాయపడలేదు. నష్టం తీవ్రంగా లేదు కాని మరమ్మతులకు డబ్బు మిగిలి లేదు. షెరీఫ్ దివాలా వేలం గ్రాన్విల్లే బ్రదర్స్ కంపెనీని ముగించే ముందు మరమ్మతులు చేయని పొడవైన టెయిల్ రేసర్‌ను సిసిల్ అలెన్‌కు విక్రయించారు. అలెన్ ఓడకు "స్పిరిట్ ఆఫ్ రైట్" అని పేరు మార్చాడు, వేరే ఎయిర్‌ఫాయిల్‌తో పూర్తిగా కొత్త వింగ్‌ను నిర్మించాడు మరియు సుదూర బెండిక్స్ రేసు కోసం కొత్త వెనుక ఇంధన ట్యాంక్‌ను జోడించాడు. మాజీ గ్రాన్విల్లే బ్రదర్స్ చీఫ్ ఇంజనీర్ "పీట్" మిల్లెర్ వెనుక ట్యాంక్‌లో ఇంధనాన్ని ఎప్పుడూ ఉంచవద్దని అలెన్ హెచ్చరికకు రాశాడు, ఎందుకంటే ఇది గురుత్వాకర్షణ కేంద్రాన్ని వెనుక వైపుకు దూరం చేస్తుంది మరియు ఓడను చాలా తోకను ఎగరడానికి చేస్తుంది. రేసు ప్రారంభానికి ముందు అలెన్ పూర్తిగా ఆజ్యం పోసిన టేకాఫ్‌కు ప్రయత్నించే అవకాశం లేదు. 1935 లో అలెన్ 2,043 మైళ్ళు (3,288 కి.మీ), బర్బాంక్ నుండి క్లీవ్‌ల్యాండ్ బెండిక్స్ ట్రోఫీ రేస్‌కు అన్ని ట్యాంకులతో నిండి ఉంది, ఉదయం పొగమంచులోకి దూసుకెళ్లింది, రన్‌వేకు మించి ఒక పొలంలో క్రాష్ అయ్యింది మరియు తక్షణమే చంపబడ్డాడు. అన్ని ఇంధనం ఉన్నప్పటికీ, అగ్ని లేదు. ఈ తుది క్రాష్ తరువాత, విమానం ఎప్పుడూ పునర్నిర్మించబడలేదు. [8] [9] R-1 యొక్క ఎగిరే ప్రతిరూపాలు న్యూ ఇంగ్లాండ్ ఎయిర్ మ్యూజియం మరియు శాన్ డియాగో ఎయిర్ &amp; స్పేస్ మ్యూజియంలో విమానం కోసం అసలు ప్రణాళికలను ఉపయోగించి నిర్మించబడ్డాయి. [10] మరొకటి స్ప్రింగ్ఫీల్డ్ మ్యూజియమ్స్ వద్ద లైమాన్ మరియు మెర్రీ వుడ్ మ్యూజియం ఆఫ్ స్ప్రింగ్ఫీల్డ్ హిస్టరీలో ప్రదర్శించబడుతుంది. [11] R-2 యొక్క ఫ్లయింగ్ ప్రతిరూపం స్టీవ్ వోల్ఫ్ మరియు డెల్మార్ బెంజమిన్ చేత నిర్మించబడింది, ఇది 1991 లో మొదట ఎగిరింది. [12] 2002 లో విమానాన్ని పదవీ విరమణ చేసే వరకు బెంజమిన్ ఈ విమానంలో ఏరోబాటిక్ దినచర్యను అనేక ఎయిర్‌షోల వద్ద ఎగురవేసాడు. [13] ఈ విమానం 2004 లో ఫాంటసీ ఆఫ్ ఫ్లైట్‌కు విక్రయించబడింది మరియు ఫ్లోరిడాలోని ఓర్లాంపాలో ప్రదర్శనలో ఉంది. [14] వాణిజ్య విమాన రూపకల్పనపై రేసింగ్ రకాల ప్రభావం నుండి డేటా. [15] సాధారణ లక్షణాల పనితీరు 1932 R-2 1932 R-1 కు సమానంగా ఉంటుంది తప్ప ఇది చిన్న 550 HP (410 kW) ప్రాట్ &amp; విట్నీ R-985 WASP ని ఉపయోగించింది జూనియర్ తొమ్మిది సిలిండర్ రేడియల్ పవర్‌ప్లాంట్, ఇరుకైన ఇంజిన్ కౌలింగ్‌తో, ఈ విమానం ప్రధానంగా క్రాస్ కంట్రీ రేసర్‌గా ఉద్దేశించబడింది, ఇంధన స్టాప్‌ల మధ్య దూరాన్ని పెంచడానికి 302 యుఎస్ గల్ (1,140 ఎల్; 251 ఇంప్ గల్) పెద్ద ఇంధన సామర్థ్యం కలిగిన క్రాస్ కంట్రీ రేసర్‌గా. పూర్తి ట్యాంకులతో R-2 యొక్క స్థూల బరువు 3,883 పౌండ్లు (1,761 కిలోలు). 1933 లో, R-2 మరింత శక్తివంతమైన ప్రాట్ &amp; విట్నీ R-1340 కందిరీగతో మరియు 1932 R-1 నుండి దాని కౌలింగ్‌తో సవరించబడింది, ఇది 1933 లో పెద్ద, మరింత శక్తివంతమైన ప్రాట్ &amp; విట్నీ R-1690 హార్నెట్‌తో కనిపించారు. ఇతర 1933 R-2 మార్పులలో 27.8 అడుగుల (8.5 మీ) మరియు 104 చదరపు అడుగుల (9.7 మీ 2) విస్తీర్ణంలో కొత్త మందమైన వింగ్ ఉన్నాయి, మరియు గ్రాన్విల్లే యొక్క 2-ముక్క, డబుల్ హింగ్డ్ ఫ్లాప్స్ ఉన్నాయి. పూర్తి ఇంధన లోడ్‌తో చాలా తక్కువ రన్‌వేలు. R-2 యొక్క ల్యాండింగ్ వేగాన్ని 100 నుండి 65 mph (161 నుండి 105 కిమీ/గం) తగ్గించారు. ఇద్దరూ రేసర్లు కూడా వారి చుక్కకు అల్యూమినియం పొడిగింపును పొందారు. [16] [17]</v>
      </c>
      <c r="E38" s="1" t="s">
        <v>913</v>
      </c>
      <c r="M38" s="1" t="s">
        <v>914</v>
      </c>
      <c r="N38" s="1" t="str">
        <f>IFERROR(__xludf.DUMMYFUNCTION("GOOGLETRANSLATE(M:M, ""en"", ""te"")"),"ఎయిర్ రేసింగ్")</f>
        <v>ఎయిర్ రేసింగ్</v>
      </c>
      <c r="O38" s="1" t="s">
        <v>915</v>
      </c>
      <c r="P38" s="1" t="s">
        <v>688</v>
      </c>
      <c r="Q38" s="1" t="str">
        <f>IFERROR(__xludf.DUMMYFUNCTION("GOOGLETRANSLATE(P:P, ""en"", ""te"")"),"గ్రాన్విల్లే బ్రదర్స్ విమానం")</f>
        <v>గ్రాన్విల్లే బ్రదర్స్ విమానం</v>
      </c>
      <c r="R38" s="1" t="s">
        <v>689</v>
      </c>
      <c r="S38" s="1" t="s">
        <v>916</v>
      </c>
      <c r="T38" s="1" t="str">
        <f>IFERROR(__xludf.DUMMYFUNCTION("GOOGLETRANSLATE(S:S, ""en"", ""te"")"),"హోవెల్ డబ్ల్యూ. ""పీట్"" మిల్లెర్, జాంట్‌ఫోర్డ్ గ్రాన్విల్లే")</f>
        <v>హోవెల్ డబ్ల్యూ. "పీట్" మిల్లెర్, జాంట్‌ఫోర్డ్ గ్రాన్విల్లే</v>
      </c>
      <c r="U38" s="4">
        <v>11914.0</v>
      </c>
      <c r="W38" s="1">
        <v>1.0</v>
      </c>
      <c r="X38" s="1" t="s">
        <v>917</v>
      </c>
      <c r="Y38" s="1" t="s">
        <v>918</v>
      </c>
      <c r="Z38" s="1" t="s">
        <v>919</v>
      </c>
      <c r="AA38" s="1" t="s">
        <v>920</v>
      </c>
      <c r="AB38" s="1" t="s">
        <v>921</v>
      </c>
      <c r="AC38" s="1" t="s">
        <v>922</v>
      </c>
      <c r="AD38" s="1" t="s">
        <v>923</v>
      </c>
      <c r="AE38" s="1" t="s">
        <v>924</v>
      </c>
      <c r="AF38" s="1" t="s">
        <v>925</v>
      </c>
      <c r="AJ38" s="1" t="s">
        <v>926</v>
      </c>
      <c r="AX38" s="1">
        <v>1932.0</v>
      </c>
      <c r="AZ38" s="1" t="s">
        <v>927</v>
      </c>
      <c r="BE38" s="1" t="s">
        <v>928</v>
      </c>
      <c r="BG38" s="1" t="s">
        <v>461</v>
      </c>
      <c r="BH38" s="2" t="s">
        <v>929</v>
      </c>
      <c r="BJ38" s="1" t="s">
        <v>930</v>
      </c>
      <c r="BN38" s="1">
        <v>6.1</v>
      </c>
      <c r="BO38" s="1" t="s">
        <v>931</v>
      </c>
      <c r="BR38" s="1" t="s">
        <v>932</v>
      </c>
      <c r="BS38" s="1" t="s">
        <v>933</v>
      </c>
      <c r="BT38" s="1" t="s">
        <v>934</v>
      </c>
      <c r="CN38" s="1" t="s">
        <v>935</v>
      </c>
      <c r="CO38" s="1" t="s">
        <v>936</v>
      </c>
      <c r="CP38" s="1" t="s">
        <v>937</v>
      </c>
    </row>
    <row r="39">
      <c r="A39" s="1" t="s">
        <v>938</v>
      </c>
      <c r="B39" s="1" t="str">
        <f>IFERROR(__xludf.DUMMYFUNCTION("GOOGLETRANSLATE(A:A, ""en"", ""te"")"),"సావోయా-మార్చెట్టి S.73")</f>
        <v>సావోయా-మార్చెట్టి S.73</v>
      </c>
      <c r="C39" s="1" t="s">
        <v>939</v>
      </c>
      <c r="D39" s="1" t="str">
        <f>IFERROR(__xludf.DUMMYFUNCTION("GOOGLETRANSLATE(C:C, ""en"", ""te"")"),"సావోయా-మార్చెట్టి ఎస్. ఈ విమానం మార్చి 1935 లో 48 విమానాల ఉత్పత్తి పరుగుతో సేవలోకి ప్రవేశించింది. నలుగురు సబెనా కోసం బెల్జియంకు ఎగుమతి చేయగా, మరో ఏడుగురిని సబ్కా నిర్మించారు. ప్రధాన కస్టమర్ ఇటాలియన్ విమానయాన సంస్థ అలా లిట్టోరియా. ఈ విమానం కేవలం నాలుగు నెల"&amp;"ల్లో అభివృద్ధి చేయబడింది, S.55 వింగ్ వాడకానికి కృతజ్ఞతలు, మరింత సాంప్రదాయిక ఫ్యూజ్‌లేజ్‌తో కలిపి. బాంబర్ వెర్షన్ (SM.81 పిపిస్ట్రెల్లో) తో సమాంతరంగా అభివృద్ధి చేయబడింది. S.73 ప్రోటోటైప్ మొదటి జూన్ 1934 న కెమెరి నుండి 4 జూన్ 1934 న ప్రయాణించింది, అడ్రియానో"&amp;" ​​బాకులా టెస్ట్ పైలట్‌గా ఉంది. ఈ నమూనా సెంట్రల్ ఇంజిన్‌లో నాలుగు-బ్లేడ్ చెక్క ప్రొపెల్లర్‌ను కలిగి ఉంది మరియు ప్రతి వింగ్ ఇంజిన్‌లో రెండు-బ్లేడ్ చెక్క ప్రొపెల్లర్లు ఉన్నాయి. తరువాత అన్ని విమానాలను మూడు-బ్లేడ్ మెటల్ ప్రొపెల్లర్లతో అమర్చారు. S.73 మిశ్రమ-ని"&amp;"ర్మాణం (ఫ్యూజ్‌లేజ్ కోసం కలప మరియు బట్టతో కప్పబడిన ఉక్కు యొక్క అస్థిపంజరం, మూడు-స్పేర్ వింగ్ కోసం కలప) మోనోప్లేన్ ఒక కలుపు టెయిల్‌ప్లేన్‌తో మరియు స్థిరమైన అండర్ క్యారేజీతో. రెండు జనరేటర్లు ఉన్నాయి, ఫ్యూజ్‌లేజ్ యొక్క ప్రతి వైపు ఒకటి; బ్యాటరీలు 24 V మరియు 9"&amp;"0 A. వద్ద రేట్ చేయబడ్డాయి. పైలట్ మరియు కో-పైలట్ ఒక పరివేష్టిత కాక్‌పిట్‌లో పక్కపక్కనే కూర్చున్నారు, రేడియో ఆపరేటర్ మరియు మెకానిక్ కోసం కంపార్ట్‌మెంట్ ఉంది. ఒక ప్రయాణీకుల కంపార్ట్మెంట్ 18 మంది ప్రయాణికులను రెండు వరుసలలో ఉంచగలదు. ఇది ఎనిమిది లోహ ఇంధన ట్యాంక"&amp;"ులను కలిగి ఉంది, అన్నీ రెక్కలలో, మొత్తం 3,950 ఎల్ (1,040 యుఎస్ గాల్; 870 ఇంప్ గల్) సామర్థ్యం ఉన్నాయి. ఈ నమూనాలో ఫ్రెంచ్ గ్నోమ్-రోన్ 9 కెఎఫ్ఆర్ మిస్ట్రాల్ ఇంజన్లు ఉన్నాయి, అయితే మరింత విమానాలలో 522 కిలోవాట్ల (700 హెచ్‌పి) పియాగియో స్టెల్లా పి.ఎక్స్, 574 కి"&amp;"లోవాట్ లేదా ఆల్ఫా రోమియో 126, డ్రైవింగ్ గ్రౌండ్ సర్దుబాటు, మూడు-బ్లేడెడ్, అల్యూమినియం-స్టీల్ ప్రొపెల్లర్లు. ఇది చిన్న విమానాశ్రయాల నుండి ఉపయోగించబడుతుంది, నమ్మదగిన నిర్వహణను కలిగి ఉంటుంది మరియు చాలా ఖరీదైనది కాదు. 574 kW (770 HP) రైట్ R-1820 ఇంజిన్‌తో S.7"&amp;"3 లో క్రూయిజ్/గరిష్ట వేగం 270/340 కిమీ/గం (150/180 kn; 170/210 mph), 1,000 కిమీ (620 MI) పరిధి, మరియు 6,300 మీ (20,700 అడుగులు) పైకప్పు. 544 kW (730 HP) AR.126 తో S.73 గరిష్టంగా 345 కిమీ/గం (186 kn; 214 mph), 1,000 కిమీ (620 మైళ్ళు) పరిధి మరియు 7,000 మీ ("&amp;"23,000 అడుగులు) పైకప్పును కలిగి ఉంది. SABCA లైసెన్స్-ఉత్పత్తి చేసిన విమానం మొత్తం 2,013 kW (2,699 HP) కోసం 671 kW (900 HP) గ్నోమ్-రోన్ 14 కె మిస్ట్రాల్ మేజర్ ఇంజన్లను కలిగి ఉంది, ఇది S.79S యొక్క చివరి మోడళ్లతో లేదా కాంట్ Z.1018 తో పోల్చబడుతుంది. S.73 లో ర"&amp;"ెజియా ఏరోనాటికా సిఫార్సు చేసిన కొన్ని మార్పులతో గుర్తించలేని విమాన పరీక్ష కార్యక్రమాన్ని కలిగి ఉంది. నమ్మకద్రోహ భూభాగాల్లోని చిన్న ఎయిర్‌ఫీల్డ్‌ల నుండి ఎగరగల సామర్థ్యం, ​​తక్కువ శక్తితో ఉన్నప్పటికీ మరియు ప్రముఖ అంచు స్లాట్‌లు లేకపోవడంతో సహా, భూమిపై ఎగరడం,"&amp;" కఠినమైన మరియు భూమిపై పనిచేయడం సులభం. దాని మిశ్రమ నిర్మాణం మరియు స్థిర ల్యాండింగ్ గేర్ దాని ప్రధాన లోపాలు, యుఎస్ మరియు జర్మనీలోని సమకాలీన విమానాలు ముడుచుకునే అండర్ క్యారేజీలతో ఆల్-మెటల్ నిర్మాణానికి చెందినవి. వీటిలో కొన్ని మంచి పనితీరును కలిగి ఉన్నాయి, కా"&amp;"నీ S.73 కొన్ని సంవత్సరాలు పోటీగా ఉంది. S.73 యొక్క మొదటి ఆపరేటర్ బెల్జియన్ ఎయిర్లైన్స్ సబెనా, ఇది 1935 లో సావోయా-మార్చెట్టి నుండి ఐదు గ్నోమ్-రోన్ 9KFR మిస్ట్రాల్ మేజర్-శక్తితో కూడిన S.73 లను కొనుగోలు చేసింది, 1935 వేసవిలో యూరోపియన్ మార్గాల్లో వాటిని పరిచయం"&amp;" చేసింది. [1] ఈ విమానాలలో రెండు 1935 లో ప్రమాదాలలో పోయాయి. గ్నోమ్-రోన్ 14 కె మిస్ట్రాల్ మేజర్ ఇంజిన్లతో నడిచే మరో ఏడు s.73 లు, 1936-1937లో సబ్కా లైసెన్స్ కింద సబెనా కోసం నిర్మించబడ్డాయి, ఇది ఫోకర్ స్థానంలో S.73 ను అనుమతించింది F.VII బెల్జియం నుండి కాంగో వ"&amp;"రకు సేవపై. ఈ సేవకు 44 గంటల విమాన సమయంతో నాలుగు రోజులు (రాత్రిపూట ఎగురుతూ) పట్టింది. [2] [3] S.73 యొక్క రెండవ ఆపరేటర్ ఇటాలియన్ ఎయిర్లైన్స్ అలా లిట్టోరియా, ఇది కనీసం 21 ఉదాహరణలను అందుకుంది, పియాగ్గియో స్టెల్లా ఎక్స్, రైట్ R-1820 మరియు ఆల్ఫా రోమియో 126 Rc.10"&amp;" తో సహా పలు రకాల ఇంజిన్లచే శక్తినిస్తుంది. ఐరోపాలోని సేవల్లో మరియు ఇటలీ యొక్క ఆఫ్రికన్ సామ్రాజ్యానికి వీటిని ఉపయోగించారు. [2] డిసెంబర్ 1935 లో, ఇటలీ నుండి అస్మారాకు ఒక ప్రయాణానికి ఒక S.73 ఉపయోగించబడింది, 200,000 అక్షరాలను పంపిణీ చేసింది, నాలుగు రోజుల్లో 6"&amp;",600 కిమీ (4,100 మైళ్ళు) ప్రయాణించారు, తరువాత 6 జనవరి 1936 న రోమ్‌కు తిరిగి వెళ్ళారు. ఒక వాణిజ్య రేఖ. 6,100 కిలోమీటర్ల (3,790 మైళ్ళు) ప్రయాణాన్ని కలిగి ఉంది. రెండవ ప్రపంచ యుద్ధం ప్రారంభమైనప్పుడు S.73 అప్పటికే వాడుకలో లేదు, కానీ అబిస్నియా మరియు స్పెయిన్‌లో"&amp;" కార్యకలాపాల కోసం రెగియా ఏరోనాటికాతో కొన్ని విమానాలు సేవల్లోకి వచ్చాయి. తూర్పు ఆఫ్రికాలో తొమ్మిది S.73 లు ఉన్నాయి మరియు సైనిక రవాణాగా ఉపయోగించబడ్డాయి. [5] పేలవమైన సైనిక పరిస్థితి కారణంగా, బ్రిటిష్ కామన్వెల్త్ దళాలు ఇటాలియన్ తూర్పు ఆఫ్రికా వైస్రాయ్ అయిన అయ"&amp;"ోస్టా డ్యూక్ అడిస్ అబాబాను స్వాధీనం చేసుకునే అంచున ఉన్నాయి, మిగిలిన మూడు S.73 లను ఖాళీ చేయమని ఆదేశించింది. అనేక రోజుల తయారీ తరువాత, వారు 3 ఏప్రిల్ 1941 న అడిస్ అబాబా నుండి 36 మంది పురుషులతో బయలుదేరారు, లిబియాలోని కుఫ్రాకు 2,500 కిమీ (1,600 మైళ్ళు) దూరంలో "&amp;"ప్రయాణించాలని యోచిస్తున్నారు, ఫ్యూజ్‌లేజ్‌లో అదనపు ఇంధన ట్యాంకులు అవసరం. ఈ ముగ్గురు విమానాలు ఎడారిలో బలవంతం చేయబడ్డాయి, కాని వారి ప్రయాణాన్ని తిరిగి ప్రారంభించే ముందు జెడ్డా వద్ద ఇంధనం నింపాయి. ఎయిర్ ఫిల్టర్లను అడ్డుకున్న ఇసుక తుఫానులతో సహా చాలా రోజుల ఇబ్"&amp;"బందుల తరువాత, వారు మళ్ళీ బయలుదేరారు. ప్రారంభంలో, బీరుట్లో మరొక ల్యాండింగ్ చేయడానికి ఇది ప్రణాళిక చేయబడింది, అయితే ఈ సమయంలో ఎర్విన్ రోమెల్ బెంఘజిని జయించాడు, కాబట్టి ఇది మూడు విమానాలకు చివరి గమ్యం. రెండు విమానాలు, 10 గంటల ఎగురుతున్న తరువాత మరియు లోపల ఉన్న "&amp;"పురుషులు ఇంధన సహాయక ట్యాంకుల పొగతో చంపబడ్డారు, బెంఘజి వద్ద, 4,500 కిమీ (2,800 మైళ్ళు) మరియు ఒక నెల ప్రయాణం తరువాత. ఏడు బెల్జియన్ S.73 లను మే 1940 లో యునైటెడ్ కింగ్‌డమ్‌కు తరలించారు మరియు రాయల్ వైమానిక దళం సేవలోకి తీసుకున్నారు, మరియు సబెనా ఫ్లైట్ సిబ్బంది "&amp;"చేత నిర్వహించబడుతున్నాయి, ఉత్తర ఫ్రాన్స్‌లోని బ్రిటిష్ ఎక్స్‌పెడిషనరీ ఫోర్స్‌కు మందుగుండు సామగ్రిని ఎగరడానికి ఉపయోగించారు. మే 23 న మెర్విల్లే వద్ద ఉన్న లుఫ్ట్‌వాఫ్ఫే రెండు నాశనం చేసిన తరువాత, బెల్జియన్ కాంగోకు బదిలీ చేయడానికి సన్నాహకంగా ఫ్రాన్స్‌కు వెళ్లడ"&amp;"ానికి ఐదు S.73 లతో సహా దాని మిగిలి ఉన్న విమానాన్ని సబీనా ఆదేశించింది. మే 28 న బెల్జియం లొంగిపోయిన తరువాత, సబెనా నౌకాదళాన్ని ఫ్రెంచ్ ప్రభుత్వ పారవేయడం వద్ద ఉంచారు మరియు ఫ్రెంచ్ ప్రధాన భూభాగం మరియు ఫ్రెంచ్ ఉత్తర ఆఫ్రికా మధ్య పైలట్లను ఫెర్రీ చేసేవారు. 22 జూన"&amp;"్ 1940 న ఫ్రాన్స్ లొంగిపోయిన తరువాత, S.73 లతో సహా సబెనా విమానాలను ఇటలీ స్వాధీనం చేసుకుంది మరియు రెజియా ఏరోనాటికా చేత నిర్వహించబడింది. [6] ఇటలీలో ఇప్పటికీ S.73 లు 605 మరియు 606 స్క్వాడ్రిగ్లీలను సన్నద్ధం చేయడానికి ఉపయోగించబడ్డాయి. నాలుగు S.73 లు 1943 యుద్ధ"&amp;" విరమణ వరకు బయటపడ్డాయి, మూడు మిత్రదేశాలు మరియు ఒకటి యాక్సిస్ అనుకూల ప్రభుత్వం ఉపయోగిస్తున్నారు; యుద్ధం ముగిసే సమయానికి అన్నీ సేవ నుండి బయటకు తీయబడ్డాయి. S.73 oo-agn of Sabena యునైటెడ్ కింగ్‌డమ్‌లోని సర్రేలోని టాట్స్‌ఫీల్డ్‌లో క్రాష్ అయ్యింది. ఇటాలియన్ సివ"&amp;"ిల్ మరియు సైనిక విమానాల డేటా 1930-1945 [22] సాధారణ లక్షణాల పనితీరు సంబంధిత జాబితాలు")</f>
        <v>సావోయా-మార్చెట్టి ఎస్. ఈ విమానం మార్చి 1935 లో 48 విమానాల ఉత్పత్తి పరుగుతో సేవలోకి ప్రవేశించింది. నలుగురు సబెనా కోసం బెల్జియంకు ఎగుమతి చేయగా, మరో ఏడుగురిని సబ్కా నిర్మించారు. ప్రధాన కస్టమర్ ఇటాలియన్ విమానయాన సంస్థ అలా లిట్టోరియా. ఈ విమానం కేవలం నాలుగు నెలల్లో అభివృద్ధి చేయబడింది, S.55 వింగ్ వాడకానికి కృతజ్ఞతలు, మరింత సాంప్రదాయిక ఫ్యూజ్‌లేజ్‌తో కలిపి. బాంబర్ వెర్షన్ (SM.81 పిపిస్ట్రెల్లో) తో సమాంతరంగా అభివృద్ధి చేయబడింది. S.73 ప్రోటోటైప్ మొదటి జూన్ 1934 న కెమెరి నుండి 4 జూన్ 1934 న ప్రయాణించింది, అడ్రియానో ​​బాకులా టెస్ట్ పైలట్‌గా ఉంది. ఈ నమూనా సెంట్రల్ ఇంజిన్‌లో నాలుగు-బ్లేడ్ చెక్క ప్రొపెల్లర్‌ను కలిగి ఉంది మరియు ప్రతి వింగ్ ఇంజిన్‌లో రెండు-బ్లేడ్ చెక్క ప్రొపెల్లర్లు ఉన్నాయి. తరువాత అన్ని విమానాలను మూడు-బ్లేడ్ మెటల్ ప్రొపెల్లర్లతో అమర్చారు. S.73 మిశ్రమ-నిర్మాణం (ఫ్యూజ్‌లేజ్ కోసం కలప మరియు బట్టతో కప్పబడిన ఉక్కు యొక్క అస్థిపంజరం, మూడు-స్పేర్ వింగ్ కోసం కలప) మోనోప్లేన్ ఒక కలుపు టెయిల్‌ప్లేన్‌తో మరియు స్థిరమైన అండర్ క్యారేజీతో. రెండు జనరేటర్లు ఉన్నాయి, ఫ్యూజ్‌లేజ్ యొక్క ప్రతి వైపు ఒకటి; బ్యాటరీలు 24 V మరియు 90 A. వద్ద రేట్ చేయబడ్డాయి. పైలట్ మరియు కో-పైలట్ ఒక పరివేష్టిత కాక్‌పిట్‌లో పక్కపక్కనే కూర్చున్నారు, రేడియో ఆపరేటర్ మరియు మెకానిక్ కోసం కంపార్ట్‌మెంట్ ఉంది. ఒక ప్రయాణీకుల కంపార్ట్మెంట్ 18 మంది ప్రయాణికులను రెండు వరుసలలో ఉంచగలదు. ఇది ఎనిమిది లోహ ఇంధన ట్యాంకులను కలిగి ఉంది, అన్నీ రెక్కలలో, మొత్తం 3,950 ఎల్ (1,040 యుఎస్ గాల్; 870 ఇంప్ గల్) సామర్థ్యం ఉన్నాయి. ఈ నమూనాలో ఫ్రెంచ్ గ్నోమ్-రోన్ 9 కెఎఫ్ఆర్ మిస్ట్రాల్ ఇంజన్లు ఉన్నాయి, అయితే మరింత విమానాలలో 522 కిలోవాట్ల (700 హెచ్‌పి) పియాగియో స్టెల్లా పి.ఎక్స్, 574 కిలోవాట్ లేదా ఆల్ఫా రోమియో 126, డ్రైవింగ్ గ్రౌండ్ సర్దుబాటు, మూడు-బ్లేడెడ్, అల్యూమినియం-స్టీల్ ప్రొపెల్లర్లు. ఇది చిన్న విమానాశ్రయాల నుండి ఉపయోగించబడుతుంది, నమ్మదగిన నిర్వహణను కలిగి ఉంటుంది మరియు చాలా ఖరీదైనది కాదు. 574 kW (770 HP) రైట్ R-1820 ఇంజిన్‌తో S.73 లో క్రూయిజ్/గరిష్ట వేగం 270/340 కిమీ/గం (150/180 kn; 170/210 mph), 1,000 కిమీ (620 MI) పరిధి, మరియు 6,300 మీ (20,700 అడుగులు) పైకప్పు. 544 kW (730 HP) AR.126 తో S.73 గరిష్టంగా 345 కిమీ/గం (186 kn; 214 mph), 1,000 కిమీ (620 మైళ్ళు) పరిధి మరియు 7,000 మీ (23,000 అడుగులు) పైకప్పును కలిగి ఉంది. SABCA లైసెన్స్-ఉత్పత్తి చేసిన విమానం మొత్తం 2,013 kW (2,699 HP) కోసం 671 kW (900 HP) గ్నోమ్-రోన్ 14 కె మిస్ట్రాల్ మేజర్ ఇంజన్లను కలిగి ఉంది, ఇది S.79S యొక్క చివరి మోడళ్లతో లేదా కాంట్ Z.1018 తో పోల్చబడుతుంది. S.73 లో రెజియా ఏరోనాటికా సిఫార్సు చేసిన కొన్ని మార్పులతో గుర్తించలేని విమాన పరీక్ష కార్యక్రమాన్ని కలిగి ఉంది. నమ్మకద్రోహ భూభాగాల్లోని చిన్న ఎయిర్‌ఫీల్డ్‌ల నుండి ఎగరగల సామర్థ్యం, ​​తక్కువ శక్తితో ఉన్నప్పటికీ మరియు ప్రముఖ అంచు స్లాట్‌లు లేకపోవడంతో సహా, భూమిపై ఎగరడం, కఠినమైన మరియు భూమిపై పనిచేయడం సులభం. దాని మిశ్రమ నిర్మాణం మరియు స్థిర ల్యాండింగ్ గేర్ దాని ప్రధాన లోపాలు, యుఎస్ మరియు జర్మనీలోని సమకాలీన విమానాలు ముడుచుకునే అండర్ క్యారేజీలతో ఆల్-మెటల్ నిర్మాణానికి చెందినవి. వీటిలో కొన్ని మంచి పనితీరును కలిగి ఉన్నాయి, కానీ S.73 కొన్ని సంవత్సరాలు పోటీగా ఉంది. S.73 యొక్క మొదటి ఆపరేటర్ బెల్జియన్ ఎయిర్లైన్స్ సబెనా, ఇది 1935 లో సావోయా-మార్చెట్టి నుండి ఐదు గ్నోమ్-రోన్ 9KFR మిస్ట్రాల్ మేజర్-శక్తితో కూడిన S.73 లను కొనుగోలు చేసింది, 1935 వేసవిలో యూరోపియన్ మార్గాల్లో వాటిని పరిచయం చేసింది. [1] ఈ విమానాలలో రెండు 1935 లో ప్రమాదాలలో పోయాయి. గ్నోమ్-రోన్ 14 కె మిస్ట్రాల్ మేజర్ ఇంజిన్లతో నడిచే మరో ఏడు s.73 లు, 1936-1937లో సబ్కా లైసెన్స్ కింద సబెనా కోసం నిర్మించబడ్డాయి, ఇది ఫోకర్ స్థానంలో S.73 ను అనుమతించింది F.VII బెల్జియం నుండి కాంగో వరకు సేవపై. ఈ సేవకు 44 గంటల విమాన సమయంతో నాలుగు రోజులు (రాత్రిపూట ఎగురుతూ) పట్టింది. [2] [3] S.73 యొక్క రెండవ ఆపరేటర్ ఇటాలియన్ ఎయిర్లైన్స్ అలా లిట్టోరియా, ఇది కనీసం 21 ఉదాహరణలను అందుకుంది, పియాగ్గియో స్టెల్లా ఎక్స్, రైట్ R-1820 మరియు ఆల్ఫా రోమియో 126 Rc.10 తో సహా పలు రకాల ఇంజిన్లచే శక్తినిస్తుంది. ఐరోపాలోని సేవల్లో మరియు ఇటలీ యొక్క ఆఫ్రికన్ సామ్రాజ్యానికి వీటిని ఉపయోగించారు. [2] డిసెంబర్ 1935 లో, ఇటలీ నుండి అస్మారాకు ఒక ప్రయాణానికి ఒక S.73 ఉపయోగించబడింది, 200,000 అక్షరాలను పంపిణీ చేసింది, నాలుగు రోజుల్లో 6,600 కిమీ (4,100 మైళ్ళు) ప్రయాణించారు, తరువాత 6 జనవరి 1936 న రోమ్‌కు తిరిగి వెళ్ళారు. ఒక వాణిజ్య రేఖ. 6,100 కిలోమీటర్ల (3,790 మైళ్ళు) ప్రయాణాన్ని కలిగి ఉంది. రెండవ ప్రపంచ యుద్ధం ప్రారంభమైనప్పుడు S.73 అప్పటికే వాడుకలో లేదు, కానీ అబిస్నియా మరియు స్పెయిన్‌లో కార్యకలాపాల కోసం రెగియా ఏరోనాటికాతో కొన్ని విమానాలు సేవల్లోకి వచ్చాయి. తూర్పు ఆఫ్రికాలో తొమ్మిది S.73 లు ఉన్నాయి మరియు సైనిక రవాణాగా ఉపయోగించబడ్డాయి. [5] పేలవమైన సైనిక పరిస్థితి కారణంగా, బ్రిటిష్ కామన్వెల్త్ దళాలు ఇటాలియన్ తూర్పు ఆఫ్రికా వైస్రాయ్ అయిన అయోస్టా డ్యూక్ అడిస్ అబాబాను స్వాధీనం చేసుకునే అంచున ఉన్నాయి, మిగిలిన మూడు S.73 లను ఖాళీ చేయమని ఆదేశించింది. అనేక రోజుల తయారీ తరువాత, వారు 3 ఏప్రిల్ 1941 న అడిస్ అబాబా నుండి 36 మంది పురుషులతో బయలుదేరారు, లిబియాలోని కుఫ్రాకు 2,500 కిమీ (1,600 మైళ్ళు) దూరంలో ప్రయాణించాలని యోచిస్తున్నారు, ఫ్యూజ్‌లేజ్‌లో అదనపు ఇంధన ట్యాంకులు అవసరం. ఈ ముగ్గురు విమానాలు ఎడారిలో బలవంతం చేయబడ్డాయి, కాని వారి ప్రయాణాన్ని తిరిగి ప్రారంభించే ముందు జెడ్డా వద్ద ఇంధనం నింపాయి. ఎయిర్ ఫిల్టర్లను అడ్డుకున్న ఇసుక తుఫానులతో సహా చాలా రోజుల ఇబ్బందుల తరువాత, వారు మళ్ళీ బయలుదేరారు. ప్రారంభంలో, బీరుట్లో మరొక ల్యాండింగ్ చేయడానికి ఇది ప్రణాళిక చేయబడింది, అయితే ఈ సమయంలో ఎర్విన్ రోమెల్ బెంఘజిని జయించాడు, కాబట్టి ఇది మూడు విమానాలకు చివరి గమ్యం. రెండు విమానాలు, 10 గంటల ఎగురుతున్న తరువాత మరియు లోపల ఉన్న పురుషులు ఇంధన సహాయక ట్యాంకుల పొగతో చంపబడ్డారు, బెంఘజి వద్ద, 4,500 కిమీ (2,800 మైళ్ళు) మరియు ఒక నెల ప్రయాణం తరువాత. ఏడు బెల్జియన్ S.73 లను మే 1940 లో యునైటెడ్ కింగ్‌డమ్‌కు తరలించారు మరియు రాయల్ వైమానిక దళం సేవలోకి తీసుకున్నారు, మరియు సబెనా ఫ్లైట్ సిబ్బంది చేత నిర్వహించబడుతున్నాయి, ఉత్తర ఫ్రాన్స్‌లోని బ్రిటిష్ ఎక్స్‌పెడిషనరీ ఫోర్స్‌కు మందుగుండు సామగ్రిని ఎగరడానికి ఉపయోగించారు. మే 23 న మెర్విల్లే వద్ద ఉన్న లుఫ్ట్‌వాఫ్ఫే రెండు నాశనం చేసిన తరువాత, బెల్జియన్ కాంగోకు బదిలీ చేయడానికి సన్నాహకంగా ఫ్రాన్స్‌కు వెళ్లడానికి ఐదు S.73 లతో సహా దాని మిగిలి ఉన్న విమానాన్ని సబీనా ఆదేశించింది. మే 28 న బెల్జియం లొంగిపోయిన తరువాత, సబెనా నౌకాదళాన్ని ఫ్రెంచ్ ప్రభుత్వ పారవేయడం వద్ద ఉంచారు మరియు ఫ్రెంచ్ ప్రధాన భూభాగం మరియు ఫ్రెంచ్ ఉత్తర ఆఫ్రికా మధ్య పైలట్లను ఫెర్రీ చేసేవారు. 22 జూన్ 1940 న ఫ్రాన్స్ లొంగిపోయిన తరువాత, S.73 లతో సహా సబెనా విమానాలను ఇటలీ స్వాధీనం చేసుకుంది మరియు రెజియా ఏరోనాటికా చేత నిర్వహించబడింది. [6] ఇటలీలో ఇప్పటికీ S.73 లు 605 మరియు 606 స్క్వాడ్రిగ్లీలను సన్నద్ధం చేయడానికి ఉపయోగించబడ్డాయి. నాలుగు S.73 లు 1943 యుద్ధ విరమణ వరకు బయటపడ్డాయి, మూడు మిత్రదేశాలు మరియు ఒకటి యాక్సిస్ అనుకూల ప్రభుత్వం ఉపయోగిస్తున్నారు; యుద్ధం ముగిసే సమయానికి అన్నీ సేవ నుండి బయటకు తీయబడ్డాయి. S.73 oo-agn of Sabena యునైటెడ్ కింగ్‌డమ్‌లోని సర్రేలోని టాట్స్‌ఫీల్డ్‌లో క్రాష్ అయ్యింది. ఇటాలియన్ సివిల్ మరియు సైనిక విమానాల డేటా 1930-1945 [22] సాధారణ లక్షణాల పనితీరు సంబంధిత జాబితాలు</v>
      </c>
      <c r="E39" s="1" t="s">
        <v>940</v>
      </c>
      <c r="M39" s="1" t="s">
        <v>941</v>
      </c>
      <c r="N39" s="1" t="str">
        <f>IFERROR(__xludf.DUMMYFUNCTION("GOOGLETRANSLATE(M:M, ""en"", ""te"")"),"విమానాల")</f>
        <v>విమానాల</v>
      </c>
      <c r="P39" s="1" t="s">
        <v>942</v>
      </c>
      <c r="Q39" s="1" t="str">
        <f>IFERROR(__xludf.DUMMYFUNCTION("GOOGLETRANSLATE(P:P, ""en"", ""te"")"),"సావోయా-మార్చి")</f>
        <v>సావోయా-మార్చి</v>
      </c>
      <c r="R39" s="2" t="s">
        <v>943</v>
      </c>
      <c r="U39" s="1">
        <v>1934.0</v>
      </c>
      <c r="V39" s="1" t="s">
        <v>944</v>
      </c>
      <c r="W39" s="1">
        <v>4.0</v>
      </c>
      <c r="X39" s="1" t="s">
        <v>945</v>
      </c>
      <c r="Y39" s="1" t="s">
        <v>946</v>
      </c>
      <c r="Z39" s="1" t="s">
        <v>947</v>
      </c>
      <c r="AA39" s="1" t="s">
        <v>948</v>
      </c>
      <c r="AB39" s="1" t="s">
        <v>949</v>
      </c>
      <c r="AC39" s="1" t="s">
        <v>950</v>
      </c>
      <c r="AD39" s="1" t="s">
        <v>951</v>
      </c>
      <c r="AE39" s="1" t="s">
        <v>952</v>
      </c>
      <c r="AF39" s="1" t="s">
        <v>953</v>
      </c>
      <c r="AG39" s="1" t="s">
        <v>954</v>
      </c>
      <c r="AH39" s="1" t="s">
        <v>955</v>
      </c>
      <c r="AJ39" s="1" t="s">
        <v>956</v>
      </c>
      <c r="AK39" s="1" t="s">
        <v>957</v>
      </c>
      <c r="AP39" s="1" t="s">
        <v>958</v>
      </c>
      <c r="AY39" s="1" t="s">
        <v>959</v>
      </c>
      <c r="BA39" s="1" t="s">
        <v>960</v>
      </c>
      <c r="BC39" s="1" t="s">
        <v>961</v>
      </c>
      <c r="BD39" s="1" t="s">
        <v>962</v>
      </c>
      <c r="BI39" s="1" t="s">
        <v>963</v>
      </c>
      <c r="BJ39" s="1" t="s">
        <v>964</v>
      </c>
      <c r="BT39" s="1" t="s">
        <v>965</v>
      </c>
      <c r="CQ39" s="1" t="s">
        <v>966</v>
      </c>
    </row>
    <row r="40">
      <c r="A40" s="1" t="s">
        <v>967</v>
      </c>
      <c r="B40" s="1" t="str">
        <f>IFERROR(__xludf.DUMMYFUNCTION("GOOGLETRANSLATE(A:A, ""en"", ""te"")"),"డి హవిలాండ్ DH 108")</f>
        <v>డి హవిలాండ్ DH 108</v>
      </c>
      <c r="C40" s="1" t="s">
        <v>968</v>
      </c>
      <c r="D40" s="1" t="str">
        <f>IFERROR(__xludf.DUMMYFUNCTION("GOOGLETRANSLATE(C:C, ""en"", ""te"")"),"డి హవిలాండ్ DH 108 ""స్వాలో"" అనేది అక్టోబర్ 1945 లో జాన్ కార్వర్ మెడోస్ ఫ్రాస్ట్ రూపొందించిన బ్రిటిష్ ప్రయోగాత్మక విమానం. DH 108 లో ఒక టైలెస్, తుడిచిపెట్టిన రెక్కను ఒకే నిలువు స్టెబిలైజర్‌తో కలిగి ఉంది, ఇది యుద్ధకాల జర్మన్ మెసెర్స్‌మిట్ ME 163 కోమెట్ యొక"&amp;"్క లేఅవుట్ మాదిరిగానే ఉంది . కామెట్ విమానాల యొక్క ప్రతిపాదిత ప్రారంభ టైలెస్ డిజైన్ కోసం తక్కువ మరియు అధిక సబ్సోనిక్ వేగంతో స్వీప్ వింగ్ హ్యాండ్లింగ్ లక్షణాలను అంచనా వేయడానికి ప్రారంభంలో రూపొందించబడింది, DH 108 యొక్క మూడు ఉదాహరణలు వాయు మంత్రిత్వ శాఖ స్పెసి"&amp;"ఫికేషన్లకు E.18/45 కు నిర్మించబడ్డాయి. కామెట్ కోసం సాంప్రదాయిక తోకను స్వీకరించడంతో, సూపర్సోనిక్ వేగంతో స్వీప్ వింగ్ నిర్వహణను పరిశోధించడానికి బదులుగా ఈ విమానం ఉపయోగించబడింది. మూడు ప్రోటోటైప్‌లు ప్రాణాంతక ప్రమాదాలలో పోయాయి. డి హవిలాండ్ పిశాచం యొక్క ప్రధాన "&amp;"ఫ్యూజ్‌లేజ్ విభాగం మరియు ఇంజిన్‌ను ఒకే టెయిల్‌ఫిన్ మరియు తుడిచిపెట్టిన రెక్కలతో పొడవైన ఫ్యూజ్‌లేజ్‌తో కలుపుతూ, డి హవిలాండ్ DH 108 ను 1944 లో టైలెస్ డిజైన్ల కోసం ఏరోడైనమిక్ టెస్ట్ బెడ్‌గా ప్రతిపాదించారు, ముఖ్యంగా DH.106 కామెట్ మొదట్లో టైలెస్, తుడిచిపెట్టిన"&amp;"-వింగ్ కాన్సెప్ట్ గా పరిగణించబడింది. [1] కామెట్ డిజైన్ మరింత సాంప్రదాయిక లక్షణాలను తీసుకున్నప్పటికీ, DH.110 [2] కోసం ప్రాథమిక డేటాను అందించడానికి ప్రత్యేకమైన కాన్ఫిగరేషన్‌ను పరీక్షించే విలువ DH 108 యొక్క అభివృద్ధిని కొనసాగించడానికి డి హవిలాండ్‌ను ప్రేరేపి"&amp;"ంచింది. ఇంగ్లీష్ ఎలక్ట్రిక్ వాంపైర్ F 1 నుండి రెండు ఎయిర్‌ఫ్రేమ్‌లను ఎంచుకోవడం ప్రొడక్షన్ లైన్, కొత్త విమానం దాని ఫైటర్ మూలానికి స్పష్టమైన సారూప్యతలను కలిగి ఉంది, ముఖ్యంగా అసలు ఫార్వర్డ్ ఫ్యూజ్‌లేజ్‌లో ఇది ముక్కు, కాక్‌పిట్ మరియు రక్త పిశాచి యొక్క ఇతర భాగ"&amp;"ాలను నిలుపుకుంది. సరఫరా మంత్రిత్వ శాఖ DH 108 ను ""స్వాలో"" అని పేరు పెట్టింది, ఇది సంస్థ అధికారికంగా స్వీకరించని పేరు. [3] 43˚ స్వీప్‌బ్యాక్‌ను కలిగి ఉన్న కొత్త మెటల్ వింగ్ ప్రామాణిక పిశాచ వింగ్ కంటే విస్తీర్ణంలో సుమారు 15% ఎక్కువ. [2] పార్ట్ ఎలివేటర్ మరి"&amp;"యు ఐలెరాన్స్, స్ప్లిట్ వెనుకంజలో ఉన్న ఎడ్జ్ ఫ్లాప్స్ యొక్క అవుట్‌బోర్డ్ అమర్చిన ఎలివ్‌సన్‌లతో కలిపి సంప్రదాయ చుక్కానిపై నియంత్రణ ఆధారపడింది. [2] పిశాచ ఫ్యూజ్‌లేజ్ నిలుపుకున్నప్పటికీ, అభివృద్ధి కొనసాగుతున్నప్పుడు, సవరించిన ముక్కు మరియు క్రమబద్ధీకరించబడిన, "&amp;"రీన్ఫోర్స్డ్ పందిరిని చేర్చారు. [4] మొదటి DH 108 ప్రోటోటైప్, సీరియల్ నంబర్ TG283, 43 ° తుడిచిపెట్టిన రెక్కను కలిగి ఉంది, 15 మే 1946 న RAF వుడ్బ్రిడ్జ్ వద్ద ప్రయాణించారు. తక్కువ-స్పీడ్ నిర్వహణను పరిశోధించడానికి రూపొందించబడిన ఇది 280 mph (450 కిమీ/గం) మాత్ర"&amp;"మే సామర్థ్యం కలిగి ఉంది. డి హవిలాండ్ చీఫ్ టెస్ట్ పైలట్ జాఫ్రీ డి హవిలాండ్ జూనియర్, డి హవిలాండ్ కంపెనీ యజమాని-డిజైనర్ జాఫ్రీ డి హవిలాండ్ కుమారుడు, 1946 సొసైటీ ఆఫ్ బ్రిటిష్ ఎయిర్క్రాఫ్ట్ కన్స్ట్రక్టర్స్ (ఎస్‌బిఎసి) ఎయిర్‌షోలో రాడ్‌లెట్‌లో 1946 సొసైటీ ఆఫ్ బ్"&amp;"రిటిష్ ఎయిర్‌క్రాఫ్ట్ కన్స్ట్రక్టర్స్ (ఎస్‌బిఎసి) ఎయిర్‌షోలో డిహెచ్ 108 లో డిస్ప్లే ఫ్లైట్ ఇచ్చారు. [5] తరువాత తక్కువ-స్పీడ్ పరీక్షలో, దాడి యొక్క అధిక కోణాల వద్ద వెనుక ఫ్యూజ్‌లేజ్‌ను క్లియర్ చేయడానికి రూపొందించబడింది, మొదటి నమూనా పొడవైన సముద్రపు రక్త పిశా"&amp;"చి ల్యాండింగ్ గేర్‌తో అమర్చబడింది. [6] రెండవ, హై-స్పీడ్, ప్రోటోటైప్, టిజి 306, ఇది ఆటోమేటిక్ లీడింగ్-ఎడ్జ్ హ్యాండ్లీ పేజ్ స్లాట్‌లను కలుపుకొని 45 ° స్వీప్ వింగ్ కలిగి ఉంది మరియు డి హవిలాండ్ గోబ్లిన్ 3 టర్బోజెట్ చేత శక్తిని పొందింది, వెంటనే, జూన్ 1946 లో ఎ"&amp;"గిరింది. డిజైన్‌కు మార్పులు ఉన్నాయి. పైలట్ యొక్క సీటును తగ్గించడం ద్వారా ఎక్కువ ఎక్కువ క్రమబద్ధీకరించిన ముక్కు మరియు చిన్న పందిరి (బలోపేతం చేసిన మెటల్ ఫెయిరింగ్ ద్వారా రూపొందించబడింది) సులభతరం చేయబడింది. [4] అధిక వేగంతో నిర్వహణ లక్షణాలను అంచనా వేయడానికి ఉ"&amp;"పయోగించబడుతున్నప్పుడు, 27 సెప్టెంబర్ 1946 న TG306 ఒక విపత్తు నిర్మాణ వైఫల్యాన్ని ఎదుర్కొంది, ఇది మాక్ 0.9 వద్ద 10,000 అడుగుల (3,050 మీ) నుండి డైవ్‌లో సంభవించింది మరియు థేమ్స్ ఈస్ట్యూరీలో కూలిపోయింది. ఈ ప్రమాదంలో పైలట్, జాఫ్రీ డి హవిలాండ్ జూనియర్ చంపబడ్డాడ"&amp;"ు. ప్రారంభ విండ్ టన్నెల్ పరీక్ష ప్రమాదకరమైన విమాన ప్రవర్తనను సూచించింది, కాని అధిక వేగంతో పిచ్ డోలనం .హించనిది. తరువాతి ప్రమాద దర్యాప్తు నిర్మాణాత్మక వైఫల్యంపై కేంద్రీకృతమై ఉంది, ఇది మాక్ 0.9 వద్ద గాలిగా నిర్మించబడింది, విమానాన్ని షాక్ స్టాల్‌లోకి పిచ్ చే"&amp;"సింది, ఇది ఫ్యూజ్‌లేజ్ మరియు రెక్కలపై విపరీతమైన లోడ్లను ఉంచింది. ప్రధాన స్పార్ మూలాల వద్ద పగులగొట్టి రెక్కలు వెంటనే వెనుకకు మడవటానికి కారణమవుతాయి. [7] రెండవ నమూనా కోల్పోయిన తరువాత, హాట్ఫీల్డ్ వద్ద నిర్మించిన కొత్త పిశాచ F.5 ఫైటర్ ఆధారంగా VW120 మూడవ మరియు "&amp;"చివరి నమూనాగా మారింది. ఇది మరింత క్రమబద్ధమైన కోణాల ముక్కు మరియు చిన్న రీన్ఫోర్స్డ్ పందిరిని కలిగి ఉండటంలో మొదటి పరీక్ష విమానానికి భిన్నంగా ఉంది (పైలట్ యొక్క సీటును మరింత ఏరోడైనమిక్ పందిరి ఆకారం ఉపయోగించటానికి అనుమతించబడింది). మునుపటి విపత్తు యొక్క మూలంలో "&amp;"పిచ్ డోలనాలను నియంత్రించే సాధనంగా పవర్-బూస్ట్ ఎలివేటర్లు పేర్కొనబడ్డాయి. 3,738 ఎల్బిఎఫ్ (16.67 కెఎన్) థ్రస్ట్ యొక్క మరింత శక్తివంతమైన గోబ్లిన్ 4 DH 108 ను సూపర్సోనిక్ పరిధిలోకి నెట్టే అవకాశం ఉంది. VW120 మొదటిసారి 24 జూలై 1947 న ఎగిరింది, జాన్ కన్నిన్గ్హమ్"&amp;", యుద్ధకాల నైట్ ఫైటర్ ఏస్. హై-స్పీడ్ ఫ్లైట్ కోసం ఒక ముఖ్యమైన టెస్ట్‌బెడ్‌గా పరిగణించబడుతున్న VW120 వరల్డ్ స్పీడ్ రికార్డ్‌లో ప్రయత్నం కోసం సిద్ధంగా ఉంది, తరువాత గ్లోస్టర్ ఉల్కాపాతం 616 mph (991 km/h) వద్ద ఉంది. రెండవ నమూనా, TG306, అది కూలిపోయే ముందు ప్రయత"&amp;"్నానికి బ్యాకప్. [7] 12 ఏప్రిల్ 1948 న, VW120 62-మైళ్ల (100 కిమీ) సర్క్యూట్లో 604.98 mph (974.02 కిమీ/గం) కొత్త ప్రపంచ ఎయిర్ స్పీడ్ రికార్డును స్థాపించింది. అప్పుడు, 6 సెప్టెంబర్ 1948 న, జాన్ డెర్రీ 40,000 అడుగుల (12,195 మీ) నుండి 30,000 అడుగుల (9,145 మీ)"&amp;" వరకు నిస్సార డైవ్‌లో ధ్వని వేగాన్ని మించి ఉన్నట్లు భావిస్తున్నారు. 1949 లో క్రాష్ నుండి తప్పించుకున్న టెస్ట్ పైలట్ కెప్టెన్ ఎరిక్ ""వింకిల్"" బ్రౌన్, DH 108 ను ""కిల్లర్"" గా అభివర్ణించాడు. [8] 1949 లో, VW120 ఫార్న్‌బరోలో ఒక వైమానిక ప్రదర్శనను ఉంచింది మర"&amp;"ియు సొసైటీ ఆఫ్ బ్రిటిష్ ఎయిర్‌క్రాఫ్ట్ కన్స్ట్రక్టర్స్ ఛాలెంజ్ ట్రోఫీ ఎయిర్ రేసులో మూడవ స్థానంలో నిలిచింది, రే ఫర్న్‌బరో వద్ద ఎగిరిన సరఫరా మరియు పరీక్ష మంత్రిత్వ శాఖకు మారడానికి ముందు. [9] ఇది 15 ఫిబ్రవరి 1950 న బకింగ్‌హామ్‌షైర్‌లోని బ్రిక్‌హిల్ సమీపంలో జ"&amp;"రిగిన ప్రమాదంలో నాశనం చేయబడింది, దాని టెస్ట్ పైలట్ స్క్వాడ్రన్ నాయకుడు స్టువర్ట్ ముల్లెర్-రోలాండ్‌ను చంపారు. ఆ సమయంలో ప్రమాద దర్యాప్తు, విమానానికి కాదు, పైలట్‌ను అసమర్థమైన ఆక్సిజన్ వ్యవస్థకు. [9] పైలట్ విరిగిన మెడ నుండి మరణించాడని కరోనర్ నివేదిక ధృవీకరించ"&amp;"ింది. విమానం డైవ్ చేయడంతో లెఫ్ట్ వింగ్ యొక్క వైఫల్యం బ్రిక్హిల్ వద్ద గ్యారేజ్ పైన సంభవించింది. ఈ వైఫల్యం బ్రిక్హిల్ వద్ద సాక్షులు వివరించిన ""బ్యాంగ్"" యొక్క మూలంగా భావించబడింది. నివేదించబడిన స్విషింగ్ శబ్దాలు విమానం నుండి అధిక రేటుతో స్పిన్నింగ్ నుండి వచ"&amp;"్చాయి. ఇది ఓక్ చెట్టును చూసే తరువాత అడవుల్లోకి వచ్చింది: 50 సంవత్సరాల తరువాత ప్రభావం యొక్క జాడలు ఇప్పటికీ కనిపించాయి. ఎయిర్ఫ్రేమ్ మరియు రైట్ వింగ్ మిలటరీ చేత కూల్చివేయబడ్డాయి మరియు చాలా త్వరగా తొలగించబడ్డాయి. బ్రిక్‌హిల్‌కు ఉత్తరాన ఉన్న పొలాల నుండి వామపక్"&amp;"ష వింగ్ కూడా స్వాధీనం చేసుకున్నారు. సమీపంలోని జర్మన్ ఫీల్డ్ వర్కర్ క్రాష్ సైట్ వద్దకు పరిగెత్తాడు మరియు బ్రిక్హిల్ గ్యారేజ్ నుండి మెకానిక్ కలుసుకున్నాడు, అతను సహాయం అందించడానికి తన కారులోని క్రాష్ సైట్ వద్దకు వెళ్ళాడు. అప్పటికే పైలట్ చనిపోయాడు. 2001 లో, మ"&amp;"ెటల్ డిటెక్టర్ ఉపయోగించి స్థానికంగా క్రాష్ సైట్ వద్ద శోధించడం విజయవంతమైంది. సైట్లో అవశేషాలు కూల్చివేయబడినప్పుడు తొలగించబడిన ""కోన్ ఆకారంలో"" కొన్ని మౌంటు బోల్ట్‌లను అతను కనుగొన్నాడు. DH 108 కొట్టిన చెట్టు కూడా కనుగొనబడింది, మచ్చ ఇంకా కనిపిస్తుంది. మునుపటి"&amp;" సిద్ధాంతం, లోపభూయిష్ట ఆక్సిజన్ వ్యవస్థ కారణం, అతని తరువాతి నివేదికలో కరోనర్ చేత తోసిపుచ్చబడింది. హార్ట్లీ వింట్నీ హత్య ది పైలట్, SQN LDR జార్జ్ E.C. లింగర్స్ AFC DFM లో జరిగిన ప్రమాదంలో ఓడిపోయింది. విలోమ స్పిన్‌లో తక్కువ ఎత్తులో విమానాన్ని వదిలివేసిన తరు"&amp;"వాత, అతని పారాచూట్ సమయానికి తెరవడంలో విఫలమైంది. మొత్తం మీద, 480 విమానాలు మూడు స్వాలోస్ చేత చేయబడ్డాయి. [10] DH108 బ్రిటిష్ విమానం కోసం అనేక ""మొదటి"" ను ఏర్పాటు చేసింది: ఇది మొదటి బ్రిటిష్ తుడిచిపెట్టిన జెట్ విమానం మరియు మొదటి బ్రిటిష్ టైలెస్ జెట్ విమానం."&amp;" సాధారణ లక్షణాలు పనితీరు సంబంధిత అభివృద్ధి అభివృద్ధి విమానం పోల్చదగిన పాత్ర, కాన్ఫిగరేషన్ మరియు ERA")</f>
        <v>డి హవిలాండ్ DH 108 "స్వాలో" అనేది అక్టోబర్ 1945 లో జాన్ కార్వర్ మెడోస్ ఫ్రాస్ట్ రూపొందించిన బ్రిటిష్ ప్రయోగాత్మక విమానం. DH 108 లో ఒక టైలెస్, తుడిచిపెట్టిన రెక్కను ఒకే నిలువు స్టెబిలైజర్‌తో కలిగి ఉంది, ఇది యుద్ధకాల జర్మన్ మెసెర్స్‌మిట్ ME 163 కోమెట్ యొక్క లేఅవుట్ మాదిరిగానే ఉంది . కామెట్ విమానాల యొక్క ప్రతిపాదిత ప్రారంభ టైలెస్ డిజైన్ కోసం తక్కువ మరియు అధిక సబ్సోనిక్ వేగంతో స్వీప్ వింగ్ హ్యాండ్లింగ్ లక్షణాలను అంచనా వేయడానికి ప్రారంభంలో రూపొందించబడింది, DH 108 యొక్క మూడు ఉదాహరణలు వాయు మంత్రిత్వ శాఖ స్పెసిఫికేషన్లకు E.18/45 కు నిర్మించబడ్డాయి. కామెట్ కోసం సాంప్రదాయిక తోకను స్వీకరించడంతో, సూపర్సోనిక్ వేగంతో స్వీప్ వింగ్ నిర్వహణను పరిశోధించడానికి బదులుగా ఈ విమానం ఉపయోగించబడింది. మూడు ప్రోటోటైప్‌లు ప్రాణాంతక ప్రమాదాలలో పోయాయి. డి హవిలాండ్ పిశాచం యొక్క ప్రధాన ఫ్యూజ్‌లేజ్ విభాగం మరియు ఇంజిన్‌ను ఒకే టెయిల్‌ఫిన్ మరియు తుడిచిపెట్టిన రెక్కలతో పొడవైన ఫ్యూజ్‌లేజ్‌తో కలుపుతూ, డి హవిలాండ్ DH 108 ను 1944 లో టైలెస్ డిజైన్ల కోసం ఏరోడైనమిక్ టెస్ట్ బెడ్‌గా ప్రతిపాదించారు, ముఖ్యంగా DH.106 కామెట్ మొదట్లో టైలెస్, తుడిచిపెట్టిన-వింగ్ కాన్సెప్ట్ గా పరిగణించబడింది. [1] కామెట్ డిజైన్ మరింత సాంప్రదాయిక లక్షణాలను తీసుకున్నప్పటికీ, DH.110 [2] కోసం ప్రాథమిక డేటాను అందించడానికి ప్రత్యేకమైన కాన్ఫిగరేషన్‌ను పరీక్షించే విలువ DH 108 యొక్క అభివృద్ధిని కొనసాగించడానికి డి హవిలాండ్‌ను ప్రేరేపించింది. ఇంగ్లీష్ ఎలక్ట్రిక్ వాంపైర్ F 1 నుండి రెండు ఎయిర్‌ఫ్రేమ్‌లను ఎంచుకోవడం ప్రొడక్షన్ లైన్, కొత్త విమానం దాని ఫైటర్ మూలానికి స్పష్టమైన సారూప్యతలను కలిగి ఉంది, ముఖ్యంగా అసలు ఫార్వర్డ్ ఫ్యూజ్‌లేజ్‌లో ఇది ముక్కు, కాక్‌పిట్ మరియు రక్త పిశాచి యొక్క ఇతర భాగాలను నిలుపుకుంది. సరఫరా మంత్రిత్వ శాఖ DH 108 ను "స్వాలో" అని పేరు పెట్టింది, ఇది సంస్థ అధికారికంగా స్వీకరించని పేరు. [3] 43˚ స్వీప్‌బ్యాక్‌ను కలిగి ఉన్న కొత్త మెటల్ వింగ్ ప్రామాణిక పిశాచ వింగ్ కంటే విస్తీర్ణంలో సుమారు 15% ఎక్కువ. [2] పార్ట్ ఎలివేటర్ మరియు ఐలెరాన్స్, స్ప్లిట్ వెనుకంజలో ఉన్న ఎడ్జ్ ఫ్లాప్స్ యొక్క అవుట్‌బోర్డ్ అమర్చిన ఎలివ్‌సన్‌లతో కలిపి సంప్రదాయ చుక్కానిపై నియంత్రణ ఆధారపడింది. [2] పిశాచ ఫ్యూజ్‌లేజ్ నిలుపుకున్నప్పటికీ, అభివృద్ధి కొనసాగుతున్నప్పుడు, సవరించిన ముక్కు మరియు క్రమబద్ధీకరించబడిన, రీన్ఫోర్స్డ్ పందిరిని చేర్చారు. [4] మొదటి DH 108 ప్రోటోటైప్, సీరియల్ నంబర్ TG283, 43 ° తుడిచిపెట్టిన రెక్కను కలిగి ఉంది, 15 మే 1946 న RAF వుడ్బ్రిడ్జ్ వద్ద ప్రయాణించారు. తక్కువ-స్పీడ్ నిర్వహణను పరిశోధించడానికి రూపొందించబడిన ఇది 280 mph (450 కిమీ/గం) మాత్రమే సామర్థ్యం కలిగి ఉంది. డి హవిలాండ్ చీఫ్ టెస్ట్ పైలట్ జాఫ్రీ డి హవిలాండ్ జూనియర్, డి హవిలాండ్ కంపెనీ యజమాని-డిజైనర్ జాఫ్రీ డి హవిలాండ్ కుమారుడు, 1946 సొసైటీ ఆఫ్ బ్రిటిష్ ఎయిర్క్రాఫ్ట్ కన్స్ట్రక్టర్స్ (ఎస్‌బిఎసి) ఎయిర్‌షోలో రాడ్‌లెట్‌లో 1946 సొసైటీ ఆఫ్ బ్రిటిష్ ఎయిర్‌క్రాఫ్ట్ కన్స్ట్రక్టర్స్ (ఎస్‌బిఎసి) ఎయిర్‌షోలో డిహెచ్ 108 లో డిస్ప్లే ఫ్లైట్ ఇచ్చారు. [5] తరువాత తక్కువ-స్పీడ్ పరీక్షలో, దాడి యొక్క అధిక కోణాల వద్ద వెనుక ఫ్యూజ్‌లేజ్‌ను క్లియర్ చేయడానికి రూపొందించబడింది, మొదటి నమూనా పొడవైన సముద్రపు రక్త పిశాచి ల్యాండింగ్ గేర్‌తో అమర్చబడింది. [6] రెండవ, హై-స్పీడ్, ప్రోటోటైప్, టిజి 306, ఇది ఆటోమేటిక్ లీడింగ్-ఎడ్జ్ హ్యాండ్లీ పేజ్ స్లాట్‌లను కలుపుకొని 45 ° స్వీప్ వింగ్ కలిగి ఉంది మరియు డి హవిలాండ్ గోబ్లిన్ 3 టర్బోజెట్ చేత శక్తిని పొందింది, వెంటనే, జూన్ 1946 లో ఎగిరింది. డిజైన్‌కు మార్పులు ఉన్నాయి. పైలట్ యొక్క సీటును తగ్గించడం ద్వారా ఎక్కువ ఎక్కువ క్రమబద్ధీకరించిన ముక్కు మరియు చిన్న పందిరి (బలోపేతం చేసిన మెటల్ ఫెయిరింగ్ ద్వారా రూపొందించబడింది) సులభతరం చేయబడింది. [4] అధిక వేగంతో నిర్వహణ లక్షణాలను అంచనా వేయడానికి ఉపయోగించబడుతున్నప్పుడు, 27 సెప్టెంబర్ 1946 న TG306 ఒక విపత్తు నిర్మాణ వైఫల్యాన్ని ఎదుర్కొంది, ఇది మాక్ 0.9 వద్ద 10,000 అడుగుల (3,050 మీ) నుండి డైవ్‌లో సంభవించింది మరియు థేమ్స్ ఈస్ట్యూరీలో కూలిపోయింది. ఈ ప్రమాదంలో పైలట్, జాఫ్రీ డి హవిలాండ్ జూనియర్ చంపబడ్డాడు. ప్రారంభ విండ్ టన్నెల్ పరీక్ష ప్రమాదకరమైన విమాన ప్రవర్తనను సూచించింది, కాని అధిక వేగంతో పిచ్ డోలనం .హించనిది. తరువాతి ప్రమాద దర్యాప్తు నిర్మాణాత్మక వైఫల్యంపై కేంద్రీకృతమై ఉంది, ఇది మాక్ 0.9 వద్ద గాలిగా నిర్మించబడింది, విమానాన్ని షాక్ స్టాల్‌లోకి పిచ్ చేసింది, ఇది ఫ్యూజ్‌లేజ్ మరియు రెక్కలపై విపరీతమైన లోడ్లను ఉంచింది. ప్రధాన స్పార్ మూలాల వద్ద పగులగొట్టి రెక్కలు వెంటనే వెనుకకు మడవటానికి కారణమవుతాయి. [7] రెండవ నమూనా కోల్పోయిన తరువాత, హాట్ఫీల్డ్ వద్ద నిర్మించిన కొత్త పిశాచ F.5 ఫైటర్ ఆధారంగా VW120 మూడవ మరియు చివరి నమూనాగా మారింది. ఇది మరింత క్రమబద్ధమైన కోణాల ముక్కు మరియు చిన్న రీన్ఫోర్స్డ్ పందిరిని కలిగి ఉండటంలో మొదటి పరీక్ష విమానానికి భిన్నంగా ఉంది (పైలట్ యొక్క సీటును మరింత ఏరోడైనమిక్ పందిరి ఆకారం ఉపయోగించటానికి అనుమతించబడింది). మునుపటి విపత్తు యొక్క మూలంలో పిచ్ డోలనాలను నియంత్రించే సాధనంగా పవర్-బూస్ట్ ఎలివేటర్లు పేర్కొనబడ్డాయి. 3,738 ఎల్బిఎఫ్ (16.67 కెఎన్) థ్రస్ట్ యొక్క మరింత శక్తివంతమైన గోబ్లిన్ 4 DH 108 ను సూపర్సోనిక్ పరిధిలోకి నెట్టే అవకాశం ఉంది. VW120 మొదటిసారి 24 జూలై 1947 న ఎగిరింది, జాన్ కన్నిన్గ్హమ్, యుద్ధకాల నైట్ ఫైటర్ ఏస్. హై-స్పీడ్ ఫ్లైట్ కోసం ఒక ముఖ్యమైన టెస్ట్‌బెడ్‌గా పరిగణించబడుతున్న VW120 వరల్డ్ స్పీడ్ రికార్డ్‌లో ప్రయత్నం కోసం సిద్ధంగా ఉంది, తరువాత గ్లోస్టర్ ఉల్కాపాతం 616 mph (991 km/h) వద్ద ఉంది. రెండవ నమూనా, TG306, అది కూలిపోయే ముందు ప్రయత్నానికి బ్యాకప్. [7] 12 ఏప్రిల్ 1948 న, VW120 62-మైళ్ల (100 కిమీ) సర్క్యూట్లో 604.98 mph (974.02 కిమీ/గం) కొత్త ప్రపంచ ఎయిర్ స్పీడ్ రికార్డును స్థాపించింది. అప్పుడు, 6 సెప్టెంబర్ 1948 న, జాన్ డెర్రీ 40,000 అడుగుల (12,195 మీ) నుండి 30,000 అడుగుల (9,145 మీ) వరకు నిస్సార డైవ్‌లో ధ్వని వేగాన్ని మించి ఉన్నట్లు భావిస్తున్నారు. 1949 లో క్రాష్ నుండి తప్పించుకున్న టెస్ట్ పైలట్ కెప్టెన్ ఎరిక్ "వింకిల్" బ్రౌన్, DH 108 ను "కిల్లర్" గా అభివర్ణించాడు. [8] 1949 లో, VW120 ఫార్న్‌బరోలో ఒక వైమానిక ప్రదర్శనను ఉంచింది మరియు సొసైటీ ఆఫ్ బ్రిటిష్ ఎయిర్‌క్రాఫ్ట్ కన్స్ట్రక్టర్స్ ఛాలెంజ్ ట్రోఫీ ఎయిర్ రేసులో మూడవ స్థానంలో నిలిచింది, రే ఫర్న్‌బరో వద్ద ఎగిరిన సరఫరా మరియు పరీక్ష మంత్రిత్వ శాఖకు మారడానికి ముందు. [9] ఇది 15 ఫిబ్రవరి 1950 న బకింగ్‌హామ్‌షైర్‌లోని బ్రిక్‌హిల్ సమీపంలో జరిగిన ప్రమాదంలో నాశనం చేయబడింది, దాని టెస్ట్ పైలట్ స్క్వాడ్రన్ నాయకుడు స్టువర్ట్ ముల్లెర్-రోలాండ్‌ను చంపారు. ఆ సమయంలో ప్రమాద దర్యాప్తు, విమానానికి కాదు, పైలట్‌ను అసమర్థమైన ఆక్సిజన్ వ్యవస్థకు. [9] పైలట్ విరిగిన మెడ నుండి మరణించాడని కరోనర్ నివేదిక ధృవీకరించింది. విమానం డైవ్ చేయడంతో లెఫ్ట్ వింగ్ యొక్క వైఫల్యం బ్రిక్హిల్ వద్ద గ్యారేజ్ పైన సంభవించింది. ఈ వైఫల్యం బ్రిక్హిల్ వద్ద సాక్షులు వివరించిన "బ్యాంగ్" యొక్క మూలంగా భావించబడింది. నివేదించబడిన స్విషింగ్ శబ్దాలు విమానం నుండి అధిక రేటుతో స్పిన్నింగ్ నుండి వచ్చాయి. ఇది ఓక్ చెట్టును చూసే తరువాత అడవుల్లోకి వచ్చింది: 50 సంవత్సరాల తరువాత ప్రభావం యొక్క జాడలు ఇప్పటికీ కనిపించాయి. ఎయిర్ఫ్రేమ్ మరియు రైట్ వింగ్ మిలటరీ చేత కూల్చివేయబడ్డాయి మరియు చాలా త్వరగా తొలగించబడ్డాయి. బ్రిక్‌హిల్‌కు ఉత్తరాన ఉన్న పొలాల నుండి వామపక్ష వింగ్ కూడా స్వాధీనం చేసుకున్నారు. సమీపంలోని జర్మన్ ఫీల్డ్ వర్కర్ క్రాష్ సైట్ వద్దకు పరిగెత్తాడు మరియు బ్రిక్హిల్ గ్యారేజ్ నుండి మెకానిక్ కలుసుకున్నాడు, అతను సహాయం అందించడానికి తన కారులోని క్రాష్ సైట్ వద్దకు వెళ్ళాడు. అప్పటికే పైలట్ చనిపోయాడు. 2001 లో, మెటల్ డిటెక్టర్ ఉపయోగించి స్థానికంగా క్రాష్ సైట్ వద్ద శోధించడం విజయవంతమైంది. సైట్లో అవశేషాలు కూల్చివేయబడినప్పుడు తొలగించబడిన "కోన్ ఆకారంలో" కొన్ని మౌంటు బోల్ట్‌లను అతను కనుగొన్నాడు. DH 108 కొట్టిన చెట్టు కూడా కనుగొనబడింది, మచ్చ ఇంకా కనిపిస్తుంది. మునుపటి సిద్ధాంతం, లోపభూయిష్ట ఆక్సిజన్ వ్యవస్థ కారణం, అతని తరువాతి నివేదికలో కరోనర్ చేత తోసిపుచ్చబడింది. హార్ట్లీ వింట్నీ హత్య ది పైలట్, SQN LDR జార్జ్ E.C. లింగర్స్ AFC DFM లో జరిగిన ప్రమాదంలో ఓడిపోయింది. విలోమ స్పిన్‌లో తక్కువ ఎత్తులో విమానాన్ని వదిలివేసిన తరువాత, అతని పారాచూట్ సమయానికి తెరవడంలో విఫలమైంది. మొత్తం మీద, 480 విమానాలు మూడు స్వాలోస్ చేత చేయబడ్డాయి. [10] DH108 బ్రిటిష్ విమానం కోసం అనేక "మొదటి" ను ఏర్పాటు చేసింది: ఇది మొదటి బ్రిటిష్ తుడిచిపెట్టిన జెట్ విమానం మరియు మొదటి బ్రిటిష్ టైలెస్ జెట్ విమానం. సాధారణ లక్షణాలు పనితీరు సంబంధిత అభివృద్ధి అభివృద్ధి విమానం పోల్చదగిన పాత్ర, కాన్ఫిగరేషన్ మరియు ERA</v>
      </c>
      <c r="E40" s="1" t="s">
        <v>969</v>
      </c>
      <c r="M40" s="1" t="s">
        <v>970</v>
      </c>
      <c r="N40" s="1" t="str">
        <f>IFERROR(__xludf.DUMMYFUNCTION("GOOGLETRANSLATE(M:M, ""en"", ""te"")"),"ప్రయోగాత్మక")</f>
        <v>ప్రయోగాత్మక</v>
      </c>
      <c r="P40" s="1" t="s">
        <v>971</v>
      </c>
      <c r="Q40" s="1" t="str">
        <f>IFERROR(__xludf.DUMMYFUNCTION("GOOGLETRANSLATE(P:P, ""en"", ""te"")"),"డి హవిలాండ్")</f>
        <v>డి హవిలాండ్</v>
      </c>
      <c r="R40" s="1" t="s">
        <v>972</v>
      </c>
      <c r="S40" s="1" t="s">
        <v>973</v>
      </c>
      <c r="T40" s="1" t="str">
        <f>IFERROR(__xludf.DUMMYFUNCTION("GOOGLETRANSLATE(S:S, ""en"", ""te"")"),"జాన్ ఫ్రాస్ట్")</f>
        <v>జాన్ ఫ్రాస్ట్</v>
      </c>
      <c r="U40" s="4">
        <v>16937.0</v>
      </c>
      <c r="V40" s="1">
        <v>3.0</v>
      </c>
      <c r="X40" s="1" t="s">
        <v>974</v>
      </c>
      <c r="Y40" s="1" t="s">
        <v>975</v>
      </c>
      <c r="AA40" s="1" t="s">
        <v>976</v>
      </c>
      <c r="AB40" s="1" t="s">
        <v>977</v>
      </c>
      <c r="AD40" s="1" t="s">
        <v>978</v>
      </c>
      <c r="AE40" s="1" t="s">
        <v>979</v>
      </c>
      <c r="AF40" s="1" t="s">
        <v>980</v>
      </c>
      <c r="AG40" s="1" t="s">
        <v>981</v>
      </c>
      <c r="AI40" s="1" t="s">
        <v>207</v>
      </c>
      <c r="AL40" s="1" t="s">
        <v>982</v>
      </c>
      <c r="AM40" s="1" t="s">
        <v>983</v>
      </c>
      <c r="AN40" s="1" t="str">
        <f>IFERROR(__xludf.DUMMYFUNCTION("GOOGLETRANSLATE(AM:AM, ""en"", ""te"")"),"రాయల్ ఎయిర్క్రాఫ్ట్ స్థాపన")</f>
        <v>రాయల్ ఎయిర్క్రాఫ్ట్ స్థాపన</v>
      </c>
      <c r="AO40" s="1" t="s">
        <v>984</v>
      </c>
      <c r="AR40" s="1" t="s">
        <v>985</v>
      </c>
      <c r="AX40" s="1" t="s">
        <v>986</v>
      </c>
      <c r="BE40" s="1" t="s">
        <v>987</v>
      </c>
      <c r="CR40" s="1">
        <v>0.42</v>
      </c>
    </row>
    <row r="41">
      <c r="A41" s="1" t="s">
        <v>988</v>
      </c>
      <c r="B41" s="1" t="str">
        <f>IFERROR(__xludf.DUMMYFUNCTION("GOOGLETRANSLATE(A:A, ""en"", ""te"")"),"AERAOTO PL.5C")</f>
        <v>AERAOTO PL.5C</v>
      </c>
      <c r="C41" s="1" t="s">
        <v>989</v>
      </c>
      <c r="D41" s="1" t="str">
        <f>IFERROR(__xludf.DUMMYFUNCTION("GOOGLETRANSLATE(C:C, ""en"", ""te"")"),"AERAOTO PL.5C అనేది 1950 ల ప్రారంభంలో ఇటలీలో అభివృద్ధి చేయబడిన రహదారి విమానం. ఇది అధిక-వింగ్ రెండు-సీట్ల మోనోప్లేన్, దీని రెక్కలను త్వరగా ఆటోమొబైల్‌గా మార్చడానికి మడవవచ్చు. ఇటువంటి అనేక ప్రాజెక్టుల నుండి ఇది భిన్నంగా ఉంది, ఇది దాని పషర్ ప్రొపెల్లర్‌ను (ఖం"&amp;"డాంతర C85 చేత నడిచేది) ను గాలిలో మాత్రమే కాకుండా, రహదారిపై కూడా ప్రొపల్షన్ కోసం ఉపయోగించింది. అభివృద్ధి 1953 లో వదిలివేయబడింది. ఎయిర్క్రాఫ్ట్ ఇంజనీర్ లుయిగి పెల్లారిని రూపొందించిన ఈరాటోను మిలన్లో కార్రోజ్జెరియా కొల్లి నిర్మించారు. జేన్ యొక్క అన్ని ప్రపంచ "&amp;"విమానాల నుండి డేటా 1951–52 [1] సాధారణ లక్షణాల పనితీరు")</f>
        <v>AERAOTO PL.5C అనేది 1950 ల ప్రారంభంలో ఇటలీలో అభివృద్ధి చేయబడిన రహదారి విమానం. ఇది అధిక-వింగ్ రెండు-సీట్ల మోనోప్లేన్, దీని రెక్కలను త్వరగా ఆటోమొబైల్‌గా మార్చడానికి మడవవచ్చు. ఇటువంటి అనేక ప్రాజెక్టుల నుండి ఇది భిన్నంగా ఉంది, ఇది దాని పషర్ ప్రొపెల్లర్‌ను (ఖండాంతర C85 చేత నడిచేది) ను గాలిలో మాత్రమే కాకుండా, రహదారిపై కూడా ప్రొపల్షన్ కోసం ఉపయోగించింది. అభివృద్ధి 1953 లో వదిలివేయబడింది. ఎయిర్క్రాఫ్ట్ ఇంజనీర్ లుయిగి పెల్లారిని రూపొందించిన ఈరాటోను మిలన్లో కార్రోజ్జెరియా కొల్లి నిర్మించారు. జేన్ యొక్క అన్ని ప్రపంచ విమానాల నుండి డేటా 1951–52 [1] సాధారణ లక్షణాల పనితీరు</v>
      </c>
      <c r="M41" s="1" t="s">
        <v>990</v>
      </c>
      <c r="N41" s="1" t="str">
        <f>IFERROR(__xludf.DUMMYFUNCTION("GOOGLETRANSLATE(M:M, ""en"", ""te"")"),"రోడ్ చేయగల విమానం")</f>
        <v>రోడ్ చేయగల విమానం</v>
      </c>
      <c r="O41" s="1" t="s">
        <v>991</v>
      </c>
      <c r="P41" s="1" t="s">
        <v>992</v>
      </c>
      <c r="Q41" s="1" t="str">
        <f>IFERROR(__xludf.DUMMYFUNCTION("GOOGLETRANSLATE(P:P, ""en"", ""te"")"),"కార్రోజెరియా కొల్లి")</f>
        <v>కార్రోజెరియా కొల్లి</v>
      </c>
      <c r="R41" s="1" t="s">
        <v>993</v>
      </c>
      <c r="S41" s="1" t="s">
        <v>994</v>
      </c>
      <c r="T41" s="1" t="str">
        <f>IFERROR(__xludf.DUMMYFUNCTION("GOOGLETRANSLATE(S:S, ""en"", ""te"")"),"లుయిగి పెల్లారిని")</f>
        <v>లుయిగి పెల్లారిని</v>
      </c>
      <c r="U41" s="1">
        <v>1949.0</v>
      </c>
      <c r="V41" s="1">
        <v>1.0</v>
      </c>
      <c r="W41" s="1">
        <v>1.0</v>
      </c>
      <c r="Y41" s="1" t="s">
        <v>995</v>
      </c>
      <c r="AA41" s="1" t="s">
        <v>996</v>
      </c>
      <c r="AB41" s="1" t="s">
        <v>423</v>
      </c>
      <c r="AC41" s="1" t="s">
        <v>436</v>
      </c>
      <c r="AD41" s="1" t="s">
        <v>997</v>
      </c>
      <c r="AE41" s="1" t="s">
        <v>443</v>
      </c>
      <c r="AF41" s="1" t="s">
        <v>998</v>
      </c>
      <c r="AG41" s="1" t="s">
        <v>769</v>
      </c>
      <c r="AH41" s="1" t="s">
        <v>999</v>
      </c>
      <c r="AJ41" s="1" t="s">
        <v>674</v>
      </c>
      <c r="BB41" s="1">
        <v>1953.0</v>
      </c>
      <c r="BG41" s="1" t="s">
        <v>826</v>
      </c>
      <c r="BH41" s="2" t="s">
        <v>1000</v>
      </c>
      <c r="BI41" s="1" t="s">
        <v>775</v>
      </c>
      <c r="CS41" s="1" t="s">
        <v>1001</v>
      </c>
    </row>
    <row r="42">
      <c r="A42" s="1" t="s">
        <v>1002</v>
      </c>
      <c r="B42" s="1" t="str">
        <f>IFERROR(__xludf.DUMMYFUNCTION("GOOGLETRANSLATE(A:A, ""en"", ""te"")"),"పసుపు రంగులోకి రాలి")</f>
        <v>పసుపు రంగులోకి రాలి</v>
      </c>
      <c r="C42" s="1" t="s">
        <v>1003</v>
      </c>
      <c r="D42" s="1" t="str">
        <f>IFERROR(__xludf.DUMMYFUNCTION("GOOGLETRANSLATE(C:C, ""en"", ""te"")"),"షెన్‌లాంగ్ (సరళీకృత చైనీస్: 神龙; సాంప్రదాయ చైనీస్: 神龍; ఇది 2007 చివరలో వెల్లడైనప్పటి నుండి కొన్ని చిత్రాలు మాత్రమే కనిపించాయి. [2] 2000 లో చూపిన తాజా విద్యా నమూనాలు, డెల్టా వింగ్డ్ స్పేస్ ప్లేన్‌ను ఒకే నిలువు స్టెబిలైజర్‌తో వెల్లడిస్తాయి, వీటిలో మూడు అధిక-"&amp;"విస్తరణ ఇంజన్లు ఉన్నాయి. కాక్‌పిట్‌లో పక్కపక్కనే కూర్చున్న ఇద్దరు సిబ్బంది సభ్యుల సీటింగ్ అమరికను uming హిస్తూ, కొలతలు చాలా రెక్కలు 8 మీ., 12 మీటర్ల పొడవు మరియు మొత్తం 12 టన్నుల ద్రవ్యరాశిగా అంచనా వేయబడతాయి. ఇది చైనీస్ CZ-2F లేదా టైప్ ఎ లాంచ్ వాహనాల పేలోడ"&amp;"్ సామర్ధ్యంలో ఉంది. [సైటేషన్ అవసరం] ఏరోడైనమిక్ స్కేల్డ్ మోడల్ యొక్క చిత్రాలు, జియాన్ హెచ్ -6 బాంబర్ యొక్క ఫ్యూజ్‌లేజ్ కింద నుండి ప్రారంభించటానికి సిద్ధంగా ఉన్నాయి, [3] [4 ] మొదట 11 డిసెంబర్ 2007 న చైనీస్ మీడియాలో ప్రచురించబడ్డాయి. [5] ప్రోగ్రామ్ 863-706 అ"&amp;"నే కోడ్ అనే కోడ్, ఈ అంతరిక్ష నౌక యొక్క చైనీస్ పేరు ""షెన్‌లాంగ్ స్పేస్‌ప్లేన్"" (神龙 空天 飞机 飞机) గా వెల్లడైంది. ఈ చిత్రాలు, 2005 చివరలో తీసిన, వాహనం యొక్క బ్లాక్ రీఎంట్రీ హీట్ షీల్డింగ్‌ను చూపుతాయి, ఇది పునర్వినియోగ రూపకల్పనను మరియు దాని ఇంజిన్ అసెంబ్లీని సూ"&amp;"చిస్తుంది. [6] షెన్‌లాంగ్ యొక్క మొదటి ఉప-ఆర్బిటల్ ఫ్లైట్ 8 జనవరి 8, 2011 న జరిగింది. [7] అంతకుముందు, చైనీస్ అకాడమీ ఆఫ్ సైన్సెస్ (CAS) స్టేట్ కీ లాబొరేటరీ ఆఫ్ హై-టెంపరేచర్ గ్యాస్ డైనమిక్స్ (LHD) యొక్క హై-ఈథాల్పీ షాక్ వేవ్స్ లాబొరేటరీ విండ్ టన్నెల్ యొక్క చి"&amp;"త్రాలు చైనా మీడియాలో ప్రచురించబడ్డాయి. మాక్ 20 వరకు వేగంతో పరీక్షలు 2001 లో చేరుకున్నాయి. [8] 2007 [నవీకరణ] నాటికి, CAS అకాడెమిషియన్ జువాంగ్ ఫెంగ్‌గాన్ (莊逢甘) స్పేస్ ప్లేన్ యొక్క మొదటి పరీక్ష ఫ్లైట్ ""పదకొండవ ఐదేళ్ల ప్రణాళిక"" సమయంలో నిర్వహించబడుతుందని, అం"&amp;"టే 2006 నుండి 2010 వరకు. [9] ప్రభుత్వ యాజమాన్యంలోని జిన్హువా న్యూస్ ఏజెన్సీ 2017 లో నివేదించింది, చైనా 2020 లో పునర్వినియోగపరచదగిన అంతరిక్ష నౌకను ప్రారంభించాలని యోచిస్తోంది, ""ఒక విమానం లాగా ఆకాశంలోకి ఎగరడానికి"" రూపొందించబడింది. [10] 2020 సెప్టెంబర్ 4 న,"&amp;" చైనా జియుక్వాన్ ఉపగ్రహ ప్రయోగ కేంద్రం నుండి సుదీర్ఘ మార్చి -2 ఎఫ్/టి 2 రాకెట్‌ను రహస్యంగా ప్రారంభించింది, ఇది చోంగ్ఫు షియాంగ్ షియాన్ హాంగ్టియన్ క్వి (షెన్‌లాంగ్ వెర్షన్) ను తీసుకువెళ్ళినట్లు నమ్ముతారు. "" స్థలం యొక్క ప్రశాంతమైన ఉపయోగం "". [11]")</f>
        <v>షెన్‌లాంగ్ (సరళీకృత చైనీస్: 神龙; సాంప్రదాయ చైనీస్: 神龍; ఇది 2007 చివరలో వెల్లడైనప్పటి నుండి కొన్ని చిత్రాలు మాత్రమే కనిపించాయి. [2] 2000 లో చూపిన తాజా విద్యా నమూనాలు, డెల్టా వింగ్డ్ స్పేస్ ప్లేన్‌ను ఒకే నిలువు స్టెబిలైజర్‌తో వెల్లడిస్తాయి, వీటిలో మూడు అధిక-విస్తరణ ఇంజన్లు ఉన్నాయి. కాక్‌పిట్‌లో పక్కపక్కనే కూర్చున్న ఇద్దరు సిబ్బంది సభ్యుల సీటింగ్ అమరికను uming హిస్తూ, కొలతలు చాలా రెక్కలు 8 మీ., 12 మీటర్ల పొడవు మరియు మొత్తం 12 టన్నుల ద్రవ్యరాశిగా అంచనా వేయబడతాయి. ఇది చైనీస్ CZ-2F లేదా టైప్ ఎ లాంచ్ వాహనాల పేలోడ్ సామర్ధ్యంలో ఉంది. [సైటేషన్ అవసరం] ఏరోడైనమిక్ స్కేల్డ్ మోడల్ యొక్క చిత్రాలు, జియాన్ హెచ్ -6 బాంబర్ యొక్క ఫ్యూజ్‌లేజ్ కింద నుండి ప్రారంభించటానికి సిద్ధంగా ఉన్నాయి, [3] [4 ] మొదట 11 డిసెంబర్ 2007 న చైనీస్ మీడియాలో ప్రచురించబడ్డాయి. [5] ప్రోగ్రామ్ 863-706 అనే కోడ్ అనే కోడ్, ఈ అంతరిక్ష నౌక యొక్క చైనీస్ పేరు "షెన్‌లాంగ్ స్పేస్‌ప్లేన్" (神龙 空天 飞机 飞机) గా వెల్లడైంది. ఈ చిత్రాలు, 2005 చివరలో తీసిన, వాహనం యొక్క బ్లాక్ రీఎంట్రీ హీట్ షీల్డింగ్‌ను చూపుతాయి, ఇది పునర్వినియోగ రూపకల్పనను మరియు దాని ఇంజిన్ అసెంబ్లీని సూచిస్తుంది. [6] షెన్‌లాంగ్ యొక్క మొదటి ఉప-ఆర్బిటల్ ఫ్లైట్ 8 జనవరి 8, 2011 న జరిగింది. [7] అంతకుముందు, చైనీస్ అకాడమీ ఆఫ్ సైన్సెస్ (CAS) స్టేట్ కీ లాబొరేటరీ ఆఫ్ హై-టెంపరేచర్ గ్యాస్ డైనమిక్స్ (LHD) యొక్క హై-ఈథాల్పీ షాక్ వేవ్స్ లాబొరేటరీ విండ్ టన్నెల్ యొక్క చిత్రాలు చైనా మీడియాలో ప్రచురించబడ్డాయి. మాక్ 20 వరకు వేగంతో పరీక్షలు 2001 లో చేరుకున్నాయి. [8] 2007 [నవీకరణ] నాటికి, CAS అకాడెమిషియన్ జువాంగ్ ఫెంగ్‌గాన్ (莊逢甘) స్పేస్ ప్లేన్ యొక్క మొదటి పరీక్ష ఫ్లైట్ "పదకొండవ ఐదేళ్ల ప్రణాళిక" సమయంలో నిర్వహించబడుతుందని, అంటే 2006 నుండి 2010 వరకు. [9] ప్రభుత్వ యాజమాన్యంలోని జిన్హువా న్యూస్ ఏజెన్సీ 2017 లో నివేదించింది, చైనా 2020 లో పునర్వినియోగపరచదగిన అంతరిక్ష నౌకను ప్రారంభించాలని యోచిస్తోంది, "ఒక విమానం లాగా ఆకాశంలోకి ఎగరడానికి" రూపొందించబడింది. [10] 2020 సెప్టెంబర్ 4 న, చైనా జియుక్వాన్ ఉపగ్రహ ప్రయోగ కేంద్రం నుండి సుదీర్ఘ మార్చి -2 ఎఫ్/టి 2 రాకెట్‌ను రహస్యంగా ప్రారంభించింది, ఇది చోంగ్ఫు షియాంగ్ షియాన్ హాంగ్టియన్ క్వి (షెన్‌లాంగ్ వెర్షన్) ను తీసుకువెళ్ళినట్లు నమ్ముతారు. " స్థలం యొక్క ప్రశాంతమైన ఉపయోగం ". [11]</v>
      </c>
      <c r="M42" s="1" t="s">
        <v>1004</v>
      </c>
      <c r="N42" s="1" t="str">
        <f>IFERROR(__xludf.DUMMYFUNCTION("GOOGLETRANSLATE(M:M, ""en"", ""te"")"),"పునర్వినియోగ రోబోటిక్ స్పేస్ ప్లేన్")</f>
        <v>పునర్వినియోగ రోబోటిక్ స్పేస్ ప్లేన్</v>
      </c>
      <c r="O42" s="1" t="s">
        <v>1005</v>
      </c>
      <c r="U42" s="1" t="s">
        <v>1006</v>
      </c>
      <c r="AI42" s="1" t="s">
        <v>1007</v>
      </c>
      <c r="AM42" s="1" t="s">
        <v>1008</v>
      </c>
      <c r="AN42" s="1" t="str">
        <f>IFERROR(__xludf.DUMMYFUNCTION("GOOGLETRANSLATE(AM:AM, ""en"", ""te"")"),"పీపుల్స్ లిబరేషన్ ఆర్మీ (PLA) చైనా నేషనల్ స్పేస్ అడ్మినిస్ట్రేషన్ (CNSA) [1]")</f>
        <v>పీపుల్స్ లిబరేషన్ ఆర్మీ (PLA) చైనా నేషనల్ స్పేస్ అడ్మినిస్ట్రేషన్ (CNSA) [1]</v>
      </c>
      <c r="AO42" s="1" t="s">
        <v>1009</v>
      </c>
      <c r="BG42" s="1" t="s">
        <v>1010</v>
      </c>
      <c r="BH42" s="2" t="s">
        <v>1011</v>
      </c>
    </row>
    <row r="43">
      <c r="A43" s="1" t="s">
        <v>1012</v>
      </c>
      <c r="B43" s="1" t="str">
        <f>IFERROR(__xludf.DUMMYFUNCTION("GOOGLETRANSLATE(A:A, ""en"", ""te"")"),"మార్టిన్ జెట్‌ప్యాక్")</f>
        <v>మార్టిన్ జెట్‌ప్యాక్</v>
      </c>
      <c r="C43" s="1" t="s">
        <v>1013</v>
      </c>
      <c r="D43" s="1" t="str">
        <f>IFERROR(__xludf.DUMMYFUNCTION("GOOGLETRANSLATE(C:C, ""en"", ""te"")"),"మార్టిన్ జెట్‌ప్యాక్ అభివృద్ధి చెందుతున్న ఒంటరి వ్యక్తి విమానం. దాని పేరు ఉన్నప్పటికీ, ఇది జెట్ ప్యాక్ ఉపయోగించలేదు, కానీ లిఫ్ట్ కోసం అభిమానులను డక్టెడ్ చేసింది. న్యూజిలాండ్ యొక్క మార్టిన్ ఎయిర్క్రాఫ్ట్ కంపెనీ (మార్టిన్ ఎయిర్క్రాఫ్ట్ అని కూడా పిలువబడే యుఎ"&amp;"స్ సంస్థ గ్లెన్ ఎల్. యుఎస్ ఫెడరల్ ఏవియేషన్ అడ్మినిస్ట్రేషన్ దీనిని ప్రయోగాత్మక అల్ట్రాలైట్ విమానంగా వర్గీకరించింది. ఇది లిఫ్ట్ అందించడానికి ఇద్దరు డక్టెడ్ అభిమానులతో గ్యాసోలిన్ (పెట్రోల్) ఇంజిన్‌ను ఉపయోగించింది. ఇది గరిష్టంగా 40 కిమీ/గం (25 mph) వేగం, 2,5"&amp;"00 అడుగుల (760 మీ) విమాన పైకప్పు, 15-20 కిమీ (9.5–12.5 మైళ్ళు) మరియు సుమారు 28 నిమిషాల ఫ్లైట్ యొక్క ఓర్పును కలిగి ఉన్నట్లు పేర్కొనబడింది. ఖాళీ బరువు 200 కిలోలు (440 పౌండ్లు). మార్టిన్ విమానం మొదట మొదటి ప్రతిస్పందనదారులను కస్టమర్లుగా లక్ష్యంగా చేసుకోవాలని "&amp;"ప్రణాళిక వేసింది. 2019 లో కంపెనీ మూసివేయబడింది. మార్టిన్ జెట్‌ప్యాక్ 30 సంవత్సరాలుగా అభివృద్ధిలో ఉంది. గ్లెన్ నీల్ మార్టిన్ [1] (యుఎస్ మార్టిన్ ఎయిర్‌క్రాఫ్ట్‌కు చెందిన గ్లెన్ ఎల్. న్యూజిలాండ్ ఏవియేషన్ రెగ్యులేటరీ అధికారులు 2013 లో పరిమిత మనుషుల విమాన పరీ"&amp;"క్షల కోసం మార్టిన్ జెట్‌ప్యాక్‌ను ఆమోదించారు. [2] 2016 నాటికి [అప్‌డేట్], వాణిజ్య ఉత్పత్తి యూనిట్ల ధర US $ 250,000 గా ఉంటుందని భావించారు [3] గ్లెన్ మార్టిన్ ఉత్పత్తిలో 30 సంవత్సరాలు పెట్టుబడి పెట్టిన తరువాత గ్లెన్ మార్టిన్ అకస్మాత్తుగా 4 జూన్ 2015 న రాజీన"&amp;"ామా చేశారు. [సైటేషన్ అవసరం] ఆగస్టు 2016 లో, CEO పీట్ కోకర్ మాజీ CFO జేమ్స్ వెస్ట్ స్థానంలో ఉన్నారు. మార్టిన్ ఎయిర్క్రాఫ్ట్ యొక్క 52% మెజారిటీ వాటాదారు కువాంగ్చి సైన్స్, మిగిలిన కొన్ని ఆస్తుల కోసం కొనుగోలుదారుని వెతుకుతున్న 2019 లో కంపెనీ తన తలుపులు మూసివే"&amp;"సింది. మార్టిన్ జెట్‌ప్యాక్ అనేది ఇద్దరు డక్టెడ్ అభిమానులతో కూడిన చిన్న VTOL పరికరం, ఇది లిఫ్ట్ మరియు 2.0-లీటర్ (120 CU IN) V4 పిస్టన్ 200-హార్స్‌పవర్ (150 kW) గ్యాసోలిన్ ఇంజిన్‌ను అందిస్తుంది. [4] దాని పైలట్ దానిపై పట్టీలు మరియు కూర్చోకపోయినా, పరికరాన్ని"&amp;" బ్యాక్‌ప్యాక్ పరికరంగా వర్గీకరించలేము ఎందుకంటే నడుస్తున్నప్పుడు ధరించడం చాలా పెద్దది. ఏదేమైనా, మార్టిన్ జెట్‌ప్యాక్ ఫెడరల్ ఏవియేషన్ అడ్మినిస్ట్రేషన్ యొక్క అల్ట్రాలైట్ విమానం యొక్క వర్గీకరణను తీర్చదు: ఇది బరువు మరియు ఇంధన పరిమితులను కలుస్తుంది, కానీ ఇది ప"&amp;"వర్-ఆఫ్ స్టాల్ స్పీడ్ అవసరాన్ని తీర్చదు. జెట్‌ప్యాక్ కోసం ఒక నిర్దిష్ట వర్గీకరణను సృష్టించడం దీని ఉద్దేశ్యం - ఇది కార్లలో ఉపయోగించిన అదే పెట్రోల్‌ను ఉపయోగిస్తుంది, ఎగరడం చాలా సులభం మరియు ఇతర అల్ట్రాలైట్ విమానాల కంటే నిర్వహించడానికి మరియు నిర్వహించడానికి చ"&amp;"ౌకగా ఉంటుంది. చాలా హెలికాప్టర్లకు రోటర్ టార్క్‌ను ఎదుర్కోవటానికి తోక రోటర్ అవసరం, ఇది ఉచ్చరించబడిన తలతో పాటు ఎగిరే, నిర్మాణం మరియు నిర్వహణను విపరీతంగా క్లిష్టతరం చేస్తుంది. మార్టిన్ జెట్‌ప్యాక్ టార్క్ న్యూట్రల్‌గా రూపొందించబడింది - దీనికి టెయిల్ రోటర్ లేద"&amp;"ు, సమిష్టిగా, ఉచ్చారణ లేదా ఫుట్ పెడల్స్ లేవు - మరియు ఈ డిజైన్ నాటకీయంగా ఎగురుతూ ఉంటుంది. పిచ్, రోల్ మరియు యావ్ ఒక చేత్తో నియంత్రించబడతాయి, మరొకటి ఎత్తు. [5] మనుషుల విమాన పరీక్ష కోసం సిద్ధం చేయడానికి మార్టిన్ జెట్‌ప్యాక్ యొక్క మరో వెర్షన్ నిర్మించబడింది. క"&amp;"ొత్త ప్రోటోటైప్, డిస్క్రిప్టర్ పి 12 తో, మునుపటి సంస్కరణలపై అనేక డిజైన్ మెరుగుదలలను కలిగి ఉంది, వీటిలో మార్టిన్ జెట్‌ప్యాక్ యొక్క నాళాల స్థానాన్ని తగ్గించడంతో సహా, ఇది మంచి యుక్తికి దారితీసింది. [2] ఇది వైర్ సిస్టమ్ ద్వారా పూర్తిగా ఇంటిగ్రేటెడ్ ఫ్లైని కలి"&amp;"గి ఉంది. పి 12 ను మొదటి ప్రతిస్పందన ఉత్పత్తి నమూనాగా అభివృద్ధి చేయాల్సి ఉంది. తేలికపాటి వ్యక్తిగత జెట్‌ప్యాక్ 2017 లో లభిస్తుందని భావించారు. భద్రతను పెంచడానికి, తుది ఉత్పత్తిలో కార్బన్ ఫైబర్ ల్యాండింగ్ గేర్ మరియు పైలట్ మాడ్యూల్‌తో పాటు తక్కువ ఓపెనింగ్ బాల"&amp;"ిస్టిక్ పారాచూట్‌ను కలిగి ఉంటుంది. [6] 29 మే 2011 న, మార్టిన్ జెట్‌ప్యాక్ రిమోట్‌గా నియంత్రించబడిన మానవరహిత పరీక్ష విమానాన్ని సముద్ర మట్టానికి 1,500 మీ (5,000 అడుగులు) వరకు విజయవంతంగా పూర్తి చేసింది మరియు దాని బాలిస్టిక్ పారాచూట్ యొక్క విజయవంతమైన పరీక్షను"&amp;" నిర్వహించింది. [7] [8] మార్టిన్ జెట్‌ప్యాక్‌కు చెందిన రెండవ వెర్షన్, నియమించబడిన ప్రోటోటైప్ పి 12, ఆగస్టు 2013 లో మనుషుల విమాన పరీక్షను ప్రారంభించడానికి న్యూజిలాండ్ సివిల్ ఏవియేషన్ అథారిటీ (సిఎఎ) నుండి అనుమతి పొందింది. [2] ఆగస్టు 2016 నుండి పెట్టుబడిదారు"&amp;"ల నవీకరణ ప్రకారం, ధృవీకరణ ప్రక్రియను పూర్తి చేయడానికి అదనపు నిధులు అవసరం. 2015 లో, ఆస్ట్రేలియన్ సెక్యూరిటీస్ ఎక్స్ఛేంజ్ (ASX: MJP) లో తన జాబితాలో భాగంగా కంపెనీ 2016 చివరిలో జెట్‌ప్యాక్ మార్కెట్లో అందుబాటులో ఉంటుందని పేర్కొంది; ఇది సుమారు US $ 250,000 కు వ"&amp;"ిక్రయిస్తుందని భావించారు. [3] [9] అయితే, డెలివరీ తేదీ మళ్లీ వాయిదా పడింది. ప్రారంభ వినియోగదారులలో ప్రభుత్వాలు పెద్ద వాటా అవుతాయని భావించారు. మొట్టమొదటి ఉత్పత్తి నమూనా సైనిక మరియు మొదటి ప్రతిస్పందన అత్యవసర సిబ్బంది, పోలీసులు, అగ్నిమాపక సిబ్బంది మరియు వైద్య"&amp;" సిబ్బంది, వేగంగా ప్రతిస్పందన సమయాన్ని కలిగి ఉండటానికి, రహదారి ద్వారా ప్రవేశించలేని ప్రాంతాలను చేరుకోవడానికి మరియు పొడవైన భవనాల అగ్రస్థానానికి చేరుకోవడానికి లక్ష్యంగా పెట్టుకుంది. . [[ ఆసక్తిగల కొనుగోలుదారులు యునైటెడ్ అరబ్ ఎమిరేట్స్ ప్రభుత్వాన్ని చేర్చారు"&amp;"; [10] 2016 లో డెలివరీ కోసం దుబాయ్ (యుఎఇలో భాగం) ఇరవై యూనిట్లు, సిమ్యులేటర్లు మరియు శిక్షణ కోసం ప్రారంభ ఉత్తర్వులను ఉంచినట్లు నవంబర్ 2015 లో నివేదించబడింది. కంపెనీ నుండి డేటా వెబ్‌సైట్ [11] సాధారణ లక్షణాల పనితీరు")</f>
        <v>మార్టిన్ జెట్‌ప్యాక్ అభివృద్ధి చెందుతున్న ఒంటరి వ్యక్తి విమానం. దాని పేరు ఉన్నప్పటికీ, ఇది జెట్ ప్యాక్ ఉపయోగించలేదు, కానీ లిఫ్ట్ కోసం అభిమానులను డక్టెడ్ చేసింది. న్యూజిలాండ్ యొక్క మార్టిన్ ఎయిర్క్రాఫ్ట్ కంపెనీ (మార్టిన్ ఎయిర్క్రాఫ్ట్ అని కూడా పిలువబడే యుఎస్ సంస్థ గ్లెన్ ఎల్. యుఎస్ ఫెడరల్ ఏవియేషన్ అడ్మినిస్ట్రేషన్ దీనిని ప్రయోగాత్మక అల్ట్రాలైట్ విమానంగా వర్గీకరించింది. ఇది లిఫ్ట్ అందించడానికి ఇద్దరు డక్టెడ్ అభిమానులతో గ్యాసోలిన్ (పెట్రోల్) ఇంజిన్‌ను ఉపయోగించింది. ఇది గరిష్టంగా 40 కిమీ/గం (25 mph) వేగం, 2,500 అడుగుల (760 మీ) విమాన పైకప్పు, 15-20 కిమీ (9.5–12.5 మైళ్ళు) మరియు సుమారు 28 నిమిషాల ఫ్లైట్ యొక్క ఓర్పును కలిగి ఉన్నట్లు పేర్కొనబడింది. ఖాళీ బరువు 200 కిలోలు (440 పౌండ్లు). మార్టిన్ విమానం మొదట మొదటి ప్రతిస్పందనదారులను కస్టమర్లుగా లక్ష్యంగా చేసుకోవాలని ప్రణాళిక వేసింది. 2019 లో కంపెనీ మూసివేయబడింది. మార్టిన్ జెట్‌ప్యాక్ 30 సంవత్సరాలుగా అభివృద్ధిలో ఉంది. గ్లెన్ నీల్ మార్టిన్ [1] (యుఎస్ మార్టిన్ ఎయిర్‌క్రాఫ్ట్‌కు చెందిన గ్లెన్ ఎల్. న్యూజిలాండ్ ఏవియేషన్ రెగ్యులేటరీ అధికారులు 2013 లో పరిమిత మనుషుల విమాన పరీక్షల కోసం మార్టిన్ జెట్‌ప్యాక్‌ను ఆమోదించారు. [2] 2016 నాటికి [అప్‌డేట్], వాణిజ్య ఉత్పత్తి యూనిట్ల ధర US $ 250,000 గా ఉంటుందని భావించారు [3] గ్లెన్ మార్టిన్ ఉత్పత్తిలో 30 సంవత్సరాలు పెట్టుబడి పెట్టిన తరువాత గ్లెన్ మార్టిన్ అకస్మాత్తుగా 4 జూన్ 2015 న రాజీనామా చేశారు. [సైటేషన్ అవసరం] ఆగస్టు 2016 లో, CEO పీట్ కోకర్ మాజీ CFO జేమ్స్ వెస్ట్ స్థానంలో ఉన్నారు. మార్టిన్ ఎయిర్క్రాఫ్ట్ యొక్క 52% మెజారిటీ వాటాదారు కువాంగ్చి సైన్స్, మిగిలిన కొన్ని ఆస్తుల కోసం కొనుగోలుదారుని వెతుకుతున్న 2019 లో కంపెనీ తన తలుపులు మూసివేసింది. మార్టిన్ జెట్‌ప్యాక్ అనేది ఇద్దరు డక్టెడ్ అభిమానులతో కూడిన చిన్న VTOL పరికరం, ఇది లిఫ్ట్ మరియు 2.0-లీటర్ (120 CU IN) V4 పిస్టన్ 200-హార్స్‌పవర్ (150 kW) గ్యాసోలిన్ ఇంజిన్‌ను అందిస్తుంది. [4] దాని పైలట్ దానిపై పట్టీలు మరియు కూర్చోకపోయినా, పరికరాన్ని బ్యాక్‌ప్యాక్ పరికరంగా వర్గీకరించలేము ఎందుకంటే నడుస్తున్నప్పుడు ధరించడం చాలా పెద్దది. ఏదేమైనా, మార్టిన్ జెట్‌ప్యాక్ ఫెడరల్ ఏవియేషన్ అడ్మినిస్ట్రేషన్ యొక్క అల్ట్రాలైట్ విమానం యొక్క వర్గీకరణను తీర్చదు: ఇది బరువు మరియు ఇంధన పరిమితులను కలుస్తుంది, కానీ ఇది పవర్-ఆఫ్ స్టాల్ స్పీడ్ అవసరాన్ని తీర్చదు. జెట్‌ప్యాక్ కోసం ఒక నిర్దిష్ట వర్గీకరణను సృష్టించడం దీని ఉద్దేశ్యం - ఇది కార్లలో ఉపయోగించిన అదే పెట్రోల్‌ను ఉపయోగిస్తుంది, ఎగరడం చాలా సులభం మరియు ఇతర అల్ట్రాలైట్ విమానాల కంటే నిర్వహించడానికి మరియు నిర్వహించడానికి చౌకగా ఉంటుంది. చాలా హెలికాప్టర్లకు రోటర్ టార్క్‌ను ఎదుర్కోవటానికి తోక రోటర్ అవసరం, ఇది ఉచ్చరించబడిన తలతో పాటు ఎగిరే, నిర్మాణం మరియు నిర్వహణను విపరీతంగా క్లిష్టతరం చేస్తుంది. మార్టిన్ జెట్‌ప్యాక్ టార్క్ న్యూట్రల్‌గా రూపొందించబడింది - దీనికి టెయిల్ రోటర్ లేదు, సమిష్టిగా, ఉచ్చారణ లేదా ఫుట్ పెడల్స్ లేవు - మరియు ఈ డిజైన్ నాటకీయంగా ఎగురుతూ ఉంటుంది. పిచ్, రోల్ మరియు యావ్ ఒక చేత్తో నియంత్రించబడతాయి, మరొకటి ఎత్తు. [5] మనుషుల విమాన పరీక్ష కోసం సిద్ధం చేయడానికి మార్టిన్ జెట్‌ప్యాక్ యొక్క మరో వెర్షన్ నిర్మించబడింది. కొత్త ప్రోటోటైప్, డిస్క్రిప్టర్ పి 12 తో, మునుపటి సంస్కరణలపై అనేక డిజైన్ మెరుగుదలలను కలిగి ఉంది, వీటిలో మార్టిన్ జెట్‌ప్యాక్ యొక్క నాళాల స్థానాన్ని తగ్గించడంతో సహా, ఇది మంచి యుక్తికి దారితీసింది. [2] ఇది వైర్ సిస్టమ్ ద్వారా పూర్తిగా ఇంటిగ్రేటెడ్ ఫ్లైని కలిగి ఉంది. పి 12 ను మొదటి ప్రతిస్పందన ఉత్పత్తి నమూనాగా అభివృద్ధి చేయాల్సి ఉంది. తేలికపాటి వ్యక్తిగత జెట్‌ప్యాక్ 2017 లో లభిస్తుందని భావించారు. భద్రతను పెంచడానికి, తుది ఉత్పత్తిలో కార్బన్ ఫైబర్ ల్యాండింగ్ గేర్ మరియు పైలట్ మాడ్యూల్‌తో పాటు తక్కువ ఓపెనింగ్ బాలిస్టిక్ పారాచూట్‌ను కలిగి ఉంటుంది. [6] 29 మే 2011 న, మార్టిన్ జెట్‌ప్యాక్ రిమోట్‌గా నియంత్రించబడిన మానవరహిత పరీక్ష విమానాన్ని సముద్ర మట్టానికి 1,500 మీ (5,000 అడుగులు) వరకు విజయవంతంగా పూర్తి చేసింది మరియు దాని బాలిస్టిక్ పారాచూట్ యొక్క విజయవంతమైన పరీక్షను నిర్వహించింది. [7] [8] మార్టిన్ జెట్‌ప్యాక్‌కు చెందిన రెండవ వెర్షన్, నియమించబడిన ప్రోటోటైప్ పి 12, ఆగస్టు 2013 లో మనుషుల విమాన పరీక్షను ప్రారంభించడానికి న్యూజిలాండ్ సివిల్ ఏవియేషన్ అథారిటీ (సిఎఎ) నుండి అనుమతి పొందింది. [2] ఆగస్టు 2016 నుండి పెట్టుబడిదారుల నవీకరణ ప్రకారం, ధృవీకరణ ప్రక్రియను పూర్తి చేయడానికి అదనపు నిధులు అవసరం. 2015 లో, ఆస్ట్రేలియన్ సెక్యూరిటీస్ ఎక్స్ఛేంజ్ (ASX: MJP) లో తన జాబితాలో భాగంగా కంపెనీ 2016 చివరిలో జెట్‌ప్యాక్ మార్కెట్లో అందుబాటులో ఉంటుందని పేర్కొంది; ఇది సుమారు US $ 250,000 కు విక్రయిస్తుందని భావించారు. [3] [9] అయితే, డెలివరీ తేదీ మళ్లీ వాయిదా పడింది. ప్రారంభ వినియోగదారులలో ప్రభుత్వాలు పెద్ద వాటా అవుతాయని భావించారు. మొట్టమొదటి ఉత్పత్తి నమూనా సైనిక మరియు మొదటి ప్రతిస్పందన అత్యవసర సిబ్బంది, పోలీసులు, అగ్నిమాపక సిబ్బంది మరియు వైద్య సిబ్బంది, వేగంగా ప్రతిస్పందన సమయాన్ని కలిగి ఉండటానికి, రహదారి ద్వారా ప్రవేశించలేని ప్రాంతాలను చేరుకోవడానికి మరియు పొడవైన భవనాల అగ్రస్థానానికి చేరుకోవడానికి లక్ష్యంగా పెట్టుకుంది. . [[ ఆసక్తిగల కొనుగోలుదారులు యునైటెడ్ అరబ్ ఎమిరేట్స్ ప్రభుత్వాన్ని చేర్చారు; [10] 2016 లో డెలివరీ కోసం దుబాయ్ (యుఎఇలో భాగం) ఇరవై యూనిట్లు, సిమ్యులేటర్లు మరియు శిక్షణ కోసం ప్రారంభ ఉత్తర్వులను ఉంచినట్లు నవంబర్ 2015 లో నివేదించబడింది. కంపెనీ నుండి డేటా వెబ్‌సైట్ [11] సాధారణ లక్షణాల పనితీరు</v>
      </c>
      <c r="E43" s="1" t="s">
        <v>1014</v>
      </c>
      <c r="M43" s="1" t="s">
        <v>1015</v>
      </c>
      <c r="N43" s="1" t="str">
        <f>IFERROR(__xludf.DUMMYFUNCTION("GOOGLETRANSLATE(M:M, ""en"", ""te"")"),"అల్ట్రాలైట్ విమానం")</f>
        <v>అల్ట్రాలైట్ విమానం</v>
      </c>
      <c r="P43" s="1" t="s">
        <v>1016</v>
      </c>
      <c r="Q43" s="1" t="str">
        <f>IFERROR(__xludf.DUMMYFUNCTION("GOOGLETRANSLATE(P:P, ""en"", ""te"")"),"మార్టిన్ ఎయిర్క్రాఫ్ట్ కో.")</f>
        <v>మార్టిన్ ఎయిర్క్రాఫ్ట్ కో.</v>
      </c>
      <c r="S43" s="1" t="s">
        <v>1017</v>
      </c>
      <c r="T43" s="1" t="str">
        <f>IFERROR(__xludf.DUMMYFUNCTION("GOOGLETRANSLATE(S:S, ""en"", ""te"")"),"గ్లెన్ మార్టిన్")</f>
        <v>గ్లెన్ మార్టిన్</v>
      </c>
      <c r="W43" s="1">
        <v>1.0</v>
      </c>
      <c r="X43" s="1" t="s">
        <v>785</v>
      </c>
      <c r="Z43" s="1" t="s">
        <v>1018</v>
      </c>
      <c r="AB43" s="1" t="s">
        <v>1019</v>
      </c>
      <c r="AD43" s="1" t="s">
        <v>1020</v>
      </c>
      <c r="AE43" s="1" t="s">
        <v>442</v>
      </c>
      <c r="AF43" s="1" t="s">
        <v>1021</v>
      </c>
      <c r="AG43" s="1" t="s">
        <v>1022</v>
      </c>
      <c r="AH43" s="1" t="s">
        <v>1023</v>
      </c>
      <c r="AI43" s="1" t="s">
        <v>1024</v>
      </c>
      <c r="AJ43" s="1" t="s">
        <v>1025</v>
      </c>
      <c r="AQ43" s="1" t="s">
        <v>1026</v>
      </c>
      <c r="AS43" s="1" t="s">
        <v>1027</v>
      </c>
      <c r="AX43" s="1">
        <v>2008.0</v>
      </c>
      <c r="AZ43" s="1" t="s">
        <v>589</v>
      </c>
      <c r="BB43" s="1">
        <v>2019.0</v>
      </c>
      <c r="BG43" s="1" t="s">
        <v>1028</v>
      </c>
      <c r="BH43" s="1" t="s">
        <v>1029</v>
      </c>
      <c r="BI43" s="1" t="s">
        <v>1030</v>
      </c>
      <c r="BJ43" s="1" t="s">
        <v>1031</v>
      </c>
      <c r="CG43" s="1" t="s">
        <v>1032</v>
      </c>
      <c r="CH43" s="1" t="s">
        <v>1033</v>
      </c>
      <c r="CJ43" s="1" t="s">
        <v>1034</v>
      </c>
      <c r="CS43" s="1" t="s">
        <v>1035</v>
      </c>
    </row>
    <row r="44">
      <c r="A44" s="1" t="s">
        <v>1036</v>
      </c>
      <c r="B44" s="1" t="str">
        <f>IFERROR(__xludf.DUMMYFUNCTION("GOOGLETRANSLATE(A:A, ""en"", ""te"")"),"సిరస్ విజన్ SF50")</f>
        <v>సిరస్ విజన్ SF50</v>
      </c>
      <c r="C44" s="1" t="s">
        <v>1037</v>
      </c>
      <c r="D44" s="1" t="str">
        <f>IFERROR(__xludf.DUMMYFUNCTION("GOOGLETRANSLATE(C:C, ""en"", ""te"")"),"ది విజన్ జెట్ అని కూడా పిలువబడే సిరస్ విజన్ SF50, ఇది సింగిల్-ఇంజిన్ వెరీ లైట్ జెట్, ఇది అమెరికా, మిన్నెసోటాలోని దులుత్ యొక్క సిరస్ విమానాలచే రూపొందించబడింది మరియు నిర్మించింది. 2006 నుండి ప్రారంభమయ్యే డిపాజిట్లు స్వీకరించిన తరువాత, సిరస్ 28 జూన్ 2007 న ఒ"&amp;"క విమానం మాక్-అప్ మరియు 26 జూన్ 2008 న ఒక నమూనాను ఆవిష్కరించింది. ఇది 3 జూలై 2008 న తొలి విమానంలో చేసింది. నిధుల కొరత కారణంగా 2009 లో అభివృద్ధి మందగించింది. 2011 లో సిరస్ ఒక చైనా సంస్థ కైగా కొనుగోలు చేసింది, ఇది ఒక సంవత్సరం తరువాత ఈ ప్రాజెక్టుకు నిధులు సమ"&amp;"కూర్చింది. మొట్టమొదటి కన్ఫర్మింగ్ ప్రోటోటైప్ తరువాత 24 మార్చి 2014 న ప్రయాణించింది, అదే సంవత్సరం మరో రెండు ప్రోటోటైప్‌లు ఉన్నాయి. టెస్ట్ ఫ్లయింగ్ ప్రోగ్రామ్ ఫలితంగా యుఎస్ ఫెడరల్ ఏవియేషన్ అడ్మినిస్ట్రేషన్ 28 అక్టోబర్ 2016 న టైప్ సర్టిఫికేట్ ఇచ్చింది. డెలివ"&amp;"రీలు 19 డిసెంబర్ 2016 న ప్రారంభమయ్యాయి మరియు జూలై 2020 నాటికి 200 జెట్స్ పంపిణీ చేయబడ్డాయి. విలియమ్స్ FJ33 టర్బోఫాన్ చేత ఆధారితం, ఆల్-కార్బన్ ఫైబర్, తక్కువ-వింగ్, ఏడు-సీట్ల విజన్ SF50 ఒత్తిడి చేయబడుతుంది, 300 kN (h/h) వద్ద క్రూయిజ్‌లు మరియు 1,200 nmi (2,2"&amp;"00 కిమీ) కంటే ఎక్కువ. అత్యవసర ఉపయోగం కోసం ఇది మొత్తం విమాన బాలిస్టిక్ పారాచూట్ వ్యవస్థను కలిగి ఉంది. సమీక్షలు దాని పనితీరును అధిక-పనితీరు గల సింగిల్ టర్బోప్రాప్ విమానంతో పోల్చాయి. 2018 లో విజన్ జెట్ మునుపటి సంవత్సరంలో ""అమెరికాలో ఏరోనాటిక్స్ లేదా ఆస్ట్రోన"&amp;"ాటిక్స్లో గొప్ప విజయం"" కొరకు కొల్లియర్ ట్రోఫీని ప్రదానం చేశారు, ఇది మొదటి ధృవీకరించబడిన సింగిల్-ఇంజిన్ సివిలియన్ జెట్. జూన్ 2006 నుండి జూలై 2008 వరకు, ఈ డిజైన్ ""ది జెట్"", [4] లేదా ""ది-జెట్ చేత సిర్రస్"" అనే ప్రాజెక్ట్ పేరుతో అభివృద్ధి చేయబడింది. [5] 9"&amp;" జూలై 2008 న, సిరస్ ""విజన్ SJ50"" యొక్క మార్కెటింగ్ పేరును, V- తోక కోసం ""V"" మరియు ""సింగిల్-జెట్"" కోసం ""SJ"" తో ప్రకటించాడు. [6] మార్చి 2009 నాటికి, ఈ విమానం ""విజన్ SF50"" గా తిరిగి రూపొందించబడింది, ఎందుకంటే ఇది ఒకే-ఫంజెట్ ఇంజిన్‌ను ఉపయోగిస్తుంది. ["&amp;"7] ఏప్రిల్ 2016 నాటికి, సిరస్ దీనిని ""విజన్ జెట్"" [8] అని పిలుస్తున్నాడు మరియు 28 అక్టోబర్ 2016 న, దీనిని ""మోడల్ SF50"" గా ధృవీకరించారు. [9] కంపెనీ 2003 లో మిన్నెసోటా ప్రదేశంలో 2003 లో జెట్‌లో ప్రారంభ అభివృద్ధిని ప్రారంభించింది, దీనిని ""మూస్ వర్క్స్"""&amp;" అని పిలుస్తారు, ఇది లాక్‌హీడ్ మార్టిన్ యొక్క అధునాతన అభివృద్ధి కార్యక్రమాలపై ""స్కంక్ వర్క్స్"" గా పిలువబడుతుంది. [2] [3] జెట్ ప్రకటించబడింది సిర్రస్ 2006 లో సిరస్ చేత సిరస్ ఓనర్స్ అండ్ పైలట్స్ అసోసియేషన్ సమావేశంలో. విలియమ్స్ FJ33 మరియు మొత్తం-విమాన పారా"&amp;"చూట్ రికవరీ సిస్టమ్‌తో 25,000 అడుగుల (7,600 మీ) 300 kN (560 km/h) క్రూయిజ్ స్పీడ్ కోసం. [10] సిరస్ దీనిని ""నెమ్మదిగా, అత్యల్ప మరియు చౌకైన జెట్ అందుబాటులో ఉంది. ""[11] 2007 ప్రారంభంలో, కంపెనీ డిపాజిట్ హోల్డర్లకు విమానాన్ని ఒక జిగ్సా పజిల్ రూపంలో, ఒక సమయంల"&amp;"ో ఒక ముక్క ఇచ్చింది. 27 జూన్ 2007 న, పజిల్ పూర్తయింది మరియు విమానం మాక్-అప్ ఈ క్రింది వాటిని ఆవిష్కరించింది రోజు. [12] ఈ సమయంలో ప్రారంభించి అది వివరించబడింది ""వ్యక్తిగత జెట్"" గా. అంతర్జాతీయ విమానాశ్రయం రూపకల్పనను నిర్మించటానికి. [15] 22 మే 2008 నాటికి, "&amp;"కంపెనీకి 400 రీఫండబుల్ డిపాజిట్లు US $ 100,000 ఉన్నాయి. . 120 గంటలు, గురుత్వాకర్షణ ఎన్వలప్ యొక్క మొత్తం కేంద్రాన్ని అన్వేషించడం, ఇంజిన్ ఇన్-ఫ్లైట్ షట్-డౌన్ మరియు పున art ప్రారంభం మరియు ఏరోడైనమిక్ స్టాల్ లక్షణాలను పరీక్షించడం. పరీక్ష విమానాలు మరియు కంప్యూట"&amp;"ర్ మోడళ్ల ఆధారంగా, పనితీరును పెంచడానికి మరియు ఇంజిన్ థ్రస్ట్ కోణాన్ని మెరుగుపరచడానికి ఏరోడైనమిక్ డిజైన్ సవరించబడింది. ఉత్పత్తి విమానం మరింత కోణాల ముక్కు, పెద్ద బొడ్డు విభాగం, పున es రూపకల్పన చేసిన వింగ్-రూట్ ఫెయిరింగ్, తగ్గిన తోక స్వీప్ మరియు పెద్ద లేదా ద"&amp;"్వంద్వ వెంట్రల్ ఫిన్ కలిగి ఉండాలని అనుకున్నారు. [21] విమానం యొక్క పేలోడ్ 1,200 లేదా 400 ఎల్బి (540 లేదా 180 కిలోలు) పూర్తి ఇంధనంతో ప్రణాళిక చేయబడింది, యజమానుల ఆధారంగా తరచుగా సుదీర్ఘ పర్యటనలు సోలో ఎగురుతున్నాయి. [21] పరిధి 1,100 NMI (2,037 కిమీ) మరియు 300 "&amp;"kN (556 km/h) కోసం గరిష్ట క్రూయిజ్ స్పీడ్ కోసం లక్ష్యంగా పెట్టుకుంది. [21] FAA రకం సర్టిఫికేట్ డిసెంబర్ 2008 మధ్య నాటికి వర్తించాల్సి ఉంది, కాని అధిక రుసుము కారణంగా EASA ధృవీకరణ వాయిదా పడింది. [21] [23] ఎక్లిప్స్ 500 వంటి విమాన రకం సర్టిఫికెట్‌లో పైలట్ శి"&amp;"క్షణ అవసరమని కంపెనీ నిర్ణయించింది. [21] అయితే, ఇది తుది రకం సర్టిఫికెట్‌లో వ్రాయబడలేదు. [9] విమానం యొక్క మూల ధర 2008 లో US $ 1 మిలియన్ [21] మరియు దాని అమర్చిన ధర 2011 డెలివరీలకు US $ 1.25 మిలియన్లుగా అంచనా వేయబడింది. [23] 31 మార్చి 2009 న, SF50 ఉత్పత్తి వ"&amp;"ిమానాలకు గార్మిన్ G1000 ఏవియానిక్స్ ఎంపిక చేసినట్లు సిరస్ ధృవీకరించారు. [24] జూన్ 2009 మధ్యలో, ఎల్ -3 కమ్యూనికేషన్స్ గతంలో ఎంచుకున్న ఏవియానిక్స్ రద్దు చేయడంపై సిర్రస్‌పై US $ 18 మిలియన్లకు దావా వేసింది. [25] 2009 లో, గొప్ప మాంద్యం యొక్క ఎత్తులో, కార్యక్రమ"&amp;"ంపై పురోగతి గణనీయంగా మందగించింది. జూన్ చివరి నాటికి, సిరస్ సహ వ్యవస్థాపకుడు మరియు మాజీ సిఇఒ అలాన్ క్లాప్మీర్ ఈ ప్రాజెక్టును కంపెనీ మరియు దాని ప్రధాన వాటాదారుల ఆర్కాపిటా నుండి కొనుగోలు చేయాలని ప్రతిపాదించారు, అభివృద్ధిని వేగవంతం చేయడానికి మరియు కొత్త సంస్థ"&amp;" క్రింద ఉత్పత్తి చేయడానికి, ఇది మెరిల్ లించ్ చేత సలహా ఇవ్వబడుతుంది. [26 సాహస జూలై 26 న, అలాన్ సోదరుడు మరియు తోటి సిరస్ సహ వ్యవస్థాపకుడు డేల్ క్లాప్మీర్ తన ప్రయత్నాలకు మద్దతుగా బయటకు వచ్చాడు మరియు జెట్ కార్యక్రమాన్ని స్వాధీనం చేసుకోనివ్వడాన్ని సిర్రస్ మాత్"&amp;"రమే సిర్రస్ భావిస్తారని అలాన్ అని చెప్పాడు. [29] సంస్థ వద్ద లేదా అలాన్ క్లాప్మీర్‌తో ధృవీకరణను పూర్తి చేయడానికి మరియు ఉత్పత్తిని ప్రారంభించడానికి ఈ ప్రాజెక్టుకు ఫైనాన్సింగ్ అవసరమని సిరస్ పేర్కొన్నాడు. [30] ఏదేమైనా, జూలై 31 న, ఈ ఆఫర్ ఆర్కాపిటా లేదా సిరస్ అ"&amp;"ంచనాలను అందుకోలేదని అలాన్ ప్రకటించాడు. [31] [32] ఆగస్టులో, అతను కంపెనీని విడిచిపెట్టాడు, డేల్ ఉండిపోయాడు, క్లాప్మీర్ బ్రదర్స్ మధ్య అధికారిక 25 సంవత్సరాల వ్యాపార భాగస్వామ్యాన్ని సమర్థవంతంగా ముగించాడు. [33] జూలై 2009 నాటికి, 200 గంటల విమాన పరీక్షలు పూర్తయ్య"&amp;"ాయి మరియు ఫలితంగా డిజైన్ మార్పులు విలీనం చేయబడ్డాయి, వీటిలో ఎక్స్-టెయిల్, సరళమైన మరియు తేలికైన ఫ్లాప్‌లు మరియు థ్రస్ట్‌ను వర్తించేటప్పుడు పిచ్‌ను ప్రేరేపించడానికి మార్పులను నిర్వహించడం. [సైటేషన్ అవసరం] అయితే కొన్ని ఆర్థిక మాంద్యం సమయంలో డిపాజిట్లు తిరిగి "&amp;"చెల్లించబడ్డాయి, సిరస్ ఇప్పటికీ దాదాపు 400 ఆర్డర్లు కలిగి ఉంది మరియు 2012 లో మొదటి డెలివరీలను ated హించింది, ఇది మూలధన నిధులకు లోబడి ఉంటుంది. [30] సెప్టెంబర్ 2 న, సిరస్ దాని ధరను ప్రకటించింది: డిపాజిట్ హోల్డర్ల కోసం US $ 1.39 మిలియన్లు, సిర్రస్ SR22 GTS మ"&amp;"ాదిరిగానే, US $ 1.55M, సంవత్సరం ముగిసేలోపు US $ 100,000 డిపాజిట్‌తో, మరియు US $ 1.72M, US $ 50,000 తో, US $ 50,000 డిపాజిట్. [34] [35] నవంబర్ 2009 లో, అదనపు పరీక్ష విమానాల తరువాత, మూలధనం లేకపోవడం వల్ల అభివృద్ధి మళ్లీ మందగించింది, 2012 గత డెలివరీలను ఆలస్యం"&amp;" చేసింది. [36] దులుత్‌లోని మాజీ నార్త్‌వెస్ట్ హ్యాంగర్‌లో సిరస్ లీజుకు తీసుకున్న స్థలం ఈ సమయంలో మూసివేయబడింది, ఇది అమ్మకాలు తగ్గిపోతుంది. [37] జనవరి 2010 నాటికి, ప్రోటోటైప్ 236 గంటలు సేకరించింది, అయితే ధృవీకరణ మరియు డెలివరీ టైమ్‌లైన్ నగదు ప్రవాహంపై ఆధారపడ"&amp;"ింది, ఎందుకంటే 428 ఆర్డర్లు బ్యాక్‌లాగ్ చేయబడ్డాయి మరియు వారానికి ఒకటి లేదా రెండు పెరుగుతున్నాయి. [38] జూన్ ఆరంభం నాటికి, అప్పటి US $ 1.72M జెట్ 431 ఆర్డర్‌లను కలిగి ఉంది, ఆ సంవత్సరం ప్రారంభంలో డిపాజిట్లు తిరిగి చెల్లించబడవు. ""అధిక-రిస్క్"" పూర్తి-విమాన "&amp;"పారాచూట్ వ్యవస్థను అభివృద్ధి చేస్తున్నప్పుడు, 2010 చివరి నాటికి కన్ఫార్మింగ్ ప్రోటోటైప్ 2010 చివరి నాటికి పూర్తవుతుందని మరియు 2011 చివరి నాటికి ఎగురుతుందని భావించారు. [39] ఏప్రిల్ 2012 లో, సిరస్ యొక్క కొత్త యజమాని కైగా దాని అభివృద్ధిని పొందటానికి ఈ ప్రాజె"&amp;"క్టులో తగినంతగా పెట్టుబడి పెట్టింది, గతంలో $ 150 మిలియన్లుగా అంచనా వేయబడింది. [40] జూలై 2012 నాటికి, ప్రోటోటైప్ దాదాపు 600 విమానాలలో 600 గంటలు ఎగిరింది మరియు కన్ఫార్మింగ్ ప్రోటోటైప్‌కు అవసరమైన మిశ్రమ నిర్మాణ సాధనాన్ని నిర్మించడానికి కంపెనీ సిద్ధంగా ఉంది, "&amp;"టైప్ సర్టిఫికేషన్ పరీక్ష కోసం 2013 చివరలో ఎగురుతుందని భావిస్తున్నారు. [41] ఫిబ్రవరి 2013 నాటికి కంపెనీ ఈ విమానం ఉత్పత్తి చేయడానికి సిబ్బందిని నియమించింది, ఇప్పుడు ధర US $ 1.96 మిలియన్లు. [42] ఏప్రిల్‌లో, కొత్త ప్రోటోటైప్ రోల్-అవుట్ తేదీని 2013 కోసం ప్రకటి"&amp;"ంచారు. [43] ధృవీకరణ విమాన పరీక్ష 2014 లో ప్రారంభం కావాల్సి ఉంది. [44] అక్టోబర్ 2013 లో, మూడు పరీక్షా విమానాలు నిర్మాణంలో ఉన్నాయి, మొదటి డెలివరీలు 2015 కోసం షెడ్యూల్ చేయబడ్డాయి మరియు ఆర్డర్ బుక్ ఇప్పుడు 500 డిపాజిట్లు కలిగి ఉంది. [45] అప్పటికి మొదటి అనుగుణ"&amp;"మైన విమానం 2014 ప్రారంభంలో ప్రయాణించడం. [46] ఫిబ్రవరి 2014 నాటికి, 800 గంటల పరీక్ష ఫ్లయింగ్ పూర్తయింది. [47] 24 మార్చి 2014 న, మొదటి కన్ఫర్మింగ్ ప్రోటోటైప్ ఎగిరింది. [48] ఆ వేసవిలో ఓష్కోష్ ఎయిర్‌షోలో ప్రోటోటైప్ ప్రదర్శించబడింది. [49] 96 1.96 మిలియన్ జెట్ "&amp;"యొక్క ప్రీ-ఆర్డర్లు 550 మరియు సిరస్ సంవత్సరానికి 125 విమానాలను ఉత్పత్తి చేయడానికి ఉద్దేశించిన 550 మరియు సిరస్. [50] [51] రెండవ కన్ఫార్మింగ్ టెస్ట్ ఎయిర్క్రాఫ్ట్ నవంబర్ 2014 లో ఎగిరింది. [52] మూడవ మరియు చివరి కన్ఫర్మింగ్ టెస్ట్ విమానం 20 డిసెంబర్ 2014 న మొ"&amp;"దటి విమానంలో నిలిచింది. [53] ఫిబ్రవరి 2015 లో, మిన్నెసోటాలోని దులుత్ నగరం 6 మిలియన్ డాలర్లు మరియు మిన్నెసోటా రాష్ట్రాన్ని US $ 4 మిలియన్ల కర్మాగారాన్ని నిర్మించడానికి US $ 4 మిలియన్లను అందించమని కోరింది, ఇది జెట్ ఉత్పత్తి చేయడానికి సిరస్‌కు లీజుకు ఇవ్వబడు"&amp;"తుంది, సంస్థ తయారీని తరలించడానికి నివారించడానికి, మరెక్కడా ఆపరేషన్. [54] ఏప్రిల్ 2015 లో, ధృవీకరణ షెడ్యూల్‌లో ఉంటుంది మరియు మార్పులు అవసరం లేదు, సిరస్ డిజైన్ కోసం దాని 550 ఆర్డర్‌లలో మొదటి ఉత్పత్తిని ప్రారంభించాడు. [55] సెప్టెంబరులో, గార్మిన్ చేత సిరస్ పె"&amp;"ర్స్పెక్టివ్ టచ్ గ్లాస్ కాక్‌పిట్ ఖరారు చేయబడింది, ఇందులో ఒక ప్రాధమిక విమాన ప్రదర్శన మరియు ఒక మల్టీ-ఫంక్షన్ డిస్ప్లే ఉన్నాయి, మూడు చిన్న టచ్‌స్క్రీన్ కంట్రోలర్‌లతో కింద ఉంది. [56] జనవరి 2016 నాటికి, ఇన్ఫ్లైట్ బాలిస్టిక్ పారాచూట్ పరీక్ష కారణంగా 2015 నుండి "&amp;"2016 మొదటి సగం వరకు ధృవీకరణ ఆలస్యం అయింది. [57] మార్చిలో, ఫెడరల్ ఏవియేషన్ అడ్మినిస్ట్రేషన్ ఫర్ సర్టిఫికేషన్ ద్వారా విమానంలో పారాచూట్ విస్తరణ పరీక్షలు అవసరం లేదని ప్రకటించారు. [58] 5 మే 2016 న, మొదటి ఉత్పత్తి విమానం ఎగిరింది మరియు ధృవీకరణ జూన్ కోసం అంచనా వ"&amp;"ేయబడింది. [59] విలియమ్స్ FJ33-5A ఇంజిన్‌ను FAA 6 జూన్ 2016 న ఆమోదించింది. [60] అదే నెల చివరిలో ధృవీకరణ ప్రణాళిక చేయబడింది. [61] జూలై నాటికి, SF50 లో 600 కి పైగా ఆర్డర్లు ఉన్నాయి, నాలుగు ఫ్లైట్ టెస్ట్ విమానాలు 1,700 గంటలకు పైగా ఎగిరిపోయాయి మరియు ధృవీకరణ సం"&amp;"వత్సరం నాల్గవ త్రైమాసికం వరకు ఆలస్యం అయింది. [62] అక్టోబర్ 28 న, అనేక సాంకేతిక మరియు ఆర్థిక సవాళ్లతో గుర్తించబడిన పదేళ్ల అభివృద్ధి ప్రక్రియ తరువాత, SF50 దాని రకం ధృవీకరణ పత్రాన్ని FAA నుండి సంపాదించింది. [63] ఈ డిజైన్ మొదటి పౌర, సింగిల్-ఇంజిన్ జెట్ టైప్ స"&amp;"ర్టిఫికేట్ పొందింది. [64] మొదటి కస్టమర్ విజన్ SF50 19 డిసెంబర్ 2016 న, 600 అత్యుత్తమ ఆర్డర్‌లకు వ్యతిరేకంగా పంపిణీ చేయబడింది. [65] మొదటి కస్టమర్ డెలివరీ వేడుక దులుత్‌లోని కొత్త $ 16 మిలియన్, 70,000 చదరపు అడుగుల (6,500 మీ 2) ముగింపు కేంద్రంలో జరిగింది, ఇక్"&amp;"కడ సిరస్ 750 మందికి పైగా ఉద్యోగులున్నారు. [66] ఏప్రిల్ 2017 నాటికి, సిర్రస్ ఆ సంవత్సరం 25 నుండి 50 విమానాలను మరియు 2018 లో 75 నుండి 125 వరకు పంపిణీ చేయాలని యోచిస్తోంది. [67] వ్యక్తిగత తనిఖీలు లేకుండా ఎక్కువ ఉత్పత్తి చేయడానికి మే 2 న ఉత్పత్తి ధృవీకరణ పత్రం"&amp;" ఇవ్వబడింది. [68] దాని ఆర్డర్‌లలో 15% యూరోపియన్ మార్కెట్ కోసం ఉద్దేశించినందున, సిర్రస్ మే 2017 ఈబేస్‌లో EASA ధృవీకరణను అందుకున్నారు. [69] పైలట్ చేసిన SF50 ప్రోటోటైప్‌తో ఇన్‌ఫ్లైట్ పరీక్షించబడుతున్న సిరస్ ఎయిర్‌ఫ్రేమ్ పారాచూట్ సిస్టమ్ (CAPS) యొక్క వీడియోను"&amp;" మే 2017 లో బిజినెస్ ఇన్సైడర్ ప్రచురించింది. [70] జూలై 2017 నాటికి, ఏడు కస్టమర్ విమానాలు పంపిణీ చేయబడ్డాయి మరియు వారానికి ఒకటి ఉత్పత్తి చేయబడుతోంది. [71] 19 డిసెంబర్ 2018 న, డేల్ క్లాప్మీర్ 2019 మొదటి భాగంలో కంపెనీ సిఇఒగా తన పదవిని విడిచిపెడతానని ప్రకటించ"&amp;"ాడు. [72] 2018 చివరి నాటికి, ఆ సంవత్సరం 63 తో సహా 88 విమానాలు పంపిణీ చేయబడ్డాయి, 540 ఆర్డర్లు బ్యాక్‌లాగ్ చేయబడ్డాయి. [73] సిరస్ 2019 లో ఉత్పత్తిని 80 కి పైగా విమానాలకు పెంచింది మరియు 2020 లో 100 ను ఉత్పత్తి చేయాలని యోచిస్తోంది. [73] [74] అక్టోబర్ 2019 నా"&amp;"టికి, యుఎస్ మార్కెట్ 85% డెలివరీలను సూచిస్తుంది, కాని ఇది 2020 లో 75% కి పడిపోతుందని అంచనా వేయబడింది, ఎందుకంటే అంతర్జాతీయ డెలివరీల సంఖ్య పెరుగుతూనే ఉంది. [75] ఆగష్టు 2020 నుండి, సిర్రస్ గార్మిన్ చేత ఐచ్ఛిక అత్యవసర ఆటోలాండ్ వ్యవస్థను అందించింది, దీనిని కంప"&amp;"ెనీ అక్టోబర్ 2019 లో ప్రవేశపెట్టింది. ఇది ఒక బటన్ యొక్క పుష్ వద్ద ప్రారంభిస్తుంది మరియు కొత్త జి 2 మోడల్ కోసం G3000 ఇంటిగ్రేటెడ్ ఏవియానిక్స్లో నిర్మించబడింది. ఈ వ్యవస్థ పైపర్ M600 [76] మరియు సోకాటా TBM 940 లతో పాటు సాధారణ విమానయానంలో 3 వ ధృవీకరించబడింది ("&amp;"మరియు 1 వ జెట్), సిర్రస్ సాంకేతికతను ""సురక్షిత రాబడి"" అని పిలుస్తుంది. [77] అదనపు పరికరాలతో సహా, 000 170,000 కు అందించబడిన ఇది 5,836 అడుగుల (1,779 మీ) కంటే ఎక్కువ రన్‌వేలపై ల్యాండింగ్‌ను అనుమతిస్తుంది. [78] విజన్ SF50 2018, [79] 2019, [80] మరియు 2020 లో"&amp;" అత్యంత పంపిణీ చేయబడిన వ్యాపార జెట్. [81] 23 మార్చి 2021 నాటికి, 257 విజన్ జెట్‌లు యుఎస్ ఫెడరల్ ఏవియేషన్ అడ్మినిస్ట్రేషన్ రిజిస్ట్రీలో ఉన్నాయి. [82] విజన్ SF50 అనేది తక్కువ-వింగ్ కాంటిలివర్ మోనోప్లేన్, ఇది సింగిల్ విలియమ్స్ FJ33-4A-19 టర్బోఫాన్, వెనుక ఫ్య"&amp;"ూజ్‌లేజ్ పైన అమర్చిన 1,900 ఎల్బిఎఫ్ (8,500 ఎన్) ను ఉత్పత్తి చేస్తుంది. ఇది V- తోక మరియు ముడుచుకునే ట్రైసైకిల్ ల్యాండింగ్ గేర్‌ను కలిగి ఉంది. ఈ డిజైన్ పూర్తిగా మిశ్రమ పదార్థంతో తయారు చేయబడింది, ఇది ప్రొడక్షన్ జెట్ కోసం మొదటిది. పరివేష్టిత క్యాబిన్ 5.1 అడుగ"&amp;"ులు (1.56 మీ) వెడల్పు మరియు 4.1 అడుగులు (1.24 మీ) ఎత్తు. ఇది ఏడుగురు యజమానుల వరకు కూర్చుంటుంది. [9] కాక్‌పిట్, రెండవ మరియు మూడవ వరుసలు ప్రతి సీట్లు రెండు మరియు రెండవ మరియు మూడవ వరుస మధ్య అదనపు సీటు స్లైడ్‌లను కలిగి ఉంటాయి, కాని మూడవ వరుస పిల్లలకు వసతి కల్"&amp;"పించేంత పెద్దది. [83] ఇది 300 kN (560 km/h) క్రూయిజ్ వేగాన్ని కలిగి ఉంది. క్యాబిన్‌కు ప్రాప్యత ఫ్యూజ్‌లేజ్ యొక్క ఎడమ వైపున ఉన్న క్లామ్‌షెల్ తలుపు ద్వారా. [84] SF50 12,000 విమాన గంటల జీవిత పరిమితి కోసం రూపొందించబడింది. [85] ఇది రకం ధృవీకరణ పరిమితి కాదు. [9"&amp;"] SF50 అనేది మొత్తం విమాన బాలిస్టిక్ పారాచూట్‌తో వచ్చిన మొదటి జెట్, [64] సంస్థ యొక్క టోపీలు, విమానం యొక్క ముక్కు నుండి మోహరించడం. [63] [86] SF50 సిరస్ SR20, SR22 మరియు ఇతర అధిక-పనితీరు గల తేలికపాటి విమానాలు, [86] ను ఎగురవేసిన పైలట్లకు స్టెప్-అప్ విమానం కా"&amp;"వడానికి ఉద్దేశించబడింది మరియు ఇది ప్రారంభంలో వ్యక్తిగత ఉపయోగం కోసం అభివృద్ధి చేయబడింది మరియు కార్పొరేట్ లేదా ఎయిర్ టాక్సీ పరిశ్రమల కోసం కాదు. [ 21] ఏదేమైనా, 2019 నాటికి, ఎయిర్ టాక్సీ ఆపరేటర్లకు జెట్ చాలా భాగం 135 గా ఉంది. [87] ప్రారంభ సంస్కరణలు 28,000 అడు"&amp;"గులు (8,534 మీ) మరియు తరువాత 31,000 అడుగుల (9,449 మీ) కు ధృవీకరించబడ్డాయి. డిజైన్‌లో యురేథేన్ డీసింగ్ బూట్లు మరియు ఐచ్ఛిక లావటరీ ఉన్నాయి, సింగిల్-పీస్ కార్బన్ షెల్ క్యాబిన్ ప్రెజరైజేషన్‌ను కలిగి ఉంటుంది మరియు ఇది సాధారణ యుఎస్ 40 అడుగుల (12 మీ) టీ హ్యాంగర్"&amp;"‌లో సరిపోతుంది. [9] [38] వింగ్ స్పార్ స్వచ్ఛమైన ప్రీ-ప్రెగ్ కార్బన్ ఫైబర్ ప్లైస్‌తో తయారు చేయబడింది, ఇది అధిక పీడన, అధిక-ఉష్ణోగ్రత ఆటోక్లేవ్‌లో నయమవుతుంది, అయితే ఇతర ప్రధాన ఎయిర్‌ఫ్రేమ్ భాగాలు చాలా తక్కువ పీడన, తక్కువ-ఉష్ణోగ్రత నయం చేసిన కార్బన్ ఫైబర్ శాం"&amp;"డ్‌విచ్ నిర్మాణంతో తయారు చేయబడ్డాయి, తేనెగూడు కోర్ చుట్టూ, బాహ్య ప్రీ-ప్రిగ్ కార్బన్ ఫైబర్ ప్లైస్ యొక్క చేతి లేఅప్‌తో సహా. ల్యాండింగ్ గేర్ మరియు ఇతర సాంద్రీకృత ఒత్తిడి ప్రాంతాల కోసం అధిక-బలం గల లోహ మిశ్రమాలను ఉపయోగిస్తారు, అయితే ప్రాధమిక విమాన నియంత్రణ ఉప"&amp;"రితలాలు మరియు వింగ్ ఫ్లాప్‌లు అల్యూమినియం, యాంత్రిక విమాన నియంత్రణలతో. ల్యాండింగ్ గేర్ మరియు ఫ్లాప్‌లతో MTOW వద్ద స్టాల్ వేగం 67 kN (124 km/h) IAS, అయితే VSO 5,550 lb (2,520 kg) గరిష్ట ల్యాండింగ్ బరువు వద్ద 64 kN (119 km/h) Ias 83 kN (154 km/h) IAS లేదా త"&amp;"క్కువ, SR22 మాదిరిగానే. ఈ విమానం 14.7: 1 గ్లైడ్ నిష్పత్తిని కలిగి ఉంది, ఇది 75 NMI (139 కిమీ) ను దాని FL 310 పైకప్పు నుండి సముద్ర మట్టానికి గ్లైడ్ చేయడానికి అనుమతిస్తుంది. [88] ఆగష్టు 2020 లో, విజన్ ఎస్ఎఫ్ 50 దాని సేఫ్ రిటర్న్ ఆటోలాండ్ వ్యవస్థను గార్మిన్ "&amp;"చేత వ్యవస్థాపించడానికి FAA ఆమోదం పొందింది, అలా చేసిన మొదటి జెట్ విమానం. [89] ఈ వ్యవస్థ క్యాబిన్-సీలింగ్ స్విచ్‌తో సక్రియం చేయబడింది మరియు సమీప సురక్షిత విమానాశ్రయాన్ని నిర్ణయిస్తుంది, దానికి నావిగేట్ చేయండి, ల్యాండింగ్ పూర్తి చేసి, ఆగిపోతుంది, అన్నీ మానవ "&amp;"ఇన్పుట్ లేకుండా. [90] అవ్వేబ్ విజన్ జెట్ ఒక గొప్ప విమానం మరియు ""డిజైన్ ఉద్దేశించిన కొనుగోలుదారుతో ప్రతిధ్వనిస్తుంది"" అని ఒక ముఖ్యమైనదిగా వర్ణించాడు. FL270 మరియు ISA +15 ° C వద్ద ఇది 270 kN (500 km/h) వద్ద విహరిస్తుంది మరియు 57 US GAL/H (216 L/h) ను విని"&amp;"యోగిస్తుంది. [91] అదే FL270 వద్ద, ISA +15 ° C వద్ద, ఫ్లైట్ గ్లోబల్ లోని ఒక సమీక్ష మాక్ 0.46, 287 kN (532 km/h) మరియు 45 US gal/h ( మాక్ 0.38 వద్ద 170 ఎల్/హెచ్) మరియు 235 కెఎన్ (435 కిమీ/గం) లాంగ్-రేంజ్ క్రూయిజ్ స్పీడ్. [92] ఏవియేషన్ వీక్ &amp; స్పేస్ టెక్నాలజ"&amp;"ీ నోట్స్ సిర్రస్ “అతి తక్కువ, నెమ్మదిగా మరియు తక్కువ ఖరీదైన” జెట్ ఉత్పత్తి చేయడంలో విజయవంతమైంది మరియు హై-లిఫ్ట్ ఎయిర్‌ఫాయిల్స్ టర్బోప్రాప్ లాంటి VMO 250 km (463 కిమీ (463 కిమీ /h) IAS లేదా 0.53 MMO మరియు FL280 పైకప్పు. ఈ సమీక్ష 68 యుఎస్ గాల్ (257 ఎల్)/హెచ"&amp;"్ - 456 ఎల్బి (207 కిలోలు)/గం ఇంధన బర్న్ దాని 307 కెఎన్ (569 కిమీ/గం) వద్ద గరిష్ట క్రూయిజ్ స్పీడ్ (5,575 ఎల్బి (2,529 కిలోలు), ఎఫ్ఎల్ 280, ఇసా వద్ద +6 ° C) మరియు 49 US GAL (185 L)/H 270 kN (500 km/h) వద్ద ఇంధన బర్న్. 1970 ల ప్రారంభంలో సైటేషన్ 500 వలె, ఏరో"&amp;"డైనమిక్ డ్రాగ్ దీనిని 300–500 అడుగులు/నిమి (1.5–2.5 m/s) అవరోహణలలో VMO కి పరిమితం చేస్తుంది, దీని కోసం ఇది గరిష్ట నిరంతర థ్రస్ట్ వద్ద జరుగుతుంది, చాలా ప్రస్తుత జెట్‌ల మాదిరిగా కాకుండా. [93] పెద్ద ర్యాపారౌండ్ విండ్‌షీల్డ్‌లు మరియు వాలుగా ఉన్న ముక్కు అద్భుత"&amp;"మైన ఫార్వర్డ్ దృశ్యమానతను మరియు విశాలమైన క్యాబిన్‌ను అందిస్తుందని ప్రచురణ పేర్కొంది, అయినప్పటికీ ఇంజిన్ శబ్దం చాలా ప్రముఖమైనది, అన్ని యజమానులకు చురుకైన శబ్దం-రద్దు చేసే హెడ్‌ఫోన్‌లు అవసరం. అప్రోచ్ వేగం సింగిల్-ఇంజిన్ టర్బోప్రాప్‌లతో పోల్చదగినదిగా నివేదించ"&amp;"బడింది, అయితే క్రూయిజ్ మరియు పరిధి వాటిలో కొన్ని కంటే తక్కువగా ఉన్నాయి. FJ33 యొక్క FADEC పైలట్ పనిభారాన్ని తగ్గిస్తుంది, కానీ థ్రస్ట్‌ను మార్చడం ఇంజిన్ యొక్క స్థానం కారణంగా గణనీయమైన పిచ్ కలపడం ఉత్పత్తి చేస్తుంది. [93] ఏవియేషన్ ఇంటర్నేషనల్ న్యూస్ 293 kN (5"&amp;"43 km/h) TAS (FL280, ISA +12 ° C) వద్ద 60 US GAL (227 L)/H ఇంధన బర్న్ నివేదించింది. 300 లేదా 240 kN (560 లేదా 440 km/h) TAS (NBAA IFR రేంజ్) వద్ద 1,000 లేదా 1,200 nmi (1,900 లేదా 2,200 కిమీ) కంటే ఎక్కువ మంది మరియు సామాను తీసుకువెళ్ళగలరని రచయిత నివేదించారు"&amp;". సింగిల్-ఇంజిన్ పిస్టన్ విమానం నుండి అప్‌గ్రేడ్ చేయడం అంటే బీచ్‌క్రాఫ్ట్ బారన్ లేదా పైపర్ సెనెకా వంటి పిస్టన్ జంట; పైపర్ మెరిడియన్, సోకాటా టిబిఎం లేదా పిలాటస్ పిసి -12 హై-పెర్ఫార్మెన్స్ సింగిల్-ఇంజిన్ టర్బోప్రోప్స్; లేదా చాలా తేలికపాటి జెట్. 3 2.25 మిలియ"&amp;"న్ పైపర్ M500/M600, ఫాస్ట్ TBMS మరియు డిసెంబర్ 2017 నాటికి [అప్‌డేట్], త్వరలో-ధృవీకరించబడిన పురాణ E1000, OR తో పోలిస్తే దాని ఆపరేటింగ్ సింప్లిసిటీ మరియు రూమి క్యాబిన్ నుండి 3 2.3 మిలియన్లు సాధారణంగా అమర్చిన SF50 ప్రయోజనాలు. పిలాటస్ పిసి -12 లేదా సెస్నా దే"&amp;"నాలి వంటి దాదాపు million 5 మిలియన్, పెద్ద సామర్థ్య విమానం. [94] ఏప్రిల్ 2018 లో, ఈ డిజైన్ గత సంవత్సరంలో ""ఏరోనాటిక్స్ లేదా అమెరికాలో ఏరోనాటిక్స్ లేదా ఆస్ట్రోనాటిక్స్లో గొప్ప సాధన"" కోసం రాబర్ట్ జె. కొల్లియర్ ట్రోఫీ యొక్క 2017 విజేతగా ఎంపికైంది. ""మొత్తం ఎ"&amp;"యిర్ఫ్రేమ్ పారాచూట్ వ్యవస్థతో ప్రపంచంలోని మొట్టమొదటి సింగిల్-ఇంజిన్ జనరల్ ఏవియేషన్ పర్సనల్ జెట్ విమానం"" ది విజన్ జెట్ ""రూపకల్పన, ధృవీకరించడం మరియు ప్రవేశించడం కోసం ట్రోఫీని ఇవ్వబడింది. [95] ఈ విమానం అందుకున్న ఇతర ప్రశంసలు: ది ఫ్లయింగ్ ఎడిటర్స్ ఛాయిస్ అవ"&amp;"ార్డు 2017, [96] డి: ఫ్లీగెర్మాగాజిన్ ఉత్తమ విమానం 2017, [97] ప్లేన్ &amp; పైలట్ ప్లేన్ ఆఫ్ ది ఇయర్ 2017, [98] పాపులర్ సైన్స్ 100 గొప్ప ఆవిష్కరణలు 2017, [99] మరియు ఫ్లయింగ్ ఇన్నోవేషన్ అవార్డు 2018. [100] ఏప్రిల్ 16. ఇలాంటి సమస్యలు బోయింగ్ 737 మాక్స్ గ్రౌండింగ"&amp;"్స్‌కు దారితీసిన తరువాత, ఏప్రిల్ 18 న మొత్తం SF50 విమానాలను గ్రౌండింగ్ చేసే వాయువ్య దిశను జారీ చేయడానికి ఇది చాలా తీవ్రంగా ఉందని FAA భావించింది. [101] 737 గరిష్టంగా కాకుండా, విజన్ జెట్ లోని ఎలక్ట్రానిక్ స్టెబిలిటీ కంట్రోల్ సిస్టమ్‌ను పైలట్ ఇన్‌పుట్‌లతో భర"&amp;"్తీ చేయవచ్చు మరియు మూడు నివేదించిన సంఘటనలు సురక్షితమైన ల్యాండింగ్‌లకు దారితీశాయి. ఏప్రిల్ 22 న, సిర్రస్ కొత్త సరిదిద్దబడిన AOA హార్డ్‌వేర్ సెన్సార్లను ఆపరేటర్లకు భర్తీ చేయడానికి రవాణా చేస్తున్నాడు. [102] AOA వేన్ షాఫ్ట్కు పొటెన్షియోమీటర్ షాఫ్ట్ను భద్రపరిచ"&amp;"ే స్క్రూలు సరిగ్గా టార్క్ చేయబడలేదు మరియు మే 2019 నాటికి, 100 కి పైగా నౌకాదళం తిరిగి సేవకు తిరిగి వచ్చింది. [103] సిర్రస్ మళ్ళీ 7 ఫిబ్రవరి 720 న తప్పనిసరి సేవా బులెటిన్ జారీ చేసింది మరియు ఫిబ్రవరి 14 న FAA అన్ని SF50 జెట్లను గ్రౌండ్ చేసింది, 27 డిసెంబర్ 2"&amp;"019 న శాంటా మోనికా విమానాశ్రయం యొక్క రాంప్‌లో క్యాబిన్ మంటలు సంభవించిన తరువాత. సిర్రస్ అగ్ని యొక్క సంభావ్య కారణం ఒకటి నుండి వచ్చిందని నిర్ధారించాడు. విమానం యొక్క 12 ఆడియో యాంప్లిఫైయర్ సర్క్యూట్ కార్డులు వేడెక్కడం. ఎటువంటి గాయాలు నివేదించబడలేదు మరియు గ్రౌం"&amp;"డింగ్ సమయంలో 170 కి పైగా విమానాలలో 97% ఈ సమస్యను పరిష్కరించారు. [104] జనవరి 8, 2019 న, మెరుగైన G2 ప్రకటించబడింది, RVSM ను 31,000 అడుగుల (9,400 మీ) పైకప్పును అనుమతిస్తుంది మరియు పరిధిని 1,200 nmi (2,200 కిమీ) కు మెరుగుపరుస్తుంది, లేదా 800 ఎన్ఎమ్ఐ కంటే 150 "&amp;"ఎల్బి (68 కిలోలు) ఎక్కువ పేలోడ్‌ను అనుమతిస్తుంది ( 1,500 కిమీ). [105] ఇది ఆటోథ్రోటిల్, నవీకరించబడిన ఫ్లైట్ డెక్ మరియు విమాన క్యాబిన్‌కు అప్‌గ్రేడ్‌లతో అమర్చబడి ఉంటుంది. క్రూయిజ్ వేగం 304 నుండి 311 kN (563 నుండి 576 కిమీ/గం) కు పెరుగుతుంది మరియు దాని మూల ధ"&amp;"ర 38 2.38 మిలియన్లకు పెంచబడింది, ఎంపికలతో 75 2.75 మిలియన్లకు చేరుకుంది. [106] రెండవ తరం ఉత్పత్తి సీరియల్ నంబర్ 94 తో మొదలవుతుంది. క్యాబిన్ ప్రెజరైజేషన్ 6.4 నుండి 7.1 పిఎస్‌ఐ (0.44 నుండి 0.49 బార్) కు పెంచబడుతుంది మరియు మెరుగైన ఇన్సులేషన్ క్యాబిన్ శబ్దాన్న"&amp;"ి 3 డిబి ద్వారా తగ్గిస్తుంది. FL 310, ISA మరియు 5,457 lb (2,475 కిలోలు) వద్ద, ఇంధన ప్రవాహం 309 kN (572 km/h) tas వద్ద 60 US GAL (230 L)/h. [88] తరువాత G2 మోడళ్లలో సిర్రస్ సేఫ్ రిటర్న్ ఎమర్జెన్సీ ఆటోలాండ్ సిస్టమ్ గార్మిన్ చేత ఉంటుంది. [107] 2021 రెండవ త్రై"&amp;"మాసికంలో, దాని అమర్చిన ధర 85 2.85 మిలియన్లు. [108] జూలై 20, 2021 న, సిర్రస్ విజన్ జెట్ యొక్క G2+ వేరియంట్‌ను ప్రకటించింది, టేకాఫ్ పనితీరు మరియు గోగో ఇన్ఫ్లైట్ వైఫైలో 20 శాతం పెరుగుదల ఉంది. మోడల్ కొంచెం ఎక్కువ శ్రేణి మరియు పెరిగిన పేలోడ్‌ను కలిగి ఉంది. [10"&amp;"9] జూలై 2008 లో, సిర్రస్ యాజమాన్యంలోని 25% ఎయిర్ టాక్సీ సంస్థ సత్సెయిర్ ఐదు సిరస్ విజన్ SF50 లను ఆదేశించింది, వాటిని సిర్రస్ SR22 పిస్టన్ విమానాల సముదాయానికి చేర్చాలని అనుకుంది. [110] [111] సత్సెర్ తరువాత 24 అక్టోబర్ 2009 న, ఏదైనా SF50 లను డెలివరీ చేయడాని"&amp;"కి ముందు కార్యకలాపాలను నిలిపివేసింది. [112] ఫ్లోరిడాకు చెందిన చార్టర్ కంపెనీ వెరిజెట్ పది జి 2 విజన్ జెట్ల సముదాయాన్ని నిర్వహిస్తుంది, 2022 చివరి నాటికి మొత్తం 25 ఎస్ఎఫ్ 50 లు expected హించబడ్డాయి. [113] ఇతర ఎయిర్ టాక్సీ ఆపరేటర్లు విజన్ ఎస్ఎఫ్ 50 ను ఉపయోగ"&amp;"ించటానికి ఆసక్తిని వ్యక్తం చేశారు మరియు కొంతమంది పరిశ్రమ నిపుణులు ఎయిర్ టాక్సీ పరిశ్రమను పునరుద్ధరించడానికి జెట్ సహాయపడుతుందని సూచించారు. [114] [115] సిర్రస్ నుండి డేటా [116] సాధారణ లక్షణాలు పనితీరు ఏవియానిక్స్ సంబంధిత అభివృద్ధి అభివృద్ధి విమానం పోల్చదగిన"&amp;" పాత్ర, కాన్ఫిగరేషన్ మరియు ERA సంబంధిత జాబితాలు")</f>
        <v>ది విజన్ జెట్ అని కూడా పిలువబడే సిరస్ విజన్ SF50, ఇది సింగిల్-ఇంజిన్ వెరీ లైట్ జెట్, ఇది అమెరికా, మిన్నెసోటాలోని దులుత్ యొక్క సిరస్ విమానాలచే రూపొందించబడింది మరియు నిర్మించింది. 2006 నుండి ప్రారంభమయ్యే డిపాజిట్లు స్వీకరించిన తరువాత, సిరస్ 28 జూన్ 2007 న ఒక విమానం మాక్-అప్ మరియు 26 జూన్ 2008 న ఒక నమూనాను ఆవిష్కరించింది. ఇది 3 జూలై 2008 న తొలి విమానంలో చేసింది. నిధుల కొరత కారణంగా 2009 లో అభివృద్ధి మందగించింది. 2011 లో సిరస్ ఒక చైనా సంస్థ కైగా కొనుగోలు చేసింది, ఇది ఒక సంవత్సరం తరువాత ఈ ప్రాజెక్టుకు నిధులు సమకూర్చింది. మొట్టమొదటి కన్ఫర్మింగ్ ప్రోటోటైప్ తరువాత 24 మార్చి 2014 న ప్రయాణించింది, అదే సంవత్సరం మరో రెండు ప్రోటోటైప్‌లు ఉన్నాయి. టెస్ట్ ఫ్లయింగ్ ప్రోగ్రామ్ ఫలితంగా యుఎస్ ఫెడరల్ ఏవియేషన్ అడ్మినిస్ట్రేషన్ 28 అక్టోబర్ 2016 న టైప్ సర్టిఫికేట్ ఇచ్చింది. డెలివరీలు 19 డిసెంబర్ 2016 న ప్రారంభమయ్యాయి మరియు జూలై 2020 నాటికి 200 జెట్స్ పంపిణీ చేయబడ్డాయి. విలియమ్స్ FJ33 టర్బోఫాన్ చేత ఆధారితం, ఆల్-కార్బన్ ఫైబర్, తక్కువ-వింగ్, ఏడు-సీట్ల విజన్ SF50 ఒత్తిడి చేయబడుతుంది, 300 kN (h/h) వద్ద క్రూయిజ్‌లు మరియు 1,200 nmi (2,200 కిమీ) కంటే ఎక్కువ. అత్యవసర ఉపయోగం కోసం ఇది మొత్తం విమాన బాలిస్టిక్ పారాచూట్ వ్యవస్థను కలిగి ఉంది. సమీక్షలు దాని పనితీరును అధిక-పనితీరు గల సింగిల్ టర్బోప్రాప్ విమానంతో పోల్చాయి. 2018 లో విజన్ జెట్ మునుపటి సంవత్సరంలో "అమెరికాలో ఏరోనాటిక్స్ లేదా ఆస్ట్రోనాటిక్స్లో గొప్ప విజయం" కొరకు కొల్లియర్ ట్రోఫీని ప్రదానం చేశారు, ఇది మొదటి ధృవీకరించబడిన సింగిల్-ఇంజిన్ సివిలియన్ జెట్. జూన్ 2006 నుండి జూలై 2008 వరకు, ఈ డిజైన్ "ది జెట్", [4] లేదా "ది-జెట్ చేత సిర్రస్" అనే ప్రాజెక్ట్ పేరుతో అభివృద్ధి చేయబడింది. [5] 9 జూలై 2008 న, సిరస్ "విజన్ SJ50" యొక్క మార్కెటింగ్ పేరును, V- తోక కోసం "V" మరియు "సింగిల్-జెట్" కోసం "SJ" తో ప్రకటించాడు. [6] మార్చి 2009 నాటికి, ఈ విమానం "విజన్ SF50" గా తిరిగి రూపొందించబడింది, ఎందుకంటే ఇది ఒకే-ఫంజెట్ ఇంజిన్‌ను ఉపయోగిస్తుంది. [7] ఏప్రిల్ 2016 నాటికి, సిరస్ దీనిని "విజన్ జెట్" [8] అని పిలుస్తున్నాడు మరియు 28 అక్టోబర్ 2016 న, దీనిని "మోడల్ SF50" గా ధృవీకరించారు. [9] కంపెనీ 2003 లో మిన్నెసోటా ప్రదేశంలో 2003 లో జెట్‌లో ప్రారంభ అభివృద్ధిని ప్రారంభించింది, దీనిని "మూస్ వర్క్స్" అని పిలుస్తారు, ఇది లాక్‌హీడ్ మార్టిన్ యొక్క అధునాతన అభివృద్ధి కార్యక్రమాలపై "స్కంక్ వర్క్స్" గా పిలువబడుతుంది. [2] [3] జెట్ ప్రకటించబడింది సిర్రస్ 2006 లో సిరస్ చేత సిరస్ ఓనర్స్ అండ్ పైలట్స్ అసోసియేషన్ సమావేశంలో. విలియమ్స్ FJ33 మరియు మొత్తం-విమాన పారాచూట్ రికవరీ సిస్టమ్‌తో 25,000 అడుగుల (7,600 మీ) 300 kN (560 km/h) క్రూయిజ్ స్పీడ్ కోసం. [10] సిరస్ దీనిని "నెమ్మదిగా, అత్యల్ప మరియు చౌకైన జెట్ అందుబాటులో ఉంది. "[11] 2007 ప్రారంభంలో, కంపెనీ డిపాజిట్ హోల్డర్లకు విమానాన్ని ఒక జిగ్సా పజిల్ రూపంలో, ఒక సమయంలో ఒక ముక్క ఇచ్చింది. 27 జూన్ 2007 న, పజిల్ పూర్తయింది మరియు విమానం మాక్-అప్ ఈ క్రింది వాటిని ఆవిష్కరించింది రోజు. [12] ఈ సమయంలో ప్రారంభించి అది వివరించబడింది "వ్యక్తిగత జెట్" గా. అంతర్జాతీయ విమానాశ్రయం రూపకల్పనను నిర్మించటానికి. [15] 22 మే 2008 నాటికి, కంపెనీకి 400 రీఫండబుల్ డిపాజిట్లు US $ 100,000 ఉన్నాయి. . 120 గంటలు, గురుత్వాకర్షణ ఎన్వలప్ యొక్క మొత్తం కేంద్రాన్ని అన్వేషించడం, ఇంజిన్ ఇన్-ఫ్లైట్ షట్-డౌన్ మరియు పున art ప్రారంభం మరియు ఏరోడైనమిక్ స్టాల్ లక్షణాలను పరీక్షించడం. పరీక్ష విమానాలు మరియు కంప్యూటర్ మోడళ్ల ఆధారంగా, పనితీరును పెంచడానికి మరియు ఇంజిన్ థ్రస్ట్ కోణాన్ని మెరుగుపరచడానికి ఏరోడైనమిక్ డిజైన్ సవరించబడింది. ఉత్పత్తి విమానం మరింత కోణాల ముక్కు, పెద్ద బొడ్డు విభాగం, పున es రూపకల్పన చేసిన వింగ్-రూట్ ఫెయిరింగ్, తగ్గిన తోక స్వీప్ మరియు పెద్ద లేదా ద్వంద్వ వెంట్రల్ ఫిన్ కలిగి ఉండాలని అనుకున్నారు. [21] విమానం యొక్క పేలోడ్ 1,200 లేదా 400 ఎల్బి (540 లేదా 180 కిలోలు) పూర్తి ఇంధనంతో ప్రణాళిక చేయబడింది, యజమానుల ఆధారంగా తరచుగా సుదీర్ఘ పర్యటనలు సోలో ఎగురుతున్నాయి. [21] పరిధి 1,100 NMI (2,037 కిమీ) మరియు 300 kN (556 km/h) కోసం గరిష్ట క్రూయిజ్ స్పీడ్ కోసం లక్ష్యంగా పెట్టుకుంది. [21] FAA రకం సర్టిఫికేట్ డిసెంబర్ 2008 మధ్య నాటికి వర్తించాల్సి ఉంది, కాని అధిక రుసుము కారణంగా EASA ధృవీకరణ వాయిదా పడింది. [21] [23] ఎక్లిప్స్ 500 వంటి విమాన రకం సర్టిఫికెట్‌లో పైలట్ శిక్షణ అవసరమని కంపెనీ నిర్ణయించింది. [21] అయితే, ఇది తుది రకం సర్టిఫికెట్‌లో వ్రాయబడలేదు. [9] విమానం యొక్క మూల ధర 2008 లో US $ 1 మిలియన్ [21] మరియు దాని అమర్చిన ధర 2011 డెలివరీలకు US $ 1.25 మిలియన్లుగా అంచనా వేయబడింది. [23] 31 మార్చి 2009 న, SF50 ఉత్పత్తి విమానాలకు గార్మిన్ G1000 ఏవియానిక్స్ ఎంపిక చేసినట్లు సిరస్ ధృవీకరించారు. [24] జూన్ 2009 మధ్యలో, ఎల్ -3 కమ్యూనికేషన్స్ గతంలో ఎంచుకున్న ఏవియానిక్స్ రద్దు చేయడంపై సిర్రస్‌పై US $ 18 మిలియన్లకు దావా వేసింది. [25] 2009 లో, గొప్ప మాంద్యం యొక్క ఎత్తులో, కార్యక్రమంపై పురోగతి గణనీయంగా మందగించింది. జూన్ చివరి నాటికి, సిరస్ సహ వ్యవస్థాపకుడు మరియు మాజీ సిఇఒ అలాన్ క్లాప్మీర్ ఈ ప్రాజెక్టును కంపెనీ మరియు దాని ప్రధాన వాటాదారుల ఆర్కాపిటా నుండి కొనుగోలు చేయాలని ప్రతిపాదించారు, అభివృద్ధిని వేగవంతం చేయడానికి మరియు కొత్త సంస్థ క్రింద ఉత్పత్తి చేయడానికి, ఇది మెరిల్ లించ్ చేత సలహా ఇవ్వబడుతుంది. [26 సాహస జూలై 26 న, అలాన్ సోదరుడు మరియు తోటి సిరస్ సహ వ్యవస్థాపకుడు డేల్ క్లాప్మీర్ తన ప్రయత్నాలకు మద్దతుగా బయటకు వచ్చాడు మరియు జెట్ కార్యక్రమాన్ని స్వాధీనం చేసుకోనివ్వడాన్ని సిర్రస్ మాత్రమే సిర్రస్ భావిస్తారని అలాన్ అని చెప్పాడు. [29] సంస్థ వద్ద లేదా అలాన్ క్లాప్మీర్‌తో ధృవీకరణను పూర్తి చేయడానికి మరియు ఉత్పత్తిని ప్రారంభించడానికి ఈ ప్రాజెక్టుకు ఫైనాన్సింగ్ అవసరమని సిరస్ పేర్కొన్నాడు. [30] ఏదేమైనా, జూలై 31 న, ఈ ఆఫర్ ఆర్కాపిటా లేదా సిరస్ అంచనాలను అందుకోలేదని అలాన్ ప్రకటించాడు. [31] [32] ఆగస్టులో, అతను కంపెనీని విడిచిపెట్టాడు, డేల్ ఉండిపోయాడు, క్లాప్మీర్ బ్రదర్స్ మధ్య అధికారిక 25 సంవత్సరాల వ్యాపార భాగస్వామ్యాన్ని సమర్థవంతంగా ముగించాడు. [33] జూలై 2009 నాటికి, 200 గంటల విమాన పరీక్షలు పూర్తయ్యాయి మరియు ఫలితంగా డిజైన్ మార్పులు విలీనం చేయబడ్డాయి, వీటిలో ఎక్స్-టెయిల్, సరళమైన మరియు తేలికైన ఫ్లాప్‌లు మరియు థ్రస్ట్‌ను వర్తించేటప్పుడు పిచ్‌ను ప్రేరేపించడానికి మార్పులను నిర్వహించడం. [సైటేషన్ అవసరం] అయితే కొన్ని ఆర్థిక మాంద్యం సమయంలో డిపాజిట్లు తిరిగి చెల్లించబడ్డాయి, సిరస్ ఇప్పటికీ దాదాపు 400 ఆర్డర్లు కలిగి ఉంది మరియు 2012 లో మొదటి డెలివరీలను ated హించింది, ఇది మూలధన నిధులకు లోబడి ఉంటుంది. [30] సెప్టెంబర్ 2 న, సిరస్ దాని ధరను ప్రకటించింది: డిపాజిట్ హోల్డర్ల కోసం US $ 1.39 మిలియన్లు, సిర్రస్ SR22 GTS మాదిరిగానే, US $ 1.55M, సంవత్సరం ముగిసేలోపు US $ 100,000 డిపాజిట్‌తో, మరియు US $ 1.72M, US $ 50,000 తో, US $ 50,000 డిపాజిట్. [34] [35] నవంబర్ 2009 లో, అదనపు పరీక్ష విమానాల తరువాత, మూలధనం లేకపోవడం వల్ల అభివృద్ధి మళ్లీ మందగించింది, 2012 గత డెలివరీలను ఆలస్యం చేసింది. [36] దులుత్‌లోని మాజీ నార్త్‌వెస్ట్ హ్యాంగర్‌లో సిరస్ లీజుకు తీసుకున్న స్థలం ఈ సమయంలో మూసివేయబడింది, ఇది అమ్మకాలు తగ్గిపోతుంది. [37] జనవరి 2010 నాటికి, ప్రోటోటైప్ 236 గంటలు సేకరించింది, అయితే ధృవీకరణ మరియు డెలివరీ టైమ్‌లైన్ నగదు ప్రవాహంపై ఆధారపడింది, ఎందుకంటే 428 ఆర్డర్లు బ్యాక్‌లాగ్ చేయబడ్డాయి మరియు వారానికి ఒకటి లేదా రెండు పెరుగుతున్నాయి. [38] జూన్ ఆరంభం నాటికి, అప్పటి US $ 1.72M జెట్ 431 ఆర్డర్‌లను కలిగి ఉంది, ఆ సంవత్సరం ప్రారంభంలో డిపాజిట్లు తిరిగి చెల్లించబడవు. "అధిక-రిస్క్" పూర్తి-విమాన పారాచూట్ వ్యవస్థను అభివృద్ధి చేస్తున్నప్పుడు, 2010 చివరి నాటికి కన్ఫార్మింగ్ ప్రోటోటైప్ 2010 చివరి నాటికి పూర్తవుతుందని మరియు 2011 చివరి నాటికి ఎగురుతుందని భావించారు. [39] ఏప్రిల్ 2012 లో, సిరస్ యొక్క కొత్త యజమాని కైగా దాని అభివృద్ధిని పొందటానికి ఈ ప్రాజెక్టులో తగినంతగా పెట్టుబడి పెట్టింది, గతంలో $ 150 మిలియన్లుగా అంచనా వేయబడింది. [40] జూలై 2012 నాటికి, ప్రోటోటైప్ దాదాపు 600 విమానాలలో 600 గంటలు ఎగిరింది మరియు కన్ఫార్మింగ్ ప్రోటోటైప్‌కు అవసరమైన మిశ్రమ నిర్మాణ సాధనాన్ని నిర్మించడానికి కంపెనీ సిద్ధంగా ఉంది, టైప్ సర్టిఫికేషన్ పరీక్ష కోసం 2013 చివరలో ఎగురుతుందని భావిస్తున్నారు. [41] ఫిబ్రవరి 2013 నాటికి కంపెనీ ఈ విమానం ఉత్పత్తి చేయడానికి సిబ్బందిని నియమించింది, ఇప్పుడు ధర US $ 1.96 మిలియన్లు. [42] ఏప్రిల్‌లో, కొత్త ప్రోటోటైప్ రోల్-అవుట్ తేదీని 2013 కోసం ప్రకటించారు. [43] ధృవీకరణ విమాన పరీక్ష 2014 లో ప్రారంభం కావాల్సి ఉంది. [44] అక్టోబర్ 2013 లో, మూడు పరీక్షా విమానాలు నిర్మాణంలో ఉన్నాయి, మొదటి డెలివరీలు 2015 కోసం షెడ్యూల్ చేయబడ్డాయి మరియు ఆర్డర్ బుక్ ఇప్పుడు 500 డిపాజిట్లు కలిగి ఉంది. [45] అప్పటికి మొదటి అనుగుణమైన విమానం 2014 ప్రారంభంలో ప్రయాణించడం. [46] ఫిబ్రవరి 2014 నాటికి, 800 గంటల పరీక్ష ఫ్లయింగ్ పూర్తయింది. [47] 24 మార్చి 2014 న, మొదటి కన్ఫర్మింగ్ ప్రోటోటైప్ ఎగిరింది. [48] ఆ వేసవిలో ఓష్కోష్ ఎయిర్‌షోలో ప్రోటోటైప్ ప్రదర్శించబడింది. [49] 96 1.96 మిలియన్ జెట్ యొక్క ప్రీ-ఆర్డర్లు 550 మరియు సిరస్ సంవత్సరానికి 125 విమానాలను ఉత్పత్తి చేయడానికి ఉద్దేశించిన 550 మరియు సిరస్. [50] [51] రెండవ కన్ఫార్మింగ్ టెస్ట్ ఎయిర్క్రాఫ్ట్ నవంబర్ 2014 లో ఎగిరింది. [52] మూడవ మరియు చివరి కన్ఫర్మింగ్ టెస్ట్ విమానం 20 డిసెంబర్ 2014 న మొదటి విమానంలో నిలిచింది. [53] ఫిబ్రవరి 2015 లో, మిన్నెసోటాలోని దులుత్ నగరం 6 మిలియన్ డాలర్లు మరియు మిన్నెసోటా రాష్ట్రాన్ని US $ 4 మిలియన్ల కర్మాగారాన్ని నిర్మించడానికి US $ 4 మిలియన్లను అందించమని కోరింది, ఇది జెట్ ఉత్పత్తి చేయడానికి సిరస్‌కు లీజుకు ఇవ్వబడుతుంది, సంస్థ తయారీని తరలించడానికి నివారించడానికి, మరెక్కడా ఆపరేషన్. [54] ఏప్రిల్ 2015 లో, ధృవీకరణ షెడ్యూల్‌లో ఉంటుంది మరియు మార్పులు అవసరం లేదు, సిరస్ డిజైన్ కోసం దాని 550 ఆర్డర్‌లలో మొదటి ఉత్పత్తిని ప్రారంభించాడు. [55] సెప్టెంబరులో, గార్మిన్ చేత సిరస్ పెర్స్పెక్టివ్ టచ్ గ్లాస్ కాక్‌పిట్ ఖరారు చేయబడింది, ఇందులో ఒక ప్రాధమిక విమాన ప్రదర్శన మరియు ఒక మల్టీ-ఫంక్షన్ డిస్ప్లే ఉన్నాయి, మూడు చిన్న టచ్‌స్క్రీన్ కంట్రోలర్‌లతో కింద ఉంది. [56] జనవరి 2016 నాటికి, ఇన్ఫ్లైట్ బాలిస్టిక్ పారాచూట్ పరీక్ష కారణంగా 2015 నుండి 2016 మొదటి సగం వరకు ధృవీకరణ ఆలస్యం అయింది. [57] మార్చిలో, ఫెడరల్ ఏవియేషన్ అడ్మినిస్ట్రేషన్ ఫర్ సర్టిఫికేషన్ ద్వారా విమానంలో పారాచూట్ విస్తరణ పరీక్షలు అవసరం లేదని ప్రకటించారు. [58] 5 మే 2016 న, మొదటి ఉత్పత్తి విమానం ఎగిరింది మరియు ధృవీకరణ జూన్ కోసం అంచనా వేయబడింది. [59] విలియమ్స్ FJ33-5A ఇంజిన్‌ను FAA 6 జూన్ 2016 న ఆమోదించింది. [60] అదే నెల చివరిలో ధృవీకరణ ప్రణాళిక చేయబడింది. [61] జూలై నాటికి, SF50 లో 600 కి పైగా ఆర్డర్లు ఉన్నాయి, నాలుగు ఫ్లైట్ టెస్ట్ విమానాలు 1,700 గంటలకు పైగా ఎగిరిపోయాయి మరియు ధృవీకరణ సంవత్సరం నాల్గవ త్రైమాసికం వరకు ఆలస్యం అయింది. [62] అక్టోబర్ 28 న, అనేక సాంకేతిక మరియు ఆర్థిక సవాళ్లతో గుర్తించబడిన పదేళ్ల అభివృద్ధి ప్రక్రియ తరువాత, SF50 దాని రకం ధృవీకరణ పత్రాన్ని FAA నుండి సంపాదించింది. [63] ఈ డిజైన్ మొదటి పౌర, సింగిల్-ఇంజిన్ జెట్ టైప్ సర్టిఫికేట్ పొందింది. [64] మొదటి కస్టమర్ విజన్ SF50 19 డిసెంబర్ 2016 న, 600 అత్యుత్తమ ఆర్డర్‌లకు వ్యతిరేకంగా పంపిణీ చేయబడింది. [65] మొదటి కస్టమర్ డెలివరీ వేడుక దులుత్‌లోని కొత్త $ 16 మిలియన్, 70,000 చదరపు అడుగుల (6,500 మీ 2) ముగింపు కేంద్రంలో జరిగింది, ఇక్కడ సిరస్ 750 మందికి పైగా ఉద్యోగులున్నారు. [66] ఏప్రిల్ 2017 నాటికి, సిర్రస్ ఆ సంవత్సరం 25 నుండి 50 విమానాలను మరియు 2018 లో 75 నుండి 125 వరకు పంపిణీ చేయాలని యోచిస్తోంది. [67] వ్యక్తిగత తనిఖీలు లేకుండా ఎక్కువ ఉత్పత్తి చేయడానికి మే 2 న ఉత్పత్తి ధృవీకరణ పత్రం ఇవ్వబడింది. [68] దాని ఆర్డర్‌లలో 15% యూరోపియన్ మార్కెట్ కోసం ఉద్దేశించినందున, సిర్రస్ మే 2017 ఈబేస్‌లో EASA ధృవీకరణను అందుకున్నారు. [69] పైలట్ చేసిన SF50 ప్రోటోటైప్‌తో ఇన్‌ఫ్లైట్ పరీక్షించబడుతున్న సిరస్ ఎయిర్‌ఫ్రేమ్ పారాచూట్ సిస్టమ్ (CAPS) యొక్క వీడియోను మే 2017 లో బిజినెస్ ఇన్సైడర్ ప్రచురించింది. [70] జూలై 2017 నాటికి, ఏడు కస్టమర్ విమానాలు పంపిణీ చేయబడ్డాయి మరియు వారానికి ఒకటి ఉత్పత్తి చేయబడుతోంది. [71] 19 డిసెంబర్ 2018 న, డేల్ క్లాప్మీర్ 2019 మొదటి భాగంలో కంపెనీ సిఇఒగా తన పదవిని విడిచిపెడతానని ప్రకటించాడు. [72] 2018 చివరి నాటికి, ఆ సంవత్సరం 63 తో సహా 88 విమానాలు పంపిణీ చేయబడ్డాయి, 540 ఆర్డర్లు బ్యాక్‌లాగ్ చేయబడ్డాయి. [73] సిరస్ 2019 లో ఉత్పత్తిని 80 కి పైగా విమానాలకు పెంచింది మరియు 2020 లో 100 ను ఉత్పత్తి చేయాలని యోచిస్తోంది. [73] [74] అక్టోబర్ 2019 నాటికి, యుఎస్ మార్కెట్ 85% డెలివరీలను సూచిస్తుంది, కాని ఇది 2020 లో 75% కి పడిపోతుందని అంచనా వేయబడింది, ఎందుకంటే అంతర్జాతీయ డెలివరీల సంఖ్య పెరుగుతూనే ఉంది. [75] ఆగష్టు 2020 నుండి, సిర్రస్ గార్మిన్ చేత ఐచ్ఛిక అత్యవసర ఆటోలాండ్ వ్యవస్థను అందించింది, దీనిని కంపెనీ అక్టోబర్ 2019 లో ప్రవేశపెట్టింది. ఇది ఒక బటన్ యొక్క పుష్ వద్ద ప్రారంభిస్తుంది మరియు కొత్త జి 2 మోడల్ కోసం G3000 ఇంటిగ్రేటెడ్ ఏవియానిక్స్లో నిర్మించబడింది. ఈ వ్యవస్థ పైపర్ M600 [76] మరియు సోకాటా TBM 940 లతో పాటు సాధారణ విమానయానంలో 3 వ ధృవీకరించబడింది (మరియు 1 వ జెట్), సిర్రస్ సాంకేతికతను "సురక్షిత రాబడి" అని పిలుస్తుంది. [77] అదనపు పరికరాలతో సహా, 000 170,000 కు అందించబడిన ఇది 5,836 అడుగుల (1,779 మీ) కంటే ఎక్కువ రన్‌వేలపై ల్యాండింగ్‌ను అనుమతిస్తుంది. [78] విజన్ SF50 2018, [79] 2019, [80] మరియు 2020 లో అత్యంత పంపిణీ చేయబడిన వ్యాపార జెట్. [81] 23 మార్చి 2021 నాటికి, 257 విజన్ జెట్‌లు యుఎస్ ఫెడరల్ ఏవియేషన్ అడ్మినిస్ట్రేషన్ రిజిస్ట్రీలో ఉన్నాయి. [82] విజన్ SF50 అనేది తక్కువ-వింగ్ కాంటిలివర్ మోనోప్లేన్, ఇది సింగిల్ విలియమ్స్ FJ33-4A-19 టర్బోఫాన్, వెనుక ఫ్యూజ్‌లేజ్ పైన అమర్చిన 1,900 ఎల్బిఎఫ్ (8,500 ఎన్) ను ఉత్పత్తి చేస్తుంది. ఇది V- తోక మరియు ముడుచుకునే ట్రైసైకిల్ ల్యాండింగ్ గేర్‌ను కలిగి ఉంది. ఈ డిజైన్ పూర్తిగా మిశ్రమ పదార్థంతో తయారు చేయబడింది, ఇది ప్రొడక్షన్ జెట్ కోసం మొదటిది. పరివేష్టిత క్యాబిన్ 5.1 అడుగులు (1.56 మీ) వెడల్పు మరియు 4.1 అడుగులు (1.24 మీ) ఎత్తు. ఇది ఏడుగురు యజమానుల వరకు కూర్చుంటుంది. [9] కాక్‌పిట్, రెండవ మరియు మూడవ వరుసలు ప్రతి సీట్లు రెండు మరియు రెండవ మరియు మూడవ వరుస మధ్య అదనపు సీటు స్లైడ్‌లను కలిగి ఉంటాయి, కాని మూడవ వరుస పిల్లలకు వసతి కల్పించేంత పెద్దది. [83] ఇది 300 kN (560 km/h) క్రూయిజ్ వేగాన్ని కలిగి ఉంది. క్యాబిన్‌కు ప్రాప్యత ఫ్యూజ్‌లేజ్ యొక్క ఎడమ వైపున ఉన్న క్లామ్‌షెల్ తలుపు ద్వారా. [84] SF50 12,000 విమాన గంటల జీవిత పరిమితి కోసం రూపొందించబడింది. [85] ఇది రకం ధృవీకరణ పరిమితి కాదు. [9] SF50 అనేది మొత్తం విమాన బాలిస్టిక్ పారాచూట్‌తో వచ్చిన మొదటి జెట్, [64] సంస్థ యొక్క టోపీలు, విమానం యొక్క ముక్కు నుండి మోహరించడం. [63] [86] SF50 సిరస్ SR20, SR22 మరియు ఇతర అధిక-పనితీరు గల తేలికపాటి విమానాలు, [86] ను ఎగురవేసిన పైలట్లకు స్టెప్-అప్ విమానం కావడానికి ఉద్దేశించబడింది మరియు ఇది ప్రారంభంలో వ్యక్తిగత ఉపయోగం కోసం అభివృద్ధి చేయబడింది మరియు కార్పొరేట్ లేదా ఎయిర్ టాక్సీ పరిశ్రమల కోసం కాదు. [ 21] ఏదేమైనా, 2019 నాటికి, ఎయిర్ టాక్సీ ఆపరేటర్లకు జెట్ చాలా భాగం 135 గా ఉంది. [87] ప్రారంభ సంస్కరణలు 28,000 అడుగులు (8,534 మీ) మరియు తరువాత 31,000 అడుగుల (9,449 మీ) కు ధృవీకరించబడ్డాయి. డిజైన్‌లో యురేథేన్ డీసింగ్ బూట్లు మరియు ఐచ్ఛిక లావటరీ ఉన్నాయి, సింగిల్-పీస్ కార్బన్ షెల్ క్యాబిన్ ప్రెజరైజేషన్‌ను కలిగి ఉంటుంది మరియు ఇది సాధారణ యుఎస్ 40 అడుగుల (12 మీ) టీ హ్యాంగర్‌లో సరిపోతుంది. [9] [38] వింగ్ స్పార్ స్వచ్ఛమైన ప్రీ-ప్రెగ్ కార్బన్ ఫైబర్ ప్లైస్‌తో తయారు చేయబడింది, ఇది అధిక పీడన, అధిక-ఉష్ణోగ్రత ఆటోక్లేవ్‌లో నయమవుతుంది, అయితే ఇతర ప్రధాన ఎయిర్‌ఫ్రేమ్ భాగాలు చాలా తక్కువ పీడన, తక్కువ-ఉష్ణోగ్రత నయం చేసిన కార్బన్ ఫైబర్ శాండ్‌విచ్ నిర్మాణంతో తయారు చేయబడ్డాయి, తేనెగూడు కోర్ చుట్టూ, బాహ్య ప్రీ-ప్రిగ్ కార్బన్ ఫైబర్ ప్లైస్ యొక్క చేతి లేఅప్‌తో సహా. ల్యాండింగ్ గేర్ మరియు ఇతర సాంద్రీకృత ఒత్తిడి ప్రాంతాల కోసం అధిక-బలం గల లోహ మిశ్రమాలను ఉపయోగిస్తారు, అయితే ప్రాధమిక విమాన నియంత్రణ ఉపరితలాలు మరియు వింగ్ ఫ్లాప్‌లు అల్యూమినియం, యాంత్రిక విమాన నియంత్రణలతో. ల్యాండింగ్ గేర్ మరియు ఫ్లాప్‌లతో MTOW వద్ద స్టాల్ వేగం 67 kN (124 km/h) IAS, అయితే VSO 5,550 lb (2,520 kg) గరిష్ట ల్యాండింగ్ బరువు వద్ద 64 kN (119 km/h) Ias 83 kN (154 km/h) IAS లేదా తక్కువ, SR22 మాదిరిగానే. ఈ విమానం 14.7: 1 గ్లైడ్ నిష్పత్తిని కలిగి ఉంది, ఇది 75 NMI (139 కిమీ) ను దాని FL 310 పైకప్పు నుండి సముద్ర మట్టానికి గ్లైడ్ చేయడానికి అనుమతిస్తుంది. [88] ఆగష్టు 2020 లో, విజన్ ఎస్ఎఫ్ 50 దాని సేఫ్ రిటర్న్ ఆటోలాండ్ వ్యవస్థను గార్మిన్ చేత వ్యవస్థాపించడానికి FAA ఆమోదం పొందింది, అలా చేసిన మొదటి జెట్ విమానం. [89] ఈ వ్యవస్థ క్యాబిన్-సీలింగ్ స్విచ్‌తో సక్రియం చేయబడింది మరియు సమీప సురక్షిత విమానాశ్రయాన్ని నిర్ణయిస్తుంది, దానికి నావిగేట్ చేయండి, ల్యాండింగ్ పూర్తి చేసి, ఆగిపోతుంది, అన్నీ మానవ ఇన్పుట్ లేకుండా. [90] అవ్వేబ్ విజన్ జెట్ ఒక గొప్ప విమానం మరియు "డిజైన్ ఉద్దేశించిన కొనుగోలుదారుతో ప్రతిధ్వనిస్తుంది" అని ఒక ముఖ్యమైనదిగా వర్ణించాడు. FL270 మరియు ISA +15 ° C వద్ద ఇది 270 kN (500 km/h) వద్ద విహరిస్తుంది మరియు 57 US GAL/H (216 L/h) ను వినియోగిస్తుంది. [91] అదే FL270 వద్ద, ISA +15 ° C వద్ద, ఫ్లైట్ గ్లోబల్ లోని ఒక సమీక్ష మాక్ 0.46, 287 kN (532 km/h) మరియు 45 US gal/h ( మాక్ 0.38 వద్ద 170 ఎల్/హెచ్) మరియు 235 కెఎన్ (435 కిమీ/గం) లాంగ్-రేంజ్ క్రూయిజ్ స్పీడ్. [92] ఏవియేషన్ వీక్ &amp; స్పేస్ టెక్నాలజీ నోట్స్ సిర్రస్ “అతి తక్కువ, నెమ్మదిగా మరియు తక్కువ ఖరీదైన” జెట్ ఉత్పత్తి చేయడంలో విజయవంతమైంది మరియు హై-లిఫ్ట్ ఎయిర్‌ఫాయిల్స్ టర్బోప్రాప్ లాంటి VMO 250 km (463 కిమీ (463 కిమీ /h) IAS లేదా 0.53 MMO మరియు FL280 పైకప్పు. ఈ సమీక్ష 68 యుఎస్ గాల్ (257 ఎల్)/హెచ్ - 456 ఎల్బి (207 కిలోలు)/గం ఇంధన బర్న్ దాని 307 కెఎన్ (569 కిమీ/గం) వద్ద గరిష్ట క్రూయిజ్ స్పీడ్ (5,575 ఎల్బి (2,529 కిలోలు), ఎఫ్ఎల్ 280, ఇసా వద్ద +6 ° C) మరియు 49 US GAL (185 L)/H 270 kN (500 km/h) వద్ద ఇంధన బర్న్. 1970 ల ప్రారంభంలో సైటేషన్ 500 వలె, ఏరోడైనమిక్ డ్రాగ్ దీనిని 300–500 అడుగులు/నిమి (1.5–2.5 m/s) అవరోహణలలో VMO కి పరిమితం చేస్తుంది, దీని కోసం ఇది గరిష్ట నిరంతర థ్రస్ట్ వద్ద జరుగుతుంది, చాలా ప్రస్తుత జెట్‌ల మాదిరిగా కాకుండా. [93] పెద్ద ర్యాపారౌండ్ విండ్‌షీల్డ్‌లు మరియు వాలుగా ఉన్న ముక్కు అద్భుతమైన ఫార్వర్డ్ దృశ్యమానతను మరియు విశాలమైన క్యాబిన్‌ను అందిస్తుందని ప్రచురణ పేర్కొంది, అయినప్పటికీ ఇంజిన్ శబ్దం చాలా ప్రముఖమైనది, అన్ని యజమానులకు చురుకైన శబ్దం-రద్దు చేసే హెడ్‌ఫోన్‌లు అవసరం. అప్రోచ్ వేగం సింగిల్-ఇంజిన్ టర్బోప్రాప్‌లతో పోల్చదగినదిగా నివేదించబడింది, అయితే క్రూయిజ్ మరియు పరిధి వాటిలో కొన్ని కంటే తక్కువగా ఉన్నాయి. FJ33 యొక్క FADEC పైలట్ పనిభారాన్ని తగ్గిస్తుంది, కానీ థ్రస్ట్‌ను మార్చడం ఇంజిన్ యొక్క స్థానం కారణంగా గణనీయమైన పిచ్ కలపడం ఉత్పత్తి చేస్తుంది. [93] ఏవియేషన్ ఇంటర్నేషనల్ న్యూస్ 293 kN (543 km/h) TAS (FL280, ISA +12 ° C) వద్ద 60 US GAL (227 L)/H ఇంధన బర్న్ నివేదించింది. 300 లేదా 240 kN (560 లేదా 440 km/h) TAS (NBAA IFR రేంజ్) వద్ద 1,000 లేదా 1,200 nmi (1,900 లేదా 2,200 కిమీ) కంటే ఎక్కువ మంది మరియు సామాను తీసుకువెళ్ళగలరని రచయిత నివేదించారు. సింగిల్-ఇంజిన్ పిస్టన్ విమానం నుండి అప్‌గ్రేడ్ చేయడం అంటే బీచ్‌క్రాఫ్ట్ బారన్ లేదా పైపర్ సెనెకా వంటి పిస్టన్ జంట; పైపర్ మెరిడియన్, సోకాటా టిబిఎం లేదా పిలాటస్ పిసి -12 హై-పెర్ఫార్మెన్స్ సింగిల్-ఇంజిన్ టర్బోప్రోప్స్; లేదా చాలా తేలికపాటి జెట్. 3 2.25 మిలియన్ పైపర్ M500/M600, ఫాస్ట్ TBMS మరియు డిసెంబర్ 2017 నాటికి [అప్‌డేట్], త్వరలో-ధృవీకరించబడిన పురాణ E1000, OR తో పోలిస్తే దాని ఆపరేటింగ్ సింప్లిసిటీ మరియు రూమి క్యాబిన్ నుండి 3 2.3 మిలియన్లు సాధారణంగా అమర్చిన SF50 ప్రయోజనాలు. పిలాటస్ పిసి -12 లేదా సెస్నా దేనాలి వంటి దాదాపు million 5 మిలియన్, పెద్ద సామర్థ్య విమానం. [94] ఏప్రిల్ 2018 లో, ఈ డిజైన్ గత సంవత్సరంలో "ఏరోనాటిక్స్ లేదా అమెరికాలో ఏరోనాటిక్స్ లేదా ఆస్ట్రోనాటిక్స్లో గొప్ప సాధన" కోసం రాబర్ట్ జె. కొల్లియర్ ట్రోఫీ యొక్క 2017 విజేతగా ఎంపికైంది. "మొత్తం ఎయిర్ఫ్రేమ్ పారాచూట్ వ్యవస్థతో ప్రపంచంలోని మొట్టమొదటి సింగిల్-ఇంజిన్ జనరల్ ఏవియేషన్ పర్సనల్ జెట్ విమానం" ది విజన్ జెట్ "రూపకల్పన, ధృవీకరించడం మరియు ప్రవేశించడం కోసం ట్రోఫీని ఇవ్వబడింది. [95] ఈ విమానం అందుకున్న ఇతర ప్రశంసలు: ది ఫ్లయింగ్ ఎడిటర్స్ ఛాయిస్ అవార్డు 2017, [96] డి: ఫ్లీగెర్మాగాజిన్ ఉత్తమ విమానం 2017, [97] ప్లేన్ &amp; పైలట్ ప్లేన్ ఆఫ్ ది ఇయర్ 2017, [98] పాపులర్ సైన్స్ 100 గొప్ప ఆవిష్కరణలు 2017, [99] మరియు ఫ్లయింగ్ ఇన్నోవేషన్ అవార్డు 2018. [100] ఏప్రిల్ 16. ఇలాంటి సమస్యలు బోయింగ్ 737 మాక్స్ గ్రౌండింగ్స్‌కు దారితీసిన తరువాత, ఏప్రిల్ 18 న మొత్తం SF50 విమానాలను గ్రౌండింగ్ చేసే వాయువ్య దిశను జారీ చేయడానికి ఇది చాలా తీవ్రంగా ఉందని FAA భావించింది. [101] 737 గరిష్టంగా కాకుండా, విజన్ జెట్ లోని ఎలక్ట్రానిక్ స్టెబిలిటీ కంట్రోల్ సిస్టమ్‌ను పైలట్ ఇన్‌పుట్‌లతో భర్తీ చేయవచ్చు మరియు మూడు నివేదించిన సంఘటనలు సురక్షితమైన ల్యాండింగ్‌లకు దారితీశాయి. ఏప్రిల్ 22 న, సిర్రస్ కొత్త సరిదిద్దబడిన AOA హార్డ్‌వేర్ సెన్సార్లను ఆపరేటర్లకు భర్తీ చేయడానికి రవాణా చేస్తున్నాడు. [102] AOA వేన్ షాఫ్ట్కు పొటెన్షియోమీటర్ షాఫ్ట్ను భద్రపరిచే స్క్రూలు సరిగ్గా టార్క్ చేయబడలేదు మరియు మే 2019 నాటికి, 100 కి పైగా నౌకాదళం తిరిగి సేవకు తిరిగి వచ్చింది. [103] సిర్రస్ మళ్ళీ 7 ఫిబ్రవరి 720 న తప్పనిసరి సేవా బులెటిన్ జారీ చేసింది మరియు ఫిబ్రవరి 14 న FAA అన్ని SF50 జెట్లను గ్రౌండ్ చేసింది, 27 డిసెంబర్ 2019 న శాంటా మోనికా విమానాశ్రయం యొక్క రాంప్‌లో క్యాబిన్ మంటలు సంభవించిన తరువాత. సిర్రస్ అగ్ని యొక్క సంభావ్య కారణం ఒకటి నుండి వచ్చిందని నిర్ధారించాడు. విమానం యొక్క 12 ఆడియో యాంప్లిఫైయర్ సర్క్యూట్ కార్డులు వేడెక్కడం. ఎటువంటి గాయాలు నివేదించబడలేదు మరియు గ్రౌండింగ్ సమయంలో 170 కి పైగా విమానాలలో 97% ఈ సమస్యను పరిష్కరించారు. [104] జనవరి 8, 2019 న, మెరుగైన G2 ప్రకటించబడింది, RVSM ను 31,000 అడుగుల (9,400 మీ) పైకప్పును అనుమతిస్తుంది మరియు పరిధిని 1,200 nmi (2,200 కిమీ) కు మెరుగుపరుస్తుంది, లేదా 800 ఎన్ఎమ్ఐ కంటే 150 ఎల్బి (68 కిలోలు) ఎక్కువ పేలోడ్‌ను అనుమతిస్తుంది ( 1,500 కిమీ). [105] ఇది ఆటోథ్రోటిల్, నవీకరించబడిన ఫ్లైట్ డెక్ మరియు విమాన క్యాబిన్‌కు అప్‌గ్రేడ్‌లతో అమర్చబడి ఉంటుంది. క్రూయిజ్ వేగం 304 నుండి 311 kN (563 నుండి 576 కిమీ/గం) కు పెరుగుతుంది మరియు దాని మూల ధర 38 2.38 మిలియన్లకు పెంచబడింది, ఎంపికలతో 75 2.75 మిలియన్లకు చేరుకుంది. [106] రెండవ తరం ఉత్పత్తి సీరియల్ నంబర్ 94 తో మొదలవుతుంది. క్యాబిన్ ప్రెజరైజేషన్ 6.4 నుండి 7.1 పిఎస్‌ఐ (0.44 నుండి 0.49 బార్) కు పెంచబడుతుంది మరియు మెరుగైన ఇన్సులేషన్ క్యాబిన్ శబ్దాన్ని 3 డిబి ద్వారా తగ్గిస్తుంది. FL 310, ISA మరియు 5,457 lb (2,475 కిలోలు) వద్ద, ఇంధన ప్రవాహం 309 kN (572 km/h) tas వద్ద 60 US GAL (230 L)/h. [88] తరువాత G2 మోడళ్లలో సిర్రస్ సేఫ్ రిటర్న్ ఎమర్జెన్సీ ఆటోలాండ్ సిస్టమ్ గార్మిన్ చేత ఉంటుంది. [107] 2021 రెండవ త్రైమాసికంలో, దాని అమర్చిన ధర 85 2.85 మిలియన్లు. [108] జూలై 20, 2021 న, సిర్రస్ విజన్ జెట్ యొక్క G2+ వేరియంట్‌ను ప్రకటించింది, టేకాఫ్ పనితీరు మరియు గోగో ఇన్ఫ్లైట్ వైఫైలో 20 శాతం పెరుగుదల ఉంది. మోడల్ కొంచెం ఎక్కువ శ్రేణి మరియు పెరిగిన పేలోడ్‌ను కలిగి ఉంది. [109] జూలై 2008 లో, సిర్రస్ యాజమాన్యంలోని 25% ఎయిర్ టాక్సీ సంస్థ సత్సెయిర్ ఐదు సిరస్ విజన్ SF50 లను ఆదేశించింది, వాటిని సిర్రస్ SR22 పిస్టన్ విమానాల సముదాయానికి చేర్చాలని అనుకుంది. [110] [111] సత్సెర్ తరువాత 24 అక్టోబర్ 2009 న, ఏదైనా SF50 లను డెలివరీ చేయడానికి ముందు కార్యకలాపాలను నిలిపివేసింది. [112] ఫ్లోరిడాకు చెందిన చార్టర్ కంపెనీ వెరిజెట్ పది జి 2 విజన్ జెట్ల సముదాయాన్ని నిర్వహిస్తుంది, 2022 చివరి నాటికి మొత్తం 25 ఎస్ఎఫ్ 50 లు expected హించబడ్డాయి. [113] ఇతర ఎయిర్ టాక్సీ ఆపరేటర్లు విజన్ ఎస్ఎఫ్ 50 ను ఉపయోగించటానికి ఆసక్తిని వ్యక్తం చేశారు మరియు కొంతమంది పరిశ్రమ నిపుణులు ఎయిర్ టాక్సీ పరిశ్రమను పునరుద్ధరించడానికి జెట్ సహాయపడుతుందని సూచించారు. [114] [115] సిర్రస్ నుండి డేటా [116] సాధారణ లక్షణాలు పనితీరు ఏవియానిక్స్ సంబంధిత అభివృద్ధి అభివృద్ధి విమానం పోల్చదగిన పాత్ర, కాన్ఫిగరేషన్ మరియు ERA సంబంధిత జాబితాలు</v>
      </c>
      <c r="E44" s="1" t="s">
        <v>1038</v>
      </c>
      <c r="M44" s="1" t="s">
        <v>1039</v>
      </c>
      <c r="N44" s="1" t="str">
        <f>IFERROR(__xludf.DUMMYFUNCTION("GOOGLETRANSLATE(M:M, ""en"", ""te"")"),"చాలా లైట్ జెట్")</f>
        <v>చాలా లైట్ జెట్</v>
      </c>
      <c r="O44" s="1" t="s">
        <v>1040</v>
      </c>
      <c r="P44" s="1" t="s">
        <v>1041</v>
      </c>
      <c r="Q44" s="1" t="str">
        <f>IFERROR(__xludf.DUMMYFUNCTION("GOOGLETRANSLATE(P:P, ""en"", ""te"")"),"సిరస్ విమానం")</f>
        <v>సిరస్ విమానం</v>
      </c>
      <c r="R44" s="1" t="s">
        <v>1042</v>
      </c>
      <c r="U44" s="1" t="s">
        <v>1043</v>
      </c>
      <c r="V44" s="1" t="s">
        <v>1044</v>
      </c>
      <c r="W44" s="1" t="s">
        <v>453</v>
      </c>
      <c r="X44" s="1" t="s">
        <v>1045</v>
      </c>
      <c r="Y44" s="1" t="s">
        <v>1046</v>
      </c>
      <c r="Z44" s="1" t="s">
        <v>1047</v>
      </c>
      <c r="AB44" s="1" t="s">
        <v>1048</v>
      </c>
      <c r="AC44" s="1" t="s">
        <v>1049</v>
      </c>
      <c r="AD44" s="1" t="s">
        <v>1050</v>
      </c>
      <c r="AE44" s="1" t="s">
        <v>1051</v>
      </c>
      <c r="AF44" s="1" t="s">
        <v>1052</v>
      </c>
      <c r="AG44" s="1" t="s">
        <v>1053</v>
      </c>
      <c r="AI44" s="1" t="s">
        <v>1054</v>
      </c>
      <c r="AJ44" s="1" t="s">
        <v>1055</v>
      </c>
      <c r="AP44" s="1" t="s">
        <v>1056</v>
      </c>
      <c r="BE44" s="1" t="s">
        <v>1057</v>
      </c>
      <c r="BG44" s="1" t="s">
        <v>461</v>
      </c>
      <c r="BI44" s="1" t="s">
        <v>1058</v>
      </c>
      <c r="BJ44" s="1" t="s">
        <v>1059</v>
      </c>
      <c r="BT44" s="1" t="s">
        <v>1060</v>
      </c>
      <c r="CT44" s="1" t="s">
        <v>1061</v>
      </c>
      <c r="CU44" s="1" t="s">
        <v>1062</v>
      </c>
      <c r="CV44" s="1" t="s">
        <v>1063</v>
      </c>
      <c r="CW44" s="1" t="s">
        <v>1064</v>
      </c>
      <c r="CX44" s="1" t="s">
        <v>1065</v>
      </c>
      <c r="CY44" s="1" t="s">
        <v>1066</v>
      </c>
    </row>
    <row r="45">
      <c r="A45" s="1" t="s">
        <v>1067</v>
      </c>
      <c r="B45" s="1" t="str">
        <f>IFERROR(__xludf.DUMMYFUNCTION("GOOGLETRANSLATE(A:A, ""en"", ""te"")"),"షెన్యాంగ్ బా -5")</f>
        <v>షెన్యాంగ్ బా -5</v>
      </c>
      <c r="C45" s="1" t="s">
        <v>1068</v>
      </c>
      <c r="D45" s="1" t="str">
        <f>IFERROR(__xludf.DUMMYFUNCTION("GOOGLETRANSLATE(C:C, ""en"", ""te"")"),"షెన్యాంగ్ BA-5 అనేది పీపుల్స్ రిపబ్లిక్ ఆఫ్ చైనాలో అభివృద్ధి చేయబడిన లక్ష్య డ్రోన్, మైకోయన్-గ్యూర్విచ్ MIG-15BIS యోధుల నుండి వారి సేవా జీవితం చివరిలో మనుషుల ఉపయోగం నుండి వైదొలిగారు. ఎజెక్షన్ సీటుకు బదులుగా కాక్‌పిట్‌లో మార్గదర్శకత్వం మరియు నియంత్రణ పరికరా"&amp;"లు ఏర్పాటు చేయబడ్డాయి, ఫైటర్ పైలట్లు మరియు ఉపరితలం నుండి గాలికి క్షిపణి సిబ్బంది శిక్షణ కోసం BA-5 ను ఉపయోగిస్తున్నారు. [1] సాధారణ లక్షణాల నుండి డేటా పెర్ఫార్మెన్స్ ఏవియానిక్స్ రిమోట్ కంట్రోల్ / రేడియో కమాండ్ గైడెన్స్ ఎక్విప్మెంట్ ఎయిర్‌క్రాఫ్ట్ ఆఫ్ పోల్చద"&amp;"గిన పాత్ర, కాన్ఫిగరేషన్ మరియు ERA సంబంధిత జాబితాలు ఈ వ్యాసం 1960 ల విమానంలో ఒక స్టబ్. వికీపీడియా విస్తరించడం ద్వారా మీరు సహాయపడవచ్చు.")</f>
        <v>షెన్యాంగ్ BA-5 అనేది పీపుల్స్ రిపబ్లిక్ ఆఫ్ చైనాలో అభివృద్ధి చేయబడిన లక్ష్య డ్రోన్, మైకోయన్-గ్యూర్విచ్ MIG-15BIS యోధుల నుండి వారి సేవా జీవితం చివరిలో మనుషుల ఉపయోగం నుండి వైదొలిగారు. ఎజెక్షన్ సీటుకు బదులుగా కాక్‌పిట్‌లో మార్గదర్శకత్వం మరియు నియంత్రణ పరికరాలు ఏర్పాటు చేయబడ్డాయి, ఫైటర్ పైలట్లు మరియు ఉపరితలం నుండి గాలికి క్షిపణి సిబ్బంది శిక్షణ కోసం BA-5 ను ఉపయోగిస్తున్నారు. [1] సాధారణ లక్షణాల నుండి డేటా పెర్ఫార్మెన్స్ ఏవియానిక్స్ రిమోట్ కంట్రోల్ / రేడియో కమాండ్ గైడెన్స్ ఎక్విప్మెంట్ ఎయిర్‌క్రాఫ్ట్ ఆఫ్ పోల్చదగిన పాత్ర, కాన్ఫిగరేషన్ మరియు ERA సంబంధిత జాబితాలు ఈ వ్యాసం 1960 ల విమానంలో ఒక స్టబ్. వికీపీడియా విస్తరించడం ద్వారా మీరు సహాయపడవచ్చు.</v>
      </c>
      <c r="M45" s="1" t="s">
        <v>1069</v>
      </c>
      <c r="N45" s="1" t="str">
        <f>IFERROR(__xludf.DUMMYFUNCTION("GOOGLETRANSLATE(M:M, ""en"", ""te"")"),"టార్గెట్ డ్రోన్")</f>
        <v>టార్గెట్ డ్రోన్</v>
      </c>
      <c r="O45" s="1" t="s">
        <v>1070</v>
      </c>
      <c r="P45" s="1" t="s">
        <v>1071</v>
      </c>
      <c r="Q45" s="1" t="str">
        <f>IFERROR(__xludf.DUMMYFUNCTION("GOOGLETRANSLATE(P:P, ""en"", ""te"")"),"షెన్యాంగ్ విమాన తయారీ కర్మాగారం")</f>
        <v>షెన్యాంగ్ విమాన తయారీ కర్మాగారం</v>
      </c>
      <c r="R45" s="1" t="s">
        <v>1072</v>
      </c>
      <c r="W45" s="1">
        <v>0.0</v>
      </c>
      <c r="X45" s="1" t="s">
        <v>1073</v>
      </c>
      <c r="Y45" s="1" t="s">
        <v>1074</v>
      </c>
      <c r="Z45" s="1" t="s">
        <v>1075</v>
      </c>
      <c r="AA45" s="1" t="s">
        <v>1076</v>
      </c>
      <c r="AB45" s="1" t="s">
        <v>1077</v>
      </c>
      <c r="AC45" s="1" t="s">
        <v>1078</v>
      </c>
      <c r="AD45" s="1" t="s">
        <v>1079</v>
      </c>
      <c r="AE45" s="1" t="s">
        <v>1080</v>
      </c>
      <c r="AF45" s="1" t="s">
        <v>1081</v>
      </c>
      <c r="AG45" s="1" t="s">
        <v>609</v>
      </c>
      <c r="AH45" s="1" t="s">
        <v>1082</v>
      </c>
      <c r="AJ45" s="1" t="s">
        <v>1083</v>
      </c>
      <c r="AK45" s="1" t="s">
        <v>1084</v>
      </c>
      <c r="AM45" s="1" t="s">
        <v>1085</v>
      </c>
      <c r="AN45" s="1" t="str">
        <f>IFERROR(__xludf.DUMMYFUNCTION("GOOGLETRANSLATE(AM:AM, ""en"", ""te"")"),"PLAAF (పీపుల్స్ లిబరేషన్ ఆర్మీ వైమానిక దళం)")</f>
        <v>PLAAF (పీపుల్స్ లిబరేషన్ ఆర్మీ వైమానిక దళం)</v>
      </c>
      <c r="AO45" s="1" t="s">
        <v>1086</v>
      </c>
      <c r="AR45" s="1" t="s">
        <v>1087</v>
      </c>
      <c r="AZ45" s="1" t="s">
        <v>1088</v>
      </c>
      <c r="BG45" s="1" t="s">
        <v>1089</v>
      </c>
      <c r="BH45" s="1" t="s">
        <v>1090</v>
      </c>
      <c r="BJ45" s="1" t="s">
        <v>1091</v>
      </c>
      <c r="BO45" s="1" t="s">
        <v>1092</v>
      </c>
      <c r="BR45" s="1" t="s">
        <v>1093</v>
      </c>
      <c r="BS45" s="1" t="s">
        <v>1094</v>
      </c>
      <c r="CR45" s="1" t="s">
        <v>1095</v>
      </c>
    </row>
    <row r="46">
      <c r="A46" s="1" t="s">
        <v>1096</v>
      </c>
      <c r="B46" s="1" t="str">
        <f>IFERROR(__xludf.DUMMYFUNCTION("GOOGLETRANSLATE(A:A, ""en"", ""te"")"),"Coandă-1910")</f>
        <v>Coandă-1910</v>
      </c>
      <c r="C46" s="1" t="s">
        <v>1097</v>
      </c>
      <c r="D46" s="1" t="str">
        <f>IFERROR(__xludf.DUMMYFUNCTION("GOOGLETRANSLATE(C:C, ""en"", ""te"")"),"రొమేనియన్ ఆవిష్కర్త హెన్రీ కోండే రూపొందించిన కోండ్ -1910, ఒక వాహిక అభిమానితో నడిచే అసాధారణమైన సెస్క్విప్లేన్ విమానం. కోండే చేత ""టర్బో-ప్రొపల్సూర్"" అని పిలుస్తారు, దాని ప్రయోగాత్మక ఇంజిన్ ఒక సాంప్రదాయ పిస్టన్ ఇంజిన్ కలిగి ఉంది, ఇది బహుళ-బ్లేడెడ్ సెంట్రిఫ"&amp;"్యూగల్ బ్లోవర్‌ను నడిపిస్తుంది, ఇది వాహికలోకి అయిపోయింది. అక్టోబర్ 1910 లో పారిస్‌లో జరిగిన రెండవ అంతర్జాతీయ ఏరోనాటికల్ ఎగ్జిబిషన్‌లో అసాధారణమైన విమానం దృష్టిని ఆకర్షించింది, ఇది ప్రొపెల్లర్ లేని ఏకైక ప్రదర్శన, కానీ ఈ విమానం తరువాత ప్రదర్శించబడలేదు మరియు "&amp;"ఇది ప్రజల అవగాహన నుండి పడిపోయింది. మంచు స్లెడ్జ్ నడపడానికి కోండే ఇదే విధమైన టర్బో-ప్రొపుల్సర్‌ను ఉపయోగించాడు, కాని అతను దానిని విమానాల కోసం మరింత అభివృద్ధి చేయలేదు. దశాబ్దాల తరువాత, మోటారుజెట్స్ మరియు టర్బోజెట్ల యొక్క ఆచరణాత్మక ప్రదర్శన తరువాత, కోండే తన ప"&amp;"్రారంభ ప్రయోగాలు జెట్ కు పూర్వగామిగా ఎలా ఉన్నాయనే దాని గురించి వివిధ విరుద్ధమైన కథలను చెప్పడం ప్రారంభించాడు, అతని టర్బో-ప్రొపుల్సూర్ వైమానిక దళంలో ఇంధన దహనంతో మొట్టమొదటి మోటార్జెట్ ఇంజిన్. అతను డిసెంబర్ 1910 లో ఒకే సంక్షిప్త విమానంలో చేసినట్లు పేర్కొన్నాడ"&amp;"ు, టేకాఫ్ తరువాత క్రాష్ అయ్యాడు, ఈ విమానం అగ్నిప్రమాదంలో నాశనం చేయబడింది. ఇద్దరు విమానయాన చరిత్రకారులు కోండే యొక్క సంఘటనల సంస్కరణను ఎదుర్కున్నారు, ఇంజిన్ ఎయిర్ స్ట్రీమ్‌లో దహన ఉందని రుజువు లేదని, మరియు విమానం ఎగురుతున్నట్లు ఎటువంటి రుజువు లేదని అన్నారు. 1"&amp;"965 లో, కోండే తన దహన డక్టింగ్ యొక్క వాదనను నిరూపించడానికి డ్రాయింగ్లను ముందుకు తీసుకువచ్చాడు, కాని ఇవి పునర్నిర్మించబడ్డాయి, అసలు నుండి గణనీయంగా భిన్నంగా ఉన్నాయి. కొంతమంది బ్రిటిష్ విమానయాన చరిత్రకారులు కొట్టిపారేసినట్లు, కోండే యొక్క టర్బో-ప్రొపుల్సూర్ డి"&amp;"జైన్ ""సాదా గాలి"" యొక్క బలహీనమైన ప్రవాహాన్ని కలిగి ఉందని, ఇంధన దహన నుండి విస్తరించే శక్తివంతమైన గాలి కాదు. [1] [2] [3] 2010 లో, కోండా మొదటి జెట్ను కనుగొన్నారనే భావన ఆధారంగా, జెట్ విమానం యొక్క శతాబ్ది జెట్ విమానాల జెట్ జరుపుకున్నారు. ప్రత్యేక నాణెం మరియు "&amp;"స్టాంప్ జారీ చేయబడ్డాయి మరియు విమానం యొక్క పని ప్రతిరూపంపై నిర్మాణం ప్రారంభమైంది. యూరోపియన్ పార్లమెంటులో, ఒక ప్రదర్శన కోండ్ -1910 యొక్క భవనం మరియు పరీక్షలను జ్ఞాపకం చేసింది. 1905 లోనే రియాక్టివ్ ప్రొపెల్డ్ ఫ్లైట్ సాధించడానికి కోండే ఆసక్తి చూపించాడు, బుకార"&amp;"ెస్ట్‌లోని రొమేనియన్ ఆర్మీ ఆర్సెనల్ వద్ద మోడల్ విమానాలకు అనుసంధానించబడిన రాకెట్ల పరీక్షలను నిర్వహించింది. [4] రహస్యంగా, జర్మనీలోని స్పాండౌ వద్ద, కోండ్ ఒకే ట్రాక్టర్ ప్రొపెల్లర్‌తో కూడిన ఫ్లయింగ్ మెషీన్ను విజయవంతంగా పరీక్షించాడు మరియు 50-హార్స్‌పవర్ (37 kW"&amp;") ఆంటోనిట్టే ఇంజిన్‌తో నడిచే రెండు కౌంటర్-రొటేటింగ్ ప్రొపెల్లర్లు లిఫ్ట్ అందించాడు. ఫ్యూజ్‌లేజ్ సెంట్రెలైన్ వెంట ఉంచబడిన, చిన్న వెనుక లిఫ్ట్ ప్రొపెల్లర్‌ను నిలువుగా అమర్చారు, పెద్ద ఫ్రంట్ ఒకటి 17 డిగ్రీల వద్ద కొద్దిగా ముందుకు వంపుతిరిగింది. [5] తరువాతి వా"&amp;"దనల ప్రకారం, జర్మన్ సామ్రాజ్యం యొక్క ఛాన్సలర్ బెర్న్‌హార్డ్ వాన్ బోలో సాక్ష్యమిచ్చిన కాసెల్ వద్ద కోండ్ విమానాన్ని పరీక్షించాడు. ఈ సమయంలోనే జెట్ ప్రొపల్షన్ పట్ల కోండే యొక్క ఆసక్తి ప్రారంభమైంది, విమానం మరియు జెట్-ప్రొపెల్డ్ మోడల్ డిసెంబర్ 1907 లో బెర్లిన్‌ల"&amp;"ోని స్పోర్తాల్లే ఇండోర్ స్పోర్ట్స్ అరేనాలో ప్రదర్శించబడ్డారని పేర్కొంది. [6] కోండే బెల్జియంలోని లీగేలో తన అధ్యయనాలను కొనసాగించాడు, అక్కడ అతని రూమ్మేట్ మరియు స్నేహితుడు జియోవన్నీ బాటిస్టా కాప్రోనితో కలిసి అతను కోండె-కాప్రోని బాక్స్ గ్లైడర్‌ను నిర్మించాడు, "&amp;"ఒట్టో లిలిఎంట్‌హాల్ మరియు ఆక్టేవ్ చాన్యూట్ రూపొందించిన గ్లైడర్‌ల ప్రణాళికల ఆధారంగా, అతను గతంలో చార్లోటెన్బర్గ్ మరియు స్పాండౌ వద్ద అధ్యయనం చేశాడు. 7] 1909 లో అతను లీజ్-స్పా ఏరోక్లబ్ యొక్క సాంకేతిక డైరెక్టర్‌గా ఉద్యోగం పొందాడు, మరియు ఆ సంవత్సరం చివరిలో, కార"&amp;"్ల తయారీదారు జోచిమ్ సహాయంతో అతను కోండా-జోచిమ్ గ్లైడర్‌ను నిర్మించాడు. [8] బెల్జియంలోని స్పా-మాల్చాంప్స్ వద్ద గ్లైడర్ ఎగిరినప్పుడు కాప్రోని హాజరయ్యారు. [9] 15 నవంబర్ 1909 న ఎకోల్ సుపీరియూర్ డి'అరోన్యుటిక్ ఎట్ డి కన్స్ట్రక్షన్స్ మెకానిక్స్ ప్రారంభంతో, కోండా"&amp;" పారిస్‌కు వెళ్లారు. తన బెల్జియన్ ప్రయోగాల యొక్క కొనసాగింపుగా, మరియు ముఖ్యంగా వింగ్ ఏరోఫాయిల్స్ అధిక వేగంతో పరీక్షించడానికి ఒక మార్గం కోసం చూస్తున్న అతను, అతను ఎల్'రో-క్లబ్ డి ఫ్రాన్స్ సహ వ్యవస్థాపకుడు ఎర్నెస్ట్ ఆర్చ్ డీకాన్‌ను సంప్రదించాడు, అతను కోండాలను"&amp;" గుస్తావ్ ఈఫిల్ మరియు పాల్ లకు ఆదేశించాడు పెయిన్లేవ్. వారి సహాయంతో, ఫ్రాన్స్ రైల్వేకు ఉత్తరాన ఉన్న లోకోమోటివ్ ముందు భాగంలో ఈఫిల్ నిర్మించిన ప్లాట్‌ఫాంపై వేర్వేరు వింగ్ కాన్ఫిగరేషన్‌లు మరియు వాయు నిరోధకతను పరీక్షించడానికి అతను అనుమతి పొందాడు. మార్చిలో, అతన"&amp;"ు హన్రియోట్ మోనోప్లేన్‌లో రీమ్స్ వద్ద పాఠాలు ఎగురుతూ ప్రారంభించాడు. [11] తన పాఠశాల స్నేహితుడు కమ్మరోటా-అవోణకం సహాయంతో, కోండే తన ఇంటి ప్రాంగణంలో ఒక వర్క్‌షాప్‌లో తన సన్నని సెస్క్విప్లేన్ మరియు అసాధారణ పవర్‌ప్లాంట్‌ను నిర్మించడం ప్రారంభించాడు [4] [12] అక్కడ"&amp;" అతను పవర్‌ప్లాంట్ యొక్క డైనమోమీటర్‌పై, పరీక్షలను వివరించాడు LA టెక్నిక్ Aéronautique యొక్క ఏప్రిల్ 1910 ఎడిషన్‌లో వివరంగా. [13] [14] అతను 30 మే 1910 న మెకానిజం [15] మరియు విమానాల [16] కోసం అనేక పేటెంట్ల కోసం దాఖలు చేశాడు, తరువాత ఉన్న పేటెంట్లకు తరువాత చే"&amp;"ర్పులతో. [17] [18] అక్టోబర్ 15 నుండి నవంబర్ 2, 1910 వరకు జరిగిన రెండవ అంతర్జాతీయ ఏరోనాటికల్ ఎగ్జిబిషన్ (సాధారణంగా పారిస్ సెలూన్, లేదా పారిస్ ఫ్లైట్ సెలూన్ అని పిలుస్తారు) వద్ద కోండా ఈ విమానాన్ని ప్రదర్శించాడు. హెన్రీ ఫాబ్రే యొక్క హైడ్రావియన్‌తో పాటు, మొదట"&amp;"ి ఫ్లోట్‌ప్లేన్, కోండ్ యొక్క విమానం మరియు ఏరోడైనమిక్ కోసం ఉపయోగించే పరికరాలు ప్రయోగాలు ""ఒంటరి స్థితిలో"" మేడమీద గ్యాలరీలో ఉంచబడ్డాయి, ప్రధాన ప్రదర్శన అంతస్తులో మరింత సాధారణ రకాల విమానాల నుండి వేరు చేయబడ్డాయి. [19] [20] విమానం యొక్క నిర్మాణం ఆ సమయంలో ఒక క"&amp;"ొత్తదనం. జూలై 1910 పేటెంట్ అనువర్తనంలో వివరించిన మోనోప్లేన్‌కు విరుద్ధంగా, [17] ప్రదర్శన ఒక సెస్క్విప్లేన్, ఇది నిర్మాణాన్ని సంక్లిష్టంగా చేసింది, కాని ప్రతిఫలంగా పార్శ్వ స్థిరత్వ నియంత్రణ సమస్యలను పరిష్కరించారు. కాంటిలివెర్డ్ రెక్కలను మూడు పాయింట్ల వద్ద "&amp;"గొట్టపు స్టీల్ స్ట్రట్స్ ద్వారా ఫ్లయింగ్ వైర్ల నుండి ఎటువంటి బ్రేసింగ్ లేకుండా ఉంచారు. కోండే యొక్క వర్ణన ప్రకారం రెక్కలు మెటల్ స్పార్‌లతో నిర్మించబడ్డాయి, అయితే నిర్మాణం యొక్క ప్రస్తుత ఛాయాచిత్రాలు పూర్తిగా చెక్క అంతర్గత నిర్మాణాన్ని చూపుతాయి. ఎగువ రెక్క "&amp;"యొక్క వెనుకంజలో ఉన్న అంచులను ల్యాండింగ్ సమయంలో పార్శ్వ నియంత్రణ లేదా బ్రేకింగ్ కోసం విడిగా లేదా కలిసి వక్రీకరించవచ్చు మరియు రెండు-సీట్ల ఓపెన్ కాక్‌పిట్‌లో పెడల్స్ చేత నియంత్రించబడతాయి. [7] ఫ్యూజ్‌లేజ్, పెయింట్ చేసిన ఎర్రటి-గోధుమ మరియు అత్యంత పాలిష్ చేసిన,"&amp;" సాంకేతిక ప్రపంచ పత్రిక ఉక్కు యొక్క చట్రాన్ని కలిగి ఉన్నట్లు వర్ణించబడింది, [21] నిర్మాణ ఛాయాచిత్రాలు దానికి చెక్క చట్రం ఉన్నాయని సూచిస్తున్నాయి. [7] ఇది క్రాస్-సెక్షన్‌లో త్రిభుజాకారంగా ఉంది, ఉక్కు స్ట్రిప్స్‌తో కూడిన కుంభాకార పక్కటెముకలతో మరియు వేడి ఆకా"&amp;"రంలో ఉన్న అచ్చుపోసిన ప్లైవుడ్ కవరింగ్‌తో బలోపేతం చేయబడింది. ఇంజిన్ శీతలీకరణ కోసం గొట్టపు రేడియేటర్లు కాక్‌పిట్‌కు ఇరువైపులా ఉన్నాయి. రెక్కల నుండి నిలువు స్ట్రట్స్ స్క్రూలతో స్థిరంగా స్టీల్ కాలర్లతో ఫ్యూజ్‌లేజ్‌కు భద్రపరచబడ్డాయి. [7] ఫ్యూజ్‌లేజ్ 45 ° కోణాల"&amp;" వద్ద నిలువు మరియు క్షితిజ సమాంతరంగా నియంత్రణ ఉపరితలాలతో ఒక క్రూసిఫాం ఎంపెనేజ్‌లో ముగిసింది. [10] తోక వెనుక భాగంలో నాలుగు త్రిభుజాకార ఉపరితలాలు కాక్‌పిట్ వెలుపల అమర్చిన పెద్ద ఆంటోనిట్టే VII- శైలి స్టీరింగ్ వీల్స్ ఉపయోగించి నియంత్రించబడ్డాయి, ప్రతి వైపు ఒక"&amp;"టి, మరియు పిచ్ మరియు డైరెక్షనల్ కంట్రోల్ కోసం ఉపయోగించబడ్డాయి. ఇది ఇప్పుడు రుద్దెవేటర్స్ అని పిలువబడే ప్రారంభ ఉదాహరణ. [22] తోక ముందుకు ఒక చిన్న క్షితిజ సమాంతర స్టెబిలైజర్. ఇంధన ట్యాంక్ ఇంజిన్ మరియు కాక్‌పిట్ మధ్య ఫ్యూజ్‌లేజ్‌లో ఉంది. [10] [23] విమానం యొక్"&amp;"క అత్యంత గొప్ప లక్షణం దాని ఇంజిన్. ప్రొపెల్లర్‌కు బదులుగా, ఎల్‌'రో-క్లబ్ డి ఫ్రాన్స్ నుండి నిధులతో క్లెమెంట్-బేయర్డ్ వర్క్‌షాప్‌లో పియరీ మతాధికారి నిర్మించిన 50 హెచ్‌పి (37 కిలోవాట్ల) ఇన్లైన్ వాటర్-కూల్డ్ అంతర్గత దహన యంత్రం, [24] ఫార్వర్డ్ విభాగంలో ఉంచారు"&amp;" ఫ్యూజ్‌లేజ్ 1: 4 గేర్‌బాక్స్ ద్వారా రోటరీ కంప్రెసర్‌ను నడిపించింది (మతాధికారులపై 1,000 ఆర్‌పిఎమ్ కంప్రెషర్‌ను 4,000 ఆర్‌పిఎమ్ వద్ద తిప్పింది), ఇది ముందు నుండి గాలిని ఆకర్షించింది మరియు దానిని కుదింపు కింద మరియు అదనపు వేడితో బహిష్కరించింది. [25] 50 సెంటీమ"&amp;"ీటర్ల వ్యాసం కలిగిన కంప్రెసర్ (20 అంగుళాలు), ఫ్యూజ్‌లేజ్ ముందు భాగంలో కౌలింగ్‌లో ఉంది. తరువాతి కోండ్ వర్ణనల ప్రకారం, కిలోవాట్‌కు 1.8 కిలోగ్రాముల బరువుతో (2.9 ఎల్బి/హెచ్‌పి) బరువుతో ఇంజిన్‌ను సృష్టించడానికి మతాధికారి చేత కాస్ట్ అల్యూమినియం భాగాలు తయారు చేయ"&amp;"బడ్డాయి-ఇది శక్తి-నుండి-బరువు నిష్పత్తికి సమానం (0.36 హెచ్‌పి /lb), ఆ సమయంలో గణనీయమైన సాధన. [26] కోండే యొక్క 1910 ల నాటి పేటెంట్లు ఇన్లైన్ పిస్టన్ ఇంజిన్ యొక్క ఎగ్జాస్ట్ వాయువులను సెంట్రల్ గాలి ప్రవాహంతో సంబంధం ఉన్న తాపన ఛానెల్స్ లేదా ఉష్ణ వినిమాయకాల ద్వా"&amp;"రా మళ్ళించబడుతున్నాయని వివరిస్తాయి, తరువాత ఇంజిన్ మీద బ్యాక్-ప్రెజర్ తగ్గించడానికి కంప్రెసర్ ఇన్లెట్‌లోకి పీల్చుకుంటాయి, అయితే ఎక్కువ వేడి మరియు ద్రవ్యరాశిని జోడిస్తాయి వాయు ప్రవాహం. [23] టర్బో-ప్రొపుల్సూర్ 2.20 కిలోన్యూటన్లు (220 కిలోలు; 490 ఎల్బిఎఫ్) థ్"&amp;"రస్ట్ ఉత్పత్తి చేయగలదని పేర్కొన్నారు. [10] పవర్‌ప్లాంట్ ఆ సమయంలో నివేదికలలో వేర్వేరు పదాల ద్వారా సూచించబడింది: ప్రొపెల్లర్లు లేని టర్బైన్, [19] [21] టర్బో-ప్రొపుల్సూర్, [27] డక్టెడ్ ఫ్యాన్ [28] లేదా చూషణ టర్బైన్. [29] ఏరో మరియు LA టెక్నిక్ ఏరోనాటిక్ నుండి"&amp;" ఏవియేషన్ రిపోర్టర్లు ఇంజిన్ తగినంత థ్రస్ట్‌ను అందించగలదనే సందేహం ఉంది. [23] ఇంజిన్ ఏరోలో గుర్తించబడింది, విమానంలో పునర్ముద్రించబడింది, ""యంత్రం యొక్క పరిమాణానికి సంబంధించి చాలా చిన్న నిష్పత్తిలో ఉంది."" [19] [30] రచయిత టర్బో-ప్రొపుల్సూర్ ""అపారమైన గాలిని"&amp;" ఇస్తుందని పేర్కొన్నారు వేగం "", కానీ తీసుకోవడం ప్రాంతం పేర్కొన్న థ్రస్ట్‌ను ఉత్పత్తి చేయడానికి చాలా చిన్నదిగా అనిపించింది, మరియు"" ఇది దానిని నడపడానికి అపారమైన శక్తి అవసరమని కూడా కనిపిస్తుంది "", [31] మతాధికారి సరఫరా చేయడం కంటే ఎక్కువ. [23] కోండ్ -1910 అ"&amp;"క్టోబర్ 1910 లో చార్లెస్ వీమన్‌కు విక్రయించబడింది. [19] బుకారెస్ట్ నుండి వచ్చిన ఒక రోజువారీ వార్తాపత్రిక 1910 లో క్లెర్జెట్ యొక్క వర్క్‌షాప్‌లలో ఈ విమానం నిర్మించబడింది మరియు ఇది ""పారిస్ సమీపంలో 6–7 వారాలలో ఎగురుతుంది, వీమాన్ పైలట్ చేయబడింది, రెన్నెస్ ఏవ"&amp;"ియేషన్ సమావేశంలో జరుపుకునే పైలట్లలో ఒకరు. [32] మరొకరు. బుకారెస్ట్ వార్తాపత్రిక నవంబర్‌లో ఈ విమానం ""రెండుసార్లు విక్రయించబడింది"" అని జాబితా చేసింది. [33] పరీక్షలు చేపట్టిన తర్వాత వీమాన్ విమానం కొనడానికి తన సుముఖతను వ్యక్తం చేశాడు. [4] ప్రదర్శనలో, పరిశీలక"&amp;"ులలో ప్రతిచర్య మిశ్రమంగా ఉంది. కొందరు ఈ విమానం ఎగురుతుందని అనుమానించారు, [31] మరియు స్లోన్, వోయిసిన్ లేదా లూయిస్ పాల్హాన్ రూపకల్పన వంటి యంత్రాలపై దృష్టి సారించారు. మరికొందరు కోండ్ -1910 కు ప్రత్యేక నోటీసు ఇచ్చారు, దీనిని అసలైన మరియు తెలివిగలవారు అని పిలుస"&amp;"్తారు. [23] లా టెక్నిక్ ఏరోనాటిక్ నుండి వచ్చిన రిపోర్టర్ ఇలా వ్రాశాడు, ""ఖచ్చితమైన పరీక్షలు లేనప్పుడు, ఈ యంత్రం యొక్క ఖచ్చితమైన దిగుబడిని అనుమతించడం, ఇది ప్రొపెల్లర్‌ను అధిగమిస్తుందని చెప్పడం అకాల లేదు ... తాత్కాలిక ఆసక్తికరంగా ఉంది మరియు మేము దానిని దగ్గ"&amp;"రగా చూస్తాము."" [23] అధికారిక ప్రదర్శన నివేదిక టర్బో-ప్రొపుల్సూర్ ఇంజిన్‌ను విస్మరించింది మరియు బదులుగా కోండే యొక్క నవల వింగ్ డిజైన్ మరియు అసాధారణ సామ్రాజ్యాన్ని వివరించింది. [23] 15 నవంబర్ 1910 న, ఎల్'అరోఫైల్ ఇన్వెంటర్ ఆశించినట్లుగా యంత్రం ఎప్పుడైనా అభివ"&amp;"ృద్ధి చెందాలంటే, అది ""ఒక అందమైన కల"" అవుతుంది. [23] ఎగ్జిబిషన్ తరువాత, విమానం మరింత పరీక్ష కోసం ఇస్సీ-లెస్-మౌలినేక్స్ వద్ద ఒక క్లెమెంట్-బేయర్డ్ వర్క్‌షాప్‌కు తరలించబడింది. [34] ఈ పని డిసెంబర్ 3 యొక్క పవర్‌ప్లాంట్-సంబంధిత పేటెంట్లకు చేర్పులు ద్వారా ప్రతిబ"&amp;"ింబిస్తుంది. [4] [18] 1910 నుండి ఛాయాచిత్రాలను పరిశీలించిన డాన్ ఆంటోనియు నేతృత్వంలోని ఆధునిక-రోజు రొమేనియన్ పరిశోధకుల బృందం, ఎగ్జిబిషన్‌లో ప్రదర్శించిన రోటరీ కంప్రెసర్ 30 మే 1910 పేటెంట్లో వివరించిన వాటి మధ్య హైబ్రిడ్ అని తేల్చింది మరియు తరువాత పేటెంట్ అప"&amp;"్లికేషన్‌లో చూపబడింది . ఎగ్జిబిషన్ మెషీన్ సరళమైన డైరెక్టర్ సిస్టమ్, చిన్న తీసుకోవడం కోన్ ఉన్న వేరే రోటర్ మరియు ఎగ్జాస్ట్ గ్యాస్ హీట్ బదిలీ వ్యవస్థ అమలు చేయబడలేదని వారు భావించారు. [35] గెరార్డ్ హార్ట్‌మన్ తన పత్రాలను చారిత్రాత్మకంగా మరియు సాంకేతికతలలో, ఏనా"&amp;"నాటిక్ ఫ్రాంకైస్, ప్రొపల్షన్ సిస్టమ్ 170 N (17 kgf; 38 lbf) ను మాత్రమే ఉత్పత్తి చేసింది, మరియు విమానం టేకాఫ్ చేయడానికి తగినంత థ్రస్ట్‌ను ఉత్పత్తి చేస్తుంది (240 N (24 గా అంచనా వేయబడింది KGF; 54 lbf)) కోండ్ 7,000 RPM వేగంతో ""టర్బైన్"" (రోటరీ కంప్రెసర్) ను"&amp;" స్పిన్ చేయవలసి ఉంటుంది. ఇది ప్రయత్నించబడలేదు, కానీ హార్ట్‌మన్ ఈ పరిష్కారం ఖచ్చితంగా పనిచేస్తుందని ప్రయోగం రుజువు చేసిందని తేల్చిచెప్పారు. [34] జనవరి 1912 లో ఎల్'అరోఫైల్ మ్యాగజైన్ కోసం హెన్రీ మిర్గుయెట్ రచన, మునుపటి ఎగ్జిబిషన్ యొక్క యంత్రాన్ని 1910 సెలూన్"&amp;" యొక్క ""చీఫ్ ఆకర్షణ"" గా గుర్తుచేసుకున్నారు. [23] ఆ మునుపటి ప్రదర్శనలో టర్బో-ప్రొపుల్సూర్-శక్తితో పనిచేసే విమానాల గురించి కోండే తన ""ఒత్తిడితో కూడిన మరియు నిర్లక్ష్య-ప్రశ్నలకు"" సమాధానం ఇచ్చాడని అతను రాశాడు, అనేక ""విమాన పరీక్షల సమయంలో యంత్రం గంటకు 112 క"&amp;"ిలోమీటర్ల (70 mph) వేగాన్ని సాధించిందని అతనికి చెప్పాడు. "", మిర్గెట్"" రిజర్వు చేసిన తీర్పు ""అనే అసంభవమైన సమాధానం, ఎప్పుడూ కార్యరూపం దాల్చని నిర్ధారణ కోసం వేచి ఉంది. [23] 3 డిసెంబర్ 1910 నాటి అదనపు టర్బో-ప్రొపుల్సూర్ పేటెంట్ దరఖాస్తు 13.502, రష్యా గ్రాం"&amp;"డ్ డ్యూక్ సిరిల్ వ్లాదిమిరోవిచ్ చేత నియమించబడిన డబుల్ సీట్ల మోటరైజ్డ్ స్లెడ్ ​​పై అమలు చేయబడింది. [18] [29] [36] డెస్పుజోల్స్, బోట్ మేకర్ మరియు మోటారు తయారీదారు గ్రెగోయిర్ సహాయంతో, కోండ్ మోటారు స్లెడ్ ​​భవనాన్ని పర్యవేక్షించాడు, ఇది 30 హెచ్‌పి (22 కిలోవాట"&amp;"్ల) గ్రెగోయిర్ ఇంజిన్‌తో శక్తిని పొందింది. 2 డిసెంబర్ 1910 న పారిస్ సమీపంలో ఉన్న డెస్పుజోల్స్ ప్లాంట్‌లో రష్యన్ ఆర్థోడాక్స్ పూజారులు స్లెడ్జ్‌ను ఆశీర్వదించారు. మరుసటి రోజు నుండి, దీనిని ఫ్రాన్స్‌కు చెందిన 12 వ ఆటోమొబైల్ సెలూన్‌ వద్ద రెండు వారాల పాటు ప్రదర"&amp;"్శించారు, గ్రెగోయిర్ స్టాండ్‌లోని గ్రెగోయిర్-శక్తితో కూడిన ఆటోమొబైల్స్‌తో పాటు. అనేక ఆటోమొబైల్ మరియు సాధారణ ఆసక్తి పత్రికలు ఛాయాచిత్రాలు లేదా స్లెడ్జ్ యొక్క స్కెచ్‌లను ప్రచురించాయి. కోండా యొక్క టర్బో-ప్రొపుల్సూర్ డిజైన్ యొక్క సంస్కరణ 1910 చివరలో రెండవ సార"&amp;"ి పారిస్ యొక్క గ్రాండ్ పలైస్ వద్ద చూపబడింది. [23] పత్రికలలో ఒకటి 60 mph (గంటకు 97 కిమీ) వేగాన్ని నివేదించింది, కాని స్లెడ్జ్ పరీక్షించబడుతున్నట్లు ఖాతా లేదు. [37] కోండా 1911 ప్రారంభంలో కోండ్ -1910 ప్రాజెక్టులో పనిచేయడం కొనసాగించాడు, స్థిరత్వాన్ని మెరుగుపర"&amp;"చడం, టర్బో-ప్రొపల్సూర్ యొక్క శక్తిని పెంచడం మరియు ఏరోఫాయిల్ మెరుగుదలలను అమలు చేయడం. అతను ఏరోడైనమిక్ పరిశోధనల కోసం కొత్త పేటెంట్ల కోసం దరఖాస్తు చేసుకున్నాడు [38] మరియు కోండ్ -1910 యొక్క మెరుగుదలలు. [39] [40] రెక్కల అటాచ్మెంట్ కోసం కోండే వేరే, మరింత ధృ dy న"&amp;"ిర్మాణంగల వ్యవస్థను వివరించాడు, ఇది దాడి కోణంలో మరియు గురుత్వాకర్షణ కేంద్రంలో మార్పులను కూడా ప్రారంభించింది. అతను ప్రొపల్షన్ సిస్టమ్ నుండి ఎక్కువ శక్తిని పొందాలని లక్ష్యంగా పెట్టుకున్నాడు మరియు డిజైన్ డ్రాయింగ్‌లు ఫ్యూజ్‌లేజ్ వైపులా రెండు ఎయిర్-కూల్డ్ రోట"&amp;"రీ ఇంజిన్ల ఏర్పాటును చూపుతాయి. ఇంజిన్ల ప్లేస్‌మెంట్ కోండే జెట్ స్ట్రీమ్‌లోకి ఇంధనాన్ని ఇంజెక్ట్ చేయాలని మరియు ఇంజిన్ల శీతలీకరణ రాజీ పడినందున దానిని మండించాలని సూచిస్తుంది. [41] పేటెంట్ 19 జూలై 1911 న అదనపు దావాతో ఉల్లేఖించబడింది, ఇది స్కిడ్స్‌తో ఏరోడైనమిక"&amp;"్ ఫెయిరింగ్స్ లోపల డంపర్లతో ముడుచుకునే ల్యాండింగ్ గేర్‌ను చేర్చడం, క్షితిజ సమాంతర స్టెబిలైజర్‌ను తొలగించడం, ప్రతి ఇంజిన్‌కు సహాయక ఉపరితలం అందించబడింది మరియు వాటి ఉపకరణాలు కవర్ చేయబడ్డాయి ఏరోడైనమిక్స్ మెరుగుపరచడానికి. [42] [43] కోండే రోటరీ ప్రొపల్షన్ మెకాన"&amp;"ిజమ్‌లను అధ్యయనం చేస్తూనే ఉన్నప్పటికీ, నిధుల కొరత కారణంగా కోండే ఎప్పుడూ ఆచరణాత్మక పరిష్కారాన్ని అమలు చేయలేదని ఆంటోనియు అభిప్రాయపడ్డారు. [44] మే 1911 లో, యునైటెడ్ కింగ్‌డమ్ అండ్ ది అమెరికాలోని టర్బో-ప్రొపుల్సూర్ డిజైన్‌పై కోండ్ ఆంగ్ల భాషా పేటెంట్లను దాఖలు "&amp;"చేశాడు, అలాగే స్విట్జర్లాండ్‌లో దాఖలు చేసిన రెండవ ఫ్రెంచ్ భాషా పేటెంట్, [45] మరియు అతను దీనిని 1911 ప్రచురణకు వివరించాడు. అన్నూయిర్ డి ఎల్ ఎయిర్. [23] 1910 నాటి చాలా ఖరీదైన ప్రాజెక్ట్, సుమారు ఒక మిలియన్ ఫ్రాంక్‌లకు కోండ్ ఖర్చు అవుతుంది, అతనికి పరిమిత నిధు"&amp;"లను వదిలివేసింది. ఫ్రెంచ్ ప్రభుత్వంతో కొత్త ఒప్పందం కుదుర్చుకునే అవకాశం కోండా -1911 ను నిర్మించడానికి కోండేకు దారితీసింది. అతను అక్టోబర్‌లో REIMS లో ఫ్రెంచ్ సైన్యం-వ్యవస్థీకృత సైనిక విమానయాన పోటీని గెలుచుకోవాలని కోరుకున్నాడు, ఇది ప్రతి విమానంలో రెండు ఇంజన"&amp;"్లు విఫల-సురక్షిత వ్యూహంగా అవసరం. [23] [46] పారిస్ 1911 లోని మూడవ ఏవియేషన్ సెలూన్లో, కోండ్ విమానం యొక్క స్కేల్ మోడల్‌ను ప్రదర్శించాడు, ఇది రెండు గ్నోమ్ రోటరీ ఇంజిన్‌లను వెనుకకు వెనుకకు అమర్చారు, బెవెల్ గేర్ ద్వారా ఒకే రెండు-బ్లేడెడ్ ప్రొపెల్లర్‌కు అనుసంధా"&amp;"నించబడి ఉంది. [47] ఒక ప్రొపెల్లర్‌కు అనుసంధానించబడిన రెండు ఇంజిన్ల కలయిక మొదట కొత్త టర్బైన్‌ను నడపడానికి ఉద్దేశించబడింది, కాని కోండా ఒకదానికి నిధులు ఇవ్వలేకపోయాడు. [48] ట్రయల్స్ సమయంలో అసెంబ్లీ తగినంత ట్రాక్షన్ ఇవ్వలేదు మరియు నాలుగు-బ్లేడెడ్ ప్రొపెల్లర్‌న"&amp;"ు ఆదేశించారు. ఇంజిన్ల యొక్క మౌంటు మద్దతు, ప్రారంభంలో జెట్ ప్రొపల్షన్ వెర్షన్ కోసం ఉద్దేశించబడింది, కొత్త కాన్ఫిగరేషన్ కోసం సరిపోదు కాబట్టి ఫార్వర్డ్ చట్రం సవరించవలసి వచ్చింది. [48] జనవరి 1912 లో ఎల్'అరోఫైల్ మ్యాగజైన్ కోసం హెన్రీ మిర్గుయెట్ రచన కొత్త 1911 "&amp;"విమానం ఫ్యూజ్‌లేజ్, ఫ్రేమ్ మరియు కోండా యొక్క 1910 డిజైన్ యొక్క రెక్కను నిలుపుకుంది, కాని టర్బో-ప్రొపుల్సూర్ లేదా ""ఫార్వర్డ్ రేఖాంశ పక్కటెముకలతో సహా"" చెక్క వింగ్‌లోడింగ్ ఉపరితలం ఉంచలేదు "". ఈ విమానం 21 అక్టోబర్ 1911 న ఎగురవేయబడింది, కాని తాజా మార్పులు, మ"&amp;"ుఖ్యంగా పవర్‌ప్లాంట్‌కు సంబంధించినవి, విమానం యొక్క మొత్తం బరువు పెరగడానికి భర్తీ చేయలేదు. సైనిక పోటీలో, ఇది ప్రతి ఇంజిన్ యొక్క స్వతంత్ర ఆపరేషన్ యొక్క అవసరాన్ని తీర్చలేదు. [49] [50] [51] 1911 ప్రదర్శన తరువాత, సర్ జార్జ్ వైట్ యొక్క వ్యక్తిగత అభ్యర్థన మేరకు,"&amp;" కోండే యునైటెడ్ కింగ్‌డమ్‌కు వెళ్లారు, బ్రిటిష్ మరియు కలోనియల్ ఎయిర్‌ప్లేన్ కంపెనీలో చీఫ్ ఇంజనీర్ లేదా చీఫ్ డిజైనర్‌గా కొన్ని సంవత్సరాలు స్థానం సంపాదించాడు. తరువాతి నాలుగు దశాబ్దాలలో కోండ్ అనేక రకాల ఆవిష్కరణలపై పనిచేశాడు. రెండవ ప్రపంచ యుద్ధంలో, అతను 1942 "&amp;"చివరలో జర్మన్ సైన్యం చేత ఒప్పందం కుదుర్చుకున్నప్పుడు అతను తన మునుపటి టర్బో-ప్రొపుల్సూర్ ఇంజిన్‌ను పునరుద్ధరించాడు, రష్యన్ గ్రాండ్ డ్యూక్ కోసం చేసినట్లుగా మిలటరీ అంబులెన్స్ మంచు స్లోజెస్ కోసం వాయు ప్రొపల్షన్ వ్యవస్థను అభివృద్ధి చేయడానికి. [52] జర్మన్ ఒప్పం"&amp;"దం ఒక సంవత్సరం తరువాత ముగిసింది, ఉత్పత్తికి ప్రణాళికలు ఇవ్వలేదు. కోండే వివిధ రకాల నాజిల్స్‌తో ప్రయోగాలు చేసినప్పటికీ, అతను కొంతవరకు విజయం సాధించాడని చెప్పినప్పటికీ, ఎయిర్ స్ట్రీమ్‌లో టర్బోజెట్-ఇంజిన్-స్టైల్ ఇంధన ఇంజెక్షన్ లేదా దహన ప్రయత్నించలేదు. [52] కోం"&amp;"డే మరియు అతని 1910 విమానం ఆనాటి విమానయాన సాహిత్యం నుండి చాలా లేదు. జేన్ యొక్క ఆల్ ది వరల్డ్ విమానాల యొక్క వార్షిక సమస్యలు ఏవీ కోండ్ -1910 లేదా దాని టర్బో-ప్రొపుల్సూర్ పవర్‌ప్లాంట్ గురించి ప్రస్తావించలేదు. [23] సోవియట్ ఇంజనీర్ నికోలాయ్ రినిన్ 1920 ల చివరలో"&amp;" మరియు 30 ల ప్రారంభంలో రాసిన జెట్ మరియు రాకెట్ ఇంజిన్లపై తన సమగ్ర తొమ్మిది-వాల్యూమ్ ఎన్సైక్లోపీడియాలో కోండా గురించి ప్రస్తావించలేదు. [23] జెట్ యుగం ప్రారంభంలో, రియాక్టివ్ ఇంజిన్ల సంభావ్యత గుర్తించబడినప్పుడు, జెట్ ఇంజిన్ యొక్క అనేక చరిత్రలు వ్రాయబడ్డాయి. 1"&amp;"946 లో పూర్తయిన ఒకప్పుడు వర్గీకృత గుగ్గెన్‌హీమ్ ఏరోనాటికల్ లాబొరేటరీ మరియు జెట్ ప్రొపల్షన్ లాబొరేటరీ అధ్యయనం కోండ్ -1910 ను ""బహుశా ఎగిరిపోలేదు"" అని అభివర్ణించింది, కానీ ""సెంట్రిఫ్యూగల్ బ్లోవర్‌తో మెకానికల్ జెట్ ప్రొపల్షన్ పరికరాన్ని"" కలిగి ఉంది, దీనిల"&amp;"ో ఒకటి క్లెర్జెట్ పిస్టన్ ఇంజిన్ నుండి వేడి "" సహాయక జెట్ ప్రొపల్షన్. ""[23] సంపాదకీయంలో కోండా యొక్క"" ఆగ్మెంటెడ్ ఫ్లో ""పై వారి 1946 వ్యాసానికి దారితీస్తుంది, [52] విమాన నిబంధనలు"" చాలా తక్కువ జెట్ "". [53] అదే సంవత్సరంలో జాఫ్రీ జి. స్మిత్ తన గ్యాస్ టర్బ"&amp;"ైన్లు మరియు విమానాల కోసం జెట్ ప్రొపల్షన్ పుస్తకంలో సాంకేతిక అభివృద్ధిని వివరించాడు, కాని కోండ్ గురించి ప్రస్తావించలేదు. [54] 1950 లలో ఎల్'ఏవియేషన్ డి'అడర్ ఎట్ డెస్ టెంప్స్ హెరోక్స్ లో, రచయితలు ఇస్సీ-లెస్-మౌలినాక్స్ వద్ద 30 మీటర్లు (100 అడుగులు) ఇస్సీ-లెస్"&amp;"-మౌలినాక్స్ వద్ద మొదటి జెట్ విమానాన్ని ఎగరవేసి, క్రాష్‌తో ముగుస్తుంది. [55] 1953 లో, రైట్ బ్రదర్స్ ఫ్లైట్ నుండి 50 సంవత్సరాలలో ఫ్లైట్ యొక్క విమానాల చికిత్స కోండ్ -1910 ""డక్టెడ్ ఫ్యాన్"" ను కలిగి ఉంది మరియు కోండా గురించి చెప్పాడు ""అతను"" అతను కొన్ని అడుగ"&amp;"ుల దూరం బయలుదేరాడని నమ్ముతున్నాడు, తరువాత తొందరపడి దిగి, విరిగిపోయాడు రెండు దంతాలు '"", [56] J.W. రెండవ ప్రపంచ యుద్ధం చివరిలో పారిస్‌లో కోండేతో అడెర్లీ చర్చించిన తరువాత అడెర్లీ 1952 విమాన సంపాదకుడికి లేఖ. [57] అడెర్లీ ""పవర్ యూనిట్ డక్టెడ్-ఫ్యాన్ రకానికి "&amp;"చెందినదని ఖచ్చితంగా నిర్ధారించగలడు, ఇది 1930 ల కాప్రోని-క్యాంపిని విమానానికి ప్రాథమిక సూత్రాలలో ఉంటుంది"" (కాప్రోని కాంపిని N.1 ను సూచిస్తుంది). [57] 1950 ల ప్రారంభంలో, కోండా తన 1910 విమానాలను స్వయంగా ఎగురవేసినట్లు, మరియు 1910 ఇంజిన్ మొదటి మోటార్జెట్ అని "&amp;"పేర్కొనడం ప్రారంభించాడు, ఇంధన ఇంజెక్షన్ మరియు దహన ఉపయోగించి దాని థ్రస్ట్ సృష్టించడానికి. [23] 1955 మరియు 1956 లలో, అనేక విమానయాన వ్యాసాలు 1910 సంఘటనల కోండా వెర్షన్‌ను ప్రదర్శించాయి. విమాన తయారీదారులు లూయిస్ చార్లెస్ బ్రెగెట్ మరియు గాబ్రియేల్ వోయిసిన్ సమక్"&amp;"షంలో 1910 డిసెంబర్‌లో అతను బయలుదేరి క్రాష్ అయ్యానని ఆయన చెప్పారు. [58] 18 జనవరి 1956 న న్యూయార్క్ యొక్క బిల్ట్‌మోర్ హోటల్‌లోని వింగ్స్ క్లబ్‌కు ముందు కోండే ఈ విషయంపై మాట్లాడాడు, అక్కడ అతను ""నేను ఎయిర్ స్ట్రీమ్‌లోకి ఇంధనాన్ని ఇంజెక్ట్ చేయాలని అనుకున్నాను,"&amp;" ఇది ఎగ్జాస్ట్ వాయువుల ద్వారా మండించబడుతుంది, అదే వృత్తాకార బిలం ద్వారా కూడా ఛానెల్ చేయబడింది"" , అతను పవర్‌ప్లాంట్‌ను ఎప్పుడూ పూర్తి చేయలేదని సూచిస్తుంది. [23] [37] మార్టిన్ కైడిన్ వ్యక్తిగత ఇంటర్వ్యూ ఆధారంగా మే 1956 ఫ్లయింగ్ సంచిక కోసం ""ది కోండా స్టోరీ"&amp;""" రాశారు. [26] తన ""అతను 1910 లో ఎగిరిపోయాడు"" అనే వ్యాసం కోసం, రెనే ఆబ్రే కోండేను ఇంటర్వ్యూ చేశాడు మరియు సెప్టెంబర్ 1956 లో రాయల్ ఎయిర్ ఫోర్స్ ఫ్లయింగ్ రివ్యూలో ఒక విరుద్ధమైన కథను రాశాడు, కోండా 16 డిసెంబర్ 1910 న తన అసాధారణ విమానాలను ఎగురవేసినట్లు, ఆ ఇం"&amp;"ధనం ఖచ్చితంగా ఇంజెక్ట్ చేయబడింది మరియు అది ఇది ""ప్రపంచంలో మొదటి జెట్ ఫ్లైట్"". [23] ఇంటర్వ్యూ యొక్క ఆబ్రే యొక్క సంబంధంలో, విమానం టేక్-ఆఫ్ తర్వాత నిలిచిపోయింది, కోండ్ స్పష్టంగా విసిరి, ""నేలమీద సున్నితంగా కూలిపోయింది"" అక్కడ అది కాలిపోయింది. [23] విమాన ఇం"&amp;"జిన్‌ను ""కోండే యొక్క స్పెసిఫికేషన్‌కు ఒక స్నేహితుడు రూపొందించాడు"" అని ఆబ్రే రాశాడు, మరియు దాని బర్నింగ్ ఎగ్జాస్ట్ ""క్రింద మరియు ఫ్యూజ్‌లేజ్ యొక్క ప్రతి వైపుకు దర్శకత్వం వహించబడింది, ఇది ఆస్బెస్టాస్ చేత హాని కలిగించే ప్రదేశాలలో రక్షించబడింది."" [23] జెట"&amp;"్ యుగంలో. [23] 1956 నాటి ఎయిర్లేన్స్, కోండే స్వయంగా ""ది ఫస్ట్ జెట్ ఫ్లైట్"" పేరుతో ఒక కథనాన్ని ప్రచురించాడు. మేలో ఎగిరేందుకు కైడిన్ వ్రాసిన అదే వచనాన్ని అతను సమర్పించాడు: ""డిసెంబరులో, మేము విమానం దాని హ్యాంగర్ నుండి ఇస్సీ-లెస్-మౌలినేక్స్ వద్ద తీసుకువచ్చ"&amp;"ాము మరియు కొంచెం కోక్సింగ్ తరువాత, మోటారును ప్రారంభించాము. నేను తప్పక అంగీకరించాలి ఎప్పుడూ అత్యుత్తమ పైలట్. విమానాన్ని ముందుకు నెట్టడం. నేను వీల్ బ్లాకులను తొలగించడానికి సిగ్నల్ ఇచ్చాను, మరియు విమానం నెమ్మదిగా ముందుకు సాగడం ప్రారంభించింది. నేను ఈ రోజు ఎగర"&amp;"డానికి ప్రయత్నించనని had హించాను, కాని ఇస్సీ-లెస్ వద్ద ఉన్న చిన్న మైదానంలో గ్రౌండ్ టెస్ట్ మాత్రమే చేస్తాను -మౌలినాక్స్. నియంత్రణలు నాకు చాలా వదులుగా అనిపించాయి, కాబట్టి నేను టర్బైన్‌లోకి ఇంధనాన్ని ఇంజెక్ట్ చేసాను. చాలా ఎక్కువ! ఒక క్షణంలో నేను మంటలతో చుట్ట"&amp;"ుముట్టాను! నేను తగ్గించి నా శక్తిని త్వరగా తగ్గించాల్సి వచ్చింది. నేను థొరెటల్ మరియు మంటలు తగ్గించాను . అప్పుడే నా తల ఎత్తడానికి నాకు అవకాశం ఉంది. నేను సా విమానం వేగం పొందింది, మరియు క్షేత్రానికి సరిహద్దులో ఉన్న పురాతన కోటల గోడలు నా వైపు lung పిరితిత్తులన"&amp;"ి కలిగి ఉన్నాయి. నేను కర్రపై వెనక్కి లాగాను, చాలా కష్టం. ఒక క్షణంలో విమానం గాలిలో ఉంది, నిటారుగా ఉన్న కోణంలో పైకి lung పిరితిత్తుతుంది. నేను ఎగురుతున్నాను -విమానం టిప్పింగ్ అని నేను భావించాను -ఆపై ఒక వింగ్ మీద జారిపోతున్నాను. సహజంగా, నేను నా ఎడమ చేతితో గ్"&amp;"యాస్ మరియు జెట్ ఇంధనాన్ని నా కుడి తో కత్తిరించాను. నాకు తెలిసిన తదుపరి విషయం, నేను విమానం నుండి విసిరివేయబడ్డాను, అది నెమ్మదిగా దిగి, మంటల్లో పగిలింది. సెల్యులాయిడ్ లేదా ఇంధనం అగ్నిప్రమాదానికి కారణం కాదా అని శిధిలాల నుండి నిర్ణయించడం అసాధ్యం. కానీ పరీక్ష "&amp;"ముగిసింది. నేను మొదటి జెట్ విమానం ఎగిరిపోయాను. ""[26] విమానయాన కథల సమాహారం 1957 లో కోండెస్ యొక్క స్నేహితుడు మేజర్ విక్టర్ హౌవార్ట్ చేత ప్రచురించబడింది, అతను కోండ్ ఎగిరిన రోజు మరియు క్రాష్ అయిన రోజు ప్రత్యక్ష సాక్షి అని రాశాడు. [6] ఒక అధ్యాయం. [6] ఒక అధ్యా"&amp;"యం. [6] ఈ పుస్తకం యొక్క హౌవార్ట్, ఫ్రెంచ్ డ్రాగన్ల బృందంతో కలిసి, ఎయిర్ఫీల్డ్ చుట్టూ రెండుసార్లు టాక్సీడ్ గా చూసాడు, పాత కోట గోడ యొక్క శిధిలాలను నివారించడానికి ఎత్తివేసాడు, ఎక్కువ శక్తిని వర్తింపజేయడం ద్వారా ఇంజిన్ నుండి మంటలను ప్రారంభించాడు మరియు విసిరివ"&amp;"ేయబడ్డాడు మరియు విసిరివేయబడ్డాయి విమానం నుండి అది గోడను తాకిన క్షణం, కోండ్ ""చెడుగా బాధపడలేదు"". స్లాట్లు, [NB 1] ముడుచుకునే ల్యాండింగ్ గేర్ మరియు ఫ్యూజ్‌లేజ్ ప్రొఫైల్‌ను తగ్గించడానికి ఓవర్‌హెడ్ వింగ్‌లో జరిగిన ఇంధన సరఫరా మరియు తద్వారా లాగండి. నేషనల్ ఎయిర"&amp;"్ అండ్ స్పేస్ మ్యూజియం (NAS M), హుయిక్ కార్పొరేషన్ చేత తయారు చేయబడింది మరియు దర్శకుడు S. పాల్ జాన్స్టన్ మరియు ప్రారంభ ఏవియేషన్ క్యూరేటర్ లూయిస్ కాసే చేత స్వీకరించబడింది. [60] రాకెట్ ఇంజనీర్ జి. హ్యారీ స్టైన్ 1961 నుండి 1965 వరకు హుయిక్ కార్పొరేషన్‌లో కోండ"&amp;"ేతో కలిసి పనిచేశారు మరియు 1962 లో అతనిని ఇంటర్వ్యూ చేశారు. [6] 1967 లో, మ్యాగజైన్ ఎగిరే స్టైన్ రాసిన ఖాతాను ముద్రించింది, ఇది ల్యాండింగ్ గేర్‌ను దిగువ వింగ్‌లోకి ఉపసంహరించుకుంటుందని, ఇంధన ట్యాంక్‌తో ఎగువ వింగ్‌లో దాగి ఉంది. [61] కోండా 10 డిసెంబర్ 1910 న ఎ"&amp;"గిరిందని స్టైన్ రాశాడు మరియు విమానంలో పవర్‌ప్లాంట్ అమర్చిన తరువాత ""రెండు జెట్ ఎగ్జాస్ట్"" నుండి వచ్చిన వేడిని ""నాకు చాలా ఎక్కువ"" అని వర్ణించాడు. [61] కోండే మరణం తరువాత 1980 లలో, స్టైన్ ఒక మ్యాగజైన్ వ్యాసం మరియు 1910 విమానాన్ని ప్రస్తావించే ఒక పుస్తకం ర"&amp;"ాశాడు, మాస్టర్ మెకానిక్ పియరీ మతాధికారి పేరు వంటి కొత్త వివరాలతో సహా టర్బో-ప్రొపుల్సూర్ను నిర్మించడంలో సహాయపడిన స్నేహితుడు. [6] స్టైన్ 10 డిసెంబర్ ఫ్లైట్ గురించి వివరిస్తుంది గ్రౌండ్, బర్నింగ్. [6] స్టైన్ తన అంచనాను ""కోండా యొక్క టర్బోప్రోపుల్సర్‌కు నిజమై"&amp;"న జెట్ యొక్క అంశాలు ఉన్నాయి"" అని ఇచ్చాడు, కాని పేటెంట్ దరఖాస్తుకు ""క్లిష్టమైన దశ -సంపీడన గాలిలోకి ఇంధనాన్ని ప్రేరేపించడం"" గురించి సూచనలు లేవు. [6] ""ప్రారంభ సమయంలో అనేక జెట్-చోదక విమానాలు ఉనికిలో ఉన్నప్పటికీ-1910 కోండా జెట్ మరియు 1938 కాప్రోని క్యాంపిన"&amp;"ి N.1-మొదటి స్వచ్ఛమైన జెట్ విమాన విమాన విమాన ప్రయాణం 1938 లో జర్మనీలో తయారు చేయబడింది. [62] 1965 లో, నాస్మాకు చెందిన చరిత్రకారుడు ఎమెరిటస్ పాల్ ఇ. గార్బెర్ కోండేను ఇంటర్వ్యూ చేశాడు, అతను డిసెంబర్ 1910 ఫ్లైట్ ప్రమాదమని, అతను ఐదు అంశాలను పరీక్షించాలని అనుకు"&amp;"న్న కాక్‌పిట్‌లో తనను తాను కూర్చున్నాడు: విమాన నిర్మాణం, ఇంజిన్, వింగ్ లిఫ్ట్, నియంత్రణల బ్యాలెన్స్ మరియు ఏరోడైనమిక్స్. ఇంజిన్ నుండి వేడి ""అద్భుతమైనది"" అని అతను చెప్పాడు, కాని అతను జెట్ పేలుడును చెక్క ఫ్యూజ్‌లేజ్ నుండి దర్శకత్వం వహించడానికి మైకా షీట్లను"&amp;" మరియు విక్షేపం ప్లేట్లను ఉంచాడు. [23] కోండ్ యొక్క విమానం ముందుకు సాగడం మరియు భూమి నుండి పైకి లేవడం ప్రారంభించడంతో, ""ఎగ్జాస్ట్ ఫ్లేమ్, బాహ్యంగా అభిమానించడానికి బదులుగా, లోపలికి వక్రంగా మరియు విమానాలను మండించింది"" అని రాశాడు. నియంత్రణలో ఉంది, కానీ ల్యాండ"&amp;"ింగ్ ""ఆకస్మికంగా"" ఉంది మరియు అతను ఎయిర్ఫ్రేమ్ గురించి స్పష్టంగా విసిరివేయబడ్డాడు, ఇది పూర్తిగా మంటతో వినియోగించబడింది, ఇంజిన్ ""కొన్ని కొన్ని తెల్లటి పొడి"" గా తగ్గింది. [23] 1960 లో, చార్లెస్ హార్వర్డ్ గిబ్స్-స్మిత్, లండన్లోని సైన్స్ మ్యూజియంలో ఏవియేషన"&amp;"్ హిస్టారియన్, 1950 ల మధ్యలో కోండ్ మొదటి జెట్ ఇంజిన్ విమానాన్ని నిర్మించి, ప్రయాణించాడని స్పందించారు. [1] గిబ్స్-స్మిత్ ఇలా వ్రాశాడు, ""ఈ యంత్రం గురించి ఇటీవల కొంత వివాదాలు తలెత్తాయి, దీనిని రుమానియన్-జన్మించిన మరియు ఫ్రెంచ్-నివాసమైన హెన్రీ కోండా రూపొందిం"&amp;"చారు, దీనిని అక్టోబర్ 1910 లో పారిస్ సెలూన్లో ప్రదర్శించారు. ఇటీవల వరకు ఇది అన్నింటికీ అంగీకరించబడింది- కలప సెస్క్విప్లేన్, కాంటిలివర్ రెక్కలతో, 50 హెచ్‌పి మతాధికారి ఇంజిన్‌తో నడిచే ఒక పెద్ద కానీ సరళమైన డక్టెడ్ ఎయిర్ ఫ్యాన్ రూపంలో 'టర్బో-ప్రొపుల్సూర్' నడు"&amp;"పుతుంది. ఈ అభిమాని యంత్రం యొక్క ముక్కుకు కుడివైపు అమర్చారు మరియు కౌలింగ్ ముక్కు మరియు భాగాన్ని కప్పింది ఇంజిన్: ఫలితంగా సాదా గాలి యొక్క 'జెట్' విమానంను నడిపించడం. ""[1] అతను"" అది ఎగిరింది, లేదా పరీక్షించబడిందని, ఆ సమయంలో కూడా తయారు చేయబడిందని వాదనలు లేవు"&amp;" ""అని రాశాడు, మరియు దాని కథ ఫ్లయింగ్ అకస్మాత్తుగా 1950 లలో కనిపించింది [1]-ఈ విమానం ""దాని అస్పష్టత నుండి విడదీయబడలేదు"". ఫ్రెంచ్ విమానయానంలో, ఫ్రెంచ్ సైన్యం యొక్క నిరంతర పరిశీలన రిపోర్టర్లు మరియు ఫోటోగ్రాఫర్‌లు మరియు ఇతర దేశాల విమానయాన నిపుణులచే. ఎయిర్ఫ"&amp;"ీల్డ్ ""పారిస్లో అత్యంత ప్రసిద్ధ, ఎక్కువగా ఉపయోగించబడిన, ఎక్కువగా గమనించిన, మరియు చాలా 'ఎయిర్ఫీల్డ్' అని ఆయన అన్నారు, మరియు అన్ని సంఘటనలు, ఒక ఉత్తేజకరమైన క్రాష్ మరియు అగ్నిప్రమాదం ద్వారా నాశనం చేయనివ్వండి, స్థానికంగా నిర్వహించబడుతోంది సైనిక నివేదికలలో పేప"&amp;"ర్లు మరియు వివరించబడినవి, కానీ కోండ్ -1910 పరీక్షించబడుతున్న, ఎగిరిన లేదా నాశనం చేయబడిన సమకాలీన ఖాతాలు లేవు. [1] గిబ్స్-స్మిత్ పాయింట్ ద్వారా కోండ్ వాదనలను ప్రతిఘటించాడు, విమానానికి ముడుచుకునే అండర్ క్యారేజ్ లేదని, ప్రముఖ లేదా వెనుకంజలో ఉన్న ఎడ్జ్ వింగ్ స"&amp;"్లాట్లు లేవని, రెక్కలో ఇంధన ట్యాంక్ ఓవర్ హెడ్ లేదని మరియు ఇంధనం ఇంజెక్ట్ చేయలేదని చెప్పాడు ఏదైనా టర్బైన్. ఇంజిన్ యొక్క ఎయిర్ స్ట్రీమ్‌లో ఏదైనా దహన ప్రారంభించబడితే పైలట్ వేడి ద్వారా చంపబడతారని గిబ్స్-స్మిత్ ఎత్తి చూపారు. [1] 1970 లో గిబ్స్-స్మిత్ కోండా -19"&amp;"10 గురించి మరొక ఖాతాను రాశాడు, 1960 లో ఉన్న అదే పదజాలం ఉపయోగించి: ""మరొక విజయవంతం కాని, కానీ ప్రవచనాత్మక, యంత్రం అక్టోబర్లో పారిస్ సెలూన్లో ప్రదర్శించిన కోండా బైప్‌లేన్ (ఖచ్చితంగా మాట్లాడటం). ఇది. ఇది. ఆల్-వుడ్ నిర్మాణంలో, పూర్తిగా కాంటిలివర్డ్ రెక్కలతో-ఇ"&amp;"ది చాలా బలంగా అనిపించలేదు-మరియు వాలుగా ఉన్న క్రూసిఫార్మ్ టెయిల్-యూనిట్ తో ఆంటోనిట్ లాంటి ఫ్యూజ్‌లేజ్; ఇది 50 హెచ్‌పి మతాధికారి ఇంజిన్‌తో కూడిన ప్రతిచర్య ప్రొపల్షన్ యూనిట్‌తో పెద్దదిగా ఉంది. దాని ముందు డక్టెడ్ అభిమాని, తరువాతి కౌలింగ్‌లో జతచేయబడినది, ఇది య"&amp;"ంత్రం యొక్క ముక్కును మరియు ఇంజిన్ యొక్క భాగాన్ని కప్పింది: అభిమాని ఒక సాధారణ గాలి-అభిమాన గాలిని వెనక్కి తీసుకుంటుంది. బౌండ్, ఈ విమానం జెట్-చోదక విమానంలో మొదటి పూర్తి-పరిమాణ ప్రయత్నంగా నిలుస్తుంది. ""[63] 2010 లో, అంటోనియు గిబ్స్-స్మిత్ లేకపోవడం యొక్క ఆధార"&amp;"ాల ఆధారంగా, విమానం ఎప్పుడూ పరీక్షించబడలేదని లేదా ఎగిరింది, కానీ ఆ గిబ్స్-స్మిత్ అతని పదవికి మద్దతు ఇవ్వడానికి ఎటువంటి సాక్ష్యాలు కనుగొనబడలేదు. అదేవిధంగా, ఆంటోనియు పరీక్ష విమానానికి ఖచ్చితమైన రుజువును కనుగొనలేకపోయాడు. 1910 మరియు 1911 లలో కోండే క్లెయిమ్ చేస"&amp;"ిన ఫ్రెంచ్ పేటెంట్లను గిబ్స్-స్మిత్ తనిఖీ చేయలేదని ఆంటోనియు రాశాడు, ముడుచుకునే గేర్, ప్రముఖ ఎడ్జ్ వింగ్ స్లాట్ మరియు అప్పర్ వింగ్ ఇంధన ట్యాంక్లను వివరిస్తాడు మరియు ప్రైవేట్ సేకరణల నుండి ఛాయాచిత్రాలను అతను చూడలేదని, దీని గురించి అంశాలను ప్రదర్శించలేదు. అతన"&amp;"ు రాశాడు. [42] [64] 1980 లో, నాస్మ్ చరిత్రకారుడు ఫ్రాంక్ హెచ్. వింటర్ హుయిక్ కార్పొరేషన్‌లో ఉన్నప్పుడు 1965 డ్రాయింగ్‌లు మరియు స్పెసిఫికేషన్లను పరిశీలించింది మరియు కోండా యొక్క వాదన గురించి ఒక వ్యాసం రాశారు: ""యంత్రం యొక్క అంతర్గత పనితీరు గురించి పూర్తిగా "&amp;"కొత్త వివరణ ఉంది, అది ఏ జరగదు. [1910 లలో] ఇచ్చిన ఖాతాలు మరియు ఇది పేటెంట్ స్పెసిఫికేషన్లన్నింటినీ ధిక్కరిస్తుంది. ""[23] కోండే తన 1910 విమానంలో వివిధ విరుద్ధమైన కథలను చెప్పాడు, మరియు కోండా తన వాదనలకు రుజువుగా మార్చబడిన డ్రాయింగ్ల సమితిని ఉత్పత్తి చేశాడు:"&amp;""" కోండా కథ యొక్క ఈ సంస్కరణ మరియు అతని మునుపటి వాటి మధ్య తేడాలు గుర్తించబడలేదు మరియు ఎత్తి చూపవలసిన అవసరం లేదు; స్పష్టమైనవి అయినప్పటికీ: ప్రణాళికాబద్ధమైన మరియు పూర్తిగా ప్రమాదవశాత్తు మరియు అనుకోకుండా విమానానికి వ్యతిరేకంగా; క్షేత్రం గురించి బిజీగా ఉన్న టా"&amp;"క్సీకి వ్యతిరేకంగా తక్షణ విమానము; కోండా విమానం నుండి విసిరిన తరువాత, కోండా ల్యాండింగ్ తర్వాత ముందుకు సాగింది, మరియు మొదలైనవి. అతని వ్యక్తిగత జ్ఞాపకాలతో పాటు, హెన్రీ కోండా కూడా మ్యూజియంకు కొన్ని డ్రాగా ఇచ్చాడు అతని టర్బో-ప్రొపల్సూర్ యొక్క రెక్కలు మరియు దృష"&amp;"్టాంతాలు. డ్రాయింగ్లు, యంత్రం యొక్క అంతర్గత వివరాలను చూపించడానికి ఉద్దేశించినవి దురదృష్టవశాత్తు ఆధునికమైనవి. అంటే, అవి 1960 లలో స్పష్టంగా అమలు చేయబడ్డాయి, 1910 లేదా 1911 లో కాదు; అధ్వాన్నంగా, టర్బైన్ యొక్క వెనుక భాగంలో ఇంధన ఇంజెక్షన్ అవుట్లెట్ గొట్టాలు అస"&amp;"లు డ్రాయింగ్లకు అదనంగా అదనంగా కనిపించాయి. In brief, the drawings by themselves do not constitute evidence in Coanda's claim.""[23]In his article, Winter wondered why Coandă did not add the novel feature of fuel injection and air stream combustion to his M"&amp;"ay 1911 patent applications if that feature had been present during his supposed flying experience five months earlier. Rather, Winter noted that the August 1910 patent filings in French were essentially the same as the May 1911 ones in English, and that "&amp;"all the descriptions were applicable to air or water flowing through the device, meaning that the patents could not possibly include fuel combustion in the jet stream. He also noted that no mention was made in the early patents of asbestos or mica heat sh"&amp;"ields, or of any fuel injection or combustion.[23] While looking through aviation periodicals and Paris newspapers reporting for the month of December 1910, Winter found that there was a spell of bad weather at Issy during which no flying took place. This"&amp;" situation occurred mid -month, the period covering the conflicting dates (10 and 16 December) that Coandă said his aircraft was tested, flown and crashed.[23] In their regular ""Foreign Aviation News"" column, Flight magazine reported that the ""blank pe"&amp;"riod"" of inclement weather at Issy ended on the 19th when Guillaume Busson tested a monoplane made by Armand Deperdussin.[65] Other aircraft tests and piloting activities were listed, with no mention of Coandă or his machine.[65] Winter found that Camill"&amp;"e (or Cosimo) Canovetti, an Italian civil and aviation engineer, had been working on a turbo-propulseur-style aviation engine before Coandă, and had attempted to show an aircraft with such an engine at the Aviation Exposition in Milan in 1909. Canovetti t"&amp;"ook out patents on his machine in 1909, and more in 1910.[23] Canovetti wrote in 1911 that the 1910 appearance of the Coandă engine ""called general attention"" to designs like his.[23] Modern reference books about aviation history represent the Coandă-19"&amp;"10 in various ways, if they mention the machine or the inventor at all. Some acknowledge Coandă as the discoverer of the Coandă effect but give Hans von Ohain the honour of designing the first jet engine to power an aircraft in manned flight, and Frank Wh"&amp;"ittle the honour of completing and patenting the first jet engine capable of such flight.[66] In their 1994 book American Aviation, authors Joe Christy and LeRoy Cook state that Coandă's 1910 aircraft was the first jet.[67] Aviation author Bill Gunston ch"&amp;"anged his mind two years after publishing a 1993 book in which he gave Coandă credit for the first jet engine. Gunston's 1995 description began: ""Romanian Henri Coanda built a biplane with a Clerget inline piston engine which, instead of turning a propel"&amp;"ler, drove a centrifugal compressor blowing air to the rear. The thrust was said to be 220 kilograms [490 lb], a figure the author disbelieves. On 10 December 1910 the aircraft thus powered inadvertently became airborne, crashed and burned. Often called '"&amp;"a turbine aeroplane', this was of no more significance than the Campini aircraft mentioned later, and Coanda wisely decided to switch to a propeller.""[68] In his publication of 1998, World Encyclopedia of Aero Engines: All major aircraft power plants, fr"&amp;"om the Wright brothers to the present day, Gunston did not include Coanda; nor did he include Coanda in 2005's Jane's Aero-Engines or 2006's World Encyclopedia of Aero Engines. Walter J. Boyne, director of the National Air and Space Museum and a prolific "&amp;"aviation author, mentions Coandă in passing a few times in his works. Boyne discusses Coandă briefly in one of his books, The Leading Edge: ""Professor Henri Coanda, whose scientific work was impeccable, designed and built a jet aircraft in 1910; it, like"&amp;" Martin's Kitten [the Martin KF-1 biplane], was superbly built and technically advanced—and could not fly.""[69] In a later magazine article sidebar, Boyne described more details: ""Romanian inventor Henri Coanda attempted to fly a primitive jet aircraft "&amp;"in 1910, using a four-cylinder internal combustion engine to drive a compressor at 4,000 revolutions per minute. It was equipped with what today might be called an afterburner, producing an estimated 500 pounds [2.3 kN or 230 kgf] of thrust. Countless loy"&amp;"al Coanda fans insist that the airplane flew. Others say it merely crashed.""[70] In 1980 and 1993, Jane's Encyclopedia of Aviation included an entry on the 1910 aircraft, calling it the ""Coanda turbine"" and describing it as ""the world's first jet-prop"&amp;"elled aircraft to fly"".[71] In 2003, Winter co-authored a book with fellow NASM curator F. Robert van der Linden: 100 Years of Flight: A Chronicle of Aerospace History, 1903–2003. In the book the Coandă-1910 is described as an unsuccessful ducted fan air"&amp;"craft lacking documentation to substantiate any flight test.[72] Citing Carl A. Brown's 1985 A History of Aviation, Tim Brady, the Dean of Aviation at Embry–Riddle Aeronautical University, wrote in 2000: ""the development of the jet is, broadly, the story"&amp;" of three men: Henri Coanda, Sir Frank Whittle, and Pabst von Ohain...""[73] His description of Coandă's disputed test flight agreed that fuel injection and combustion had been initiated in the rotary compressor's vent, with the novel detail that the airc"&amp;"raft ""flew for about a thousand feet [300 m] before crashing into a wall.""[73] In 1990 at the 24th Symposium of the International Academy of Astronautics, one of the papers presented included this sentence: ""It is to Henri Coanda (1886–1972), a world f"&amp;"amous inventor and pioneer of jet flight, that space engineering owes—beside one of the first model planes provided with a rocket engine (1905)—the construction and engine experiment of the first jet aircraft, the 'Coanda-1910'.""[74] In 2007 in his popul"&amp;"ar book Extreme Aircraft, Ron Miller wrote that the powerplant in the Coandă-1910 was one of the ""earliest attempts"" at a jet engine, but was unsuccessful—it was ""incapable of actual flight"", unlike the engines designed by Whittle and Ohain.[75] The q"&amp;"uestion of the Coandă-1910 being the first jet aircraft does not appear to be resolved, supporting Stine's view: ""Whether Henri Coanda built the first true jet will probably be argued interminably.""[6] In the 2000s, Dan Antoniu and other Romanian aviati"&amp;"on experts investigated existing photographs of the Coandă-1910, leading them to believe that the aircraft presented at the exhibition was not finished, that it was exhibited with many improvisations. Antoniu published Henri Coandă and his technical work "&amp;"during 1906–1918, a 2010 book in which he said that the unfinished state of the aircraft led to Coandă filing several extra patents and starting a new series of studies with the aim of making the machine airworthy. For instance, Antoniu wrote that the exh"&amp;"aust pipes of the Clergét engine appeared free; there were no devices to redirect exhaust gases to the turbine as described in the patent, and there were no heat shields for crew protection. As well, the central attachment of the tubular struts holding th"&amp;"e wings to the fuselage, with mere collars secured with screws, was judged by Antoniu as appearing potentially unsafe during take-off or landing because of the ""considerable loads on the struts"". The X-shaped empennage was covered at high angles by the "&amp;"horizontal stabiliser making it unusable, and any high-speed taxi would put the machine in danger of a nose-over.[76] A full-size replica of the Coandă-1910, built in 2001, is displayed in Bucharest at the National Military Museum,[77] and a scale model i"&amp;"s displayed in the French Air and Space Museum at Paris – Le Bourget Airport.[78] At the site of the historic Issy-les-Moulineaux airfield, a large plaque lists the three pioneers of flight most closely associated with the airfield: Louis Blériot, Alberto"&amp;" Santos-Dumont and Henri Farman.[79] Later, a plaque honouring Coandă and Romanian aviation engineer Traian Vuia was placed on a nearby building under the auspices of the mayor of Issy-les-Moulineaux, L'Aéroclub de France, and the Romanian Association for"&amp;" Aviation History.[80] Construction on a full-sized functional replica of the plane began in March 2010 at Craiova, Romania, by a team of engineers and former test pilots from I.R.Av. Craiova.[81] The replica is based on plans that Coandă reworked in 1965"&amp;" because the 1910 plans were lost. It uses metal for the fuselage rather than wood, and its intended engine is a true jet, the Motorlet M-701, made for the 1960s-era Aero L-29 Delfín military trainer.[82] In October 2010 the National Bank of Romania issue"&amp;"d a commemorative silver coin for the centennial of the building of the first jet aircraft. The 10-lei piece is intended for coin collectors, with the official purchase price set at 220 lei. It represents the aircraft on the obverse side and a portrait of"&amp;" Coandă on the reverse, including Romanian words which translate to ""first jet aircraft"".[83] The same month the philatelic section of the Romanian Post, Romfilatelia, produced a limited edition philatelic folder and a stamp commemorating the centennial"&amp;" of jet aircraft. The stamp presents a modern internal schema of the Coandă-1910, a drawing of the injectors and burners, and a quote from Gustave Eiffel: ""This boy was born 30 if not 50 years too early"".[84] At the European Parliament in December, pres"&amp;"ident Jerzy Buzek opened a centennial exhibition celebrating the building and testing of the Coandă-1910.[85][86] Data from Contemporary pamphlet[10]General characteristics")</f>
        <v>రొమేనియన్ ఆవిష్కర్త హెన్రీ కోండే రూపొందించిన కోండ్ -1910, ఒక వాహిక అభిమానితో నడిచే అసాధారణమైన సెస్క్విప్లేన్ విమానం. కోండే చేత "టర్బో-ప్రొపల్సూర్" అని పిలుస్తారు, దాని ప్రయోగాత్మక ఇంజిన్ ఒక సాంప్రదాయ పిస్టన్ ఇంజిన్ కలిగి ఉంది, ఇది బహుళ-బ్లేడెడ్ సెంట్రిఫ్యూగల్ బ్లోవర్‌ను నడిపిస్తుంది, ఇది వాహికలోకి అయిపోయింది. అక్టోబర్ 1910 లో పారిస్‌లో జరిగిన రెండవ అంతర్జాతీయ ఏరోనాటికల్ ఎగ్జిబిషన్‌లో అసాధారణమైన విమానం దృష్టిని ఆకర్షించింది, ఇది ప్రొపెల్లర్ లేని ఏకైక ప్రదర్శన, కానీ ఈ విమానం తరువాత ప్రదర్శించబడలేదు మరియు ఇది ప్రజల అవగాహన నుండి పడిపోయింది. మంచు స్లెడ్జ్ నడపడానికి కోండే ఇదే విధమైన టర్బో-ప్రొపుల్సర్‌ను ఉపయోగించాడు, కాని అతను దానిని విమానాల కోసం మరింత అభివృద్ధి చేయలేదు. దశాబ్దాల తరువాత, మోటారుజెట్స్ మరియు టర్బోజెట్ల యొక్క ఆచరణాత్మక ప్రదర్శన తరువాత, కోండే తన ప్రారంభ ప్రయోగాలు జెట్ కు పూర్వగామిగా ఎలా ఉన్నాయనే దాని గురించి వివిధ విరుద్ధమైన కథలను చెప్పడం ప్రారంభించాడు, అతని టర్బో-ప్రొపుల్సూర్ వైమానిక దళంలో ఇంధన దహనంతో మొట్టమొదటి మోటార్జెట్ ఇంజిన్. అతను డిసెంబర్ 1910 లో ఒకే సంక్షిప్త విమానంలో చేసినట్లు పేర్కొన్నాడు, టేకాఫ్ తరువాత క్రాష్ అయ్యాడు, ఈ విమానం అగ్నిప్రమాదంలో నాశనం చేయబడింది. ఇద్దరు విమానయాన చరిత్రకారులు కోండే యొక్క సంఘటనల సంస్కరణను ఎదుర్కున్నారు, ఇంజిన్ ఎయిర్ స్ట్రీమ్‌లో దహన ఉందని రుజువు లేదని, మరియు విమానం ఎగురుతున్నట్లు ఎటువంటి రుజువు లేదని అన్నారు. 1965 లో, కోండే తన దహన డక్టింగ్ యొక్క వాదనను నిరూపించడానికి డ్రాయింగ్లను ముందుకు తీసుకువచ్చాడు, కాని ఇవి పునర్నిర్మించబడ్డాయి, అసలు నుండి గణనీయంగా భిన్నంగా ఉన్నాయి. కొంతమంది బ్రిటిష్ విమానయాన చరిత్రకారులు కొట్టిపారేసినట్లు, కోండే యొక్క టర్బో-ప్రొపుల్సూర్ డిజైన్ "సాదా గాలి" యొక్క బలహీనమైన ప్రవాహాన్ని కలిగి ఉందని, ఇంధన దహన నుండి విస్తరించే శక్తివంతమైన గాలి కాదు. [1] [2] [3] 2010 లో, కోండా మొదటి జెట్ను కనుగొన్నారనే భావన ఆధారంగా, జెట్ విమానం యొక్క శతాబ్ది జెట్ విమానాల జెట్ జరుపుకున్నారు. ప్రత్యేక నాణెం మరియు స్టాంప్ జారీ చేయబడ్డాయి మరియు విమానం యొక్క పని ప్రతిరూపంపై నిర్మాణం ప్రారంభమైంది. యూరోపియన్ పార్లమెంటులో, ఒక ప్రదర్శన కోండ్ -1910 యొక్క భవనం మరియు పరీక్షలను జ్ఞాపకం చేసింది. 1905 లోనే రియాక్టివ్ ప్రొపెల్డ్ ఫ్లైట్ సాధించడానికి కోండే ఆసక్తి చూపించాడు, బుకారెస్ట్‌లోని రొమేనియన్ ఆర్మీ ఆర్సెనల్ వద్ద మోడల్ విమానాలకు అనుసంధానించబడిన రాకెట్ల పరీక్షలను నిర్వహించింది. [4] రహస్యంగా, జర్మనీలోని స్పాండౌ వద్ద, కోండ్ ఒకే ట్రాక్టర్ ప్రొపెల్లర్‌తో కూడిన ఫ్లయింగ్ మెషీన్ను విజయవంతంగా పరీక్షించాడు మరియు 50-హార్స్‌పవర్ (37 kW) ఆంటోనిట్టే ఇంజిన్‌తో నడిచే రెండు కౌంటర్-రొటేటింగ్ ప్రొపెల్లర్లు లిఫ్ట్ అందించాడు. ఫ్యూజ్‌లేజ్ సెంట్రెలైన్ వెంట ఉంచబడిన, చిన్న వెనుక లిఫ్ట్ ప్రొపెల్లర్‌ను నిలువుగా అమర్చారు, పెద్ద ఫ్రంట్ ఒకటి 17 డిగ్రీల వద్ద కొద్దిగా ముందుకు వంపుతిరిగింది. [5] తరువాతి వాదనల ప్రకారం, జర్మన్ సామ్రాజ్యం యొక్క ఛాన్సలర్ బెర్న్‌హార్డ్ వాన్ బోలో సాక్ష్యమిచ్చిన కాసెల్ వద్ద కోండ్ విమానాన్ని పరీక్షించాడు. ఈ సమయంలోనే జెట్ ప్రొపల్షన్ పట్ల కోండే యొక్క ఆసక్తి ప్రారంభమైంది, విమానం మరియు జెట్-ప్రొపెల్డ్ మోడల్ డిసెంబర్ 1907 లో బెర్లిన్‌లోని స్పోర్తాల్లే ఇండోర్ స్పోర్ట్స్ అరేనాలో ప్రదర్శించబడ్డారని పేర్కొంది. [6] కోండే బెల్జియంలోని లీగేలో తన అధ్యయనాలను కొనసాగించాడు, అక్కడ అతని రూమ్మేట్ మరియు స్నేహితుడు జియోవన్నీ బాటిస్టా కాప్రోనితో కలిసి అతను కోండె-కాప్రోని బాక్స్ గ్లైడర్‌ను నిర్మించాడు, ఒట్టో లిలిఎంట్‌హాల్ మరియు ఆక్టేవ్ చాన్యూట్ రూపొందించిన గ్లైడర్‌ల ప్రణాళికల ఆధారంగా, అతను గతంలో చార్లోటెన్బర్గ్ మరియు స్పాండౌ వద్ద అధ్యయనం చేశాడు. 7] 1909 లో అతను లీజ్-స్పా ఏరోక్లబ్ యొక్క సాంకేతిక డైరెక్టర్‌గా ఉద్యోగం పొందాడు, మరియు ఆ సంవత్సరం చివరిలో, కార్ల తయారీదారు జోచిమ్ సహాయంతో అతను కోండా-జోచిమ్ గ్లైడర్‌ను నిర్మించాడు. [8] బెల్జియంలోని స్పా-మాల్చాంప్స్ వద్ద గ్లైడర్ ఎగిరినప్పుడు కాప్రోని హాజరయ్యారు. [9] 15 నవంబర్ 1909 న ఎకోల్ సుపీరియూర్ డి'అరోన్యుటిక్ ఎట్ డి కన్స్ట్రక్షన్స్ మెకానిక్స్ ప్రారంభంతో, కోండా పారిస్‌కు వెళ్లారు. తన బెల్జియన్ ప్రయోగాల యొక్క కొనసాగింపుగా, మరియు ముఖ్యంగా వింగ్ ఏరోఫాయిల్స్ అధిక వేగంతో పరీక్షించడానికి ఒక మార్గం కోసం చూస్తున్న అతను, అతను ఎల్'రో-క్లబ్ డి ఫ్రాన్స్ సహ వ్యవస్థాపకుడు ఎర్నెస్ట్ ఆర్చ్ డీకాన్‌ను సంప్రదించాడు, అతను కోండాలను గుస్తావ్ ఈఫిల్ మరియు పాల్ లకు ఆదేశించాడు పెయిన్లేవ్. వారి సహాయంతో, ఫ్రాన్స్ రైల్వేకు ఉత్తరాన ఉన్న లోకోమోటివ్ ముందు భాగంలో ఈఫిల్ నిర్మించిన ప్లాట్‌ఫాంపై వేర్వేరు వింగ్ కాన్ఫిగరేషన్‌లు మరియు వాయు నిరోధకతను పరీక్షించడానికి అతను అనుమతి పొందాడు. మార్చిలో, అతను హన్రియోట్ మోనోప్లేన్‌లో రీమ్స్ వద్ద పాఠాలు ఎగురుతూ ప్రారంభించాడు. [11] తన పాఠశాల స్నేహితుడు కమ్మరోటా-అవోణకం సహాయంతో, కోండే తన ఇంటి ప్రాంగణంలో ఒక వర్క్‌షాప్‌లో తన సన్నని సెస్క్విప్లేన్ మరియు అసాధారణ పవర్‌ప్లాంట్‌ను నిర్మించడం ప్రారంభించాడు [4] [12] అక్కడ అతను పవర్‌ప్లాంట్ యొక్క డైనమోమీటర్‌పై, పరీక్షలను వివరించాడు LA టెక్నిక్ Aéronautique యొక్క ఏప్రిల్ 1910 ఎడిషన్‌లో వివరంగా. [13] [14] అతను 30 మే 1910 న మెకానిజం [15] మరియు విమానాల [16] కోసం అనేక పేటెంట్ల కోసం దాఖలు చేశాడు, తరువాత ఉన్న పేటెంట్లకు తరువాత చేర్పులతో. [17] [18] అక్టోబర్ 15 నుండి నవంబర్ 2, 1910 వరకు జరిగిన రెండవ అంతర్జాతీయ ఏరోనాటికల్ ఎగ్జిబిషన్ (సాధారణంగా పారిస్ సెలూన్, లేదా పారిస్ ఫ్లైట్ సెలూన్ అని పిలుస్తారు) వద్ద కోండా ఈ విమానాన్ని ప్రదర్శించాడు. హెన్రీ ఫాబ్రే యొక్క హైడ్రావియన్‌తో పాటు, మొదటి ఫ్లోట్‌ప్లేన్, కోండ్ యొక్క విమానం మరియు ఏరోడైనమిక్ కోసం ఉపయోగించే పరికరాలు ప్రయోగాలు "ఒంటరి స్థితిలో" మేడమీద గ్యాలరీలో ఉంచబడ్డాయి, ప్రధాన ప్రదర్శన అంతస్తులో మరింత సాధారణ రకాల విమానాల నుండి వేరు చేయబడ్డాయి. [19] [20] విమానం యొక్క నిర్మాణం ఆ సమయంలో ఒక కొత్తదనం. జూలై 1910 పేటెంట్ అనువర్తనంలో వివరించిన మోనోప్లేన్‌కు విరుద్ధంగా, [17] ప్రదర్శన ఒక సెస్క్విప్లేన్, ఇది నిర్మాణాన్ని సంక్లిష్టంగా చేసింది, కాని ప్రతిఫలంగా పార్శ్వ స్థిరత్వ నియంత్రణ సమస్యలను పరిష్కరించారు. కాంటిలివెర్డ్ రెక్కలను మూడు పాయింట్ల వద్ద గొట్టపు స్టీల్ స్ట్రట్స్ ద్వారా ఫ్లయింగ్ వైర్ల నుండి ఎటువంటి బ్రేసింగ్ లేకుండా ఉంచారు. కోండే యొక్క వర్ణన ప్రకారం రెక్కలు మెటల్ స్పార్‌లతో నిర్మించబడ్డాయి, అయితే నిర్మాణం యొక్క ప్రస్తుత ఛాయాచిత్రాలు పూర్తిగా చెక్క అంతర్గత నిర్మాణాన్ని చూపుతాయి. ఎగువ రెక్క యొక్క వెనుకంజలో ఉన్న అంచులను ల్యాండింగ్ సమయంలో పార్శ్వ నియంత్రణ లేదా బ్రేకింగ్ కోసం విడిగా లేదా కలిసి వక్రీకరించవచ్చు మరియు రెండు-సీట్ల ఓపెన్ కాక్‌పిట్‌లో పెడల్స్ చేత నియంత్రించబడతాయి. [7] ఫ్యూజ్‌లేజ్, పెయింట్ చేసిన ఎర్రటి-గోధుమ మరియు అత్యంత పాలిష్ చేసిన, సాంకేతిక ప్రపంచ పత్రిక ఉక్కు యొక్క చట్రాన్ని కలిగి ఉన్నట్లు వర్ణించబడింది, [21] నిర్మాణ ఛాయాచిత్రాలు దానికి చెక్క చట్రం ఉన్నాయని సూచిస్తున్నాయి. [7] ఇది క్రాస్-సెక్షన్‌లో త్రిభుజాకారంగా ఉంది, ఉక్కు స్ట్రిప్స్‌తో కూడిన కుంభాకార పక్కటెముకలతో మరియు వేడి ఆకారంలో ఉన్న అచ్చుపోసిన ప్లైవుడ్ కవరింగ్‌తో బలోపేతం చేయబడింది. ఇంజిన్ శీతలీకరణ కోసం గొట్టపు రేడియేటర్లు కాక్‌పిట్‌కు ఇరువైపులా ఉన్నాయి. రెక్కల నుండి నిలువు స్ట్రట్స్ స్క్రూలతో స్థిరంగా స్టీల్ కాలర్లతో ఫ్యూజ్‌లేజ్‌కు భద్రపరచబడ్డాయి. [7] ఫ్యూజ్‌లేజ్ 45 ° కోణాల వద్ద నిలువు మరియు క్షితిజ సమాంతరంగా నియంత్రణ ఉపరితలాలతో ఒక క్రూసిఫాం ఎంపెనేజ్‌లో ముగిసింది. [10] తోక వెనుక భాగంలో నాలుగు త్రిభుజాకార ఉపరితలాలు కాక్‌పిట్ వెలుపల అమర్చిన పెద్ద ఆంటోనిట్టే VII- శైలి స్టీరింగ్ వీల్స్ ఉపయోగించి నియంత్రించబడ్డాయి, ప్రతి వైపు ఒకటి, మరియు పిచ్ మరియు డైరెక్షనల్ కంట్రోల్ కోసం ఉపయోగించబడ్డాయి. ఇది ఇప్పుడు రుద్దెవేటర్స్ అని పిలువబడే ప్రారంభ ఉదాహరణ. [22] తోక ముందుకు ఒక చిన్న క్షితిజ సమాంతర స్టెబిలైజర్. ఇంధన ట్యాంక్ ఇంజిన్ మరియు కాక్‌పిట్ మధ్య ఫ్యూజ్‌లేజ్‌లో ఉంది. [10] [23] విమానం యొక్క అత్యంత గొప్ప లక్షణం దాని ఇంజిన్. ప్రొపెల్లర్‌కు బదులుగా, ఎల్‌'రో-క్లబ్ డి ఫ్రాన్స్ నుండి నిధులతో క్లెమెంట్-బేయర్డ్ వర్క్‌షాప్‌లో పియరీ మతాధికారి నిర్మించిన 50 హెచ్‌పి (37 కిలోవాట్ల) ఇన్లైన్ వాటర్-కూల్డ్ అంతర్గత దహన యంత్రం, [24] ఫార్వర్డ్ విభాగంలో ఉంచారు ఫ్యూజ్‌లేజ్ 1: 4 గేర్‌బాక్స్ ద్వారా రోటరీ కంప్రెసర్‌ను నడిపించింది (మతాధికారులపై 1,000 ఆర్‌పిఎమ్ కంప్రెషర్‌ను 4,000 ఆర్‌పిఎమ్ వద్ద తిప్పింది), ఇది ముందు నుండి గాలిని ఆకర్షించింది మరియు దానిని కుదింపు కింద మరియు అదనపు వేడితో బహిష్కరించింది. [25] 50 సెంటీమీటర్ల వ్యాసం కలిగిన కంప్రెసర్ (20 అంగుళాలు), ఫ్యూజ్‌లేజ్ ముందు భాగంలో కౌలింగ్‌లో ఉంది. తరువాతి కోండ్ వర్ణనల ప్రకారం, కిలోవాట్‌కు 1.8 కిలోగ్రాముల బరువుతో (2.9 ఎల్బి/హెచ్‌పి) బరువుతో ఇంజిన్‌ను సృష్టించడానికి మతాధికారి చేత కాస్ట్ అల్యూమినియం భాగాలు తయారు చేయబడ్డాయి-ఇది శక్తి-నుండి-బరువు నిష్పత్తికి సమానం (0.36 హెచ్‌పి /lb), ఆ సమయంలో గణనీయమైన సాధన. [26] కోండే యొక్క 1910 ల నాటి పేటెంట్లు ఇన్లైన్ పిస్టన్ ఇంజిన్ యొక్క ఎగ్జాస్ట్ వాయువులను సెంట్రల్ గాలి ప్రవాహంతో సంబంధం ఉన్న తాపన ఛానెల్స్ లేదా ఉష్ణ వినిమాయకాల ద్వారా మళ్ళించబడుతున్నాయని వివరిస్తాయి, తరువాత ఇంజిన్ మీద బ్యాక్-ప్రెజర్ తగ్గించడానికి కంప్రెసర్ ఇన్లెట్‌లోకి పీల్చుకుంటాయి, అయితే ఎక్కువ వేడి మరియు ద్రవ్యరాశిని జోడిస్తాయి వాయు ప్రవాహం. [23] టర్బో-ప్రొపుల్సూర్ 2.20 కిలోన్యూటన్లు (220 కిలోలు; 490 ఎల్బిఎఫ్) థ్రస్ట్ ఉత్పత్తి చేయగలదని పేర్కొన్నారు. [10] పవర్‌ప్లాంట్ ఆ సమయంలో నివేదికలలో వేర్వేరు పదాల ద్వారా సూచించబడింది: ప్రొపెల్లర్లు లేని టర్బైన్, [19] [21] టర్బో-ప్రొపుల్సూర్, [27] డక్టెడ్ ఫ్యాన్ [28] లేదా చూషణ టర్బైన్. [29] ఏరో మరియు LA టెక్నిక్ ఏరోనాటిక్ నుండి ఏవియేషన్ రిపోర్టర్లు ఇంజిన్ తగినంత థ్రస్ట్‌ను అందించగలదనే సందేహం ఉంది. [23] ఇంజిన్ ఏరోలో గుర్తించబడింది, విమానంలో పునర్ముద్రించబడింది, "యంత్రం యొక్క పరిమాణానికి సంబంధించి చాలా చిన్న నిష్పత్తిలో ఉంది." [19] [30] రచయిత టర్బో-ప్రొపుల్సూర్ "అపారమైన గాలిని ఇస్తుందని పేర్కొన్నారు వేగం ", కానీ తీసుకోవడం ప్రాంతం పేర్కొన్న థ్రస్ట్‌ను ఉత్పత్తి చేయడానికి చాలా చిన్నదిగా అనిపించింది, మరియు" ఇది దానిని నడపడానికి అపారమైన శక్తి అవసరమని కూడా కనిపిస్తుంది ", [31] మతాధికారి సరఫరా చేయడం కంటే ఎక్కువ. [23] కోండ్ -1910 అక్టోబర్ 1910 లో చార్లెస్ వీమన్‌కు విక్రయించబడింది. [19] బుకారెస్ట్ నుండి వచ్చిన ఒక రోజువారీ వార్తాపత్రిక 1910 లో క్లెర్జెట్ యొక్క వర్క్‌షాప్‌లలో ఈ విమానం నిర్మించబడింది మరియు ఇది "పారిస్ సమీపంలో 6–7 వారాలలో ఎగురుతుంది, వీమాన్ పైలట్ చేయబడింది, రెన్నెస్ ఏవియేషన్ సమావేశంలో జరుపుకునే పైలట్లలో ఒకరు. [32] మరొకరు. బుకారెస్ట్ వార్తాపత్రిక నవంబర్‌లో ఈ విమానం "రెండుసార్లు విక్రయించబడింది" అని జాబితా చేసింది. [33] పరీక్షలు చేపట్టిన తర్వాత వీమాన్ విమానం కొనడానికి తన సుముఖతను వ్యక్తం చేశాడు. [4] ప్రదర్శనలో, పరిశీలకులలో ప్రతిచర్య మిశ్రమంగా ఉంది. కొందరు ఈ విమానం ఎగురుతుందని అనుమానించారు, [31] మరియు స్లోన్, వోయిసిన్ లేదా లూయిస్ పాల్హాన్ రూపకల్పన వంటి యంత్రాలపై దృష్టి సారించారు. మరికొందరు కోండ్ -1910 కు ప్రత్యేక నోటీసు ఇచ్చారు, దీనిని అసలైన మరియు తెలివిగలవారు అని పిలుస్తారు. [23] లా టెక్నిక్ ఏరోనాటిక్ నుండి వచ్చిన రిపోర్టర్ ఇలా వ్రాశాడు, "ఖచ్చితమైన పరీక్షలు లేనప్పుడు, ఈ యంత్రం యొక్క ఖచ్చితమైన దిగుబడిని అనుమతించడం, ఇది ప్రొపెల్లర్‌ను అధిగమిస్తుందని చెప్పడం అకాల లేదు ... తాత్కాలిక ఆసక్తికరంగా ఉంది మరియు మేము దానిని దగ్గరగా చూస్తాము." [23] అధికారిక ప్రదర్శన నివేదిక టర్బో-ప్రొపుల్సూర్ ఇంజిన్‌ను విస్మరించింది మరియు బదులుగా కోండే యొక్క నవల వింగ్ డిజైన్ మరియు అసాధారణ సామ్రాజ్యాన్ని వివరించింది. [23] 15 నవంబర్ 1910 న, ఎల్'అరోఫైల్ ఇన్వెంటర్ ఆశించినట్లుగా యంత్రం ఎప్పుడైనా అభివృద్ధి చెందాలంటే, అది "ఒక అందమైన కల" అవుతుంది. [23] ఎగ్జిబిషన్ తరువాత, విమానం మరింత పరీక్ష కోసం ఇస్సీ-లెస్-మౌలినేక్స్ వద్ద ఒక క్లెమెంట్-బేయర్డ్ వర్క్‌షాప్‌కు తరలించబడింది. [34] ఈ పని డిసెంబర్ 3 యొక్క పవర్‌ప్లాంట్-సంబంధిత పేటెంట్లకు చేర్పులు ద్వారా ప్రతిబింబిస్తుంది. [4] [18] 1910 నుండి ఛాయాచిత్రాలను పరిశీలించిన డాన్ ఆంటోనియు నేతృత్వంలోని ఆధునిక-రోజు రొమేనియన్ పరిశోధకుల బృందం, ఎగ్జిబిషన్‌లో ప్రదర్శించిన రోటరీ కంప్రెసర్ 30 మే 1910 పేటెంట్లో వివరించిన వాటి మధ్య హైబ్రిడ్ అని తేల్చింది మరియు తరువాత పేటెంట్ అప్లికేషన్‌లో చూపబడింది . ఎగ్జిబిషన్ మెషీన్ సరళమైన డైరెక్టర్ సిస్టమ్, చిన్న తీసుకోవడం కోన్ ఉన్న వేరే రోటర్ మరియు ఎగ్జాస్ట్ గ్యాస్ హీట్ బదిలీ వ్యవస్థ అమలు చేయబడలేదని వారు భావించారు. [35] గెరార్డ్ హార్ట్‌మన్ తన పత్రాలను చారిత్రాత్మకంగా మరియు సాంకేతికతలలో, ఏనానాటిక్ ఫ్రాంకైస్, ప్రొపల్షన్ సిస్టమ్ 170 N (17 kgf; 38 lbf) ను మాత్రమే ఉత్పత్తి చేసింది, మరియు విమానం టేకాఫ్ చేయడానికి తగినంత థ్రస్ట్‌ను ఉత్పత్తి చేస్తుంది (240 N (24 గా అంచనా వేయబడింది KGF; 54 lbf)) కోండ్ 7,000 RPM వేగంతో "టర్బైన్" (రోటరీ కంప్రెసర్) ను స్పిన్ చేయవలసి ఉంటుంది. ఇది ప్రయత్నించబడలేదు, కానీ హార్ట్‌మన్ ఈ పరిష్కారం ఖచ్చితంగా పనిచేస్తుందని ప్రయోగం రుజువు చేసిందని తేల్చిచెప్పారు. [34] జనవరి 1912 లో ఎల్'అరోఫైల్ మ్యాగజైన్ కోసం హెన్రీ మిర్గుయెట్ రచన, మునుపటి ఎగ్జిబిషన్ యొక్క యంత్రాన్ని 1910 సెలూన్ యొక్క "చీఫ్ ఆకర్షణ" గా గుర్తుచేసుకున్నారు. [23] ఆ మునుపటి ప్రదర్శనలో టర్బో-ప్రొపుల్సూర్-శక్తితో పనిచేసే విమానాల గురించి కోండే తన "ఒత్తిడితో కూడిన మరియు నిర్లక్ష్య-ప్రశ్నలకు" సమాధానం ఇచ్చాడని అతను రాశాడు, అనేక "విమాన పరీక్షల సమయంలో యంత్రం గంటకు 112 కిలోమీటర్ల (70 mph) వేగాన్ని సాధించిందని అతనికి చెప్పాడు. ", మిర్గెట్" రిజర్వు చేసిన తీర్పు "అనే అసంభవమైన సమాధానం, ఎప్పుడూ కార్యరూపం దాల్చని నిర్ధారణ కోసం వేచి ఉంది. [23] 3 డిసెంబర్ 1910 నాటి అదనపు టర్బో-ప్రొపుల్సూర్ పేటెంట్ దరఖాస్తు 13.502, రష్యా గ్రాండ్ డ్యూక్ సిరిల్ వ్లాదిమిరోవిచ్ చేత నియమించబడిన డబుల్ సీట్ల మోటరైజ్డ్ స్లెడ్ ​​పై అమలు చేయబడింది. [18] [29] [36] డెస్పుజోల్స్, బోట్ మేకర్ మరియు మోటారు తయారీదారు గ్రెగోయిర్ సహాయంతో, కోండ్ మోటారు స్లెడ్ ​​భవనాన్ని పర్యవేక్షించాడు, ఇది 30 హెచ్‌పి (22 కిలోవాట్ల) గ్రెగోయిర్ ఇంజిన్‌తో శక్తిని పొందింది. 2 డిసెంబర్ 1910 న పారిస్ సమీపంలో ఉన్న డెస్పుజోల్స్ ప్లాంట్‌లో రష్యన్ ఆర్థోడాక్స్ పూజారులు స్లెడ్జ్‌ను ఆశీర్వదించారు. మరుసటి రోజు నుండి, దీనిని ఫ్రాన్స్‌కు చెందిన 12 వ ఆటోమొబైల్ సెలూన్‌ వద్ద రెండు వారాల పాటు ప్రదర్శించారు, గ్రెగోయిర్ స్టాండ్‌లోని గ్రెగోయిర్-శక్తితో కూడిన ఆటోమొబైల్స్‌తో పాటు. అనేక ఆటోమొబైల్ మరియు సాధారణ ఆసక్తి పత్రికలు ఛాయాచిత్రాలు లేదా స్లెడ్జ్ యొక్క స్కెచ్‌లను ప్రచురించాయి. కోండా యొక్క టర్బో-ప్రొపుల్సూర్ డిజైన్ యొక్క సంస్కరణ 1910 చివరలో రెండవ సారి పారిస్ యొక్క గ్రాండ్ పలైస్ వద్ద చూపబడింది. [23] పత్రికలలో ఒకటి 60 mph (గంటకు 97 కిమీ) వేగాన్ని నివేదించింది, కాని స్లెడ్జ్ పరీక్షించబడుతున్నట్లు ఖాతా లేదు. [37] కోండా 1911 ప్రారంభంలో కోండ్ -1910 ప్రాజెక్టులో పనిచేయడం కొనసాగించాడు, స్థిరత్వాన్ని మెరుగుపరచడం, టర్బో-ప్రొపల్సూర్ యొక్క శక్తిని పెంచడం మరియు ఏరోఫాయిల్ మెరుగుదలలను అమలు చేయడం. అతను ఏరోడైనమిక్ పరిశోధనల కోసం కొత్త పేటెంట్ల కోసం దరఖాస్తు చేసుకున్నాడు [38] మరియు కోండ్ -1910 యొక్క మెరుగుదలలు. [39] [40] రెక్కల అటాచ్మెంట్ కోసం కోండే వేరే, మరింత ధృ dy నిర్మాణంగల వ్యవస్థను వివరించాడు, ఇది దాడి కోణంలో మరియు గురుత్వాకర్షణ కేంద్రంలో మార్పులను కూడా ప్రారంభించింది. అతను ప్రొపల్షన్ సిస్టమ్ నుండి ఎక్కువ శక్తిని పొందాలని లక్ష్యంగా పెట్టుకున్నాడు మరియు డిజైన్ డ్రాయింగ్‌లు ఫ్యూజ్‌లేజ్ వైపులా రెండు ఎయిర్-కూల్డ్ రోటరీ ఇంజిన్ల ఏర్పాటును చూపుతాయి. ఇంజిన్ల ప్లేస్‌మెంట్ కోండే జెట్ స్ట్రీమ్‌లోకి ఇంధనాన్ని ఇంజెక్ట్ చేయాలని మరియు ఇంజిన్ల శీతలీకరణ రాజీ పడినందున దానిని మండించాలని సూచిస్తుంది. [41] పేటెంట్ 19 జూలై 1911 న అదనపు దావాతో ఉల్లేఖించబడింది, ఇది స్కిడ్స్‌తో ఏరోడైనమిక్ ఫెయిరింగ్స్ లోపల డంపర్లతో ముడుచుకునే ల్యాండింగ్ గేర్‌ను చేర్చడం, క్షితిజ సమాంతర స్టెబిలైజర్‌ను తొలగించడం, ప్రతి ఇంజిన్‌కు సహాయక ఉపరితలం అందించబడింది మరియు వాటి ఉపకరణాలు కవర్ చేయబడ్డాయి ఏరోడైనమిక్స్ మెరుగుపరచడానికి. [42] [43] కోండే రోటరీ ప్రొపల్షన్ మెకానిజమ్‌లను అధ్యయనం చేస్తూనే ఉన్నప్పటికీ, నిధుల కొరత కారణంగా కోండే ఎప్పుడూ ఆచరణాత్మక పరిష్కారాన్ని అమలు చేయలేదని ఆంటోనియు అభిప్రాయపడ్డారు. [44] మే 1911 లో, యునైటెడ్ కింగ్‌డమ్ అండ్ ది అమెరికాలోని టర్బో-ప్రొపుల్సూర్ డిజైన్‌పై కోండ్ ఆంగ్ల భాషా పేటెంట్లను దాఖలు చేశాడు, అలాగే స్విట్జర్లాండ్‌లో దాఖలు చేసిన రెండవ ఫ్రెంచ్ భాషా పేటెంట్, [45] మరియు అతను దీనిని 1911 ప్రచురణకు వివరించాడు. అన్నూయిర్ డి ఎల్ ఎయిర్. [23] 1910 నాటి చాలా ఖరీదైన ప్రాజెక్ట్, సుమారు ఒక మిలియన్ ఫ్రాంక్‌లకు కోండ్ ఖర్చు అవుతుంది, అతనికి పరిమిత నిధులను వదిలివేసింది. ఫ్రెంచ్ ప్రభుత్వంతో కొత్త ఒప్పందం కుదుర్చుకునే అవకాశం కోండా -1911 ను నిర్మించడానికి కోండేకు దారితీసింది. అతను అక్టోబర్‌లో REIMS లో ఫ్రెంచ్ సైన్యం-వ్యవస్థీకృత సైనిక విమానయాన పోటీని గెలుచుకోవాలని కోరుకున్నాడు, ఇది ప్రతి విమానంలో రెండు ఇంజన్లు విఫల-సురక్షిత వ్యూహంగా అవసరం. [23] [46] పారిస్ 1911 లోని మూడవ ఏవియేషన్ సెలూన్లో, కోండ్ విమానం యొక్క స్కేల్ మోడల్‌ను ప్రదర్శించాడు, ఇది రెండు గ్నోమ్ రోటరీ ఇంజిన్‌లను వెనుకకు వెనుకకు అమర్చారు, బెవెల్ గేర్ ద్వారా ఒకే రెండు-బ్లేడెడ్ ప్రొపెల్లర్‌కు అనుసంధానించబడి ఉంది. [47] ఒక ప్రొపెల్లర్‌కు అనుసంధానించబడిన రెండు ఇంజిన్ల కలయిక మొదట కొత్త టర్బైన్‌ను నడపడానికి ఉద్దేశించబడింది, కాని కోండా ఒకదానికి నిధులు ఇవ్వలేకపోయాడు. [48] ట్రయల్స్ సమయంలో అసెంబ్లీ తగినంత ట్రాక్షన్ ఇవ్వలేదు మరియు నాలుగు-బ్లేడెడ్ ప్రొపెల్లర్‌ను ఆదేశించారు. ఇంజిన్ల యొక్క మౌంటు మద్దతు, ప్రారంభంలో జెట్ ప్రొపల్షన్ వెర్షన్ కోసం ఉద్దేశించబడింది, కొత్త కాన్ఫిగరేషన్ కోసం సరిపోదు కాబట్టి ఫార్వర్డ్ చట్రం సవరించవలసి వచ్చింది. [48] జనవరి 1912 లో ఎల్'అరోఫైల్ మ్యాగజైన్ కోసం హెన్రీ మిర్గుయెట్ రచన కొత్త 1911 విమానం ఫ్యూజ్‌లేజ్, ఫ్రేమ్ మరియు కోండా యొక్క 1910 డిజైన్ యొక్క రెక్కను నిలుపుకుంది, కాని టర్బో-ప్రొపుల్సూర్ లేదా "ఫార్వర్డ్ రేఖాంశ పక్కటెముకలతో సహా" చెక్క వింగ్‌లోడింగ్ ఉపరితలం ఉంచలేదు ". ఈ విమానం 21 అక్టోబర్ 1911 న ఎగురవేయబడింది, కాని తాజా మార్పులు, ముఖ్యంగా పవర్‌ప్లాంట్‌కు సంబంధించినవి, విమానం యొక్క మొత్తం బరువు పెరగడానికి భర్తీ చేయలేదు. సైనిక పోటీలో, ఇది ప్రతి ఇంజిన్ యొక్క స్వతంత్ర ఆపరేషన్ యొక్క అవసరాన్ని తీర్చలేదు. [49] [50] [51] 1911 ప్రదర్శన తరువాత, సర్ జార్జ్ వైట్ యొక్క వ్యక్తిగత అభ్యర్థన మేరకు, కోండే యునైటెడ్ కింగ్‌డమ్‌కు వెళ్లారు, బ్రిటిష్ మరియు కలోనియల్ ఎయిర్‌ప్లేన్ కంపెనీలో చీఫ్ ఇంజనీర్ లేదా చీఫ్ డిజైనర్‌గా కొన్ని సంవత్సరాలు స్థానం సంపాదించాడు. తరువాతి నాలుగు దశాబ్దాలలో కోండ్ అనేక రకాల ఆవిష్కరణలపై పనిచేశాడు. రెండవ ప్రపంచ యుద్ధంలో, అతను 1942 చివరలో జర్మన్ సైన్యం చేత ఒప్పందం కుదుర్చుకున్నప్పుడు అతను తన మునుపటి టర్బో-ప్రొపుల్సూర్ ఇంజిన్‌ను పునరుద్ధరించాడు, రష్యన్ గ్రాండ్ డ్యూక్ కోసం చేసినట్లుగా మిలటరీ అంబులెన్స్ మంచు స్లోజెస్ కోసం వాయు ప్రొపల్షన్ వ్యవస్థను అభివృద్ధి చేయడానికి. [52] జర్మన్ ఒప్పందం ఒక సంవత్సరం తరువాత ముగిసింది, ఉత్పత్తికి ప్రణాళికలు ఇవ్వలేదు. కోండే వివిధ రకాల నాజిల్స్‌తో ప్రయోగాలు చేసినప్పటికీ, అతను కొంతవరకు విజయం సాధించాడని చెప్పినప్పటికీ, ఎయిర్ స్ట్రీమ్‌లో టర్బోజెట్-ఇంజిన్-స్టైల్ ఇంధన ఇంజెక్షన్ లేదా దహన ప్రయత్నించలేదు. [52] కోండే మరియు అతని 1910 విమానం ఆనాటి విమానయాన సాహిత్యం నుండి చాలా లేదు. జేన్ యొక్క ఆల్ ది వరల్డ్ విమానాల యొక్క వార్షిక సమస్యలు ఏవీ కోండ్ -1910 లేదా దాని టర్బో-ప్రొపుల్సూర్ పవర్‌ప్లాంట్ గురించి ప్రస్తావించలేదు. [23] సోవియట్ ఇంజనీర్ నికోలాయ్ రినిన్ 1920 ల చివరలో మరియు 30 ల ప్రారంభంలో రాసిన జెట్ మరియు రాకెట్ ఇంజిన్లపై తన సమగ్ర తొమ్మిది-వాల్యూమ్ ఎన్సైక్లోపీడియాలో కోండా గురించి ప్రస్తావించలేదు. [23] జెట్ యుగం ప్రారంభంలో, రియాక్టివ్ ఇంజిన్ల సంభావ్యత గుర్తించబడినప్పుడు, జెట్ ఇంజిన్ యొక్క అనేక చరిత్రలు వ్రాయబడ్డాయి. 1946 లో పూర్తయిన ఒకప్పుడు వర్గీకృత గుగ్గెన్‌హీమ్ ఏరోనాటికల్ లాబొరేటరీ మరియు జెట్ ప్రొపల్షన్ లాబొరేటరీ అధ్యయనం కోండ్ -1910 ను "బహుశా ఎగిరిపోలేదు" అని అభివర్ణించింది, కానీ "సెంట్రిఫ్యూగల్ బ్లోవర్‌తో మెకానికల్ జెట్ ప్రొపల్షన్ పరికరాన్ని" కలిగి ఉంది, దీనిలో ఒకటి క్లెర్జెట్ పిస్టన్ ఇంజిన్ నుండి వేడి " సహాయక జెట్ ప్రొపల్షన్. "[23] సంపాదకీయంలో కోండా యొక్క" ఆగ్మెంటెడ్ ఫ్లో "పై వారి 1946 వ్యాసానికి దారితీస్తుంది, [52] విమాన నిబంధనలు" చాలా తక్కువ జెట్ ". [53] అదే సంవత్సరంలో జాఫ్రీ జి. స్మిత్ తన గ్యాస్ టర్బైన్లు మరియు విమానాల కోసం జెట్ ప్రొపల్షన్ పుస్తకంలో సాంకేతిక అభివృద్ధిని వివరించాడు, కాని కోండ్ గురించి ప్రస్తావించలేదు. [54] 1950 లలో ఎల్'ఏవియేషన్ డి'అడర్ ఎట్ డెస్ టెంప్స్ హెరోక్స్ లో, రచయితలు ఇస్సీ-లెస్-మౌలినాక్స్ వద్ద 30 మీటర్లు (100 అడుగులు) ఇస్సీ-లెస్-మౌలినాక్స్ వద్ద మొదటి జెట్ విమానాన్ని ఎగరవేసి, క్రాష్‌తో ముగుస్తుంది. [55] 1953 లో, రైట్ బ్రదర్స్ ఫ్లైట్ నుండి 50 సంవత్సరాలలో ఫ్లైట్ యొక్క విమానాల చికిత్స కోండ్ -1910 "డక్టెడ్ ఫ్యాన్" ను కలిగి ఉంది మరియు కోండా గురించి చెప్పాడు "అతను" అతను కొన్ని అడుగుల దూరం బయలుదేరాడని నమ్ముతున్నాడు, తరువాత తొందరపడి దిగి, విరిగిపోయాడు రెండు దంతాలు '", [56] J.W. రెండవ ప్రపంచ యుద్ధం చివరిలో పారిస్‌లో కోండేతో అడెర్లీ చర్చించిన తరువాత అడెర్లీ 1952 విమాన సంపాదకుడికి లేఖ. [57] అడెర్లీ "పవర్ యూనిట్ డక్టెడ్-ఫ్యాన్ రకానికి చెందినదని ఖచ్చితంగా నిర్ధారించగలడు, ఇది 1930 ల కాప్రోని-క్యాంపిని విమానానికి ప్రాథమిక సూత్రాలలో ఉంటుంది" (కాప్రోని కాంపిని N.1 ను సూచిస్తుంది). [57] 1950 ల ప్రారంభంలో, కోండా తన 1910 విమానాలను స్వయంగా ఎగురవేసినట్లు, మరియు 1910 ఇంజిన్ మొదటి మోటార్జెట్ అని పేర్కొనడం ప్రారంభించాడు, ఇంధన ఇంజెక్షన్ మరియు దహన ఉపయోగించి దాని థ్రస్ట్ సృష్టించడానికి. [23] 1955 మరియు 1956 లలో, అనేక విమానయాన వ్యాసాలు 1910 సంఘటనల కోండా వెర్షన్‌ను ప్రదర్శించాయి. విమాన తయారీదారులు లూయిస్ చార్లెస్ బ్రెగెట్ మరియు గాబ్రియేల్ వోయిసిన్ సమక్షంలో 1910 డిసెంబర్‌లో అతను బయలుదేరి క్రాష్ అయ్యానని ఆయన చెప్పారు. [58] 18 జనవరి 1956 న న్యూయార్క్ యొక్క బిల్ట్‌మోర్ హోటల్‌లోని వింగ్స్ క్లబ్‌కు ముందు కోండే ఈ విషయంపై మాట్లాడాడు, అక్కడ అతను "నేను ఎయిర్ స్ట్రీమ్‌లోకి ఇంధనాన్ని ఇంజెక్ట్ చేయాలని అనుకున్నాను, ఇది ఎగ్జాస్ట్ వాయువుల ద్వారా మండించబడుతుంది, అదే వృత్తాకార బిలం ద్వారా కూడా ఛానెల్ చేయబడింది" , అతను పవర్‌ప్లాంట్‌ను ఎప్పుడూ పూర్తి చేయలేదని సూచిస్తుంది. [23] [37] మార్టిన్ కైడిన్ వ్యక్తిగత ఇంటర్వ్యూ ఆధారంగా మే 1956 ఫ్లయింగ్ సంచిక కోసం "ది కోండా స్టోరీ" రాశారు. [26] తన "అతను 1910 లో ఎగిరిపోయాడు" అనే వ్యాసం కోసం, రెనే ఆబ్రే కోండేను ఇంటర్వ్యూ చేశాడు మరియు సెప్టెంబర్ 1956 లో రాయల్ ఎయిర్ ఫోర్స్ ఫ్లయింగ్ రివ్యూలో ఒక విరుద్ధమైన కథను రాశాడు, కోండా 16 డిసెంబర్ 1910 న తన అసాధారణ విమానాలను ఎగురవేసినట్లు, ఆ ఇంధనం ఖచ్చితంగా ఇంజెక్ట్ చేయబడింది మరియు అది ఇది "ప్రపంచంలో మొదటి జెట్ ఫ్లైట్". [23] ఇంటర్వ్యూ యొక్క ఆబ్రే యొక్క సంబంధంలో, విమానం టేక్-ఆఫ్ తర్వాత నిలిచిపోయింది, కోండ్ స్పష్టంగా విసిరి, "నేలమీద సున్నితంగా కూలిపోయింది" అక్కడ అది కాలిపోయింది. [23] విమాన ఇంజిన్‌ను "కోండే యొక్క స్పెసిఫికేషన్‌కు ఒక స్నేహితుడు రూపొందించాడు" అని ఆబ్రే రాశాడు, మరియు దాని బర్నింగ్ ఎగ్జాస్ట్ "క్రింద మరియు ఫ్యూజ్‌లేజ్ యొక్క ప్రతి వైపుకు దర్శకత్వం వహించబడింది, ఇది ఆస్బెస్టాస్ చేత హాని కలిగించే ప్రదేశాలలో రక్షించబడింది." [23] జెట్ యుగంలో. [23] 1956 నాటి ఎయిర్లేన్స్, కోండే స్వయంగా "ది ఫస్ట్ జెట్ ఫ్లైట్" పేరుతో ఒక కథనాన్ని ప్రచురించాడు. మేలో ఎగిరేందుకు కైడిన్ వ్రాసిన అదే వచనాన్ని అతను సమర్పించాడు: "డిసెంబరులో, మేము విమానం దాని హ్యాంగర్ నుండి ఇస్సీ-లెస్-మౌలినేక్స్ వద్ద తీసుకువచ్చాము మరియు కొంచెం కోక్సింగ్ తరువాత, మోటారును ప్రారంభించాము. నేను తప్పక అంగీకరించాలి ఎప్పుడూ అత్యుత్తమ పైలట్. విమానాన్ని ముందుకు నెట్టడం. నేను వీల్ బ్లాకులను తొలగించడానికి సిగ్నల్ ఇచ్చాను, మరియు విమానం నెమ్మదిగా ముందుకు సాగడం ప్రారంభించింది. నేను ఈ రోజు ఎగరడానికి ప్రయత్నించనని had హించాను, కాని ఇస్సీ-లెస్ వద్ద ఉన్న చిన్న మైదానంలో గ్రౌండ్ టెస్ట్ మాత్రమే చేస్తాను -మౌలినాక్స్. నియంత్రణలు నాకు చాలా వదులుగా అనిపించాయి, కాబట్టి నేను టర్బైన్‌లోకి ఇంధనాన్ని ఇంజెక్ట్ చేసాను. చాలా ఎక్కువ! ఒక క్షణంలో నేను మంటలతో చుట్టుముట్టాను! నేను తగ్గించి నా శక్తిని త్వరగా తగ్గించాల్సి వచ్చింది. నేను థొరెటల్ మరియు మంటలు తగ్గించాను . అప్పుడే నా తల ఎత్తడానికి నాకు అవకాశం ఉంది. నేను సా విమానం వేగం పొందింది, మరియు క్షేత్రానికి సరిహద్దులో ఉన్న పురాతన కోటల గోడలు నా వైపు lung పిరితిత్తులని కలిగి ఉన్నాయి. నేను కర్రపై వెనక్కి లాగాను, చాలా కష్టం. ఒక క్షణంలో విమానం గాలిలో ఉంది, నిటారుగా ఉన్న కోణంలో పైకి lung పిరితిత్తుతుంది. నేను ఎగురుతున్నాను -విమానం టిప్పింగ్ అని నేను భావించాను -ఆపై ఒక వింగ్ మీద జారిపోతున్నాను. సహజంగా, నేను నా ఎడమ చేతితో గ్యాస్ మరియు జెట్ ఇంధనాన్ని నా కుడి తో కత్తిరించాను. నాకు తెలిసిన తదుపరి విషయం, నేను విమానం నుండి విసిరివేయబడ్డాను, అది నెమ్మదిగా దిగి, మంటల్లో పగిలింది. సెల్యులాయిడ్ లేదా ఇంధనం అగ్నిప్రమాదానికి కారణం కాదా అని శిధిలాల నుండి నిర్ణయించడం అసాధ్యం. కానీ పరీక్ష ముగిసింది. నేను మొదటి జెట్ విమానం ఎగిరిపోయాను. "[26] విమానయాన కథల సమాహారం 1957 లో కోండెస్ యొక్క స్నేహితుడు మేజర్ విక్టర్ హౌవార్ట్ చేత ప్రచురించబడింది, అతను కోండ్ ఎగిరిన రోజు మరియు క్రాష్ అయిన రోజు ప్రత్యక్ష సాక్షి అని రాశాడు. [6] ఒక అధ్యాయం. [6] ఒక అధ్యాయం. [6] ఈ పుస్తకం యొక్క హౌవార్ట్, ఫ్రెంచ్ డ్రాగన్ల బృందంతో కలిసి, ఎయిర్ఫీల్డ్ చుట్టూ రెండుసార్లు టాక్సీడ్ గా చూసాడు, పాత కోట గోడ యొక్క శిధిలాలను నివారించడానికి ఎత్తివేసాడు, ఎక్కువ శక్తిని వర్తింపజేయడం ద్వారా ఇంజిన్ నుండి మంటలను ప్రారంభించాడు మరియు విసిరివేయబడ్డాడు మరియు విసిరివేయబడ్డాయి విమానం నుండి అది గోడను తాకిన క్షణం, కోండ్ "చెడుగా బాధపడలేదు". స్లాట్లు, [NB 1] ముడుచుకునే ల్యాండింగ్ గేర్ మరియు ఫ్యూజ్‌లేజ్ ప్రొఫైల్‌ను తగ్గించడానికి ఓవర్‌హెడ్ వింగ్‌లో జరిగిన ఇంధన సరఫరా మరియు తద్వారా లాగండి. నేషనల్ ఎయిర్ అండ్ స్పేస్ మ్యూజియం (NAS M), హుయిక్ కార్పొరేషన్ చేత తయారు చేయబడింది మరియు దర్శకుడు S. పాల్ జాన్స్టన్ మరియు ప్రారంభ ఏవియేషన్ క్యూరేటర్ లూయిస్ కాసే చేత స్వీకరించబడింది. [60] రాకెట్ ఇంజనీర్ జి. హ్యారీ స్టైన్ 1961 నుండి 1965 వరకు హుయిక్ కార్పొరేషన్‌లో కోండేతో కలిసి పనిచేశారు మరియు 1962 లో అతనిని ఇంటర్వ్యూ చేశారు. [6] 1967 లో, మ్యాగజైన్ ఎగిరే స్టైన్ రాసిన ఖాతాను ముద్రించింది, ఇది ల్యాండింగ్ గేర్‌ను దిగువ వింగ్‌లోకి ఉపసంహరించుకుంటుందని, ఇంధన ట్యాంక్‌తో ఎగువ వింగ్‌లో దాగి ఉంది. [61] కోండా 10 డిసెంబర్ 1910 న ఎగిరిందని స్టైన్ రాశాడు మరియు విమానంలో పవర్‌ప్లాంట్ అమర్చిన తరువాత "రెండు జెట్ ఎగ్జాస్ట్" నుండి వచ్చిన వేడిని "నాకు చాలా ఎక్కువ" అని వర్ణించాడు. [61] కోండే మరణం తరువాత 1980 లలో, స్టైన్ ఒక మ్యాగజైన్ వ్యాసం మరియు 1910 విమానాన్ని ప్రస్తావించే ఒక పుస్తకం రాశాడు, మాస్టర్ మెకానిక్ పియరీ మతాధికారి పేరు వంటి కొత్త వివరాలతో సహా టర్బో-ప్రొపుల్సూర్ను నిర్మించడంలో సహాయపడిన స్నేహితుడు. [6] స్టైన్ 10 డిసెంబర్ ఫ్లైట్ గురించి వివరిస్తుంది గ్రౌండ్, బర్నింగ్. [6] స్టైన్ తన అంచనాను "కోండా యొక్క టర్బోప్రోపుల్సర్‌కు నిజమైన జెట్ యొక్క అంశాలు ఉన్నాయి" అని ఇచ్చాడు, కాని పేటెంట్ దరఖాస్తుకు "క్లిష్టమైన దశ -సంపీడన గాలిలోకి ఇంధనాన్ని ప్రేరేపించడం" గురించి సూచనలు లేవు. [6] "ప్రారంభ సమయంలో అనేక జెట్-చోదక విమానాలు ఉనికిలో ఉన్నప్పటికీ-1910 కోండా జెట్ మరియు 1938 కాప్రోని క్యాంపిని N.1-మొదటి స్వచ్ఛమైన జెట్ విమాన విమాన విమాన ప్రయాణం 1938 లో జర్మనీలో తయారు చేయబడింది. [62] 1965 లో, నాస్మాకు చెందిన చరిత్రకారుడు ఎమెరిటస్ పాల్ ఇ. గార్బెర్ కోండేను ఇంటర్వ్యూ చేశాడు, అతను డిసెంబర్ 1910 ఫ్లైట్ ప్రమాదమని, అతను ఐదు అంశాలను పరీక్షించాలని అనుకున్న కాక్‌పిట్‌లో తనను తాను కూర్చున్నాడు: విమాన నిర్మాణం, ఇంజిన్, వింగ్ లిఫ్ట్, నియంత్రణల బ్యాలెన్స్ మరియు ఏరోడైనమిక్స్. ఇంజిన్ నుండి వేడి "అద్భుతమైనది" అని అతను చెప్పాడు, కాని అతను జెట్ పేలుడును చెక్క ఫ్యూజ్‌లేజ్ నుండి దర్శకత్వం వహించడానికి మైకా షీట్లను మరియు విక్షేపం ప్లేట్లను ఉంచాడు. [23] కోండ్ యొక్క విమానం ముందుకు సాగడం మరియు భూమి నుండి పైకి లేవడం ప్రారంభించడంతో, "ఎగ్జాస్ట్ ఫ్లేమ్, బాహ్యంగా అభిమానించడానికి బదులుగా, లోపలికి వక్రంగా మరియు విమానాలను మండించింది" అని రాశాడు. నియంత్రణలో ఉంది, కానీ ల్యాండింగ్ "ఆకస్మికంగా" ఉంది మరియు అతను ఎయిర్ఫ్రేమ్ గురించి స్పష్టంగా విసిరివేయబడ్డాడు, ఇది పూర్తిగా మంటతో వినియోగించబడింది, ఇంజిన్ "కొన్ని కొన్ని తెల్లటి పొడి" గా తగ్గింది. [23] 1960 లో, చార్లెస్ హార్వర్డ్ గిబ్స్-స్మిత్, లండన్లోని సైన్స్ మ్యూజియంలో ఏవియేషన్ హిస్టారియన్, 1950 ల మధ్యలో కోండ్ మొదటి జెట్ ఇంజిన్ విమానాన్ని నిర్మించి, ప్రయాణించాడని స్పందించారు. [1] గిబ్స్-స్మిత్ ఇలా వ్రాశాడు, "ఈ యంత్రం గురించి ఇటీవల కొంత వివాదాలు తలెత్తాయి, దీనిని రుమానియన్-జన్మించిన మరియు ఫ్రెంచ్-నివాసమైన హెన్రీ కోండా రూపొందించారు, దీనిని అక్టోబర్ 1910 లో పారిస్ సెలూన్లో ప్రదర్శించారు. ఇటీవల వరకు ఇది అన్నింటికీ అంగీకరించబడింది- కలప సెస్క్విప్లేన్, కాంటిలివర్ రెక్కలతో, 50 హెచ్‌పి మతాధికారి ఇంజిన్‌తో నడిచే ఒక పెద్ద కానీ సరళమైన డక్టెడ్ ఎయిర్ ఫ్యాన్ రూపంలో 'టర్బో-ప్రొపుల్సూర్' నడుపుతుంది. ఈ అభిమాని యంత్రం యొక్క ముక్కుకు కుడివైపు అమర్చారు మరియు కౌలింగ్ ముక్కు మరియు భాగాన్ని కప్పింది ఇంజిన్: ఫలితంగా సాదా గాలి యొక్క 'జెట్' విమానంను నడిపించడం. "[1] అతను" అది ఎగిరింది, లేదా పరీక్షించబడిందని, ఆ సమయంలో కూడా తయారు చేయబడిందని వాదనలు లేవు "అని రాశాడు, మరియు దాని కథ ఫ్లయింగ్ అకస్మాత్తుగా 1950 లలో కనిపించింది [1]-ఈ విమానం "దాని అస్పష్టత నుండి విడదీయబడలేదు". ఫ్రెంచ్ విమానయానంలో, ఫ్రెంచ్ సైన్యం యొక్క నిరంతర పరిశీలన రిపోర్టర్లు మరియు ఫోటోగ్రాఫర్‌లు మరియు ఇతర దేశాల విమానయాన నిపుణులచే. ఎయిర్ఫీల్డ్ "పారిస్లో అత్యంత ప్రసిద్ధ, ఎక్కువగా ఉపయోగించబడిన, ఎక్కువగా గమనించిన, మరియు చాలా 'ఎయిర్ఫీల్డ్' అని ఆయన అన్నారు, మరియు అన్ని సంఘటనలు, ఒక ఉత్తేజకరమైన క్రాష్ మరియు అగ్నిప్రమాదం ద్వారా నాశనం చేయనివ్వండి, స్థానికంగా నిర్వహించబడుతోంది సైనిక నివేదికలలో పేపర్లు మరియు వివరించబడినవి, కానీ కోండ్ -1910 పరీక్షించబడుతున్న, ఎగిరిన లేదా నాశనం చేయబడిన సమకాలీన ఖాతాలు లేవు. [1] గిబ్స్-స్మిత్ పాయింట్ ద్వారా కోండ్ వాదనలను ప్రతిఘటించాడు, విమానానికి ముడుచుకునే అండర్ క్యారేజ్ లేదని, ప్రముఖ లేదా వెనుకంజలో ఉన్న ఎడ్జ్ వింగ్ స్లాట్లు లేవని, రెక్కలో ఇంధన ట్యాంక్ ఓవర్ హెడ్ లేదని మరియు ఇంధనం ఇంజెక్ట్ చేయలేదని చెప్పాడు ఏదైనా టర్బైన్. ఇంజిన్ యొక్క ఎయిర్ స్ట్రీమ్‌లో ఏదైనా దహన ప్రారంభించబడితే పైలట్ వేడి ద్వారా చంపబడతారని గిబ్స్-స్మిత్ ఎత్తి చూపారు. [1] 1970 లో గిబ్స్-స్మిత్ కోండా -1910 గురించి మరొక ఖాతాను రాశాడు, 1960 లో ఉన్న అదే పదజాలం ఉపయోగించి: "మరొక విజయవంతం కాని, కానీ ప్రవచనాత్మక, యంత్రం అక్టోబర్లో పారిస్ సెలూన్లో ప్రదర్శించిన కోండా బైప్‌లేన్ (ఖచ్చితంగా మాట్లాడటం). ఇది. ఇది. ఆల్-వుడ్ నిర్మాణంలో, పూర్తిగా కాంటిలివర్డ్ రెక్కలతో-ఇది చాలా బలంగా అనిపించలేదు-మరియు వాలుగా ఉన్న క్రూసిఫార్మ్ టెయిల్-యూనిట్ తో ఆంటోనిట్ లాంటి ఫ్యూజ్‌లేజ్; ఇది 50 హెచ్‌పి మతాధికారి ఇంజిన్‌తో కూడిన ప్రతిచర్య ప్రొపల్షన్ యూనిట్‌తో పెద్దదిగా ఉంది. దాని ముందు డక్టెడ్ అభిమాని, తరువాతి కౌలింగ్‌లో జతచేయబడినది, ఇది యంత్రం యొక్క ముక్కును మరియు ఇంజిన్ యొక్క భాగాన్ని కప్పింది: అభిమాని ఒక సాధారణ గాలి-అభిమాన గాలిని వెనక్కి తీసుకుంటుంది. బౌండ్, ఈ విమానం జెట్-చోదక విమానంలో మొదటి పూర్తి-పరిమాణ ప్రయత్నంగా నిలుస్తుంది. "[63] 2010 లో, అంటోనియు గిబ్స్-స్మిత్ లేకపోవడం యొక్క ఆధారాల ఆధారంగా, విమానం ఎప్పుడూ పరీక్షించబడలేదని లేదా ఎగిరింది, కానీ ఆ గిబ్స్-స్మిత్ అతని పదవికి మద్దతు ఇవ్వడానికి ఎటువంటి సాక్ష్యాలు కనుగొనబడలేదు. అదేవిధంగా, ఆంటోనియు పరీక్ష విమానానికి ఖచ్చితమైన రుజువును కనుగొనలేకపోయాడు. 1910 మరియు 1911 లలో కోండే క్లెయిమ్ చేసిన ఫ్రెంచ్ పేటెంట్లను గిబ్స్-స్మిత్ తనిఖీ చేయలేదని ఆంటోనియు రాశాడు, ముడుచుకునే గేర్, ప్రముఖ ఎడ్జ్ వింగ్ స్లాట్ మరియు అప్పర్ వింగ్ ఇంధన ట్యాంక్లను వివరిస్తాడు మరియు ప్రైవేట్ సేకరణల నుండి ఛాయాచిత్రాలను అతను చూడలేదని, దీని గురించి అంశాలను ప్రదర్శించలేదు. అతను రాశాడు. [42] [64] 1980 లో, నాస్మ్ చరిత్రకారుడు ఫ్రాంక్ హెచ్. వింటర్ హుయిక్ కార్పొరేషన్‌లో ఉన్నప్పుడు 1965 డ్రాయింగ్‌లు మరియు స్పెసిఫికేషన్లను పరిశీలించింది మరియు కోండా యొక్క వాదన గురించి ఒక వ్యాసం రాశారు: "యంత్రం యొక్క అంతర్గత పనితీరు గురించి పూర్తిగా కొత్త వివరణ ఉంది, అది ఏ జరగదు. [1910 లలో] ఇచ్చిన ఖాతాలు మరియు ఇది పేటెంట్ స్పెసిఫికేషన్లన్నింటినీ ధిక్కరిస్తుంది. "[23] కోండే తన 1910 విమానంలో వివిధ విరుద్ధమైన కథలను చెప్పాడు, మరియు కోండా తన వాదనలకు రుజువుగా మార్చబడిన డ్రాయింగ్ల సమితిని ఉత్పత్తి చేశాడు:" కోండా కథ యొక్క ఈ సంస్కరణ మరియు అతని మునుపటి వాటి మధ్య తేడాలు గుర్తించబడలేదు మరియు ఎత్తి చూపవలసిన అవసరం లేదు; స్పష్టమైనవి అయినప్పటికీ: ప్రణాళికాబద్ధమైన మరియు పూర్తిగా ప్రమాదవశాత్తు మరియు అనుకోకుండా విమానానికి వ్యతిరేకంగా; క్షేత్రం గురించి బిజీగా ఉన్న టాక్సీకి వ్యతిరేకంగా తక్షణ విమానము; కోండా విమానం నుండి విసిరిన తరువాత, కోండా ల్యాండింగ్ తర్వాత ముందుకు సాగింది, మరియు మొదలైనవి. అతని వ్యక్తిగత జ్ఞాపకాలతో పాటు, హెన్రీ కోండా కూడా మ్యూజియంకు కొన్ని డ్రాగా ఇచ్చాడు అతని టర్బో-ప్రొపల్సూర్ యొక్క రెక్కలు మరియు దృష్టాంతాలు. డ్రాయింగ్లు, యంత్రం యొక్క అంతర్గత వివరాలను చూపించడానికి ఉద్దేశించినవి దురదృష్టవశాత్తు ఆధునికమైనవి. అంటే, అవి 1960 లలో స్పష్టంగా అమలు చేయబడ్డాయి, 1910 లేదా 1911 లో కాదు; అధ్వాన్నంగా, టర్బైన్ యొక్క వెనుక భాగంలో ఇంధన ఇంజెక్షన్ అవుట్లెట్ గొట్టాలు అసలు డ్రాయింగ్లకు అదనంగా అదనంగా కనిపించాయి. In brief, the drawings by themselves do not constitute evidence in Coanda's claim."[23]In his article, Winter wondered why Coandă did not add the novel feature of fuel injection and air stream combustion to his May 1911 patent applications if that feature had been present during his supposed flying experience five months earlier. Rather, Winter noted that the August 1910 patent filings in French were essentially the same as the May 1911 ones in English, and that all the descriptions were applicable to air or water flowing through the device, meaning that the patents could not possibly include fuel combustion in the jet stream. He also noted that no mention was made in the early patents of asbestos or mica heat shields, or of any fuel injection or combustion.[23] While looking through aviation periodicals and Paris newspapers reporting for the month of December 1910, Winter found that there was a spell of bad weather at Issy during which no flying took place. This situation occurred mid -month, the period covering the conflicting dates (10 and 16 December) that Coandă said his aircraft was tested, flown and crashed.[23] In their regular "Foreign Aviation News" column, Flight magazine reported that the "blank period" of inclement weather at Issy ended on the 19th when Guillaume Busson tested a monoplane made by Armand Deperdussin.[65] Other aircraft tests and piloting activities were listed, with no mention of Coandă or his machine.[65] Winter found that Camille (or Cosimo) Canovetti, an Italian civil and aviation engineer, had been working on a turbo-propulseur-style aviation engine before Coandă, and had attempted to show an aircraft with such an engine at the Aviation Exposition in Milan in 1909. Canovetti took out patents on his machine in 1909, and more in 1910.[23] Canovetti wrote in 1911 that the 1910 appearance of the Coandă engine "called general attention" to designs like his.[23] Modern reference books about aviation history represent the Coandă-1910 in various ways, if they mention the machine or the inventor at all. Some acknowledge Coandă as the discoverer of the Coandă effect but give Hans von Ohain the honour of designing the first jet engine to power an aircraft in manned flight, and Frank Whittle the honour of completing and patenting the first jet engine capable of such flight.[66] In their 1994 book American Aviation, authors Joe Christy and LeRoy Cook state that Coandă's 1910 aircraft was the first jet.[67] Aviation author Bill Gunston changed his mind two years after publishing a 1993 book in which he gave Coandă credit for the first jet engine. Gunston's 1995 description began: "Romanian Henri Coanda built a biplane with a Clerget inline piston engine which, instead of turning a propeller, drove a centrifugal compressor blowing air to the rear. The thrust was said to be 220 kilograms [490 lb], a figure the author disbelieves. On 10 December 1910 the aircraft thus powered inadvertently became airborne, crashed and burned. Often called 'a turbine aeroplane', this was of no more significance than the Campini aircraft mentioned later, and Coanda wisely decided to switch to a propeller."[68] In his publication of 1998, World Encyclopedia of Aero Engines: All major aircraft power plants, from the Wright brothers to the present day, Gunston did not include Coanda; nor did he include Coanda in 2005's Jane's Aero-Engines or 2006's World Encyclopedia of Aero Engines. Walter J. Boyne, director of the National Air and Space Museum and a prolific aviation author, mentions Coandă in passing a few times in his works. Boyne discusses Coandă briefly in one of his books, The Leading Edge: "Professor Henri Coanda, whose scientific work was impeccable, designed and built a jet aircraft in 1910; it, like Martin's Kitten [the Martin KF-1 biplane], was superbly built and technically advanced—and could not fly."[69] In a later magazine article sidebar, Boyne described more details: "Romanian inventor Henri Coanda attempted to fly a primitive jet aircraft in 1910, using a four-cylinder internal combustion engine to drive a compressor at 4,000 revolutions per minute. It was equipped with what today might be called an afterburner, producing an estimated 500 pounds [2.3 kN or 230 kgf] of thrust. Countless loyal Coanda fans insist that the airplane flew. Others say it merely crashed."[70] In 1980 and 1993, Jane's Encyclopedia of Aviation included an entry on the 1910 aircraft, calling it the "Coanda turbine" and describing it as "the world's first jet-propelled aircraft to fly".[71] In 2003, Winter co-authored a book with fellow NASM curator F. Robert van der Linden: 100 Years of Flight: A Chronicle of Aerospace History, 1903–2003. In the book the Coandă-1910 is described as an unsuccessful ducted fan aircraft lacking documentation to substantiate any flight test.[72] Citing Carl A. Brown's 1985 A History of Aviation, Tim Brady, the Dean of Aviation at Embry–Riddle Aeronautical University, wrote in 2000: "the development of the jet is, broadly, the story of three men: Henri Coanda, Sir Frank Whittle, and Pabst von Ohain..."[73] His description of Coandă's disputed test flight agreed that fuel injection and combustion had been initiated in the rotary compressor's vent, with the novel detail that the aircraft "flew for about a thousand feet [300 m] before crashing into a wall."[73] In 1990 at the 24th Symposium of the International Academy of Astronautics, one of the papers presented included this sentence: "It is to Henri Coanda (1886–1972), a world famous inventor and pioneer of jet flight, that space engineering owes—beside one of the first model planes provided with a rocket engine (1905)—the construction and engine experiment of the first jet aircraft, the 'Coanda-1910'."[74] In 2007 in his popular book Extreme Aircraft, Ron Miller wrote that the powerplant in the Coandă-1910 was one of the "earliest attempts" at a jet engine, but was unsuccessful—it was "incapable of actual flight", unlike the engines designed by Whittle and Ohain.[75] The question of the Coandă-1910 being the first jet aircraft does not appear to be resolved, supporting Stine's view: "Whether Henri Coanda built the first true jet will probably be argued interminably."[6] In the 2000s, Dan Antoniu and other Romanian aviation experts investigated existing photographs of the Coandă-1910, leading them to believe that the aircraft presented at the exhibition was not finished, that it was exhibited with many improvisations. Antoniu published Henri Coandă and his technical work during 1906–1918, a 2010 book in which he said that the unfinished state of the aircraft led to Coandă filing several extra patents and starting a new series of studies with the aim of making the machine airworthy. For instance, Antoniu wrote that the exhaust pipes of the Clergét engine appeared free; there were no devices to redirect exhaust gases to the turbine as described in the patent, and there were no heat shields for crew protection. As well, the central attachment of the tubular struts holding the wings to the fuselage, with mere collars secured with screws, was judged by Antoniu as appearing potentially unsafe during take-off or landing because of the "considerable loads on the struts". The X-shaped empennage was covered at high angles by the horizontal stabiliser making it unusable, and any high-speed taxi would put the machine in danger of a nose-over.[76] A full-size replica of the Coandă-1910, built in 2001, is displayed in Bucharest at the National Military Museum,[77] and a scale model is displayed in the French Air and Space Museum at Paris – Le Bourget Airport.[78] At the site of the historic Issy-les-Moulineaux airfield, a large plaque lists the three pioneers of flight most closely associated with the airfield: Louis Blériot, Alberto Santos-Dumont and Henri Farman.[79] Later, a plaque honouring Coandă and Romanian aviation engineer Traian Vuia was placed on a nearby building under the auspices of the mayor of Issy-les-Moulineaux, L'Aéroclub de France, and the Romanian Association for Aviation History.[80] Construction on a full-sized functional replica of the plane began in March 2010 at Craiova, Romania, by a team of engineers and former test pilots from I.R.Av. Craiova.[81] The replica is based on plans that Coandă reworked in 1965 because the 1910 plans were lost. It uses metal for the fuselage rather than wood, and its intended engine is a true jet, the Motorlet M-701, made for the 1960s-era Aero L-29 Delfín military trainer.[82] In October 2010 the National Bank of Romania issued a commemorative silver coin for the centennial of the building of the first jet aircraft. The 10-lei piece is intended for coin collectors, with the official purchase price set at 220 lei. It represents the aircraft on the obverse side and a portrait of Coandă on the reverse, including Romanian words which translate to "first jet aircraft".[83] The same month the philatelic section of the Romanian Post, Romfilatelia, produced a limited edition philatelic folder and a stamp commemorating the centennial of jet aircraft. The stamp presents a modern internal schema of the Coandă-1910, a drawing of the injectors and burners, and a quote from Gustave Eiffel: "This boy was born 30 if not 50 years too early".[84] At the European Parliament in December, president Jerzy Buzek opened a centennial exhibition celebrating the building and testing of the Coandă-1910.[85][86] Data from Contemporary pamphlet[10]General characteristics</v>
      </c>
      <c r="E46" s="1" t="s">
        <v>1098</v>
      </c>
      <c r="M46" s="1" t="s">
        <v>193</v>
      </c>
      <c r="N46" s="1" t="str">
        <f>IFERROR(__xludf.DUMMYFUNCTION("GOOGLETRANSLATE(M:M, ""en"", ""te"")"),"ప్రయోగాత్మక")</f>
        <v>ప్రయోగాత్మక</v>
      </c>
      <c r="P46" s="1" t="s">
        <v>1099</v>
      </c>
      <c r="Q46" s="1" t="str">
        <f>IFERROR(__xludf.DUMMYFUNCTION("GOOGLETRANSLATE(P:P, ""en"", ""te"")"),"హెన్రీ కోండే")</f>
        <v>హెన్రీ కోండే</v>
      </c>
      <c r="R46" s="1" t="s">
        <v>1100</v>
      </c>
      <c r="V46" s="1">
        <v>1.0</v>
      </c>
      <c r="W46" s="1">
        <v>1.0</v>
      </c>
      <c r="X46" s="1" t="s">
        <v>1101</v>
      </c>
      <c r="Y46" s="1" t="s">
        <v>1102</v>
      </c>
      <c r="AA46" s="1" t="s">
        <v>1103</v>
      </c>
      <c r="AC46" s="1" t="s">
        <v>1104</v>
      </c>
      <c r="AD46" s="1" t="s">
        <v>1105</v>
      </c>
      <c r="BG46" s="1" t="s">
        <v>1106</v>
      </c>
    </row>
    <row r="47">
      <c r="A47" s="1" t="s">
        <v>1107</v>
      </c>
      <c r="B47" s="1" t="str">
        <f>IFERROR(__xludf.DUMMYFUNCTION("GOOGLETRANSLATE(A:A, ""en"", ""te"")"),"సైమాన్ 202")</f>
        <v>సైమాన్ 202</v>
      </c>
      <c r="C47" s="1" t="s">
        <v>1108</v>
      </c>
      <c r="D47" s="1" t="str">
        <f>IFERROR(__xludf.DUMMYFUNCTION("GOOGLETRANSLATE(C:C, ""en"", ""te"")"),"సైమాన్ 202 1930 ల ఇటాలియన్ రెండు-సీట్ల క్యాబిన్ మోనోప్లేన్, ఇది సొసైటీ ఇండస్ట్రీ మెక్కానిచే ఏరోనాటిచే నవాలీ (సైమాన్) చేత రూపొందించబడింది మరియు నిర్మించింది. రెండు-సీట్ల క్యాబిన్ మోనోప్లేన్ కోసం ఇటాలియన్ వైమానిక మంత్రిత్వ శాఖ అవసరానికి ప్రతిస్పందనగా రూపొంద"&amp;"ించబడిన సైమాన్ 202 ప్రోటోటైప్ (రిజిస్టర్డ్ ఐ-బాట్) మొదట 1938 ప్రారంభంలో ప్రయాణించింది. 202 ఒక తక్కువ-వింగ్ కాంటిలివర్ మోనోప్లేన్, స్థిర టెయిల్‌వీల్ ల్యాండింగ్ గేర్‌తో. ఇది ముక్కు-మౌంటెడ్ 120 హెచ్‌పి (74 కిలోవాట్) డి హవిలాండ్ జిప్సీ మేజర్ ఇంజిన్‌ను కలిగి ఉ"&amp;"ంది. పరివేష్టిత కాక్‌పిట్ రెండు కోసం పక్కపక్కనే సీటింగ్ కలిగి ఉంది. మొట్టమొదటి ఉత్పత్తి విమానం ఇటాలియన్ శిక్షణా సంస్థలు మరియు నియమించబడిన సైమాన్ 202BI లతో పౌర ఉపయోగం కోసం. 202BIS కి చిన్న క్యాబిన్ మార్పులు మాత్రమే ఉన్నాయి, కాని తదుపరి వేరియంట్ (202/I) మెర"&amp;"ుగైన ఫ్యూజ్‌లేజ్ రీ-పొజిషన్ టెయిల్‌ప్లేన్‌తో ఒక ప్రధాన పున రణ్యం. 1939 టూరింగ్ ఎయిర్క్రాఫ్ట్ ర్యాలీలో పోటీ పడటానికి రెండు ప్రత్యేక విమానాలు అభివృద్ధి చేయబడ్డాయి; పౌర ఉత్పత్తి విమానాలకు ఇప్పుడు ప్రామాణికమైన ఆల్ఫా రోమియో 110 ఇంజిన్‌తో 202 ఆర్‌ఎల్, మరియు 204"&amp;" R నాలుగు సీట్ల పొడవైన క్యాబిన్ మరియు పొడవైన ముక్కుతో మరియు ఆల్ఫా రోమియో 115 ఇంజిన్ చేత శక్తినిస్తుంది. సైనిక శిక్షకులకు అత్యవసర కార్యాచరణ అవసరాన్ని తీర్చడానికి, రెజియా ఏరోనాటికా అక్టోబర్ 1939 లో 202/M గా 202 RL యొక్క సరళీకృత సంస్కరణను ఆదేశించింది. CNA 85"&amp;" ను నిర్మించింది, SACA నిర్మించారు 65 మరియు సైమాన్ రెజియా ఏరోనాటికా ఫ్లయింగ్ పాఠశాలల కోసం 215 విమానాలను నిర్మించారు. విమానాలను అనుసంధాన విధులు మరియు ఇటాలియన్ ఎయిర్ అటాచ్ కోసం కూడా ఉపయోగించారు. అనేక విమానాలు బంధించబడ్డాయి. [4] సాధారణ లక్షణాల నుండి డేటా పని"&amp;"తీరు సంబంధిత జాబితాలు")</f>
        <v>సైమాన్ 202 1930 ల ఇటాలియన్ రెండు-సీట్ల క్యాబిన్ మోనోప్లేన్, ఇది సొసైటీ ఇండస్ట్రీ మెక్కానిచే ఏరోనాటిచే నవాలీ (సైమాన్) చేత రూపొందించబడింది మరియు నిర్మించింది. రెండు-సీట్ల క్యాబిన్ మోనోప్లేన్ కోసం ఇటాలియన్ వైమానిక మంత్రిత్వ శాఖ అవసరానికి ప్రతిస్పందనగా రూపొందించబడిన సైమాన్ 202 ప్రోటోటైప్ (రిజిస్టర్డ్ ఐ-బాట్) మొదట 1938 ప్రారంభంలో ప్రయాణించింది. 202 ఒక తక్కువ-వింగ్ కాంటిలివర్ మోనోప్లేన్, స్థిర టెయిల్‌వీల్ ల్యాండింగ్ గేర్‌తో. ఇది ముక్కు-మౌంటెడ్ 120 హెచ్‌పి (74 కిలోవాట్) డి హవిలాండ్ జిప్సీ మేజర్ ఇంజిన్‌ను కలిగి ఉంది. పరివేష్టిత కాక్‌పిట్ రెండు కోసం పక్కపక్కనే సీటింగ్ కలిగి ఉంది. మొట్టమొదటి ఉత్పత్తి విమానం ఇటాలియన్ శిక్షణా సంస్థలు మరియు నియమించబడిన సైమాన్ 202BI లతో పౌర ఉపయోగం కోసం. 202BIS కి చిన్న క్యాబిన్ మార్పులు మాత్రమే ఉన్నాయి, కాని తదుపరి వేరియంట్ (202/I) మెరుగైన ఫ్యూజ్‌లేజ్ రీ-పొజిషన్ టెయిల్‌ప్లేన్‌తో ఒక ప్రధాన పున రణ్యం. 1939 టూరింగ్ ఎయిర్క్రాఫ్ట్ ర్యాలీలో పోటీ పడటానికి రెండు ప్రత్యేక విమానాలు అభివృద్ధి చేయబడ్డాయి; పౌర ఉత్పత్తి విమానాలకు ఇప్పుడు ప్రామాణికమైన ఆల్ఫా రోమియో 110 ఇంజిన్‌తో 202 ఆర్‌ఎల్, మరియు 204 R నాలుగు సీట్ల పొడవైన క్యాబిన్ మరియు పొడవైన ముక్కుతో మరియు ఆల్ఫా రోమియో 115 ఇంజిన్ చేత శక్తినిస్తుంది. సైనిక శిక్షకులకు అత్యవసర కార్యాచరణ అవసరాన్ని తీర్చడానికి, రెజియా ఏరోనాటికా అక్టోబర్ 1939 లో 202/M గా 202 RL యొక్క సరళీకృత సంస్కరణను ఆదేశించింది. CNA 85 ను నిర్మించింది, SACA నిర్మించారు 65 మరియు సైమాన్ రెజియా ఏరోనాటికా ఫ్లయింగ్ పాఠశాలల కోసం 215 విమానాలను నిర్మించారు. విమానాలను అనుసంధాన విధులు మరియు ఇటాలియన్ ఎయిర్ అటాచ్ కోసం కూడా ఉపయోగించారు. అనేక విమానాలు బంధించబడ్డాయి. [4] సాధారణ లక్షణాల నుండి డేటా పనితీరు సంబంధిత జాబితాలు</v>
      </c>
      <c r="E47" s="1" t="s">
        <v>1109</v>
      </c>
      <c r="M47" s="1" t="s">
        <v>1110</v>
      </c>
      <c r="N47" s="1" t="str">
        <f>IFERROR(__xludf.DUMMYFUNCTION("GOOGLETRANSLATE(M:M, ""en"", ""te"")"),"రెండు సీట్ల క్యాబిన్ టూరింగ్ మోనోప్లేన్")</f>
        <v>రెండు సీట్ల క్యాబిన్ టూరింగ్ మోనోప్లేన్</v>
      </c>
      <c r="P47" s="1" t="s">
        <v>1111</v>
      </c>
      <c r="Q47" s="1" t="str">
        <f>IFERROR(__xludf.DUMMYFUNCTION("GOOGLETRANSLATE(P:P, ""en"", ""te"")"),"సొసైటీ ఇండస్ట్రీ మెక్కానిచే ఏరోనాటిచే నవాలీ")</f>
        <v>సొసైటీ ఇండస్ట్రీ మెక్కానిచే ఏరోనాటిచే నవాలీ</v>
      </c>
      <c r="R47" s="1" t="s">
        <v>1112</v>
      </c>
      <c r="S47" s="1" t="s">
        <v>1113</v>
      </c>
      <c r="T47" s="1" t="str">
        <f>IFERROR(__xludf.DUMMYFUNCTION("GOOGLETRANSLATE(S:S, ""en"", ""te"")"),"మారియో బాటినో")</f>
        <v>మారియో బాటినో</v>
      </c>
      <c r="U47" s="1">
        <v>1938.0</v>
      </c>
      <c r="V47" s="1" t="s">
        <v>1114</v>
      </c>
      <c r="W47" s="1">
        <v>2.0</v>
      </c>
      <c r="X47" s="1" t="s">
        <v>1115</v>
      </c>
      <c r="Y47" s="1" t="s">
        <v>1116</v>
      </c>
      <c r="Z47" s="1" t="s">
        <v>1117</v>
      </c>
      <c r="AA47" s="1" t="s">
        <v>1118</v>
      </c>
      <c r="AB47" s="1" t="s">
        <v>1119</v>
      </c>
      <c r="AC47" s="1" t="s">
        <v>1120</v>
      </c>
      <c r="AD47" s="1" t="s">
        <v>1121</v>
      </c>
      <c r="AE47" s="1" t="s">
        <v>1122</v>
      </c>
      <c r="AF47" s="1" t="s">
        <v>1123</v>
      </c>
      <c r="AG47" s="1" t="s">
        <v>1124</v>
      </c>
      <c r="AL47" s="1" t="s">
        <v>1125</v>
      </c>
      <c r="AM47" s="1" t="s">
        <v>1126</v>
      </c>
      <c r="AN47" s="1" t="str">
        <f>IFERROR(__xludf.DUMMYFUNCTION("GOOGLETRANSLATE(AM:AM, ""en"", ""te"")"),"ఇటాలియన్ వైమానిక దళం")</f>
        <v>ఇటాలియన్ వైమానిక దళం</v>
      </c>
      <c r="AO47" s="1" t="s">
        <v>1127</v>
      </c>
      <c r="AP47" s="1" t="s">
        <v>253</v>
      </c>
      <c r="AX47" s="1">
        <v>1939.0</v>
      </c>
      <c r="BB47" s="1" t="s">
        <v>1128</v>
      </c>
      <c r="BF47" s="2" t="s">
        <v>752</v>
      </c>
      <c r="CK47" s="2" t="s">
        <v>1129</v>
      </c>
    </row>
    <row r="48">
      <c r="A48" s="1" t="s">
        <v>1130</v>
      </c>
      <c r="B48" s="1" t="str">
        <f>IFERROR(__xludf.DUMMYFUNCTION("GOOGLETRANSLATE(A:A, ""en"", ""te"")"),"కామ్టే ఎసి -1")</f>
        <v>కామ్టే ఎసి -1</v>
      </c>
      <c r="C48" s="1" t="s">
        <v>1131</v>
      </c>
      <c r="D48" s="1" t="str">
        <f>IFERROR(__xludf.DUMMYFUNCTION("GOOGLETRANSLATE(C:C, ""en"", ""te"")"),"కామ్టే ఎసి -1 1920 ల స్విస్ సింగిల్-సీట్ మోనోప్లేన్ ఫైటర్ విమానం ఫ్లూగ్జీగ్బావు ఎ. కామ్టే నిర్మించింది. [1] స్విస్ కంపెనీ ఫ్లగ్జీగ్బావ్ ఎ. కామ్టే 1920 ల ప్రారంభంలో లైసెన్స్ కింద జర్మన్ విమాన డిజైన్లను నిర్మించడానికి స్థాపించబడింది. సంస్థ యొక్క మొట్టమొదటి "&amp;"ఒరిజినల్ డిజైన్ కామ్టే ఎసి -1, ఇది సింగిల్-సీట్ ఫైటర్ కోసం స్విస్ ఫ్లీగర్‌ట్రాప్పే (స్విస్ ఎయిర్ ఫోర్స్) అవసరాన్ని తీర్చడానికి అభివృద్ధి చేయబడింది. AC-1 అనేది స్థిర టెయిల్స్కిడ్ అండర్ క్యారేజీతో అధిక-వింగ్ మోనోప్లేన్. ఇది ఫాబ్రిక్-కప్పబడిన రెక్క మరియు తోక"&amp;" ఉపరితలాలతో లోహంతో నిర్మించబడింది. పవర్‌ప్లాంట్ ఒక గ్నోమ్ ఎట్ రోన్ రేడియల్ ఇంజిన్, ఇది స్థిర-పిచ్డ్ టూ-బ్లేడ్ ప్రొపెల్లర్‌ను నడుపుతుంది. AC-1 ప్రోటోటైప్ మొదట 1927 న ప్రయాణించింది. పరీక్ష మరియు మూల్యాంకనం ఎటువంటి ఆర్డర్‌లకు దారితీయలేదు కాని ప్రోటోటైప్‌ను స"&amp;"్విస్ ఫ్లిగర్‌ట్రాప్ప్పే కొనుగోలు చేసింది. ఈ రకమైన నిర్మించిన ఏకైక యూనిట్ ప్రోటోటైప్. ఈ నమూనాను స్విస్ ఫ్లీగెట్‌రప్పే స్వాధీనం చేసుకుంది మరియు తరువాత రెక్కను డ్యూయిటిన్ D.9 నుండి రెక్కతో భర్తీ చేసింది. కొత్త వింగ్‌తో ఈ విమానం 19 నవంబర్ 1928 న స్విస్ ఆల్టి"&amp;"ట్యూడ్ రికార్డును స్థాపించడానికి ఉపయోగించబడింది. సాధారణ లక్షణాలు పనితీరు ఆయుధాలు")</f>
        <v>కామ్టే ఎసి -1 1920 ల స్విస్ సింగిల్-సీట్ మోనోప్లేన్ ఫైటర్ విమానం ఫ్లూగ్జీగ్బావు ఎ. కామ్టే నిర్మించింది. [1] స్విస్ కంపెనీ ఫ్లగ్జీగ్బావ్ ఎ. కామ్టే 1920 ల ప్రారంభంలో లైసెన్స్ కింద జర్మన్ విమాన డిజైన్లను నిర్మించడానికి స్థాపించబడింది. సంస్థ యొక్క మొట్టమొదటి ఒరిజినల్ డిజైన్ కామ్టే ఎసి -1, ఇది సింగిల్-సీట్ ఫైటర్ కోసం స్విస్ ఫ్లీగర్‌ట్రాప్పే (స్విస్ ఎయిర్ ఫోర్స్) అవసరాన్ని తీర్చడానికి అభివృద్ధి చేయబడింది. AC-1 అనేది స్థిర టెయిల్స్కిడ్ అండర్ క్యారేజీతో అధిక-వింగ్ మోనోప్లేన్. ఇది ఫాబ్రిక్-కప్పబడిన రెక్క మరియు తోక ఉపరితలాలతో లోహంతో నిర్మించబడింది. పవర్‌ప్లాంట్ ఒక గ్నోమ్ ఎట్ రోన్ రేడియల్ ఇంజిన్, ఇది స్థిర-పిచ్డ్ టూ-బ్లేడ్ ప్రొపెల్లర్‌ను నడుపుతుంది. AC-1 ప్రోటోటైప్ మొదట 1927 న ప్రయాణించింది. పరీక్ష మరియు మూల్యాంకనం ఎటువంటి ఆర్డర్‌లకు దారితీయలేదు కాని ప్రోటోటైప్‌ను స్విస్ ఫ్లిగర్‌ట్రాప్ప్పే కొనుగోలు చేసింది. ఈ రకమైన నిర్మించిన ఏకైక యూనిట్ ప్రోటోటైప్. ఈ నమూనాను స్విస్ ఫ్లీగెట్‌రప్పే స్వాధీనం చేసుకుంది మరియు తరువాత రెక్కను డ్యూయిటిన్ D.9 నుండి రెక్కతో భర్తీ చేసింది. కొత్త వింగ్‌తో ఈ విమానం 19 నవంబర్ 1928 న స్విస్ ఆల్టిట్యూడ్ రికార్డును స్థాపించడానికి ఉపయోగించబడింది. సాధారణ లక్షణాలు పనితీరు ఆయుధాలు</v>
      </c>
      <c r="E48" s="1" t="s">
        <v>1132</v>
      </c>
      <c r="M48" s="1" t="s">
        <v>1133</v>
      </c>
      <c r="N48" s="1" t="str">
        <f>IFERROR(__xludf.DUMMYFUNCTION("GOOGLETRANSLATE(M:M, ""en"", ""te"")"),"సింగిల్-సీట్ ఫైటర్")</f>
        <v>సింగిల్-సీట్ ఫైటర్</v>
      </c>
      <c r="P48" s="1" t="s">
        <v>1134</v>
      </c>
      <c r="Q48" s="1" t="str">
        <f>IFERROR(__xludf.DUMMYFUNCTION("GOOGLETRANSLATE(P:P, ""en"", ""te"")"),"కామ్టే")</f>
        <v>కామ్టే</v>
      </c>
      <c r="R48" s="2" t="s">
        <v>1135</v>
      </c>
      <c r="T48" s="1"/>
      <c r="U48" s="4">
        <v>9954.0</v>
      </c>
      <c r="V48" s="1">
        <v>1.0</v>
      </c>
      <c r="W48" s="1">
        <v>1.0</v>
      </c>
      <c r="X48" s="1" t="s">
        <v>1136</v>
      </c>
      <c r="Y48" s="1" t="s">
        <v>284</v>
      </c>
      <c r="Z48" s="1" t="s">
        <v>1137</v>
      </c>
      <c r="AA48" s="1" t="s">
        <v>1138</v>
      </c>
      <c r="AB48" s="1" t="s">
        <v>1139</v>
      </c>
      <c r="AD48" s="1" t="s">
        <v>1140</v>
      </c>
      <c r="AE48" s="1" t="s">
        <v>1141</v>
      </c>
      <c r="AF48" s="1" t="s">
        <v>426</v>
      </c>
      <c r="AM48" s="1" t="s">
        <v>1142</v>
      </c>
      <c r="AN48" s="1" t="str">
        <f>IFERROR(__xludf.DUMMYFUNCTION("GOOGLETRANSLATE(AM:AM, ""en"", ""te"")"),"స్విస్ ఫ్లీగర్‌ట్రాప్పే")</f>
        <v>స్విస్ ఫ్లీగర్‌ట్రాప్పే</v>
      </c>
      <c r="AO48" s="1" t="s">
        <v>1143</v>
      </c>
      <c r="AT48" s="1" t="s">
        <v>1144</v>
      </c>
      <c r="AU48" s="1" t="str">
        <f>IFERROR(__xludf.DUMMYFUNCTION("GOOGLETRANSLATE(AT:AT, ""en"", ""te"")"),"రెండు ఫార్వర్డ్-ఫైరింగ్ మెషిన్ గన్స్ అని ఉద్దేశించబడింది")</f>
        <v>రెండు ఫార్వర్డ్-ఫైరింగ్ మెషిన్ గన్స్ అని ఉద్దేశించబడింది</v>
      </c>
      <c r="AZ48" s="1" t="s">
        <v>221</v>
      </c>
      <c r="BA48" s="1" t="s">
        <v>275</v>
      </c>
      <c r="BF48" s="1" t="s">
        <v>1145</v>
      </c>
    </row>
    <row r="49">
      <c r="A49" s="1" t="s">
        <v>1146</v>
      </c>
      <c r="B49" s="1" t="str">
        <f>IFERROR(__xludf.DUMMYFUNCTION("GOOGLETRANSLATE(A:A, ""en"", ""te"")"),"స్టిపా-కాప్రోని")</f>
        <v>స్టిపా-కాప్రోని</v>
      </c>
      <c r="C49" s="1" t="s">
        <v>1147</v>
      </c>
      <c r="D49" s="1" t="str">
        <f>IFERROR(__xludf.DUMMYFUNCTION("GOOGLETRANSLATE(C:C, ""en"", ""te"")"),"కాప్రోని స్టిపా అని కూడా పిలువబడే స్టిపా-కాప్రోని, 1932 లో లుయిగి స్టిపా (1900-1992) రూపొందించిన ఒక ప్రయోగాత్మక ఇటాలియన్ విమానం మరియు కాప్రోని నిర్మించింది. ఇది ఇంజిన్‌తో బోలు, బారెల్ ఆకారపు ఫ్యూజ్‌లేజ్‌ను కలిగి ఉంది మరియు ఫ్యూజ్‌లేజ్ ద్వారా పూర్తిగా కప్ప"&amp;"బడిన ప్రొపెల్లర్-సారాంశంలో, మొత్తం ఫ్యూజ్‌లేజ్ ఒకే డక్టెడ్ అభిమాని. రెజియా ఏరోనాటికా (ఇటాలియన్ రాయల్ ఎయిర్ ఫోర్స్) స్టిపా-కాప్రోని అభివృద్ధిని కొనసాగించడానికి ఆసక్తి చూపనప్పటికీ, దాని రూపకల్పన జెట్ ప్రొపల్షన్ అభివృద్ధిని ప్రభావితం చేసింది. [1] స్టిపా యొక్"&amp;"క ప్రాథమిక ఆలోచన, అతను ""ఇంట్యూబ్డ్ ప్రొపెల్లర్"" అని పిలిచాడు, ఇంజిన్ మరియు ప్రొపెల్లర్‌ను ఒక ఫ్యూజ్‌లేజ్ లోపల మౌంట్ చేయడం, అది దెబ్బతిన్న వాహిక లేదా వెంచురి ట్యూబ్‌ను ఏర్పరుస్తుంది మరియు ప్రొపెల్లర్ యొక్క వాయు ప్రవాహాన్ని మరియు ఇంజిన్ ఎగ్జాస్ట్‌ను కుదిం"&amp;"చింది విమానం యొక్క వెనుకంజలో ఉంది, ముఖ్యంగా విమానం యొక్క ఇంజిన్‌ను మరింత సమర్థవంతంగా చేయడానికి బెర్నౌల్లి యొక్క ద్రవ కదలికల సూత్రాన్ని వర్తింపజేస్తుంది. ఇది టర్బోఫాన్ ఇంజిన్లలో ఉపయోగించిన ఇదే విధమైన సూత్రం, కానీ గ్యాస్ టర్బైన్ కాకుండా కంప్రెసర్/ప్రొపెల్లర"&amp;"్‌ను నడపడానికి పిస్టన్ ఇంజిన్‌ను ఉపయోగించారు. జర్మన్ రాకెట్ మరియు జెట్ టెక్నాలజీ (ముఖ్యంగా V-1 ఫ్లయింగ్ బాంబ్) తన పేటెంట్ పొందిన ఆవిష్కరణను సరైన క్రెడిట్ ఇవ్వకుండా ఉపయోగిస్తోందని స్టిపా తరువాత నమ్మకం కలిగింది, అయినప్పటికీ అతని డక్టెడ్ ఫ్యాన్ డిజైన్ టర్బోజ"&amp;"ెట్ ఇంజిన్లతో యాంత్రికంగా చాలా తక్కువగా ఉంది మరియు పల్సెజెట్‌తో ఏమీ లేదు V-1 లో. ఇటాలియన్ వైమానిక మంత్రిత్వ శాఖ యొక్క ఇంజనీరింగ్ విభాగంలో పనిచేస్తున్నప్పుడు స్టిపా గణితశాస్త్రపరంగా అధ్యయనం చేయడానికి సంవత్సరాలు గడిపాడు, చివరికి వెంచూరి ట్యూబ్ యొక్క లోపలి ఉ"&amp;"పరితలం గొప్ప సామర్థ్యాన్ని సాధించడానికి ఎయిర్‌ఫాయిల్ వలె ఆకారంలో ఉండాలి. అతను ప్రొపెల్లర్ యొక్క వాంఛనీయ ఆకారం, ట్యూబ్ యొక్క ప్రముఖ అంచు మరియు ప్రొపెల్లర్ మధ్య అత్యంత సమర్థవంతమైన దూరం మరియు ప్రొపెల్లర్ యొక్క విప్లవం యొక్క ఉత్తమ రేటును కూడా నిర్ణయించాడు. చి"&amp;"వరగా, అతను ఒక ప్రోటోటైప్ విమానాన్ని రూపొందించాలని ఇటాలియన్ ఫాసిస్ట్ ప్రభుత్వానికి పిటిషన్ వేశాడు. ఇటాలియన్ సాంకేతిక విజయాన్ని ప్రదర్శించడానికి ప్రయత్నిస్తున్న ప్రభుత్వం 1932 లో విమానాన్ని నిర్మించడానికి కాప్రోని కంపెనీని కాంట్రాక్ట్ చేసింది. [2] ఫలిత విమా"&amp;"నం-ఎక్కువగా చెక్క నిర్మాణం యొక్క మిడ్-వింగ్ మోనోప్లేన్ స్టిపా-కాప్రోని లేదా కాప్రోని స్టిపా అని పిలుస్తారు. ఫ్యూజ్‌లేజ్ ఒక బారెల్ లాంటి గొట్టం, చిన్న మరియు కొవ్వు, రెండు చివర్లలో తెరిచి దెబ్బతిన్న వాహికను ఏర్పరుస్తుంది, దాని పైన ఒక మూపురం లో టెన్డంలో జంట "&amp;"ఓపెన్ కాక్‌పిట్‌లు అమర్చబడి ఉంటాయి. రెక్కలు దీర్ఘవృత్తాకారంగా ఉన్నాయి మరియు దాని లోపల వాహిక మరియు ఇంజిన్ నాసెల్లె గుండా వెళ్ళాయి. వాహిక కూడా ఎయిర్‌ఫాయిల్స్ మాదిరిగానే ప్రొఫైల్‌ను కలిగి ఉంది, మరియు వాహిక యొక్క వెనుకంజలో ఉన్న అంచున చాలా చిన్న చుక్కాని మరియు"&amp;" ఎలివేటర్లు అమర్చబడ్డాయి, డక్టెడ్ ప్రొపెల్లర్ వాష్ నిర్వహణను మెరుగుపరచడానికి ఫ్యూజ్‌లేజ్ నుండి నిష్క్రమించినప్పుడు నేరుగా వాటిపై ప్రవహించటానికి వీలు కల్పిస్తుంది. ప్రొపెల్లర్‌ను ఫ్యూజ్‌లేజ్ ట్యూబ్ లోపల అమర్చారు, ఫ్యూజ్‌లేజ్ యొక్క ప్రముఖ అంచుతో ఫ్లష్, మరియ"&amp;"ు 120-హార్స్‌పవర్ డి హవిలాండ్ గిప్సీ III ఇంజిన్ దాని శక్తిని కలిగి ఉంది, దాని వెనుక ఉన్న వాహిక లోపల ఫ్యూజ్‌లేజ్ మధ్య బిందువు వద్ద అమర్చబడింది. ఈ విమానం తక్కువ, స్థిర, ఉమ్మివేసిన మెయిన్ ల్యాండింగ్ గేర్ మరియు టెయిల్‌వీల్ కలిగి ఉంది. ఇది ఆనాటి రేసింగ్ విమానా"&amp;"లపై ఉపయోగించిన రకానికి చెందిన నీలం మరియు క్రీమ్ పథకంలో పెయింట్ చేయబడింది మరియు దాని చుక్కాని ఇటాలియన్ జెండా యొక్క రంగులను కలిగి ఉంది. [2] స్టిపా-కాప్రోని మొదట 7 అక్టోబర్ 1932 న కాప్రోని కంపెనీ టెస్ట్ పైలట్ డొమెనికో ఆంటోనినితో నియంత్రణల వద్ద ప్రయాణించారు. "&amp;"ప్రారంభ పరీక్షలో ""ఇంట్యూబ్డ్ ప్రొపెల్లర్"" రూపకల్పన STIPA లెక్కించినట్లుగా ఇంజిన్ యొక్క సామర్థ్యాన్ని పెంచుతుందని మరియు వాహిక యొక్క లోపలి భాగం యొక్క ఎయిర్ ఫాయిల్ ఆకారం అందించిన అదనపు లిఫ్ట్ 68 కిమీ/గం (42 మాత్రమే తక్కువ ల్యాండింగ్ వేగాన్ని అనుమతించింది ("&amp;"42 MPH) మరియు సారూప్య శక్తి మరియు వింగ్ లోడింగ్ ఉన్న ఇతర విమానాల కంటే ఎక్కువ ఎక్కడానికి అధిక రేటును సాధించడంలో స్టిపా-కాప్రోని సహాయపడింది. ట్యూబ్ యొక్క వెనుకంజలో ఉన్న అంచు వద్ద ప్రొపెల్లర్ వాష్ నుండి ఎగ్జాస్ట్‌లో చుక్కాని మరియు ఎలివేటర్లను ఉంచడం విమాన నిర"&amp;"్వహణ లక్షణాలను విమానంలో చాలా స్థిరంగా చేసింది, అయినప్పటికీ అవి విమానం యొక్క నిర్వహణ లక్షణాలను మరింత మెరుగుపరచడానికి విస్తరించబడ్డాయి. సాంప్రదాయిక విమానాల కంటే స్టిపా-కాప్రోని నిశ్శబ్దంగా ఉందని నిరూపించబడింది. దురదృష్టవశాత్తు, ""ఇంట్యూబ్డ్ ప్రొపెల్లర్"" డి"&amp;"జైన్ కూడా చాలా ఏరోడైనమిక్ డ్రాగ్‌ను ప్రేరేపించింది, ఇంజిన్ సామర్థ్యంలో ప్రయోజనాలు రద్దు చేయబడ్డాయి మరియు విమానం యొక్క టాప్ స్పీడ్ 131 కిమీ/గం (81 mph) మాత్రమే అని నిరూపించబడింది. [3] కాప్రోని ప్రారంభ పరీక్షను పూర్తి చేసినప్పుడు, రెజియా ఏరోనాటికా విమానం మీ"&amp;"ద నియంత్రణ సాధించి, మరింత పరీక్షా విమానాల సంక్షిప్త శ్రేణి కోసం గైడోనియా మాంటెసిలియోకు బదిలీ చేసింది. అన్ని టెస్ట్ పైలట్లు విమానం విమానంలో చాలా స్థిరంగా ఉందని నివేదించారు, కోర్సును మార్చడం కష్టంగా ఉంది; టెస్ట్ పైలట్లు కూడా చాలా తక్కువ ల్యాండింగ్ వేగం మరియ"&amp;"ు పర్యవసానంగా చాలా తక్కువ ల్యాండింగ్ రన్ ద్వారా ఆశ్చర్యపోయారు. సాంప్రదాయిక విమానాల డిజైన్ల కంటే విమానం బాగా పని చేయనందున, రెజియా ఏరోనాటికా మరింత అభివృద్ధిని రద్దు చేయాలని నిర్ణయించింది. తదుపరి ప్రోటోటైప్‌లు నిర్మించబడలేదు. కాప్రోని-స్టిపా వంటి సింగిల్-ఇంజ"&amp;"ిన్ విమానంలో తన ""ఇంట్యూబ్డ్ ప్రొపెల్లర్"" ను స్టిపా స్వయంగా భావించలేదు-ఇది అతను కేవలం ఒక టెస్ట్‌బెడ్‌గా భావించాడు-దాని వాడకాన్ని అతను డిజైన్ చేస్తున్న పెద్ద, బహుళ-ఇంజిన్ ఫ్లయింగ్ వింగ్ విమానంలో దాని ఉపయోగాన్ని vision హించాడు. ఇది ఏరోడైనమిక్ డ్రాగ్ లక్షణా"&amp;"లు గణనీయంగా ఉండవు మరియు ఇటాలియన్ ఏవియేషన్ టెక్నాలజీ పరాక్రమానికి ఉదాహరణగా ఇటాలియన్ ప్రభుత్వం స్టిపా-కాప్రోని రూపకల్పనను ప్రచారం చేసింది. స్టిపా యొక్క ఫ్లయింగ్-వింగ్ విమాన నమూనాలు ఏవీ నిర్మించబడలేదు, కాని స్టిపా-కాప్రోనితో సేకరించిన అనుభవాలు మోటారుజెట్-శక్"&amp;"తితో పనిచేసే కాప్రోని కాంపోని N.1 అభివృద్ధిలో ఒక ముఖ్యమైన ప్రభావమయ్యాయి. [2] స్టిపా-కాప్రోని యొక్క పరీక్ష విమానాలు కూడా చాలా విద్యా ఆసక్తిని కలిగించాయి మరియు ఫలితంగా స్టిపా యొక్క పనిని ఫ్రాన్స్, జర్మనీ, ఇటలీ మరియు యునైటెడ్ కింగ్‌డమ్‌లో అధ్యయనం చేశారు మరియ"&amp;"ు అమెరికాలో ఏరోనాటిక్స్ కోసం జాతీయ సలహా కమిటీ. ఫ్రాన్స్ రూపకల్పన-కాని ఎప్పుడూ నిర్మించబడలేదు-1930 ల మధ్యలో లుయిగి స్టిపా డిజైన్ ఆధారంగా ఒక అధునాతన నైట్ బాంబర్, మరియు 1940 నాటి జర్మన్ హీంకెల్ టి ఫైటర్ వంటి వివిధ విమాన నమూనాలు స్టిపా చేత ప్రదర్శించబడిన కొన్"&amp;"ని ఆలోచనలను పొందుపరిచాయని భావిస్తున్నారు. -కాప్రోని. [2] నేటి కోర్ట్ నాజిల్ డక్టెడ్ అభిమాని -1934 లో జర్మనీలో రూపొందించబడింది -స్టిపా యొక్క అనేక సూత్రాలను ఉపయోగిస్తుంది. ఆధునిక టర్బోఫాన్ ఇంజిన్ కొంతమంది విమానయాన చరిత్రకారులు స్టిపా-కాప్రోనిలో ప్రదర్శించిన"&amp;" ""ఇంట్యూబ్డ్ ప్రొపెల్లర్"" యొక్క వారసుడని భావిస్తున్నారు. [2] ఆస్ట్రేలియాలో, లినెట్ జుకోలి మరియు ఏరోటెక్ క్వీన్స్లాండ్ స్టిపా-కాప్రోని యొక్క 3/5-స్కేల్ ప్రతిరూపాన్ని రూపొందించారు, ఇటాలియన్ సిమోనిని రేసింగ్ ఇంజిన్ ద్వారా శక్తినిచ్చే పెయింట్ స్కీమ్ మరియు గ"&amp;"ుర్తుల పరంగా కూడా ఖచ్చితమైనది. వారు దీనిని 1998 లో నిర్మించారు మరియు అక్టోబర్ 2001 లో దానితో రెండు డైరెక్షనల్ టెస్ట్ విమానాలను బ్రైస్ వోల్ఫ్‌తో నియంత్రణలో చేయడంలో విజయవంతమైంది. ప్రతి ఫ్లైట్ సుమారు 600 మీటర్లు (660 గజాలు) కప్పబడి, సుమారు 6 మీటర్లు (20 అడుగ"&amp;"ులు) ఎత్తుకు చేరుకుంది, వోల్ఫ్ రిపోర్టింగ్, ప్రతిరూపం విమానంలో చాలా స్థిరంగా ఉందని మరియు ఇటాలియన్ టెస్ట్ పైలట్లు అసలు విమానం 69 సంవత్సరాలు ఉందని నివేదించినట్లు నివేదించింది ముందు నెల వరకు. [4] ప్రతిరూపం మరలా ఎగిరిపోకపోవచ్చు మరియు ఇప్పుడు ఆస్ట్రేలియాలోని త"&amp;"ూవూంబా ఎయిర్‌ఫీల్డ్‌లో స్టాటిక్ డిస్ప్లేలో ఉంది. [2] NACA టెక్నికల్ మెమోరాండం Nº 753 నుండి డేటా: వెంచురి ఫ్యూజ్‌లేజ్‌తో స్టిపా మోనోప్లేన్, [5] ఏరోప్లాని కాప్రోని: జియాని కాప్రోని మరియు అతని విమానం, 1910-1983 [6] సాధారణ లక్షణాల పనితీరు")</f>
        <v>కాప్రోని స్టిపా అని కూడా పిలువబడే స్టిపా-కాప్రోని, 1932 లో లుయిగి స్టిపా (1900-1992) రూపొందించిన ఒక ప్రయోగాత్మక ఇటాలియన్ విమానం మరియు కాప్రోని నిర్మించింది. ఇది ఇంజిన్‌తో బోలు, బారెల్ ఆకారపు ఫ్యూజ్‌లేజ్‌ను కలిగి ఉంది మరియు ఫ్యూజ్‌లేజ్ ద్వారా పూర్తిగా కప్పబడిన ప్రొపెల్లర్-సారాంశంలో, మొత్తం ఫ్యూజ్‌లేజ్ ఒకే డక్టెడ్ అభిమాని. రెజియా ఏరోనాటికా (ఇటాలియన్ రాయల్ ఎయిర్ ఫోర్స్) స్టిపా-కాప్రోని అభివృద్ధిని కొనసాగించడానికి ఆసక్తి చూపనప్పటికీ, దాని రూపకల్పన జెట్ ప్రొపల్షన్ అభివృద్ధిని ప్రభావితం చేసింది. [1] స్టిపా యొక్క ప్రాథమిక ఆలోచన, అతను "ఇంట్యూబ్డ్ ప్రొపెల్లర్" అని పిలిచాడు, ఇంజిన్ మరియు ప్రొపెల్లర్‌ను ఒక ఫ్యూజ్‌లేజ్ లోపల మౌంట్ చేయడం, అది దెబ్బతిన్న వాహిక లేదా వెంచురి ట్యూబ్‌ను ఏర్పరుస్తుంది మరియు ప్రొపెల్లర్ యొక్క వాయు ప్రవాహాన్ని మరియు ఇంజిన్ ఎగ్జాస్ట్‌ను కుదించింది విమానం యొక్క వెనుకంజలో ఉంది, ముఖ్యంగా విమానం యొక్క ఇంజిన్‌ను మరింత సమర్థవంతంగా చేయడానికి బెర్నౌల్లి యొక్క ద్రవ కదలికల సూత్రాన్ని వర్తింపజేస్తుంది. ఇది టర్బోఫాన్ ఇంజిన్లలో ఉపయోగించిన ఇదే విధమైన సూత్రం, కానీ గ్యాస్ టర్బైన్ కాకుండా కంప్రెసర్/ప్రొపెల్లర్‌ను నడపడానికి పిస్టన్ ఇంజిన్‌ను ఉపయోగించారు. జర్మన్ రాకెట్ మరియు జెట్ టెక్నాలజీ (ముఖ్యంగా V-1 ఫ్లయింగ్ బాంబ్) తన పేటెంట్ పొందిన ఆవిష్కరణను సరైన క్రెడిట్ ఇవ్వకుండా ఉపయోగిస్తోందని స్టిపా తరువాత నమ్మకం కలిగింది, అయినప్పటికీ అతని డక్టెడ్ ఫ్యాన్ డిజైన్ టర్బోజెట్ ఇంజిన్లతో యాంత్రికంగా చాలా తక్కువగా ఉంది మరియు పల్సెజెట్‌తో ఏమీ లేదు V-1 లో. ఇటాలియన్ వైమానిక మంత్రిత్వ శాఖ యొక్క ఇంజనీరింగ్ విభాగంలో పనిచేస్తున్నప్పుడు స్టిపా గణితశాస్త్రపరంగా అధ్యయనం చేయడానికి సంవత్సరాలు గడిపాడు, చివరికి వెంచూరి ట్యూబ్ యొక్క లోపలి ఉపరితలం గొప్ప సామర్థ్యాన్ని సాధించడానికి ఎయిర్‌ఫాయిల్ వలె ఆకారంలో ఉండాలి. అతను ప్రొపెల్లర్ యొక్క వాంఛనీయ ఆకారం, ట్యూబ్ యొక్క ప్రముఖ అంచు మరియు ప్రొపెల్లర్ మధ్య అత్యంత సమర్థవంతమైన దూరం మరియు ప్రొపెల్లర్ యొక్క విప్లవం యొక్క ఉత్తమ రేటును కూడా నిర్ణయించాడు. చివరగా, అతను ఒక ప్రోటోటైప్ విమానాన్ని రూపొందించాలని ఇటాలియన్ ఫాసిస్ట్ ప్రభుత్వానికి పిటిషన్ వేశాడు. ఇటాలియన్ సాంకేతిక విజయాన్ని ప్రదర్శించడానికి ప్రయత్నిస్తున్న ప్రభుత్వం 1932 లో విమానాన్ని నిర్మించడానికి కాప్రోని కంపెనీని కాంట్రాక్ట్ చేసింది. [2] ఫలిత విమానం-ఎక్కువగా చెక్క నిర్మాణం యొక్క మిడ్-వింగ్ మోనోప్లేన్ స్టిపా-కాప్రోని లేదా కాప్రోని స్టిపా అని పిలుస్తారు. ఫ్యూజ్‌లేజ్ ఒక బారెల్ లాంటి గొట్టం, చిన్న మరియు కొవ్వు, రెండు చివర్లలో తెరిచి దెబ్బతిన్న వాహికను ఏర్పరుస్తుంది, దాని పైన ఒక మూపురం లో టెన్డంలో జంట ఓపెన్ కాక్‌పిట్‌లు అమర్చబడి ఉంటాయి. రెక్కలు దీర్ఘవృత్తాకారంగా ఉన్నాయి మరియు దాని లోపల వాహిక మరియు ఇంజిన్ నాసెల్లె గుండా వెళ్ళాయి. వాహిక కూడా ఎయిర్‌ఫాయిల్స్ మాదిరిగానే ప్రొఫైల్‌ను కలిగి ఉంది, మరియు వాహిక యొక్క వెనుకంజలో ఉన్న అంచున చాలా చిన్న చుక్కాని మరియు ఎలివేటర్లు అమర్చబడ్డాయి, డక్టెడ్ ప్రొపెల్లర్ వాష్ నిర్వహణను మెరుగుపరచడానికి ఫ్యూజ్‌లేజ్ నుండి నిష్క్రమించినప్పుడు నేరుగా వాటిపై ప్రవహించటానికి వీలు కల్పిస్తుంది. ప్రొపెల్లర్‌ను ఫ్యూజ్‌లేజ్ ట్యూబ్ లోపల అమర్చారు, ఫ్యూజ్‌లేజ్ యొక్క ప్రముఖ అంచుతో ఫ్లష్, మరియు 120-హార్స్‌పవర్ డి హవిలాండ్ గిప్సీ III ఇంజిన్ దాని శక్తిని కలిగి ఉంది, దాని వెనుక ఉన్న వాహిక లోపల ఫ్యూజ్‌లేజ్ మధ్య బిందువు వద్ద అమర్చబడింది. ఈ విమానం తక్కువ, స్థిర, ఉమ్మివేసిన మెయిన్ ల్యాండింగ్ గేర్ మరియు టెయిల్‌వీల్ కలిగి ఉంది. ఇది ఆనాటి రేసింగ్ విమానాలపై ఉపయోగించిన రకానికి చెందిన నీలం మరియు క్రీమ్ పథకంలో పెయింట్ చేయబడింది మరియు దాని చుక్కాని ఇటాలియన్ జెండా యొక్క రంగులను కలిగి ఉంది. [2] స్టిపా-కాప్రోని మొదట 7 అక్టోబర్ 1932 న కాప్రోని కంపెనీ టెస్ట్ పైలట్ డొమెనికో ఆంటోనినితో నియంత్రణల వద్ద ప్రయాణించారు. ప్రారంభ పరీక్షలో "ఇంట్యూబ్డ్ ప్రొపెల్లర్" రూపకల్పన STIPA లెక్కించినట్లుగా ఇంజిన్ యొక్క సామర్థ్యాన్ని పెంచుతుందని మరియు వాహిక యొక్క లోపలి భాగం యొక్క ఎయిర్ ఫాయిల్ ఆకారం అందించిన అదనపు లిఫ్ట్ 68 కిమీ/గం (42 మాత్రమే తక్కువ ల్యాండింగ్ వేగాన్ని అనుమతించింది (42 MPH) మరియు సారూప్య శక్తి మరియు వింగ్ లోడింగ్ ఉన్న ఇతర విమానాల కంటే ఎక్కువ ఎక్కడానికి అధిక రేటును సాధించడంలో స్టిపా-కాప్రోని సహాయపడింది. ట్యూబ్ యొక్క వెనుకంజలో ఉన్న అంచు వద్ద ప్రొపెల్లర్ వాష్ నుండి ఎగ్జాస్ట్‌లో చుక్కాని మరియు ఎలివేటర్లను ఉంచడం విమాన నిర్వహణ లక్షణాలను విమానంలో చాలా స్థిరంగా చేసింది, అయినప్పటికీ అవి విమానం యొక్క నిర్వహణ లక్షణాలను మరింత మెరుగుపరచడానికి విస్తరించబడ్డాయి. సాంప్రదాయిక విమానాల కంటే స్టిపా-కాప్రోని నిశ్శబ్దంగా ఉందని నిరూపించబడింది. దురదృష్టవశాత్తు, "ఇంట్యూబ్డ్ ప్రొపెల్లర్" డిజైన్ కూడా చాలా ఏరోడైనమిక్ డ్రాగ్‌ను ప్రేరేపించింది, ఇంజిన్ సామర్థ్యంలో ప్రయోజనాలు రద్దు చేయబడ్డాయి మరియు విమానం యొక్క టాప్ స్పీడ్ 131 కిమీ/గం (81 mph) మాత్రమే అని నిరూపించబడింది. [3] కాప్రోని ప్రారంభ పరీక్షను పూర్తి చేసినప్పుడు, రెజియా ఏరోనాటికా విమానం మీద నియంత్రణ సాధించి, మరింత పరీక్షా విమానాల సంక్షిప్త శ్రేణి కోసం గైడోనియా మాంటెసిలియోకు బదిలీ చేసింది. అన్ని టెస్ట్ పైలట్లు విమానం విమానంలో చాలా స్థిరంగా ఉందని నివేదించారు, కోర్సును మార్చడం కష్టంగా ఉంది; టెస్ట్ పైలట్లు కూడా చాలా తక్కువ ల్యాండింగ్ వేగం మరియు పర్యవసానంగా చాలా తక్కువ ల్యాండింగ్ రన్ ద్వారా ఆశ్చర్యపోయారు. సాంప్రదాయిక విమానాల డిజైన్ల కంటే విమానం బాగా పని చేయనందున, రెజియా ఏరోనాటికా మరింత అభివృద్ధిని రద్దు చేయాలని నిర్ణయించింది. తదుపరి ప్రోటోటైప్‌లు నిర్మించబడలేదు. కాప్రోని-స్టిపా వంటి సింగిల్-ఇంజిన్ విమానంలో తన "ఇంట్యూబ్డ్ ప్రొపెల్లర్" ను స్టిపా స్వయంగా భావించలేదు-ఇది అతను కేవలం ఒక టెస్ట్‌బెడ్‌గా భావించాడు-దాని వాడకాన్ని అతను డిజైన్ చేస్తున్న పెద్ద, బహుళ-ఇంజిన్ ఫ్లయింగ్ వింగ్ విమానంలో దాని ఉపయోగాన్ని vision హించాడు. ఇది ఏరోడైనమిక్ డ్రాగ్ లక్షణాలు గణనీయంగా ఉండవు మరియు ఇటాలియన్ ఏవియేషన్ టెక్నాలజీ పరాక్రమానికి ఉదాహరణగా ఇటాలియన్ ప్రభుత్వం స్టిపా-కాప్రోని రూపకల్పనను ప్రచారం చేసింది. స్టిపా యొక్క ఫ్లయింగ్-వింగ్ విమాన నమూనాలు ఏవీ నిర్మించబడలేదు, కాని స్టిపా-కాప్రోనితో సేకరించిన అనుభవాలు మోటారుజెట్-శక్తితో పనిచేసే కాప్రోని కాంపోని N.1 అభివృద్ధిలో ఒక ముఖ్యమైన ప్రభావమయ్యాయి. [2] స్టిపా-కాప్రోని యొక్క పరీక్ష విమానాలు కూడా చాలా విద్యా ఆసక్తిని కలిగించాయి మరియు ఫలితంగా స్టిపా యొక్క పనిని ఫ్రాన్స్, జర్మనీ, ఇటలీ మరియు యునైటెడ్ కింగ్‌డమ్‌లో అధ్యయనం చేశారు మరియు అమెరికాలో ఏరోనాటిక్స్ కోసం జాతీయ సలహా కమిటీ. ఫ్రాన్స్ రూపకల్పన-కాని ఎప్పుడూ నిర్మించబడలేదు-1930 ల మధ్యలో లుయిగి స్టిపా డిజైన్ ఆధారంగా ఒక అధునాతన నైట్ బాంబర్, మరియు 1940 నాటి జర్మన్ హీంకెల్ టి ఫైటర్ వంటి వివిధ విమాన నమూనాలు స్టిపా చేత ప్రదర్శించబడిన కొన్ని ఆలోచనలను పొందుపరిచాయని భావిస్తున్నారు. -కాప్రోని. [2] నేటి కోర్ట్ నాజిల్ డక్టెడ్ అభిమాని -1934 లో జర్మనీలో రూపొందించబడింది -స్టిపా యొక్క అనేక సూత్రాలను ఉపయోగిస్తుంది. ఆధునిక టర్బోఫాన్ ఇంజిన్ కొంతమంది విమానయాన చరిత్రకారులు స్టిపా-కాప్రోనిలో ప్రదర్శించిన "ఇంట్యూబ్డ్ ప్రొపెల్లర్" యొక్క వారసుడని భావిస్తున్నారు. [2] ఆస్ట్రేలియాలో, లినెట్ జుకోలి మరియు ఏరోటెక్ క్వీన్స్లాండ్ స్టిపా-కాప్రోని యొక్క 3/5-స్కేల్ ప్రతిరూపాన్ని రూపొందించారు, ఇటాలియన్ సిమోనిని రేసింగ్ ఇంజిన్ ద్వారా శక్తినిచ్చే పెయింట్ స్కీమ్ మరియు గుర్తుల పరంగా కూడా ఖచ్చితమైనది. వారు దీనిని 1998 లో నిర్మించారు మరియు అక్టోబర్ 2001 లో దానితో రెండు డైరెక్షనల్ టెస్ట్ విమానాలను బ్రైస్ వోల్ఫ్‌తో నియంత్రణలో చేయడంలో విజయవంతమైంది. ప్రతి ఫ్లైట్ సుమారు 600 మీటర్లు (660 గజాలు) కప్పబడి, సుమారు 6 మీటర్లు (20 అడుగులు) ఎత్తుకు చేరుకుంది, వోల్ఫ్ రిపోర్టింగ్, ప్రతిరూపం విమానంలో చాలా స్థిరంగా ఉందని మరియు ఇటాలియన్ టెస్ట్ పైలట్లు అసలు విమానం 69 సంవత్సరాలు ఉందని నివేదించినట్లు నివేదించింది ముందు నెల వరకు. [4] ప్రతిరూపం మరలా ఎగిరిపోకపోవచ్చు మరియు ఇప్పుడు ఆస్ట్రేలియాలోని తూవూంబా ఎయిర్‌ఫీల్డ్‌లో స్టాటిక్ డిస్ప్లేలో ఉంది. [2] NACA టెక్నికల్ మెమోరాండం Nº 753 నుండి డేటా: వెంచురి ఫ్యూజ్‌లేజ్‌తో స్టిపా మోనోప్లేన్, [5] ఏరోప్లాని కాప్రోని: జియాని కాప్రోని మరియు అతని విమానం, 1910-1983 [6] సాధారణ లక్షణాల పనితీరు</v>
      </c>
      <c r="E49" s="1" t="s">
        <v>1148</v>
      </c>
      <c r="M49" s="1" t="s">
        <v>1149</v>
      </c>
      <c r="N49" s="1" t="str">
        <f>IFERROR(__xludf.DUMMYFUNCTION("GOOGLETRANSLATE(M:M, ""en"", ""te"")"),"ప్రయోగాత్మక విమానం")</f>
        <v>ప్రయోగాత్మక విమానం</v>
      </c>
      <c r="P49" s="1" t="s">
        <v>1150</v>
      </c>
      <c r="Q49" s="1" t="str">
        <f>IFERROR(__xludf.DUMMYFUNCTION("GOOGLETRANSLATE(P:P, ""en"", ""te"")"),"కాప్రోని")</f>
        <v>కాప్రోని</v>
      </c>
      <c r="R49" s="2" t="s">
        <v>1151</v>
      </c>
      <c r="S49" s="1" t="s">
        <v>1152</v>
      </c>
      <c r="T49" s="1" t="str">
        <f>IFERROR(__xludf.DUMMYFUNCTION("GOOGLETRANSLATE(S:S, ""en"", ""te"")"),"లుయిగి స్టిపా")</f>
        <v>లుయిగి స్టిపా</v>
      </c>
      <c r="U49" s="1" t="s">
        <v>1153</v>
      </c>
      <c r="V49" s="1">
        <v>1.0</v>
      </c>
      <c r="W49" s="1" t="s">
        <v>1154</v>
      </c>
      <c r="X49" s="1" t="s">
        <v>1155</v>
      </c>
      <c r="Y49" s="1" t="s">
        <v>1156</v>
      </c>
      <c r="AA49" s="1" t="s">
        <v>1157</v>
      </c>
      <c r="AB49" s="1" t="s">
        <v>1158</v>
      </c>
      <c r="AC49" s="1" t="s">
        <v>1159</v>
      </c>
      <c r="AD49" s="1" t="s">
        <v>1160</v>
      </c>
      <c r="AE49" s="1" t="s">
        <v>1161</v>
      </c>
      <c r="AG49" s="1" t="s">
        <v>1162</v>
      </c>
      <c r="AK49" s="1" t="s">
        <v>1163</v>
      </c>
      <c r="AL49" s="1" t="s">
        <v>1164</v>
      </c>
      <c r="AM49" s="1" t="s">
        <v>826</v>
      </c>
      <c r="AN49" s="1" t="str">
        <f>IFERROR(__xludf.DUMMYFUNCTION("GOOGLETRANSLATE(AM:AM, ""en"", ""te"")"),"ఇటలీ")</f>
        <v>ఇటలీ</v>
      </c>
      <c r="AR49" s="1" t="s">
        <v>1165</v>
      </c>
      <c r="AS49" s="1" t="s">
        <v>1166</v>
      </c>
      <c r="BA49" s="1" t="s">
        <v>1167</v>
      </c>
      <c r="BK49" s="1" t="s">
        <v>1168</v>
      </c>
      <c r="BL49" s="1" t="s">
        <v>1169</v>
      </c>
      <c r="BM49" s="1" t="s">
        <v>1169</v>
      </c>
    </row>
    <row r="50">
      <c r="A50" s="1" t="s">
        <v>1170</v>
      </c>
      <c r="B50" s="1" t="str">
        <f>IFERROR(__xludf.DUMMYFUNCTION("GOOGLETRANSLATE(A:A, ""en"", ""te"")"),"కాప్రోని ca.3")</f>
        <v>కాప్రోని ca.3</v>
      </c>
      <c r="C50" s="1" t="s">
        <v>1171</v>
      </c>
      <c r="D50" s="1" t="str">
        <f>IFERROR(__xludf.DUMMYFUNCTION("GOOGLETRANSLATE(C:C, ""en"", ""te"")"),"కాప్రోని ca.3 అనేది మొదటి ప్రపంచ యుద్ధం మరియు యుద్ధానంతర శకం యొక్క ఇటాలియన్ భారీ బాంబర్. ఇది 1914 కాప్రోని ca.1 తో ప్రారంభమైన విమానాల శ్రేణి యొక్క అత్యంత ఉత్పత్తి చేయబడిన సంస్కరణ మరియు మరింత శక్తివంతమైన 1917 కాప్రోని CA.5 వేరియంట్ వరకు కొనసాగింది. Ca.1 కు"&amp;" Ca.1 యొక్క అభివృద్ధి చాలా ధ్వని ఎయిర్‌ఫ్రేమ్‌కు శక్తిని పెంచడం వల్ల కలిగే ప్రయోజనాలను సూచించింది. Ca.3 అనేది ca.2 యొక్క అభివృద్ధి, ఇది బూమ్‌లపై అమర్చిన రెండు ఇంజిన్‌లను అదే ఐసోటా-ఫ్రాస్చిని ఇంజిన్‌తో భర్తీ చేయడం ద్వారా, ఆ రూపకల్పనపై సెంట్రల్, పషర్ ఇంజిన్"&amp;"‌గా ఉపయోగించబడింది. 1916 చివరలో ప్రోటోటైప్ ఎగిరింది మరియు త్వరలోనే ఉత్పత్తిలో ఉంచబడింది. ఆ సమయంలో కాప్రోని చేత కాప్రోని 450 హెచ్‌పి అని పిలుస్తారు, ఇటాలియన్ సైన్యం దీనిని ca.3 గా నియమించింది. కాప్రోని యొక్క యుద్ధానంతర పేరు మార్చడంలో, ఇది ca.33 గా మారింది."&amp;" ఈ విమానాల్లో 250 మరియు 300 మధ్య నిర్మించబడ్డాయి, ఇటాలియన్ సైన్యం మరియు నేవీని సరఫరా చేశాయి (రెండోది టార్పెడో బాంబర్‌గా ఈ రకాన్ని ఉపయోగిస్తుంది) మరియు ఫ్రెంచ్ సైన్యాన్ని సరఫరా చేస్తుంది. యుద్ధం చివరిలో, రాబర్ట్ ఎస్నాల్ట్-పెల్టరీ లైసెన్స్ అదనపు 83 (కొన్ని "&amp;"వనరులు ఫ్రాన్స్‌లో 19) విమానాలను మాత్రమే నిర్మించారు. గమనిక: ప్రారంభ కాప్రోని పేర్లపై ప్రచురించిన మూలాల్లో కొంత వైవిధ్యం ఉంది. ఈ గందరగోళం, కొంతవరకు, విమానం-కాప్రోని యొక్క కాలపు హోదా హోదా, ఇటాలియన్ సైన్యం మరియు గత డిజైన్ల కోసం కాప్రోని యుద్ధం తరువాత సృష్టి"&amp;"ంచబడిన పేర్లు. [సైటేషన్ అవసరం] ca. 3 చెక్క నిర్మాణం యొక్క మూడు ఇంజిన్ బైప్లేన్, ఫాబ్రిక్ కప్పబడిన ఫ్రేమ్. నలుగురి సిబ్బందిని ఓపెన్ సెంట్రల్ నాసెల్లె (ఫ్రంట్ గన్నర్, ఇద్దరు పైలట్లు మరియు వెనుక గన్నర్-మెకానిక్) లో ఉంచారు. వెనుక గన్నర్ ఎగువ మెషిన్ గన్లను నిర"&amp;"్వహిస్తుంది, సెంట్రల్ ఇంజిన్ మీద ప్రొపెల్లర్ ముందు రక్షిత ""పంజరం"" లో నిలబడి ఉంది. స్థిర సాంప్రదాయ అండర్ క్యారేజీలో ప్రతి ఇంజిన్ కింద డబుల్ మెయిన్‌వీల్స్ మరియు ప్రతి బూమ్ యొక్క విపరీతమైన తోక కింద తోక స్కీడ్ ఉన్నాయి. గణనీయమైన డబుల్ నోస్‌వీల్ నష్టపరిచే మరి"&amp;"యు ప్రమాదకరమైన నోసెవర్లను నిరోధించింది. ఆయుధాలు రెండు నుండి నాలుగు రెవెల్లి 6.5 మిమీ లేదా 7.7 మిమీ మెషిన్ గన్స్, ఫ్రంట్ రింగ్ మౌంట్‌లో ఒకటి మరియు ఒకటి, రెండు లేదా కొన్నిసార్లు మూడు ఎగువ రింగ్ మౌంట్‌లో ఉన్నాయి. పొట్టు కింద బాంబులను సస్పెండ్ చేశారు. CA.1 19"&amp;"15 మధ్యలో ఇటాలియన్ సైన్యంతో సేవలోకి ప్రవేశించింది మరియు మొదట ఆగస్టు 20 న చర్యను చూసింది, ఐసోవిజ్జా వద్ద ఆస్ట్రియన్ వైమానిక స్థావరంపై దాడి చేసింది. పదిహేను బాంబర్ స్క్వాడ్రన్లు (1 ° –15 ° స్క్వాడ్రిగ్లియా) చివరికి ca.1, ca.2 మరియు ca.3 బాంబర్లతో అమర్చారు, "&amp;"ఎక్కువగా ఆస్ట్రో-హంగేరిలో బాంబు లక్ష్యాలు ఉన్నాయి. 12 ° స్క్వాడ్రిగ్లీ లిబియాలో పనిచేసింది. 1918 లో, 3 °, 14 ° మరియు 15 ° స్క్వాడ్రిగ్లియా ఫ్రాన్స్‌లో పనిచేస్తున్నాయి. ఇటాలియన్ సైన్యం కాకుండా, ఒరిజినల్ మరియు లైసెన్స్-నిర్మిత ఉదాహరణలను ఫ్రాన్స్ ఉపయోగించారు"&amp;" (ఒరిజినల్ కాప్రోనిస్ ఫ్రెంచ్ క్యాప్ ఎస్కాడ్రెస్, సిఇపి ఎస్కాడ్రేస్‌లో లైసెన్స్-నిర్మించిన ఉదాహరణలు). వాటిని అమెరికన్ ఎక్స్‌పెడిషనరీ ఫోర్స్ కూడా ఉపయోగించారు. బ్రిటిష్ రాయల్ నావల్ ఎయిర్ సర్వీస్ CA3 ను ఉపయోగించడం గురించి కొంత గందరగోళం ఉంది. RNA లు పెద్ద ట్ర"&amp;"ిప్లేన్ CA4 లలో ఆరు అందుకున్నాయి మరియు CA3 ను ఆపరేట్ చేయలేదు. [1] బ్రిటిష్ CA4 లు కార్యాచరణగా ఉపయోగించబడలేదు మరియు యుద్ధం తరువాత ఇటలీకి తిరిగి వచ్చారు. యుద్ధం తరువాత సరఫరా చేయబడిన CA.36ms లో కొన్ని ఉత్తర ఆఫ్రికాలో బెనిటో ముస్సోలిని చేసిన మొదటి దాడులలో చర్"&amp;"యలను చూడటానికి చాలా కాలం సేవలో ఉన్నాయి. ఈ క్రింది పేర్లన్నీ యుద్ధం తరువాత వర్తించబడ్డాయి. ఆ సమయంలో, అందరినీ కాప్రోని 300 హెచ్‌పిగా మరియు సైన్యం ca.3 అని పిలుస్తారు. అర్జెంటీనా కింగ్డమ్ ఆఫ్ ఇటలీ ఫ్రాన్స్ USA నుండి [సైటేషన్ అవసరం] సాధారణ లక్షణాలు పనితీరు ఆయ"&amp;"ుధాలు 2 × 6.5 మిమీ లేదా 7.7 మిమీ ఫియట్-రెవెల్లి మెషిన్ గన్స్ సంబంధిత అభివృద్ధి సంబంధిత జాబితాలు")</f>
        <v>కాప్రోని ca.3 అనేది మొదటి ప్రపంచ యుద్ధం మరియు యుద్ధానంతర శకం యొక్క ఇటాలియన్ భారీ బాంబర్. ఇది 1914 కాప్రోని ca.1 తో ప్రారంభమైన విమానాల శ్రేణి యొక్క అత్యంత ఉత్పత్తి చేయబడిన సంస్కరణ మరియు మరింత శక్తివంతమైన 1917 కాప్రోని CA.5 వేరియంట్ వరకు కొనసాగింది. Ca.1 కు Ca.1 యొక్క అభివృద్ధి చాలా ధ్వని ఎయిర్‌ఫ్రేమ్‌కు శక్తిని పెంచడం వల్ల కలిగే ప్రయోజనాలను సూచించింది. Ca.3 అనేది ca.2 యొక్క అభివృద్ధి, ఇది బూమ్‌లపై అమర్చిన రెండు ఇంజిన్‌లను అదే ఐసోటా-ఫ్రాస్చిని ఇంజిన్‌తో భర్తీ చేయడం ద్వారా, ఆ రూపకల్పనపై సెంట్రల్, పషర్ ఇంజిన్‌గా ఉపయోగించబడింది. 1916 చివరలో ప్రోటోటైప్ ఎగిరింది మరియు త్వరలోనే ఉత్పత్తిలో ఉంచబడింది. ఆ సమయంలో కాప్రోని చేత కాప్రోని 450 హెచ్‌పి అని పిలుస్తారు, ఇటాలియన్ సైన్యం దీనిని ca.3 గా నియమించింది. కాప్రోని యొక్క యుద్ధానంతర పేరు మార్చడంలో, ఇది ca.33 గా మారింది. ఈ విమానాల్లో 250 మరియు 300 మధ్య నిర్మించబడ్డాయి, ఇటాలియన్ సైన్యం మరియు నేవీని సరఫరా చేశాయి (రెండోది టార్పెడో బాంబర్‌గా ఈ రకాన్ని ఉపయోగిస్తుంది) మరియు ఫ్రెంచ్ సైన్యాన్ని సరఫరా చేస్తుంది. యుద్ధం చివరిలో, రాబర్ట్ ఎస్నాల్ట్-పెల్టరీ లైసెన్స్ అదనపు 83 (కొన్ని వనరులు ఫ్రాన్స్‌లో 19) విమానాలను మాత్రమే నిర్మించారు. గమనిక: ప్రారంభ కాప్రోని పేర్లపై ప్రచురించిన మూలాల్లో కొంత వైవిధ్యం ఉంది. ఈ గందరగోళం, కొంతవరకు, విమానం-కాప్రోని యొక్క కాలపు హోదా హోదా, ఇటాలియన్ సైన్యం మరియు గత డిజైన్ల కోసం కాప్రోని యుద్ధం తరువాత సృష్టించబడిన పేర్లు. [సైటేషన్ అవసరం] ca. 3 చెక్క నిర్మాణం యొక్క మూడు ఇంజిన్ బైప్లేన్, ఫాబ్రిక్ కప్పబడిన ఫ్రేమ్. నలుగురి సిబ్బందిని ఓపెన్ సెంట్రల్ నాసెల్లె (ఫ్రంట్ గన్నర్, ఇద్దరు పైలట్లు మరియు వెనుక గన్నర్-మెకానిక్) లో ఉంచారు. వెనుక గన్నర్ ఎగువ మెషిన్ గన్లను నిర్వహిస్తుంది, సెంట్రల్ ఇంజిన్ మీద ప్రొపెల్లర్ ముందు రక్షిత "పంజరం" లో నిలబడి ఉంది. స్థిర సాంప్రదాయ అండర్ క్యారేజీలో ప్రతి ఇంజిన్ కింద డబుల్ మెయిన్‌వీల్స్ మరియు ప్రతి బూమ్ యొక్క విపరీతమైన తోక కింద తోక స్కీడ్ ఉన్నాయి. గణనీయమైన డబుల్ నోస్‌వీల్ నష్టపరిచే మరియు ప్రమాదకరమైన నోసెవర్లను నిరోధించింది. ఆయుధాలు రెండు నుండి నాలుగు రెవెల్లి 6.5 మిమీ లేదా 7.7 మిమీ మెషిన్ గన్స్, ఫ్రంట్ రింగ్ మౌంట్‌లో ఒకటి మరియు ఒకటి, రెండు లేదా కొన్నిసార్లు మూడు ఎగువ రింగ్ మౌంట్‌లో ఉన్నాయి. పొట్టు కింద బాంబులను సస్పెండ్ చేశారు. CA.1 1915 మధ్యలో ఇటాలియన్ సైన్యంతో సేవలోకి ప్రవేశించింది మరియు మొదట ఆగస్టు 20 న చర్యను చూసింది, ఐసోవిజ్జా వద్ద ఆస్ట్రియన్ వైమానిక స్థావరంపై దాడి చేసింది. పదిహేను బాంబర్ స్క్వాడ్రన్లు (1 ° –15 ° స్క్వాడ్రిగ్లియా) చివరికి ca.1, ca.2 మరియు ca.3 బాంబర్లతో అమర్చారు, ఎక్కువగా ఆస్ట్రో-హంగేరిలో బాంబు లక్ష్యాలు ఉన్నాయి. 12 ° స్క్వాడ్రిగ్లీ లిబియాలో పనిచేసింది. 1918 లో, 3 °, 14 ° మరియు 15 ° స్క్వాడ్రిగ్లియా ఫ్రాన్స్‌లో పనిచేస్తున్నాయి. ఇటాలియన్ సైన్యం కాకుండా, ఒరిజినల్ మరియు లైసెన్స్-నిర్మిత ఉదాహరణలను ఫ్రాన్స్ ఉపయోగించారు (ఒరిజినల్ కాప్రోనిస్ ఫ్రెంచ్ క్యాప్ ఎస్కాడ్రెస్, సిఇపి ఎస్కాడ్రేస్‌లో లైసెన్స్-నిర్మించిన ఉదాహరణలు). వాటిని అమెరికన్ ఎక్స్‌పెడిషనరీ ఫోర్స్ కూడా ఉపయోగించారు. బ్రిటిష్ రాయల్ నావల్ ఎయిర్ సర్వీస్ CA3 ను ఉపయోగించడం గురించి కొంత గందరగోళం ఉంది. RNA లు పెద్ద ట్రిప్లేన్ CA4 లలో ఆరు అందుకున్నాయి మరియు CA3 ను ఆపరేట్ చేయలేదు. [1] బ్రిటిష్ CA4 లు కార్యాచరణగా ఉపయోగించబడలేదు మరియు యుద్ధం తరువాత ఇటలీకి తిరిగి వచ్చారు. యుద్ధం తరువాత సరఫరా చేయబడిన CA.36ms లో కొన్ని ఉత్తర ఆఫ్రికాలో బెనిటో ముస్సోలిని చేసిన మొదటి దాడులలో చర్యలను చూడటానికి చాలా కాలం సేవలో ఉన్నాయి. ఈ క్రింది పేర్లన్నీ యుద్ధం తరువాత వర్తించబడ్డాయి. ఆ సమయంలో, అందరినీ కాప్రోని 300 హెచ్‌పిగా మరియు సైన్యం ca.3 అని పిలుస్తారు. అర్జెంటీనా కింగ్డమ్ ఆఫ్ ఇటలీ ఫ్రాన్స్ USA నుండి [సైటేషన్ అవసరం] సాధారణ లక్షణాలు పనితీరు ఆయుధాలు 2 × 6.5 మిమీ లేదా 7.7 మిమీ ఫియట్-రెవెల్లి మెషిన్ గన్స్ సంబంధిత అభివృద్ధి సంబంధిత జాబితాలు</v>
      </c>
      <c r="E50" s="1" t="s">
        <v>1172</v>
      </c>
      <c r="M50" s="1" t="s">
        <v>1173</v>
      </c>
      <c r="N50" s="1" t="str">
        <f>IFERROR(__xludf.DUMMYFUNCTION("GOOGLETRANSLATE(M:M, ""en"", ""te"")"),"భారీ బాంబర్")</f>
        <v>భారీ బాంబర్</v>
      </c>
      <c r="P50" s="1" t="s">
        <v>1150</v>
      </c>
      <c r="Q50" s="1" t="str">
        <f>IFERROR(__xludf.DUMMYFUNCTION("GOOGLETRANSLATE(P:P, ""en"", ""te"")"),"కాప్రోని")</f>
        <v>కాప్రోని</v>
      </c>
      <c r="R50" s="2" t="s">
        <v>1151</v>
      </c>
      <c r="U50" s="1">
        <v>1916.0</v>
      </c>
      <c r="W50" s="1" t="s">
        <v>1174</v>
      </c>
      <c r="X50" s="1" t="s">
        <v>1175</v>
      </c>
      <c r="Y50" s="1" t="s">
        <v>1176</v>
      </c>
      <c r="Z50" s="1" t="s">
        <v>1075</v>
      </c>
      <c r="AA50" s="1" t="s">
        <v>1177</v>
      </c>
      <c r="AB50" s="1" t="s">
        <v>1178</v>
      </c>
      <c r="AD50" s="1" t="s">
        <v>1179</v>
      </c>
      <c r="AE50" s="1" t="s">
        <v>1180</v>
      </c>
      <c r="AF50" s="1" t="s">
        <v>1181</v>
      </c>
      <c r="AG50" s="1" t="s">
        <v>1182</v>
      </c>
      <c r="AH50" s="1" t="s">
        <v>1183</v>
      </c>
      <c r="AP50" s="1" t="s">
        <v>1184</v>
      </c>
      <c r="AZ50" s="1" t="s">
        <v>1185</v>
      </c>
      <c r="BC50" s="1" t="s">
        <v>1186</v>
      </c>
      <c r="BD50" s="1" t="s">
        <v>1187</v>
      </c>
      <c r="BF50" s="2" t="s">
        <v>1188</v>
      </c>
      <c r="BG50" s="1" t="s">
        <v>826</v>
      </c>
      <c r="BH50" s="2" t="s">
        <v>1000</v>
      </c>
    </row>
    <row r="51">
      <c r="A51" s="1" t="s">
        <v>1189</v>
      </c>
      <c r="B51" s="1" t="str">
        <f>IFERROR(__xludf.DUMMYFUNCTION("GOOGLETRANSLATE(A:A, ""en"", ""te"")"),"చిన్న sc.1")</f>
        <v>చిన్న sc.1</v>
      </c>
      <c r="C51" s="1" t="s">
        <v>1190</v>
      </c>
      <c r="D51" s="1" t="str">
        <f>IFERROR(__xludf.DUMMYFUNCTION("GOOGLETRANSLATE(C:C, ""en"", ""te"")"),"చిన్న SC.1 మొదటి బ్రిటిష్ స్థిర-వింగ్ నిలువు టేకాఫ్ మరియు ల్యాండింగ్ (VTOL) జెట్ విమానం. దీనిని చిన్న సోదరులు అభివృద్ధి చేశారు. ఇది ఐదు రోల్స్ రాయిస్ Rb.108 టర్బోజెట్ల ఏర్పాటుతో శక్తిని పొందింది, వాటిలో నాలుగు నిలువు విమానానికి మరియు ఒకటి సాంప్రదాయ క్షితి"&amp;"జ సమాంతర విమానానికి ఉపయోగించబడ్డాయి. SC.1 మొట్టమొదటి బ్రిటిష్ స్థిర-వింగ్ VTOL విమానం మరియు నిలువు మరియు క్షితిజ సమాంతర విమాన రీతుల మధ్య పరివర్తన చెందిన మొదటిది; ఇది ఫ్లై-బై-వైర్ కంట్రోల్ సిస్టమ్‌తో మొదటి VTOL- సామర్థ్యం గల విమానం. VTOL విమానంలో విమాన అధ్"&amp;"యయనాలను నిర్వహించడానికి తగిన విమానానికి, అలాగే ప్రత్యేకంగా నిలువు మరియు క్షితిజ సమాంతర విమాన మధ్య పరివర్తనలో తగిన విమానానికి సరఫరా మంత్రిత్వ శాఖ (MOS) అవసరానికి ప్రతిస్పందనగా SC.1 రూపొందించబడింది మరియు ఉత్పత్తి చేయబడింది. 1957 మరియు 1971 మధ్య విమాన పరీక్ష"&amp;" కోసం రెండు ప్రోటోటైప్‌లు ఉపయోగించబడ్డాయి. SC.1 పరీక్షా కార్యక్రమం నుండి పరిశోధన డేటా హాకర్ సిడ్లీ పే .1127 మరియు తరువాతి హాకర్ సిడ్లీ హారియర్, మొదటి కార్యాచరణ VTOL విమానం అభివృద్ధికి దోహదపడింది. అక్టోబర్ 2012 లో, చిన్న ఎస్సీ 1 నార్తర్న్ ఐర్లాండ్ యొక్క మొ"&amp;"ట్టమొదటి ఇంజనీరింగ్ హెరిటేజ్ అవార్డును ఇంజనీరింగ్ రంగంలో గణనీయమైన విజయానికి గుర్తింపుగా అందుకుంది. [2] 1940 లలో, వివిధ దేశాలు నిలువు టేకాఫ్ మరియు ల్యాండింగ్స్ (VTOL) సామర్థ్యాన్ని కలిగి ఉన్న ఆచరణీయ విమానాలను అభివృద్ధి చేయడానికి ఆసక్తి చూపించాయి. 1950 వ దశ"&amp;"కంలో, బ్రిటన్ ఫ్లైట్-టెస్ట్ చేసిన రిగ్, ఒక ముడి కాని మార్గదర్శక VTOL విమానం, ఇది vision హించినట్లుగా విజయవంతంగా ఎగిరింది, ఇది భావన యొక్క సాధ్యతను ప్రదర్శిస్తుంది, అలాగే నిర్మించడానికి ఉపయోగకరమైన డేటాను అందిస్తుంది. [1 ] ఏది ఏమయినప్పటికీ, ఆటో-స్టెబిలైజేషన్"&amp;" సిస్టమ్ యొక్క అవసరం వంటి VTOL విమానాలను రూపకల్పన చేయడానికి రిగ్ కొలిచే రిగ్ విలువైన అంతర్దృష్టిని అందించినప్పటికీ, ఇది కొన్ని లోపాలతో బాధపడుతోంది, ఇది కంట్రోల్ లాగ్ మరియు ఎ వంటి మరింత వివరణాత్మక పరిశోధన కోసం దాని విలువను ఒక వేదికగా బలహీనపరిచింది. ఏరోడైనమ"&amp;"ిక్ ఉపరితలాలు లేకపోవడం. థ్రస్ట్ కొలిచే రిగ్ నుండి పొందిన అనుభవాన్ని దోపిడీ చేసే విమానం అవసరం ఉంది మరియు దాని పరిమిత సామర్థ్యానికి మించిన ప్రాంతాలను అన్వేషించడానికి. [1] SC.1 షార్ట్ బ్రదర్స్ సమర్పణలో దాని మూలాన్ని కలిగి ఉంది, ఇది టెండర్ (ER.143T) కోసం సరఫర"&amp;"ా మంత్రిత్వ శాఖ (MOS) అభ్యర్థనను నిలువు టేకాఫ్ పరిశోధన విమానం కోసం, ఇది సెప్టెంబర్ 1953 లో జారీ చేయబడింది. అక్టోబర్ 15 న జారీ చేయబడింది. 1954, ప్రతిపాదిత రూపకల్పనను మంత్రిత్వ శాఖ అంగీకరించింది మరియు స్పెసిఫికేషన్ ER.143D ని తీర్చడానికి రెండు విమానాల కోసం "&amp;"ఒక ఒప్పందం వెంటనే ఉంచబడింది. As హించినట్లుగా, పరివర్తన ప్రక్రియలో ఆటో-స్టెబిలైజర్ నుండి అవసరమైన వాంఛనీయ మరియు కనీస స్థాయి సహాయాన్ని నిర్ణయించడానికి, నిలువు మరియు క్షితిజ సమాంతర విమాన మోడ్‌ల మధ్య పరివర్తన సమయంలో దాని ప్రవర్తనను పరిశోధించడానికి ఈ విమానం వరు"&amp;"స విమాన పరీక్షల కోసం ఉపయోగించబడుతుంది. కార్యాచరణ సమస్యలను వెలికితీస్తుంది మరియు అన్ని వాతావరణ విధానం మరియు ల్యాండింగ్ వ్యవస్థను అభివృద్ధి చేయడానికి పైలట్ కోసం సంబంధిత మద్దతు ఎయిడ్స్ మరియు పరికరాలను అభివృద్ధి చేయడం. [1] షార్ట్ రెండు ప్రోటోటైప్‌లను నిర్మించ"&amp;"ింది, నియమించబడిన XG900 మరియు XG905. [1] చిన్న SC.1 అనేది సింగిల్-సీట్ లో వింగ్ టైలెస్ డెల్టా వింగ్ విమానం సుమారు 8,000 lb ఆల్-అప్ బరువు (నిలువు విమానానికి గరిష్టంగా 7,700 పౌండ్లు). [3] ఇది నాలుగు నిలువుగా-మౌంటెడ్, తేలికపాటి రోల్స్ రాయిస్ RB.108 లిఫ్ట్ ఇం"&amp;"జన్లతో పనిచేసింది, ఇది మొత్తం 8,600 lb యొక్క నిలువు థ్రస్ట్‌ను అందించింది, ఫార్వర్డ్ ఫ్లైట్ కోసం థ్రస్ట్ అందించడానికి విమానం వెనుక భాగంలో ఒకే Rb.108 క్రూయిజ్ ఇంజిన్‌తో పాటు. లిఫ్ట్ ఇంజన్లు సెంట్రల్ బేలో పక్కపక్కనే జతలలో నిలువుగా అమర్చబడ్డాయి, తద్వారా వాటి"&amp;" ఫలిత థ్రస్ట్ లైన్ విమానం యొక్క గురుత్వాకర్షణ కేంద్రానికి దగ్గరగా ఉంటుంది. విమానం యొక్క రేఖాంశ అక్షం వెంట త్వరణం/క్షీణత కోసం వెక్టర్డ్ థ్రస్ట్‌ను ఉత్పత్తి చేయడానికి ఈ జత ఇంజిన్‌లను ముందరి-మరియు-వేటాడవచ్చు. [3] సాంప్రదాయిక విమానంలో, లిఫ్ట్ ఇంజన్లు మూసివేయబ"&amp;"డతాయి; క్షితిజ సమాంతర నుండి నిలువు విమానానికి పరివర్తన ప్రారంభించడానికి ముందు, అవి సింగిల్ క్రూయిజ్ ఇంజిన్ నుండి సంపీడన గాలిని ఉపయోగించడం ప్రారంభించబడతాయి. సంపీడన గాలి ఇంజిన్ యొక్క ప్రారంభ భ్రమణాన్ని అందించింది, కాని తీసుకోవడం నుండి ఎగ్జాస్ట్ వరకు ప్రెజర్"&amp;" డ్రాప్ కూడా ఉండాలి, ఎందుకంటే సంపీడన గాలి మాత్రమే పనిలేకుండా ఉండే వేగాన్ని చేరుకోవడానికి సరిపోదు. [3] గణనీయమైన విండ్-టన్నెల్ మరియు గాలి తీసుకోవడం యొక్క విమాన అభివృద్ధి అవసరం ఎందుకంటే క్షితిజ సమాంతర విమాన నుండి పరివర్తన ప్రారంభంలో నిలువుగా-మౌంటెడ్ ఇంజన్లు "&amp;"పెరుగుతున్న లేదా అధిక ప్రకంపనలు లేకుండా ఫార్వర్డ్ ఫ్లైట్ స్పీడ్‌కు సమానమైన క్రాస్‌విండ్‌ను తట్టుకోవాలి. 7 హింగ్డ్ మొప్పల సమితి సహాయంతో ప్రవాహం యొక్క అవసరమైన ఏకరూపత సాధించబడింది, ఇది ఇంజిన్లను సరఫరా చేసే ప్లీనమ్‌లోకి గాలిని నడిపించడానికి ముందుకు ఎదురుగా ఉన"&amp;"్న స్థానానికి తెరిచింది. పునర్నిర్మాణ మరియు గ్రౌండ్ ఎరోషన్ పరంగా నిలువుగా-మౌంటెడ్ RB.108 యొక్క ప్రవర్తన హక్నాల్ ఏరోడ్రోమ్ వద్ద ఒక ఉల్కలో గ్రౌండ్ ఆపరేషన్ సమయంలో SC.1 కోసం ఉద్దేశించిన సంస్థాపనా ప్రతినిధితో పరిశోధించబడింది. [4] ప్రారంభంలో, ఇంజిన్ల క్రింద తక్"&amp;"కువ-పీడన వాతావరణాన్ని నిర్వహించడానికి లిఫ్ట్ ఇంజిన్ల యొక్క నిష్క్రమణ నాజిల్స్‌కు వరుస స్కట్లెస్ అమర్చారు, ఇంజిన్ రోటర్ ప్రారంభించడానికి సంపీడన గాలిని సరఫరా చేయడానికి ముందు సరైన దిశలో ""విండ్‌మిల్లింగ్"" అవుతుందని నిర్ధారించడానికి; తీసుకోవడం మరియు ఇంజిన్ డ"&amp;"ిజైన్ మార్పుల ప్రభావం కారణంగా, స్కట్లెస్ అనవసరంగా మారాయి. [5] కాక్‌పిట్ లేఅవుట్ ప్రధానంగా సాంప్రదాయికమైనది, కాని పైలట్ పర్యవేక్షించాల్సిన పెద్ద సంఖ్యలో వ్యవస్థల ద్వారా సంక్లిష్టంగా ఉంది. [3] పరిశోధనా విమానంగా దాని పాత్ర కోసం దీనికి సమగ్ర రికార్డింగ్ పరికర"&amp;"ాలు ఉన్నాయి. [6] నాలుగు నిలువు లిఫ్ట్ ఇంజిన్ల యొక్క సాధారణ థొరెటల్ లివర్ కాక్‌పిట్‌లో అదనపు ప్రాధమిక నియంత్రణ మాత్రమే; ఇది రోటర్‌క్రాఫ్ట్ యొక్క సామూహిక పిచ్ స్థాయికి సమానమైన రీతిలో నిర్వహించబడుతుంది. విమానం యొక్క వైఖరిని నియంత్రించడానికి రెండు మార్గాలు దా"&amp;"ని ఫార్వర్డ్ వేగాన్ని బట్టి అవసరం; సాంప్రదాయిక విమానంలో ఏరోడైనమిక్ ఉపరితలాలు ఉపయోగించబడ్డాయి మరియు క్షితిజ సమాంతర విమానంలో, కదిలించే మరియు నిలువు విమానంలో పరివర్తన చెందడానికి ఎయిర్-జెట్ నాజిల్స్ ఉపయోగించబడ్డాయి. నాలుగు లిఫ్ట్ ఇంజిన్ల నుండి బ్లీడ్ ఎయిర్ (త"&amp;"ీసుకోవడం వాయు ప్రవాహంలో సుమారు 10 శాతం) వేరియబుల్ ముక్కు, తోక మరియు వింగ్ టిప్ నాజిల్‌లకు సరఫరా చేయబడింది, పిచ్, రోల్ మరియు యా కంట్రోల్ తక్కువ వేగంతో తక్కువ వేగంతో ఏరోడైనమిక్ కంటే తగినంత గాలి ప్రవాహం ఉండదు. సాంప్రదాయిక నియంత్రణలు ప్రభావవంతంగా ఉండటానికి ఉప"&amp;"రితలాలు. [7] [5] SC.1 లో VTOL విమానానికి అమర్చిన మొదటి ""ఫ్లై-బై-వైర్"" నియంత్రణ వ్యవస్థ కూడా ఉంది. [8] ఈ ఎలక్ట్రికల్-సిగ్నేల్డ్ కంట్రోల్ సిస్టమ్, ఇది ఆటో-స్టెబిలైజర్‌ను కలిగి ఉంది, కాక్‌పిట్ నియంత్రణల నుండి స్టిక్ యొక్క స్థానం వంటి సంకేతాలను బదిలీ చేయడమే"&amp;" కాకుండా, వ్యవస్థల యొక్క స్థిరత్వాన్ని అందించడానికి సర్వోస్ నుండి ఫీడ్‌బ్యాక్ సిగ్నల్‌లను పర్యవేక్షించారు. ఏరోడైనమిక్ ఉపరితలాలు మరియు/లేదా నాజిల్ నియంత్రణల కోసం మొత్తం మూడు రీతుల నియంత్రణ వ్యవస్థ ద్వారా అనుమతించబడింది: మోడ్‌లు 1 మరియు 2 భూమిపై ఎంపిక చేయబడ"&amp;"్డాయి; ఆటోస్టాబిలైజర్ వాడుకలో ఉన్నప్పుడల్లా, పైలట్ అత్యవసర ఓవర్రైడ్ లివర్‌ను కలిగి ఉంది, దీనితో విమానంలో డైరెక్ట్ కంట్రోల్ మోడ్‌కు తిరిగి రావడానికి. [9] మూడు నియంత్రణ వ్యవస్థల నుండి అవుట్‌పుట్‌లను పోల్చారు మరియు ""మెజారిటీ నియమం"" అమలు చేయబడ్డాయి, ఒకే వ్య"&amp;"వస్థలో వైఫల్యం మిగతా రెండు (బహుశా సరైన) వ్యవస్థలచే భర్తీ చేయబడిందని నిర్ధారిస్తుంది. ""ఫ్లై-బై-వైర్"" మార్గంలో ఏదైనా వైఫల్యం పైలట్‌కు హెచ్చరికగా సూచించబడింది, ఇది అతను ప్రత్యక్ష (మాన్యువల్) నియంత్రణకు మారడం ద్వారా విస్మరించడానికి లేదా ప్రతిస్పందించడానికి "&amp;"ఎంచుకోవచ్చు. [10] ఇతర VTOL విమానాలతో సమానంగా, చిన్న Sc.1 గ్రౌండ్ ఎఫెక్ట్ కారణంగా నిలువు థ్రస్ట్ నష్టంతో బాధపడింది. స్కేల్ మోడళ్లపై చేసిన పరిశోధనపై పరిశోధనలు Sc.1 కొరకు ఈ నష్టాలు 15 శాతం మరియు 20 శాతం మధ్య అండర్ క్యారేజ్ ఎత్తులో ఉంటాయని సూచించింది. [11] ఇం"&amp;"ధన ట్యాంకులు రెక్క ప్రముఖ అంచుల వెంట మరియు ప్రధాన వింగ్ స్పార్స్ మధ్య అమర్చిన ""బ్యాగ్"" ట్యాంకులలో ఉన్నాయి. [7] Sc.1 ను ట్రైసైకిల్ అండర్ క్యారేజ్ అమరికతో అమర్చారు; ఉపసంహరించుకోకపోయినా, సాంప్రదాయిక మరియు నిలువు ల్యాండింగ్‌లకు సరిపోయే రెండు ప్రత్యామ్నాయ స్"&amp;"థానాల మధ్య ల్యాండింగ్ గేర్‌ను సెట్ చేయవచ్చు. [3] స్థిర అండర్ క్యారేజ్ కాళ్ళు ప్రత్యేకంగా నిలువు విమానాల కోసం రూపొందించబడ్డాయి; ప్రతి కాలు ఒక జత వేడి-నిరోధక కాస్టరింగ్ చక్రాలను కలిగి ఉంది, వెనుక అండర్ క్యారేజ్ కూడా డిస్క్ బ్రేక్‌లతో అమర్చబడింది. నిలువు ల్య"&amp;"ాండింగ్లను పరిపుష్టి చేయడానికి లాంగ్-స్ట్రోక్ ఒలియోస్ ఉపయోగించబడ్డాయి. [7] [3] బలమైన గేర్ సెకనుకు 18 అడుగుల (5.5 మీ) సంతతి రేటును తట్టుకోగలిగింది. [12] ఉత్తర ఐర్లాండ్‌లోని షార్ట్ యొక్క బెల్ఫాస్ట్ ఫ్యాక్టరీలో నిర్మించబడింది, మొదటి SC.1 ప్రోటోటైప్, XG900, మ"&amp;"ొదట ఈ సదుపాయంలో ప్రారంభ ఇంజిన్ పరుగులను చేపట్టింది. సముద్రం ద్వారా ఇంగ్లాండ్‌కు రవాణా చేయబడిన తరువాత, ప్రారంభంలో ప్రొపల్షన్ ఇంజిన్‌తో మాత్రమే అమర్చబడిన XG900, విమాన పరీక్షా కార్యక్రమాన్ని ప్రారంభించడానికి బోస్కోంబే వద్ద రాయల్ ఎయిర్క్రాఫ్ట్ ఎస్టాబ్లిష్మెంట"&amp;"్ (RAE) కు పంపిణీ చేయబడింది. 2 ఏప్రిల్ 1957 న, ప్రోటోటైప్ టైప్ యొక్క తొలి విమానాన్ని నిర్వహించింది, ఇది దాని మొదటి సాంప్రదాయిక టేకాఫ్ అండ్ ల్యాండింగ్ (CTOL) ఫ్లైట్. [1] ఒక సంవత్సరం తరువాత, 26 మే 1958 న, రెండవ నమూనా మొదటి టెథర్డ్ నిలువు విమానంగా చేసింది. ["&amp;"1] ఈ రకం యొక్క ప్రారంభ విమానాలు ప్రత్యేకంగా రూపొందించిన క్రేన్ తో జతచేయబడినప్పుడు జరిగాయి, ఇది పరిమిత మొత్తంలో మాత్రమే, 15 అడుగుల నిలువుగా మరియు 10 అడుగుల ఆఫ్-సెంటర్ వరకు ఏ దిశలోనైనా, నిలువు వేగం కూడా 10 అడుగుల కన్నా తక్కువకు పరిమితం చేయబడింది /రెండవ; ఈ ప"&amp;"రిమితికి మించి విమానం యొక్క ప్రగతిశీల అరెస్టు జరిగింది. [13] గ్రౌండ్ ఎఫెక్ట్ దృగ్విషయాన్ని అధిగమించడానికి ఇది భూమికి 6 అడుగుల ఎత్తులో ఉన్న గ్రిడ్ ప్లాట్‌ఫాం నుండి బయలుదేరుతుంది; గ్రౌండ్ ఎఫెక్ట్ యొక్క ప్రతికూల ప్రభావాన్ని తొలగించడానికి తగిన వేదిక అభివృద్ధి"&amp;" సమయంలో లఘు చిత్రాలపై గణనీయమైన ప్రయత్నం జరిగింది మరియు చాలాసార్లు పున es రూపకల్పన చేయబడింది. క్రేన్ సౌకర్యం మొదటి 8 పైలట్లకు ఎస్సీ 1 ఎగరడానికి అబ్ ఇనిషియో శిక్షణ మరియు పరిచయ ప్రయోజనాల కోసం ఉపయోగించబడింది. [14] అదే సంవత్సరం అక్టోబర్ 25 న, ఈ రకం మొదటి 'ఉచిత"&amp;"' నిలువు విమానంలో ప్రదర్శించింది. 6 ఏప్రిల్ 1960 న, నిలువు మరియు క్షితిజ సమాంతర విమానాల మధ్య మొదటి విమాన పరివర్తన విజయవంతంగా నిర్వహించబడింది. [15] [16] రెండు మోడ్‌ల మధ్య పరివర్తనలో విజయవంతం అయినప్పటికీ, చిన్న SC.1 ఒక విమానం వలె కొంతవరకు అనాగరికంగా ఉండటం ఖ"&amp;"్యాతిని కలిగి ఉంది. [15] SC.1 ను 1958 మరియు 1960 లో ఫర్న్‌బరో ఎయిర్‌షోలో బహిరంగంగా ప్రదర్శించారు; ఇది 1961 లో పారిస్ ఎయిర్ షోలో కూడా కనిపించింది, ఈ సమయంలో ఇది ప్రదర్శన విమానాన్ని ప్రదర్శించింది. [1] 2 అక్టోబర్ 1963 న, రెండవ పరీక్ష విమానం బెల్ఫాస్ట్‌లో కూల"&amp;"ిపోయింది, పైలట్, J.R. గ్రీన్ ను చంపింది; కారణం తరువాత నియంత్రణ పనిచేయకపోవడం అని నిర్ణయించబడింది. [17] ప్రమాదం తరువాత, విమానం పునర్నిర్మించబడింది మరియు తదుపరి పరీక్ష కోసం విమానానికి తిరిగి వచ్చింది, రెండూ 1967 వరకు ఎగురుతూనే ఉన్నాయి. [15] 1965 నాటికి, మొత్"&amp;"తం వేర్వేరు 14 పైలట్లు ఈ రకాన్ని ఎగురవేశారు. [1] గ్రౌండ్ తగిన పరీక్షల ఫలితంగా, సాంప్రదాయిక రన్వే కాంక్రీటు, పేవ్మెంట్ మరియు గడ్డి కుట్లు కూడా నిలువు టేకాఫ్ మరియు ఎస్సీ 1 యొక్క ల్యాండింగ్ కోసం సరిపోతాయని నిర్ణయించబడింది; ఏదేమైనా, అసంపూర్ణ ఉపరితలాల నుండి బల"&amp;"వంతం చేయబడిన శిధిలాలు సిబ్బందికి ప్రమాదం కలిగిస్తాయి కాని విమానానికి కాదు. [18] పరీక్షా కార్యక్రమం ఒక VTOL విమానం యొక్క నిర్వహణ మరియు సేవలను పొందటానికి అనుభవాన్ని అనుమతించింది, అయినప్పటికీ ఇవి డిజైన్ యొక్క ప్రాధమిక లక్ష్యాలు లేదా పరిశోధన ప్రయత్నం కాదు; ప్"&amp;"రోగ్రామ్ అంతటా, వారానికి మొత్తం సగటు 2.6 విమానాలు జరిగాయి. విమానాల సమయంలో ఆటో-స్టెబిలైజర్‌తో అనేక లోపాలు నివేదించబడినప్పటికీ, విమానానికి అంతరించిపోతున్న లేదా దాని నియంత్రణపై ఏమైనా ప్రభావం చూపిన లోపం ఎప్పుడూ జరగలేదు. [19] వాస్తవ ఇంజిన్ థ్రస్ట్‌ను కొలవడంలో "&amp;"పరీక్ష గణనీయమైన ఇబ్బందులను కనుగొంది, ఇది మెరుగైన తీసుకోవడం మరియు పరికరాలను ఉపయోగించి తదుపరి పరీక్షలకు దారితీస్తుంది. [20] అంతిమంగా, విమానం మరియు దాని శక్తి-మొక్కల యొక్క ప్రయోగాత్మక స్వభావాన్ని పరిగణనలోకి తీసుకుంటే ఇంజన్లు expected హించిన దానికంటే చాలా తక్"&amp;"కువ సమస్యాత్మకమైనవిగా నిరూపించబడ్డాయి; ట్రిపులెక్స్ ఆటో-స్టెబిలైజర్‌లో లోపాలు సంభవించినప్పుడు, సిస్టమ్ యొక్క స్వీయ-తనిఖీ స్వభావం కారణంగా అవి గుర్తించడం సులభం. విమానయాన నివేదిక మంత్రిత్వ శాఖ ప్రకారం, SC.1 దాని చిన్న పరిమాణం మరియు పరిమితం చేయబడిన సామర్థ్యం "&amp;"ద్వారా విధించిన పరిమితుల్లో పనిచేసేటప్పుడు సమర్థవంతమైన పరిశోధనా వాహనంగా నిర్ణయించబడింది; అయినప్పటికీ పరికరాలు మరియు మార్గదర్శక పరికరాల యొక్క మరింత విస్తృతమైన పరీక్షలకు పెద్ద విమానం అవసరమని కనుగొనబడింది. [20] SC.1 పదేళ్ళకు పైగా ప్రయాణించింది, ఈ సమయంలో ఇది "&amp;"హాకర్ సిడ్లీ హారియర్ యొక్క పూర్వగామి అయిన హాకర్ సిడ్లీ p.1127 పై ""పఫర్ జెట్"" నియంత్రణల తరువాత డిజైన్ భావనలను ప్రభావితం చేయడానికి చాలా డేటాను అందించింది. నిలువు టేకాఫ్ మరియు ల్యాండింగ్ పద్ధతులు మరియు సాంకేతికతలకు సంబంధించిన విమాన పరీక్షా పని కూడా అమూల్యమ"&amp;"ైనదని నిరూపించబడింది మరియు ఈ రంగంలో బ్రిటన్ నాయకత్వం వహించడానికి సహాయపడింది. [16] చిన్న SC.1 చివరికి అభివృద్ధి చెందుతున్న హారియర్ చేత వాడుకలో లేదు, ఇది ఇతర విషయాలతోపాటు, లిఫ్ట్-ఆఫ్ మరియు ల్యాండింగ్ ప్రయోజనాల కోసం మాత్రమే అదనంగా నాలుగు ఇంజిన్లను తీసుకెళ్లడ"&amp;"ం అనవసరం అని నిరూపించింది. [15] మొదటి SC-1 (XG900) లండన్లోని సౌత్ కెన్సింగ్టన్ వద్ద సైన్స్ మ్యూజియం యొక్క విమాన సేకరణలో ఒక భాగంగా మారింది. [21] ఇది VTOL పరిశోధన కోసం 1971 వరకు ఉపయోగించబడింది. రెండవ SC-1 (XG905) కూడా భద్రపరచబడింది మరియు ఉత్తర ఐర్లాండ్‌లోని"&amp;" కల్ట్రాలోని ఉల్స్టర్ ఫోక్ అండ్ ట్రాన్స్‌పోర్ట్ మ్యూజియంలో ఫ్లైట్ ఎక్స్‌పీరియన్స్ ఎగ్జిబిట్‌లో స్టాటిక్ డిస్ప్లేలో ఉంది. [22] [16] 1900, [23] విమానయాన మంత్రిత్వ శాఖ [23] నుండి లఘు చిత్రాల నుండి డేటా పోల్చదగిన పాత్ర, కాన్ఫిగరేషన్ మరియు ERA సంబంధిత జాబితాల "&amp;"సాధారణ లక్షణాల పనితీరు విమానం")</f>
        <v>చిన్న SC.1 మొదటి బ్రిటిష్ స్థిర-వింగ్ నిలువు టేకాఫ్ మరియు ల్యాండింగ్ (VTOL) జెట్ విమానం. దీనిని చిన్న సోదరులు అభివృద్ధి చేశారు. ఇది ఐదు రోల్స్ రాయిస్ Rb.108 టర్బోజెట్ల ఏర్పాటుతో శక్తిని పొందింది, వాటిలో నాలుగు నిలువు విమానానికి మరియు ఒకటి సాంప్రదాయ క్షితిజ సమాంతర విమానానికి ఉపయోగించబడ్డాయి. SC.1 మొట్టమొదటి బ్రిటిష్ స్థిర-వింగ్ VTOL విమానం మరియు నిలువు మరియు క్షితిజ సమాంతర విమాన రీతుల మధ్య పరివర్తన చెందిన మొదటిది; ఇది ఫ్లై-బై-వైర్ కంట్రోల్ సిస్టమ్‌తో మొదటి VTOL- సామర్థ్యం గల విమానం. VTOL విమానంలో విమాన అధ్యయనాలను నిర్వహించడానికి తగిన విమానానికి, అలాగే ప్రత్యేకంగా నిలువు మరియు క్షితిజ సమాంతర విమాన మధ్య పరివర్తనలో తగిన విమానానికి సరఫరా మంత్రిత్వ శాఖ (MOS) అవసరానికి ప్రతిస్పందనగా SC.1 రూపొందించబడింది మరియు ఉత్పత్తి చేయబడింది. 1957 మరియు 1971 మధ్య విమాన పరీక్ష కోసం రెండు ప్రోటోటైప్‌లు ఉపయోగించబడ్డాయి. SC.1 పరీక్షా కార్యక్రమం నుండి పరిశోధన డేటా హాకర్ సిడ్లీ పే .1127 మరియు తరువాతి హాకర్ సిడ్లీ హారియర్, మొదటి కార్యాచరణ VTOL విమానం అభివృద్ధికి దోహదపడింది. అక్టోబర్ 2012 లో, చిన్న ఎస్సీ 1 నార్తర్న్ ఐర్లాండ్ యొక్క మొట్టమొదటి ఇంజనీరింగ్ హెరిటేజ్ అవార్డును ఇంజనీరింగ్ రంగంలో గణనీయమైన విజయానికి గుర్తింపుగా అందుకుంది. [2] 1940 లలో, వివిధ దేశాలు నిలువు టేకాఫ్ మరియు ల్యాండింగ్స్ (VTOL) సామర్థ్యాన్ని కలిగి ఉన్న ఆచరణీయ విమానాలను అభివృద్ధి చేయడానికి ఆసక్తి చూపించాయి. 1950 వ దశకంలో, బ్రిటన్ ఫ్లైట్-టెస్ట్ చేసిన రిగ్, ఒక ముడి కాని మార్గదర్శక VTOL విమానం, ఇది vision హించినట్లుగా విజయవంతంగా ఎగిరింది, ఇది భావన యొక్క సాధ్యతను ప్రదర్శిస్తుంది, అలాగే నిర్మించడానికి ఉపయోగకరమైన డేటాను అందిస్తుంది. [1 ] ఏది ఏమయినప్పటికీ, ఆటో-స్టెబిలైజేషన్ సిస్టమ్ యొక్క అవసరం వంటి VTOL విమానాలను రూపకల్పన చేయడానికి రిగ్ కొలిచే రిగ్ విలువైన అంతర్దృష్టిని అందించినప్పటికీ, ఇది కొన్ని లోపాలతో బాధపడుతోంది, ఇది కంట్రోల్ లాగ్ మరియు ఎ వంటి మరింత వివరణాత్మక పరిశోధన కోసం దాని విలువను ఒక వేదికగా బలహీనపరిచింది. ఏరోడైనమిక్ ఉపరితలాలు లేకపోవడం. థ్రస్ట్ కొలిచే రిగ్ నుండి పొందిన అనుభవాన్ని దోపిడీ చేసే విమానం అవసరం ఉంది మరియు దాని పరిమిత సామర్థ్యానికి మించిన ప్రాంతాలను అన్వేషించడానికి. [1] SC.1 షార్ట్ బ్రదర్స్ సమర్పణలో దాని మూలాన్ని కలిగి ఉంది, ఇది టెండర్ (ER.143T) కోసం సరఫరా మంత్రిత్వ శాఖ (MOS) అభ్యర్థనను నిలువు టేకాఫ్ పరిశోధన విమానం కోసం, ఇది సెప్టెంబర్ 1953 లో జారీ చేయబడింది. అక్టోబర్ 15 న జారీ చేయబడింది. 1954, ప్రతిపాదిత రూపకల్పనను మంత్రిత్వ శాఖ అంగీకరించింది మరియు స్పెసిఫికేషన్ ER.143D ని తీర్చడానికి రెండు విమానాల కోసం ఒక ఒప్పందం వెంటనే ఉంచబడింది. As హించినట్లుగా, పరివర్తన ప్రక్రియలో ఆటో-స్టెబిలైజర్ నుండి అవసరమైన వాంఛనీయ మరియు కనీస స్థాయి సహాయాన్ని నిర్ణయించడానికి, నిలువు మరియు క్షితిజ సమాంతర విమాన మోడ్‌ల మధ్య పరివర్తన సమయంలో దాని ప్రవర్తనను పరిశోధించడానికి ఈ విమానం వరుస విమాన పరీక్షల కోసం ఉపయోగించబడుతుంది. కార్యాచరణ సమస్యలను వెలికితీస్తుంది మరియు అన్ని వాతావరణ విధానం మరియు ల్యాండింగ్ వ్యవస్థను అభివృద్ధి చేయడానికి పైలట్ కోసం సంబంధిత మద్దతు ఎయిడ్స్ మరియు పరికరాలను అభివృద్ధి చేయడం. [1] షార్ట్ రెండు ప్రోటోటైప్‌లను నిర్మించింది, నియమించబడిన XG900 మరియు XG905. [1] చిన్న SC.1 అనేది సింగిల్-సీట్ లో వింగ్ టైలెస్ డెల్టా వింగ్ విమానం సుమారు 8,000 lb ఆల్-అప్ బరువు (నిలువు విమానానికి గరిష్టంగా 7,700 పౌండ్లు). [3] ఇది నాలుగు నిలువుగా-మౌంటెడ్, తేలికపాటి రోల్స్ రాయిస్ RB.108 లిఫ్ట్ ఇంజన్లతో పనిచేసింది, ఇది మొత్తం 8,600 lb యొక్క నిలువు థ్రస్ట్‌ను అందించింది, ఫార్వర్డ్ ఫ్లైట్ కోసం థ్రస్ట్ అందించడానికి విమానం వెనుక భాగంలో ఒకే Rb.108 క్రూయిజ్ ఇంజిన్‌తో పాటు. లిఫ్ట్ ఇంజన్లు సెంట్రల్ బేలో పక్కపక్కనే జతలలో నిలువుగా అమర్చబడ్డాయి, తద్వారా వాటి ఫలిత థ్రస్ట్ లైన్ విమానం యొక్క గురుత్వాకర్షణ కేంద్రానికి దగ్గరగా ఉంటుంది. విమానం యొక్క రేఖాంశ అక్షం వెంట త్వరణం/క్షీణత కోసం వెక్టర్డ్ థ్రస్ట్‌ను ఉత్పత్తి చేయడానికి ఈ జత ఇంజిన్‌లను ముందరి-మరియు-వేటాడవచ్చు. [3] సాంప్రదాయిక విమానంలో, లిఫ్ట్ ఇంజన్లు మూసివేయబడతాయి; క్షితిజ సమాంతర నుండి నిలువు విమానానికి పరివర్తన ప్రారంభించడానికి ముందు, అవి సింగిల్ క్రూయిజ్ ఇంజిన్ నుండి సంపీడన గాలిని ఉపయోగించడం ప్రారంభించబడతాయి. సంపీడన గాలి ఇంజిన్ యొక్క ప్రారంభ భ్రమణాన్ని అందించింది, కాని తీసుకోవడం నుండి ఎగ్జాస్ట్ వరకు ప్రెజర్ డ్రాప్ కూడా ఉండాలి, ఎందుకంటే సంపీడన గాలి మాత్రమే పనిలేకుండా ఉండే వేగాన్ని చేరుకోవడానికి సరిపోదు. [3] గణనీయమైన విండ్-టన్నెల్ మరియు గాలి తీసుకోవడం యొక్క విమాన అభివృద్ధి అవసరం ఎందుకంటే క్షితిజ సమాంతర విమాన నుండి పరివర్తన ప్రారంభంలో నిలువుగా-మౌంటెడ్ ఇంజన్లు పెరుగుతున్న లేదా అధిక ప్రకంపనలు లేకుండా ఫార్వర్డ్ ఫ్లైట్ స్పీడ్‌కు సమానమైన క్రాస్‌విండ్‌ను తట్టుకోవాలి. 7 హింగ్డ్ మొప్పల సమితి సహాయంతో ప్రవాహం యొక్క అవసరమైన ఏకరూపత సాధించబడింది, ఇది ఇంజిన్లను సరఫరా చేసే ప్లీనమ్‌లోకి గాలిని నడిపించడానికి ముందుకు ఎదురుగా ఉన్న స్థానానికి తెరిచింది. పునర్నిర్మాణ మరియు గ్రౌండ్ ఎరోషన్ పరంగా నిలువుగా-మౌంటెడ్ RB.108 యొక్క ప్రవర్తన హక్నాల్ ఏరోడ్రోమ్ వద్ద ఒక ఉల్కలో గ్రౌండ్ ఆపరేషన్ సమయంలో SC.1 కోసం ఉద్దేశించిన సంస్థాపనా ప్రతినిధితో పరిశోధించబడింది. [4] ప్రారంభంలో, ఇంజిన్ల క్రింద తక్కువ-పీడన వాతావరణాన్ని నిర్వహించడానికి లిఫ్ట్ ఇంజిన్ల యొక్క నిష్క్రమణ నాజిల్స్‌కు వరుస స్కట్లెస్ అమర్చారు, ఇంజిన్ రోటర్ ప్రారంభించడానికి సంపీడన గాలిని సరఫరా చేయడానికి ముందు సరైన దిశలో "విండ్‌మిల్లింగ్" అవుతుందని నిర్ధారించడానికి; తీసుకోవడం మరియు ఇంజిన్ డిజైన్ మార్పుల ప్రభావం కారణంగా, స్కట్లెస్ అనవసరంగా మారాయి. [5] కాక్‌పిట్ లేఅవుట్ ప్రధానంగా సాంప్రదాయికమైనది, కాని పైలట్ పర్యవేక్షించాల్సిన పెద్ద సంఖ్యలో వ్యవస్థల ద్వారా సంక్లిష్టంగా ఉంది. [3] పరిశోధనా విమానంగా దాని పాత్ర కోసం దీనికి సమగ్ర రికార్డింగ్ పరికరాలు ఉన్నాయి. [6] నాలుగు నిలువు లిఫ్ట్ ఇంజిన్ల యొక్క సాధారణ థొరెటల్ లివర్ కాక్‌పిట్‌లో అదనపు ప్రాధమిక నియంత్రణ మాత్రమే; ఇది రోటర్‌క్రాఫ్ట్ యొక్క సామూహిక పిచ్ స్థాయికి సమానమైన రీతిలో నిర్వహించబడుతుంది. విమానం యొక్క వైఖరిని నియంత్రించడానికి రెండు మార్గాలు దాని ఫార్వర్డ్ వేగాన్ని బట్టి అవసరం; సాంప్రదాయిక విమానంలో ఏరోడైనమిక్ ఉపరితలాలు ఉపయోగించబడ్డాయి మరియు క్షితిజ సమాంతర విమానంలో, కదిలించే మరియు నిలువు విమానంలో పరివర్తన చెందడానికి ఎయిర్-జెట్ నాజిల్స్ ఉపయోగించబడ్డాయి. నాలుగు లిఫ్ట్ ఇంజిన్ల నుండి బ్లీడ్ ఎయిర్ (తీసుకోవడం వాయు ప్రవాహంలో సుమారు 10 శాతం) వేరియబుల్ ముక్కు, తోక మరియు వింగ్ టిప్ నాజిల్‌లకు సరఫరా చేయబడింది, పిచ్, రోల్ మరియు యా కంట్రోల్ తక్కువ వేగంతో తక్కువ వేగంతో ఏరోడైనమిక్ కంటే తగినంత గాలి ప్రవాహం ఉండదు. సాంప్రదాయిక నియంత్రణలు ప్రభావవంతంగా ఉండటానికి ఉపరితలాలు. [7] [5] SC.1 లో VTOL విమానానికి అమర్చిన మొదటి "ఫ్లై-బై-వైర్" నియంత్రణ వ్యవస్థ కూడా ఉంది. [8] ఈ ఎలక్ట్రికల్-సిగ్నేల్డ్ కంట్రోల్ సిస్టమ్, ఇది ఆటో-స్టెబిలైజర్‌ను కలిగి ఉంది, కాక్‌పిట్ నియంత్రణల నుండి స్టిక్ యొక్క స్థానం వంటి సంకేతాలను బదిలీ చేయడమే కాకుండా, వ్యవస్థల యొక్క స్థిరత్వాన్ని అందించడానికి సర్వోస్ నుండి ఫీడ్‌బ్యాక్ సిగ్నల్‌లను పర్యవేక్షించారు. ఏరోడైనమిక్ ఉపరితలాలు మరియు/లేదా నాజిల్ నియంత్రణల కోసం మొత్తం మూడు రీతుల నియంత్రణ వ్యవస్థ ద్వారా అనుమతించబడింది: మోడ్‌లు 1 మరియు 2 భూమిపై ఎంపిక చేయబడ్డాయి; ఆటోస్టాబిలైజర్ వాడుకలో ఉన్నప్పుడల్లా, పైలట్ అత్యవసర ఓవర్రైడ్ లివర్‌ను కలిగి ఉంది, దీనితో విమానంలో డైరెక్ట్ కంట్రోల్ మోడ్‌కు తిరిగి రావడానికి. [9] మూడు నియంత్రణ వ్యవస్థల నుండి అవుట్‌పుట్‌లను పోల్చారు మరియు "మెజారిటీ నియమం" అమలు చేయబడ్డాయి, ఒకే వ్యవస్థలో వైఫల్యం మిగతా రెండు (బహుశా సరైన) వ్యవస్థలచే భర్తీ చేయబడిందని నిర్ధారిస్తుంది. "ఫ్లై-బై-వైర్" మార్గంలో ఏదైనా వైఫల్యం పైలట్‌కు హెచ్చరికగా సూచించబడింది, ఇది అతను ప్రత్యక్ష (మాన్యువల్) నియంత్రణకు మారడం ద్వారా విస్మరించడానికి లేదా ప్రతిస్పందించడానికి ఎంచుకోవచ్చు. [10] ఇతర VTOL విమానాలతో సమానంగా, చిన్న Sc.1 గ్రౌండ్ ఎఫెక్ట్ కారణంగా నిలువు థ్రస్ట్ నష్టంతో బాధపడింది. స్కేల్ మోడళ్లపై చేసిన పరిశోధనపై పరిశోధనలు Sc.1 కొరకు ఈ నష్టాలు 15 శాతం మరియు 20 శాతం మధ్య అండర్ క్యారేజ్ ఎత్తులో ఉంటాయని సూచించింది. [11] ఇంధన ట్యాంకులు రెక్క ప్రముఖ అంచుల వెంట మరియు ప్రధాన వింగ్ స్పార్స్ మధ్య అమర్చిన "బ్యాగ్" ట్యాంకులలో ఉన్నాయి. [7] Sc.1 ను ట్రైసైకిల్ అండర్ క్యారేజ్ అమరికతో అమర్చారు; ఉపసంహరించుకోకపోయినా, సాంప్రదాయిక మరియు నిలువు ల్యాండింగ్‌లకు సరిపోయే రెండు ప్రత్యామ్నాయ స్థానాల మధ్య ల్యాండింగ్ గేర్‌ను సెట్ చేయవచ్చు. [3] స్థిర అండర్ క్యారేజ్ కాళ్ళు ప్రత్యేకంగా నిలువు విమానాల కోసం రూపొందించబడ్డాయి; ప్రతి కాలు ఒక జత వేడి-నిరోధక కాస్టరింగ్ చక్రాలను కలిగి ఉంది, వెనుక అండర్ క్యారేజ్ కూడా డిస్క్ బ్రేక్‌లతో అమర్చబడింది. నిలువు ల్యాండింగ్లను పరిపుష్టి చేయడానికి లాంగ్-స్ట్రోక్ ఒలియోస్ ఉపయోగించబడ్డాయి. [7] [3] బలమైన గేర్ సెకనుకు 18 అడుగుల (5.5 మీ) సంతతి రేటును తట్టుకోగలిగింది. [12] ఉత్తర ఐర్లాండ్‌లోని షార్ట్ యొక్క బెల్ఫాస్ట్ ఫ్యాక్టరీలో నిర్మించబడింది, మొదటి SC.1 ప్రోటోటైప్, XG900, మొదట ఈ సదుపాయంలో ప్రారంభ ఇంజిన్ పరుగులను చేపట్టింది. సముద్రం ద్వారా ఇంగ్లాండ్‌కు రవాణా చేయబడిన తరువాత, ప్రారంభంలో ప్రొపల్షన్ ఇంజిన్‌తో మాత్రమే అమర్చబడిన XG900, విమాన పరీక్షా కార్యక్రమాన్ని ప్రారంభించడానికి బోస్కోంబే వద్ద రాయల్ ఎయిర్క్రాఫ్ట్ ఎస్టాబ్లిష్మెంట్ (RAE) కు పంపిణీ చేయబడింది. 2 ఏప్రిల్ 1957 న, ప్రోటోటైప్ టైప్ యొక్క తొలి విమానాన్ని నిర్వహించింది, ఇది దాని మొదటి సాంప్రదాయిక టేకాఫ్ అండ్ ల్యాండింగ్ (CTOL) ఫ్లైట్. [1] ఒక సంవత్సరం తరువాత, 26 మే 1958 న, రెండవ నమూనా మొదటి టెథర్డ్ నిలువు విమానంగా చేసింది. [1] ఈ రకం యొక్క ప్రారంభ విమానాలు ప్రత్యేకంగా రూపొందించిన క్రేన్ తో జతచేయబడినప్పుడు జరిగాయి, ఇది పరిమిత మొత్తంలో మాత్రమే, 15 అడుగుల నిలువుగా మరియు 10 అడుగుల ఆఫ్-సెంటర్ వరకు ఏ దిశలోనైనా, నిలువు వేగం కూడా 10 అడుగుల కన్నా తక్కువకు పరిమితం చేయబడింది /రెండవ; ఈ పరిమితికి మించి విమానం యొక్క ప్రగతిశీల అరెస్టు జరిగింది. [13] గ్రౌండ్ ఎఫెక్ట్ దృగ్విషయాన్ని అధిగమించడానికి ఇది భూమికి 6 అడుగుల ఎత్తులో ఉన్న గ్రిడ్ ప్లాట్‌ఫాం నుండి బయలుదేరుతుంది; గ్రౌండ్ ఎఫెక్ట్ యొక్క ప్రతికూల ప్రభావాన్ని తొలగించడానికి తగిన వేదిక అభివృద్ధి సమయంలో లఘు చిత్రాలపై గణనీయమైన ప్రయత్నం జరిగింది మరియు చాలాసార్లు పున es రూపకల్పన చేయబడింది. క్రేన్ సౌకర్యం మొదటి 8 పైలట్లకు ఎస్సీ 1 ఎగరడానికి అబ్ ఇనిషియో శిక్షణ మరియు పరిచయ ప్రయోజనాల కోసం ఉపయోగించబడింది. [14] అదే సంవత్సరం అక్టోబర్ 25 న, ఈ రకం మొదటి 'ఉచిత' నిలువు విమానంలో ప్రదర్శించింది. 6 ఏప్రిల్ 1960 న, నిలువు మరియు క్షితిజ సమాంతర విమానాల మధ్య మొదటి విమాన పరివర్తన విజయవంతంగా నిర్వహించబడింది. [15] [16] రెండు మోడ్‌ల మధ్య పరివర్తనలో విజయవంతం అయినప్పటికీ, చిన్న SC.1 ఒక విమానం వలె కొంతవరకు అనాగరికంగా ఉండటం ఖ్యాతిని కలిగి ఉంది. [15] SC.1 ను 1958 మరియు 1960 లో ఫర్న్‌బరో ఎయిర్‌షోలో బహిరంగంగా ప్రదర్శించారు; ఇది 1961 లో పారిస్ ఎయిర్ షోలో కూడా కనిపించింది, ఈ సమయంలో ఇది ప్రదర్శన విమానాన్ని ప్రదర్శించింది. [1] 2 అక్టోబర్ 1963 న, రెండవ పరీక్ష విమానం బెల్ఫాస్ట్‌లో కూలిపోయింది, పైలట్, J.R. గ్రీన్ ను చంపింది; కారణం తరువాత నియంత్రణ పనిచేయకపోవడం అని నిర్ణయించబడింది. [17] ప్రమాదం తరువాత, విమానం పునర్నిర్మించబడింది మరియు తదుపరి పరీక్ష కోసం విమానానికి తిరిగి వచ్చింది, రెండూ 1967 వరకు ఎగురుతూనే ఉన్నాయి. [15] 1965 నాటికి, మొత్తం వేర్వేరు 14 పైలట్లు ఈ రకాన్ని ఎగురవేశారు. [1] గ్రౌండ్ తగిన పరీక్షల ఫలితంగా, సాంప్రదాయిక రన్వే కాంక్రీటు, పేవ్మెంట్ మరియు గడ్డి కుట్లు కూడా నిలువు టేకాఫ్ మరియు ఎస్సీ 1 యొక్క ల్యాండింగ్ కోసం సరిపోతాయని నిర్ణయించబడింది; ఏదేమైనా, అసంపూర్ణ ఉపరితలాల నుండి బలవంతం చేయబడిన శిధిలాలు సిబ్బందికి ప్రమాదం కలిగిస్తాయి కాని విమానానికి కాదు. [18] పరీక్షా కార్యక్రమం ఒక VTOL విమానం యొక్క నిర్వహణ మరియు సేవలను పొందటానికి అనుభవాన్ని అనుమతించింది, అయినప్పటికీ ఇవి డిజైన్ యొక్క ప్రాధమిక లక్ష్యాలు లేదా పరిశోధన ప్రయత్నం కాదు; ప్రోగ్రామ్ అంతటా, వారానికి మొత్తం సగటు 2.6 విమానాలు జరిగాయి. విమానాల సమయంలో ఆటో-స్టెబిలైజర్‌తో అనేక లోపాలు నివేదించబడినప్పటికీ, విమానానికి అంతరించిపోతున్న లేదా దాని నియంత్రణపై ఏమైనా ప్రభావం చూపిన లోపం ఎప్పుడూ జరగలేదు. [19] వాస్తవ ఇంజిన్ థ్రస్ట్‌ను కొలవడంలో పరీక్ష గణనీయమైన ఇబ్బందులను కనుగొంది, ఇది మెరుగైన తీసుకోవడం మరియు పరికరాలను ఉపయోగించి తదుపరి పరీక్షలకు దారితీస్తుంది. [20] అంతిమంగా, విమానం మరియు దాని శక్తి-మొక్కల యొక్క ప్రయోగాత్మక స్వభావాన్ని పరిగణనలోకి తీసుకుంటే ఇంజన్లు expected హించిన దానికంటే చాలా తక్కువ సమస్యాత్మకమైనవిగా నిరూపించబడ్డాయి; ట్రిపులెక్స్ ఆటో-స్టెబిలైజర్‌లో లోపాలు సంభవించినప్పుడు, సిస్టమ్ యొక్క స్వీయ-తనిఖీ స్వభావం కారణంగా అవి గుర్తించడం సులభం. విమానయాన నివేదిక మంత్రిత్వ శాఖ ప్రకారం, SC.1 దాని చిన్న పరిమాణం మరియు పరిమితం చేయబడిన సామర్థ్యం ద్వారా విధించిన పరిమితుల్లో పనిచేసేటప్పుడు సమర్థవంతమైన పరిశోధనా వాహనంగా నిర్ణయించబడింది; అయినప్పటికీ పరికరాలు మరియు మార్గదర్శక పరికరాల యొక్క మరింత విస్తృతమైన పరీక్షలకు పెద్ద విమానం అవసరమని కనుగొనబడింది. [20] SC.1 పదేళ్ళకు పైగా ప్రయాణించింది, ఈ సమయంలో ఇది హాకర్ సిడ్లీ హారియర్ యొక్క పూర్వగామి అయిన హాకర్ సిడ్లీ p.1127 పై "పఫర్ జెట్" నియంత్రణల తరువాత డిజైన్ భావనలను ప్రభావితం చేయడానికి చాలా డేటాను అందించింది. నిలువు టేకాఫ్ మరియు ల్యాండింగ్ పద్ధతులు మరియు సాంకేతికతలకు సంబంధించిన విమాన పరీక్షా పని కూడా అమూల్యమైనదని నిరూపించబడింది మరియు ఈ రంగంలో బ్రిటన్ నాయకత్వం వహించడానికి సహాయపడింది. [16] చిన్న SC.1 చివరికి అభివృద్ధి చెందుతున్న హారియర్ చేత వాడుకలో లేదు, ఇది ఇతర విషయాలతోపాటు, లిఫ్ట్-ఆఫ్ మరియు ల్యాండింగ్ ప్రయోజనాల కోసం మాత్రమే అదనంగా నాలుగు ఇంజిన్లను తీసుకెళ్లడం అనవసరం అని నిరూపించింది. [15] మొదటి SC-1 (XG900) లండన్లోని సౌత్ కెన్సింగ్టన్ వద్ద సైన్స్ మ్యూజియం యొక్క విమాన సేకరణలో ఒక భాగంగా మారింది. [21] ఇది VTOL పరిశోధన కోసం 1971 వరకు ఉపయోగించబడింది. రెండవ SC-1 (XG905) కూడా భద్రపరచబడింది మరియు ఉత్తర ఐర్లాండ్‌లోని కల్ట్రాలోని ఉల్స్టర్ ఫోక్ అండ్ ట్రాన్స్‌పోర్ట్ మ్యూజియంలో ఫ్లైట్ ఎక్స్‌పీరియన్స్ ఎగ్జిబిట్‌లో స్టాటిక్ డిస్ప్లేలో ఉంది. [22] [16] 1900, [23] విమానయాన మంత్రిత్వ శాఖ [23] నుండి లఘు చిత్రాల నుండి డేటా పోల్చదగిన పాత్ర, కాన్ఫిగరేషన్ మరియు ERA సంబంధిత జాబితాల సాధారణ లక్షణాల పనితీరు విమానం</v>
      </c>
      <c r="E51" s="1" t="s">
        <v>1191</v>
      </c>
      <c r="M51" s="1" t="s">
        <v>1149</v>
      </c>
      <c r="N51" s="1" t="str">
        <f>IFERROR(__xludf.DUMMYFUNCTION("GOOGLETRANSLATE(M:M, ""en"", ""te"")"),"ప్రయోగాత్మక విమానం")</f>
        <v>ప్రయోగాత్మక విమానం</v>
      </c>
      <c r="O51" s="1" t="s">
        <v>1192</v>
      </c>
      <c r="P51" s="1" t="s">
        <v>620</v>
      </c>
      <c r="Q51" s="1" t="str">
        <f>IFERROR(__xludf.DUMMYFUNCTION("GOOGLETRANSLATE(P:P, ""en"", ""te"")"),"చిన్న సోదరులు")</f>
        <v>చిన్న సోదరులు</v>
      </c>
      <c r="R51" s="1" t="s">
        <v>621</v>
      </c>
      <c r="U51" s="1" t="s">
        <v>1193</v>
      </c>
      <c r="V51" s="1">
        <v>2.0</v>
      </c>
      <c r="W51" s="1">
        <v>1.0</v>
      </c>
      <c r="X51" s="1" t="s">
        <v>1194</v>
      </c>
      <c r="Y51" s="1" t="s">
        <v>693</v>
      </c>
      <c r="Z51" s="1" t="s">
        <v>1195</v>
      </c>
      <c r="AA51" s="1" t="s">
        <v>1196</v>
      </c>
      <c r="AB51" s="1" t="s">
        <v>1197</v>
      </c>
      <c r="AC51" s="1" t="s">
        <v>1198</v>
      </c>
      <c r="AD51" s="1" t="s">
        <v>1199</v>
      </c>
      <c r="AE51" s="1" t="s">
        <v>1200</v>
      </c>
      <c r="AF51" s="1" t="s">
        <v>1201</v>
      </c>
      <c r="AG51" s="1" t="s">
        <v>1202</v>
      </c>
      <c r="AH51" s="1" t="s">
        <v>1203</v>
      </c>
      <c r="AI51" s="1" t="s">
        <v>1204</v>
      </c>
      <c r="AM51" s="1" t="s">
        <v>983</v>
      </c>
      <c r="AN51" s="1" t="str">
        <f>IFERROR(__xludf.DUMMYFUNCTION("GOOGLETRANSLATE(AM:AM, ""en"", ""te"")"),"రాయల్ ఎయిర్క్రాఫ్ట్ స్థాపన")</f>
        <v>రాయల్ ఎయిర్క్రాఫ్ట్ స్థాపన</v>
      </c>
      <c r="AO51" s="1" t="s">
        <v>984</v>
      </c>
      <c r="AR51" s="1" t="s">
        <v>1205</v>
      </c>
      <c r="AZ51" s="1" t="s">
        <v>1206</v>
      </c>
      <c r="BB51" s="1">
        <v>1971.0</v>
      </c>
      <c r="BG51" s="1" t="s">
        <v>493</v>
      </c>
      <c r="BN51" s="1">
        <v>2.61</v>
      </c>
      <c r="BO51" s="1" t="s">
        <v>1207</v>
      </c>
      <c r="CD51" s="2" t="s">
        <v>1208</v>
      </c>
      <c r="CR51" s="1" t="s">
        <v>1209</v>
      </c>
    </row>
    <row r="52">
      <c r="A52" s="1" t="s">
        <v>1210</v>
      </c>
      <c r="B52" s="1" t="str">
        <f>IFERROR(__xludf.DUMMYFUNCTION("GOOGLETRANSLATE(A:A, ""en"", ""te"")"),"స్కేల్డ్ మిశ్రమాలు తెలుపు గుర్రం")</f>
        <v>స్కేల్డ్ మిశ్రమాలు తెలుపు గుర్రం</v>
      </c>
      <c r="C52" s="1" t="s">
        <v>1211</v>
      </c>
      <c r="D52" s="1" t="str">
        <f>IFERROR(__xludf.DUMMYFUNCTION("GOOGLETRANSLATE(C:C, ""en"", ""te"")"),"స్కేల్డ్ కాంపోజిట్స్ మోడల్ 318 వైట్ నైట్ (ఇప్పుడు వైట్ నైట్ వన్ అని కూడా పిలుస్తారు) ఒక జెట్-శక్తితో కూడిన క్యారియర్ విమానం, ఇది దాని సహచర స్పేస్ షిపోన్, ప్రయోగాత్మక అంతరిక్ష పత్రాన్ని ప్రారంభించడానికి ఉపయోగించబడింది. వైట్ నైట్ మరియు స్పేస్ షిపోన్ ను బర్ట"&amp;"్ రుటాన్ రూపొందించారు మరియు 1982 లో రుటాన్ స్థాపించిన స్కేల్డ్ కాంపోజిట్స్ చేత తయారు చేయబడిన ఒక ప్రైవేట్ సంస్థ. 2004 లో మూడు వేర్వేరు విమానాలలో, వైట్ నైట్ స్పేస్ షిపోన్ ను విమానంలోకి నిర్వహించింది, మరియు స్పేస్ షిపోన్ ఉప-ఆర్బిటల్ స్పేస్ ఫ్లైట్ గా మారింది."&amp;" స్థలానికి చేరుకున్న మొదటి ప్రైవేట్ క్రాఫ్ట్. వైట్ నైట్ ఒక తల్లి ఓడ యొక్క ఉదాహరణగా గుర్తించదగినది, ఇది పరాన్నజీవి విమానాన్ని విమానంలోకి తీసుకువెళ్ళింది, రెండోదాన్ని విడుదల చేస్తుంది, ఇది అధిక-ఎత్తులో ఉన్న విమానాన్ని లేదా ఉప-కక్ష్య అంతరిక్ష ప్రయాణాన్ని అమల"&amp;"ు చేస్తుంది. ఈ ఫ్లైట్ ప్రొఫైల్ అధిక మరియు శక్తివంతమైన ఒకటి మరియు బంతులు 8, రెండు సవరించిన B-52 లతో భాగస్వామ్యం చేయబడింది, ఇది ఉత్తర అమెరికా X-15 ను విమానంలోకి తీసుకువెళ్ళింది. వర్జిన్ గెలాక్సీ విమానాలలో భాగంగా స్పేస్‌షిప్‌వోను విమానంలోకి తీసుకువెళ్ళే వైట్"&amp;" నైట్ టూ, వారసుడు కూడా ఇది పంచుకోబడింది. అంతరిక్ష నౌక విమానాల తరువాత, వైట్ నైట్ జూన్ 2005 నుండి ఏప్రిల్ 2006 వరకు బోయింగ్ ఎక్స్ -37 స్పేస్ ప్లేన్ యొక్క డ్రాప్ పరీక్షల కోసం ఒప్పందం కుదుర్చుకుంది. వైట్ నైట్ 2014 లో సేవ నుండి రిటైర్ అయ్యింది మరియు ఫ్లయింగ్ హ"&amp;"ెరిటేజ్ కలెక్షన్ యొక్క జాబితాలో ఉంది. వైట్ నైట్ కోసం స్కేల్డ్ కాంపోజిట్స్ మోడల్ సంఖ్య 318. వైట్ నైట్ ఫెడరల్ ఏవియేషన్ అడ్మినిస్ట్రేషన్‌లో N318SL గా నమోదు చేయబడింది. [1] వైట్ నైట్ క్యారియర్ విమానం ట్విన్ ఆఫ్టర్ బర్నింగ్ జనరల్ ఎలక్ట్రిక్ జె 85 ఇంజిన్ల చుట్టూ"&amp;" రూపొందించబడింది, ఇవి వాటి లభ్యత మరియు తక్కువ ఖర్చుతో ఎంపిక చేయబడ్డాయి. ఈ విమానం పూర్తిగా కొత్త స్వతంత్ర రూపకల్పన. వైట్ నైట్ మరియు స్పేస్ షిపోన్ అభివృద్ధి ఖర్చులను తగ్గించడానికి మరియు వైట్ నైట్ స్పేస్ షిపోన్ పైలట్లకు శిక్షణ ఇవ్వడానికి వైట్ నైట్ ఫ్లయింగ్ స"&amp;"ిమ్యులేటర్‌గా పనిచేయడానికి అసలు ఉద్దేశ్యంతో అదే ఫార్వర్డ్ ఫ్యూజ్‌లేజ్ outer టర్ మోల్డ్ లైన్ (OML) ను పంచుకున్నారు. వైట్ నైట్ మొదట ఆగస్టు 1, 2002 న ప్రయాణించాడు. అవుట్‌బోర్డ్ వింగ్ స్పాయిలర్లతో సమస్య కారణంగా టేకాఫ్ అయిన కొద్దిసేపటికే ఈ ఫ్లైట్ నిలిపివేయబడిం"&amp;"ది. ఈ వెనుకంజలో ఉన్న ఎడ్జ్ స్పాయిలర్లు గ్లైడ్ వాలును బాగా పెంచడానికి రూపొందించబడ్డాయి, తద్వారా వైట్ నైట్ వాహనం అంతరిక్ష నౌక పైలట్లకు శిక్షణ కోసం ఫ్లయింగ్ సిమ్యులేటర్‌గా పనిచేస్తుంది. మొదటి విమానంలో, స్పాయిలర్లను క్లోజ్డ్ పొజిషన్‌లో నిర్వహించడానికి మెకానిక"&amp;"ల్ ఓవర్-సెంటర్ టార్క్ సరిపోదు. స్పాయిలర్లు ఉచిత ప్రవాహంలోకి మోహరించాయి మరియు పైలట్ (మైక్ మెల్విల్) ను గర్భస్రావం చేయమని బలవంతం చేసే పరిమితి చక్రం ప్రారంభించారు. స్పాయిలర్లు తరువాత పూర్తిగా నిలిపివేయబడ్డాయి మరియు నిటారుగా ఉన్న గ్లైడ్ వాలు సరిపోయే అంతరిక్ష "&amp;"నౌక యొక్క కోరిక వదిలివేయబడింది. వైట్ నైట్ తదుపరి ఆగస్టు 5, 2002 న ప్రయాణించారు, మరియు ఈసారి బాగా ప్రదర్శన ఇచ్చింది. రాబోయే కొద్ది నెలల్లో అభివృద్ధి కొనసాగింది. వైట్ నైట్ అభివృద్ధి చెందడంతో మరియు మూల్యాంకనం చేయడంతో, ఏప్రిల్ 18, 2003 న, వైట్ నైట్ మరియు స్పే"&amp;"స్ షిపోన్ మీడియాకు సమర్పించబడ్డాయి. తదనంతరం, అక్టోబర్ 4, 2004 న అన్సారీ ఎక్స్ బహుమతిని గెలుచుకున్న టైర్ వన్ ప్రోగ్రామ్‌లో భాగంగా వైట్ నైట్ ఎగిరింది. తరువాత, వైట్ నైట్ 2005 మరియు 2006 లో దాని విధానం మరియు ల్యాండింగ్ పరీక్షల కోసం DARPA యొక్క ప్రయోగాత్మక X-3"&amp;"7 స్పేస్‌ప్లేన్‌ను తీసుకువెళ్ళడానికి మరియు ప్రారంభించడానికి ఉపయోగించబడింది. . దీనిని వైట్ నైట్ టూ అనుసరించింది, ఇది ఇలాంటి కానీ పెద్ద డిజైన్‌ను కలిగి ఉంది. వైట్ నైట్ యొక్క విమానాలు ఆగష్టు 1, 2002 న ఫ్లైట్ 1 తో ప్రారంభమవుతాయి. స్పేస్ షిపోన్ తీసుకువెళ్ళిన వ"&amp;"ిమానాలు ఒకటి లేదా రెండు అనుబంధ లేఖలను పొందండి. అనుబంధంగా ఉన్న ""సి"" ఫ్లైట్ బందీగా ఉన్న క్యారీ అని సూచిస్తుంది మరియు ""ఎల్"" అంతరిక్ష నౌకను ప్రారంభించినట్లు సూచిస్తుంది. ఫ్లైట్ వాస్తవానికి ఎగిరిపోయినట్లయితే, ఉద్దేశించిన విమానానికి వర్గానికి భిన్నంగా ఉంటే,"&amp;" అప్పుడు రెండు అక్షరాలు జోడించబడతాయి, మొదటిది ఉద్దేశించిన మిషన్‌ను ఇస్తుంది మరియు రెండవది మిషన్ వాస్తవానికి ప్రదర్శించింది. వైట్ నైట్ DARPA/BOING X-37 యొక్క క్యాప్టివ్ క్యారీ అండ్ డ్రాప్ టెస్ట్ విమానాలను నిర్వహించడానికి ఒప్పందం కుదుర్చుకుంది. మొదటి క్యాప్"&amp;"టివ్ క్యారీ ఫ్లైట్ జూన్ 21, 2005 న జరిగింది, మరియు మొదటి డ్రాప్ ఏప్రిల్ 7, 2006 న జరిగింది (X-37 తరువాత ఎడ్వర్డ్స్ ఎయిర్ ఫోర్స్ బేస్ వద్ద ల్యాండింగ్‌లో దెబ్బతింది). ప్రారంభంలో, ఈ విమానాలు మొజావే నుండి ఉద్భవించాయి, కాని ల్యాండింగ్ సంఘటన తరువాత, ఈ కార్యక్రమ"&amp;"ాన్ని కాలిఫోర్నియాలోని పామ్‌డేల్‌లోని ఎయిర్ ఫోర్స్ ప్లాంట్ 42 కు తరలించారు మరియు కనీసం ఐదు విమానాలు అక్కడ జరిగాయి. 2006 చివరలో, వైట్ నైట్ ఫ్లెక్స్‌సిస్ ఇంక్ అభివృద్ధి చేసిన అడాప్టివ్ కంప్లైంట్ వింగ్ యొక్క ఏడు-విమాన పరీక్షా కార్యక్రమాన్ని ఎయిర్ ఫోర్స్ రీసె"&amp;"ర్చ్ లాబొరేటరీ నిధులతో ఎగురవేసింది. సౌకర్యవంతమైన వింగ్ యొక్క ఏరోడైనమిక్ లక్షణాలను పరీక్షించిన 20-ఫ్లైట్-గంటల పరిశోధన కార్యక్రమం కోసం లామినార్ ఫ్లో టెస్ట్ వ్యాసం వైట్ నైట్ యొక్క సెంటర్‌లైన్ పైలాన్ కింద నిలువుగా అమర్చబడింది. [2] [3] జూలై 2014 లో, వైట్ నైట్ "&amp;"తన చివరి ప్రణాళికాబద్ధమైన విమానంలో, వాషింగ్టన్లోని ఎవెరెట్ లోని పైన్ ఫీల్డ్‌కు చేరుకుంది, ఫ్లయింగ్ హెరిటేజ్ సేకరణలో భాగం కావడానికి. [4] స్కేల్డ్ మిశ్రమాల నుండి డేటా [5] [6] సాధారణ లక్షణాల పనితీరు")</f>
        <v>స్కేల్డ్ కాంపోజిట్స్ మోడల్ 318 వైట్ నైట్ (ఇప్పుడు వైట్ నైట్ వన్ అని కూడా పిలుస్తారు) ఒక జెట్-శక్తితో కూడిన క్యారియర్ విమానం, ఇది దాని సహచర స్పేస్ షిపోన్, ప్రయోగాత్మక అంతరిక్ష పత్రాన్ని ప్రారంభించడానికి ఉపయోగించబడింది. వైట్ నైట్ మరియు స్పేస్ షిపోన్ ను బర్ట్ రుటాన్ రూపొందించారు మరియు 1982 లో రుటాన్ స్థాపించిన స్కేల్డ్ కాంపోజిట్స్ చేత తయారు చేయబడిన ఒక ప్రైవేట్ సంస్థ. 2004 లో మూడు వేర్వేరు విమానాలలో, వైట్ నైట్ స్పేస్ షిపోన్ ను విమానంలోకి నిర్వహించింది, మరియు స్పేస్ షిపోన్ ఉప-ఆర్బిటల్ స్పేస్ ఫ్లైట్ గా మారింది. స్థలానికి చేరుకున్న మొదటి ప్రైవేట్ క్రాఫ్ట్. వైట్ నైట్ ఒక తల్లి ఓడ యొక్క ఉదాహరణగా గుర్తించదగినది, ఇది పరాన్నజీవి విమానాన్ని విమానంలోకి తీసుకువెళ్ళింది, రెండోదాన్ని విడుదల చేస్తుంది, ఇది అధిక-ఎత్తులో ఉన్న విమానాన్ని లేదా ఉప-కక్ష్య అంతరిక్ష ప్రయాణాన్ని అమలు చేస్తుంది. ఈ ఫ్లైట్ ప్రొఫైల్ అధిక మరియు శక్తివంతమైన ఒకటి మరియు బంతులు 8, రెండు సవరించిన B-52 లతో భాగస్వామ్యం చేయబడింది, ఇది ఉత్తర అమెరికా X-15 ను విమానంలోకి తీసుకువెళ్ళింది. వర్జిన్ గెలాక్సీ విమానాలలో భాగంగా స్పేస్‌షిప్‌వోను విమానంలోకి తీసుకువెళ్ళే వైట్ నైట్ టూ, వారసుడు కూడా ఇది పంచుకోబడింది. అంతరిక్ష నౌక విమానాల తరువాత, వైట్ నైట్ జూన్ 2005 నుండి ఏప్రిల్ 2006 వరకు బోయింగ్ ఎక్స్ -37 స్పేస్ ప్లేన్ యొక్క డ్రాప్ పరీక్షల కోసం ఒప్పందం కుదుర్చుకుంది. వైట్ నైట్ 2014 లో సేవ నుండి రిటైర్ అయ్యింది మరియు ఫ్లయింగ్ హెరిటేజ్ కలెక్షన్ యొక్క జాబితాలో ఉంది. వైట్ నైట్ కోసం స్కేల్డ్ కాంపోజిట్స్ మోడల్ సంఖ్య 318. వైట్ నైట్ ఫెడరల్ ఏవియేషన్ అడ్మినిస్ట్రేషన్‌లో N318SL గా నమోదు చేయబడింది. [1] వైట్ నైట్ క్యారియర్ విమానం ట్విన్ ఆఫ్టర్ బర్నింగ్ జనరల్ ఎలక్ట్రిక్ జె 85 ఇంజిన్ల చుట్టూ రూపొందించబడింది, ఇవి వాటి లభ్యత మరియు తక్కువ ఖర్చుతో ఎంపిక చేయబడ్డాయి. ఈ విమానం పూర్తిగా కొత్త స్వతంత్ర రూపకల్పన. వైట్ నైట్ మరియు స్పేస్ షిపోన్ అభివృద్ధి ఖర్చులను తగ్గించడానికి మరియు వైట్ నైట్ స్పేస్ షిపోన్ పైలట్లకు శిక్షణ ఇవ్వడానికి వైట్ నైట్ ఫ్లయింగ్ సిమ్యులేటర్‌గా పనిచేయడానికి అసలు ఉద్దేశ్యంతో అదే ఫార్వర్డ్ ఫ్యూజ్‌లేజ్ outer టర్ మోల్డ్ లైన్ (OML) ను పంచుకున్నారు. వైట్ నైట్ మొదట ఆగస్టు 1, 2002 న ప్రయాణించాడు. అవుట్‌బోర్డ్ వింగ్ స్పాయిలర్లతో సమస్య కారణంగా టేకాఫ్ అయిన కొద్దిసేపటికే ఈ ఫ్లైట్ నిలిపివేయబడింది. ఈ వెనుకంజలో ఉన్న ఎడ్జ్ స్పాయిలర్లు గ్లైడ్ వాలును బాగా పెంచడానికి రూపొందించబడ్డాయి, తద్వారా వైట్ నైట్ వాహనం అంతరిక్ష నౌక పైలట్లకు శిక్షణ కోసం ఫ్లయింగ్ సిమ్యులేటర్‌గా పనిచేస్తుంది. మొదటి విమానంలో, స్పాయిలర్లను క్లోజ్డ్ పొజిషన్‌లో నిర్వహించడానికి మెకానికల్ ఓవర్-సెంటర్ టార్క్ సరిపోదు. స్పాయిలర్లు ఉచిత ప్రవాహంలోకి మోహరించాయి మరియు పైలట్ (మైక్ మెల్విల్) ను గర్భస్రావం చేయమని బలవంతం చేసే పరిమితి చక్రం ప్రారంభించారు. స్పాయిలర్లు తరువాత పూర్తిగా నిలిపివేయబడ్డాయి మరియు నిటారుగా ఉన్న గ్లైడ్ వాలు సరిపోయే అంతరిక్ష నౌక యొక్క కోరిక వదిలివేయబడింది. వైట్ నైట్ తదుపరి ఆగస్టు 5, 2002 న ప్రయాణించారు, మరియు ఈసారి బాగా ప్రదర్శన ఇచ్చింది. రాబోయే కొద్ది నెలల్లో అభివృద్ధి కొనసాగింది. వైట్ నైట్ అభివృద్ధి చెందడంతో మరియు మూల్యాంకనం చేయడంతో, ఏప్రిల్ 18, 2003 న, వైట్ నైట్ మరియు స్పేస్ షిపోన్ మీడియాకు సమర్పించబడ్డాయి. తదనంతరం, అక్టోబర్ 4, 2004 న అన్సారీ ఎక్స్ బహుమతిని గెలుచుకున్న టైర్ వన్ ప్రోగ్రామ్‌లో భాగంగా వైట్ నైట్ ఎగిరింది. తరువాత, వైట్ నైట్ 2005 మరియు 2006 లో దాని విధానం మరియు ల్యాండింగ్ పరీక్షల కోసం DARPA యొక్క ప్రయోగాత్మక X-37 స్పేస్‌ప్లేన్‌ను తీసుకువెళ్ళడానికి మరియు ప్రారంభించడానికి ఉపయోగించబడింది. . దీనిని వైట్ నైట్ టూ అనుసరించింది, ఇది ఇలాంటి కానీ పెద్ద డిజైన్‌ను కలిగి ఉంది. వైట్ నైట్ యొక్క విమానాలు ఆగష్టు 1, 2002 న ఫ్లైట్ 1 తో ప్రారంభమవుతాయి. స్పేస్ షిపోన్ తీసుకువెళ్ళిన విమానాలు ఒకటి లేదా రెండు అనుబంధ లేఖలను పొందండి. అనుబంధంగా ఉన్న "సి" ఫ్లైట్ బందీగా ఉన్న క్యారీ అని సూచిస్తుంది మరియు "ఎల్" అంతరిక్ష నౌకను ప్రారంభించినట్లు సూచిస్తుంది. ఫ్లైట్ వాస్తవానికి ఎగిరిపోయినట్లయితే, ఉద్దేశించిన విమానానికి వర్గానికి భిన్నంగా ఉంటే, అప్పుడు రెండు అక్షరాలు జోడించబడతాయి, మొదటిది ఉద్దేశించిన మిషన్‌ను ఇస్తుంది మరియు రెండవది మిషన్ వాస్తవానికి ప్రదర్శించింది. వైట్ నైట్ DARPA/BOING X-37 యొక్క క్యాప్టివ్ క్యారీ అండ్ డ్రాప్ టెస్ట్ విమానాలను నిర్వహించడానికి ఒప్పందం కుదుర్చుకుంది. మొదటి క్యాప్టివ్ క్యారీ ఫ్లైట్ జూన్ 21, 2005 న జరిగింది, మరియు మొదటి డ్రాప్ ఏప్రిల్ 7, 2006 న జరిగింది (X-37 తరువాత ఎడ్వర్డ్స్ ఎయిర్ ఫోర్స్ బేస్ వద్ద ల్యాండింగ్‌లో దెబ్బతింది). ప్రారంభంలో, ఈ విమానాలు మొజావే నుండి ఉద్భవించాయి, కాని ల్యాండింగ్ సంఘటన తరువాత, ఈ కార్యక్రమాన్ని కాలిఫోర్నియాలోని పామ్‌డేల్‌లోని ఎయిర్ ఫోర్స్ ప్లాంట్ 42 కు తరలించారు మరియు కనీసం ఐదు విమానాలు అక్కడ జరిగాయి. 2006 చివరలో, వైట్ నైట్ ఫ్లెక్స్‌సిస్ ఇంక్ అభివృద్ధి చేసిన అడాప్టివ్ కంప్లైంట్ వింగ్ యొక్క ఏడు-విమాన పరీక్షా కార్యక్రమాన్ని ఎయిర్ ఫోర్స్ రీసెర్చ్ లాబొరేటరీ నిధులతో ఎగురవేసింది. సౌకర్యవంతమైన వింగ్ యొక్క ఏరోడైనమిక్ లక్షణాలను పరీక్షించిన 20-ఫ్లైట్-గంటల పరిశోధన కార్యక్రమం కోసం లామినార్ ఫ్లో టెస్ట్ వ్యాసం వైట్ నైట్ యొక్క సెంటర్‌లైన్ పైలాన్ కింద నిలువుగా అమర్చబడింది. [2] [3] జూలై 2014 లో, వైట్ నైట్ తన చివరి ప్రణాళికాబద్ధమైన విమానంలో, వాషింగ్టన్లోని ఎవెరెట్ లోని పైన్ ఫీల్డ్‌కు చేరుకుంది, ఫ్లయింగ్ హెరిటేజ్ సేకరణలో భాగం కావడానికి. [4] స్కేల్డ్ మిశ్రమాల నుండి డేటా [5] [6] సాధారణ లక్షణాల పనితీరు</v>
      </c>
      <c r="E52" s="1" t="s">
        <v>1212</v>
      </c>
      <c r="M52" s="1" t="s">
        <v>1213</v>
      </c>
      <c r="N52" s="1" t="str">
        <f>IFERROR(__xludf.DUMMYFUNCTION("GOOGLETRANSLATE(M:M, ""en"", ""te"")"),"మదర్ షిప్")</f>
        <v>మదర్ షిప్</v>
      </c>
      <c r="O52" s="1" t="s">
        <v>1214</v>
      </c>
      <c r="P52" s="1" t="s">
        <v>1215</v>
      </c>
      <c r="Q52" s="1" t="str">
        <f>IFERROR(__xludf.DUMMYFUNCTION("GOOGLETRANSLATE(P:P, ""en"", ""te"")"),"స్కేల్డ్ మిశ్రమాలు")</f>
        <v>స్కేల్డ్ మిశ్రమాలు</v>
      </c>
      <c r="R52" s="1" t="s">
        <v>1216</v>
      </c>
      <c r="U52" s="5">
        <v>37469.0</v>
      </c>
      <c r="V52" s="1">
        <v>1.0</v>
      </c>
      <c r="W52" s="1">
        <v>3.0</v>
      </c>
      <c r="Y52" s="1" t="s">
        <v>1217</v>
      </c>
      <c r="AB52" s="1" t="s">
        <v>1218</v>
      </c>
      <c r="AD52" s="1" t="s">
        <v>1219</v>
      </c>
      <c r="AG52" s="1" t="s">
        <v>1220</v>
      </c>
      <c r="AI52" s="1" t="s">
        <v>43</v>
      </c>
      <c r="AP52" s="1" t="s">
        <v>1221</v>
      </c>
      <c r="AY52" s="1" t="s">
        <v>1222</v>
      </c>
      <c r="AZ52" s="1" t="s">
        <v>1223</v>
      </c>
      <c r="BB52" s="1">
        <v>2014.0</v>
      </c>
      <c r="BG52" s="1" t="s">
        <v>461</v>
      </c>
      <c r="BI52" s="1" t="s">
        <v>1224</v>
      </c>
      <c r="BJ52" s="1" t="s">
        <v>1225</v>
      </c>
      <c r="BR52" s="1" t="s">
        <v>1226</v>
      </c>
      <c r="BS52" s="1" t="s">
        <v>1227</v>
      </c>
    </row>
    <row r="53">
      <c r="A53" s="1" t="s">
        <v>1228</v>
      </c>
      <c r="B53" s="1" t="str">
        <f>IFERROR(__xludf.DUMMYFUNCTION("GOOGLETRANSLATE(A:A, ""en"", ""te"")"),"నకాజిమా జి 10 ఎన్")</f>
        <v>నకాజిమా జి 10 ఎన్</v>
      </c>
      <c r="C53" s="1" t="s">
        <v>1229</v>
      </c>
      <c r="D53" s="1" t="str">
        <f>IFERROR(__xludf.DUMMYFUNCTION("GOOGLETRANSLATE(C:C, ""en"", ""te"")"),"నకాజిమా జి 10 ఎన్ ఫుగాకు (జపనీస్: 富岳 లేదా 富嶽, ""మౌంట్ ఫుజి"") రెండవ ప్రపంచ యుద్ధంలో రూపొందించిన జపనీస్ అల్ట్రా-లాంగ్-రేంజ్ హెవీ బాంబర్. ఇది పశ్చిమ తీరం (ఉదా., శాన్ ఫ్రాన్సిస్కో) మరియు మిడ్‌వెస్ట్ (ఉదా., డెట్రాయిట్, చికాగో మరియు విచిత) మరియు ఈశాన్యంలో (ఉదా"&amp;"., న్యూయార్క్ నగరం మరియు నార్ఫోక్లలో జపాన్ నుండి పారిశ్రామిక లక్ష్యాలకు వ్యతిరేకంగా వైమానిక దాడులను పెంచడానికి ఒక పద్ధతిగా భావించబడింది. ) అమెరికా. జపాన్ యొక్క దిగజారుతున్న యుద్ధ పరిస్థితి ఫలితంగా 1944 లో ప్రాజెక్ట్ రద్దు చేయబడింది మరియు నమూనా ఎప్పుడూ నిర"&amp;"్మించబడలేదు. [1] కురిల్ దీవుల నుండి, కాంటినెంటల్ అమెరికాపై బాంబు వేయగల, ఒక ఖురిల్ ఐలాండ్స్ నుండి బయలుదేరవచ్చు, తరువాత జర్మన్ ఆక్రమిత ఫ్రాన్స్‌లో ల్యాండ్ అవ్వడానికి ఫ్యూగాకు 1942 ఇంపీరియల్ జపనీస్ ఆర్మీ స్పెసిఫికేషన్ ""ప్రాజెక్ట్ జెడ్ (బాంబర్ ప్రాజెక్ట్)"" "&amp;"లో ఉంది. అక్కడికి చేరుకున్న తర్వాత, అది ఇంధనం నింపి, పెంపకం మరియు మరొక రిటర్న్ సోర్టీని చేస్తుంది. [1] [2] [3] ప్రాజెక్ట్ Z ఎయిర్‌ఫ్రేమ్‌లో మూడు వైవిధ్యాల కోసం పిలుపునిచ్చింది: హెవీ బాంబర్, రవాణా (300 మంది సైనికులను మోసుకెళ్ళే సామర్థ్యం), మరియు ఫ్యూజ్‌లేజ"&amp;"్‌లో నలభై క్రిందికి కాల్చిన మెషిన్ గన్‌లతో సాయుధమైన గన్‌షిప్, సెకనుకు 640 రౌండ్ల రేటుతో తీవ్రమైన భూ దాడులకు (అనగా. నిమిషానికి 38,400 రౌండ్లు). [1] ఈ ప్రాజెక్టును నకాజిమా ఎయిర్క్రాఫ్ట్ కంపెనీ హెడ్ చికుహీ నకాజిమా రూపొందించారు. డిజైన్‌లో స్ట్రెయిట్ రెక్కలు మ"&amp;"రియు కాంట్రా-రొటేటింగ్ ఫోర్-బ్లేడ్ ప్రొపెల్లర్లు ఉన్నాయి. బరువును కాపాడటానికి, కొన్ని ల్యాండింగ్ గేర్లను టేకాఫ్ (ఖాళీ చేసిన బాంబు లోడ్‌తో ల్యాండింగ్‌లో అనవసరం) తర్వాత జెట్టిసన్ చేయవలసి ఉంది, మరికొన్ని అభివృద్ధి చెందిన జర్మన్ అమెరికా బాంబర్ పోటీ డిజైన్లపై "&amp;"ప్రణాళిక చేయబడినట్లు. ఇది ఆరు ఇంజన్లను ఉపయోగించింది, [1] తరువాతి అమెరికాబోంబర్ డిజైన్ పోటీదారుల మాదిరిగానే, దాదాపు అన్ని జర్మన్ విమానాల ఇంజిన్లను 1,500 కిలోవాట్ల (2,000 హెచ్‌పి) గరిష్ట అవుట్పుట్ స్థాయిలకు పరిమితం చేయడానికి భర్తీ చేయడానికి. [4] అభివృద్ధి జ"&amp;"నవరి 1943 లో ప్రారంభించబడింది మరియు టోక్యోలోని మిటాకాలో నిర్మించిన డిజైన్ మరియు తయారీ సౌకర్యం. నకాజిమా యొక్క 4-వరుస 36-సిలిండర్ 5,000 HP HA-54 (HA-505) ఇంజిన్ చాలా క్లిష్టంగా వదిలివేయబడింది. [సైటేషన్ అవసరం] ప్రాజెక్ట్ Z జూలై 1944 లో రద్దు చేయబడింది, మరియు"&amp;" ఫుగాకు ఎప్పుడూ నిర్మించబడలేదు. [1] జపనీస్ రహస్య ప్రాజెక్టుల నుండి డేటా: IJA మరియు IJN యొక్క ప్రయోగాత్మక విమానం 1939-1945 [1] సాధారణ లక్షణాలు పనితీరు ఆయుధాలు, కాన్ఫిగరేషన్ మరియు ERA 2 హైఫనేటెడ్ వెనుకంజలో ఉన్న లేఖ (-J, -K, -L, లేదా - S) ద్వితీయ పాత్ర కోసం "&amp;"సవరించిన డిజైన్‌ను సూచిస్తుంది 1. గాలులు, 2. మెరుపు, 3. రాత్రిపూట లైట్లు, 4. పర్వతాలు, 5. నక్షత్రాలు/నక్షత్రరాశులు, 6. సముద్రాలు, 7. మేఘాలు, 8. మొక్కలు, 9. స్కైస్, 10. ప్రకృతి దృశ్యాలు , మరియు 11. పువ్వులు")</f>
        <v>నకాజిమా జి 10 ఎన్ ఫుగాకు (జపనీస్: 富岳 లేదా 富嶽, "మౌంట్ ఫుజి") రెండవ ప్రపంచ యుద్ధంలో రూపొందించిన జపనీస్ అల్ట్రా-లాంగ్-రేంజ్ హెవీ బాంబర్. ఇది పశ్చిమ తీరం (ఉదా., శాన్ ఫ్రాన్సిస్కో) మరియు మిడ్‌వెస్ట్ (ఉదా., డెట్రాయిట్, చికాగో మరియు విచిత) మరియు ఈశాన్యంలో (ఉదా., న్యూయార్క్ నగరం మరియు నార్ఫోక్లలో జపాన్ నుండి పారిశ్రామిక లక్ష్యాలకు వ్యతిరేకంగా వైమానిక దాడులను పెంచడానికి ఒక పద్ధతిగా భావించబడింది. ) అమెరికా. జపాన్ యొక్క దిగజారుతున్న యుద్ధ పరిస్థితి ఫలితంగా 1944 లో ప్రాజెక్ట్ రద్దు చేయబడింది మరియు నమూనా ఎప్పుడూ నిర్మించబడలేదు. [1] కురిల్ దీవుల నుండి, కాంటినెంటల్ అమెరికాపై బాంబు వేయగల, ఒక ఖురిల్ ఐలాండ్స్ నుండి బయలుదేరవచ్చు, తరువాత జర్మన్ ఆక్రమిత ఫ్రాన్స్‌లో ల్యాండ్ అవ్వడానికి ఫ్యూగాకు 1942 ఇంపీరియల్ జపనీస్ ఆర్మీ స్పెసిఫికేషన్ "ప్రాజెక్ట్ జెడ్ (బాంబర్ ప్రాజెక్ట్)" లో ఉంది. అక్కడికి చేరుకున్న తర్వాత, అది ఇంధనం నింపి, పెంపకం మరియు మరొక రిటర్న్ సోర్టీని చేస్తుంది. [1] [2] [3] ప్రాజెక్ట్ Z ఎయిర్‌ఫ్రేమ్‌లో మూడు వైవిధ్యాల కోసం పిలుపునిచ్చింది: హెవీ బాంబర్, రవాణా (300 మంది సైనికులను మోసుకెళ్ళే సామర్థ్యం), మరియు ఫ్యూజ్‌లేజ్‌లో నలభై క్రిందికి కాల్చిన మెషిన్ గన్‌లతో సాయుధమైన గన్‌షిప్, సెకనుకు 640 రౌండ్ల రేటుతో తీవ్రమైన భూ దాడులకు (అనగా. నిమిషానికి 38,400 రౌండ్లు). [1] ఈ ప్రాజెక్టును నకాజిమా ఎయిర్క్రాఫ్ట్ కంపెనీ హెడ్ చికుహీ నకాజిమా రూపొందించారు. డిజైన్‌లో స్ట్రెయిట్ రెక్కలు మరియు కాంట్రా-రొటేటింగ్ ఫోర్-బ్లేడ్ ప్రొపెల్లర్లు ఉన్నాయి. బరువును కాపాడటానికి, కొన్ని ల్యాండింగ్ గేర్లను టేకాఫ్ (ఖాళీ చేసిన బాంబు లోడ్‌తో ల్యాండింగ్‌లో అనవసరం) తర్వాత జెట్టిసన్ చేయవలసి ఉంది, మరికొన్ని అభివృద్ధి చెందిన జర్మన్ అమెరికా బాంబర్ పోటీ డిజైన్లపై ప్రణాళిక చేయబడినట్లు. ఇది ఆరు ఇంజన్లను ఉపయోగించింది, [1] తరువాతి అమెరికాబోంబర్ డిజైన్ పోటీదారుల మాదిరిగానే, దాదాపు అన్ని జర్మన్ విమానాల ఇంజిన్లను 1,500 కిలోవాట్ల (2,000 హెచ్‌పి) గరిష్ట అవుట్పుట్ స్థాయిలకు పరిమితం చేయడానికి భర్తీ చేయడానికి. [4] అభివృద్ధి జనవరి 1943 లో ప్రారంభించబడింది మరియు టోక్యోలోని మిటాకాలో నిర్మించిన డిజైన్ మరియు తయారీ సౌకర్యం. నకాజిమా యొక్క 4-వరుస 36-సిలిండర్ 5,000 HP HA-54 (HA-505) ఇంజిన్ చాలా క్లిష్టంగా వదిలివేయబడింది. [సైటేషన్ అవసరం] ప్రాజెక్ట్ Z జూలై 1944 లో రద్దు చేయబడింది, మరియు ఫుగాకు ఎప్పుడూ నిర్మించబడలేదు. [1] జపనీస్ రహస్య ప్రాజెక్టుల నుండి డేటా: IJA మరియు IJN యొక్క ప్రయోగాత్మక విమానం 1939-1945 [1] సాధారణ లక్షణాలు పనితీరు ఆయుధాలు, కాన్ఫిగరేషన్ మరియు ERA 2 హైఫనేటెడ్ వెనుకంజలో ఉన్న లేఖ (-J, -K, -L, లేదా - S) ద్వితీయ పాత్ర కోసం సవరించిన డిజైన్‌ను సూచిస్తుంది 1. గాలులు, 2. మెరుపు, 3. రాత్రిపూట లైట్లు, 4. పర్వతాలు, 5. నక్షత్రాలు/నక్షత్రరాశులు, 6. సముద్రాలు, 7. మేఘాలు, 8. మొక్కలు, 9. స్కైస్, 10. ప్రకృతి దృశ్యాలు , మరియు 11. పువ్వులు</v>
      </c>
      <c r="M53" s="1" t="s">
        <v>1230</v>
      </c>
      <c r="N53" s="1" t="str">
        <f>IFERROR(__xludf.DUMMYFUNCTION("GOOGLETRANSLATE(M:M, ""en"", ""te"")"),"అల్ట్రా-లాంగ్-రేంజ్ హెవీ బాంబర్")</f>
        <v>అల్ట్రా-లాంగ్-రేంజ్ హెవీ బాంబర్</v>
      </c>
      <c r="O53" s="1" t="s">
        <v>1231</v>
      </c>
      <c r="P53" s="1" t="s">
        <v>281</v>
      </c>
      <c r="Q53" s="1" t="str">
        <f>IFERROR(__xludf.DUMMYFUNCTION("GOOGLETRANSLATE(P:P, ""en"", ""te"")"),"నకాజిమా ఎయిర్క్రాఫ్ట్ కంపెనీ")</f>
        <v>నకాజిమా ఎయిర్క్రాఫ్ట్ కంపెనీ</v>
      </c>
      <c r="R53" s="1" t="s">
        <v>282</v>
      </c>
      <c r="S53" s="1" t="s">
        <v>1232</v>
      </c>
      <c r="T53" s="1" t="str">
        <f>IFERROR(__xludf.DUMMYFUNCTION("GOOGLETRANSLATE(S:S, ""en"", ""te"")"),"1943-1945")</f>
        <v>1943-1945</v>
      </c>
      <c r="U53" s="4">
        <v>16368.0</v>
      </c>
      <c r="V53" s="1" t="s">
        <v>1233</v>
      </c>
      <c r="W53" s="1" t="s">
        <v>1234</v>
      </c>
      <c r="X53" s="1" t="s">
        <v>1235</v>
      </c>
      <c r="Y53" s="1" t="s">
        <v>1236</v>
      </c>
      <c r="Z53" s="1" t="s">
        <v>1237</v>
      </c>
      <c r="AA53" s="1" t="s">
        <v>1238</v>
      </c>
      <c r="AB53" s="1" t="s">
        <v>1239</v>
      </c>
      <c r="AC53" s="1" t="s">
        <v>1240</v>
      </c>
      <c r="AD53" s="1" t="s">
        <v>1241</v>
      </c>
      <c r="AE53" s="1" t="s">
        <v>1242</v>
      </c>
      <c r="AF53" s="1" t="s">
        <v>1243</v>
      </c>
      <c r="AG53" s="1" t="s">
        <v>1244</v>
      </c>
      <c r="AI53" s="1" t="s">
        <v>1245</v>
      </c>
      <c r="AM53" s="1" t="s">
        <v>1246</v>
      </c>
      <c r="AN53" s="1" t="str">
        <f>IFERROR(__xludf.DUMMYFUNCTION("GOOGLETRANSLATE(AM:AM, ""en"", ""te"")"),"ఇంపీరియల్ జపనీస్ నేవీ ఎయిర్ సర్వీస్")</f>
        <v>ఇంపీరియల్ జపనీస్ నేవీ ఎయిర్ సర్వీస్</v>
      </c>
      <c r="AO53" s="1" t="s">
        <v>1247</v>
      </c>
      <c r="AR53" s="1" t="s">
        <v>1248</v>
      </c>
      <c r="AS53" s="1" t="s">
        <v>1249</v>
      </c>
      <c r="AT53" s="1" t="s">
        <v>1250</v>
      </c>
      <c r="AU53" s="1" t="str">
        <f>IFERROR(__xludf.DUMMYFUNCTION("GOOGLETRANSLATE(AT:AT, ""en"", ""te"")"),"4 × 20 మిమీ టైప్ 99 ఫిరంగి")</f>
        <v>4 × 20 మిమీ టైప్ 99 ఫిరంగి</v>
      </c>
      <c r="AV53" s="1" t="s">
        <v>1251</v>
      </c>
      <c r="AW53" s="1" t="str">
        <f>IFERROR(__xludf.DUMMYFUNCTION("GOOGLETRANSLATE(AV:AV, ""en"", ""te"")"),"20,000 కిలోలు (44,092 పౌండ్లు) బాంబులు")</f>
        <v>20,000 కిలోలు (44,092 పౌండ్లు) బాంబులు</v>
      </c>
      <c r="AZ53" s="1" t="s">
        <v>1252</v>
      </c>
      <c r="BA53" s="1" t="s">
        <v>1253</v>
      </c>
      <c r="BB53" s="4">
        <v>16682.0</v>
      </c>
      <c r="BN53" s="1">
        <v>12.1</v>
      </c>
      <c r="CZ53" s="1" t="s">
        <v>1254</v>
      </c>
    </row>
    <row r="54">
      <c r="A54" s="1" t="s">
        <v>1255</v>
      </c>
      <c r="B54" s="1" t="str">
        <f>IFERROR(__xludf.DUMMYFUNCTION("GOOGLETRANSLATE(A:A, ""en"", ""te"")"),"స్టెమ్మే ఎస్ 6")</f>
        <v>స్టెమ్మే ఎస్ 6</v>
      </c>
      <c r="C54" s="1" t="s">
        <v>1256</v>
      </c>
      <c r="D54" s="1" t="str">
        <f>IFERROR(__xludf.DUMMYFUNCTION("GOOGLETRANSLATE(C:C, ""en"", ""te"")"),"STEMME S6 అనేది STEMME AG చేత తయారు చేయబడిన రెండు-సీట్ల టూరింగ్ మోటర్‌గ్లైడర్. S10 మాదిరిగా కాకుండా, S6 లో రిట్రాకబుల్ చేయలేని మూడు-బ్లేడెడ్ ప్రొపెల్లర్ (ఇతర టూరింగ్ మోటార్ గ్లైడర్‌ల మాదిరిగా ఈక చేయగలదు), విస్తృత ఫ్యూజ్‌లేజ్ డిజైన్ మరియు ట్రైసైకిల్ ల్యాండ"&amp;"ింగ్ గేర్‌లను కలిగి ఉన్నాయి, ఇవి స్థిర మరియు ముడుచుకునే కాన్ఫిగరేషన్‌లతో లభిస్తాయి. దీని ఇంజిన్ బొంబార్డియర్-రోటాక్స్ 914, STEMME S10-VT లో ఉపయోగించిన అదే ఇంజిన్. [2] డిజైనర్లు శబ్దం మరియు వైబ్రేషన్ తగ్గింపుపై గొప్ప ప్రాముఖ్యతను ఇచ్చారు. ప్రోటోటైప్ ఎస్ 6 "&amp;"29 నవంబర్ 2006 న స్ట్రాస్‌బెర్గ్ విమానాశ్రయంలో మొదటి విమానంలో సాధించింది, లోథర్ డాల్డోర్ఫ్ చేత ఎగిరింది. ఇది 22 అక్టోబర్ 2008 న EASA ఆమోదం పొందింది. జేన్ యొక్క అన్ని ప్రపంచ విమానాల నుండి డేటా 2013-14. [1] సాధారణ లక్షణాల పనితీరు")</f>
        <v>STEMME S6 అనేది STEMME AG చేత తయారు చేయబడిన రెండు-సీట్ల టూరింగ్ మోటర్‌గ్లైడర్. S10 మాదిరిగా కాకుండా, S6 లో రిట్రాకబుల్ చేయలేని మూడు-బ్లేడెడ్ ప్రొపెల్లర్ (ఇతర టూరింగ్ మోటార్ గ్లైడర్‌ల మాదిరిగా ఈక చేయగలదు), విస్తృత ఫ్యూజ్‌లేజ్ డిజైన్ మరియు ట్రైసైకిల్ ల్యాండింగ్ గేర్‌లను కలిగి ఉన్నాయి, ఇవి స్థిర మరియు ముడుచుకునే కాన్ఫిగరేషన్‌లతో లభిస్తాయి. దీని ఇంజిన్ బొంబార్డియర్-రోటాక్స్ 914, STEMME S10-VT లో ఉపయోగించిన అదే ఇంజిన్. [2] డిజైనర్లు శబ్దం మరియు వైబ్రేషన్ తగ్గింపుపై గొప్ప ప్రాముఖ్యతను ఇచ్చారు. ప్రోటోటైప్ ఎస్ 6 29 నవంబర్ 2006 న స్ట్రాస్‌బెర్గ్ విమానాశ్రయంలో మొదటి విమానంలో సాధించింది, లోథర్ డాల్డోర్ఫ్ చేత ఎగిరింది. ఇది 22 అక్టోబర్ 2008 న EASA ఆమోదం పొందింది. జేన్ యొక్క అన్ని ప్రపంచ విమానాల నుండి డేటా 2013-14. [1] సాధారణ లక్షణాల పనితీరు</v>
      </c>
      <c r="E54" s="1" t="s">
        <v>1257</v>
      </c>
      <c r="M54" s="1" t="s">
        <v>1258</v>
      </c>
      <c r="N54" s="1" t="str">
        <f>IFERROR(__xludf.DUMMYFUNCTION("GOOGLETRANSLATE(M:M, ""en"", ""te"")"),"టూరింగ్ మోటార్ గ్లైడర్")</f>
        <v>టూరింగ్ మోటార్ గ్లైడర్</v>
      </c>
      <c r="O54" s="1" t="s">
        <v>1259</v>
      </c>
      <c r="P54" s="1" t="s">
        <v>1260</v>
      </c>
      <c r="Q54" s="1" t="str">
        <f>IFERROR(__xludf.DUMMYFUNCTION("GOOGLETRANSLATE(P:P, ""en"", ""te"")"),"స్టెమ్ ఎగ్")</f>
        <v>స్టెమ్ ఎగ్</v>
      </c>
      <c r="R54" s="1" t="s">
        <v>1261</v>
      </c>
      <c r="U54" s="1">
        <v>2006.0</v>
      </c>
      <c r="V54" s="1" t="s">
        <v>1262</v>
      </c>
      <c r="X54" s="1" t="s">
        <v>1263</v>
      </c>
      <c r="Y54" s="1" t="s">
        <v>1264</v>
      </c>
      <c r="Z54" s="1" t="s">
        <v>376</v>
      </c>
      <c r="AA54" s="1" t="s">
        <v>1265</v>
      </c>
      <c r="AB54" s="1" t="s">
        <v>1266</v>
      </c>
      <c r="AD54" s="1" t="s">
        <v>1267</v>
      </c>
      <c r="AF54" s="1" t="s">
        <v>1268</v>
      </c>
      <c r="AG54" s="1" t="s">
        <v>1269</v>
      </c>
      <c r="AH54" s="1" t="s">
        <v>1270</v>
      </c>
      <c r="AJ54" s="1" t="s">
        <v>1271</v>
      </c>
      <c r="AP54" s="1" t="s">
        <v>253</v>
      </c>
      <c r="AR54" s="1" t="s">
        <v>1272</v>
      </c>
      <c r="AZ54" s="1" t="s">
        <v>1159</v>
      </c>
      <c r="BA54" s="1" t="s">
        <v>1273</v>
      </c>
      <c r="BG54" s="1" t="s">
        <v>408</v>
      </c>
      <c r="BH54" s="2" t="s">
        <v>522</v>
      </c>
      <c r="BI54" s="1" t="s">
        <v>534</v>
      </c>
      <c r="BN54" s="1">
        <v>18.6</v>
      </c>
      <c r="BP54" s="1" t="s">
        <v>1274</v>
      </c>
      <c r="BQ54" s="1" t="s">
        <v>1275</v>
      </c>
      <c r="BU54" s="1" t="s">
        <v>1276</v>
      </c>
      <c r="CC54" s="1" t="s">
        <v>1277</v>
      </c>
    </row>
    <row r="55">
      <c r="A55" s="1" t="s">
        <v>1278</v>
      </c>
      <c r="B55" s="1" t="str">
        <f>IFERROR(__xludf.DUMMYFUNCTION("GOOGLETRANSLATE(A:A, ""en"", ""te"")"),"I.ae. 24 కాల్క్విన్")</f>
        <v>I.ae. 24 కాల్క్విన్</v>
      </c>
      <c r="C55" s="1" t="s">
        <v>1279</v>
      </c>
      <c r="D55" s="1" t="str">
        <f>IFERROR(__xludf.DUMMYFUNCTION("GOOGLETRANSLATE(C:C, ""en"", ""te"")"),"I.AE.24 కాల్క్విన్ (""రాయల్ ఈగిల్"" అని అర్ధం అయిన మాపుడుంగున్ పదం) అనేది ప్రపంచ ప్రపంచ యుద్ధానంతర యుగంలో అర్జెంటీనాలోని కార్డెబా, కార్డోబా వద్ద ఇన్స్టిట్యూటో ఏరోటెక్నికో రూపొందించిన మరియు నిర్మించిన వ్యూహాత్మక బాంబర్. డి హవిలాండ్ దోమల కోసం ఉపరితలంగా ""లు"&amp;"క్-అలైక్"" అయినప్పటికీ, I.AE.24 ట్విన్ ప్రాట్ &amp; విట్నీ R-1830-G “ట్విన్ కందిరీగ” రేడియల్స్ ద్వారా శక్తినిచ్చింది. రెండు దశాబ్దాలుగా పనిచేసే కార్యాచరణ వృత్తి తరువాత, కాల్క్విన్ రిటైర్ అయ్యాడు. విజయవంతమైన డి హవిలాండ్ దోమల తరువాత, కాల్క్విన్ FMA AEMB.2 మాదిర"&amp;"ిగానే చెక్క నిర్మాణాన్ని కలిగి ఉంది మరియు ఇది అర్జెంటీనాలో రూపొందించిన మరియు నిర్మించిన మొదటి జంట-ఇంజిన్ విమానం. I.AE.24 డిజైన్ ఫాబ్రిక్-కప్పబడిన ఎగిరే ఉపరితలాలతో రెక్కలు మిడ్-మౌంటెడ్ చెక్క (స్వదేశీ అడవులను ఉపయోగించారు) రెక్కలపై ఆధారపడింది. సాంప్రదాయిక మె"&amp;"యిన్ ట్విన్-ఓలియో అండర్ క్యారేజ్ ఇంజిన్ నాసెల్స్‌లోకి ఉపసంహరించుకుంది, టెయిల్‌వీల్ వెనుక ఫ్యూజ్‌లేజ్‌లోకి ఉపసంహరించుకుంది. ఇద్దరు వ్యక్తుల సిబ్బంది గ్లాస్ ప్యానెల్స్‌తో పాక్షికంగా యాక్రిలిక్ గ్లాస్‌తో నిర్మించిన పెద్ద పారదర్శకత కింద పక్కపక్కనే కూర్చున్నార"&amp;"ు. ఈ ఆయుధంలో ముక్కులో సమూహంగా ఉన్న నాలుగు 12.7 మిమీ మెషిన్ గన్స్ ఉన్నాయి. కొన్ని ఉదాహరణలు తరువాత నాలుగు 20 మిమీ ఫిరంగులు మరియు 1,764 ఎల్బి (800 కిలోల) కిలోల అంతర్గత బామ్‌బ్లోడ్, రెక్కల కింద 12 రాకెట్లు (75 మిమీ) ఉన్నాయి. వాస్తవానికి I.AE. 24 కూడా రోల్స్ ర"&amp;"ాయిస్ మెర్లిన్‌లను కలిగి ఉండటానికి ఉద్దేశించబడింది, కాని పవర్‌ప్లాంట్ల యొక్క తగినంత సరఫరా సాధ్యం కాలేదు, తత్ఫలితంగా ప్రాట్ &amp; విట్నీ R-1830-G “ట్విన్ కందిరీగ” రేడియల్స్ 1,050 HP (782.5 kW) ప్రత్యామ్నాయంగా ఉన్నాయి. మెర్లిన్-శక్తితో కూడిన వేరియంట్ యొక్క పనిత"&amp;"ీరు అంచనాలు దోమతో పోల్చదగినవిగా ఉండేవి కాని R-1830- శక్తితో కూడిన ప్రోటోటైప్ 273 mph (h) మాత్రమే సాధించగలిగింది, ఇది విమానం అస్థిరంగా మరియు నిలిపివేసే అవకాశం ఉంది. [2] తరువాతి నమూనా, I.AE.28 రోల్స్ రాయిస్ మెర్లిన్‌లను కలిగి ఉంది, కాని ఈ ప్రాజెక్ట్ మరింత స"&amp;"మర్థవంతమైన I.AE ద్వారా అధిగమించబడింది. 30 ""incancú"". పరీక్షలో తక్కువ పనితీరు పొందినప్పటికీ, I.AE.24 కాల్క్విన్ దాడి మరియు తేలికపాటి బాంబు పాత్రను చేపట్టగలిగింది, అర్జెంటీనా వైమానిక దళ జాబితాలో నార్త్రోప్ A-17 ను భర్తీ చేసింది. మొత్తం 100 విమానాలను ఆదేశి"&amp;"ంచారు, మొదటి ఉత్పత్తి ఉదాహరణ 4 జూలై 1946 న ఎగురుతుంది. కాల్క్వాన్ కార్యాచరణ సేవ మరియు ట్రయల్స్‌కు సంబంధించిన ప్రమాదాలలో యాభై మంది పైలట్లు మరియు సిబ్బంది చంపబడ్డారు. టెస్ట్ పైలట్లు విమానాన్ని ""మూడు గొడ్డలిపై"" అస్థిరంగా భావించారు మరియు జాగ్రత్తగా నిర్వహిం"&amp;"చడం అవసరం. [3] 1950 నాటికి సిరీస్ ఉత్పత్తి పూర్తయింది, 1957 వరకు కార్యాచరణ సేవ కొనసాగుతోంది, అయినప్పటికీ 1960 వరకు తక్కువ సంఖ్యలో విమానాలు స్క్వాడ్రన్ వాడకంలో ఉన్నాయి.")</f>
        <v>I.AE.24 కాల్క్విన్ ("రాయల్ ఈగిల్" అని అర్ధం అయిన మాపుడుంగున్ పదం) అనేది ప్రపంచ ప్రపంచ యుద్ధానంతర యుగంలో అర్జెంటీనాలోని కార్డెబా, కార్డోబా వద్ద ఇన్స్టిట్యూటో ఏరోటెక్నికో రూపొందించిన మరియు నిర్మించిన వ్యూహాత్మక బాంబర్. డి హవిలాండ్ దోమల కోసం ఉపరితలంగా "లుక్-అలైక్" అయినప్పటికీ, I.AE.24 ట్విన్ ప్రాట్ &amp; విట్నీ R-1830-G “ట్విన్ కందిరీగ” రేడియల్స్ ద్వారా శక్తినిచ్చింది. రెండు దశాబ్దాలుగా పనిచేసే కార్యాచరణ వృత్తి తరువాత, కాల్క్విన్ రిటైర్ అయ్యాడు. విజయవంతమైన డి హవిలాండ్ దోమల తరువాత, కాల్క్విన్ FMA AEMB.2 మాదిరిగానే చెక్క నిర్మాణాన్ని కలిగి ఉంది మరియు ఇది అర్జెంటీనాలో రూపొందించిన మరియు నిర్మించిన మొదటి జంట-ఇంజిన్ విమానం. I.AE.24 డిజైన్ ఫాబ్రిక్-కప్పబడిన ఎగిరే ఉపరితలాలతో రెక్కలు మిడ్-మౌంటెడ్ చెక్క (స్వదేశీ అడవులను ఉపయోగించారు) రెక్కలపై ఆధారపడింది. సాంప్రదాయిక మెయిన్ ట్విన్-ఓలియో అండర్ క్యారేజ్ ఇంజిన్ నాసెల్స్‌లోకి ఉపసంహరించుకుంది, టెయిల్‌వీల్ వెనుక ఫ్యూజ్‌లేజ్‌లోకి ఉపసంహరించుకుంది. ఇద్దరు వ్యక్తుల సిబ్బంది గ్లాస్ ప్యానెల్స్‌తో పాక్షికంగా యాక్రిలిక్ గ్లాస్‌తో నిర్మించిన పెద్ద పారదర్శకత కింద పక్కపక్కనే కూర్చున్నారు. ఈ ఆయుధంలో ముక్కులో సమూహంగా ఉన్న నాలుగు 12.7 మిమీ మెషిన్ గన్స్ ఉన్నాయి. కొన్ని ఉదాహరణలు తరువాత నాలుగు 20 మిమీ ఫిరంగులు మరియు 1,764 ఎల్బి (800 కిలోల) కిలోల అంతర్గత బామ్‌బ్లోడ్, రెక్కల కింద 12 రాకెట్లు (75 మిమీ) ఉన్నాయి. వాస్తవానికి I.AE. 24 కూడా రోల్స్ రాయిస్ మెర్లిన్‌లను కలిగి ఉండటానికి ఉద్దేశించబడింది, కాని పవర్‌ప్లాంట్ల యొక్క తగినంత సరఫరా సాధ్యం కాలేదు, తత్ఫలితంగా ప్రాట్ &amp; విట్నీ R-1830-G “ట్విన్ కందిరీగ” రేడియల్స్ 1,050 HP (782.5 kW) ప్రత్యామ్నాయంగా ఉన్నాయి. మెర్లిన్-శక్తితో కూడిన వేరియంట్ యొక్క పనితీరు అంచనాలు దోమతో పోల్చదగినవిగా ఉండేవి కాని R-1830- శక్తితో కూడిన ప్రోటోటైప్ 273 mph (h) మాత్రమే సాధించగలిగింది, ఇది విమానం అస్థిరంగా మరియు నిలిపివేసే అవకాశం ఉంది. [2] తరువాతి నమూనా, I.AE.28 రోల్స్ రాయిస్ మెర్లిన్‌లను కలిగి ఉంది, కాని ఈ ప్రాజెక్ట్ మరింత సమర్థవంతమైన I.AE ద్వారా అధిగమించబడింది. 30 "incancú". పరీక్షలో తక్కువ పనితీరు పొందినప్పటికీ, I.AE.24 కాల్క్విన్ దాడి మరియు తేలికపాటి బాంబు పాత్రను చేపట్టగలిగింది, అర్జెంటీనా వైమానిక దళ జాబితాలో నార్త్రోప్ A-17 ను భర్తీ చేసింది. మొత్తం 100 విమానాలను ఆదేశించారు, మొదటి ఉత్పత్తి ఉదాహరణ 4 జూలై 1946 న ఎగురుతుంది. కాల్క్వాన్ కార్యాచరణ సేవ మరియు ట్రయల్స్‌కు సంబంధించిన ప్రమాదాలలో యాభై మంది పైలట్లు మరియు సిబ్బంది చంపబడ్డారు. టెస్ట్ పైలట్లు విమానాన్ని "మూడు గొడ్డలిపై" అస్థిరంగా భావించారు మరియు జాగ్రత్తగా నిర్వహించడం అవసరం. [3] 1950 నాటికి సిరీస్ ఉత్పత్తి పూర్తయింది, 1957 వరకు కార్యాచరణ సేవ కొనసాగుతోంది, అయినప్పటికీ 1960 వరకు తక్కువ సంఖ్యలో విమానాలు స్క్వాడ్రన్ వాడకంలో ఉన్నాయి.</v>
      </c>
      <c r="E55" s="1" t="s">
        <v>1280</v>
      </c>
      <c r="M55" s="1" t="s">
        <v>1281</v>
      </c>
      <c r="N55" s="1" t="str">
        <f>IFERROR(__xludf.DUMMYFUNCTION("GOOGLETRANSLATE(M:M, ""en"", ""te"")"),"లైట్ బాంబర్")</f>
        <v>లైట్ బాంబర్</v>
      </c>
      <c r="P55" s="1" t="s">
        <v>598</v>
      </c>
      <c r="Q55" s="1" t="str">
        <f>IFERROR(__xludf.DUMMYFUNCTION("GOOGLETRANSLATE(P:P, ""en"", ""te"")"),"ఫాబ్రికా మిలిటార్ డి ఏవియోన్స్ (FMA)")</f>
        <v>ఫాబ్రికా మిలిటార్ డి ఏవియోన్స్ (FMA)</v>
      </c>
      <c r="R55" s="1" t="s">
        <v>599</v>
      </c>
      <c r="S55" s="1" t="s">
        <v>1282</v>
      </c>
      <c r="T55" s="1" t="str">
        <f>IFERROR(__xludf.DUMMYFUNCTION("GOOGLETRANSLATE(S:S, ""en"", ""te"")"),"జువాన్ శాన్ మార్టిన్ [1]")</f>
        <v>జువాన్ శాన్ మార్టిన్ [1]</v>
      </c>
      <c r="U55" s="4">
        <v>16987.0</v>
      </c>
      <c r="V55" s="1">
        <v>101.0</v>
      </c>
      <c r="W55" s="1" t="s">
        <v>1283</v>
      </c>
      <c r="X55" s="1" t="s">
        <v>284</v>
      </c>
      <c r="Y55" s="1" t="s">
        <v>1284</v>
      </c>
      <c r="Z55" s="1" t="s">
        <v>1285</v>
      </c>
      <c r="AC55" s="1" t="s">
        <v>1286</v>
      </c>
      <c r="AD55" s="1" t="s">
        <v>1287</v>
      </c>
      <c r="AE55" s="1" t="s">
        <v>1288</v>
      </c>
      <c r="AF55" s="1" t="s">
        <v>1289</v>
      </c>
      <c r="AG55" s="1" t="s">
        <v>1290</v>
      </c>
      <c r="AM55" s="1" t="s">
        <v>611</v>
      </c>
      <c r="AN55" s="1" t="str">
        <f>IFERROR(__xludf.DUMMYFUNCTION("GOOGLETRANSLATE(AM:AM, ""en"", ""te"")"),"ఫ్యూర్జా ఏరియా అర్జెంటీనా")</f>
        <v>ఫ్యూర్జా ఏరియా అర్జెంటీనా</v>
      </c>
      <c r="AO55" s="1" t="s">
        <v>612</v>
      </c>
      <c r="AP55" s="1" t="s">
        <v>1291</v>
      </c>
      <c r="AR55" s="1" t="s">
        <v>1292</v>
      </c>
      <c r="AS55" s="1" t="s">
        <v>1293</v>
      </c>
      <c r="AT55" s="1" t="s">
        <v>1294</v>
      </c>
      <c r="AU55" s="1" t="str">
        <f>IFERROR(__xludf.DUMMYFUNCTION("GOOGLETRANSLATE(AT:AT, ""en"", ""te"")"),"*4 × 12.7 మిమీ బ్రౌనింగ్ ML లేదా DL హెవీ మెషిన్ గన్స్ జాతీయంగా ప్రారంభ వేరియంట్‌లో తయారు చేయబడ్డాయి")</f>
        <v>*4 × 12.7 మిమీ బ్రౌనింగ్ ML లేదా DL హెవీ మెషిన్ గన్స్ జాతీయంగా ప్రారంభ వేరియంట్‌లో తయారు చేయబడ్డాయి</v>
      </c>
      <c r="AV55" s="1" t="s">
        <v>1295</v>
      </c>
      <c r="AW55" s="1" t="str">
        <f>IFERROR(__xludf.DUMMYFUNCTION("GOOGLETRANSLATE(AV:AV, ""en"", ""te"")"),"*ప్రారంభ మరియు చివరి వేరియంట్ రెండింటిలో 800 కిలోలు (1,800 పౌండ్లు) బాంబులు")</f>
        <v>*ప్రారంభ మరియు చివరి వేరియంట్ రెండింటిలో 800 కిలోలు (1,800 పౌండ్లు) బాంబులు</v>
      </c>
      <c r="AZ55" s="1" t="s">
        <v>1296</v>
      </c>
      <c r="BA55" s="1" t="s">
        <v>1297</v>
      </c>
      <c r="BB55" s="1">
        <v>1960.0</v>
      </c>
      <c r="BE55" s="1" t="s">
        <v>1298</v>
      </c>
      <c r="CD55" s="2" t="s">
        <v>1299</v>
      </c>
      <c r="DA55" s="1" t="s">
        <v>1300</v>
      </c>
    </row>
    <row r="56">
      <c r="A56" s="1" t="s">
        <v>1301</v>
      </c>
      <c r="B56" s="1" t="str">
        <f>IFERROR(__xludf.DUMMYFUNCTION("GOOGLETRANSLATE(A:A, ""en"", ""te"")"),"సుఖోయి సు -6")</f>
        <v>సుఖోయి సు -6</v>
      </c>
      <c r="C56" s="1" t="s">
        <v>1302</v>
      </c>
      <c r="D56" s="1" t="str">
        <f>IFERROR(__xludf.DUMMYFUNCTION("GOOGLETRANSLATE(C:C, ""en"", ""te"")"),"సుఖోయ్ సు -6 రెండవ ప్రపంచ యుద్ధంలో అభివృద్ధి చేయబడిన సోవియట్ గ్రౌండ్-అటాక్ విమానం. మిశ్రమ-శక్తి (రాకెట్ మరియు పిస్టన్ ఇంజన్లు) హై-ఎలిట్యూడ్ ఇంటర్‌సెప్టర్ SU-7 సింగిల్-సీట్ SU-6 ప్రోటోటైప్ ఆధారంగా రూపొందించబడింది. సుఖోయ్ డిజైన్ బ్యూరో ఒకే-సీట్ల ఆర్మర్డ్ గ్"&amp;"రౌండ్-అటాక్ విమానాలపై పని ప్రారంభించినప్పుడు 1939 లో సు -6 అభివృద్ధి ప్రారంభమైంది. రెండు ప్రోటోటైప్‌ల కోసం ఒక ఉత్తర్వు 4 మార్చి 1940 న ఉంచబడింది మరియు 1 మార్చి 1941 న మొదటి నమూనా యొక్క విమాన పరీక్షను టెస్ట్ పైలట్ A.I. కోకిన్. [1] విమాన పరీక్షలు సు -6 దాదా"&amp;"పు అన్ని పనితీరు వర్గాలలో Ilyushin IL-2 కంటే ఉన్నతమైనవి అని సూచించాయి, అయితే పరీక్ష పూర్తయ్యే ముందు దాని ఇంజిన్ దాని వయస్సు పరిమితిని మించిపోయింది, మరియు తదుపరి SHVETESOV M-71 ఇంజన్లు అందుబాటులో లేవు. [1] రెండవ నమూనా జనవరి 1942 లో మాత్రమే ఎగిరింది, ఎందుకం"&amp;"టే గొప్ప దేశభక్తి యుద్ధం ప్రారంభమైన తరువాత OKB ని ఖాళీ చేయవలసి వచ్చింది. [2] ఇది రెండు 23 మిమీ ఫిరంగి, నాలుగు మెషిన్ గన్స్ మరియు వైమానిక రాకెట్ల కోసం పది పట్టాలతో సాయుధమైంది. పరీక్ష ఫలితాలు చాలా అనుకూలంగా ఉన్నాయి మరియు ఫ్రంట్-లైన్ పరిస్థితులలో పరీక్ష కోసం"&amp;" ఒక చిన్న ఉత్పత్తి బ్యాచ్‌ను కొనుగోలు చేయాలని AFRA సైంటిఫిక్ రీసెర్చ్ ఇన్స్టిట్యూట్ సిఫార్సు చేసింది. 25 విమానాల ఉత్పత్తికి ముసాయిదా తీర్మానం తయారు చేయబడింది, అయితే దురదృష్టవశాత్తు సుఖోయికి, ఇది అధికారికంగా జారీ చేయబడలేదు. [1] ఇంతలో, సింగిల్-సీట్ IL-2 లతో"&amp;" పోరాట అనుభవం వెనుక గన్నర్ యొక్క అవసరాన్ని ప్రదర్శించింది. అందువల్ల మూడవ నమూనా రెండవ సిబ్బందితో బాంబు లోడ్ ఖర్చుతో రూపొందించబడింది (400 కిలోల/881 ఎల్బి నుండి 200 కిలోల/440 ఎల్బికి తగ్గింది), మరియు మరింత శక్తివంతమైన M-71F ఇంజిన్‌తో అమర్చబడింది. రెండు-సీట్ల"&amp;" SU-6 లో IL-2 కన్నా 100 కిమీ/గం (54 kn, 62 mph) ఎక్కువ వేగంతో ఉన్నాయని అధికారిక పరీక్షలు వెల్లడించాయి, అయినప్పటికీ చాలా చిన్న పేలోడ్‌తో. [2] సమస్యాత్మకమైన M-71 రద్దు చేయబడినప్పుడు, సుఖోయిని ద్రవ-చల్లబడిన మికులిన్ AM-42 ఇంజిన్‌ను ఉపయోగించుకోవాలని ఆదేశించార"&amp;"ు. 22 ఫిబ్రవరి 1944 న విమాన పరీక్షలు ప్రారంభమైనప్పుడు, రీ-ఇంజిన్డ్ SU-6 ILYUSHIN IL-10 కంటే తక్కువ నిరూపించబడింది, అదే ఇంజిన్‌ను ఉపయోగించి అదనపు 250 కిలోల (551 పౌండ్లు) కవచానికి లిక్విడ్-కూల్డ్ ఇంజిన్ మరియు రక్షించడానికి అవసరమైన కవచం M-71F తో పోలిస్తే AM-"&amp;"42 యొక్క తక్కువ శక్తి ఉత్పత్తి. [2] SU-6 ఎప్పుడూ ఉత్పత్తిలోకి ప్రవేశించనప్పటికీ, 1943 లో పావెల్ సుఖోయికి విమానం అభివృద్ధికి 1 వ డిగ్రీ యొక్క స్టాలిన్ బహుమతి లభించింది. [1] ఒక ప్రయోగంగా, ప్రాథమిక సింగిల్-సీట్ SU-6 డిజైన్‌ను SU-7 అనే మిశ్రమ-శక్తి హై-ఎలిట్యూ"&amp;"డ్ ఇంటర్‌సెప్టర్‌గా మార్చారు (ఈ పేరు 1950 లలో సూపర్సోనిక్ ఫైటర్-బాంబర్ కోసం తిరిగి ఉపయోగించబడింది). కవచం తొలగించబడింది మరియు ఫ్యూజ్‌లేజ్ ఆల్-మెటల్ నిర్మాణానికి చెందినది. ముక్కులో రెండు టికె -3 టర్బోచార్జర్‌లతో మరియు తోకలో గ్లూష్కో Rd-1-khz రాకెట్ ఇంజిన్‌త"&amp;"ో ష్వేట్సోవ్ యాష్ -82 ఎఫ్ఎన్ పిస్టన్ ఇంజిన్ నుండి శక్తి వచ్చింది. పిస్టన్ ఇంజిన్ 1,380 కిలోవాట్ (1,850 హెచ్‌పి) ను ఉత్పత్తి చేసింది, రాకెట్ ఇంజిన్ ఇంధనం కోసం కెరోసిన్ మరియు నైట్రిక్ ఆమ్లాన్ని ఉపయోగించుకుంది మరియు 4 నిమిషాల వరకు 2.9 కెఎన్ (600 ఎల్బిఎఫ్) ను"&amp;" థ్రస్ట్ ఉత్పత్తి చేసింది. [2] ఆయుధాలు మూడు 20 మిమీ ష్వాక్ ఫిరంగిని 370 రౌండ్ల మందుగుండు సామగ్రిని కలిగి ఉన్నాయి. ఏకైక SU-7 1944 లో పూర్తయింది. టెస్ట్ విమానాలు రాకెట్ మోటారు లేకుండా 12,000 మీ (39,370 అడుగులు) వద్ద 510 కిమీ/గం (275 కెఎన్, 315 ఎమ్‌పిహెచ్), "&amp;"మరియు 705 కిమీ/హెచ్ (380 కెఎన్, 440 MPH) రాకెట్‌తో. [2] 1945 లో, విమాన పరీక్ష సమయంలో రాకెట్ మోటారు పేలింది, పైలట్‌ను చంపి, విమానాన్ని నాశనం చేసింది. [3] OKB సుఖోయ్ నుండి డేటా, [4] [1] [2] సాధారణ లక్షణాలు పనితీరు ఆయుధాలు, కాన్ఫిగరేషన్ మరియు ERA సంబంధిత జాబ"&amp;"ితాల ఆయుధ విమానం")</f>
        <v>సుఖోయ్ సు -6 రెండవ ప్రపంచ యుద్ధంలో అభివృద్ధి చేయబడిన సోవియట్ గ్రౌండ్-అటాక్ విమానం. మిశ్రమ-శక్తి (రాకెట్ మరియు పిస్టన్ ఇంజన్లు) హై-ఎలిట్యూడ్ ఇంటర్‌సెప్టర్ SU-7 సింగిల్-సీట్ SU-6 ప్రోటోటైప్ ఆధారంగా రూపొందించబడింది. సుఖోయ్ డిజైన్ బ్యూరో ఒకే-సీట్ల ఆర్మర్డ్ గ్రౌండ్-అటాక్ విమానాలపై పని ప్రారంభించినప్పుడు 1939 లో సు -6 అభివృద్ధి ప్రారంభమైంది. రెండు ప్రోటోటైప్‌ల కోసం ఒక ఉత్తర్వు 4 మార్చి 1940 న ఉంచబడింది మరియు 1 మార్చి 1941 న మొదటి నమూనా యొక్క విమాన పరీక్షను టెస్ట్ పైలట్ A.I. కోకిన్. [1] విమాన పరీక్షలు సు -6 దాదాపు అన్ని పనితీరు వర్గాలలో Ilyushin IL-2 కంటే ఉన్నతమైనవి అని సూచించాయి, అయితే పరీక్ష పూర్తయ్యే ముందు దాని ఇంజిన్ దాని వయస్సు పరిమితిని మించిపోయింది, మరియు తదుపరి SHVETESOV M-71 ఇంజన్లు అందుబాటులో లేవు. [1] రెండవ నమూనా జనవరి 1942 లో మాత్రమే ఎగిరింది, ఎందుకంటే గొప్ప దేశభక్తి యుద్ధం ప్రారంభమైన తరువాత OKB ని ఖాళీ చేయవలసి వచ్చింది. [2] ఇది రెండు 23 మిమీ ఫిరంగి, నాలుగు మెషిన్ గన్స్ మరియు వైమానిక రాకెట్ల కోసం పది పట్టాలతో సాయుధమైంది. పరీక్ష ఫలితాలు చాలా అనుకూలంగా ఉన్నాయి మరియు ఫ్రంట్-లైన్ పరిస్థితులలో పరీక్ష కోసం ఒక చిన్న ఉత్పత్తి బ్యాచ్‌ను కొనుగోలు చేయాలని AFRA సైంటిఫిక్ రీసెర్చ్ ఇన్స్టిట్యూట్ సిఫార్సు చేసింది. 25 విమానాల ఉత్పత్తికి ముసాయిదా తీర్మానం తయారు చేయబడింది, అయితే దురదృష్టవశాత్తు సుఖోయికి, ఇది అధికారికంగా జారీ చేయబడలేదు. [1] ఇంతలో, సింగిల్-సీట్ IL-2 లతో పోరాట అనుభవం వెనుక గన్నర్ యొక్క అవసరాన్ని ప్రదర్శించింది. అందువల్ల మూడవ నమూనా రెండవ సిబ్బందితో బాంబు లోడ్ ఖర్చుతో రూపొందించబడింది (400 కిలోల/881 ఎల్బి నుండి 200 కిలోల/440 ఎల్బికి తగ్గింది), మరియు మరింత శక్తివంతమైన M-71F ఇంజిన్‌తో అమర్చబడింది. రెండు-సీట్ల SU-6 లో IL-2 కన్నా 100 కిమీ/గం (54 kn, 62 mph) ఎక్కువ వేగంతో ఉన్నాయని అధికారిక పరీక్షలు వెల్లడించాయి, అయినప్పటికీ చాలా చిన్న పేలోడ్‌తో. [2] సమస్యాత్మకమైన M-71 రద్దు చేయబడినప్పుడు, సుఖోయిని ద్రవ-చల్లబడిన మికులిన్ AM-42 ఇంజిన్‌ను ఉపయోగించుకోవాలని ఆదేశించారు. 22 ఫిబ్రవరి 1944 న విమాన పరీక్షలు ప్రారంభమైనప్పుడు, రీ-ఇంజిన్డ్ SU-6 ILYUSHIN IL-10 కంటే తక్కువ నిరూపించబడింది, అదే ఇంజిన్‌ను ఉపయోగించి అదనపు 250 కిలోల (551 పౌండ్లు) కవచానికి లిక్విడ్-కూల్డ్ ఇంజిన్ మరియు రక్షించడానికి అవసరమైన కవచం M-71F తో పోలిస్తే AM-42 యొక్క తక్కువ శక్తి ఉత్పత్తి. [2] SU-6 ఎప్పుడూ ఉత్పత్తిలోకి ప్రవేశించనప్పటికీ, 1943 లో పావెల్ సుఖోయికి విమానం అభివృద్ధికి 1 వ డిగ్రీ యొక్క స్టాలిన్ బహుమతి లభించింది. [1] ఒక ప్రయోగంగా, ప్రాథమిక సింగిల్-సీట్ SU-6 డిజైన్‌ను SU-7 అనే మిశ్రమ-శక్తి హై-ఎలిట్యూడ్ ఇంటర్‌సెప్టర్‌గా మార్చారు (ఈ పేరు 1950 లలో సూపర్సోనిక్ ఫైటర్-బాంబర్ కోసం తిరిగి ఉపయోగించబడింది). కవచం తొలగించబడింది మరియు ఫ్యూజ్‌లేజ్ ఆల్-మెటల్ నిర్మాణానికి చెందినది. ముక్కులో రెండు టికె -3 టర్బోచార్జర్‌లతో మరియు తోకలో గ్లూష్కో Rd-1-khz రాకెట్ ఇంజిన్‌తో ష్వేట్సోవ్ యాష్ -82 ఎఫ్ఎన్ పిస్టన్ ఇంజిన్ నుండి శక్తి వచ్చింది. పిస్టన్ ఇంజిన్ 1,380 కిలోవాట్ (1,850 హెచ్‌పి) ను ఉత్పత్తి చేసింది, రాకెట్ ఇంజిన్ ఇంధనం కోసం కెరోసిన్ మరియు నైట్రిక్ ఆమ్లాన్ని ఉపయోగించుకుంది మరియు 4 నిమిషాల వరకు 2.9 కెఎన్ (600 ఎల్బిఎఫ్) ను థ్రస్ట్ ఉత్పత్తి చేసింది. [2] ఆయుధాలు మూడు 20 మిమీ ష్వాక్ ఫిరంగిని 370 రౌండ్ల మందుగుండు సామగ్రిని కలిగి ఉన్నాయి. ఏకైక SU-7 1944 లో పూర్తయింది. టెస్ట్ విమానాలు రాకెట్ మోటారు లేకుండా 12,000 మీ (39,370 అడుగులు) వద్ద 510 కిమీ/గం (275 కెఎన్, 315 ఎమ్‌పిహెచ్), మరియు 705 కిమీ/హెచ్ (380 కెఎన్, 440 MPH) రాకెట్‌తో. [2] 1945 లో, విమాన పరీక్ష సమయంలో రాకెట్ మోటారు పేలింది, పైలట్‌ను చంపి, విమానాన్ని నాశనం చేసింది. [3] OKB సుఖోయ్ నుండి డేటా, [4] [1] [2] సాధారణ లక్షణాలు పనితీరు ఆయుధాలు, కాన్ఫిగరేషన్ మరియు ERA సంబంధిత జాబితాల ఆయుధ విమానం</v>
      </c>
      <c r="E56" s="1" t="s">
        <v>1303</v>
      </c>
      <c r="M56" s="1" t="s">
        <v>1304</v>
      </c>
      <c r="N56" s="1" t="str">
        <f>IFERROR(__xludf.DUMMYFUNCTION("GOOGLETRANSLATE(M:M, ""en"", ""te"")"),"గ్రౌండ్-అటాక్ విమానం")</f>
        <v>గ్రౌండ్-అటాక్ విమానం</v>
      </c>
      <c r="O56" s="1" t="s">
        <v>1305</v>
      </c>
      <c r="P56" s="1" t="s">
        <v>1306</v>
      </c>
      <c r="Q56" s="1" t="str">
        <f>IFERROR(__xludf.DUMMYFUNCTION("GOOGLETRANSLATE(P:P, ""en"", ""te"")"),"సుఖోయి")</f>
        <v>సుఖోయి</v>
      </c>
      <c r="R56" s="2" t="s">
        <v>1307</v>
      </c>
      <c r="U56" s="4">
        <v>15036.0</v>
      </c>
      <c r="V56" s="1">
        <v>3.0</v>
      </c>
      <c r="W56" s="1">
        <v>1.0</v>
      </c>
      <c r="X56" s="1" t="s">
        <v>1308</v>
      </c>
      <c r="Y56" s="1" t="s">
        <v>1309</v>
      </c>
      <c r="Z56" s="1" t="s">
        <v>1310</v>
      </c>
      <c r="AA56" s="1" t="s">
        <v>1311</v>
      </c>
      <c r="AB56" s="1" t="s">
        <v>1312</v>
      </c>
      <c r="AC56" s="1" t="s">
        <v>1313</v>
      </c>
      <c r="AD56" s="1" t="s">
        <v>1314</v>
      </c>
      <c r="AE56" s="1" t="s">
        <v>1315</v>
      </c>
      <c r="AF56" s="1" t="s">
        <v>426</v>
      </c>
      <c r="AG56" s="1" t="s">
        <v>1316</v>
      </c>
      <c r="AI56" s="1" t="s">
        <v>357</v>
      </c>
      <c r="AK56" s="1" t="s">
        <v>1317</v>
      </c>
      <c r="AM56" s="1" t="s">
        <v>1318</v>
      </c>
      <c r="AN56" s="1" t="str">
        <f>IFERROR(__xludf.DUMMYFUNCTION("GOOGLETRANSLATE(AM:AM, ""en"", ""te"")"),"సోవియట్ వైమానిక దళాలు")</f>
        <v>సోవియట్ వైమానిక దళాలు</v>
      </c>
      <c r="AO56" s="1" t="s">
        <v>1319</v>
      </c>
      <c r="AP56" s="1" t="s">
        <v>253</v>
      </c>
      <c r="AT56" s="1" t="s">
        <v>1320</v>
      </c>
      <c r="AU56" s="1" t="str">
        <f>IFERROR(__xludf.DUMMYFUNCTION("GOOGLETRANSLATE(AT:AT, ""en"", ""te"")"),".")</f>
        <v>.</v>
      </c>
      <c r="AV56" s="1" t="s">
        <v>1321</v>
      </c>
      <c r="AW56" s="1" t="str">
        <f>IFERROR(__xludf.DUMMYFUNCTION("GOOGLETRANSLATE(AV:AV, ""en"", ""te"")"),"400 కిలోల (880 పౌండ్లు) బాంబులు")</f>
        <v>400 కిలోల (880 పౌండ్లు) బాంబులు</v>
      </c>
      <c r="BA56" s="1" t="s">
        <v>1322</v>
      </c>
      <c r="BG56" s="1" t="s">
        <v>1323</v>
      </c>
      <c r="BJ56" s="1" t="s">
        <v>1324</v>
      </c>
      <c r="BK56" s="1" t="s">
        <v>1325</v>
      </c>
      <c r="BL56" s="1" t="s">
        <v>1326</v>
      </c>
      <c r="BO56" s="1" t="s">
        <v>410</v>
      </c>
      <c r="DA56" s="1" t="s">
        <v>1327</v>
      </c>
      <c r="DB56" s="1" t="s">
        <v>1328</v>
      </c>
      <c r="DC56" s="1" t="s">
        <v>1329</v>
      </c>
      <c r="DD56" s="1" t="s">
        <v>1330</v>
      </c>
      <c r="DE56" s="1" t="s">
        <v>1331</v>
      </c>
    </row>
    <row r="57">
      <c r="A57" s="1" t="s">
        <v>1332</v>
      </c>
      <c r="B57" s="1" t="str">
        <f>IFERROR(__xludf.DUMMYFUNCTION("GOOGLETRANSLATE(A:A, ""en"", ""te"")"),"నకాజిమా ఆర్మీ టైప్ 91 ఫైటర్")</f>
        <v>నకాజిమా ఆర్మీ టైప్ 91 ఫైటర్</v>
      </c>
      <c r="C57" s="1" t="s">
        <v>1333</v>
      </c>
      <c r="D57" s="1" t="str">
        <f>IFERROR(__xludf.DUMMYFUNCTION("GOOGLETRANSLATE(C:C, ""en"", ""te"")"),"నకాజిమా ఆర్మీ టైప్ 91 ఫైటర్ 1930 లలో జపనీస్ ఫైటర్. ఇది సింగిల్-ఇంజిన్, సింగిల్-సీట్ పారాసోల్ మోనోప్లేన్, స్థిర, టెయిల్‌వీల్ అండర్ క్యారేజీ. 1927 యొక్క సైన్యం అవసరాలకు ప్రతిస్పందనగా రూపొందించబడిన, టైప్ 91 NC సిరీస్ ఫైటర్ ప్రోటోటైప్‌ల నుండి అభివృద్ధి చేయబడి"&amp;"ంది. ప్రోటోటైప్ ఆ హోదాలో ఉన్న ఆరవ యంత్రం, కానీ ప్రాథమికంగా విభిన్నమైన ఎయిర్ఫ్రేమ్ డిజైన్. మునుపటి NC తో పోలిస్తే, టైప్ 91 లో చిన్న రెక్క, మార్చబడిన ఇంధన ట్యాంక్ మరియు వింగ్-బ్రేసింగ్ స్ట్రట్స్, టౌనెండ్ రింగ్-టైప్ కౌలింగ్, కొత్త డిజైన్ తోక మరియు అండర్ క్యా"&amp;"రేజ్ ఉన్నాయి. [2] ఇది మొట్టమొదట 1931 లో ప్రయాణించింది. ఆర్మీ కొత్త విమానాన్ని నకాజిమా ఆర్మీ టైప్ 91 ఫైటర్‌గా ఆదేశించింది మరియు మొదటి డెలివరీలు 1931 చివరలో జరిగాయి. అయినప్పటికీ, దిశాత్మక స్థిరత్వం మరియు గురుత్వాకర్షణ కేంద్రంతో సమస్యలు తలెత్తాయి, దీని ఫలితం"&amp;"గా ఈ రకం ఆలస్యం అయింది సేవలోకి ప్రవేశించడం. 1931 మరియు 1934 మధ్య, 420 విమానాలు నిర్మించబడ్డాయి (ఇషికావాజిమా 100 తో సహా; మొత్తం 23 టైప్ 91-2, 432 కిలోవాట్ల (580 హెచ్‌పి) నకాజిమా కోటోబుకి 2 రేడియల్ ఇంజిన్. 1936-1937లో కవాసాకి ఆర్మీ టైప్ 95 ఫైటర్ చేత సేవలో భ"&amp;"ర్తీ చేయబడింది. టోకోరోజావాలోని టోకోరోజావా ఏవియేషన్ మ్యూజియం, సైతామా ప్రదర్శనలో ఒక ఫ్యూజ్‌లేజ్ ఉంది. అలాగే, యమటోకావామంలోని యమటోకిసావా పుణ్యక్షేత్రం వద్ద నారా ప్రిఫెక్చర్‌లో ఒక సపోర్టెర్. జపనీస్ విమానం 1910-1941 నుండి, [1] ది కంప్లీట్ బుక్ ఆఫ్ ఫైటర్స్ [2] స"&amp;"ాధారణ లక్షణాలు పనితీరు ఆయుధాలు")</f>
        <v>నకాజిమా ఆర్మీ టైప్ 91 ఫైటర్ 1930 లలో జపనీస్ ఫైటర్. ఇది సింగిల్-ఇంజిన్, సింగిల్-సీట్ పారాసోల్ మోనోప్లేన్, స్థిర, టెయిల్‌వీల్ అండర్ క్యారేజీ. 1927 యొక్క సైన్యం అవసరాలకు ప్రతిస్పందనగా రూపొందించబడిన, టైప్ 91 NC సిరీస్ ఫైటర్ ప్రోటోటైప్‌ల నుండి అభివృద్ధి చేయబడింది. ప్రోటోటైప్ ఆ హోదాలో ఉన్న ఆరవ యంత్రం, కానీ ప్రాథమికంగా విభిన్నమైన ఎయిర్ఫ్రేమ్ డిజైన్. మునుపటి NC తో పోలిస్తే, టైప్ 91 లో చిన్న రెక్క, మార్చబడిన ఇంధన ట్యాంక్ మరియు వింగ్-బ్రేసింగ్ స్ట్రట్స్, టౌనెండ్ రింగ్-టైప్ కౌలింగ్, కొత్త డిజైన్ తోక మరియు అండర్ క్యారేజ్ ఉన్నాయి. [2] ఇది మొట్టమొదట 1931 లో ప్రయాణించింది. ఆర్మీ కొత్త విమానాన్ని నకాజిమా ఆర్మీ టైప్ 91 ఫైటర్‌గా ఆదేశించింది మరియు మొదటి డెలివరీలు 1931 చివరలో జరిగాయి. అయినప్పటికీ, దిశాత్మక స్థిరత్వం మరియు గురుత్వాకర్షణ కేంద్రంతో సమస్యలు తలెత్తాయి, దీని ఫలితంగా ఈ రకం ఆలస్యం అయింది సేవలోకి ప్రవేశించడం. 1931 మరియు 1934 మధ్య, 420 విమానాలు నిర్మించబడ్డాయి (ఇషికావాజిమా 100 తో సహా; మొత్తం 23 టైప్ 91-2, 432 కిలోవాట్ల (580 హెచ్‌పి) నకాజిమా కోటోబుకి 2 రేడియల్ ఇంజిన్. 1936-1937లో కవాసాకి ఆర్మీ టైప్ 95 ఫైటర్ చేత సేవలో భర్తీ చేయబడింది. టోకోరోజావాలోని టోకోరోజావా ఏవియేషన్ మ్యూజియం, సైతామా ప్రదర్శనలో ఒక ఫ్యూజ్‌లేజ్ ఉంది. అలాగే, యమటోకావామంలోని యమటోకిసావా పుణ్యక్షేత్రం వద్ద నారా ప్రిఫెక్చర్‌లో ఒక సపోర్టెర్. జపనీస్ విమానం 1910-1941 నుండి, [1] ది కంప్లీట్ బుక్ ఆఫ్ ఫైటర్స్ [2] సాధారణ లక్షణాలు పనితీరు ఆయుధాలు</v>
      </c>
      <c r="E57" s="1" t="s">
        <v>1334</v>
      </c>
      <c r="M57" s="1" t="s">
        <v>173</v>
      </c>
      <c r="N57" s="1" t="str">
        <f>IFERROR(__xludf.DUMMYFUNCTION("GOOGLETRANSLATE(M:M, ""en"", ""te"")"),"యుద్ధ")</f>
        <v>యుద్ధ</v>
      </c>
      <c r="P57" s="1" t="s">
        <v>281</v>
      </c>
      <c r="Q57" s="1" t="str">
        <f>IFERROR(__xludf.DUMMYFUNCTION("GOOGLETRANSLATE(P:P, ""en"", ""te"")"),"నకాజిమా ఎయిర్క్రాఫ్ట్ కంపెనీ")</f>
        <v>నకాజిమా ఎయిర్క్రాఫ్ట్ కంపెనీ</v>
      </c>
      <c r="R57" s="1" t="s">
        <v>282</v>
      </c>
      <c r="V57" s="1" t="s">
        <v>1335</v>
      </c>
      <c r="X57" s="1" t="s">
        <v>1336</v>
      </c>
      <c r="Y57" s="1" t="s">
        <v>1337</v>
      </c>
      <c r="Z57" s="1" t="s">
        <v>1338</v>
      </c>
      <c r="AA57" s="1" t="s">
        <v>1339</v>
      </c>
      <c r="AB57" s="1" t="s">
        <v>1340</v>
      </c>
      <c r="AC57" s="1" t="s">
        <v>1341</v>
      </c>
      <c r="AD57" s="1" t="s">
        <v>1342</v>
      </c>
      <c r="AE57" s="1" t="s">
        <v>1343</v>
      </c>
      <c r="AG57" s="1" t="s">
        <v>1344</v>
      </c>
      <c r="AI57" s="1" t="s">
        <v>1345</v>
      </c>
      <c r="AK57" s="1" t="s">
        <v>1346</v>
      </c>
      <c r="AM57" s="1" t="s">
        <v>1347</v>
      </c>
      <c r="AN57" s="1" t="str">
        <f>IFERROR(__xludf.DUMMYFUNCTION("GOOGLETRANSLATE(AM:AM, ""en"", ""te"")"),"ఇంపీరియల్ జపనీస్ సైన్యం")</f>
        <v>ఇంపీరియల్ జపనీస్ సైన్యం</v>
      </c>
      <c r="AO57" s="1" t="s">
        <v>1348</v>
      </c>
      <c r="AP57" s="1" t="s">
        <v>253</v>
      </c>
      <c r="AQ57" s="1" t="s">
        <v>1349</v>
      </c>
      <c r="AR57" s="1" t="s">
        <v>1350</v>
      </c>
      <c r="AS57" s="1" t="s">
        <v>1351</v>
      </c>
      <c r="AT57" s="1" t="s">
        <v>1352</v>
      </c>
      <c r="AU57" s="1" t="str">
        <f>IFERROR(__xludf.DUMMYFUNCTION("GOOGLETRANSLATE(AT:AT, ""en"", ""te"")"),"2 × స్థిర, ఫార్వర్డ్-ఫైరింగ్ 7.7 మిమీ (0.303 అంగుళ) మెషిన్ గన్స్")</f>
        <v>2 × స్థిర, ఫార్వర్డ్-ఫైరింగ్ 7.7 మిమీ (0.303 అంగుళ) మెషిన్ గన్స్</v>
      </c>
      <c r="AX57" s="1">
        <v>1931.0</v>
      </c>
      <c r="BA57" s="1" t="s">
        <v>1353</v>
      </c>
      <c r="BB57" s="1">
        <v>1937.0</v>
      </c>
      <c r="BE57" s="1" t="s">
        <v>1354</v>
      </c>
    </row>
    <row r="58">
      <c r="A58" s="1" t="s">
        <v>1355</v>
      </c>
      <c r="B58" s="1" t="str">
        <f>IFERROR(__xludf.DUMMYFUNCTION("GOOGLETRANSLATE(A:A, ""en"", ""te"")"),"VFW VAK 191B")</f>
        <v>VFW VAK 191B</v>
      </c>
      <c r="C58" s="1" t="s">
        <v>1356</v>
      </c>
      <c r="D58" s="1" t="str">
        <f>IFERROR(__xludf.DUMMYFUNCTION("GOOGLETRANSLATE(C:C, ""en"", ""te"")"),"VFW VAK 191B 1970 ల ప్రారంభంలో ఒక ప్రయోగాత్మక జర్మన్ నిలువు టేకాఫ్ మరియు ల్యాండింగ్ (VTOL) సమ్మె ఫైటర్. వాక్ అనేది వెర్టికాల్స్టార్టెండెస్ uffklärungs- und kampfflugzeug (నిలువు టేకాఫ్ నిఘా మరియు సమ్మె విమానం) యొక్క సంక్షిప్తీకరణ. వెరినిగ్టే ఫ్లగ్టెక్నిస్"&amp;"చే వెర్కే (విఎఫ్‌డబ్ల్యు) చేత రూపొందించబడింది మరియు నిర్మించబడింది, ఇది చివరికి ఇటాలియన్ ఫియట్ జి 91 కు బదులుగా జర్మన్ వైమానిక దళంతో సేవలో పనిచేసే ఉద్దేశ్యంతో అభివృద్ధి చేయబడింది. కార్యాచరణగా, ఇది సోవియట్ యూనియన్ నుండి దూకుడుకు వ్యతిరేకంగా నిరోధకంగా అణ్వా"&amp;"యుధాలతో ఆయుధాలు కలిగి ఉండాలని మరియు ఒక పెద్ద యుద్ధం జరిగితే, సాంప్రదాయిక వైమానిక క్షేత్రాల కంటే, చెదరగొట్టబడిన ప్రదేశాలకు మోహరించడం ద్వారా మొదటి తరంగాల దాడుల నుండి బయటపడటానికి ఉద్దేశించబడింది. , మరియు శత్రు మార్గాల వెనుక ఉన్న లక్ష్యాలకు వ్యతిరేకంగా ప్రతీక"&amp;"ారం తీర్చుకోవడం. VAK 191B ఒక దీర్ఘకాలిక అభివృద్ధి చక్రంతో బాధపడింది, ఇన్వెప్షన్ మరియు ఫ్లైట్ మధ్య పదేళ్లపాటు, మారుతున్న అవసరాలు, భాగస్వామ్యాలు మారడం మరియు VTOL- సామర్థ్యం గల విమానాల అభివృద్ధిలో అంతర్గతంగా సంబంధం ఉన్న ఇబ్బంది కారణంగా. అంతిమంగా, 1960 ల చివర"&amp;"లో, VFW అభివృద్ధి కార్యక్రమాన్ని రకం ఉత్పత్తిని లక్ష్యంగా చేసుకోకుండా అభివృద్ధి చేసే నిర్ణయాన్ని తీసుకుంది మరియు బదులుగా పరిమిత సంఖ్యలో ప్రోటోటైప్‌లను పరీక్షించడానికి మాత్రమే, VAK 191B ని టెక్నాలజీ ప్రదర్శనకారుడిగా మరియు సంస్థకు మద్దతుగా ప్రయోగాత్మక విమాన"&amp;"ాలను సమర్థవంతంగా ఉపయోగిస్తుంది ఇతర కార్యకలాపాలు మరియు భవిష్యత్ కార్యక్రమాలు. 10 సెప్టెంబర్ 1971 న, మొదటి నమూనా రకం యొక్క తొలి విమానాన్ని నిర్వహించింది. 1975 లో మూడు ప్రోటోటైప్‌ల పదవీ విరమణకు ముందు మొత్తం 91 విమానాలు జరిగాయి. ఈ విమానాలు భద్రపరచబడ్డాయి మరియ"&amp;"ు రెండు ఇప్పుడు మ్యూజియమ్‌లలో బహిరంగ ప్రదర్శనలో ఉన్నాయి. "" అమెరికా. [2] 1950 మరియు 1960 లలో, బ్రిటన్, ఫ్రాన్స్ మరియు అమెరికాలో బహుళ కార్యక్రమాలు ప్రారంభించబడ్డాయి; అదేవిధంగా, పశ్చిమ జర్మనీలోని విమానయాన సంస్థలు ఈ అభివృద్ధి చెందుతున్న సాంకేతిక పరిజ్ఞానం ను"&amp;"ండి బయటపడకూడదని ఆసక్తిగా ఉన్నాయి. 1957 తరువాత, పశ్చిమ జర్మనీపై ప్రపంచ యుద్ధానంతర ప్రపంచ యుద్ధ నిషేధం పనిచేసే మరియు అభివృద్ధి చెందుతున్న పోరాట విమానాలను ఎత్తివేసిన సంవత్సరం, జర్మన్ విమానయాన సంస్థలు డోర్నియర్ ఫ్లూగ్జ్యూగ్వెర్కే, హీంకెల్ మరియు మెసెర్స్‌మిట్,"&amp;" అదే సంవత్సరం వారి స్వంత కార్యకలాపాలను తిరిగి ప్రారంభించడానికి కూడా అనుమతించబడ్డాయి, జర్మన్ ఫెడరల్ ప్రభుత్వం నుండి అధికారిక అభ్యర్థన వచ్చింది, అది VTOL విమానాల అంశంపై దర్యాప్తు పనులు చేయాలని మరియు కాన్సెప్ట్ డిజైన్లను రూపొందించాలని కోరింది. [3] అందువల్ల, "&amp;"బహుళ కంపెనీలు VTOL- సామర్థ్యం గల ఇంటర్‌సెప్టర్ విమానాల కోసం వారి స్వంత సంభావిత డిజైన్లపై పనిని ప్రారంభించాయి; ఈ నమూనాలు కార్యాచరణకు సంబంధించినవి మరియు ఆచరణీయమైనవి కావాలంటే, సమకాలీన లాక్‌హీడ్ ఎఫ్ -104 జి స్టార్‌ఫైటర్ వంటి యుగం యొక్క సాంప్రదాయిక ఇంటర్‌సెప్ట"&amp;"ర్లతో విమాన పనితీరు సమానంగా ఉండటానికి ఇది అవసరమని గుర్తించబడింది. [4] కాలక్రమేణా, రెండు వేర్వేరు మరియు విభిన్న అవసరాలు వెలువడ్డాయి, ఒకటి F-104G ఇంటర్‌సెప్టర్‌కు VTOL- సామర్థ్యం గల వారసుడిని పిలుపునిచ్చింది, మరొకరు ఇటాలియన్ ఫియట్ G.91 గ్రౌండ్-అటాక్ ఫైటర్‌క"&amp;"ు VTOL వారసుడిని కోరింది. ఏరోస్పేస్ పబ్లికేషన్ ఫ్లైట్ ఇంటర్నేషనల్ ప్రకారం, ఫియట్ G.91 పున ment స్థాపన కోసం ఈ పిలుపు, ఇది NBMR-3 అని పిలువబడే నాటో అవసరానికి అనుగుణంగా వచ్చింది, ఇది కీలకమైన ట్రిగ్గర్ మరియు VAK 191B కి దారితీసే అభివృద్ధి కార్యక్రమాన్ని బాగా "&amp;"ప్రభావితం చేసింది. [1 ] ఈ అవసరాలతో కలిసి, జర్మనీ యొక్క ఫెడరల్ డిఫెన్స్ మంత్రిత్వ శాఖ (BMVG) పోటీ సంస్థల విలీనం కోసం విజేతగా ఉంది; అటువంటి కార్యకలాపాలను చేపట్టడానికి కంపెనీలను ప్రోత్సహించడానికి ఇది అభివృద్ధి ఒప్పందాన్ని జారీ చేయడాన్ని ఉద్దేశపూర్వకంగా నిలిప"&amp;"ివేసింది. [5] అందుకని, సెప్టెంబర్ 1961 లో, వెరినిగ్టే ఫ్లగ్టెక్నిస్చే వెర్కే (విఎఫ్‌డబ్ల్యు) అని పిలువబడే కొత్త జర్మన్ విమాన సంస్థ, దాని స్వంత VTOL స్ట్రైక్ ఎయిర్‌క్రాఫ్ట్‌ను అభివృద్ధి చేయడానికి ఫోక్కే-వుల్ఫ్ మరియు వెజర్ ఫ్లూగ్జీగ్బావు మధ్య జాయింట్ వెంచర్"&amp;"‌గా ఏర్పడింది. [6] ప్రారంభంలో, ఇటాలియన్ విమాన తయారీదారు ఫియట్ కూడా VFW లో పాల్గొనే సంస్థ, అయినప్పటికీ, ఇటలీ తరువాత 1967 లో జర్మనీతో ఉమ్మడి అభివృద్ధి ఒప్పందం నుండి వైదొలగాలని ఎంచుకుంది. ఈ నిర్ణయం ఉన్నప్పటికీ, ఫియట్ వెంచర్‌కు ప్రధాన ఉప కాంట్రాక్టర్‌గా మిగిల"&amp;"ిపోయింది, బాధ్యత వహిస్తుంది రెక్కలు, టెయిల్‌ప్లాన్లు మరియు కొన్ని ఫ్యూజ్‌లేజ్ వంటి వివిధ నిర్మాణాత్మక అంశాల ఉత్పత్తి. [7] VAK 191B బ్రిటిష్ హారియర్ జంప్ జెట్ తో సమానంగా ఉంది, కానీ మీడియం నుండి అధిక ఎత్తులో ఉన్న సూపర్సోనిక్ డాష్ సామర్ధ్యం (మాక్ నంబర్ 1.2–1"&amp;".4) కోసం రూపొందించబడింది. [1] ఒకే ఇంజిన్ కలిగి ఉండటం చాలా ఎక్కువ డ్రాగ్‌ను సృష్టిస్తుందని నిర్ధారించబడింది, కాని రెండు లిఫ్ట్ ఇంజన్లు క్రూయిజ్‌లో చనిపోయిన బరువు, మరియు చిన్న క్రూయిజ్ ఇంజిన్ బరువు నిష్పత్తికి పేలవమైన థ్రస్ట్ ఇచ్చింది. VAK 191B సాపేక్షంగా చ"&amp;"ిన్న మరియు అధికంగా లోడ్ చేయబడిన రెక్కలతో అందించబడింది. దీనికి విరుద్ధంగా, హారియర్ గణనీయంగా ఎక్కువ థ్రస్ట్-టు-వెయిట్ నిష్పత్తిని కలిగి ఉన్నాడు, ఇది డాగ్‌ఫైటర్‌గా ప్రభావవంతంగా ఉంది మరియు పెద్ద రెక్కలను కలిగి ఉంది, ఇవి రోలింగ్ షార్ట్ టేకాఫ్‌లు చేసేటప్పుడు మం"&amp;"చి ఉపయోగంలోకి వచ్చాయి. లిఫ్ట్/ప్రొపల్షన్ సిస్టమ్ యొక్క ఎంపిక విమానం రూపకల్పన యొక్క స్పష్టమైన క్లిష్టమైన అంశం. [1] ఫ్లైట్ ఇంటర్నేషనల్ ప్రకారం, దాని అభివృద్ధి సమయంలో వెక్టర్డ్ థ్రస్ట్ ప్రొపల్షన్ రంగంలో అనేక ఎంపికలు అందుబాటులో ఉన్నాయి, ఇవి ట్విన్-నాజిల్ రోల్"&amp;"స్ రాయిస్/మ్యాన్ టర్బో RB153 మరియు నాలుగు-నాజిల్ బ్రిస్టల్ సిడ్డిలీ Bs.94 ఇంజిన్లు. [8] అంతిమంగా, VFW యొక్క డిజైన్ బృందం లిఫ్ట్ మరియు క్రూయిజ్ రెండింటినీ అందించడానికి రోల్స్ రాయిస్/మ్యాన్ టర్బో RB.193-12 ఇంజిన్‌ను స్వీకరించాలని నిర్ణయించుకుంది, ఇది ఒక జత "&amp;"రోల్స్ రాయిస్ నిలువు లిఫ్ట్ ఇంజన్ల ద్వారా పెరిగింది. ఆచరణలో, ఈ అమరిక నిలువు హోవర్ సమయంలో, లిఫ్టింగ్ థ్రస్ట్ అన్నీ ప్రొపల్షన్ ఇంజిన్ ద్వారా ఉత్పత్తి చేయబడతాయి లేదా పూర్తిగా రెండు లిఫ్ట్ ఇంజన్లు లేదా దాని కలయిక ద్వారా ఉత్పత్తి చేయబడతాయి; వాంఛనీయ థ్రస్ట్-జనర"&amp;"ేషన్ కాన్ఫిగరేషన్ రెండు ఇంజిన్ రకాల మధ్య 50-50 విభజన అని విశ్లేషణ నిర్ణయించింది. [9] 1963 మధ్యలో, అభివృద్ధి చెందుతున్న విమానం దాని డిజైన్ హోదాను VAK 191B యొక్క రూపకల్పనను పొందింది. నివేదిక ప్రకారం, ఈ హోదాలోని అక్షరాలు వెర్టికాల్స్టార్టెండెస్ Aufklärungs-a"&amp;"nd kampfflugzeug (ఆంగ్లంలో: నిలువు టేకాఫ్ నిఘా మరియు ఫైటర్ ఎయిర్క్రాఫ్ట్) ఈ ప్రయోజనం కోసం అధ్యయనం చేయవలసిన నాలుగు డిజైన్లలో విమానం రెండవది అని చూపించడానికి. [9] కార్యక్రమంలో పురోగతి రేటు గమనించదగ్గ నెమ్మదిగా ఉంది; 10 సెప్టెంబర్ 1971 న దాని ఆరంభం మరియు మొద"&amp;"టి నమూనా దాని తొలి విమాన ప్రయాణం మధ్య పది సంవత్సరాలు గడిచింది. [1] నెమ్మదిగా పురోగతిని స్పెసిఫికేషన్ మార్పుల యొక్క సహజ ఫలితంగా చూడవచ్చు, అంటే రివైజ్డ్ కార్యాచరణ అవసరం వంటివి, ఈ విమానం 1965 లో జారీ చేయబడిన ఎక్కువ యుక్తిని కలిగి ఉండాలని పిలుపునిచ్చింది. ఈ ర"&amp;"కం యొక్క మొదటి విమానానికి ముందు కూడా, ఈ కార్యక్రమం భారీగా ప్రభావితమైంది రాజకీయ మార్పులు. వీటిలో అసలు NBRM-3 అవసరం యొక్క ప్రభావవంతమైన అసంబద్ధత మరియు అణు పాత్రను వదలివేయడానికి జర్మన్ ప్రభుత్వ నిర్ణయం, భాగస్వామి దేశాల మధ్య అభిప్రాయాల విభేదం, ఇటాలియన్ ప్రభుత్"&amp;"వాన్ని ఉపసంహరించుకోవడం వల్ల సమ్మె మిషన్ యొక్క ప్రాముఖ్యత తగ్గడం జరిగింది ఆగష్టు 1967 లో పాల్గొనడం మరియు కార్యక్రమం యొక్క పెరుగుతున్న ఖర్చులపై పెరుగుతున్న అవగాహన. [7] ఒక దశలో, ఇటాలియన్ ప్రభుత్వం ప్రోగ్రాం యొక్క అభివృద్ధి ఖర్చులలో 40 శాతం తీసుకోవడానికి అంగీ"&amp;"కరించింది, అందువల్ల వారి నిష్క్రమణ అంటే వెంచర్ కోసం గణనీయమైన మొత్తంలో నిధులు పోయాయి. [9] కొత్త జర్మన్/అమెరికన్ ""అడ్వాన్స్‌డ్ లంబ సమ్మె"" (AVS) కార్యక్రమం యొక్క ఆవిర్భావం కూడా రకం యొక్క గ్రహించిన విలువను తగ్గించడంలో పాత్ర పోషించింది; జర్మనీతో ఒక సహకార వెం"&amp;"చర్ ద్వారా అమెరికన్ల నుండి ఆఫర్ ఉన్న కాబోయే విమానం జర్మన్ వైమానిక దళం దృష్టిలో VAK 191B ని కొంతవరకు గ్రహించింది మరియు కార్యక్రమానికి మద్దతును సమర్థవంతంగా అణగదొక్కడానికి ఉపయోగపడింది. చివరగా, 1968 లో, VFW వద్ద ఉన్న అధికారులు VAK 191B ను ఒక ప్రయోగాత్మక కార్య"&amp;"క్రమంగా తిరిగి వర్గీకరించాలని నిర్ణయించారు, మరియు ఫలిత విమానం ప్రధానంగా సాంకేతిక ప్రదర్శనకారులుగా మాత్రమే పనిచేయాలి. [6] ప్రారంభ కార్యక్రమం మూడు సింగిల్-సీటర్ మరియు మూడు రెండు-సీట్ల విమానాల నిర్మాణానికి పిలుపునిచ్చింది; ఏదేమైనా, పెరుగుతున్న ఖర్చుల మధ్య, ఈ"&amp;" ఉద్దేశించిన టెస్ట్ బ్యాచ్ మొదట ఆరు సింగిల్-సీట్ల విమానాలుగా మార్చబడింది, తరువాత ఇటలీ ఉపసంహరణ తరువాత మూడు సింగిల్-సీట్ల విమానాలను మాత్రమే కలిగి ఉంది. [7] ఏప్రిల్ 1969 లో, మొదటి నమూనా బ్రెమెన్లోని VFW యొక్క సౌకర్యం వద్ద రూపొందించబడింది, తరువాత ఆ సంవత్సరం హ"&amp;"న్నోవర్ ఎయిర్ షోలో ప్రదర్శించబడింది. [10] తరువాతి 17 నెలల వ్యవధిలో, ఇది విమాన-అర్హత కార్యక్రమం ద్వారా వెళ్ళింది, ఈ సమయంలో కొన్ని సమస్యలు కనుగొనబడ్డాయి, వీటిలో ఎక్కువ భాగం హైడ్రాలిక్ వ్యవస్థతో సంబంధం కలిగి ఉన్నాయి. ఫిబ్రవరి 1971 లో, ట్రయల్స్ మొదటిసారి క్రూ"&amp;"యిజ్ ఇంజిన్‌ను ఉపయోగించడం ప్రారంభించాయి. [10] VAK 191B చేసిన మొట్టమొదటి హోవర్ ఫ్లైట్ 20 సెప్టెంబర్ 1971 న బ్రెమెన్‌లో జరిగింది. [1] 1970 మరియు 1975 మధ్య నిర్వహించబడిన విమాన పరీక్షా కార్యక్రమంలో మొత్తం మూడు VAK 191B విమానాలు ఎగురవేయబడ్డాయి, ఈ సమయంలో మొత్తం"&amp;" 91 విమానాలు జరిగాయి. నిలువు విమాన నుండి క్షితిజ సమాంతర మరియు దీనికి విరుద్ధంగా మొదటి పరివర్తన 26 అక్టోబర్ 1972 న మ్యూనిచ్‌లో సాధించబడింది. ఒక దశలో, ఫ్లై-బై-వైర్ టెక్నాలజీని ఉపయోగించడంతో సహా, యూరోపియన్ MRCA ప్రోగ్రామ్ (ఇది పనావియా సుడిగాలి సమ్మె ఫైటర్‌కు "&amp;"దారితీసింది) కోసం పరిగణించబడుతున్న కొన్ని భావనలను పరీక్షించడానికి ప్రోటోటైప్‌లు ఉపయోగించబడ్డాయి. ఫ్లైట్ ఇంటర్నేషనల్ ప్రకారం, VAK 191B దాని ఆధునిక విమాన నియంత్రణ వ్యవస్థ మరియు దాని సాధారణ లక్షణాల కారణంగా ఈ ప్రయోజనం కోసం బాగా సరిపోతుంది. [10] X- ప్లాన్లు మర"&amp;"ియు ప్రోటోటైప్‌ల నుండి డేటా [14] పోల్చదగిన పాత్ర, కాన్ఫిగరేషన్ మరియు ERA సంబంధిత జాబితాల సాధారణ లక్షణాల పనితీరు విమానం")</f>
        <v>VFW VAK 191B 1970 ల ప్రారంభంలో ఒక ప్రయోగాత్మక జర్మన్ నిలువు టేకాఫ్ మరియు ల్యాండింగ్ (VTOL) సమ్మె ఫైటర్. వాక్ అనేది వెర్టికాల్స్టార్టెండెస్ uffklärungs- und kampfflugzeug (నిలువు టేకాఫ్ నిఘా మరియు సమ్మె విమానం) యొక్క సంక్షిప్తీకరణ. వెరినిగ్టే ఫ్లగ్టెక్నిస్చే వెర్కే (విఎఫ్‌డబ్ల్యు) చేత రూపొందించబడింది మరియు నిర్మించబడింది, ఇది చివరికి ఇటాలియన్ ఫియట్ జి 91 కు బదులుగా జర్మన్ వైమానిక దళంతో సేవలో పనిచేసే ఉద్దేశ్యంతో అభివృద్ధి చేయబడింది. కార్యాచరణగా, ఇది సోవియట్ యూనియన్ నుండి దూకుడుకు వ్యతిరేకంగా నిరోధకంగా అణ్వాయుధాలతో ఆయుధాలు కలిగి ఉండాలని మరియు ఒక పెద్ద యుద్ధం జరిగితే, సాంప్రదాయిక వైమానిక క్షేత్రాల కంటే, చెదరగొట్టబడిన ప్రదేశాలకు మోహరించడం ద్వారా మొదటి తరంగాల దాడుల నుండి బయటపడటానికి ఉద్దేశించబడింది. , మరియు శత్రు మార్గాల వెనుక ఉన్న లక్ష్యాలకు వ్యతిరేకంగా ప్రతీకారం తీర్చుకోవడం. VAK 191B ఒక దీర్ఘకాలిక అభివృద్ధి చక్రంతో బాధపడింది, ఇన్వెప్షన్ మరియు ఫ్లైట్ మధ్య పదేళ్లపాటు, మారుతున్న అవసరాలు, భాగస్వామ్యాలు మారడం మరియు VTOL- సామర్థ్యం గల విమానాల అభివృద్ధిలో అంతర్గతంగా సంబంధం ఉన్న ఇబ్బంది కారణంగా. అంతిమంగా, 1960 ల చివరలో, VFW అభివృద్ధి కార్యక్రమాన్ని రకం ఉత్పత్తిని లక్ష్యంగా చేసుకోకుండా అభివృద్ధి చేసే నిర్ణయాన్ని తీసుకుంది మరియు బదులుగా పరిమిత సంఖ్యలో ప్రోటోటైప్‌లను పరీక్షించడానికి మాత్రమే, VAK 191B ని టెక్నాలజీ ప్రదర్శనకారుడిగా మరియు సంస్థకు మద్దతుగా ప్రయోగాత్మక విమానాలను సమర్థవంతంగా ఉపయోగిస్తుంది ఇతర కార్యకలాపాలు మరియు భవిష్యత్ కార్యక్రమాలు. 10 సెప్టెంబర్ 1971 న, మొదటి నమూనా రకం యొక్క తొలి విమానాన్ని నిర్వహించింది. 1975 లో మూడు ప్రోటోటైప్‌ల పదవీ విరమణకు ముందు మొత్తం 91 విమానాలు జరిగాయి. ఈ విమానాలు భద్రపరచబడ్డాయి మరియు రెండు ఇప్పుడు మ్యూజియమ్‌లలో బహిరంగ ప్రదర్శనలో ఉన్నాయి. " అమెరికా. [2] 1950 మరియు 1960 లలో, బ్రిటన్, ఫ్రాన్స్ మరియు అమెరికాలో బహుళ కార్యక్రమాలు ప్రారంభించబడ్డాయి; అదేవిధంగా, పశ్చిమ జర్మనీలోని విమానయాన సంస్థలు ఈ అభివృద్ధి చెందుతున్న సాంకేతిక పరిజ్ఞానం నుండి బయటపడకూడదని ఆసక్తిగా ఉన్నాయి. 1957 తరువాత, పశ్చిమ జర్మనీపై ప్రపంచ యుద్ధానంతర ప్రపంచ యుద్ధ నిషేధం పనిచేసే మరియు అభివృద్ధి చెందుతున్న పోరాట విమానాలను ఎత్తివేసిన సంవత్సరం, జర్మన్ విమానయాన సంస్థలు డోర్నియర్ ఫ్లూగ్జ్యూగ్వెర్కే, హీంకెల్ మరియు మెసెర్స్‌మిట్, అదే సంవత్సరం వారి స్వంత కార్యకలాపాలను తిరిగి ప్రారంభించడానికి కూడా అనుమతించబడ్డాయి, జర్మన్ ఫెడరల్ ప్రభుత్వం నుండి అధికారిక అభ్యర్థన వచ్చింది, అది VTOL విమానాల అంశంపై దర్యాప్తు పనులు చేయాలని మరియు కాన్సెప్ట్ డిజైన్లను రూపొందించాలని కోరింది. [3] అందువల్ల, బహుళ కంపెనీలు VTOL- సామర్థ్యం గల ఇంటర్‌సెప్టర్ విమానాల కోసం వారి స్వంత సంభావిత డిజైన్లపై పనిని ప్రారంభించాయి; ఈ నమూనాలు కార్యాచరణకు సంబంధించినవి మరియు ఆచరణీయమైనవి కావాలంటే, సమకాలీన లాక్‌హీడ్ ఎఫ్ -104 జి స్టార్‌ఫైటర్ వంటి యుగం యొక్క సాంప్రదాయిక ఇంటర్‌సెప్టర్లతో విమాన పనితీరు సమానంగా ఉండటానికి ఇది అవసరమని గుర్తించబడింది. [4] కాలక్రమేణా, రెండు వేర్వేరు మరియు విభిన్న అవసరాలు వెలువడ్డాయి, ఒకటి F-104G ఇంటర్‌సెప్టర్‌కు VTOL- సామర్థ్యం గల వారసుడిని పిలుపునిచ్చింది, మరొకరు ఇటాలియన్ ఫియట్ G.91 గ్రౌండ్-అటాక్ ఫైటర్‌కు VTOL వారసుడిని కోరింది. ఏరోస్పేస్ పబ్లికేషన్ ఫ్లైట్ ఇంటర్నేషనల్ ప్రకారం, ఫియట్ G.91 పున ment స్థాపన కోసం ఈ పిలుపు, ఇది NBMR-3 అని పిలువబడే నాటో అవసరానికి అనుగుణంగా వచ్చింది, ఇది కీలకమైన ట్రిగ్గర్ మరియు VAK 191B కి దారితీసే అభివృద్ధి కార్యక్రమాన్ని బాగా ప్రభావితం చేసింది. [1 ] ఈ అవసరాలతో కలిసి, జర్మనీ యొక్క ఫెడరల్ డిఫెన్స్ మంత్రిత్వ శాఖ (BMVG) పోటీ సంస్థల విలీనం కోసం విజేతగా ఉంది; అటువంటి కార్యకలాపాలను చేపట్టడానికి కంపెనీలను ప్రోత్సహించడానికి ఇది అభివృద్ధి ఒప్పందాన్ని జారీ చేయడాన్ని ఉద్దేశపూర్వకంగా నిలిపివేసింది. [5] అందుకని, సెప్టెంబర్ 1961 లో, వెరినిగ్టే ఫ్లగ్టెక్నిస్చే వెర్కే (విఎఫ్‌డబ్ల్యు) అని పిలువబడే కొత్త జర్మన్ విమాన సంస్థ, దాని స్వంత VTOL స్ట్రైక్ ఎయిర్‌క్రాఫ్ట్‌ను అభివృద్ధి చేయడానికి ఫోక్కే-వుల్ఫ్ మరియు వెజర్ ఫ్లూగ్జీగ్బావు మధ్య జాయింట్ వెంచర్‌గా ఏర్పడింది. [6] ప్రారంభంలో, ఇటాలియన్ విమాన తయారీదారు ఫియట్ కూడా VFW లో పాల్గొనే సంస్థ, అయినప్పటికీ, ఇటలీ తరువాత 1967 లో జర్మనీతో ఉమ్మడి అభివృద్ధి ఒప్పందం నుండి వైదొలగాలని ఎంచుకుంది. ఈ నిర్ణయం ఉన్నప్పటికీ, ఫియట్ వెంచర్‌కు ప్రధాన ఉప కాంట్రాక్టర్‌గా మిగిలిపోయింది, బాధ్యత వహిస్తుంది రెక్కలు, టెయిల్‌ప్లాన్లు మరియు కొన్ని ఫ్యూజ్‌లేజ్ వంటి వివిధ నిర్మాణాత్మక అంశాల ఉత్పత్తి. [7] VAK 191B బ్రిటిష్ హారియర్ జంప్ జెట్ తో సమానంగా ఉంది, కానీ మీడియం నుండి అధిక ఎత్తులో ఉన్న సూపర్సోనిక్ డాష్ సామర్ధ్యం (మాక్ నంబర్ 1.2–1.4) కోసం రూపొందించబడింది. [1] ఒకే ఇంజిన్ కలిగి ఉండటం చాలా ఎక్కువ డ్రాగ్‌ను సృష్టిస్తుందని నిర్ధారించబడింది, కాని రెండు లిఫ్ట్ ఇంజన్లు క్రూయిజ్‌లో చనిపోయిన బరువు, మరియు చిన్న క్రూయిజ్ ఇంజిన్ బరువు నిష్పత్తికి పేలవమైన థ్రస్ట్ ఇచ్చింది. VAK 191B సాపేక్షంగా చిన్న మరియు అధికంగా లోడ్ చేయబడిన రెక్కలతో అందించబడింది. దీనికి విరుద్ధంగా, హారియర్ గణనీయంగా ఎక్కువ థ్రస్ట్-టు-వెయిట్ నిష్పత్తిని కలిగి ఉన్నాడు, ఇది డాగ్‌ఫైటర్‌గా ప్రభావవంతంగా ఉంది మరియు పెద్ద రెక్కలను కలిగి ఉంది, ఇవి రోలింగ్ షార్ట్ టేకాఫ్‌లు చేసేటప్పుడు మంచి ఉపయోగంలోకి వచ్చాయి. లిఫ్ట్/ప్రొపల్షన్ సిస్టమ్ యొక్క ఎంపిక విమానం రూపకల్పన యొక్క స్పష్టమైన క్లిష్టమైన అంశం. [1] ఫ్లైట్ ఇంటర్నేషనల్ ప్రకారం, దాని అభివృద్ధి సమయంలో వెక్టర్డ్ థ్రస్ట్ ప్రొపల్షన్ రంగంలో అనేక ఎంపికలు అందుబాటులో ఉన్నాయి, ఇవి ట్విన్-నాజిల్ రోల్స్ రాయిస్/మ్యాన్ టర్బో RB153 మరియు నాలుగు-నాజిల్ బ్రిస్టల్ సిడ్డిలీ Bs.94 ఇంజిన్లు. [8] అంతిమంగా, VFW యొక్క డిజైన్ బృందం లిఫ్ట్ మరియు క్రూయిజ్ రెండింటినీ అందించడానికి రోల్స్ రాయిస్/మ్యాన్ టర్బో RB.193-12 ఇంజిన్‌ను స్వీకరించాలని నిర్ణయించుకుంది, ఇది ఒక జత రోల్స్ రాయిస్ నిలువు లిఫ్ట్ ఇంజన్ల ద్వారా పెరిగింది. ఆచరణలో, ఈ అమరిక నిలువు హోవర్ సమయంలో, లిఫ్టింగ్ థ్రస్ట్ అన్నీ ప్రొపల్షన్ ఇంజిన్ ద్వారా ఉత్పత్తి చేయబడతాయి లేదా పూర్తిగా రెండు లిఫ్ట్ ఇంజన్లు లేదా దాని కలయిక ద్వారా ఉత్పత్తి చేయబడతాయి; వాంఛనీయ థ్రస్ట్-జనరేషన్ కాన్ఫిగరేషన్ రెండు ఇంజిన్ రకాల మధ్య 50-50 విభజన అని విశ్లేషణ నిర్ణయించింది. [9] 1963 మధ్యలో, అభివృద్ధి చెందుతున్న విమానం దాని డిజైన్ హోదాను VAK 191B యొక్క రూపకల్పనను పొందింది. నివేదిక ప్రకారం, ఈ హోదాలోని అక్షరాలు వెర్టికాల్స్టార్టెండెస్ Aufklärungs-and kampfflugzeug (ఆంగ్లంలో: నిలువు టేకాఫ్ నిఘా మరియు ఫైటర్ ఎయిర్క్రాఫ్ట్) ఈ ప్రయోజనం కోసం అధ్యయనం చేయవలసిన నాలుగు డిజైన్లలో విమానం రెండవది అని చూపించడానికి. [9] కార్యక్రమంలో పురోగతి రేటు గమనించదగ్గ నెమ్మదిగా ఉంది; 10 సెప్టెంబర్ 1971 న దాని ఆరంభం మరియు మొదటి నమూనా దాని తొలి విమాన ప్రయాణం మధ్య పది సంవత్సరాలు గడిచింది. [1] నెమ్మదిగా పురోగతిని స్పెసిఫికేషన్ మార్పుల యొక్క సహజ ఫలితంగా చూడవచ్చు, అంటే రివైజ్డ్ కార్యాచరణ అవసరం వంటివి, ఈ విమానం 1965 లో జారీ చేయబడిన ఎక్కువ యుక్తిని కలిగి ఉండాలని పిలుపునిచ్చింది. ఈ రకం యొక్క మొదటి విమానానికి ముందు కూడా, ఈ కార్యక్రమం భారీగా ప్రభావితమైంది రాజకీయ మార్పులు. వీటిలో అసలు NBRM-3 అవసరం యొక్క ప్రభావవంతమైన అసంబద్ధత మరియు అణు పాత్రను వదలివేయడానికి జర్మన్ ప్రభుత్వ నిర్ణయం, భాగస్వామి దేశాల మధ్య అభిప్రాయాల విభేదం, ఇటాలియన్ ప్రభుత్వాన్ని ఉపసంహరించుకోవడం వల్ల సమ్మె మిషన్ యొక్క ప్రాముఖ్యత తగ్గడం జరిగింది ఆగష్టు 1967 లో పాల్గొనడం మరియు కార్యక్రమం యొక్క పెరుగుతున్న ఖర్చులపై పెరుగుతున్న అవగాహన. [7] ఒక దశలో, ఇటాలియన్ ప్రభుత్వం ప్రోగ్రాం యొక్క అభివృద్ధి ఖర్చులలో 40 శాతం తీసుకోవడానికి అంగీకరించింది, అందువల్ల వారి నిష్క్రమణ అంటే వెంచర్ కోసం గణనీయమైన మొత్తంలో నిధులు పోయాయి. [9] కొత్త జర్మన్/అమెరికన్ "అడ్వాన్స్‌డ్ లంబ సమ్మె" (AVS) కార్యక్రమం యొక్క ఆవిర్భావం కూడా రకం యొక్క గ్రహించిన విలువను తగ్గించడంలో పాత్ర పోషించింది; జర్మనీతో ఒక సహకార వెంచర్ ద్వారా అమెరికన్ల నుండి ఆఫర్ ఉన్న కాబోయే విమానం జర్మన్ వైమానిక దళం దృష్టిలో VAK 191B ని కొంతవరకు గ్రహించింది మరియు కార్యక్రమానికి మద్దతును సమర్థవంతంగా అణగదొక్కడానికి ఉపయోగపడింది. చివరగా, 1968 లో, VFW వద్ద ఉన్న అధికారులు VAK 191B ను ఒక ప్రయోగాత్మక కార్యక్రమంగా తిరిగి వర్గీకరించాలని నిర్ణయించారు, మరియు ఫలిత విమానం ప్రధానంగా సాంకేతిక ప్రదర్శనకారులుగా మాత్రమే పనిచేయాలి. [6] ప్రారంభ కార్యక్రమం మూడు సింగిల్-సీటర్ మరియు మూడు రెండు-సీట్ల విమానాల నిర్మాణానికి పిలుపునిచ్చింది; ఏదేమైనా, పెరుగుతున్న ఖర్చుల మధ్య, ఈ ఉద్దేశించిన టెస్ట్ బ్యాచ్ మొదట ఆరు సింగిల్-సీట్ల విమానాలుగా మార్చబడింది, తరువాత ఇటలీ ఉపసంహరణ తరువాత మూడు సింగిల్-సీట్ల విమానాలను మాత్రమే కలిగి ఉంది. [7] ఏప్రిల్ 1969 లో, మొదటి నమూనా బ్రెమెన్లోని VFW యొక్క సౌకర్యం వద్ద రూపొందించబడింది, తరువాత ఆ సంవత్సరం హన్నోవర్ ఎయిర్ షోలో ప్రదర్శించబడింది. [10] తరువాతి 17 నెలల వ్యవధిలో, ఇది విమాన-అర్హత కార్యక్రమం ద్వారా వెళ్ళింది, ఈ సమయంలో కొన్ని సమస్యలు కనుగొనబడ్డాయి, వీటిలో ఎక్కువ భాగం హైడ్రాలిక్ వ్యవస్థతో సంబంధం కలిగి ఉన్నాయి. ఫిబ్రవరి 1971 లో, ట్రయల్స్ మొదటిసారి క్రూయిజ్ ఇంజిన్‌ను ఉపయోగించడం ప్రారంభించాయి. [10] VAK 191B చేసిన మొట్టమొదటి హోవర్ ఫ్లైట్ 20 సెప్టెంబర్ 1971 న బ్రెమెన్‌లో జరిగింది. [1] 1970 మరియు 1975 మధ్య నిర్వహించబడిన విమాన పరీక్షా కార్యక్రమంలో మొత్తం మూడు VAK 191B విమానాలు ఎగురవేయబడ్డాయి, ఈ సమయంలో మొత్తం 91 విమానాలు జరిగాయి. నిలువు విమాన నుండి క్షితిజ సమాంతర మరియు దీనికి విరుద్ధంగా మొదటి పరివర్తన 26 అక్టోబర్ 1972 న మ్యూనిచ్‌లో సాధించబడింది. ఒక దశలో, ఫ్లై-బై-వైర్ టెక్నాలజీని ఉపయోగించడంతో సహా, యూరోపియన్ MRCA ప్రోగ్రామ్ (ఇది పనావియా సుడిగాలి సమ్మె ఫైటర్‌కు దారితీసింది) కోసం పరిగణించబడుతున్న కొన్ని భావనలను పరీక్షించడానికి ప్రోటోటైప్‌లు ఉపయోగించబడ్డాయి. ఫ్లైట్ ఇంటర్నేషనల్ ప్రకారం, VAK 191B దాని ఆధునిక విమాన నియంత్రణ వ్యవస్థ మరియు దాని సాధారణ లక్షణాల కారణంగా ఈ ప్రయోజనం కోసం బాగా సరిపోతుంది. [10] X- ప్లాన్లు మరియు ప్రోటోటైప్‌ల నుండి డేటా [14] పోల్చదగిన పాత్ర, కాన్ఫిగరేషన్ మరియు ERA సంబంధిత జాబితాల సాధారణ లక్షణాల పనితీరు విమానం</v>
      </c>
      <c r="E58" s="1" t="s">
        <v>1357</v>
      </c>
      <c r="M58" s="1" t="s">
        <v>1358</v>
      </c>
      <c r="N58" s="1" t="str">
        <f>IFERROR(__xludf.DUMMYFUNCTION("GOOGLETRANSLATE(M:M, ""en"", ""te"")"),"VTOL స్ట్రైక్ ఫైటర్")</f>
        <v>VTOL స్ట్రైక్ ఫైటర్</v>
      </c>
      <c r="O58" s="1" t="s">
        <v>1359</v>
      </c>
      <c r="P58" s="1" t="s">
        <v>1360</v>
      </c>
      <c r="Q58" s="1" t="str">
        <f>IFERROR(__xludf.DUMMYFUNCTION("GOOGLETRANSLATE(P:P, ""en"", ""te"")"),"వెరినిగ్టే ఫ్లగ్టెక్నిస్చే వెర్కే")</f>
        <v>వెరినిగ్టే ఫ్లగ్టెక్నిస్చే వెర్కే</v>
      </c>
      <c r="R58" s="1" t="s">
        <v>1361</v>
      </c>
      <c r="U58" s="1" t="s">
        <v>1362</v>
      </c>
      <c r="V58" s="1">
        <v>3.0</v>
      </c>
      <c r="W58" s="1">
        <v>1.0</v>
      </c>
      <c r="X58" s="1" t="s">
        <v>1363</v>
      </c>
      <c r="Y58" s="1" t="s">
        <v>1364</v>
      </c>
      <c r="Z58" s="1" t="s">
        <v>1365</v>
      </c>
      <c r="AA58" s="1" t="s">
        <v>1157</v>
      </c>
      <c r="AB58" s="1" t="s">
        <v>1366</v>
      </c>
      <c r="AC58" s="1" t="s">
        <v>1367</v>
      </c>
      <c r="AD58" s="1" t="s">
        <v>1368</v>
      </c>
      <c r="AE58" s="1" t="s">
        <v>1369</v>
      </c>
      <c r="AF58" s="1" t="s">
        <v>553</v>
      </c>
      <c r="AG58" s="1" t="s">
        <v>1244</v>
      </c>
      <c r="AI58" s="1" t="s">
        <v>43</v>
      </c>
      <c r="AM58" s="1" t="s">
        <v>1370</v>
      </c>
      <c r="AN58" s="1" t="str">
        <f>IFERROR(__xludf.DUMMYFUNCTION("GOOGLETRANSLATE(AM:AM, ""en"", ""te"")"),"జర్మన్ వైమానిక దళం")</f>
        <v>జర్మన్ వైమానిక దళం</v>
      </c>
      <c r="AO58" s="1" t="s">
        <v>1371</v>
      </c>
      <c r="AZ58" s="1" t="s">
        <v>1372</v>
      </c>
      <c r="BO58" s="1" t="s">
        <v>410</v>
      </c>
    </row>
    <row r="59">
      <c r="A59" s="1" t="s">
        <v>1373</v>
      </c>
      <c r="B59" s="1" t="str">
        <f>IFERROR(__xludf.DUMMYFUNCTION("GOOGLETRANSLATE(A:A, ""en"", ""te"")"),"I.ae. 30 ఓంకో")</f>
        <v>I.ae. 30 ఓంకో</v>
      </c>
      <c r="C59" s="1" t="s">
        <v>1374</v>
      </c>
      <c r="D59" s="1" t="str">
        <f>IFERROR(__xludf.DUMMYFUNCTION("GOOGLETRANSLATE(C:C, ""en"", ""te"")"),"I.AE. [30] 1940 ల చివరలో ఇన్స్టిట్యూటో ఏరోటెక్నికో (ఏరోటెక్నికల్ ఇన్స్టిట్యూట్) రూపొందించిన అర్జెంటీనా ట్విన్ పిస్టన్ ఇంజిన్ ఫైటర్, డి హవిలాండ్ హార్నెట్ మాదిరిగానే, [1] కానీ కలప కంటే లోహంతో తయారు చేయబడింది. ఒక నమూనా మాత్రమే పూర్తయింది; ఈ ప్రాజెక్ట్ జెట్ వ"&amp;"ిమానానికి అనుకూలంగా వదిలివేయబడింది. [ఏది?] I.AE. [30] పటాగోనియా యొక్క స్వదేశీ ఈగిల్ పేరు పెట్టబడిన ""onancú"" ను ఇటాలియన్ ఇంజనీర్ సిజేర్ పల్లవిసినో రూపొందించారు, అతను 1946 లో అర్జెంటీనాకు వచ్చాడు. పల్లవిసినో అర్జెంటీనా సాంకేతిక నిపుణులు మరియు ఇంజనీర్ల బృం"&amp;"దానికి హై-స్పీడ్ ఎస్కార్ట్ ఫైటర్ అనే భావనను అభివృద్ధి చేయడంలో నాయకత్వం వహించారు, అర్జెంటీనా వైమానిక దళంలో ఉపయోగించిన అవ్రో లింకన్ బాంబర్లతో కలిసి నిర్వహించడానికి ఉద్దేశించబడింది. I.AE. 30 లో ఒక లోహ నిర్మాణం ఉంది, దాని పవర్‌ప్లాంట్లు రెండు రోల్స్ రాయిస్ మె"&amp;"ర్లిన్ 604 ఇంజన్లను కలిగి ఉన్నాయి, ఒక్కొక్కటి 3,000 ఆర్‌పిఎమ్ వద్ద 1,800 హెచ్‌పిని అభివృద్ధి చేస్తాయి మరియు నాలుగు-బ్లేడెడ్ ప్రొపెల్లర్లు. ఈ ఆయుధంలో ముక్కులో అమర్చిన ఆరు 20 మిమీ ఓర్లికాన్ ఆటోమేటిక్ ఫిరంగులు ఉంటాయి, అయినప్పటికీ తరువాత ప్రణాళికలు 20 మిమీ హి"&amp;"స్పానో-సూజా ఫిరంగులతో పాటు ఫ్యూజ్‌లేజ్ కింద 250 కిలోల బాంబును మరియు రెక్కల కింద ఐదు 83 మిమీ రాకెట్లు అమర్చిన రెండు బ్యాటరీలను పిలిచాయి. ఏదేమైనా, ప్రోటోటైప్స్ నిరాయుధంగా ఉన్నాయి. [1] 1947 చివరి నాటికి, అంచనా వేసిన మూడు ప్రోటోటైప్‌లలో మొదటిదానికి ఒక ఒప్పందం"&amp;" వచ్చింది. 9 జూన్ 1948 న మొదటి నమూనా గ్రౌండ్ టెస్ట్‌లకు సిద్ధంగా ఉంది మరియు 17 జూలై 1948 న, I.AE. 30 మంది మొదటిసారిగా ప్రసారం చేసారు, కెప్టెన్ ఎడ్ముండో ఓస్వాల్డో వీస్ పైలట్ చేశారు. పరీక్ష ఫలితాలు ఈ విమానం మంచి ఎగిరే లక్షణాలతో పాటు పనితీరు స్పెసిఫికేషన్లను"&amp;" కలుసుకున్నాయని నిరూపించాయి. క్రాస్ కంట్రీ ఫ్లైట్ సందర్భంగా, కార్డోబా నుండి బ్యూనస్ ఎయిర్స్ వరకు, onancú గంటకు 780 కిమీ స్థాయికి చేరుకుంది, దక్షిణ అమెరికాలో కొత్త పిస్టన్-ఇంజిన్ స్పీడ్ రికార్డును సృష్టించింది, ఈ విజయం అధిగమించబడలేదు. ప్రోటోటైప్ డిజైన్ లక్"&amp;"ష్యాలను సాధిస్తున్నప్పటికీ, ఫ్యూర్‌జా ఏరియా అర్జెంటీనా అప్పటికే జెట్ I.AE. 27 పల్క్వి I వారి భవిష్యత్ ఫైటర్ ప్రోగ్రామ్‌గా. అధికారిక ఆసక్తి తగ్గడంతో, 1949 ప్రారంభంలో, టెస్ట్ పైలట్ కార్లోస్ ఫెర్మిన్ బెర్గాగ్లియో ల్యాండింగ్‌ను తప్పుదారి పట్టించేటప్పుడు మరియు"&amp;" క్రాష్ అయినప్పుడు, ల్యాండింగ్ ప్రమాదంలో ఏకైక ఫ్లయింగ్ ప్రోటోటైప్ తీవ్రంగా దెబ్బతింది. పైలట్ గాయపడలేదు మరియు విమానం మరమ్మతులు చేయగలిగినప్పటికీ, ఫాబ్రికా మిలిటార్ డి ఏవియోన్స్ ఈ ప్రాజెక్టును శిధిలమైన ప్రోటోటైప్‌తో వదిలివేయడానికి ఒక నిర్ణయం తీసుకున్నారు, అల"&amp;"ాగే ఫ్యాక్టరీ వద్ద ఉన్న రెండు అసంపూర్తిగా ఉన్న ప్రోటోటైప్‌లు కూడా రద్దు చేయబడ్డాయి. సాధారణ లక్షణాలు పనితీరు ఆయుధాల విమానం పోల్చదగిన పాత్ర, కాన్ఫిగరేషన్ మరియు ERA మీడియా I.AE కి సంబంధించినది. 30 వికీమీడియా కామన్స్ వద్ద")</f>
        <v>I.AE. [30] 1940 ల చివరలో ఇన్స్టిట్యూటో ఏరోటెక్నికో (ఏరోటెక్నికల్ ఇన్స్టిట్యూట్) రూపొందించిన అర్జెంటీనా ట్విన్ పిస్టన్ ఇంజిన్ ఫైటర్, డి హవిలాండ్ హార్నెట్ మాదిరిగానే, [1] కానీ కలప కంటే లోహంతో తయారు చేయబడింది. ఒక నమూనా మాత్రమే పూర్తయింది; ఈ ప్రాజెక్ట్ జెట్ విమానానికి అనుకూలంగా వదిలివేయబడింది. [ఏది?] I.AE. [30] పటాగోనియా యొక్క స్వదేశీ ఈగిల్ పేరు పెట్టబడిన "onancú" ను ఇటాలియన్ ఇంజనీర్ సిజేర్ పల్లవిసినో రూపొందించారు, అతను 1946 లో అర్జెంటీనాకు వచ్చాడు. పల్లవిసినో అర్జెంటీనా సాంకేతిక నిపుణులు మరియు ఇంజనీర్ల బృందానికి హై-స్పీడ్ ఎస్కార్ట్ ఫైటర్ అనే భావనను అభివృద్ధి చేయడంలో నాయకత్వం వహించారు, అర్జెంటీనా వైమానిక దళంలో ఉపయోగించిన అవ్రో లింకన్ బాంబర్లతో కలిసి నిర్వహించడానికి ఉద్దేశించబడింది. I.AE. 30 లో ఒక లోహ నిర్మాణం ఉంది, దాని పవర్‌ప్లాంట్లు రెండు రోల్స్ రాయిస్ మెర్లిన్ 604 ఇంజన్లను కలిగి ఉన్నాయి, ఒక్కొక్కటి 3,000 ఆర్‌పిఎమ్ వద్ద 1,800 హెచ్‌పిని అభివృద్ధి చేస్తాయి మరియు నాలుగు-బ్లేడెడ్ ప్రొపెల్లర్లు. ఈ ఆయుధంలో ముక్కులో అమర్చిన ఆరు 20 మిమీ ఓర్లికాన్ ఆటోమేటిక్ ఫిరంగులు ఉంటాయి, అయినప్పటికీ తరువాత ప్రణాళికలు 20 మిమీ హిస్పానో-సూజా ఫిరంగులతో పాటు ఫ్యూజ్‌లేజ్ కింద 250 కిలోల బాంబును మరియు రెక్కల కింద ఐదు 83 మిమీ రాకెట్లు అమర్చిన రెండు బ్యాటరీలను పిలిచాయి. ఏదేమైనా, ప్రోటోటైప్స్ నిరాయుధంగా ఉన్నాయి. [1] 1947 చివరి నాటికి, అంచనా వేసిన మూడు ప్రోటోటైప్‌లలో మొదటిదానికి ఒక ఒప్పందం వచ్చింది. 9 జూన్ 1948 న మొదటి నమూనా గ్రౌండ్ టెస్ట్‌లకు సిద్ధంగా ఉంది మరియు 17 జూలై 1948 న, I.AE. 30 మంది మొదటిసారిగా ప్రసారం చేసారు, కెప్టెన్ ఎడ్ముండో ఓస్వాల్డో వీస్ పైలట్ చేశారు. పరీక్ష ఫలితాలు ఈ విమానం మంచి ఎగిరే లక్షణాలతో పాటు పనితీరు స్పెసిఫికేషన్లను కలుసుకున్నాయని నిరూపించాయి. క్రాస్ కంట్రీ ఫ్లైట్ సందర్భంగా, కార్డోబా నుండి బ్యూనస్ ఎయిర్స్ వరకు, onancú గంటకు 780 కిమీ స్థాయికి చేరుకుంది, దక్షిణ అమెరికాలో కొత్త పిస్టన్-ఇంజిన్ స్పీడ్ రికార్డును సృష్టించింది, ఈ విజయం అధిగమించబడలేదు. ప్రోటోటైప్ డిజైన్ లక్ష్యాలను సాధిస్తున్నప్పటికీ, ఫ్యూర్‌జా ఏరియా అర్జెంటీనా అప్పటికే జెట్ I.AE. 27 పల్క్వి I వారి భవిష్యత్ ఫైటర్ ప్రోగ్రామ్‌గా. అధికారిక ఆసక్తి తగ్గడంతో, 1949 ప్రారంభంలో, టెస్ట్ పైలట్ కార్లోస్ ఫెర్మిన్ బెర్గాగ్లియో ల్యాండింగ్‌ను తప్పుదారి పట్టించేటప్పుడు మరియు క్రాష్ అయినప్పుడు, ల్యాండింగ్ ప్రమాదంలో ఏకైక ఫ్లయింగ్ ప్రోటోటైప్ తీవ్రంగా దెబ్బతింది. పైలట్ గాయపడలేదు మరియు విమానం మరమ్మతులు చేయగలిగినప్పటికీ, ఫాబ్రికా మిలిటార్ డి ఏవియోన్స్ ఈ ప్రాజెక్టును శిధిలమైన ప్రోటోటైప్‌తో వదిలివేయడానికి ఒక నిర్ణయం తీసుకున్నారు, అలాగే ఫ్యాక్టరీ వద్ద ఉన్న రెండు అసంపూర్తిగా ఉన్న ప్రోటోటైప్‌లు కూడా రద్దు చేయబడ్డాయి. సాధారణ లక్షణాలు పనితీరు ఆయుధాల విమానం పోల్చదగిన పాత్ర, కాన్ఫిగరేషన్ మరియు ERA మీడియా I.AE కి సంబంధించినది. 30 వికీమీడియా కామన్స్ వద్ద</v>
      </c>
      <c r="E59" s="1" t="s">
        <v>1375</v>
      </c>
      <c r="M59" s="1" t="s">
        <v>173</v>
      </c>
      <c r="N59" s="1" t="str">
        <f>IFERROR(__xludf.DUMMYFUNCTION("GOOGLETRANSLATE(M:M, ""en"", ""te"")"),"యుద్ధ")</f>
        <v>యుద్ధ</v>
      </c>
      <c r="P59" s="1" t="s">
        <v>598</v>
      </c>
      <c r="Q59" s="1" t="str">
        <f>IFERROR(__xludf.DUMMYFUNCTION("GOOGLETRANSLATE(P:P, ""en"", ""te"")"),"ఫాబ్రికా మిలిటార్ డి ఏవియోన్స్ (FMA)")</f>
        <v>ఫాబ్రికా మిలిటార్ డి ఏవియోన్స్ (FMA)</v>
      </c>
      <c r="R59" s="1" t="s">
        <v>599</v>
      </c>
      <c r="S59" s="1" t="s">
        <v>1376</v>
      </c>
      <c r="T59" s="1" t="str">
        <f>IFERROR(__xludf.DUMMYFUNCTION("GOOGLETRANSLATE(S:S, ""en"", ""te"")"),"సిజేర్ పల్లవిసినో")</f>
        <v>సిజేర్ పల్లవిసినో</v>
      </c>
      <c r="U59" s="4">
        <v>17731.0</v>
      </c>
      <c r="V59" s="1" t="s">
        <v>1377</v>
      </c>
      <c r="W59" s="1" t="s">
        <v>453</v>
      </c>
      <c r="X59" s="1" t="s">
        <v>1378</v>
      </c>
      <c r="Y59" s="1" t="s">
        <v>1379</v>
      </c>
      <c r="Z59" s="1" t="s">
        <v>1380</v>
      </c>
      <c r="AA59" s="1" t="s">
        <v>1381</v>
      </c>
      <c r="AB59" s="1" t="s">
        <v>1382</v>
      </c>
      <c r="AC59" s="1" t="s">
        <v>1383</v>
      </c>
      <c r="AD59" s="1" t="s">
        <v>1384</v>
      </c>
      <c r="AE59" s="1" t="s">
        <v>1385</v>
      </c>
      <c r="AF59" s="1" t="s">
        <v>1386</v>
      </c>
      <c r="AG59" s="1" t="s">
        <v>290</v>
      </c>
      <c r="AI59" s="1" t="s">
        <v>207</v>
      </c>
      <c r="AJ59" s="1" t="s">
        <v>1387</v>
      </c>
      <c r="AL59" s="1" t="s">
        <v>1388</v>
      </c>
      <c r="AM59" s="1" t="s">
        <v>1389</v>
      </c>
      <c r="AN59" s="1" t="str">
        <f>IFERROR(__xludf.DUMMYFUNCTION("GOOGLETRANSLATE(AM:AM, ""en"", ""te"")"),"ఫ్యూర్జా ఏరియా అర్జెంటీనా (ఉద్దేశించబడింది)")</f>
        <v>ఫ్యూర్జా ఏరియా అర్జెంటీనా (ఉద్దేశించబడింది)</v>
      </c>
      <c r="AO59" s="1" t="s">
        <v>1390</v>
      </c>
      <c r="AP59" s="1" t="s">
        <v>1391</v>
      </c>
      <c r="AQ59" s="1" t="s">
        <v>1392</v>
      </c>
      <c r="AR59" s="1" t="s">
        <v>1393</v>
      </c>
      <c r="AS59" s="1" t="s">
        <v>1394</v>
      </c>
      <c r="BB59" s="1">
        <v>1948.0</v>
      </c>
      <c r="CD59" s="2" t="s">
        <v>1395</v>
      </c>
    </row>
    <row r="60">
      <c r="A60" s="1" t="s">
        <v>1396</v>
      </c>
      <c r="B60" s="1" t="str">
        <f>IFERROR(__xludf.DUMMYFUNCTION("GOOGLETRANSLATE(A:A, ""en"", ""te"")"),"Mmist CQ-10 స్నోగూస్")</f>
        <v>Mmist CQ-10 స్నోగూస్</v>
      </c>
      <c r="C60" s="1" t="s">
        <v>1397</v>
      </c>
      <c r="D60" s="1" t="str">
        <f>IFERROR(__xludf.DUMMYFUNCTION("GOOGLETRANSLATE(C:C, ""en"", ""te"")"),"MMIST CQ-10A స్నోగూస్ అనేది కార్గో డెలివరీ మానవరహిత వైమానిక వాహనం, ఇది 15 వాహనాల పంపిణీతో అమెరికా సాయుధ దళాలతో IOC (ప్రారంభ కార్యాచరణ సామర్ధ్యం) కు చేరుకుంది. స్నోగూస్ యుఎవిని కెనడియన్ కంపెనీ మిస్ట్ మొబిలిటీ ఇంటిగ్రేటెడ్ సిస్టమ్స్ టెక్నాలజీ (ఎంఎస్టి) నిర్"&amp;"మిస్తుంది. స్నోగూస్ యుఎవి అనేది మిమిస్ట్ యొక్క షెర్పా అటానమస్ జిపిఎస్-గైడెడ్ పారాఫాయిల్ డెలివరీ సిస్టమ్ యొక్క అనువర్తనం మరియు ఇది చిన్న కార్గో వస్తువులను (మందుగుండు సామగ్రి, సరఫరా) ప్రత్యేక దళాలకు పిన్-పాయింట్ డెలివరీ కోసం ఉద్దేశించబడింది. పూర్తిగా లోడ్ చ"&amp;"ేయబడిన స్నోగోస్ మొత్తం 272 కిలోల (600 ఎల్బి) ను మోయగలదు. [1] [2] స్నోగూస్ మొదట కరపత్రాల పంపిణీ కోసం రూపొందించబడింది, కానీ దాని ఆరు మాడ్యులర్ కార్గో బేలతో వివిధ రకాల మిషన్లకు మద్దతు ఇవ్వగలదు, వీటిలో ప్రతి ఒక్కటి ఇంధనం (శ్రేణికి ట్రేడింగ్ పేలోడ్), కార్గో లే"&amp;"దా ఎలక్ట్రానిక్స్ (సెన్సార్ లేదా బ్రాడ్కాస్టింగ్) ప్యాకేజీల కోసం పాడ్లను మోయగలవు. CQ10A లిఫ్ట్ కోసం పారాఫాయిల్‌ను ఉపయోగిస్తుంది; CQ10B లిఫ్ట్ కోసం ఆటోజీరో రోటర్‌ను ఉపయోగిస్తుంది. ""B"" సంస్కరణ ""A"" సంస్కరణ యొక్క రెండు రెట్లు ఉంది. తయారీదారు ప్రకారం, CQ10"&amp;"B 1088 కిలోల (2400 ఎల్బి) ను 150 కిమీ (93 మైళ్ళు) వరకు రోజుకు సెంట్రల్ బేస్ (24 గం) నుండి తీసుకెళ్లగలదు, ఒక ముందస్తు పాయింట్ యొక్క 30 మీ (100 అడుగులు) లోపు లోడ్లు ఉంచడం అప్పుడు ప్రదర్శిస్తుంది నిలువు టేకాఫ్లు. [3] సంబంధిత జాబితాలు")</f>
        <v>MMIST CQ-10A స్నోగూస్ అనేది కార్గో డెలివరీ మానవరహిత వైమానిక వాహనం, ఇది 15 వాహనాల పంపిణీతో అమెరికా సాయుధ దళాలతో IOC (ప్రారంభ కార్యాచరణ సామర్ధ్యం) కు చేరుకుంది. స్నోగూస్ యుఎవిని కెనడియన్ కంపెనీ మిస్ట్ మొబిలిటీ ఇంటిగ్రేటెడ్ సిస్టమ్స్ టెక్నాలజీ (ఎంఎస్టి) నిర్మిస్తుంది. స్నోగూస్ యుఎవి అనేది మిమిస్ట్ యొక్క షెర్పా అటానమస్ జిపిఎస్-గైడెడ్ పారాఫాయిల్ డెలివరీ సిస్టమ్ యొక్క అనువర్తనం మరియు ఇది చిన్న కార్గో వస్తువులను (మందుగుండు సామగ్రి, సరఫరా) ప్రత్యేక దళాలకు పిన్-పాయింట్ డెలివరీ కోసం ఉద్దేశించబడింది. పూర్తిగా లోడ్ చేయబడిన స్నోగోస్ మొత్తం 272 కిలోల (600 ఎల్బి) ను మోయగలదు. [1] [2] స్నోగూస్ మొదట కరపత్రాల పంపిణీ కోసం రూపొందించబడింది, కానీ దాని ఆరు మాడ్యులర్ కార్గో బేలతో వివిధ రకాల మిషన్లకు మద్దతు ఇవ్వగలదు, వీటిలో ప్రతి ఒక్కటి ఇంధనం (శ్రేణికి ట్రేడింగ్ పేలోడ్), కార్గో లేదా ఎలక్ట్రానిక్స్ (సెన్సార్ లేదా బ్రాడ్కాస్టింగ్) ప్యాకేజీల కోసం పాడ్లను మోయగలవు. CQ10A లిఫ్ట్ కోసం పారాఫాయిల్‌ను ఉపయోగిస్తుంది; CQ10B లిఫ్ట్ కోసం ఆటోజీరో రోటర్‌ను ఉపయోగిస్తుంది. "B" సంస్కరణ "A" సంస్కరణ యొక్క రెండు రెట్లు ఉంది. తయారీదారు ప్రకారం, CQ10B 1088 కిలోల (2400 ఎల్బి) ను 150 కిమీ (93 మైళ్ళు) వరకు రోజుకు సెంట్రల్ బేస్ (24 గం) నుండి తీసుకెళ్లగలదు, ఒక ముందస్తు పాయింట్ యొక్క 30 మీ (100 అడుగులు) లోపు లోడ్లు ఉంచడం అప్పుడు ప్రదర్శిస్తుంది నిలువు టేకాఫ్లు. [3] సంబంధిత జాబితాలు</v>
      </c>
      <c r="E60" s="1" t="s">
        <v>1398</v>
      </c>
      <c r="M60" s="1" t="s">
        <v>1399</v>
      </c>
      <c r="N60" s="1" t="str">
        <f>IFERROR(__xludf.DUMMYFUNCTION("GOOGLETRANSLATE(M:M, ""en"", ""te"")"),"మానవరహిత వైమానిక వాహనం (యుఎవి)")</f>
        <v>మానవరహిత వైమానిక వాహనం (యుఎవి)</v>
      </c>
      <c r="O60" s="1" t="s">
        <v>1400</v>
      </c>
      <c r="P60" s="1" t="s">
        <v>1401</v>
      </c>
      <c r="Q60" s="1" t="str">
        <f>IFERROR(__xludf.DUMMYFUNCTION("GOOGLETRANSLATE(P:P, ""en"", ""te"")"),"మిమిస్ట్")</f>
        <v>మిమిస్ట్</v>
      </c>
      <c r="R60" s="2" t="s">
        <v>1402</v>
      </c>
      <c r="U60" s="3">
        <v>36982.0</v>
      </c>
      <c r="V60" s="1" t="s">
        <v>1403</v>
      </c>
      <c r="AM60" s="1" t="s">
        <v>1404</v>
      </c>
      <c r="AN60" s="1" t="str">
        <f>IFERROR(__xludf.DUMMYFUNCTION("GOOGLETRANSLATE(AM:AM, ""en"", ""te"")"),"USSOCOM")</f>
        <v>USSOCOM</v>
      </c>
      <c r="AO60" s="2" t="s">
        <v>1405</v>
      </c>
      <c r="AP60" s="1" t="s">
        <v>1406</v>
      </c>
      <c r="AX60" s="3">
        <v>38353.0</v>
      </c>
    </row>
    <row r="61">
      <c r="A61" s="1" t="s">
        <v>1407</v>
      </c>
      <c r="B61" s="1" t="str">
        <f>IFERROR(__xludf.DUMMYFUNCTION("GOOGLETRANSLATE(A:A, ""en"", ""te"")"),"Tupolev tu-2000")</f>
        <v>Tupolev tu-2000</v>
      </c>
      <c r="C61" s="1" t="s">
        <v>1408</v>
      </c>
      <c r="D61" s="1" t="str">
        <f>IFERROR(__xludf.DUMMYFUNCTION("GOOGLETRANSLATE(C:C, ""en"", ""te"")"),"టుపోలేవ్ TU-2000 అనేది టుపోలెవ్ డిజైన్ బ్యూరో రూపొందించిన ప్రణాళికాబద్ధమైన హైపర్సోనిక్ ఫ్లైట్ ప్రయోగాత్మక విమానం. ఇది సింగిల్-స్టేజ్-టు-ఆర్బిట్ ఏరోస్పేస్‌ప్లేన్ మరియు టుపోలెవ్ టియు -360 ఇంటర్ కాంటినెంటల్ బాంబర్ కోసం సాంకేతికతలను పరీక్షించడానికి ఉద్దేశించబ"&amp;"డింది. TU-2000 యొక్క అభివృద్ధి 1986 లో US లోని X-30 ప్రాజెక్టుకు సోవియట్ ప్రతిస్పందనగా ప్రారంభమైంది. [1] సోవియట్ యూనియన్ పతనం తరువాత, రష్యా ఈ ప్రాజెక్టును స్వాధీనం చేసుకుంది మరియు నిధుల కొరత కారణంగా సస్పెండ్ చేయబడినప్పుడు 1992 వరకు ఈ ప్రాజెక్టును స్వాధీనం"&amp;" చేసుకుంది. [2] ప్రయోగాత్మక టెక్నాలజీ ప్రదర్శనకారుడు 70-90 టన్నుల (150,000–200,000 పౌండ్లు) బరువు 60 మీ (196 అడుగులు) తో ఉండేది, సింగిల్-స్టేజ్-టు-ఆర్బిట్ వాహనం 210–280 టన్నుల బరువు కలిగి ఉంటుంది (460,000–620,000 ఎల్బి ) మరియు గరిష్టంగా 10 టన్నుల (22,000 "&amp;"పౌండ్లు) భూమి కక్ష్యల్లోకి 200–400 కిమీ (120–250 మైళ్ళు) ఎత్తులో ఉంది. [3] ఈ ప్రాజెక్టు పనులు 1970 లలో ప్రారంభమయ్యాయి. టుపోలెవ్ డిజైన్ బ్యూరో సుమారు 300 టన్నుల (660,000 పౌండ్లు) లాంచ్ బరువుతో ఏరోస్పేస్ విమానం అభివృద్ధిని ప్రారంభించింది. ఇంధన అంశాలపై లిక్వ"&amp;"ిడ్ రాకెట్ ఇంజిన్, ఎయిర్క్రాఫ్ట్ న్యూక్లియర్ ప్రొపల్షన్, ప్లాస్మా ఇంజిన్ లేదా అయాన్ ఇంజిన్ వంటి వివిధ ప్రొపల్షన్ పద్ధతులు పరిగణించబడ్డాయి. సోవియట్ వాయు రక్షణ కనిపించడానికి కారణం యుఎస్ స్పేస్ షటిల్ కనిపించడం. 1981 లో పనులు సక్రియం చేయబడ్డాయి. మూడు సంవత్సరా"&amp;"ల తరువాత, ద్రవ-స్థానభ్రంశం రాకెట్ ఇంజిన్‌తో ఒకే-దశ కక్ష్య విమానం ఆధారంగా ఏరోస్పేస్ వ్యవస్థ ప్రతిపాదించబడింది, ఇది భూమి నుండి మరియు విమాన వాహకాల నుండి ప్రారంభించవచ్చు. ఏదేమైనా, సామర్థ్యాన్ని పెంచడానికి మరియు ఇంధన స్టాక్‌ను పెంచడానికి, టర్బోజెట్ ఇంజిన్, రామ"&amp;"్‌జెట్ ఇంజిన్ మరియు ద్రవ రాకెట్ ఇంజిన్ యొక్క మిశ్రమ విద్యుత్ ప్లాంట్‌తో కూడిన వేరియంట్ త్వరలో స్వీకరించబడింది, ఇది TU-2000 యొక్క నమూనాగా మారింది. ఈ విమానం టైలెస్ విమానంగా రూపొందించబడింది మరియు ఫ్యూజ్‌లేజ్ కింద ఉన్న ఇంజిన్ మరియు త్రిభుజాకార వింగ్ తక్కువ పొ"&amp;"డిగింపును కలిగి ఉంది. డిజైన్ యొక్క ప్రధాన భాగం విద్యుత్ ప్లాంట్, వీటిలో ఇవి ఉన్నాయి: వేర్వేరు విమాన రీతుల్లో సామర్థ్యాన్ని ఆప్టిమైజ్ చేయడానికి పెద్ద సంఖ్యలో ఇంజన్లు అవసరం. విమానం యొక్క వాల్యూమ్ చాలావరకు ద్రవ హైడ్రోజన్ ఇంధన ట్యాంకులను ఆక్రమించింది. ఇద్దరు "&amp;"వ్యక్తుల సిబ్బంది ఫ్యూజ్‌లేజ్ ముక్కులో ఉన్నారు. ఆటోమేటిక్ క్రూ రెస్క్యూ సిస్టమ్ అన్ని ఎత్తుల వద్ద తప్పించుకునే మార్గాన్ని అందించడం. క్యాబిన్‌తో సహా విల్లు విభాగం వేరు చేయదగినది. రెండు ఎస్కేప్ ఎంపికలు పరిగణించబడ్డాయి: పారాచూట్ ఇ కాక్‌పిట్ మరియు ఎజెక్షన్ సీ"&amp;"టు ద్వారా రక్షించబడింది. రేడియో మరియు ఎలక్ట్రానిక్ పరికరాలు ఫ్లైట్ డెక్ వెనుక ఉన్నాయి. ముక్కు స్ట్రట్ చట్రం అదే కంపార్ట్మెంట్లో తొలగించబడింది. ఫ్యూజ్‌లేజ్ యొక్క మధ్య మరియు వెనుక భాగాలు ద్రవ హైడ్రోజన్ ఇంధన ట్యాంక్‌ను కలిగి ఉన్నాయి. రాకెట్ ఇంజిన్ల కోసం ఆక్స"&amp;"ిడైజర్‌ను సరఫరా చేసే ద్రవ ఆక్సిజన్ ట్యాంక్ ఫ్యూజ్‌లేజ్ తోకలో ఉంది. ద్రవ హైడ్రోజన్‌ను అన్ని ఇంజిన్‌లకు ఇంధనంగా ఉపయోగించారు మరియు ఒకే ఇంధన వ్యవస్థ నుండి వచ్చింది. ఈ విమానం ట్రైసైకిల్ ల్యాండింగ్ గేర్‌తో రూపొందించబడింది. ఫ్రంట్ గేర్‌లో అధిక పీడన టైర్లతో జంట చ"&amp;"ిన్న వ్యాసం చక్రాలు ఉన్నాయి. ప్రధాన ల్యాండింగ్ గేర్ సింగిల్-వీల్డ్, ఫ్యూజ్‌లేజ్ కంపార్ట్‌మెంట్లకు ఉపసంహరించుకోవడం. VKS ప్రామాణిక రన్‌వేల నుండి 3 కిమీ (1.9 మైళ్ళు) పొడవు వరకు బయలుదేరాల్సి ఉంది, టేకాఫ్ తర్వాత సబ్సోనిక్ వేగంతో తిరిగి ఎగురుతుంది, త్వరణం యొక్క"&amp;" సెట్ ప్రారంభ స్థానానికి చేరుకోవడానికి మరియు ఇచ్చిన ఎయిర్‌ఫీల్డ్‌కు విధానం కోసం దిగే ముందు; ఎయిర్‌ఫీల్డ్ స్థావరాన్ని మార్చడానికి విమానాలను నిర్వహించండి, వృత్తాకార కక్ష్యకు ప్రాప్యతతో సహా, ఇచ్చిన వేగం మరియు ఎత్తుకు త్వరణాన్ని త్వరగా చేయండి; బహుళ కక్ష్య విన"&amp;"్యాసాలను చేయండి; ఒక రోజు వరకు స్వయంప్రతిపత్తమైన కక్ష్య విమానాన్ని చేయండి; వాతావరణంలో హైపర్సోనిక్ వేగంతో క్రూజింగ్ ఫ్లైట్ చేయండి, కక్ష్య నుండి తిరిగి వచ్చేటప్పుడు క్షీణతతో క్షీణత చేయండి; కక్ష్య పారామితులకు త్వరణం మరియు అవరోహణ ప్రక్రియలో, ఇచ్చిన మార్గం గడిచ"&amp;"ేకొద్దీ యుక్తి చేయండి మరియు ఇచ్చిన కక్ష్య మరియు ఇచ్చిన ఎయిర్‌ఫీల్డ్‌కు నిష్క్రమించండి; కక్ష్య విమాన విమానం మార్చండి. యుఎస్ నేషనల్ ఏరో-స్పేస్ ప్లేన్ (ఎస్‌ఎస్‌పి) ప్రాజెక్ట్ కోసం టెక్నాలజీ ప్రదర్శనకారుడు రాక్‌వెల్ ఎక్స్ -30 ప్రాజెక్ట్ గురించి సమాచారానికి ఈ "&amp;"పని త్వరణం దోహదపడింది. 1986 లో, ఇలాంటి ప్రాజెక్టును అభివృద్ధి చేయడానికి రెండు ప్రభుత్వ డిక్రీలు జారీ చేయబడ్డాయి. అదే సంవత్సరం సెప్టెంబర్ 1 న, రక్షణ మంత్రిత్వ శాఖ సింగిల్-స్టేజ్ పునర్వినియోగ వీడియో కాన్ఫరెన్సింగ్‌కు సాంకేతిక పనిని విడుదల చేసింది, వాతావరణం "&amp;"మరియు అంతరిక్షంలో సమస్యలను పరిష్కరించగల సామర్థ్యం మరియు హై-స్పీడ్ ఇంటర్ కాంటినెంటల్ ట్రాన్సాస్‌మోస్పిరిక్ రవాణాను ప్రదర్శిస్తుంది. ఈ ప్రాజెక్టును రెండు దశల్లో అమలు చేయడానికి ఇది ప్రణాళిక చేయబడింది: యుఎస్ఎస్ఆర్ పతనం సమయానికి ప్రాజెక్ట్ పూర్తి స్వింగ్‌లో ఉం"&amp;"ది. పెరెస్ట్రోయికా ఫలితంగా తక్కువ ప్రాజెక్ట్ ఖర్చులు వచ్చాయి. ఏదేమైనా, డిసెంబర్ 1991 నాటికి, అనేక నిర్మాణాత్మక అంశాలు ఇప్పటికే తయారు చేయబడ్డాయి: నికెల్ అల్లాయ్ వింగ్ టార్క్ బాక్స్, ఫ్యూజ్‌లేజ్‌లో భాగం, క్రయోజెనిక్ ఇంధన ట్యాంకులు మరియు మిశ్రమ ఇంధన రేఖలు. ["&amp;"1] పోలిక కోసం, ఆ సమయంలో యుఎస్ ఎక్స్ -30 ప్రాజెక్ట్ ఫ్యూజ్‌లేజ్ యొక్క టైటానియం మిశ్రమం విభాగాన్ని నిర్మించే ప్రయత్నంలో నిలిచిపోయింది. TU-2000 2000 సంవత్సరం నాటికి పూర్తయింది, కాని పరిస్థితులు మారిపోయాయి. 1992 వేసవిలో నిధులు లేకపోవడం వల్ల, ఈ ప్రాజెక్ట్ వర్గ"&amp;"ీకరించబడింది మరియు దానిని వాణిజ్య ప్రాతిపదికకు బదిలీ చేయాల్సి వచ్చింది. MVK ల యొక్క లేఅవుట్ మొజీరోషో -92 ఎగ్జిబిషన్‌లో ప్రదర్శించబడింది. దేశంలోని అగ్ర నాయకత్వం దేశ ప్రతిష్టను పెంచడానికి ఈ ప్రాజెక్టుకు మద్దతు ఇస్తుందని హామీ ఇచ్చింది, కాని ఏమీ చేయలేదు. త్వర"&amp;"లో, నిధులు పూర్తిగా నిలిపివేయబడ్డాయి. 1995 ధరలకు, ఒక TU-2000 ను నిర్మించే ఖర్చు $ 450 మిలియన్లుగా అంచనా వేయబడింది మరియు అభివృద్ధి పని ఖర్చు 29 5.29 బిలియన్లుగా అంచనా వేయబడింది. సంవత్సరానికి 20 ప్రారంభాల చొప్పున, ఒక ప్రారంభ ఖర్చు 6 13.6 మిలియన్లు అయి ఉండాల"&amp;"ి. తగిన నిధులతో, ఈ ప్రాజెక్ట్ 13–15 సంవత్సరాలలో పూర్తయింది, కాని 1993 లో TU-2000 రద్దు చేయబడింది. [3] సాధారణ లక్షణాల పనితీరు నుండి డేటా")</f>
        <v>టుపోలేవ్ TU-2000 అనేది టుపోలెవ్ డిజైన్ బ్యూరో రూపొందించిన ప్రణాళికాబద్ధమైన హైపర్సోనిక్ ఫ్లైట్ ప్రయోగాత్మక విమానం. ఇది సింగిల్-స్టేజ్-టు-ఆర్బిట్ ఏరోస్పేస్‌ప్లేన్ మరియు టుపోలెవ్ టియు -360 ఇంటర్ కాంటినెంటల్ బాంబర్ కోసం సాంకేతికతలను పరీక్షించడానికి ఉద్దేశించబడింది. TU-2000 యొక్క అభివృద్ధి 1986 లో US లోని X-30 ప్రాజెక్టుకు సోవియట్ ప్రతిస్పందనగా ప్రారంభమైంది. [1] సోవియట్ యూనియన్ పతనం తరువాత, రష్యా ఈ ప్రాజెక్టును స్వాధీనం చేసుకుంది మరియు నిధుల కొరత కారణంగా సస్పెండ్ చేయబడినప్పుడు 1992 వరకు ఈ ప్రాజెక్టును స్వాధీనం చేసుకుంది. [2] ప్రయోగాత్మక టెక్నాలజీ ప్రదర్శనకారుడు 70-90 టన్నుల (150,000–200,000 పౌండ్లు) బరువు 60 మీ (196 అడుగులు) తో ఉండేది, సింగిల్-స్టేజ్-టు-ఆర్బిట్ వాహనం 210–280 టన్నుల బరువు కలిగి ఉంటుంది (460,000–620,000 ఎల్బి ) మరియు గరిష్టంగా 10 టన్నుల (22,000 పౌండ్లు) భూమి కక్ష్యల్లోకి 200–400 కిమీ (120–250 మైళ్ళు) ఎత్తులో ఉంది. [3] ఈ ప్రాజెక్టు పనులు 1970 లలో ప్రారంభమయ్యాయి. టుపోలెవ్ డిజైన్ బ్యూరో సుమారు 300 టన్నుల (660,000 పౌండ్లు) లాంచ్ బరువుతో ఏరోస్పేస్ విమానం అభివృద్ధిని ప్రారంభించింది. ఇంధన అంశాలపై లిక్విడ్ రాకెట్ ఇంజిన్, ఎయిర్క్రాఫ్ట్ న్యూక్లియర్ ప్రొపల్షన్, ప్లాస్మా ఇంజిన్ లేదా అయాన్ ఇంజిన్ వంటి వివిధ ప్రొపల్షన్ పద్ధతులు పరిగణించబడ్డాయి. సోవియట్ వాయు రక్షణ కనిపించడానికి కారణం యుఎస్ స్పేస్ షటిల్ కనిపించడం. 1981 లో పనులు సక్రియం చేయబడ్డాయి. మూడు సంవత్సరాల తరువాత, ద్రవ-స్థానభ్రంశం రాకెట్ ఇంజిన్‌తో ఒకే-దశ కక్ష్య విమానం ఆధారంగా ఏరోస్పేస్ వ్యవస్థ ప్రతిపాదించబడింది, ఇది భూమి నుండి మరియు విమాన వాహకాల నుండి ప్రారంభించవచ్చు. ఏదేమైనా, సామర్థ్యాన్ని పెంచడానికి మరియు ఇంధన స్టాక్‌ను పెంచడానికి, టర్బోజెట్ ఇంజిన్, రామ్‌జెట్ ఇంజిన్ మరియు ద్రవ రాకెట్ ఇంజిన్ యొక్క మిశ్రమ విద్యుత్ ప్లాంట్‌తో కూడిన వేరియంట్ త్వరలో స్వీకరించబడింది, ఇది TU-2000 యొక్క నమూనాగా మారింది. ఈ విమానం టైలెస్ విమానంగా రూపొందించబడింది మరియు ఫ్యూజ్‌లేజ్ కింద ఉన్న ఇంజిన్ మరియు త్రిభుజాకార వింగ్ తక్కువ పొడిగింపును కలిగి ఉంది. డిజైన్ యొక్క ప్రధాన భాగం విద్యుత్ ప్లాంట్, వీటిలో ఇవి ఉన్నాయి: వేర్వేరు విమాన రీతుల్లో సామర్థ్యాన్ని ఆప్టిమైజ్ చేయడానికి పెద్ద సంఖ్యలో ఇంజన్లు అవసరం. విమానం యొక్క వాల్యూమ్ చాలావరకు ద్రవ హైడ్రోజన్ ఇంధన ట్యాంకులను ఆక్రమించింది. ఇద్దరు వ్యక్తుల సిబ్బంది ఫ్యూజ్‌లేజ్ ముక్కులో ఉన్నారు. ఆటోమేటిక్ క్రూ రెస్క్యూ సిస్టమ్ అన్ని ఎత్తుల వద్ద తప్పించుకునే మార్గాన్ని అందించడం. క్యాబిన్‌తో సహా విల్లు విభాగం వేరు చేయదగినది. రెండు ఎస్కేప్ ఎంపికలు పరిగణించబడ్డాయి: పారాచూట్ ఇ కాక్‌పిట్ మరియు ఎజెక్షన్ సీటు ద్వారా రక్షించబడింది. రేడియో మరియు ఎలక్ట్రానిక్ పరికరాలు ఫ్లైట్ డెక్ వెనుక ఉన్నాయి. ముక్కు స్ట్రట్ చట్రం అదే కంపార్ట్మెంట్లో తొలగించబడింది. ఫ్యూజ్‌లేజ్ యొక్క మధ్య మరియు వెనుక భాగాలు ద్రవ హైడ్రోజన్ ఇంధన ట్యాంక్‌ను కలిగి ఉన్నాయి. రాకెట్ ఇంజిన్ల కోసం ఆక్సిడైజర్‌ను సరఫరా చేసే ద్రవ ఆక్సిజన్ ట్యాంక్ ఫ్యూజ్‌లేజ్ తోకలో ఉంది. ద్రవ హైడ్రోజన్‌ను అన్ని ఇంజిన్‌లకు ఇంధనంగా ఉపయోగించారు మరియు ఒకే ఇంధన వ్యవస్థ నుండి వచ్చింది. ఈ విమానం ట్రైసైకిల్ ల్యాండింగ్ గేర్‌తో రూపొందించబడింది. ఫ్రంట్ గేర్‌లో అధిక పీడన టైర్లతో జంట చిన్న వ్యాసం చక్రాలు ఉన్నాయి. ప్రధాన ల్యాండింగ్ గేర్ సింగిల్-వీల్డ్, ఫ్యూజ్‌లేజ్ కంపార్ట్‌మెంట్లకు ఉపసంహరించుకోవడం. VKS ప్రామాణిక రన్‌వేల నుండి 3 కిమీ (1.9 మైళ్ళు) పొడవు వరకు బయలుదేరాల్సి ఉంది, టేకాఫ్ తర్వాత సబ్సోనిక్ వేగంతో తిరిగి ఎగురుతుంది, త్వరణం యొక్క సెట్ ప్రారంభ స్థానానికి చేరుకోవడానికి మరియు ఇచ్చిన ఎయిర్‌ఫీల్డ్‌కు విధానం కోసం దిగే ముందు; ఎయిర్‌ఫీల్డ్ స్థావరాన్ని మార్చడానికి విమానాలను నిర్వహించండి, వృత్తాకార కక్ష్యకు ప్రాప్యతతో సహా, ఇచ్చిన వేగం మరియు ఎత్తుకు త్వరణాన్ని త్వరగా చేయండి; బహుళ కక్ష్య విన్యాసాలను చేయండి; ఒక రోజు వరకు స్వయంప్రతిపత్తమైన కక్ష్య విమానాన్ని చేయండి; వాతావరణంలో హైపర్సోనిక్ వేగంతో క్రూజింగ్ ఫ్లైట్ చేయండి, కక్ష్య నుండి తిరిగి వచ్చేటప్పుడు క్షీణతతో క్షీణత చేయండి; కక్ష్య పారామితులకు త్వరణం మరియు అవరోహణ ప్రక్రియలో, ఇచ్చిన మార్గం గడిచేకొద్దీ యుక్తి చేయండి మరియు ఇచ్చిన కక్ష్య మరియు ఇచ్చిన ఎయిర్‌ఫీల్డ్‌కు నిష్క్రమించండి; కక్ష్య విమాన విమానం మార్చండి. యుఎస్ నేషనల్ ఏరో-స్పేస్ ప్లేన్ (ఎస్‌ఎస్‌పి) ప్రాజెక్ట్ కోసం టెక్నాలజీ ప్రదర్శనకారుడు రాక్‌వెల్ ఎక్స్ -30 ప్రాజెక్ట్ గురించి సమాచారానికి ఈ పని త్వరణం దోహదపడింది. 1986 లో, ఇలాంటి ప్రాజెక్టును అభివృద్ధి చేయడానికి రెండు ప్రభుత్వ డిక్రీలు జారీ చేయబడ్డాయి. అదే సంవత్సరం సెప్టెంబర్ 1 న, రక్షణ మంత్రిత్వ శాఖ సింగిల్-స్టేజ్ పునర్వినియోగ వీడియో కాన్ఫరెన్సింగ్‌కు సాంకేతిక పనిని విడుదల చేసింది, వాతావరణం మరియు అంతరిక్షంలో సమస్యలను పరిష్కరించగల సామర్థ్యం మరియు హై-స్పీడ్ ఇంటర్ కాంటినెంటల్ ట్రాన్సాస్‌మోస్పిరిక్ రవాణాను ప్రదర్శిస్తుంది. ఈ ప్రాజెక్టును రెండు దశల్లో అమలు చేయడానికి ఇది ప్రణాళిక చేయబడింది: యుఎస్ఎస్ఆర్ పతనం సమయానికి ప్రాజెక్ట్ పూర్తి స్వింగ్‌లో ఉంది. పెరెస్ట్రోయికా ఫలితంగా తక్కువ ప్రాజెక్ట్ ఖర్చులు వచ్చాయి. ఏదేమైనా, డిసెంబర్ 1991 నాటికి, అనేక నిర్మాణాత్మక అంశాలు ఇప్పటికే తయారు చేయబడ్డాయి: నికెల్ అల్లాయ్ వింగ్ టార్క్ బాక్స్, ఫ్యూజ్‌లేజ్‌లో భాగం, క్రయోజెనిక్ ఇంధన ట్యాంకులు మరియు మిశ్రమ ఇంధన రేఖలు. [1] పోలిక కోసం, ఆ సమయంలో యుఎస్ ఎక్స్ -30 ప్రాజెక్ట్ ఫ్యూజ్‌లేజ్ యొక్క టైటానియం మిశ్రమం విభాగాన్ని నిర్మించే ప్రయత్నంలో నిలిచిపోయింది. TU-2000 2000 సంవత్సరం నాటికి పూర్తయింది, కాని పరిస్థితులు మారిపోయాయి. 1992 వేసవిలో నిధులు లేకపోవడం వల్ల, ఈ ప్రాజెక్ట్ వర్గీకరించబడింది మరియు దానిని వాణిజ్య ప్రాతిపదికకు బదిలీ చేయాల్సి వచ్చింది. MVK ల యొక్క లేఅవుట్ మొజీరోషో -92 ఎగ్జిబిషన్‌లో ప్రదర్శించబడింది. దేశంలోని అగ్ర నాయకత్వం దేశ ప్రతిష్టను పెంచడానికి ఈ ప్రాజెక్టుకు మద్దతు ఇస్తుందని హామీ ఇచ్చింది, కాని ఏమీ చేయలేదు. త్వరలో, నిధులు పూర్తిగా నిలిపివేయబడ్డాయి. 1995 ధరలకు, ఒక TU-2000 ను నిర్మించే ఖర్చు $ 450 మిలియన్లుగా అంచనా వేయబడింది మరియు అభివృద్ధి పని ఖర్చు 29 5.29 బిలియన్లుగా అంచనా వేయబడింది. సంవత్సరానికి 20 ప్రారంభాల చొప్పున, ఒక ప్రారంభ ఖర్చు 6 13.6 మిలియన్లు అయి ఉండాలి. తగిన నిధులతో, ఈ ప్రాజెక్ట్ 13–15 సంవత్సరాలలో పూర్తయింది, కాని 1993 లో TU-2000 రద్దు చేయబడింది. [3] సాధారణ లక్షణాల పనితీరు నుండి డేటా</v>
      </c>
      <c r="M61" s="1" t="s">
        <v>1409</v>
      </c>
      <c r="N61" s="1" t="str">
        <f>IFERROR(__xludf.DUMMYFUNCTION("GOOGLETRANSLATE(M:M, ""en"", ""te"")"),"హైపర్సోనిక్ టెక్నాలజీ ప్రదర్శనకారుడు")</f>
        <v>హైపర్సోనిక్ టెక్నాలజీ ప్రదర్శనకారుడు</v>
      </c>
      <c r="O61" s="1" t="s">
        <v>1410</v>
      </c>
      <c r="P61" s="1" t="s">
        <v>1411</v>
      </c>
      <c r="Q61" s="1" t="str">
        <f>IFERROR(__xludf.DUMMYFUNCTION("GOOGLETRANSLATE(P:P, ""en"", ""te"")"),"Tupolev okb")</f>
        <v>Tupolev okb</v>
      </c>
      <c r="R61" s="1" t="s">
        <v>1412</v>
      </c>
      <c r="V61" s="1">
        <v>0.0</v>
      </c>
      <c r="W61" s="1" t="s">
        <v>1283</v>
      </c>
      <c r="X61" s="1" t="s">
        <v>1413</v>
      </c>
      <c r="Y61" s="1" t="s">
        <v>1414</v>
      </c>
      <c r="AD61" s="1" t="s">
        <v>1415</v>
      </c>
      <c r="AE61" s="1" t="s">
        <v>1416</v>
      </c>
      <c r="AI61" s="1" t="s">
        <v>207</v>
      </c>
      <c r="AP61" s="1" t="s">
        <v>1417</v>
      </c>
      <c r="AY61" s="1" t="s">
        <v>1418</v>
      </c>
      <c r="AZ61" s="1" t="s">
        <v>1419</v>
      </c>
      <c r="BI61" s="1" t="s">
        <v>1420</v>
      </c>
      <c r="BZ61" s="1" t="s">
        <v>1421</v>
      </c>
    </row>
    <row r="62">
      <c r="A62" s="1" t="s">
        <v>1422</v>
      </c>
      <c r="B62" s="1" t="str">
        <f>IFERROR(__xludf.DUMMYFUNCTION("GOOGLETRANSLATE(A:A, ""en"", ""te"")"),"కన్వైర్ XF-92")</f>
        <v>కన్వైర్ XF-92</v>
      </c>
      <c r="C62" s="1" t="s">
        <v>1423</v>
      </c>
      <c r="D62" s="1" t="str">
        <f>IFERROR(__xludf.DUMMYFUNCTION("GOOGLETRANSLATE(C:C, ""en"", ""te"")"),"కన్వైర్ XF-92 (1948 లో XP-92 నుండి తిరిగి నియమించబడింది) ఒక అమెరికన్, డెల్టా వింగ్, మొదటి తరం జెట్ ప్రోటోటైప్. వాస్తవానికి పాయింట్-డిఫెన్స్ ఇంటర్‌సెప్టర్‌గా భావించబడింది, ఈ డిజైన్ తరువాత పూర్తిగా ప్రయోగాత్మక ప్రయోజనాల కోసం ఉపయోగించబడింది మరియు ఒకటి మాత్రమ"&amp;"ే నిర్మించబడింది. ఏది ఏమయినప్పటికీ, ఎఫ్ -102 డెల్టా డాగర్, ఎఫ్ -106 డెల్టా డార్ట్, బి -58 హస్ట్లర్, యుఎస్ నేవీ యొక్క ఎఫ్ 2 వై డార్ట్ మరియు విటోల్ ఎఫ్‌వై పోగోతో సహా అనేక డిజైన్లపై డెల్టా-వింగ్‌ను ఉపయోగించటానికి కన్వైర్ దారితీసింది. ఆగష్టు 1945 కి ముందు, కన"&amp;"్సాలిడేటెడ్-వుల్టీ యొక్క వేల్టీ డివిజన్ ఒక డక్టెడ్ రాకెట్ చేత శక్తినిచ్చే తుడిచిపెట్టిన-వింగ్ విమానం యొక్క అవకాశాన్ని చూసింది. కొన్ని సంవత్సరాల క్రితం, కంపెనీ డిజైన్లను ప్రదర్శించింది, ఇందులో ద్రవ-శీతల రేడియేటర్ ఇంజన్లు ఉన్నాయి. ఈ రూపకల్పనతో, వాహికలో చిన్"&amp;"న రాకెట్ ఇంజన్లు ఉత్పత్తి చేసే వేడిలో ఇంధనం జోడించబడుతుంది, ఇది ""సూడో-రాంజెట్"" ను సృష్టిస్తుంది. [2] ఆగష్టు 1945 లో, అమెరికా ఆర్మీ ఎయిర్ ఫోర్సెస్ (యుఎస్‌ఎఎఎఫ్), త్వరలో అమెరికా వైమానిక దళం అని పేరు మార్చబడుతుంది, 700 mph (1,100 కిమీ/గం) వేగంతో మరియు 50,0"&amp;"00 అడుగుల (15,000 మీటర్ల ఎత్తుకు చేరుకున్న సూపర్సోనిక్ ఇంటర్‌సెప్టర్ కోసం ఒక ప్రతిపాదనను జారీ చేసింది ) నాలుగు నిమిషాల్లో. ఈ డిజైన్‌లో స్వీప్ రెక్కలు మరియు వి-తోకలు, అలాగే శక్తివంతమైన ప్రొపల్షన్ సిస్టమ్ ఉన్నాయి. డక్టెడ్ రాకెట్‌తో పాటు, నాలుగు 1,200 పౌండ్ల"&amp;"-ఫోర్స్ (5.3 kN) రాకెట్లు ఎగ్జాస్ట్ నాజిల్ వద్ద ఉంచబడ్డాయి, వెస్టింగ్‌హౌస్ ఉత్పత్తి చేసిన 1,560 పౌండ్ల-ఫోర్స్ (6.9 kN) 19xB టర్బోజెట్‌తో పాటు. [2] కన్సాలిడేటెడ్ వుల్టీ (తరువాత కన్వైర్) మే 1946 లో అంగీకరించబడింది, రామ్‌జెట్-శక్తితో పనిచేసే విమానాల ప్రతిపాద"&amp;"నతో, USAAF ఎయిర్ మెటీరియల్ కమాండ్ సీక్రెట్ ప్రాజెక్ట్ MX-813 కింద 45 ° తుడిచిపెట్టిన రెక్కతో. అయితే, విండ్ టన్నెల్ పరీక్ష ఈ రూపకల్పనతో అనేక సమస్యలను ప్రదర్శించింది. [3] వెనుకంజలో ఉన్న అంచుని నిఠారుగా మరియు ప్రముఖ అంచు యొక్క స్వీప్‌ను పెంచడం ద్వారా, వారి క"&amp;"ొత్త రెక్క యొక్క లక్షణాలు బాగా మెరుగుపడ్డాయని కన్వైర్ కనుగొన్నాడు. అందువల్ల, జర్మన్ డిజైనర్ అలెగ్జాండర్ లిప్పిష్ దీనిని ప్రభావితం చేసిన సూచనలకు విరుద్ధంగా, కాన్వెయిర్ స్వతంత్రంగా సన్నని హై-స్పీడ్ డెల్టా వింగ్‌ను కనుగొన్నాడు. [4] ఏరోడైనమిక్ రీసెర్చ్ చీఫ్ ర"&amp;"ాల్ఫ్ షిక్ తరువాత రైట్-ప్యాటర్సన్ ఎయిర్ ఫోర్స్ బేస్ వద్ద లిప్పిస్‌ను కలిశారు. సన్నని డెల్టా ముందుకు వెళ్ళే మార్గం అని అతనికి ఒప్పించటానికి ఇది సహాయపడింది, అయినప్పటికీ లిప్పీష్ యొక్క ప్రభావం ""నైతిక మద్దతు"" కంటే ఎక్కువ ఇవ్వలేదు మరియు లిప్పీష్ P.13a ప్రాజె"&amp;"క్ట్ యొక్క మందపాటి వింగ్ మరియు DM వంటి అతని అనేక ఆలోచనలను కాన్వెయిర్ తిరస్కరించాడు -1 యుఎస్ పరీక్షించిన టెస్ట్ గ్లైడర్. [5] [4] ఆరు 2,000 ఎల్బిఎఫ్ (8.9 కెఎన్) ద్రవ-ఇంధన రాకెట్ల బ్యాటరీతో సహాయపడే 1,560 ఎల్బిఎఫ్ (6,900 ఎన్) వెస్టింగ్‌హౌస్ జెట్ ఇంజిన్ ద్వారా"&amp;" శక్తిని అందించాల్సి ఉంది. ఈ మిశ్రమ-చోదక వ్యవస్థకు చాలా పెద్ద తీసుకోవడం వాహిక అవసరం, ఇది జెట్ ఇంజిన్‌కు ఆహారం ఇవ్వడమే కాక, రాకెట్ ఎగ్జాస్ట్ చుట్టూ గాలిని దాటింది. కేంద్రంగా ఉన్న, పెద్ద వాహిక సాంప్రదాయ కాక్‌పిట్ పెట్టడానికి ఎక్కడా లేదు; దాని సాధారణ ప్రదేశం"&amp;"లో ఇది వాహికలోకి లోతుగా అంచనా వేస్తుంది. దీనిని పరిష్కరించడానికి, బృందం డిజైన్‌ను LEDUC 0.10 మరియు మైళ్ళు M.52 రెండింటికి సమానమైన పద్ధతిలో సవరించింది, కాక్‌పిట్‌ను తీసుకోవడం మధ్యలో స్థూపాకార శరీరంలో ఉంచింది. ఈ డిజైన్ 1946 లో యు.ఎస్. వైమానిక దళానికి సమర్పి"&amp;"ంచబడింది మరియు అభివృద్ధికి XP-92 గా అంగీకరించబడింది. [6] డెల్టా వింగ్ లేఅవుట్‌తో ఇన్‌ఫ్లైట్ అనుభవాన్ని పొందడానికి, కాన్వెయిర్ ఒక చిన్న ప్రోటోటైప్, మోడల్ 7002 ను నిర్మించాలని సూచించారు, ఇది USAAF నవంబర్ 1946 లో అంగీకరించింది. [7] అభివృద్ధి సమయం మరియు డబ్బు"&amp;"ను ఆదా చేయడానికి, అనేక భాగాలు ఇతర విమానాల నుండి తీసుకోబడ్డాయి; ప్రధాన గేర్‌ను ఉత్తర అమెరికా ఎఫ్‌జె -1 ఫ్యూరీ నుండి తీసుకున్నారు, బెల్ పి -63 కింగ్‌కోబ్రా నుండి నోస్‌వీల్, ఇంజిన్ మరియు హైడ్రాలిక్స్ లాక్‌హీడ్ పి -80 షూటింగ్ స్టార్ నుండి తీసుకోబడ్డాయి, ఎజెక్"&amp;"షన్ సీట్ మరియు కాక్‌పిట్ పందిరి రద్దు చేయబడ్డాయి. కాన్వెయిర్ ఎక్స్‌పి -81, మరియు చుక్కాని పెడల్స్ బిటి -13 ట్రైనర్ నుండి తీసుకోబడ్డాయి. కాలిఫోర్నియాలోని డౌనీలోని వల్సీ ఫీల్డ్ వద్ద 1947 వేసవిలో నార్త్ అమెరికన్ ఏవియేషన్ తరువాతి మొక్కలను స్వాధీనం చేసుకున్నప్"&amp;"పుడు నిర్మాణం బాగా జరుగుతోంది. ఎయిర్ఫ్రేమ్ శాన్ డియాగోలోని కాన్వెయిర్స్ ప్లాంట్‌కు తరలించబడింది మరియు శరదృతువులో పూర్తయింది. డిసెంబరులో ఇది విండ్ టన్నెల్ పరీక్ష కోసం NACA యొక్క అమెస్ ఏరోనాటికల్ లాబొరేటరీకి ఇంజిన్ లేకుండా రవాణా చేయబడింది. పరీక్ష పూర్తయిన త"&amp;"రువాత, ఎయిర్‌ఫ్రేమ్‌ను శాన్ డియాగోకు తిరిగి ఇచ్చారు, అక్కడ 4,250 ఎల్బిఎఫ్ (18,900 ఎన్) అల్లిసన్ జె 33-ఎ -21 ఇంజిన్‌తో అమర్చారు. [6] విమానం పరీక్ష కోసం సిద్ధంగా ఉన్న సమయానికి, పాయింట్-డిఫెన్స్ ఇంటర్‌సెప్టర్ యొక్క భావన పాతదిగా అనిపించింది మరియు (ఇప్పుడు పున"&amp;" es రూపకల్పన చేయబడిన) F-92 ప్రాజెక్ట్ రద్దు చేయబడింది. వారు [ఎవరు?] పరీక్ష విమానాలను XF-92A గా మార్చాలని నిర్ణయించుకున్నారు. [7] ఏప్రిల్ 1948 లో, XF-92A ను మురోక్ డ్రై లేక్ (తరువాత ఎడ్వర్డ్స్ AFB గా మార్చారు) కు రవాణా చేశారు. ప్రారంభ పరీక్షలు టాక్సీకి పరి"&amp;"మితం చేయబడ్డాయి, అయినప్పటికీ 9 జూన్ 1948 న ఒక చిన్న హాప్ జరిగింది. XF-92A యొక్క మొదటి ఫ్లైట్ 18 సెప్టెంబర్ 1948 న కన్వైర్ టెస్ట్ పైలట్ ఎల్లిస్ డి. ""సామ్"" షానన్ వద్ద నియంత్రణల వద్ద ఉంది. 21 డిసెంబర్ 1948 న బిల్ మార్టిన్ సంస్థ కోసం ఈ విమానాన్ని పరీక్షించడ"&amp;"ం ప్రారంభించాడు. మొత్తం 20 గంటల 33 నిమిషాల 47 విమానాల తరువాత, ఈ విమానం 26 ఆగస్టు 1949 న USAAF కి మార్చబడింది, [8] పరీక్షను ఫ్రాంక్ ఎవరెస్ట్ మరియు చక్ యేగెర్‌కు పరీక్షించారు. [3] 13 అక్టోబర్ 1949 న XF-92A ను ఎగురవేసిన మొదటి వైమానిక దళ పైలట్ యేగెర్. [8] తన "&amp;"రెండవ విమానంలో అతను 4 గ్రా స్ప్లిట్-ఎస్ డైవ్‌లో విమానాన్ని పావురం చేస్తాడు, కొద్దిసేపు మాక్ 1.05 కి చేరుకున్నాడు. [9] ఈ విమానంలో దిగేటప్పుడు అతను తన మొదటి ప్రయత్నం నుండి సమస్యలను నివారించడానికి ఫార్వర్డ్ స్పీడ్‌ను మందగించడానికి ముక్కును అధికంగా మరియు అధిక"&amp;"ంగా లాగడం కొనసాగించాడు. ఆశ్చర్యకరంగా, విమానం నిలిచిపోదు; అతను 45 డిగ్రీల పిచ్‌కు చేరుకునే వరకు ముక్కును పెంచడం కొనసాగించగలిగాడు, 67 mph (108 కిమీ/గం) వద్ద ల్యాండింగ్‌కు ఆ వైఖరిలో నియంత్రణలో ఉన్నాడు, 100 mph (160 కిమీ/గం) కన్వైర్ నిర్వహించే దానికంటే నెమ్మద"&amp;"ిగా ఉన్నాడు. 1951 లో, XF-92A ను అల్లిసన్ J33-A-29 ఇంజిన్‌తో ఆఫ్టర్‌బర్నర్‌తో రీఫిట్ చేశారు, ఇది 7,500 ఎల్బిఎఫ్ (33,000 ఎన్) ను అందించింది. 20 జూలై 1951 న తిరిగి ఇంజిన్ చేసిన XF-92A ను మొదటిసారి యేగర్ ఎగురవేసింది. అయితే, పనితీరులో చాలా తక్కువ మెరుగుదల ఉంది"&amp;". అదనంగా, ఈ ఇంజిన్‌తో నిర్వహణ సమస్యలు ఉన్నాయి మరియు రాబోయే 19 నెలల్లో 21 విమానాలు మాత్రమే జరిగాయి. [3] తుది ఇంజిన్ మార్పు 5,400 ఎల్బిఎఫ్ (24,000 ఎన్) జె 33-ఎ -16 కు జరిగింది. 9 ఏప్రిల్ 1953 న, స్కాట్ క్రాస్‌ఫీల్డ్ నాకా తరపున వరుస విమానాలను ప్రారంభించాడు. "&amp;"ఈ పరీక్షలు హై-స్పీడ్ మలుపుల సమయంలో హింసాత్మక పిచ్-అప్ ధోరణిని వెల్లడించాయి, తరచుగా 6 గ్రా, మరియు ఒక సందర్భంలో 8 గ్రా. రెక్క కంచెల చేరిక ఈ సమస్యను పాక్షికంగా తగ్గించింది. 14 అక్టోబర్ 1953 నాటికి క్రాస్‌ఫీల్డ్ XF-92A లో 25 విమానాలను ఎగురవేసింది. [10] విమానం"&amp;" యొక్క చివరి విమాన తరువాత క్రాస్ఫీల్డ్ సరస్సు మంచం నుండి పన్ను విధించడంతో ముక్కు గేర్ కూలిపోయింది మరియు విమానం రిటైర్ అయ్యింది. [11] పైలట్లలో ఎవరూ డిజైన్ గురించి చెప్పడానికి చాలా మంచివారు కాదు. యేగెర్ ""ఇది ఎగరడానికి ఒక గమ్మత్తైన విమానం, కానీ ... నేను దాన"&amp;"ిని 1.05 మార్క్‌కు తీసుకున్నాను"" అని వ్యాఖ్యానించాడు. క్రాస్ఫీల్డ్ మరింత ప్రత్యక్షంగా ఉంది, ""ఎవ్వరూ XF-92 ను ఎగరడానికి ఇష్టపడలేదు. ఆ విమానానికి పైలట్ల శ్రేణి లేదు. ఇది ఒక దయనీయమైన ఎగిరే మృగం. అందరూ ఇది బలహీనంగా ఉందని ఫిర్యాదు చేశారు. [12] [13] డెల్టా వి"&amp;"ంగ్ యొక్క సన్నని ఎయిర్‌ఫాయిల్ క్రాస్ సెక్షన్, తక్కువ బరువు మరియు నిర్మాణ బలం సూపర్సోనిక్ విమానానికి మంచి అభ్యర్థిగా మారాయి. 425 అడుగుల 2 (39 మీ 2) యొక్క పెద్ద ఉపరితల వైశాల్యం తక్కువ వింగ్ లోడింగ్ ఇచ్చింది, ఇది మంచి-స్పీడ్ పనితీరుకు దారితీసింది. చాలా నెమ్మ"&amp;"దిగా ల్యాండింగ్ వేగం సాధించవచ్చు, చాలా ముక్కు-అధిక ల్యాండింగ్ కోణాల ఖర్చుతో మరియు ఫలితంగా కనిపించని దృశ్యమానత. మంచి హై-స్పీడ్ మరియు తక్కువ-స్పీడ్ లక్షణాల కలయిక ఇతర ప్లాన్‌ఫార్మ్‌ల కోసం సాధించడం చాలా కష్టం. XF-92 కూడా ఇష్టపడనప్పటికీ, డిజైన్ భావన స్పష్టంగా "&amp;"వాగ్దానం చేసింది మరియు డెల్టా వింగ్ 1950 మరియు 1960 లలో అనేక కన్వైర్ డిజైన్లలో ఉపయోగించబడింది. విమాన డిజైనర్లకు ప్రత్యేక ఆసక్తి ఏమిటంటే, యేగెర్ తన రెండవ విమానంలో అనుకోకుండా మంచి తక్కువ-వేగం ప్రవర్తన. ఈ విమానం చాలా ఎక్కువ దాడి (ఆల్ఫా) వద్ద నియంత్రించదగినది"&amp;"గా కొనసాగింది, ఇక్కడ సాంప్రదాయిక లేఅవుట్ నిలిచిపోతుంది. దీనికి కారణం రెక్క పైభాగంలో ఒక పెద్ద సుడిగుండం యొక్క unexpected హించని సృష్టిగా మారింది, ఇది అధిక ఆల్ఫా వద్ద ఫ్యూజ్‌లేజ్ మరియు రెక్క యొక్క ప్రముఖ అంచు మధ్య వాయు ప్రవాహం ద్వారా ఉత్పత్తి అవుతుంది. వోర్"&amp;"టెక్స్ రెక్క యొక్క ఎగువ ఉపరితలంపై ""జతచేయబడింది"", విమానం యొక్క ఫార్వర్డ్ స్పీడ్ కంటే చాలా ఎక్కువ వేగంతో గాలిని కదిలిస్తుంది. ఈ క్లిష్టమైన ప్రాంతంలో ప్రవాహాన్ని నియంత్రించడం ద్వారా, డెల్టా యొక్క పనితీరు కవరును బాగా విస్తరించవచ్చు, ఇది 1960 మరియు 1970 లలో "&amp;"చాలా డెల్టా-వింగ్ డిజైన్లలో కానార్డ్‌లను ప్రవేశపెట్టడానికి దారితీసింది. ఇటీవల ""మినీ-డెల్టాస్"", ప్రముఖ అంచు పొడిగింపుల రూపంలో, చాలా ఫైటర్ విమానాలలో సాధారణం అయ్యింది, ఇది మరింత సాంప్రదాయిక వింగ్ ప్లానోఫార్మ్ మీద సుడిగుండం సృష్టించింది. ఫైటర్స్ ఆఫ్ ది అమెర"&amp;"ికా ఎయిర్ ఫోర్స్ [15] సాధారణ లక్షణాల పనితీరు XF-92A యొక్క అసాధారణమైన అనువర్తనం సినిమా మోడల్‌గా ఉంది, ఇది హోవార్డ్ హ్యూస్ చిత్రం జెట్ పైలట్‌లో ""మిగ్ -23"" పాత్రలో అడుగుపెట్టింది, జాన్ నటించింది వేన్ మరియు జానెట్ లీ. ఈ చిత్రాన్ని విడుదల చేయడంలో సుదీర్ఘ ఆలస"&amp;"్యం కారణంగా, 1957 లో కనిపించే సమయానికి, XF-92A పాత్ర కట్టింగ్ రూమ్ అంతస్తులో మిగిలిపోయింది. [17] విలియం హోల్డెన్ నటించిన ది అన్‌నోన్ (1956) ఈ చిత్రంలో ఇది కనిపించింది, మళ్ళీ మరొక విమానం ముసుగులో, ఈసారి, ఎఫ్ -102 డెల్టా డాగర్. [18] పోల్చదగిన పాత్ర, కాన్ఫిగ"&amp;"రేషన్ మరియు ERA సంబంధిత జాబితాల సంబంధిత అభివృద్ధి విమానం")</f>
        <v>కన్వైర్ XF-92 (1948 లో XP-92 నుండి తిరిగి నియమించబడింది) ఒక అమెరికన్, డెల్టా వింగ్, మొదటి తరం జెట్ ప్రోటోటైప్. వాస్తవానికి పాయింట్-డిఫెన్స్ ఇంటర్‌సెప్టర్‌గా భావించబడింది, ఈ డిజైన్ తరువాత పూర్తిగా ప్రయోగాత్మక ప్రయోజనాల కోసం ఉపయోగించబడింది మరియు ఒకటి మాత్రమే నిర్మించబడింది. ఏది ఏమయినప్పటికీ, ఎఫ్ -102 డెల్టా డాగర్, ఎఫ్ -106 డెల్టా డార్ట్, బి -58 హస్ట్లర్, యుఎస్ నేవీ యొక్క ఎఫ్ 2 వై డార్ట్ మరియు విటోల్ ఎఫ్‌వై పోగోతో సహా అనేక డిజైన్లపై డెల్టా-వింగ్‌ను ఉపయోగించటానికి కన్వైర్ దారితీసింది. ఆగష్టు 1945 కి ముందు, కన్సాలిడేటెడ్-వుల్టీ యొక్క వేల్టీ డివిజన్ ఒక డక్టెడ్ రాకెట్ చేత శక్తినిచ్చే తుడిచిపెట్టిన-వింగ్ విమానం యొక్క అవకాశాన్ని చూసింది. కొన్ని సంవత్సరాల క్రితం, కంపెనీ డిజైన్లను ప్రదర్శించింది, ఇందులో ద్రవ-శీతల రేడియేటర్ ఇంజన్లు ఉన్నాయి. ఈ రూపకల్పనతో, వాహికలో చిన్న రాకెట్ ఇంజన్లు ఉత్పత్తి చేసే వేడిలో ఇంధనం జోడించబడుతుంది, ఇది "సూడో-రాంజెట్" ను సృష్టిస్తుంది. [2] ఆగష్టు 1945 లో, అమెరికా ఆర్మీ ఎయిర్ ఫోర్సెస్ (యుఎస్‌ఎఎఎఫ్), త్వరలో అమెరికా వైమానిక దళం అని పేరు మార్చబడుతుంది, 700 mph (1,100 కిమీ/గం) వేగంతో మరియు 50,000 అడుగుల (15,000 మీటర్ల ఎత్తుకు చేరుకున్న సూపర్సోనిక్ ఇంటర్‌సెప్టర్ కోసం ఒక ప్రతిపాదనను జారీ చేసింది ) నాలుగు నిమిషాల్లో. ఈ డిజైన్‌లో స్వీప్ రెక్కలు మరియు వి-తోకలు, అలాగే శక్తివంతమైన ప్రొపల్షన్ సిస్టమ్ ఉన్నాయి. డక్టెడ్ రాకెట్‌తో పాటు, నాలుగు 1,200 పౌండ్ల-ఫోర్స్ (5.3 kN) రాకెట్లు ఎగ్జాస్ట్ నాజిల్ వద్ద ఉంచబడ్డాయి, వెస్టింగ్‌హౌస్ ఉత్పత్తి చేసిన 1,560 పౌండ్ల-ఫోర్స్ (6.9 kN) 19xB టర్బోజెట్‌తో పాటు. [2] కన్సాలిడేటెడ్ వుల్టీ (తరువాత కన్వైర్) మే 1946 లో అంగీకరించబడింది, రామ్‌జెట్-శక్తితో పనిచేసే విమానాల ప్రతిపాదనతో, USAAF ఎయిర్ మెటీరియల్ కమాండ్ సీక్రెట్ ప్రాజెక్ట్ MX-813 కింద 45 ° తుడిచిపెట్టిన రెక్కతో. అయితే, విండ్ టన్నెల్ పరీక్ష ఈ రూపకల్పనతో అనేక సమస్యలను ప్రదర్శించింది. [3] వెనుకంజలో ఉన్న అంచుని నిఠారుగా మరియు ప్రముఖ అంచు యొక్క స్వీప్‌ను పెంచడం ద్వారా, వారి కొత్త రెక్క యొక్క లక్షణాలు బాగా మెరుగుపడ్డాయని కన్వైర్ కనుగొన్నాడు. అందువల్ల, జర్మన్ డిజైనర్ అలెగ్జాండర్ లిప్పిష్ దీనిని ప్రభావితం చేసిన సూచనలకు విరుద్ధంగా, కాన్వెయిర్ స్వతంత్రంగా సన్నని హై-స్పీడ్ డెల్టా వింగ్‌ను కనుగొన్నాడు. [4] ఏరోడైనమిక్ రీసెర్చ్ చీఫ్ రాల్ఫ్ షిక్ తరువాత రైట్-ప్యాటర్సన్ ఎయిర్ ఫోర్స్ బేస్ వద్ద లిప్పిస్‌ను కలిశారు. సన్నని డెల్టా ముందుకు వెళ్ళే మార్గం అని అతనికి ఒప్పించటానికి ఇది సహాయపడింది, అయినప్పటికీ లిప్పీష్ యొక్క ప్రభావం "నైతిక మద్దతు" కంటే ఎక్కువ ఇవ్వలేదు మరియు లిప్పీష్ P.13a ప్రాజెక్ట్ యొక్క మందపాటి వింగ్ మరియు DM వంటి అతని అనేక ఆలోచనలను కాన్వెయిర్ తిరస్కరించాడు -1 యుఎస్ పరీక్షించిన టెస్ట్ గ్లైడర్. [5] [4] ఆరు 2,000 ఎల్బిఎఫ్ (8.9 కెఎన్) ద్రవ-ఇంధన రాకెట్ల బ్యాటరీతో సహాయపడే 1,560 ఎల్బిఎఫ్ (6,900 ఎన్) వెస్టింగ్‌హౌస్ జెట్ ఇంజిన్ ద్వారా శక్తిని అందించాల్సి ఉంది. ఈ మిశ్రమ-చోదక వ్యవస్థకు చాలా పెద్ద తీసుకోవడం వాహిక అవసరం, ఇది జెట్ ఇంజిన్‌కు ఆహారం ఇవ్వడమే కాక, రాకెట్ ఎగ్జాస్ట్ చుట్టూ గాలిని దాటింది. కేంద్రంగా ఉన్న, పెద్ద వాహిక సాంప్రదాయ కాక్‌పిట్ పెట్టడానికి ఎక్కడా లేదు; దాని సాధారణ ప్రదేశంలో ఇది వాహికలోకి లోతుగా అంచనా వేస్తుంది. దీనిని పరిష్కరించడానికి, బృందం డిజైన్‌ను LEDUC 0.10 మరియు మైళ్ళు M.52 రెండింటికి సమానమైన పద్ధతిలో సవరించింది, కాక్‌పిట్‌ను తీసుకోవడం మధ్యలో స్థూపాకార శరీరంలో ఉంచింది. ఈ డిజైన్ 1946 లో యు.ఎస్. వైమానిక దళానికి సమర్పించబడింది మరియు అభివృద్ధికి XP-92 గా అంగీకరించబడింది. [6] డెల్టా వింగ్ లేఅవుట్‌తో ఇన్‌ఫ్లైట్ అనుభవాన్ని పొందడానికి, కాన్వెయిర్ ఒక చిన్న ప్రోటోటైప్, మోడల్ 7002 ను నిర్మించాలని సూచించారు, ఇది USAAF నవంబర్ 1946 లో అంగీకరించింది. [7] అభివృద్ధి సమయం మరియు డబ్బును ఆదా చేయడానికి, అనేక భాగాలు ఇతర విమానాల నుండి తీసుకోబడ్డాయి; ప్రధాన గేర్‌ను ఉత్తర అమెరికా ఎఫ్‌జె -1 ఫ్యూరీ నుండి తీసుకున్నారు, బెల్ పి -63 కింగ్‌కోబ్రా నుండి నోస్‌వీల్, ఇంజిన్ మరియు హైడ్రాలిక్స్ లాక్‌హీడ్ పి -80 షూటింగ్ స్టార్ నుండి తీసుకోబడ్డాయి, ఎజెక్షన్ సీట్ మరియు కాక్‌పిట్ పందిరి రద్దు చేయబడ్డాయి. కాన్వెయిర్ ఎక్స్‌పి -81, మరియు చుక్కాని పెడల్స్ బిటి -13 ట్రైనర్ నుండి తీసుకోబడ్డాయి. కాలిఫోర్నియాలోని డౌనీలోని వల్సీ ఫీల్డ్ వద్ద 1947 వేసవిలో నార్త్ అమెరికన్ ఏవియేషన్ తరువాతి మొక్కలను స్వాధీనం చేసుకున్నప్పుడు నిర్మాణం బాగా జరుగుతోంది. ఎయిర్ఫ్రేమ్ శాన్ డియాగోలోని కాన్వెయిర్స్ ప్లాంట్‌కు తరలించబడింది మరియు శరదృతువులో పూర్తయింది. డిసెంబరులో ఇది విండ్ టన్నెల్ పరీక్ష కోసం NACA యొక్క అమెస్ ఏరోనాటికల్ లాబొరేటరీకి ఇంజిన్ లేకుండా రవాణా చేయబడింది. పరీక్ష పూర్తయిన తరువాత, ఎయిర్‌ఫ్రేమ్‌ను శాన్ డియాగోకు తిరిగి ఇచ్చారు, అక్కడ 4,250 ఎల్బిఎఫ్ (18,900 ఎన్) అల్లిసన్ జె 33-ఎ -21 ఇంజిన్‌తో అమర్చారు. [6] విమానం పరీక్ష కోసం సిద్ధంగా ఉన్న సమయానికి, పాయింట్-డిఫెన్స్ ఇంటర్‌సెప్టర్ యొక్క భావన పాతదిగా అనిపించింది మరియు (ఇప్పుడు పున es రూపకల్పన చేయబడిన) F-92 ప్రాజెక్ట్ రద్దు చేయబడింది. వారు [ఎవరు?] పరీక్ష విమానాలను XF-92A గా మార్చాలని నిర్ణయించుకున్నారు. [7] ఏప్రిల్ 1948 లో, XF-92A ను మురోక్ డ్రై లేక్ (తరువాత ఎడ్వర్డ్స్ AFB గా మార్చారు) కు రవాణా చేశారు. ప్రారంభ పరీక్షలు టాక్సీకి పరిమితం చేయబడ్డాయి, అయినప్పటికీ 9 జూన్ 1948 న ఒక చిన్న హాప్ జరిగింది. XF-92A యొక్క మొదటి ఫ్లైట్ 18 సెప్టెంబర్ 1948 న కన్వైర్ టెస్ట్ పైలట్ ఎల్లిస్ డి. "సామ్" షానన్ వద్ద నియంత్రణల వద్ద ఉంది. 21 డిసెంబర్ 1948 న బిల్ మార్టిన్ సంస్థ కోసం ఈ విమానాన్ని పరీక్షించడం ప్రారంభించాడు. మొత్తం 20 గంటల 33 నిమిషాల 47 విమానాల తరువాత, ఈ విమానం 26 ఆగస్టు 1949 న USAAF కి మార్చబడింది, [8] పరీక్షను ఫ్రాంక్ ఎవరెస్ట్ మరియు చక్ యేగెర్‌కు పరీక్షించారు. [3] 13 అక్టోబర్ 1949 న XF-92A ను ఎగురవేసిన మొదటి వైమానిక దళ పైలట్ యేగెర్. [8] తన రెండవ విమానంలో అతను 4 గ్రా స్ప్లిట్-ఎస్ డైవ్‌లో విమానాన్ని పావురం చేస్తాడు, కొద్దిసేపు మాక్ 1.05 కి చేరుకున్నాడు. [9] ఈ విమానంలో దిగేటప్పుడు అతను తన మొదటి ప్రయత్నం నుండి సమస్యలను నివారించడానికి ఫార్వర్డ్ స్పీడ్‌ను మందగించడానికి ముక్కును అధికంగా మరియు అధికంగా లాగడం కొనసాగించాడు. ఆశ్చర్యకరంగా, విమానం నిలిచిపోదు; అతను 45 డిగ్రీల పిచ్‌కు చేరుకునే వరకు ముక్కును పెంచడం కొనసాగించగలిగాడు, 67 mph (108 కిమీ/గం) వద్ద ల్యాండింగ్‌కు ఆ వైఖరిలో నియంత్రణలో ఉన్నాడు, 100 mph (160 కిమీ/గం) కన్వైర్ నిర్వహించే దానికంటే నెమ్మదిగా ఉన్నాడు. 1951 లో, XF-92A ను అల్లిసన్ J33-A-29 ఇంజిన్‌తో ఆఫ్టర్‌బర్నర్‌తో రీఫిట్ చేశారు, ఇది 7,500 ఎల్బిఎఫ్ (33,000 ఎన్) ను అందించింది. 20 జూలై 1951 న తిరిగి ఇంజిన్ చేసిన XF-92A ను మొదటిసారి యేగర్ ఎగురవేసింది. అయితే, పనితీరులో చాలా తక్కువ మెరుగుదల ఉంది. అదనంగా, ఈ ఇంజిన్‌తో నిర్వహణ సమస్యలు ఉన్నాయి మరియు రాబోయే 19 నెలల్లో 21 విమానాలు మాత్రమే జరిగాయి. [3] తుది ఇంజిన్ మార్పు 5,400 ఎల్బిఎఫ్ (24,000 ఎన్) జె 33-ఎ -16 కు జరిగింది. 9 ఏప్రిల్ 1953 న, స్కాట్ క్రాస్‌ఫీల్డ్ నాకా తరపున వరుస విమానాలను ప్రారంభించాడు. ఈ పరీక్షలు హై-స్పీడ్ మలుపుల సమయంలో హింసాత్మక పిచ్-అప్ ధోరణిని వెల్లడించాయి, తరచుగా 6 గ్రా, మరియు ఒక సందర్భంలో 8 గ్రా. రెక్క కంచెల చేరిక ఈ సమస్యను పాక్షికంగా తగ్గించింది. 14 అక్టోబర్ 1953 నాటికి క్రాస్‌ఫీల్డ్ XF-92A లో 25 విమానాలను ఎగురవేసింది. [10] విమానం యొక్క చివరి విమాన తరువాత క్రాస్ఫీల్డ్ సరస్సు మంచం నుండి పన్ను విధించడంతో ముక్కు గేర్ కూలిపోయింది మరియు విమానం రిటైర్ అయ్యింది. [11] పైలట్లలో ఎవరూ డిజైన్ గురించి చెప్పడానికి చాలా మంచివారు కాదు. యేగెర్ "ఇది ఎగరడానికి ఒక గమ్మత్తైన విమానం, కానీ ... నేను దానిని 1.05 మార్క్‌కు తీసుకున్నాను" అని వ్యాఖ్యానించాడు. క్రాస్ఫీల్డ్ మరింత ప్రత్యక్షంగా ఉంది, "ఎవ్వరూ XF-92 ను ఎగరడానికి ఇష్టపడలేదు. ఆ విమానానికి పైలట్ల శ్రేణి లేదు. ఇది ఒక దయనీయమైన ఎగిరే మృగం. అందరూ ఇది బలహీనంగా ఉందని ఫిర్యాదు చేశారు. [12] [13] డెల్టా వింగ్ యొక్క సన్నని ఎయిర్‌ఫాయిల్ క్రాస్ సెక్షన్, తక్కువ బరువు మరియు నిర్మాణ బలం సూపర్సోనిక్ విమానానికి మంచి అభ్యర్థిగా మారాయి. 425 అడుగుల 2 (39 మీ 2) యొక్క పెద్ద ఉపరితల వైశాల్యం తక్కువ వింగ్ లోడింగ్ ఇచ్చింది, ఇది మంచి-స్పీడ్ పనితీరుకు దారితీసింది. చాలా నెమ్మదిగా ల్యాండింగ్ వేగం సాధించవచ్చు, చాలా ముక్కు-అధిక ల్యాండింగ్ కోణాల ఖర్చుతో మరియు ఫలితంగా కనిపించని దృశ్యమానత. మంచి హై-స్పీడ్ మరియు తక్కువ-స్పీడ్ లక్షణాల కలయిక ఇతర ప్లాన్‌ఫార్మ్‌ల కోసం సాధించడం చాలా కష్టం. XF-92 కూడా ఇష్టపడనప్పటికీ, డిజైన్ భావన స్పష్టంగా వాగ్దానం చేసింది మరియు డెల్టా వింగ్ 1950 మరియు 1960 లలో అనేక కన్వైర్ డిజైన్లలో ఉపయోగించబడింది. విమాన డిజైనర్లకు ప్రత్యేక ఆసక్తి ఏమిటంటే, యేగెర్ తన రెండవ విమానంలో అనుకోకుండా మంచి తక్కువ-వేగం ప్రవర్తన. ఈ విమానం చాలా ఎక్కువ దాడి (ఆల్ఫా) వద్ద నియంత్రించదగినదిగా కొనసాగింది, ఇక్కడ సాంప్రదాయిక లేఅవుట్ నిలిచిపోతుంది. దీనికి కారణం రెక్క పైభాగంలో ఒక పెద్ద సుడిగుండం యొక్క unexpected హించని సృష్టిగా మారింది, ఇది అధిక ఆల్ఫా వద్ద ఫ్యూజ్‌లేజ్ మరియు రెక్క యొక్క ప్రముఖ అంచు మధ్య వాయు ప్రవాహం ద్వారా ఉత్పత్తి అవుతుంది. వోర్టెక్స్ రెక్క యొక్క ఎగువ ఉపరితలంపై "జతచేయబడింది", విమానం యొక్క ఫార్వర్డ్ స్పీడ్ కంటే చాలా ఎక్కువ వేగంతో గాలిని కదిలిస్తుంది. ఈ క్లిష్టమైన ప్రాంతంలో ప్రవాహాన్ని నియంత్రించడం ద్వారా, డెల్టా యొక్క పనితీరు కవరును బాగా విస్తరించవచ్చు, ఇది 1960 మరియు 1970 లలో చాలా డెల్టా-వింగ్ డిజైన్లలో కానార్డ్‌లను ప్రవేశపెట్టడానికి దారితీసింది. ఇటీవల "మినీ-డెల్టాస్", ప్రముఖ అంచు పొడిగింపుల రూపంలో, చాలా ఫైటర్ విమానాలలో సాధారణం అయ్యింది, ఇది మరింత సాంప్రదాయిక వింగ్ ప్లానోఫార్మ్ మీద సుడిగుండం సృష్టించింది. ఫైటర్స్ ఆఫ్ ది అమెరికా ఎయిర్ ఫోర్స్ [15] సాధారణ లక్షణాల పనితీరు XF-92A యొక్క అసాధారణమైన అనువర్తనం సినిమా మోడల్‌గా ఉంది, ఇది హోవార్డ్ హ్యూస్ చిత్రం జెట్ పైలట్‌లో "మిగ్ -23" పాత్రలో అడుగుపెట్టింది, జాన్ నటించింది వేన్ మరియు జానెట్ లీ. ఈ చిత్రాన్ని విడుదల చేయడంలో సుదీర్ఘ ఆలస్యం కారణంగా, 1957 లో కనిపించే సమయానికి, XF-92A పాత్ర కట్టింగ్ రూమ్ అంతస్తులో మిగిలిపోయింది. [17] విలియం హోల్డెన్ నటించిన ది అన్‌నోన్ (1956) ఈ చిత్రంలో ఇది కనిపించింది, మళ్ళీ మరొక విమానం ముసుగులో, ఈసారి, ఎఫ్ -102 డెల్టా డాగర్. [18] పోల్చదగిన పాత్ర, కాన్ఫిగరేషన్ మరియు ERA సంబంధిత జాబితాల సంబంధిత అభివృద్ధి విమానం</v>
      </c>
      <c r="E62" s="1" t="s">
        <v>1424</v>
      </c>
      <c r="M62" s="1" t="s">
        <v>1425</v>
      </c>
      <c r="N62" s="1" t="str">
        <f>IFERROR(__xludf.DUMMYFUNCTION("GOOGLETRANSLATE(M:M, ""en"", ""te"")"),"పాయింట్-లోపం ఇంటర్‌సెప్టర్ ప్రయోగాత్మక విమానం")</f>
        <v>పాయింట్-లోపం ఇంటర్‌సెప్టర్ ప్రయోగాత్మక విమానం</v>
      </c>
      <c r="O62" s="1" t="s">
        <v>1426</v>
      </c>
      <c r="P62" s="1" t="s">
        <v>1427</v>
      </c>
      <c r="Q62" s="1" t="str">
        <f>IFERROR(__xludf.DUMMYFUNCTION("GOOGLETRANSLATE(P:P, ""en"", ""te"")"),"కన్వైర్")</f>
        <v>కన్వైర్</v>
      </c>
      <c r="R62" s="2" t="s">
        <v>1428</v>
      </c>
      <c r="U62" s="1" t="s">
        <v>1429</v>
      </c>
      <c r="V62" s="1">
        <v>1.0</v>
      </c>
      <c r="W62" s="1">
        <v>1.0</v>
      </c>
      <c r="X62" s="1" t="s">
        <v>1430</v>
      </c>
      <c r="Y62" s="1" t="s">
        <v>1431</v>
      </c>
      <c r="Z62" s="1" t="s">
        <v>1432</v>
      </c>
      <c r="AA62" s="1" t="s">
        <v>1433</v>
      </c>
      <c r="AB62" s="1" t="s">
        <v>1434</v>
      </c>
      <c r="AC62" s="1" t="s">
        <v>1435</v>
      </c>
      <c r="AD62" s="1" t="s">
        <v>1436</v>
      </c>
      <c r="AE62" s="1" t="s">
        <v>1437</v>
      </c>
      <c r="AG62" s="1" t="s">
        <v>1438</v>
      </c>
      <c r="AH62" s="1" t="s">
        <v>1439</v>
      </c>
      <c r="AI62" s="1" t="s">
        <v>1440</v>
      </c>
      <c r="AM62" s="1" t="s">
        <v>166</v>
      </c>
      <c r="AN62" s="1" t="str">
        <f>IFERROR(__xludf.DUMMYFUNCTION("GOOGLETRANSLATE(AM:AM, ""en"", ""te"")"),"అమెరికా వైమానిక దళం")</f>
        <v>అమెరికా వైమానిక దళం</v>
      </c>
      <c r="AO62" s="1" t="s">
        <v>167</v>
      </c>
      <c r="AP62" s="1" t="s">
        <v>1441</v>
      </c>
      <c r="AR62" s="1" t="s">
        <v>1442</v>
      </c>
      <c r="AY62" s="1" t="s">
        <v>1443</v>
      </c>
      <c r="BO62" s="1" t="s">
        <v>1444</v>
      </c>
      <c r="CR62" s="1">
        <v>0.51</v>
      </c>
    </row>
    <row r="63">
      <c r="A63" s="1" t="s">
        <v>1445</v>
      </c>
      <c r="B63" s="1" t="str">
        <f>IFERROR(__xludf.DUMMYFUNCTION("GOOGLETRANSLATE(A:A, ""en"", ""te"")"),"కోర్వస్ ఫాంటమ్")</f>
        <v>కోర్వస్ ఫాంటమ్</v>
      </c>
      <c r="C63" s="1" t="s">
        <v>1446</v>
      </c>
      <c r="D63" s="1" t="str">
        <f>IFERROR(__xludf.DUMMYFUNCTION("GOOGLETRANSLATE(C:C, ""en"", ""te"")"),"కొర్వస్ ఫాంటమ్ అనేది హంగేరియన్ రెండు-సీట్ల అల్ట్రాలైట్ విమానం, ఇది కొర్వస్ విమానం ద్వారా ఉత్పత్తి అవుతుంది. [1] [2] USA లో దీనిని ఫాల్కన్ LS గా విక్రయించింది, 2008 నుండి 2010 వరకు టి అండ్ టి ఏవియేషన్ చేత, 2010 నుండి రెనెగేడ్ లైట్ స్పోర్ట్ చేత. [3] జర్మనీల"&amp;"ో ఈ విమానం వైల్డ్ ఏంజెల్ మరియు యునైటెడ్ కింగ్‌డమ్‌లో క్రూసేడర్ అని పిలుస్తారు. [2] కార్వస్ వెబ్‌సైట్ నుండి డేటా [4] సాధారణ లక్షణాల పనితీరు")</f>
        <v>కొర్వస్ ఫాంటమ్ అనేది హంగేరియన్ రెండు-సీట్ల అల్ట్రాలైట్ విమానం, ఇది కొర్వస్ విమానం ద్వారా ఉత్పత్తి అవుతుంది. [1] [2] USA లో దీనిని ఫాల్కన్ LS గా విక్రయించింది, 2008 నుండి 2010 వరకు టి అండ్ టి ఏవియేషన్ చేత, 2010 నుండి రెనెగేడ్ లైట్ స్పోర్ట్ చేత. [3] జర్మనీలో ఈ విమానం వైల్డ్ ఏంజెల్ మరియు యునైటెడ్ కింగ్‌డమ్‌లో క్రూసేడర్ అని పిలుస్తారు. [2] కార్వస్ వెబ్‌సైట్ నుండి డేటా [4] సాధారణ లక్షణాల పనితీరు</v>
      </c>
      <c r="E63" s="1" t="s">
        <v>1447</v>
      </c>
      <c r="M63" s="1" t="s">
        <v>1448</v>
      </c>
      <c r="N63" s="1" t="str">
        <f>IFERROR(__xludf.DUMMYFUNCTION("GOOGLETRANSLATE(M:M, ""en"", ""te"")"),"మోనోప్లేన్ పర్యటన")</f>
        <v>మోనోప్లేన్ పర్యటన</v>
      </c>
      <c r="O63" s="1" t="s">
        <v>1449</v>
      </c>
      <c r="P63" s="1" t="s">
        <v>1450</v>
      </c>
      <c r="Q63" s="1" t="str">
        <f>IFERROR(__xludf.DUMMYFUNCTION("GOOGLETRANSLATE(P:P, ""en"", ""te"")"),"కార్వస్ విమానం")</f>
        <v>కార్వస్ విమానం</v>
      </c>
      <c r="R63" s="1" t="s">
        <v>1451</v>
      </c>
      <c r="U63" s="1">
        <v>2006.0</v>
      </c>
      <c r="W63" s="1">
        <v>2.0</v>
      </c>
      <c r="X63" s="1" t="s">
        <v>1452</v>
      </c>
      <c r="Y63" s="1" t="s">
        <v>1453</v>
      </c>
      <c r="Z63" s="1" t="s">
        <v>1454</v>
      </c>
      <c r="AA63" s="1" t="s">
        <v>1455</v>
      </c>
      <c r="AD63" s="1" t="s">
        <v>1456</v>
      </c>
      <c r="AE63" s="1" t="s">
        <v>1457</v>
      </c>
      <c r="AF63" s="1" t="s">
        <v>1458</v>
      </c>
      <c r="AJ63" s="1" t="s">
        <v>443</v>
      </c>
      <c r="AP63" s="1" t="s">
        <v>253</v>
      </c>
      <c r="AZ63" s="1" t="s">
        <v>1459</v>
      </c>
      <c r="BG63" s="1" t="s">
        <v>1460</v>
      </c>
      <c r="BH63" s="2" t="s">
        <v>1461</v>
      </c>
      <c r="CC63" s="1" t="s">
        <v>1462</v>
      </c>
    </row>
    <row r="64">
      <c r="A64" s="1" t="s">
        <v>1463</v>
      </c>
      <c r="B64" s="1" t="str">
        <f>IFERROR(__xludf.DUMMYFUNCTION("GOOGLETRANSLATE(A:A, ""en"", ""te"")"),"నాల్ సరస్")</f>
        <v>నాల్ సరస్</v>
      </c>
      <c r="C64" s="1" t="s">
        <v>1464</v>
      </c>
      <c r="D64" s="1" t="str">
        <f>IFERROR(__xludf.DUMMYFUNCTION("GOOGLETRANSLATE(C:C, ""en"", ""te"")"),"నేషనల్ ఏరోస్పేస్ లాబొరేటరీస్ (నాల్) రూపొందించిన లైట్ ట్రాన్స్‌పోర్ట్ ఎయిర్‌క్రాఫ్ట్ విభాగంలో నాల్ సరస్ (సంస్కృత: ""క్రేన్"") మొట్టమొదటి భారతీయ బహుళ-ప్రయోజన పౌర విమానం. జనవరి 2016 లో, ఈ ప్రాజెక్ట్ రద్దు చేయబడిందని నివేదించబడింది. [2] కానీ ఫిబ్రవరి 2017 లో,"&amp;" ఈ ప్రాజెక్ట్ పునరుద్ధరించబడింది. [4] ఫిబ్రవరి 2019 లో, భారతదేశ ఆర్థిక మంత్రిత్వ శాఖ విమాన ఉత్పత్తి కోసం, 000 6,000 కోట్లు (US $ 800 మిలియన్లు) ఆమోదించింది. [3] 1980 ల మధ్యలో, పరిశోధనా మండలి NAL భారతదేశం యొక్క పౌర విమానయాన అవసరాలను అధ్యయనం చేయాలని మరియు ఆ"&amp;"చరణీయ పౌర విమానయాన పరిశ్రమను స్థాపించే మార్గాలను సిఫారసు చేయాలని సిఫారసు చేసింది. మల్టీ రోల్ లైట్ ట్రాన్స్‌పోర్ట్ ఎయిర్‌క్రాఫ్ట్ (ఎల్‌టిఎ-అక్టోబర్ 1993 లో సారాస్ గా పేరు మార్చబడింది) యొక్క అధికారిక సాంకేతిక-ఆర్థిక సాధ్యాసాధ్య అధ్యయనం నాల్ చేయాలని ఇది సిఫా"&amp;"ర్సు చేసింది. సాధ్యాసాధ్య అధ్యయనం (నవంబర్ 1989) దేశంలో 9–14 సీట్ల మల్టీ-రోల్ ఎల్‌టిఎకు గణనీయమైన డిమాండ్ ఉందని మరియు రాబోయే 10 సంవత్సరాలలో 250–350 విమానాల మార్కెట్ సామర్థ్యాన్ని అంచనా వేసింది. NAL 1990 నవంబర్లో పరిశోధనా కౌన్సిల్‌కు సాధ్యాసాధ్య అధ్యయన నివేద"&amp;"ికను సమర్పించింది మరియు పారిశ్రామిక భాగస్వామి కోసం తన శోధనను ప్రారంభించింది. ఈ ప్రాజెక్ట్ 1991 లో రష్యాతో సహకారంగా ప్రారంభమైంది (మయాసిషెవ్ ది డ్యూయెట్ అని పిలువబడే ఇలాంటి ప్రాజెక్ట్ ఉంది), కానీ ఆర్థిక ఇబ్బంది ఈ ప్రాజెక్ట్ ప్రారంభంలో రష్యన్లు తప్పుకున్నారు"&amp;". పోఖ్రాన్లో భారతదేశం యొక్క అణు పరీక్షల తరువాత 1998 లో అమెరికా విధించిన ఆంక్షల వల్ల ఈ ప్రాజెక్ట్ దాదాపు ఆగిపోయింది. మార్చి 2001 నాటికి సరస్ ప్రాజెక్ట్ 24 సెప్టెంబర్ 1999 న తన తొలి విమాన ప్రారంభ షెడ్యూల్ యొక్క ప్రారంభ షెడ్యూల్‌తో మంజూరు చేయబడింది. మొదటి సా"&amp;"రాస్ (పిటి 1) 29 మే 2004 న బెంగళూరులోని హాల్ విమానాశ్రయంలో తొలి విమానంలో పూర్తి చేసింది. [5] అసలు డిజైన్ టార్గెట్ పారామితులలో గరిష్టంగా 6,100 కిలోల టేకాఫ్ బరువు మరియు గరిష్టంగా 1,232 కిలోల పేలోడ్, 600 కిమీ/గం కంటే ఎక్కువ క్రూయిజ్ వేగం, ఆరు గంటల ఓర్పు, గరి"&amp;"ష్టంగా 12 కిలోమీటర్ల దూరంలో ఉంది (క్రూయిజ్ ఎత్తు 10.5 కి.మీ), సుమారు 600 మీటర్ల చిన్న టేకాఫ్ మరియు ల్యాండింగ్ దూరాలు, గరిష్టంగా 12 మీ/సె ఆరోహణ రేటు, 78 డిబి తక్కువ క్యాబిన్ శబ్దం, 19 ప్రయాణీకులతో 600 కిలోమీటర్ల పరిధి, 14 మంది ప్రయాణికులతో 1,200 కిమీ మరియు"&amp;" ఎనిమిది మంది ప్రయాణీకులతో 2,000 కి.మీ, అధిక నిర్దిష్ట శ్రేణి 2.5 కిమీ/కిలోలు మరియు తక్కువ ఖర్చుతో km 5/కిమీ తక్కువ ఖర్చు అవుతుంది. విమానం యొక్క రూపకల్పన ఖాళీ బరువు 4,125 కిలోలు అయితే, మొదటి నమూనా 5,118 కిలోల బరువు ఉంటుంది. మూడవ నమూనా ద్వారా మిశ్రమ రెక్కల"&amp;"ు మరియు తోకను చేర్చడం ద్వారా ఈ సమస్యను పరిష్కరించడానికి ప్రయత్నిస్తారు. సరస్-పిటి 2 యొక్క ఎయిర్ఫ్రేమ్ తేలికపాటి మిశ్రమాలతో నిర్మించబడింది, దాని మొత్తం బరువును దాని మొదటి ప్రోటోటైప్ నుండి సుమారు 400 కిలోలు తగ్గించడానికి, ఇది అధిక బరువు 900 కిలోలు. ఈ విమానం"&amp;" పషర్ కాన్ఫిగరేషన్‌లో అమర్చిన రెండు కెనడియన్ ప్రాట్ &amp; విట్నీ టర్బో-ప్రాప్ ఇంజన్లతో పనిచేస్తుంది. అధిక-శక్తి 1,200 హెచ్‌పి (895 కిలోవాట్) ప్రాట్ &amp; విట్నీ కెనడా పిటి 6 ఎ -67 ఎ ఇంజన్లు మరియు విమాన నియంత్రణ మరియు విమాన కార్యకలాపాల వ్యవస్థలకు మెరుగుదలలతో సహా త"&amp;"ాజా డిజైన్ ప్రమాణాలకు అనుగుణంగా మొదటి నమూనా అప్‌గ్రేడ్ అవుతుంది. అప్‌గ్రేడ్ చేసిన పిటి 1 2011 చివరి నాటికి మొదటి విమానంలో చేయవలసి ఉంది, ఇది వరుసగా 2013 మరియు 2014 లో ధృవీకరణ మరియు మొదటి డెలివరీలకు దారితీసింది. [6] 20 జనవరి 2016 నాటికి నేషనల్ ఏరోనాటిక్స్ ల"&amp;"ిమిటెడ్ (NAL) 2013 చివరి నాటికి ఈ ప్రాజెక్టుకు నిధులు ఆగిపోయినందున సారాస్‌పై అన్ని పనులను నిలిపివేసింది. నాల్ సరాల్‌లో పనిచేస్తున్న ఇంజనీర్లు అధిక వ్యూహాత్మక ప్రాముఖ్యతతో కొనసాగుతున్న ఇతర సారూప్య ప్రాజెక్టులకు తిరిగి నియమించబడ్డారు. [2 ] విమానం యొక్క రెండ"&amp;"వ నమూనా 4125 కిలోల నిర్దిష్ట డిజైన్ బరువుకు వ్యతిరేకంగా 500 కిలోల అధిక బరువుతో ఉంది. మూడవ నమూనా ఇంకా విమానంలో వెళ్ళలేదు. నాల్ ప్రాజెక్ట్ కోసం నిధులను పునరుద్ధరించాలని ఆశతో ఉన్నాడు. [7] అక్టోబర్ 2016 లో, ప్రభుత్వం పునరుజ్జీవన ప్రణాళికను ముంచెత్తుతున్నట్లు "&amp;"తెలిసింది. కౌన్సిల్ ఫర్ సైంటిఫిక్ అండ్ ఇండస్ట్రియల్ రీసెర్చ్ (సిఎస్‌ఐఆర్), ఇది దాదాపుగా ప్రణాళికను నిలిపివేసింది, పైప్‌లైన్‌లో అదనపు నిధులతో రీథింక్ మోడ్‌లో ఉంది. [8] 14 ఫిబ్రవరి 2017 నాటికి, పునర్నిర్మించిన మొదటి నమూనాను IAF యొక్క ఎయిర్క్రాఫ్ట్ &amp; సిస్టమ్"&amp;"స్ టెస్టింగ్ ఎస్టాబ్లిష్మెంట్ (ASTE) కు అప్పగించారు, ఇది కొన్ని తక్కువ-స్పీడ్ గ్రౌండ్ పరుగులను నిర్వహించింది. నేషనల్ ఏరోస్పేస్ ల్యాబ్ యొక్క (నాల్) డైరెక్టర్ జితేంద్ర జె. జాదవ్ జూన్ -జూలై నాటికి సరస్‌ను తిరిగి గాలిలోకి పెట్టాలని చూస్తున్నట్లు చెబుతారు, అయి"&amp;"తే ఈ కార్యక్రమంలో అధికారులు ఆగస్టు -సెప్టెంబర్ ఎక్కువ కాలపరిమితి అని భావిస్తున్నట్లు అనిపిస్తుంది. అప్‌గ్రేడ్ చేసిన సరస్ 2 జనవరి 2018 న బెంగళూరులో హై స్పీడ్ టాక్సీ ట్రయల్ చేపట్టింది. [9] 19 కి బదులుగా 14 సీట్లతో సవరించిన సంస్కరణ, సరస్-పిటిఎన్ 1, ఏవియానిక్"&amp;"స్, రాడార్, లీనియర్ వింగ్ ఫ్లాప్ యాక్యుయేటర్, ఎన్విరాన్‌మెంటల్ కంట్రోల్ సిస్టమ్, ఇంజిన్ ఫ్లాప్ యాక్యుయేటర్లు మరియు ఫ్లైట్ కంట్రోల్ సిస్టమ్‌ను మెరుగుపరిచింది. సవరించిన ప్రోటోటైప్ మొదట 24 జనవరి 2018 న హాల్ విమానాశ్రయం నుండి 40 నిమిషాలు ఎగిరింది, ఉత్పత్తి రూ"&amp;"పకల్పనను స్తంభింపచేయడానికి 20 విమానాలకు పైగా సిస్టమ్ పనితీరును అంచనా వేయడానికి ముందు 8,500 అడుగుల (2,600 మీ) మరియు 145 km (269 కిమీ/గం) కు చేరుకుంది. [10] ఏరో ఇండియా 2019 సందర్భంగా విలేకరుల సమావేశంలో, విమానాల ఉత్పత్తి కోసం, 000 6,000 కోట్లు విడుదల చేసినట్"&amp;"లు వెల్లడైంది, ఎందుకంటే నాల్ ఇటీవల దాని మెరుగైన సంస్కరణకు ధృవీకరణ పొందారు. బరువు 0.9 టన్నుల బరువు తగ్గించడంలో జట్టు విజయవంతం కావడంతో బరువు ఇకపై సమస్య కాదు. క్రొత్త సంస్కరణ మెరుగైన ఏవియానిక్‌లతో కూడా అమర్చబడుతుంది. [3] కౌన్సిల్ ఆఫ్ సైంటిఫిక్ అండ్ ఇండస్ట్రి"&amp;"యల్ రీసెర్చ్ సహకారంతో, NAL విమానాల యొక్క 19-సీట్ల వెర్షన్ అయిన సరస్ MK2 అభివృద్ధిని కూడా నిశ్చితార్థం చేసుకుంది. అదే అభివృద్ధికి ప్రభుత్వం NAL కి క్లియరెన్స్ మరియు ఫండ్ అవసరాన్ని ఇచ్చింది. [11] నాల్ ప్రీ-ప్రొడక్షన్ స్టాండర్డ్ కోసం ప్రాథమిక పరీక్షను పూర్తి"&amp;" చేసింది మరియు ఒకటిన్నర సంవత్సరాన్ని అనుసరించడంలో మొదటి విమానాలను ఉత్పత్తి చేయడానికి 4 సంవత్సరాలలో ధృవీకరణ కోసం లక్ష్యంగా ఉంది. [1] IAF 15 సరస్ విమానాల కొనుగోలు కోసం బెంగళూరులోని నేషనల్ ఏరోస్పేస్ లాబొరేటరీలతో సైన్ అప్ చేసింది మరియు 45 ఎక్కువ అవసరం కావచ్చు"&amp;". [1] ""నాల్ 15 సరస్ విమానాలను విక్రయించడానికి IAF తో అవగాహన యొక్క మెమోరాండం సంతకం చేసింది. హిందూస్తాన్ ఏరోనాటిక్స్ లిమిటెడ్ యొక్క కాన్పూర్ యూనిట్ ఈ విమానాలను తయారు చేస్తుంది"", ఈ విమానం తీరప్రాంత నిఘాతో పాటు రవాణా ఎగురుతూ యువ క్యాడెట్లకు శిక్షణ ఇస్తుంది."&amp;" [12] విమానాల ఉత్పత్తి కోసం 2019 ప్రారంభంలో, 000 6,000 కోట్లు ప్రారంభమయ్యాయి. IAF చేత 15 విమానాల ప్రారంభ క్రమం రాబోయే సంవత్సరాల్లో 120–140 వరకు ఉండవచ్చు. [3] 6 మార్చి 2009 న, 2 ఇండియన్ ఎయిర్ ఫోర్స్ టెస్ట్ పైలట్లు, వింగ్ కమాండర్ ప్రవీణ్ కోటెకోప్పా మరియు వి"&amp;"ంగ్ కమాండర్ డిపెష్ షాతో పాటు ఫ్లైట్ టెస్ట్ ఇంజనీర్ స్క్వాడ్రన్ నాయకుడు ఇలయరాజాతో కలిసి చంపబడ్డారు బిడాడి సమీపంలో ఉన్న ఫీల్డ్, బెంగళూరు నుండి 30 కిలోమీటర్ల దూరంలో ఉంది. [13] పైలట్లకు ఇచ్చిన తప్పు ఇంజిన్ రిలైట్ కసరత్తులు క్రాష్‌కు దోహదపడ్డాయని కోర్ట్ ఆఫ్ ఎం"&amp;"క్వైరీ కనుగొంది, [14] ""డిజైనర్ రూపొందించిన తప్పు రిలైట్ విధానం మరియు సిబ్బంది తగినంత ఎత్తులో తగినంత ఎత్తులో లేనందున, ఎత్తు మరియు అసాధారణ ప్రవర్తనను వేగంగా కోల్పోవడాన్ని తేల్చారు. విమానం ప్రమాదంలో పడింది. పోల్చదగిన పాత్ర, కాన్ఫిగరేషన్ మరియు ERA సంబంధిత జా"&amp;"బితాల అభివృద్ధి విమానం")</f>
        <v>నేషనల్ ఏరోస్పేస్ లాబొరేటరీస్ (నాల్) రూపొందించిన లైట్ ట్రాన్స్‌పోర్ట్ ఎయిర్‌క్రాఫ్ట్ విభాగంలో నాల్ సరస్ (సంస్కృత: "క్రేన్") మొట్టమొదటి భారతీయ బహుళ-ప్రయోజన పౌర విమానం. జనవరి 2016 లో, ఈ ప్రాజెక్ట్ రద్దు చేయబడిందని నివేదించబడింది. [2] కానీ ఫిబ్రవరి 2017 లో, ఈ ప్రాజెక్ట్ పునరుద్ధరించబడింది. [4] ఫిబ్రవరి 2019 లో, భారతదేశ ఆర్థిక మంత్రిత్వ శాఖ విమాన ఉత్పత్తి కోసం, 000 6,000 కోట్లు (US $ 800 మిలియన్లు) ఆమోదించింది. [3] 1980 ల మధ్యలో, పరిశోధనా మండలి NAL భారతదేశం యొక్క పౌర విమానయాన అవసరాలను అధ్యయనం చేయాలని మరియు ఆచరణీయ పౌర విమానయాన పరిశ్రమను స్థాపించే మార్గాలను సిఫారసు చేయాలని సిఫారసు చేసింది. మల్టీ రోల్ లైట్ ట్రాన్స్‌పోర్ట్ ఎయిర్‌క్రాఫ్ట్ (ఎల్‌టిఎ-అక్టోబర్ 1993 లో సారాస్ గా పేరు మార్చబడింది) యొక్క అధికారిక సాంకేతిక-ఆర్థిక సాధ్యాసాధ్య అధ్యయనం నాల్ చేయాలని ఇది సిఫార్సు చేసింది. సాధ్యాసాధ్య అధ్యయనం (నవంబర్ 1989) దేశంలో 9–14 సీట్ల మల్టీ-రోల్ ఎల్‌టిఎకు గణనీయమైన డిమాండ్ ఉందని మరియు రాబోయే 10 సంవత్సరాలలో 250–350 విమానాల మార్కెట్ సామర్థ్యాన్ని అంచనా వేసింది. NAL 1990 నవంబర్లో పరిశోధనా కౌన్సిల్‌కు సాధ్యాసాధ్య అధ్యయన నివేదికను సమర్పించింది మరియు పారిశ్రామిక భాగస్వామి కోసం తన శోధనను ప్రారంభించింది. ఈ ప్రాజెక్ట్ 1991 లో రష్యాతో సహకారంగా ప్రారంభమైంది (మయాసిషెవ్ ది డ్యూయెట్ అని పిలువబడే ఇలాంటి ప్రాజెక్ట్ ఉంది), కానీ ఆర్థిక ఇబ్బంది ఈ ప్రాజెక్ట్ ప్రారంభంలో రష్యన్లు తప్పుకున్నారు. పోఖ్రాన్లో భారతదేశం యొక్క అణు పరీక్షల తరువాత 1998 లో అమెరికా విధించిన ఆంక్షల వల్ల ఈ ప్రాజెక్ట్ దాదాపు ఆగిపోయింది. మార్చి 2001 నాటికి సరస్ ప్రాజెక్ట్ 24 సెప్టెంబర్ 1999 న తన తొలి విమాన ప్రారంభ షెడ్యూల్ యొక్క ప్రారంభ షెడ్యూల్‌తో మంజూరు చేయబడింది. మొదటి సారాస్ (పిటి 1) 29 మే 2004 న బెంగళూరులోని హాల్ విమానాశ్రయంలో తొలి విమానంలో పూర్తి చేసింది. [5] అసలు డిజైన్ టార్గెట్ పారామితులలో గరిష్టంగా 6,100 కిలోల టేకాఫ్ బరువు మరియు గరిష్టంగా 1,232 కిలోల పేలోడ్, 600 కిమీ/గం కంటే ఎక్కువ క్రూయిజ్ వేగం, ఆరు గంటల ఓర్పు, గరిష్టంగా 12 కిలోమీటర్ల దూరంలో ఉంది (క్రూయిజ్ ఎత్తు 10.5 కి.మీ), సుమారు 600 మీటర్ల చిన్న టేకాఫ్ మరియు ల్యాండింగ్ దూరాలు, గరిష్టంగా 12 మీ/సె ఆరోహణ రేటు, 78 డిబి తక్కువ క్యాబిన్ శబ్దం, 19 ప్రయాణీకులతో 600 కిలోమీటర్ల పరిధి, 14 మంది ప్రయాణికులతో 1,200 కిమీ మరియు ఎనిమిది మంది ప్రయాణీకులతో 2,000 కి.మీ, అధిక నిర్దిష్ట శ్రేణి 2.5 కిమీ/కిలోలు మరియు తక్కువ ఖర్చుతో km 5/కిమీ తక్కువ ఖర్చు అవుతుంది. విమానం యొక్క రూపకల్పన ఖాళీ బరువు 4,125 కిలోలు అయితే, మొదటి నమూనా 5,118 కిలోల బరువు ఉంటుంది. మూడవ నమూనా ద్వారా మిశ్రమ రెక్కలు మరియు తోకను చేర్చడం ద్వారా ఈ సమస్యను పరిష్కరించడానికి ప్రయత్నిస్తారు. సరస్-పిటి 2 యొక్క ఎయిర్ఫ్రేమ్ తేలికపాటి మిశ్రమాలతో నిర్మించబడింది, దాని మొత్తం బరువును దాని మొదటి ప్రోటోటైప్ నుండి సుమారు 400 కిలోలు తగ్గించడానికి, ఇది అధిక బరువు 900 కిలోలు. ఈ విమానం పషర్ కాన్ఫిగరేషన్‌లో అమర్చిన రెండు కెనడియన్ ప్రాట్ &amp; విట్నీ టర్బో-ప్రాప్ ఇంజన్లతో పనిచేస్తుంది. అధిక-శక్తి 1,200 హెచ్‌పి (895 కిలోవాట్) ప్రాట్ &amp; విట్నీ కెనడా పిటి 6 ఎ -67 ఎ ఇంజన్లు మరియు విమాన నియంత్రణ మరియు విమాన కార్యకలాపాల వ్యవస్థలకు మెరుగుదలలతో సహా తాజా డిజైన్ ప్రమాణాలకు అనుగుణంగా మొదటి నమూనా అప్‌గ్రేడ్ అవుతుంది. అప్‌గ్రేడ్ చేసిన పిటి 1 2011 చివరి నాటికి మొదటి విమానంలో చేయవలసి ఉంది, ఇది వరుసగా 2013 మరియు 2014 లో ధృవీకరణ మరియు మొదటి డెలివరీలకు దారితీసింది. [6] 20 జనవరి 2016 నాటికి నేషనల్ ఏరోనాటిక్స్ లిమిటెడ్ (NAL) 2013 చివరి నాటికి ఈ ప్రాజెక్టుకు నిధులు ఆగిపోయినందున సారాస్‌పై అన్ని పనులను నిలిపివేసింది. నాల్ సరాల్‌లో పనిచేస్తున్న ఇంజనీర్లు అధిక వ్యూహాత్మక ప్రాముఖ్యతతో కొనసాగుతున్న ఇతర సారూప్య ప్రాజెక్టులకు తిరిగి నియమించబడ్డారు. [2 ] విమానం యొక్క రెండవ నమూనా 4125 కిలోల నిర్దిష్ట డిజైన్ బరువుకు వ్యతిరేకంగా 500 కిలోల అధిక బరువుతో ఉంది. మూడవ నమూనా ఇంకా విమానంలో వెళ్ళలేదు. నాల్ ప్రాజెక్ట్ కోసం నిధులను పునరుద్ధరించాలని ఆశతో ఉన్నాడు. [7] అక్టోబర్ 2016 లో, ప్రభుత్వం పునరుజ్జీవన ప్రణాళికను ముంచెత్తుతున్నట్లు తెలిసింది. కౌన్సిల్ ఫర్ సైంటిఫిక్ అండ్ ఇండస్ట్రియల్ రీసెర్చ్ (సిఎస్‌ఐఆర్), ఇది దాదాపుగా ప్రణాళికను నిలిపివేసింది, పైప్‌లైన్‌లో అదనపు నిధులతో రీథింక్ మోడ్‌లో ఉంది. [8] 14 ఫిబ్రవరి 2017 నాటికి, పునర్నిర్మించిన మొదటి నమూనాను IAF యొక్క ఎయిర్క్రాఫ్ట్ &amp; సిస్టమ్స్ టెస్టింగ్ ఎస్టాబ్లిష్మెంట్ (ASTE) కు అప్పగించారు, ఇది కొన్ని తక్కువ-స్పీడ్ గ్రౌండ్ పరుగులను నిర్వహించింది. నేషనల్ ఏరోస్పేస్ ల్యాబ్ యొక్క (నాల్) డైరెక్టర్ జితేంద్ర జె. జాదవ్ జూన్ -జూలై నాటికి సరస్‌ను తిరిగి గాలిలోకి పెట్టాలని చూస్తున్నట్లు చెబుతారు, అయితే ఈ కార్యక్రమంలో అధికారులు ఆగస్టు -సెప్టెంబర్ ఎక్కువ కాలపరిమితి అని భావిస్తున్నట్లు అనిపిస్తుంది. అప్‌గ్రేడ్ చేసిన సరస్ 2 జనవరి 2018 న బెంగళూరులో హై స్పీడ్ టాక్సీ ట్రయల్ చేపట్టింది. [9] 19 కి బదులుగా 14 సీట్లతో సవరించిన సంస్కరణ, సరస్-పిటిఎన్ 1, ఏవియానిక్స్, రాడార్, లీనియర్ వింగ్ ఫ్లాప్ యాక్యుయేటర్, ఎన్విరాన్‌మెంటల్ కంట్రోల్ సిస్టమ్, ఇంజిన్ ఫ్లాప్ యాక్యుయేటర్లు మరియు ఫ్లైట్ కంట్రోల్ సిస్టమ్‌ను మెరుగుపరిచింది. సవరించిన ప్రోటోటైప్ మొదట 24 జనవరి 2018 న హాల్ విమానాశ్రయం నుండి 40 నిమిషాలు ఎగిరింది, ఉత్పత్తి రూపకల్పనను స్తంభింపచేయడానికి 20 విమానాలకు పైగా సిస్టమ్ పనితీరును అంచనా వేయడానికి ముందు 8,500 అడుగుల (2,600 మీ) మరియు 145 km (269 కిమీ/గం) కు చేరుకుంది. [10] ఏరో ఇండియా 2019 సందర్భంగా విలేకరుల సమావేశంలో, విమానాల ఉత్పత్తి కోసం, 000 6,000 కోట్లు విడుదల చేసినట్లు వెల్లడైంది, ఎందుకంటే నాల్ ఇటీవల దాని మెరుగైన సంస్కరణకు ధృవీకరణ పొందారు. బరువు 0.9 టన్నుల బరువు తగ్గించడంలో జట్టు విజయవంతం కావడంతో బరువు ఇకపై సమస్య కాదు. క్రొత్త సంస్కరణ మెరుగైన ఏవియానిక్‌లతో కూడా అమర్చబడుతుంది. [3] కౌన్సిల్ ఆఫ్ సైంటిఫిక్ అండ్ ఇండస్ట్రియల్ రీసెర్చ్ సహకారంతో, NAL విమానాల యొక్క 19-సీట్ల వెర్షన్ అయిన సరస్ MK2 అభివృద్ధిని కూడా నిశ్చితార్థం చేసుకుంది. అదే అభివృద్ధికి ప్రభుత్వం NAL కి క్లియరెన్స్ మరియు ఫండ్ అవసరాన్ని ఇచ్చింది. [11] నాల్ ప్రీ-ప్రొడక్షన్ స్టాండర్డ్ కోసం ప్రాథమిక పరీక్షను పూర్తి చేసింది మరియు ఒకటిన్నర సంవత్సరాన్ని అనుసరించడంలో మొదటి విమానాలను ఉత్పత్తి చేయడానికి 4 సంవత్సరాలలో ధృవీకరణ కోసం లక్ష్యంగా ఉంది. [1] IAF 15 సరస్ విమానాల కొనుగోలు కోసం బెంగళూరులోని నేషనల్ ఏరోస్పేస్ లాబొరేటరీలతో సైన్ అప్ చేసింది మరియు 45 ఎక్కువ అవసరం కావచ్చు. [1] "నాల్ 15 సరస్ విమానాలను విక్రయించడానికి IAF తో అవగాహన యొక్క మెమోరాండం సంతకం చేసింది. హిందూస్తాన్ ఏరోనాటిక్స్ లిమిటెడ్ యొక్క కాన్పూర్ యూనిట్ ఈ విమానాలను తయారు చేస్తుంది", ఈ విమానం తీరప్రాంత నిఘాతో పాటు రవాణా ఎగురుతూ యువ క్యాడెట్లకు శిక్షణ ఇస్తుంది. [12] విమానాల ఉత్పత్తి కోసం 2019 ప్రారంభంలో, 000 6,000 కోట్లు ప్రారంభమయ్యాయి. IAF చేత 15 విమానాల ప్రారంభ క్రమం రాబోయే సంవత్సరాల్లో 120–140 వరకు ఉండవచ్చు. [3] 6 మార్చి 2009 న, 2 ఇండియన్ ఎయిర్ ఫోర్స్ టెస్ట్ పైలట్లు, వింగ్ కమాండర్ ప్రవీణ్ కోటెకోప్పా మరియు వింగ్ కమాండర్ డిపెష్ షాతో పాటు ఫ్లైట్ టెస్ట్ ఇంజనీర్ స్క్వాడ్రన్ నాయకుడు ఇలయరాజాతో కలిసి చంపబడ్డారు బిడాడి సమీపంలో ఉన్న ఫీల్డ్, బెంగళూరు నుండి 30 కిలోమీటర్ల దూరంలో ఉంది. [13] పైలట్లకు ఇచ్చిన తప్పు ఇంజిన్ రిలైట్ కసరత్తులు క్రాష్‌కు దోహదపడ్డాయని కోర్ట్ ఆఫ్ ఎంక్వైరీ కనుగొంది, [14] "డిజైనర్ రూపొందించిన తప్పు రిలైట్ విధానం మరియు సిబ్బంది తగినంత ఎత్తులో తగినంత ఎత్తులో లేనందున, ఎత్తు మరియు అసాధారణ ప్రవర్తనను వేగంగా కోల్పోవడాన్ని తేల్చారు. విమానం ప్రమాదంలో పడింది. పోల్చదగిన పాత్ర, కాన్ఫిగరేషన్ మరియు ERA సంబంధిత జాబితాల అభివృద్ధి విమానం</v>
      </c>
      <c r="E64" s="1" t="s">
        <v>1465</v>
      </c>
      <c r="M64" s="1" t="s">
        <v>1466</v>
      </c>
      <c r="N64" s="1" t="str">
        <f>IFERROR(__xludf.DUMMYFUNCTION("GOOGLETRANSLATE(M:M, ""en"", ""te"")"),"తేలికపాటి రవాణా విమానం")</f>
        <v>తేలికపాటి రవాణా విమానం</v>
      </c>
      <c r="P64" s="1" t="s">
        <v>1467</v>
      </c>
      <c r="Q64" s="1" t="str">
        <f>IFERROR(__xludf.DUMMYFUNCTION("GOOGLETRANSLATE(P:P, ""en"", ""te"")"),"నేషనల్ ఏరోస్పేస్ లాబొరేటరీస్")</f>
        <v>నేషనల్ ఏరోస్పేస్ లాబొరేటరీస్</v>
      </c>
      <c r="R64" s="1" t="s">
        <v>1468</v>
      </c>
      <c r="U64" s="1" t="s">
        <v>1469</v>
      </c>
      <c r="V64" s="1" t="s">
        <v>1470</v>
      </c>
      <c r="W64" s="1" t="s">
        <v>1471</v>
      </c>
      <c r="X64" s="1" t="s">
        <v>1472</v>
      </c>
      <c r="Y64" s="1" t="s">
        <v>1473</v>
      </c>
      <c r="Z64" s="1" t="s">
        <v>1474</v>
      </c>
      <c r="AA64" s="1" t="s">
        <v>1475</v>
      </c>
      <c r="AB64" s="1" t="s">
        <v>1476</v>
      </c>
      <c r="AD64" s="1" t="s">
        <v>1477</v>
      </c>
      <c r="AE64" s="1" t="s">
        <v>1478</v>
      </c>
      <c r="AF64" s="1" t="s">
        <v>1479</v>
      </c>
      <c r="AG64" s="1" t="s">
        <v>1480</v>
      </c>
      <c r="AH64" s="1" t="s">
        <v>1481</v>
      </c>
      <c r="AI64" s="1" t="s">
        <v>1482</v>
      </c>
      <c r="AJ64" s="1" t="s">
        <v>1483</v>
      </c>
      <c r="AR64" s="1" t="s">
        <v>1484</v>
      </c>
      <c r="AZ64" s="1" t="s">
        <v>1485</v>
      </c>
      <c r="BA64" s="1" t="s">
        <v>1486</v>
      </c>
      <c r="BC64" s="1" t="s">
        <v>1487</v>
      </c>
      <c r="BD64" s="1" t="s">
        <v>1488</v>
      </c>
      <c r="BG64" s="1" t="s">
        <v>1489</v>
      </c>
      <c r="BH64" s="2" t="s">
        <v>1490</v>
      </c>
      <c r="BI64" s="1" t="s">
        <v>1491</v>
      </c>
      <c r="BO64" s="1" t="s">
        <v>1492</v>
      </c>
      <c r="BT64" s="1" t="s">
        <v>1493</v>
      </c>
      <c r="BU64" s="1" t="s">
        <v>1494</v>
      </c>
      <c r="DC64" s="1" t="s">
        <v>1495</v>
      </c>
      <c r="DF64" s="1" t="s">
        <v>1496</v>
      </c>
      <c r="DG64" s="1" t="s">
        <v>1497</v>
      </c>
    </row>
    <row r="65">
      <c r="A65" s="1" t="s">
        <v>1498</v>
      </c>
      <c r="B65" s="1" t="str">
        <f>IFERROR(__xludf.DUMMYFUNCTION("GOOGLETRANSLATE(A:A, ""en"", ""te"")"),"కన్వైర్ ఎక్స్‌ఫై పోగో")</f>
        <v>కన్వైర్ ఎక్స్‌ఫై పోగో</v>
      </c>
      <c r="C65" s="1" t="s">
        <v>1499</v>
      </c>
      <c r="D65" s="1" t="str">
        <f>IFERROR(__xludf.DUMMYFUNCTION("GOOGLETRANSLATE(C:C, ""en"", ""te"")"),"కాన్వెయిర్ ఎక్స్‌ఫై పోగో నిలువు టేకాఫ్ అండ్ ల్యాండింగ్ (VTOL) తోక-సిట్టర్‌లో ఒక ప్రయోగం. పోగోలో డెల్టా రెక్కలు మరియు మూడు-బ్లేడెడ్ కాంట్రా-రొటేటింగ్ ప్రొపెల్లర్లు టర్బోప్రాప్ ఇంజిన్‌తో నడిచాయి. ఇది చిన్న యుద్ధనౌకల నుండి పనిచేయగల అధిక-పనితీరు గల ఫైటర్ విమా"&amp;"నం అని ఉద్దేశించబడింది. XFY-1 ను దిగడం చాలా కష్టం, ఎందుకంటే పైలట్ తన భుజం మీద చూడవలసి వచ్చింది, అయితే థొరెటల్ ల్యాండ్ కోసం జాగ్రత్తగా పని చేస్తుంది. రెండవ ప్రపంచ యుద్ధం తరువాత, ప్రచ్ఛన్న యుద్ధం అమెరికా సైన్యం మరియు నావికాదళాన్ని VTOL కార్యకలాపాలను అధ్యయనం"&amp;" చేయడానికి ప్రేరేపించింది. ఏదైనా ఓడలో VTOL విమానాలను ఉంచడం ద్వారా విమాన వాహక నౌక లేకుండా కూడా టాస్క్ ఫోర్స్, కాన్వాయ్లు లేదా ఏదైనా విమానాలను రక్షించడానికి ఇది was హించబడింది. ఈ యోధులను శంఖాకార రక్షణ గృహాలలో ఉంచారు, పరిమిత డెక్ స్థలాన్ని నౌకల్లోకి ఆదా చేస్"&amp;"తారు. హెలికాప్టర్లు అందించలేని విమాన పనితీరుతో, ఎక్కువ విమానాలను సహాయం చేయడానికి గిలకొట్టడానికి ముందు, అవి వాయుమార్గాన రక్షణ మరియు నిఘా సామర్ధ్యం యొక్క మొదటి శ్రేణిని అందిస్తాయి. [1] మే 1951 లో, లాక్‌హీడ్ మరియు కన్వైర్‌లకు రెండు ప్రయోగాత్మక VTOL యోధులను ర"&amp;"ూపొందించడానికి, నిర్మించడానికి మరియు పరీక్షించే ప్రయత్నంలో ఒప్పందాలు వచ్చాయి, ఇవి సాయుధ దళాల ఉపయోగం కోసం అనువైనవి. కాంట్రాక్ట్ నిబంధనలు ప్రతి తయారీదారుకు ఇద్దరు యోధులు ఉన్నారని పేర్కొన్నప్పటికీ, ప్రతి ఒక్కరూ ఒకదాన్ని మాత్రమే నిర్మించగలిగారు, లాక్‌హీడ్ ఎక్"&amp;"స్‌ఎఫ్‌విని ఉత్పత్తి చేస్తుంది మరియు ""పోగో"" అనే మారుపేరుతో కూడిన ఎక్స్‌ఫైని ఉత్పత్తి చేస్తుంది. మొదటి XFY-1 ప్రోటోటైప్ ఇంజిన్ పరీక్ష కోసం మరియు మూడవది స్టాటిక్ టెస్టింగ్ కోసం ఉపయోగించబడింది, మరియు రెండవ ప్రోటోటైప్ సీరియల్ నంబర్ 138649 మాత్రమే ఎగిరింది. "&amp;"[2] XFY-1 అల్లిసన్ ఎక్స్‌టి 40-ఎ -14 టర్బోప్రాప్ కోసం రూపొందించబడింది, ఇది 7,100 ఎస్‌హెచ్‌పి (5,295 కిలోవాట్) ను బట్వాడా చేస్తుంది. ఉత్పత్తి విమానం మరింత శక్తివంతమైన అల్లిసన్ T54 ను ఉపయోగించటానికి ఉద్దేశించబడింది, ఇది ఎప్పుడూ నిర్మించబడలేదు. [3] ఇది డెల్ట"&amp;"ా రెక్కలతో కూడిన కొన్ని ప్రొపెల్లర్-నడిచే విమానాలలో ఒకటి, 52 డిగ్రీల వద్ద కొట్టుకుపోయింది మరియు 21 అడుగుల 8 (6.5 మీ) వ్యవధిలో ఫిన్. పైలట్ యొక్క సీటు గింబాల్స్‌లో అమర్చబడింది, నిలువు విమానంలో 45 డిగ్రీల నుండి క్షితిజ సమాంతర విమానంలో 90 డిగ్రీల వరకు కదలికను"&amp;" అనుమతిస్తుంది. కర్టిస్-రైట్ టర్బో-ఎలక్ట్రిక్ మూడు-బ్లేడెడ్ కాంట్రా-రొటేటింగ్ ప్రొపెల్లర్లు 16 అడుగుల (4.88 మీ) వ్యాసం. [4] 19 ఏప్రిల్ 1954 న, కన్వైర్ ఇంజనీరింగ్ టెస్ట్ పైలట్ మరియు మెరైన్ రిజర్విస్ట్, లెఫ్టినెంట్ కల్నల్ జేమ్స్ ఎఫ్. XFY-1 దాని ముందు ఇతర ప్"&amp;"రొపెల్లర్ నడిచే విమానం లాగా లేదు. సారూప్య బరువు, ఇంజిన్ శక్తి లేదా పరిమాణంతో మునుపటి విమానం ఎప్పుడూ బయలుదేరడానికి మరియు నిలువుగా ల్యాండ్ చేయడానికి ప్రయత్నించలేదు. క్రాఫ్ట్ మరియు దాని పైలట్ రెండింటి భద్రత కోసం, ప్రొపెల్లర్ హబ్ కవర్ తొలగించబడింది మరియు మొదట"&amp;"ి ఫ్లైట్ కోసం సేఫ్టీ టెథర్ లైన్ల ద్వారా భర్తీ చేయబడింది, ఒకవేళ కోల్మన్ క్రాఫ్ట్ నియంత్రణను కోల్పోయినట్లయితే మరియు క్రాఫ్ట్ నేలమీద పడకుండా నిరోధించడానికి కలపవలసి ఉంటుంది . టెథర్ యొక్క మరొక చివరలో మరొక ఇంజనీర్ బాబ్ మెక్‌గ్రేరీ ఉన్నారు. కోల్మన్ ఎప్పుడైనా నియ"&amp;"ంత్రణను కోల్పోతే, మెక్‌గ్రీరీ వించ్‌ను నియంత్రించాడు, ఇది క్రాఫ్ట్ నేలమీద పడకుండా ఉండటానికి టెథర్లను పెంచడానికి మార్చవచ్చు. మరింత భద్రతా జాగ్రత్తల కోసం, ఏదైనా అక్షంలో నియంత్రణ కోల్పోయినట్లయితే, ప్రతి రెక్కకు నాలుగు భద్రతా తంతులు కట్టుకోబడ్డాయి. కాలిఫోర్ని"&amp;"యాలోని మౌంటెన్ వ్యూలోని మోఫెట్ ఫీల్డ్ వద్ద నావికాదళ ఎయిర్‌షిప్ హ్యాంగర్ లోపల పరీక్షలు జరిగాయి. [5] రాబోయే కొద్ది వారాల్లో, కోల్మన్ పోగోలో దాదాపు 60 గంటలు టెస్ట్ విమానాలలో లాగిన్ అయ్యాడు, మరియు ఆగస్టు నాటికి, పరీక్ష బహిరంగ పరిస్థితులకు తరలించబడింది. 1 ఆగస్"&amp;"టు 1954 న, కోల్మన్ రెండు బహిరంగ పరీక్ష విమానాలను లాగిన్ చేసాడు, రెండవది 150 అడుగుల (50 మీ) ను గాలిలోకి ఎగురుతుంది, మరియు అతను కాలిఫోర్నియాలోని బ్రౌన్ ఫీల్డ్‌లోని నావికాదళ సహాయక ఎయిర్ స్టేషన్ వద్ద 70 టేకాఫ్ -ల్యాండింగ్ కసరత్తులు ఎగిరిన కొద్దిసేపటికే. [6] క"&amp;"్షితిజ సమాంతర విమానానికి మొదటి మార్పిడి 5 నవంబర్ 1954 న జరిగింది. [7] [N 1] తరువాతి విమానాలపై ఎక్కువ వ్యవధిలో, డిజైన్‌లో లోపాలు కనుగొనబడ్డాయి. పోగో యొక్క తేలికపాటి రూపకల్పన మరియు స్పాయిలర్లు మరియు ఎయిర్ బ్రేక్‌లు లేకపోవడం వల్ల, విమానంలో అధిక వేగంతో కదిలిన"&amp;" తర్వాత నెమ్మదిగా మరియు సమర్థవంతంగా ఆగిపోయే సామర్థ్యం లేదు. ల్యాండింగ్ కూడా ఒక సమస్య, ఎందుకంటే క్రాఫ్ట్‌ను సరిగ్గా స్థిరీకరించడానికి ల్యాండింగ్ సమయంలో పైలట్ తన వెనుకకు తిరిగి చూడవలసి వచ్చింది. సాంకేతిక సమస్యలను అధిగమించగలిగినప్పటికీ, ఇటువంటి VTOL విమానం చ"&amp;"ాలా అనుభవజ్ఞులైన పైలట్లు మాత్రమే ఎగురవేయబడుతుంది. అందువల్ల, ప్రతి ఓడలో VTOL యోధులను -గతంలో ఆశించినట్లుగా ఉంచడం సాధ్యం కాదు. అలాగే, జెట్-ఇంజిన్ ఫైటర్స్ మాక్ 2 కి చేరుకున్న అగ్ర వేగం ఉన్నప్పటికీ, టర్బోప్రాప్ VTOL ఫైటర్ మాక్ 1 కంటే తక్కువ వేగంతో ప్రతికూలతతో "&amp;"ఉంది. ఈ సమస్యల కారణంగా, XFY ప్రాజెక్ట్ విరామంలో ఉంచబడింది. [10] 19 మే 1955 న పరీక్షా విమానంలో ఒక పరీక్షా విమానంలో చేసినప్పటికీ, అది మళ్ళీ వైఫల్యంతో ముగిసింది, మరియు 1 ఆగస్టు 1955 న ఈ ప్రాజెక్ట్ అధికారికంగా ముగిసింది. XFY-1 పోగో యొక్క చివరి ఫ్లైట్ నవంబర్ 1"&amp;"956 లో జరిగింది. వర్జీనియాలోని నావల్ ఎయిర్ స్టేషన్ నార్ఫోక్ వద్ద చాలా సంవత్సరాల స్టాటిక్ ప్రదర్శనలో, పోగోను మేరీల్యాండ్‌లోని సూట్‌ల్యాండ్‌లోని నేషనల్ ఎయిర్ అండ్ స్పేస్ మ్యూజియానికి తరలించారు, ప్రస్తుతం అది నివసిస్తోంది. [[(చేర్చు కాన్వెయిర్ డెల్టాస్ నుండి"&amp;" సీడార్ట్ నుండి హస్ట్లర్ వరకు డేటా [12] సాధారణ లక్షణాలు పనితీరు ఆయుధాలు, కాన్ఫిగరేషన్ మరియు ERA సంబంధిత జాబితాల ఆయుధ విమానం")</f>
        <v>కాన్వెయిర్ ఎక్స్‌ఫై పోగో నిలువు టేకాఫ్ అండ్ ల్యాండింగ్ (VTOL) తోక-సిట్టర్‌లో ఒక ప్రయోగం. పోగోలో డెల్టా రెక్కలు మరియు మూడు-బ్లేడెడ్ కాంట్రా-రొటేటింగ్ ప్రొపెల్లర్లు టర్బోప్రాప్ ఇంజిన్‌తో నడిచాయి. ఇది చిన్న యుద్ధనౌకల నుండి పనిచేయగల అధిక-పనితీరు గల ఫైటర్ విమానం అని ఉద్దేశించబడింది. XFY-1 ను దిగడం చాలా కష్టం, ఎందుకంటే పైలట్ తన భుజం మీద చూడవలసి వచ్చింది, అయితే థొరెటల్ ల్యాండ్ కోసం జాగ్రత్తగా పని చేస్తుంది. రెండవ ప్రపంచ యుద్ధం తరువాత, ప్రచ్ఛన్న యుద్ధం అమెరికా సైన్యం మరియు నావికాదళాన్ని VTOL కార్యకలాపాలను అధ్యయనం చేయడానికి ప్రేరేపించింది. ఏదైనా ఓడలో VTOL విమానాలను ఉంచడం ద్వారా విమాన వాహక నౌక లేకుండా కూడా టాస్క్ ఫోర్స్, కాన్వాయ్లు లేదా ఏదైనా విమానాలను రక్షించడానికి ఇది was హించబడింది. ఈ యోధులను శంఖాకార రక్షణ గృహాలలో ఉంచారు, పరిమిత డెక్ స్థలాన్ని నౌకల్లోకి ఆదా చేస్తారు. హెలికాప్టర్లు అందించలేని విమాన పనితీరుతో, ఎక్కువ విమానాలను సహాయం చేయడానికి గిలకొట్టడానికి ముందు, అవి వాయుమార్గాన రక్షణ మరియు నిఘా సామర్ధ్యం యొక్క మొదటి శ్రేణిని అందిస్తాయి. [1] మే 1951 లో, లాక్‌హీడ్ మరియు కన్వైర్‌లకు రెండు ప్రయోగాత్మక VTOL యోధులను రూపొందించడానికి, నిర్మించడానికి మరియు పరీక్షించే ప్రయత్నంలో ఒప్పందాలు వచ్చాయి, ఇవి సాయుధ దళాల ఉపయోగం కోసం అనువైనవి. కాంట్రాక్ట్ నిబంధనలు ప్రతి తయారీదారుకు ఇద్దరు యోధులు ఉన్నారని పేర్కొన్నప్పటికీ, ప్రతి ఒక్కరూ ఒకదాన్ని మాత్రమే నిర్మించగలిగారు, లాక్‌హీడ్ ఎక్స్‌ఎఫ్‌విని ఉత్పత్తి చేస్తుంది మరియు "పోగో" అనే మారుపేరుతో కూడిన ఎక్స్‌ఫైని ఉత్పత్తి చేస్తుంది. మొదటి XFY-1 ప్రోటోటైప్ ఇంజిన్ పరీక్ష కోసం మరియు మూడవది స్టాటిక్ టెస్టింగ్ కోసం ఉపయోగించబడింది, మరియు రెండవ ప్రోటోటైప్ సీరియల్ నంబర్ 138649 మాత్రమే ఎగిరింది. [2] XFY-1 అల్లిసన్ ఎక్స్‌టి 40-ఎ -14 టర్బోప్రాప్ కోసం రూపొందించబడింది, ఇది 7,100 ఎస్‌హెచ్‌పి (5,295 కిలోవాట్) ను బట్వాడా చేస్తుంది. ఉత్పత్తి విమానం మరింత శక్తివంతమైన అల్లిసన్ T54 ను ఉపయోగించటానికి ఉద్దేశించబడింది, ఇది ఎప్పుడూ నిర్మించబడలేదు. [3] ఇది డెల్టా రెక్కలతో కూడిన కొన్ని ప్రొపెల్లర్-నడిచే విమానాలలో ఒకటి, 52 డిగ్రీల వద్ద కొట్టుకుపోయింది మరియు 21 అడుగుల 8 (6.5 మీ) వ్యవధిలో ఫిన్. పైలట్ యొక్క సీటు గింబాల్స్‌లో అమర్చబడింది, నిలువు విమానంలో 45 డిగ్రీల నుండి క్షితిజ సమాంతర విమానంలో 90 డిగ్రీల వరకు కదలికను అనుమతిస్తుంది. కర్టిస్-రైట్ టర్బో-ఎలక్ట్రిక్ మూడు-బ్లేడెడ్ కాంట్రా-రొటేటింగ్ ప్రొపెల్లర్లు 16 అడుగుల (4.88 మీ) వ్యాసం. [4] 19 ఏప్రిల్ 1954 న, కన్వైర్ ఇంజనీరింగ్ టెస్ట్ పైలట్ మరియు మెరైన్ రిజర్విస్ట్, లెఫ్టినెంట్ కల్నల్ జేమ్స్ ఎఫ్. XFY-1 దాని ముందు ఇతర ప్రొపెల్లర్ నడిచే విమానం లాగా లేదు. సారూప్య బరువు, ఇంజిన్ శక్తి లేదా పరిమాణంతో మునుపటి విమానం ఎప్పుడూ బయలుదేరడానికి మరియు నిలువుగా ల్యాండ్ చేయడానికి ప్రయత్నించలేదు. క్రాఫ్ట్ మరియు దాని పైలట్ రెండింటి భద్రత కోసం, ప్రొపెల్లర్ హబ్ కవర్ తొలగించబడింది మరియు మొదటి ఫ్లైట్ కోసం సేఫ్టీ టెథర్ లైన్ల ద్వారా భర్తీ చేయబడింది, ఒకవేళ కోల్మన్ క్రాఫ్ట్ నియంత్రణను కోల్పోయినట్లయితే మరియు క్రాఫ్ట్ నేలమీద పడకుండా నిరోధించడానికి కలపవలసి ఉంటుంది . టెథర్ యొక్క మరొక చివరలో మరొక ఇంజనీర్ బాబ్ మెక్‌గ్రేరీ ఉన్నారు. కోల్మన్ ఎప్పుడైనా నియంత్రణను కోల్పోతే, మెక్‌గ్రీరీ వించ్‌ను నియంత్రించాడు, ఇది క్రాఫ్ట్ నేలమీద పడకుండా ఉండటానికి టెథర్లను పెంచడానికి మార్చవచ్చు. మరింత భద్రతా జాగ్రత్తల కోసం, ఏదైనా అక్షంలో నియంత్రణ కోల్పోయినట్లయితే, ప్రతి రెక్కకు నాలుగు భద్రతా తంతులు కట్టుకోబడ్డాయి. కాలిఫోర్నియాలోని మౌంటెన్ వ్యూలోని మోఫెట్ ఫీల్డ్ వద్ద నావికాదళ ఎయిర్‌షిప్ హ్యాంగర్ లోపల పరీక్షలు జరిగాయి. [5] రాబోయే కొద్ది వారాల్లో, కోల్మన్ పోగోలో దాదాపు 60 గంటలు టెస్ట్ విమానాలలో లాగిన్ అయ్యాడు, మరియు ఆగస్టు నాటికి, పరీక్ష బహిరంగ పరిస్థితులకు తరలించబడింది. 1 ఆగస్టు 1954 న, కోల్మన్ రెండు బహిరంగ పరీక్ష విమానాలను లాగిన్ చేసాడు, రెండవది 150 అడుగుల (50 మీ) ను గాలిలోకి ఎగురుతుంది, మరియు అతను కాలిఫోర్నియాలోని బ్రౌన్ ఫీల్డ్‌లోని నావికాదళ సహాయక ఎయిర్ స్టేషన్ వద్ద 70 టేకాఫ్ -ల్యాండింగ్ కసరత్తులు ఎగిరిన కొద్దిసేపటికే. [6] క్షితిజ సమాంతర విమానానికి మొదటి మార్పిడి 5 నవంబర్ 1954 న జరిగింది. [7] [N 1] తరువాతి విమానాలపై ఎక్కువ వ్యవధిలో, డిజైన్‌లో లోపాలు కనుగొనబడ్డాయి. పోగో యొక్క తేలికపాటి రూపకల్పన మరియు స్పాయిలర్లు మరియు ఎయిర్ బ్రేక్‌లు లేకపోవడం వల్ల, విమానంలో అధిక వేగంతో కదిలిన తర్వాత నెమ్మదిగా మరియు సమర్థవంతంగా ఆగిపోయే సామర్థ్యం లేదు. ల్యాండింగ్ కూడా ఒక సమస్య, ఎందుకంటే క్రాఫ్ట్‌ను సరిగ్గా స్థిరీకరించడానికి ల్యాండింగ్ సమయంలో పైలట్ తన వెనుకకు తిరిగి చూడవలసి వచ్చింది. సాంకేతిక సమస్యలను అధిగమించగలిగినప్పటికీ, ఇటువంటి VTOL విమానం చాలా అనుభవజ్ఞులైన పైలట్లు మాత్రమే ఎగురవేయబడుతుంది. అందువల్ల, ప్రతి ఓడలో VTOL యోధులను -గతంలో ఆశించినట్లుగా ఉంచడం సాధ్యం కాదు. అలాగే, జెట్-ఇంజిన్ ఫైటర్స్ మాక్ 2 కి చేరుకున్న అగ్ర వేగం ఉన్నప్పటికీ, టర్బోప్రాప్ VTOL ఫైటర్ మాక్ 1 కంటే తక్కువ వేగంతో ప్రతికూలతతో ఉంది. ఈ సమస్యల కారణంగా, XFY ప్రాజెక్ట్ విరామంలో ఉంచబడింది. [10] 19 మే 1955 న పరీక్షా విమానంలో ఒక పరీక్షా విమానంలో చేసినప్పటికీ, అది మళ్ళీ వైఫల్యంతో ముగిసింది, మరియు 1 ఆగస్టు 1955 న ఈ ప్రాజెక్ట్ అధికారికంగా ముగిసింది. XFY-1 పోగో యొక్క చివరి ఫ్లైట్ నవంబర్ 1956 లో జరిగింది. వర్జీనియాలోని నావల్ ఎయిర్ స్టేషన్ నార్ఫోక్ వద్ద చాలా సంవత్సరాల స్టాటిక్ ప్రదర్శనలో, పోగోను మేరీల్యాండ్‌లోని సూట్‌ల్యాండ్‌లోని నేషనల్ ఎయిర్ అండ్ స్పేస్ మ్యూజియానికి తరలించారు, ప్రస్తుతం అది నివసిస్తోంది. [[(చేర్చు కాన్వెయిర్ డెల్టాస్ నుండి సీడార్ట్ నుండి హస్ట్లర్ వరకు డేటా [12] సాధారణ లక్షణాలు పనితీరు ఆయుధాలు, కాన్ఫిగరేషన్ మరియు ERA సంబంధిత జాబితాల ఆయుధ విమానం</v>
      </c>
      <c r="E65" s="1" t="s">
        <v>1500</v>
      </c>
      <c r="M65" s="1" t="s">
        <v>1501</v>
      </c>
      <c r="N65" s="1" t="str">
        <f>IFERROR(__xludf.DUMMYFUNCTION("GOOGLETRANSLATE(M:M, ""en"", ""te"")"),"ప్రయోగాత్మక VTOL ఫైటర్ విమానం")</f>
        <v>ప్రయోగాత్మక VTOL ఫైటర్ విమానం</v>
      </c>
      <c r="O65" s="1" t="s">
        <v>1502</v>
      </c>
      <c r="P65" s="1" t="s">
        <v>1427</v>
      </c>
      <c r="Q65" s="1" t="str">
        <f>IFERROR(__xludf.DUMMYFUNCTION("GOOGLETRANSLATE(P:P, ""en"", ""te"")"),"కన్వైర్")</f>
        <v>కన్వైర్</v>
      </c>
      <c r="R65" s="2" t="s">
        <v>1428</v>
      </c>
      <c r="U65" s="1" t="s">
        <v>1503</v>
      </c>
      <c r="V65" s="1">
        <v>1.0</v>
      </c>
      <c r="W65" s="1">
        <v>1.0</v>
      </c>
      <c r="X65" s="1" t="s">
        <v>1504</v>
      </c>
      <c r="Y65" s="1" t="s">
        <v>1505</v>
      </c>
      <c r="AA65" s="1" t="s">
        <v>1506</v>
      </c>
      <c r="AB65" s="1" t="s">
        <v>1507</v>
      </c>
      <c r="AC65" s="1" t="s">
        <v>1508</v>
      </c>
      <c r="AD65" s="1" t="s">
        <v>1509</v>
      </c>
      <c r="AE65" s="1" t="s">
        <v>1510</v>
      </c>
      <c r="AF65" s="1" t="s">
        <v>1511</v>
      </c>
      <c r="AG65" s="1" t="s">
        <v>1512</v>
      </c>
      <c r="AH65" s="1" t="s">
        <v>1513</v>
      </c>
      <c r="AM65" s="1" t="s">
        <v>1514</v>
      </c>
      <c r="AN65" s="1" t="str">
        <f>IFERROR(__xludf.DUMMYFUNCTION("GOOGLETRANSLATE(AM:AM, ""en"", ""te"")"),"అమెరికా నేవీ")</f>
        <v>అమెరికా నేవీ</v>
      </c>
      <c r="AO65" s="1" t="s">
        <v>1515</v>
      </c>
      <c r="AR65" s="1" t="s">
        <v>1205</v>
      </c>
      <c r="AS65" s="1" t="s">
        <v>1516</v>
      </c>
      <c r="AT65" s="1" t="s">
        <v>1517</v>
      </c>
      <c r="AU65" s="1" t="str">
        <f>IFERROR(__xludf.DUMMYFUNCTION("GOOGLETRANSLATE(AT:AT, ""en"", ""te"")"),"4 × 20 మిమీ (0.79 అంగుళ) ఫిరంగి")</f>
        <v>4 × 20 మిమీ (0.79 అంగుళ) ఫిరంగి</v>
      </c>
      <c r="AZ65" s="1" t="s">
        <v>1518</v>
      </c>
      <c r="BA65" s="1" t="s">
        <v>1519</v>
      </c>
      <c r="BE65" s="1">
        <v>1954.0</v>
      </c>
      <c r="BO65" s="1" t="s">
        <v>1520</v>
      </c>
      <c r="DA65" s="1" t="s">
        <v>1521</v>
      </c>
    </row>
    <row r="66">
      <c r="A66" s="1" t="s">
        <v>1522</v>
      </c>
      <c r="B66" s="1" t="str">
        <f>IFERROR(__xludf.DUMMYFUNCTION("GOOGLETRANSLATE(A:A, ""en"", ""te"")"),"పియాగియో పి .7")</f>
        <v>పియాగియో పి .7</v>
      </c>
      <c r="C66" s="1" t="s">
        <v>1523</v>
      </c>
      <c r="D66" s="1" t="str">
        <f>IFERROR(__xludf.DUMMYFUNCTION("GOOGLETRANSLATE(C:C, ""en"", ""te"")"),"పియాగియో P.7, పియాగియో-పెగ్నా పి.సి. ఫ్లోట్‌ప్లేన్ డిజైన్ యొక్క సీప్లేన్లలో ఫ్లోట్ల ద్వారా ప్రేరేపించబడిన ఏరోడైనమిక్ డ్రాగ్‌ను నివారించడానికి, పియాగియో కంపెనీకి చెందిన జియోవన్నీ పెగ్నా 1929 ష్నైడర్ ట్రోఫీ రేసులో ఇటలీకి ప్రాతినిధ్యం వహించడానికి చాలా అసాధార"&amp;"ణమైన సీప్లేన్‌ను రూపొందించారు. పియాగ్గియో పి .7 మరియు పియాగియో-పెగ్నా పి.సి. టేకాఫ్ పరుగుల సమయంలో నీటి నుండి బయటపడటానికి హైడ్రోఫాయిల్స్. [1] P.7 యొక్క ఇంజిన్‌పై మూలాలు విభిన్నంగా ఉంటాయి; ఇది రెండింటినీ 723 kW (983 ps; 970 HP) [సైటేషన్ అవసరం] మరియు 745 kW "&amp;"(1,013 PS; 999 HP) యొక్క ఐసోటా ఫ్రాస్చిని AS-5 గా రేట్ చేసిన ఐసోటా ఫ్రాస్చిని స్పెషల్ V6 గా వర్ణించబడింది. [2] ఇంజిన్ రెండింటినీ రెండు-బ్లేడెడ్ ఆటోమేటిక్ వేరియబుల్-పిచ్ ట్రాక్టర్ ప్రొపెల్లర్‌తో లాంగ్ మెటల్ షాఫ్ట్ ద్వారా మరియు మరొక షాఫ్ట్ ద్వారా ఒక చిన్న మ"&amp;"ెరైన్ ప్రొపెల్లర్‌కు అనుసంధానించబడింది, ఇది మోటర్‌బోట్లలో ఉపయోగించిన మాదిరిగానే, విమానం తోక క్రింద అమర్చబడి ఉంటుంది. టేకాఫ్ చేయడానికి, పైలట్ ఇంజిన్ను ఫ్లైట్ ప్రొపెల్లర్ రెక్కలుతో ప్రారంభిస్తాడు మరియు సాధారణ కార్బ్యురేటర్ ఎయిర్ తీసుకోవడం మూసివేయబడుతుంది మర"&amp;"ియు తోక ప్రొపెల్లర్‌ను నిమగ్నం చేయడానికి మరియు నీటి గుండా కదులుతున్న విమానం ఒక క్లచ్‌ను ఉపయోగిస్తుంది. రెండు హైడ్రోఫాయిల్స్, ఫ్యూజ్‌లేజ్ క్రింద ఫ్యూజ్‌లేజ్ క్రింద రెక్కల నుండి ఫ్లోట్‌ప్లేన్‌లపై ఫ్లోట్లు అమర్చిన విధానానికి సమానమైనవి, పి .7 నీటి నుండి వెంటన"&amp;"ే బయటకు రావడానికి కారణమవుతాయి. విమానం దాని హైడ్రోఫాయిల్స్ పై పెరిగిన తరువాత మరియు ఫ్లైట్ ప్రొపెల్లర్ నీటిని క్లియర్ చేసిన తరువాత, పైలట్ కార్బ్యురేటర్ గాలి తీసుకోవడం తెరుస్తాడు, మళ్ళీ మెరైన్ ప్రొపెల్లర్‌ను విడదీయడానికి క్లచ్‌ను ఉపయోగిస్తాడు మరియు ఫ్లైట్ ప్"&amp;"రొపెల్లర్‌ను నిమగ్నం చేయడానికి మరొక క్లచ్‌ను ఉపయోగిస్తాడు, ఇది స్వయంచాలకంగా మారుతుంది. రెక్కలుగల నుండి ఫ్లైట్ పిచ్ వరకు. దాని ఫ్లైట్ ప్రొపెల్లర్ చేత నడిచే, విమానం సాంప్రదాయిక టేకాఫ్‌లో పాల్గొంటుంది, టేకాఫ్ వేగంతో చేరే వరకు దాని మునిగిపోయిన హైడ్రోఫాయిల్స్ "&amp;"మీద స్వారీ చేస్తుంది. [1] ఫ్లోట్ల ద్వారా ప్రేరేపించబడిన ఏరోడైనమిక్ డ్రాగ్ లేదా అవి విమానానికి జోడించిన బరువు లేకుండా, పెగ్నా పి .7 అధిక వేగంతో చేరుకుంటుందని అంచనా వేసింది. అతను icted హించిన వేగంపై మూలాలు విభిన్నంగా ఉన్నాయి, ఇది 580 కిమీ/గం (360 mph) [సైటే"&amp;"షన్ అవసరం] మరియు 700 కిమీ/గం (434.7 mph) రెండింటినీ పేర్కొంది. [2] పియాగియో ఒక p.7 ను తయారు చేసి ఇటాలియన్ ష్నైడర్ ట్రోఫీ రేసింగ్ జట్టుకు మార్చాడు. కొంతమంది పైలట్లు విమానం ఎగరడానికి నిరాకరించినప్పటికీ, ఇటాలియన్ ష్నైడర్ బృందం యొక్క టామాసో దాల్ మోలిన్ ఉత్తర "&amp;"ఇటలీలోని గార్డా సరస్సుపై కొన్ని నీటి పరీక్షలు నిర్వహించారు. ఉత్పత్తి చేసిన హైడ్రోప్లానేస్ స్ప్రే టేకాఫ్ సమయంలో చూడటం కష్టతరం చేసింది మరియు రెండు బారిలతో నిరంతర సమస్యలు ఏర్పడ్డాయి. విమానం ఎప్పుడూ గాలిలో మారలేదు. [1] సమయానికి సిద్ధంగా లేదు, P.7 ను 1929 ష్నై"&amp;"డర్ ట్రోఫీ రేసు నుండి మినహాయించారు, దీనిలో మాచి M.52R మరియు రెండు మాచి M.67 సీప్లేన్లు ఇటలీకి ప్రాతినిధ్యం వహించాయి. పియాగ్గియో మరియు పెగ్నా రెండవ p.7 ను నిర్మించే ప్రణాళికలను విడిచిపెట్టారు. [1] ఇటాలియన్ సివిల్ మరియు మిలిటరీ విమానాల డేటా 1930-1945. ఐసొట్"&amp;"టా ఫ్రాస్చిని AS-5 745 kW (999 HP) [1] పనితీరు సంబంధిత జాబితాలు")</f>
        <v>పియాగియో P.7, పియాగియో-పెగ్నా పి.సి. ఫ్లోట్‌ప్లేన్ డిజైన్ యొక్క సీప్లేన్లలో ఫ్లోట్ల ద్వారా ప్రేరేపించబడిన ఏరోడైనమిక్ డ్రాగ్‌ను నివారించడానికి, పియాగియో కంపెనీకి చెందిన జియోవన్నీ పెగ్నా 1929 ష్నైడర్ ట్రోఫీ రేసులో ఇటలీకి ప్రాతినిధ్యం వహించడానికి చాలా అసాధారణమైన సీప్లేన్‌ను రూపొందించారు. పియాగ్గియో పి .7 మరియు పియాగియో-పెగ్నా పి.సి. టేకాఫ్ పరుగుల సమయంలో నీటి నుండి బయటపడటానికి హైడ్రోఫాయిల్స్. [1] P.7 యొక్క ఇంజిన్‌పై మూలాలు విభిన్నంగా ఉంటాయి; ఇది రెండింటినీ 723 kW (983 ps; 970 HP) [సైటేషన్ అవసరం] మరియు 745 kW (1,013 PS; 999 HP) యొక్క ఐసోటా ఫ్రాస్చిని AS-5 గా రేట్ చేసిన ఐసోటా ఫ్రాస్చిని స్పెషల్ V6 గా వర్ణించబడింది. [2] ఇంజిన్ రెండింటినీ రెండు-బ్లేడెడ్ ఆటోమేటిక్ వేరియబుల్-పిచ్ ట్రాక్టర్ ప్రొపెల్లర్‌తో లాంగ్ మెటల్ షాఫ్ట్ ద్వారా మరియు మరొక షాఫ్ట్ ద్వారా ఒక చిన్న మెరైన్ ప్రొపెల్లర్‌కు అనుసంధానించబడింది, ఇది మోటర్‌బోట్లలో ఉపయోగించిన మాదిరిగానే, విమానం తోక క్రింద అమర్చబడి ఉంటుంది. టేకాఫ్ చేయడానికి, పైలట్ ఇంజిన్ను ఫ్లైట్ ప్రొపెల్లర్ రెక్కలుతో ప్రారంభిస్తాడు మరియు సాధారణ కార్బ్యురేటర్ ఎయిర్ తీసుకోవడం మూసివేయబడుతుంది మరియు తోక ప్రొపెల్లర్‌ను నిమగ్నం చేయడానికి మరియు నీటి గుండా కదులుతున్న విమానం ఒక క్లచ్‌ను ఉపయోగిస్తుంది. రెండు హైడ్రోఫాయిల్స్, ఫ్యూజ్‌లేజ్ క్రింద ఫ్యూజ్‌లేజ్ క్రింద రెక్కల నుండి ఫ్లోట్‌ప్లేన్‌లపై ఫ్లోట్లు అమర్చిన విధానానికి సమానమైనవి, పి .7 నీటి నుండి వెంటనే బయటకు రావడానికి కారణమవుతాయి. విమానం దాని హైడ్రోఫాయిల్స్ పై పెరిగిన తరువాత మరియు ఫ్లైట్ ప్రొపెల్లర్ నీటిని క్లియర్ చేసిన తరువాత, పైలట్ కార్బ్యురేటర్ గాలి తీసుకోవడం తెరుస్తాడు, మళ్ళీ మెరైన్ ప్రొపెల్లర్‌ను విడదీయడానికి క్లచ్‌ను ఉపయోగిస్తాడు మరియు ఫ్లైట్ ప్రొపెల్లర్‌ను నిమగ్నం చేయడానికి మరొక క్లచ్‌ను ఉపయోగిస్తాడు, ఇది స్వయంచాలకంగా మారుతుంది. రెక్కలుగల నుండి ఫ్లైట్ పిచ్ వరకు. దాని ఫ్లైట్ ప్రొపెల్లర్ చేత నడిచే, విమానం సాంప్రదాయిక టేకాఫ్‌లో పాల్గొంటుంది, టేకాఫ్ వేగంతో చేరే వరకు దాని మునిగిపోయిన హైడ్రోఫాయిల్స్ మీద స్వారీ చేస్తుంది. [1] ఫ్లోట్ల ద్వారా ప్రేరేపించబడిన ఏరోడైనమిక్ డ్రాగ్ లేదా అవి విమానానికి జోడించిన బరువు లేకుండా, పెగ్నా పి .7 అధిక వేగంతో చేరుకుంటుందని అంచనా వేసింది. అతను icted హించిన వేగంపై మూలాలు విభిన్నంగా ఉన్నాయి, ఇది 580 కిమీ/గం (360 mph) [సైటేషన్ అవసరం] మరియు 700 కిమీ/గం (434.7 mph) రెండింటినీ పేర్కొంది. [2] పియాగియో ఒక p.7 ను తయారు చేసి ఇటాలియన్ ష్నైడర్ ట్రోఫీ రేసింగ్ జట్టుకు మార్చాడు. కొంతమంది పైలట్లు విమానం ఎగరడానికి నిరాకరించినప్పటికీ, ఇటాలియన్ ష్నైడర్ బృందం యొక్క టామాసో దాల్ మోలిన్ ఉత్తర ఇటలీలోని గార్డా సరస్సుపై కొన్ని నీటి పరీక్షలు నిర్వహించారు. ఉత్పత్తి చేసిన హైడ్రోప్లానేస్ స్ప్రే టేకాఫ్ సమయంలో చూడటం కష్టతరం చేసింది మరియు రెండు బారిలతో నిరంతర సమస్యలు ఏర్పడ్డాయి. విమానం ఎప్పుడూ గాలిలో మారలేదు. [1] సమయానికి సిద్ధంగా లేదు, P.7 ను 1929 ష్నైడర్ ట్రోఫీ రేసు నుండి మినహాయించారు, దీనిలో మాచి M.52R మరియు రెండు మాచి M.67 సీప్లేన్లు ఇటలీకి ప్రాతినిధ్యం వహించాయి. పియాగ్గియో మరియు పెగ్నా రెండవ p.7 ను నిర్మించే ప్రణాళికలను విడిచిపెట్టారు. [1] ఇటాలియన్ సివిల్ మరియు మిలిటరీ విమానాల డేటా 1930-1945. ఐసొట్టా ఫ్రాస్చిని AS-5 745 kW (999 HP) [1] పనితీరు సంబంధిత జాబితాలు</v>
      </c>
      <c r="E66" s="1" t="s">
        <v>1524</v>
      </c>
      <c r="M66" s="1" t="s">
        <v>1525</v>
      </c>
      <c r="N66" s="1" t="str">
        <f>IFERROR(__xludf.DUMMYFUNCTION("GOOGLETRANSLATE(M:M, ""en"", ""te"")"),"రేసింగ్ సీప్లేన్")</f>
        <v>రేసింగ్ సీప్లేన్</v>
      </c>
      <c r="O66" s="1" t="s">
        <v>1526</v>
      </c>
      <c r="P66" s="1" t="s">
        <v>1527</v>
      </c>
      <c r="Q66" s="1" t="str">
        <f>IFERROR(__xludf.DUMMYFUNCTION("GOOGLETRANSLATE(P:P, ""en"", ""te"")"),"పియాగ్గియో")</f>
        <v>పియాగ్గియో</v>
      </c>
      <c r="R66" s="2" t="s">
        <v>1528</v>
      </c>
      <c r="S66" s="1" t="s">
        <v>1529</v>
      </c>
      <c r="T66" s="1" t="str">
        <f>IFERROR(__xludf.DUMMYFUNCTION("GOOGLETRANSLATE(S:S, ""en"", ""te"")"),"ఇంగ్ జియోవన్నీ పెగ్నా")</f>
        <v>ఇంగ్ జియోవన్నీ పెగ్నా</v>
      </c>
      <c r="U66" s="1" t="s">
        <v>1530</v>
      </c>
      <c r="V66" s="1">
        <v>1.0</v>
      </c>
      <c r="W66" s="1" t="s">
        <v>453</v>
      </c>
      <c r="X66" s="1" t="s">
        <v>1531</v>
      </c>
      <c r="Y66" s="1" t="s">
        <v>1532</v>
      </c>
      <c r="Z66" s="1" t="s">
        <v>1533</v>
      </c>
      <c r="AA66" s="1" t="s">
        <v>1534</v>
      </c>
      <c r="AB66" s="1" t="s">
        <v>1535</v>
      </c>
      <c r="AC66" s="1" t="s">
        <v>1536</v>
      </c>
      <c r="AD66" s="1" t="s">
        <v>1537</v>
      </c>
      <c r="AE66" s="1" t="s">
        <v>1538</v>
      </c>
      <c r="AL66" s="1" t="s">
        <v>1539</v>
      </c>
      <c r="BF66" s="1" t="s">
        <v>1540</v>
      </c>
      <c r="BG66" s="1" t="s">
        <v>826</v>
      </c>
    </row>
    <row r="67">
      <c r="A67" s="1" t="s">
        <v>1541</v>
      </c>
      <c r="B67" s="1" t="str">
        <f>IFERROR(__xludf.DUMMYFUNCTION("GOOGLETRANSLATE(A:A, ""en"", ""te"")"),"Dfs weihe")</f>
        <v>Dfs weihe</v>
      </c>
      <c r="C67" s="1" t="s">
        <v>1542</v>
      </c>
      <c r="D67" s="1" t="str">
        <f>IFERROR(__xludf.DUMMYFUNCTION("GOOGLETRANSLATE(C:C, ""en"", ""te"")"),"DFS వీహే (ఇంగ్లీష్: హారియర్) ఒక జర్మన్ సింగిల్-సీట్, హై-వింగ్, 18 మీటర్ల రెక్కలు, అధిక-పనితీరు గల గ్లైడర్, దీనిని 1937-38లో హన్స్ జాకబ్స్ రూపొందించారు. [1] [2] జాకబ్స్ వీహేను దాని యుగానికి ప్రముఖ ప్రదర్శన గ్లైడర్‌గా రూపొందించారు మరియు వాస్తవానికి ఇది చాలా"&amp;" ఛాంపియన్‌షిప్‌లను స్వాధీనం చేసుకుంది మరియు 1950 ల చివరిలో దాని పనితీరును అధిగమించే వరకు అనేక రికార్డులను సృష్టించింది. ఈ రోజు కూడా ఇది ""క్లాసిక్ సెయిల్ ప్లేన్ డిజైన్లలో"" ఒకటిగా పరిగణించబడుతుంది. [1] [2] వీహే చెక్క నిర్మాణంలో ఉంది, వింగ్ వెనుకంజలో ఉన్న "&amp;"అంచులు మరియు నియంత్రణ ఉపరితలాలపై ఫాబ్రిక్ కవరింగ్ ఉంటుంది. స్పార్ బాల్టిక్ పైన్ నుండి నిర్మించబడింది, బిర్చ్ లీడింగ్ ఎడ్జ్ డి-బాక్స్, ఫ్యూజ్‌లేజ్ మరియు తోక ఉపరితలాల స్థిర భాగాలు ఉన్నాయి. ఎయిర్‌ఫాయిల్ సవరించిన Gö 549-M.2 విభాగం. ప్రారంభ సంస్కరణలు డాలీ నుండ"&amp;"ి బయలుదేరి స్థిర స్కిడ్‌లోకి వచ్చాయి, తరువాత సంస్కరణల్లో స్థిర చక్రం మరియు స్కిడ్ అండర్ క్యారేజ్ ఉన్నాయి. వాస్తవానికి DFS- శైలి ఎయిర్‌బ్రేక్‌లతో అమర్చబడి, కొన్ని తరువాత స్కీంప్ప్-హర్త్ స్టైల్ బ్రేక్‌ల కోసం సవరించబడ్డాయి. ఈ విమానం ఒక ప్రత్యేకమైన రిగ్గింగ్ "&amp;"వ్యవస్థను కలిగి ఉంటుంది, ఇది తరువాత గ్లైడర్లలో విస్తృతంగా కాపీ చేయబడింది. [1] [2] ప్రారంభంలో ఈ విమానం డ్యూయిష్ ఫోర్స్‌చంగ్‌సాన్‌స్టాల్ట్ ఫర్ సెగెల్ఫ్‌లగ్ (డిఎఫ్‌ఎస్) (ఇంగ్లీష్: జర్మన్ రీసెర్చ్ ఇన్స్టిట్యూట్ ఫర్ ఫ్లైరింగ్ ఫ్లైట్) మరియు తరువాత జాకబ్స్-ష్వేయ"&amp;"ర్ చేత నిర్మించబడింది. రెండవ ప్రపంచ యుద్ధం తరువాత దీనిని ఫోల్కే-వుల్ఫ్‌తో పాటు ఫ్రాన్స్, స్పెయిన్, స్వీడన్ మరియు యుగోస్లేవియా నిర్మించారు. వీహే ఉత్పత్తి మొత్తం 400 కి పైగా విమానాలు. [1] [2] వీహే 1948 మరియు 1950 లలో వరల్డ్ గ్లైడింగ్ ఛాంపియన్‌షిప్‌లను గెలుచ"&amp;"ుకుంది. ఇది 1959 లో 9,665 మీ (31,709 అడుగులు) లో ఎత్తులో లాభం కోసం ప్రపంచ రికార్డుతో సహా అనేక ప్రపంచ మరియు జాతీయ రికార్డులను నెలకొల్పడానికి ఉపయోగించబడింది. [1] [2] డిక్ జాన్సన్ 1959 లో యుఎస్ నేషనల్ సోరింగ్ ఛాంపియన్‌షిప్‌ను గెలుచుకున్నాడు, ఎగిరిపోతున్నాడు."&amp;" [2] సెయిల్ ప్లేన్ డైరెక్టరీ మరియు పెరుగుతున్న పత్రిక నుండి డేటా [1] [2] [6] [7] సాధారణ లక్షణాల పనితీరు సంబంధిత జాబితాలు")</f>
        <v>DFS వీహే (ఇంగ్లీష్: హారియర్) ఒక జర్మన్ సింగిల్-సీట్, హై-వింగ్, 18 మీటర్ల రెక్కలు, అధిక-పనితీరు గల గ్లైడర్, దీనిని 1937-38లో హన్స్ జాకబ్స్ రూపొందించారు. [1] [2] జాకబ్స్ వీహేను దాని యుగానికి ప్రముఖ ప్రదర్శన గ్లైడర్‌గా రూపొందించారు మరియు వాస్తవానికి ఇది చాలా ఛాంపియన్‌షిప్‌లను స్వాధీనం చేసుకుంది మరియు 1950 ల చివరిలో దాని పనితీరును అధిగమించే వరకు అనేక రికార్డులను సృష్టించింది. ఈ రోజు కూడా ఇది "క్లాసిక్ సెయిల్ ప్లేన్ డిజైన్లలో" ఒకటిగా పరిగణించబడుతుంది. [1] [2] వీహే చెక్క నిర్మాణంలో ఉంది, వింగ్ వెనుకంజలో ఉన్న అంచులు మరియు నియంత్రణ ఉపరితలాలపై ఫాబ్రిక్ కవరింగ్ ఉంటుంది. స్పార్ బాల్టిక్ పైన్ నుండి నిర్మించబడింది, బిర్చ్ లీడింగ్ ఎడ్జ్ డి-బాక్స్, ఫ్యూజ్‌లేజ్ మరియు తోక ఉపరితలాల స్థిర భాగాలు ఉన్నాయి. ఎయిర్‌ఫాయిల్ సవరించిన Gö 549-M.2 విభాగం. ప్రారంభ సంస్కరణలు డాలీ నుండి బయలుదేరి స్థిర స్కిడ్‌లోకి వచ్చాయి, తరువాత సంస్కరణల్లో స్థిర చక్రం మరియు స్కిడ్ అండర్ క్యారేజ్ ఉన్నాయి. వాస్తవానికి DFS- శైలి ఎయిర్‌బ్రేక్‌లతో అమర్చబడి, కొన్ని తరువాత స్కీంప్ప్-హర్త్ స్టైల్ బ్రేక్‌ల కోసం సవరించబడ్డాయి. ఈ విమానం ఒక ప్రత్యేకమైన రిగ్గింగ్ వ్యవస్థను కలిగి ఉంటుంది, ఇది తరువాత గ్లైడర్లలో విస్తృతంగా కాపీ చేయబడింది. [1] [2] ప్రారంభంలో ఈ విమానం డ్యూయిష్ ఫోర్స్‌చంగ్‌సాన్‌స్టాల్ట్ ఫర్ సెగెల్ఫ్‌లగ్ (డిఎఫ్‌ఎస్) (ఇంగ్లీష్: జర్మన్ రీసెర్చ్ ఇన్స్టిట్యూట్ ఫర్ ఫ్లైరింగ్ ఫ్లైట్) మరియు తరువాత జాకబ్స్-ష్వేయర్ చేత నిర్మించబడింది. రెండవ ప్రపంచ యుద్ధం తరువాత దీనిని ఫోల్కే-వుల్ఫ్‌తో పాటు ఫ్రాన్స్, స్పెయిన్, స్వీడన్ మరియు యుగోస్లేవియా నిర్మించారు. వీహే ఉత్పత్తి మొత్తం 400 కి పైగా విమానాలు. [1] [2] వీహే 1948 మరియు 1950 లలో వరల్డ్ గ్లైడింగ్ ఛాంపియన్‌షిప్‌లను గెలుచుకుంది. ఇది 1959 లో 9,665 మీ (31,709 అడుగులు) లో ఎత్తులో లాభం కోసం ప్రపంచ రికార్డుతో సహా అనేక ప్రపంచ మరియు జాతీయ రికార్డులను నెలకొల్పడానికి ఉపయోగించబడింది. [1] [2] డిక్ జాన్సన్ 1959 లో యుఎస్ నేషనల్ సోరింగ్ ఛాంపియన్‌షిప్‌ను గెలుచుకున్నాడు, ఎగిరిపోతున్నాడు. [2] సెయిల్ ప్లేన్ డైరెక్టరీ మరియు పెరుగుతున్న పత్రిక నుండి డేటా [1] [2] [6] [7] సాధారణ లక్షణాల పనితీరు సంబంధిత జాబితాలు</v>
      </c>
      <c r="E67" s="1" t="s">
        <v>1543</v>
      </c>
      <c r="M67" s="1" t="s">
        <v>647</v>
      </c>
      <c r="N67" s="1" t="str">
        <f>IFERROR(__xludf.DUMMYFUNCTION("GOOGLETRANSLATE(M:M, ""en"", ""te"")"),"గ్లైడర్")</f>
        <v>గ్లైడర్</v>
      </c>
      <c r="O67" s="2" t="s">
        <v>837</v>
      </c>
      <c r="P67" s="1" t="s">
        <v>1544</v>
      </c>
      <c r="Q67" s="1" t="str">
        <f>IFERROR(__xludf.DUMMYFUNCTION("GOOGLETRANSLATE(P:P, ""en"", ""te"")"),"డ్యూయిష్ ఫోర్స్చుంగ్సన్స్టాల్ట్ ఫర్ సెగెల్ఫ్లగ్ (డిఎఫ్ఎస్) జాకబ్స్-ష్వేయర్ ఫాక్-వుల్ఫ్")</f>
        <v>డ్యూయిష్ ఫోర్స్చుంగ్సన్స్టాల్ట్ ఫర్ సెగెల్ఫ్లగ్ (డిఎఫ్ఎస్) జాకబ్స్-ష్వేయర్ ఫాక్-వుల్ఫ్</v>
      </c>
      <c r="R67" s="1" t="s">
        <v>1545</v>
      </c>
      <c r="S67" s="1" t="s">
        <v>1546</v>
      </c>
      <c r="T67" s="1" t="str">
        <f>IFERROR(__xludf.DUMMYFUNCTION("GOOGLETRANSLATE(S:S, ""en"", ""te"")"),"హన్స్ జాకబ్స్")</f>
        <v>హన్స్ జాకబ్స్</v>
      </c>
      <c r="U67" s="1">
        <v>1938.0</v>
      </c>
      <c r="V67" s="1" t="s">
        <v>1547</v>
      </c>
      <c r="W67" s="1">
        <v>1.0</v>
      </c>
      <c r="X67" s="1" t="s">
        <v>1548</v>
      </c>
      <c r="Y67" s="1" t="s">
        <v>842</v>
      </c>
      <c r="AA67" s="1" t="s">
        <v>1549</v>
      </c>
      <c r="AB67" s="1" t="s">
        <v>1550</v>
      </c>
      <c r="AI67" s="1" t="s">
        <v>1551</v>
      </c>
      <c r="AL67" s="1" t="s">
        <v>1552</v>
      </c>
      <c r="AP67" s="1" t="s">
        <v>253</v>
      </c>
      <c r="AR67" s="1" t="s">
        <v>1553</v>
      </c>
      <c r="AX67" s="1">
        <v>1938.0</v>
      </c>
      <c r="AZ67" s="1" t="s">
        <v>1554</v>
      </c>
      <c r="BE67" s="1" t="s">
        <v>1555</v>
      </c>
      <c r="BG67" s="1" t="s">
        <v>408</v>
      </c>
      <c r="BH67" s="2" t="s">
        <v>522</v>
      </c>
      <c r="BN67" s="1">
        <v>17.7</v>
      </c>
      <c r="BO67" s="1" t="s">
        <v>1556</v>
      </c>
      <c r="BP67" s="1">
        <v>29.0</v>
      </c>
      <c r="BQ67" s="1" t="s">
        <v>1557</v>
      </c>
      <c r="BT67" s="1" t="s">
        <v>1558</v>
      </c>
      <c r="BU67" s="1" t="s">
        <v>1559</v>
      </c>
      <c r="DH67" s="1" t="s">
        <v>1560</v>
      </c>
      <c r="DI67" s="1" t="s">
        <v>1561</v>
      </c>
    </row>
    <row r="68">
      <c r="A68" s="1" t="s">
        <v>1562</v>
      </c>
      <c r="B68" s="1" t="str">
        <f>IFERROR(__xludf.DUMMYFUNCTION("GOOGLETRANSLATE(A:A, ""en"", ""te"")"),"మిత్సుబిషి ఎఫ్ -15 జె")</f>
        <v>మిత్సుబిషి ఎఫ్ -15 జె</v>
      </c>
      <c r="C68" s="1" t="s">
        <v>1563</v>
      </c>
      <c r="D68" s="1" t="str">
        <f>IFERROR(__xludf.DUMMYFUNCTION("GOOGLETRANSLATE(C:C, ""en"", ""te"")"),"మిత్సుబిషి ఎఫ్ -15 జె/డిజె ఈగిల్ జపాన్ ఎయిర్ సెల్ఫ్-డిఫెన్స్ ఫోర్స్ (జాస్డిఎఫ్) వాడుకలో ఉన్న మెక్‌డోనెల్ డగ్లస్ ఎఫ్ -15 ఈగిల్ ఆధారంగా జంట-ఇంజిన్, ఆల్-వెదర్ ఎయిర్ ఆధిపత్య పోరాట యోధుడు. ఎఫ్ -15 జెని మిత్సుబిషి హెవీ ఇండస్ట్రీస్ లైసెన్స్ కింద ఉత్పత్తి చేసింది"&amp;". తరువాతి F-15DJ మరియు F-15J కై వేరియంట్లు కూడా ఉత్పత్తి చేయబడ్డాయి. అమెరికా వెలుపల ఎఫ్ -15 ఈగిల్ యొక్క అతిపెద్ద కస్టమర్ జపాన్. [2] పోరాటంతో పాటు, F-15DJ పాత్రలలో శిక్షణ ఉంటుంది. F-15J కై అనేది F-15J యొక్క ఆధునికీకరించిన వెర్షన్. జూన్-జూలై 1975 లో, జపాన్ "&amp;"రక్షణ సంస్థ (జెడిఎ, ఇప్పుడు రక్షణ మంత్రిత్వ శాఖ) ఎఫ్ -104 జె/డిజె స్టార్‌ఫైటర్ మరియు ఎఫ్ -4 ఇజె ఫాంటమ్ II స్థానంలో 13 మంది అభ్యర్థులలో మెక్‌డోనెల్ డగ్లస్ ఎఫ్ -15 ఈగిల్‌ను పరిశీలించింది. సింగిల్-సీట్ల ఎఫ్ -15 సి మరియు జంట-సీట్ల ఎఫ్ -15 డిని ఎడ్వర్డ్స్ ఎయిర"&amp;"్ ఫోర్స్ బేస్ వద్ద విశ్లేషించారు, మరియు డిసెంబర్ 1975 లో, ఎఫ్ -15 విజేతగా ప్రకటించబడింది, ప్రభుత్వం 187 ఎఫ్ -15 జె/డిజెలను కొనుగోలు చేయాలని భావించింది. ఏప్రిల్ 1978 నాటికి, మిత్సుబిషి హెవీ ఇండస్ట్రీస్ ప్రాధమిక కాంట్రాక్టర్‌గా నియమించబడింది మరియు F-15C/D క"&amp;"ోసం లైసెన్సింగ్ సాధించబడింది. [3] [4] కాంగ్రెస్ సమీక్ష తరువాత, రక్షణ శాఖ (DOD) విమానం యొక్క ఎలక్ట్రానిక్ వార్ఫేర్ మరియు ఇంజిన్ వ్యవస్థలను లైసెన్సింగ్ నుండి నిలిపివేసింది. ప్రారంభంలో, ఈ విమానం U.S. లో ఉత్పత్తి చేయబడి జపాన్‌కు ఎగుమతి చేయబడింది. ఈ ప్రారంభ ఎగ"&amp;"ుమతి ఉత్పత్తి జపాన్ యొక్క రక్షణ పరిశ్రమలో విమాన అభివృద్ధికి దోహదపడింది, అయితే విమానాల యొక్క మూల ఉత్పత్తిని సులభతరం చేస్తుంది, జపాన్ అవసరాలకు ఫైటర్‌ను ఉత్పత్తి చేసే లక్ష్యాన్ని సాధించింది. [5] జపాన్ ఎయిర్ సెల్ఫ్-డిఫెన్స్ ఫోర్స్ (JASDF) 203 F-15J లు మరియు 2"&amp;"0 F-15DJ లను కొనుగోలు చేసింది, వీటిలో 2 F-15J లు మరియు 12 F-15DJ లను మిస్సౌరీలోని సెయింట్ లూయిస్‌లో మెక్‌డోనెల్ డగ్లస్ నిర్మించారు. [3] DOD FMS ప్రోగ్రామ్ చేత ""పీస్ ఈగిల్"" గా పిలువబడే, సెయింట్ లూయిస్‌లో నిర్మించిన మొట్టమొదటి F-15J ను అమెరికా వైమానిక దళా"&amp;"నికి 4 జూన్ 1980 న మొదటి విమానానికి మరియు తరువాత జూలై 15 న జపాన్‌కు పంపారు. అదనంగా, 8 F-15J లను పెద్ద భాగాలలో తయారు చేశారు మరియు మిత్సుబిషికి చెందిన కొమాకి చేత తుది అసెంబ్లీ కోసం జపాన్‌కు రవాణా చేయబడ్డాయి, వీటిలో మొదటిది (సీరియల్ నంబర్ 12–8803) 26 ఆగస్టు "&amp;"1981 న తొలి విమానంలో ఉంది. [3] [6] కంపెనీలు మిగిలిన వాటాను విభజించాయి మరియు 1981 నుండి లైసెన్స్ కింద ఉత్పత్తి చేశాయి, మిత్సుబిషి చేత చేసిన విమానాల తుది అసెంబ్లీతో. [3] 1980 లో, జపాన్ ప్రభుత్వం యు.ఎస్. ఒక కార్యక్రమం ప్రారంభించిన తర్వాత JDA మరియు DOD రెగ్యు"&amp;"లేషన్ యొక్క సడలింపు గురించి వార్షిక సమావేశాలను నిర్వహించింది. ఈ సమావేశాలలో, DOD అధికారి ఒక సమాధానం ఇచ్చారు, ఇది మిశ్రమ పదార్థాలతో సహా వివిధ రకాల సాంకేతిక పరిజ్ఞానాన్ని ప్రారంభంలో నిషేధించిన సాంకేతిక పరిజ్ఞానాన్ని అనుమతించింది. [7] 1981 చివరి కాలంలో, మొదటి"&amp;" F-15J/DJ విమానం 202 వ టాక్టికల్ ఫైటర్ స్క్వాడ్రన్‌కు పంపబడింది, ఇది ఈగిల్ FTU గా పునర్వ్యవస్థీకరించబడింది మరియు 21 డిసెంబర్ 1982 న న్యుటాబారు బేస్ వద్ద 23 ఫ్లయింగ్ ట్రైనింగ్ స్క్వాడ్రన్ అని పేరు మార్చబడింది. JASDF ఒక ప్రణాళికను అభివృద్ధి చేసింది. 1 సెప్ట"&amp;"ెంబర్ 1983 న సోవియట్ సు -15 చేత KAL007 షూట్డౌన్ తరువాత మొదటి స్క్వాడ్రన్‌ను రూపొందించడానికి. మార్చి 1984 లో, కొత్త F-15J లు చిటోస్ ఎయిర్ బేస్ వద్ద 203 వ టాక్టికల్ ఫైటర్ స్క్వాడ్రన్ యొక్క F-104J లను భర్తీ చేయడం ప్రారంభించాయి, ఇది లా పెరౌస్ స్ట్రెయిట్ అంతటా"&amp;" ఉంది సఖాలిన్ ద్వీపంలోని సోవియట్ ఫైటర్ బేస్. [3] [8] 24 డిసెంబర్ 2018 న, ఎఫ్ -35 లను కొనుగోలు చేయడానికి నిధులను సంపాదించడానికి జపాన్ తమ ఎఫ్ -15 లను యు.ఎస్. కు విక్రయించడాన్ని పరిశీలిస్తున్నట్లు ప్రకటించారు. [9] జపాన్ రక్షణ మంత్రిత్వ శాఖ ఫిబ్రవరి 4, 2022 న"&amp;" జపాన్ సూపర్ ఇంటర్‌సెప్టర్ (జెఎస్‌ఐ) కార్యక్రమం ద్వారా 68 ఎఫ్ -15 జెఎస్ JPY646.5 బిలియన్ (USD5.6 బిలియన్) ఖర్చుతో అప్‌గ్రేడ్ అవుతుందని ధృవీకరించింది. [10] F-15J/DJ లు ECM, రాడార్ హెచ్చరిక వ్యవస్థ మరియు అణు పరికరాలను పక్కన పెడితే F-15C/DS కు సమానంగా ఉంటాయి"&amp;". AN/ALQ-135 అంతర్గత కౌంటర్మెజర్స్ సిస్టమ్ స్వదేశీ J/ALQ-8 ద్వారా భర్తీ చేయబడుతుంది మరియు AN/ALR-56 రాడార్ హెచ్చరిక రిసీవర్ J/Apr-4 ద్వారా భర్తీ చేయబడుతుంది. ఇంజిన్ ప్రాట్ &amp; విట్నీ ఎఫ్ 100 టర్బోఫాన్, దీనిని ఐహి కార్పొరేషన్ లైసెన్స్ కింద నిర్మించింది. కొన్"&amp;"ని విమానాలలో ఇప్పటికీ జడత్వ కొలత యూనిట్ ఉంది, ఇది పాత రకం జడత్వ నావిగేషన్ సిస్టమ్. అన్ని F-15J/DJ లకు రెండు UHF రేడియోలు ఉన్నాయి, ఇవి కూడా VHF సామర్థ్యం కలిగి ఉంటాయి. [11] F-15J ఒక స్వదేశీ డేటా లింక్ ద్వారా వర్గీకరించబడుతుంది, కాని అవి USAF F-15C లచే అమర్"&amp;"చబడిన లింక్ 16 FDL కి మద్దతు ఇవ్వవు. ఇది జపనీస్ గ్రౌండ్-కంట్రోల్డ్ ఇంటర్‌సెప్ట్ నెట్‌వర్క్‌తో ప్రాథమిక ద్వి దిశాత్మక లింక్‌గా పనిచేస్తుంది మరియు ఇది నిజమైన నెట్‌వర్క్ కానందున ఇది పరిమితం. [11] మిత్సుబిషి F-15C/D మల్టీస్టేజ్ ఇంప్రూవ్‌మెంట్ ప్రోగ్రామ్ (MSIP"&amp;") ను అందుకుంది మరియు 1987 లో F-15J/DJ లను అప్‌గ్రేడ్ చేయడం ప్రారంభించింది. మెరుగుదలలలో అప్‌ప్రేటెడ్ సెంట్రల్ కంప్యూటర్, ఇంజన్లు, ఆయుధ నియంత్రణ సెట్ ఉన్నాయి మరియు J/APQ-1 కౌంటర్‌మీజర్స్ సెట్‌ను జోడించారు. [12] [13] F100-PW-220 (IHI-220) ను డిజిటల్ ఇంజిన్ ఎ"&amp;"లక్ట్రానిక్ కంట్రోల్ రెట్రోఫిట్‌తో F100-PW-220E (IHI-220E) కు అప్‌గ్రేడ్ చేశారు. [14] మునుపటి F-15J ల నుండి ప్రదర్శనలో తేడాలు J/ALQ-8 ICS ను కలిగి ఉంటాయి, ICS యాంటెన్నాతో తీసుకోవడం కింద అమర్చబడి ఉంటుంది. F-15J/DJ లపై J/APQ-4 RWR యాంటెన్నా స్థానం F-15C/DS "&amp;"వలె ఉంటుంది, అయితే F-15J/DJ MSIP ల యొక్క లెన్స్ F-15C/DS కు తెలుపు కాకుండా నల్లగా ఉంటుంది. [11 ] F-15J లలో జపనీస్ నిర్మించిన AAM-3 క్షిపణిని కలిగి ఉంది, ఇది విలక్షణమైన ""ముళ్ల"" ఫార్వర్డ్ రెక్కలతో మెరుగైన AIM-9 సైడ్‌విండర్ ఫాలో-ఆన్. F-15 స్థానంలో జపాన్ ఒక"&amp;" అధునాతన పోరాట యోధుడిని పరిశీలిస్తోంది, అదే సమయంలో F-15J విమానాలను ఆధునీకరించారు. [15] 28 జూలై 2003 న, మొట్టమొదటి అప్‌గ్రేడ్ చేసిన F-15J (#928) మొదటి విమానంలో సాధించింది, మరియు ఇది 21 అక్టోబర్ 2003 న JASDF ఎయిర్ డెవలప్‌మెంట్ టెస్ట్ వింగ్‌కు పంపిణీ చేయబడిం"&amp;"ది. [16] [17] 10 డిసెంబర్ 2004 న, జపాన్ ప్రభుత్వం కొత్త జాతీయ రక్షణ కార్యక్రమ మార్గదర్శకాల ప్రకారం ఐదేళ్ళలో ఎఫ్ -15 జె ఎంఎస్‌ఐపిలను ఆధునీకరించడానికి మిడ్-టర్మ్ డిఫెన్స్ ప్రోగ్రాం (ఎమ్‌టిడిపి) ను ఆమోదించింది. [18] అప్‌గ్రేడ్ దశల్లో అమలు చేయబడుతోంది, కాని చ"&amp;"ివరికి అప్‌గ్రేడ్‌లో కొత్త ఎజెక్షన్ సీటు ఉంటుంది; IHI-220E ఇంజన్లను భర్తీ చేసింది; మరింత శక్తివంతమైన ప్రాసెసర్; ఎక్కువ ఏవియానిక్స్ మరియు రేథియాన్ AN/APG-63 (V) 1 రాడార్ మద్దతు ఇవ్వడానికి అప్లెటెడ్ ఎలక్ట్రికల్ జనరేషన్ మరియు శీతలీకరణ సామర్థ్యాలు. [15] ఇది 1"&amp;"997 నుండి మిత్సుబిషి ఎలక్ట్రిక్ లైసెన్స్ కింద ఉత్పత్తి చేయబడింది. రాడార్ చివరికి 80 F-15J లలో వ్యవస్థాపించబడుతుందని రేథియాన్ ఆశిస్తోంది. [19] కొత్త రాడార్ AAM-4 క్షిపణికి మద్దతు ఇస్తుంది, జపనీస్ జపనీస్ AMRAAM కు సమాధానం. [15] రక్షణ మంత్రిత్వ శాఖ (MOD) జూన"&amp;"్ 2007 లో నిఘా విమానాల ఆధునీకరణ మరియు విస్తరించాలని అభ్యర్థించింది మరియు సింథటిక్ ఎపర్చరు రాడార్ పాడ్‌లతో కొన్ని F-15J లను అప్‌గ్రేడ్ చేయాలని ప్రణాళిక చేయబడింది; ఈ విమానం ప్రస్తుతం సేవలో ఉన్న RF-4 ఫాంటమ్ IIS ని భర్తీ చేస్తుంది. [20] [21] 17 డిసెంబర్ 2009 "&amp;"న, 2009 లో సార్వత్రిక ఎన్నికల తరువాత డెమొక్రాటిక్ పార్టీ జపాన్ అధికారాన్ని తీసుకున్న తరువాత, బడ్జెట్ నుండి నిఘా నవీకరణ అదృశ్యమైంది, మరియు F-15J మరియు మిత్సుబిషి F-2 యొక్క మెరుగుదలకు బదులుగా ప్రాధాన్యత ఇవ్వబడింది. ఎఫ్ -15 జె నవీకరణల సంఖ్య 26 నుండి 48 కి పె"&amp;"రిగింది మరియు 38 యోధులకు మోడ్ ఆధునికీకరణలో కొంత భాగాన్ని కొనుగోలు చేసింది. అయితే, ఆధునీకరణ కోసం పూర్తి బడ్జెట్ అసంపూర్ణంగా ఉంది. 48 F-15J లకు లింక్ 16 డేటాలింక్ మరియు హెల్మెట్-మౌంటెడ్ దృశ్యం లభిస్తుంది. [22] హెల్మెట్-మౌంటెడ్ దృష్టి AAM-5 డాగ్‌ఫైటింగ్ క్షి"&amp;"పణికి మద్దతు ఇస్తుంది, ఇది AAM-3 ని భర్తీ చేస్తుంది. [15] 17 డిసెంబర్ 2010 న, ఆధునికీకరణ 16 F-15J లకు నిధులు సమకూర్చింది [23] కానీ MOD దీనిని 10 F-15J లకు తగ్గించింది. [24] అక్టోబర్ 2019 చివరలో, యుఎస్ డిఫెన్స్ సెక్యూరిటీ కోఆపరేషన్ ఏజెన్సీ జపాన్‌కు 103 APG"&amp;"-82 (v) 1 యాక్టివ్ ఎలక్ట్రానిక్ స్కాన్ చేసిన అర్రే (AESA) రాడార్లు, 116 అడ్వాన్స్‌డ్ డిస్ప్లే కోర్ ప్రాసెసర్ II మిషన్ సిస్టమ్ కంప్యూటర్లు మరియు 101 AN/ALQ యొక్క అమ్మకాన్ని ఆమోదించింది. -239 డిజిటల్ ఎలక్ట్రానిక్ వార్ఫేర్ సిస్టమ్స్ 98 F-15J లను అప్‌గ్రేడ్ చ"&amp;"ేయడానికి ""జపనీస్ సూపర్ ఇంటర్‌సెప్టర్"" (JSI) కాన్ఫిగరేషన్‌కు $ 4.5 బిలియన్ల వ్యయం కోసం. [25] ఇది AGM-158B JASSM-ER లేదా AGM-158C LRASM వంటి దాని సెంటర్‌లైన్ ఆయుధ స్టేషన్‌లో పెద్ద గాలి నుండి ఉపరితల ఆయుధాన్ని కూడా కలిగి ఉంటుంది, ఇది విమానం గాలికి భూమి మరియ"&amp;"ు షిప్ యాంటీ-షిప్ సామర్థ్యాన్ని ఇస్తుంది. జూలై 2020 లో, బోయింగ్ ఈ కార్యక్రమానికి సహాయం మరియు సహాయాన్ని అందించడానికి MHI తో ఒక ఒప్పందం కుదుర్చుకుంది. 2022 లో పని ప్రారంభం కానుంది. [26] [27] [సైటేషన్ అవసరం] నుండి డేటా సాధారణ లక్షణాల పనితీరు పనితీరు ఆయుధాల వ"&amp;"ిమానం పోల్చదగిన పాత్ర, కాన్ఫిగరేషన్ మరియు ERA సంబంధిత జాబితాలు")</f>
        <v>మిత్సుబిషి ఎఫ్ -15 జె/డిజె ఈగిల్ జపాన్ ఎయిర్ సెల్ఫ్-డిఫెన్స్ ఫోర్స్ (జాస్డిఎఫ్) వాడుకలో ఉన్న మెక్‌డోనెల్ డగ్లస్ ఎఫ్ -15 ఈగిల్ ఆధారంగా జంట-ఇంజిన్, ఆల్-వెదర్ ఎయిర్ ఆధిపత్య పోరాట యోధుడు. ఎఫ్ -15 జెని మిత్సుబిషి హెవీ ఇండస్ట్రీస్ లైసెన్స్ కింద ఉత్పత్తి చేసింది. తరువాతి F-15DJ మరియు F-15J కై వేరియంట్లు కూడా ఉత్పత్తి చేయబడ్డాయి. అమెరికా వెలుపల ఎఫ్ -15 ఈగిల్ యొక్క అతిపెద్ద కస్టమర్ జపాన్. [2] పోరాటంతో పాటు, F-15DJ పాత్రలలో శిక్షణ ఉంటుంది. F-15J కై అనేది F-15J యొక్క ఆధునికీకరించిన వెర్షన్. జూన్-జూలై 1975 లో, జపాన్ రక్షణ సంస్థ (జెడిఎ, ఇప్పుడు రక్షణ మంత్రిత్వ శాఖ) ఎఫ్ -104 జె/డిజె స్టార్‌ఫైటర్ మరియు ఎఫ్ -4 ఇజె ఫాంటమ్ II స్థానంలో 13 మంది అభ్యర్థులలో మెక్‌డోనెల్ డగ్లస్ ఎఫ్ -15 ఈగిల్‌ను పరిశీలించింది. సింగిల్-సీట్ల ఎఫ్ -15 సి మరియు జంట-సీట్ల ఎఫ్ -15 డిని ఎడ్వర్డ్స్ ఎయిర్ ఫోర్స్ బేస్ వద్ద విశ్లేషించారు, మరియు డిసెంబర్ 1975 లో, ఎఫ్ -15 విజేతగా ప్రకటించబడింది, ప్రభుత్వం 187 ఎఫ్ -15 జె/డిజెలను కొనుగోలు చేయాలని భావించింది. ఏప్రిల్ 1978 నాటికి, మిత్సుబిషి హెవీ ఇండస్ట్రీస్ ప్రాధమిక కాంట్రాక్టర్‌గా నియమించబడింది మరియు F-15C/D కోసం లైసెన్సింగ్ సాధించబడింది. [3] [4] కాంగ్రెస్ సమీక్ష తరువాత, రక్షణ శాఖ (DOD) విమానం యొక్క ఎలక్ట్రానిక్ వార్ఫేర్ మరియు ఇంజిన్ వ్యవస్థలను లైసెన్సింగ్ నుండి నిలిపివేసింది. ప్రారంభంలో, ఈ విమానం U.S. లో ఉత్పత్తి చేయబడి జపాన్‌కు ఎగుమతి చేయబడింది. ఈ ప్రారంభ ఎగుమతి ఉత్పత్తి జపాన్ యొక్క రక్షణ పరిశ్రమలో విమాన అభివృద్ధికి దోహదపడింది, అయితే విమానాల యొక్క మూల ఉత్పత్తిని సులభతరం చేస్తుంది, జపాన్ అవసరాలకు ఫైటర్‌ను ఉత్పత్తి చేసే లక్ష్యాన్ని సాధించింది. [5] జపాన్ ఎయిర్ సెల్ఫ్-డిఫెన్స్ ఫోర్స్ (JASDF) 203 F-15J లు మరియు 20 F-15DJ లను కొనుగోలు చేసింది, వీటిలో 2 F-15J లు మరియు 12 F-15DJ లను మిస్సౌరీలోని సెయింట్ లూయిస్‌లో మెక్‌డోనెల్ డగ్లస్ నిర్మించారు. [3] DOD FMS ప్రోగ్రామ్ చేత "పీస్ ఈగిల్" గా పిలువబడే, సెయింట్ లూయిస్‌లో నిర్మించిన మొట్టమొదటి F-15J ను అమెరికా వైమానిక దళానికి 4 జూన్ 1980 న మొదటి విమానానికి మరియు తరువాత జూలై 15 న జపాన్‌కు పంపారు. అదనంగా, 8 F-15J లను పెద్ద భాగాలలో తయారు చేశారు మరియు మిత్సుబిషికి చెందిన కొమాకి చేత తుది అసెంబ్లీ కోసం జపాన్‌కు రవాణా చేయబడ్డాయి, వీటిలో మొదటిది (సీరియల్ నంబర్ 12–8803) 26 ఆగస్టు 1981 న తొలి విమానంలో ఉంది. [3] [6] కంపెనీలు మిగిలిన వాటాను విభజించాయి మరియు 1981 నుండి లైసెన్స్ కింద ఉత్పత్తి చేశాయి, మిత్సుబిషి చేత చేసిన విమానాల తుది అసెంబ్లీతో. [3] 1980 లో, జపాన్ ప్రభుత్వం యు.ఎస్. ఒక కార్యక్రమం ప్రారంభించిన తర్వాత JDA మరియు DOD రెగ్యులేషన్ యొక్క సడలింపు గురించి వార్షిక సమావేశాలను నిర్వహించింది. ఈ సమావేశాలలో, DOD అధికారి ఒక సమాధానం ఇచ్చారు, ఇది మిశ్రమ పదార్థాలతో సహా వివిధ రకాల సాంకేతిక పరిజ్ఞానాన్ని ప్రారంభంలో నిషేధించిన సాంకేతిక పరిజ్ఞానాన్ని అనుమతించింది. [7] 1981 చివరి కాలంలో, మొదటి F-15J/DJ విమానం 202 వ టాక్టికల్ ఫైటర్ స్క్వాడ్రన్‌కు పంపబడింది, ఇది ఈగిల్ FTU గా పునర్వ్యవస్థీకరించబడింది మరియు 21 డిసెంబర్ 1982 న న్యుటాబారు బేస్ వద్ద 23 ఫ్లయింగ్ ట్రైనింగ్ స్క్వాడ్రన్ అని పేరు మార్చబడింది. JASDF ఒక ప్రణాళికను అభివృద్ధి చేసింది. 1 సెప్టెంబర్ 1983 న సోవియట్ సు -15 చేత KAL007 షూట్డౌన్ తరువాత మొదటి స్క్వాడ్రన్‌ను రూపొందించడానికి. మార్చి 1984 లో, కొత్త F-15J లు చిటోస్ ఎయిర్ బేస్ వద్ద 203 వ టాక్టికల్ ఫైటర్ స్క్వాడ్రన్ యొక్క F-104J లను భర్తీ చేయడం ప్రారంభించాయి, ఇది లా పెరౌస్ స్ట్రెయిట్ అంతటా ఉంది సఖాలిన్ ద్వీపంలోని సోవియట్ ఫైటర్ బేస్. [3] [8] 24 డిసెంబర్ 2018 న, ఎఫ్ -35 లను కొనుగోలు చేయడానికి నిధులను సంపాదించడానికి జపాన్ తమ ఎఫ్ -15 లను యు.ఎస్. కు విక్రయించడాన్ని పరిశీలిస్తున్నట్లు ప్రకటించారు. [9] జపాన్ రక్షణ మంత్రిత్వ శాఖ ఫిబ్రవరి 4, 2022 న జపాన్ సూపర్ ఇంటర్‌సెప్టర్ (జెఎస్‌ఐ) కార్యక్రమం ద్వారా 68 ఎఫ్ -15 జెఎస్ JPY646.5 బిలియన్ (USD5.6 బిలియన్) ఖర్చుతో అప్‌గ్రేడ్ అవుతుందని ధృవీకరించింది. [10] F-15J/DJ లు ECM, రాడార్ హెచ్చరిక వ్యవస్థ మరియు అణు పరికరాలను పక్కన పెడితే F-15C/DS కు సమానంగా ఉంటాయి. AN/ALQ-135 అంతర్గత కౌంటర్మెజర్స్ సిస్టమ్ స్వదేశీ J/ALQ-8 ద్వారా భర్తీ చేయబడుతుంది మరియు AN/ALR-56 రాడార్ హెచ్చరిక రిసీవర్ J/Apr-4 ద్వారా భర్తీ చేయబడుతుంది. ఇంజిన్ ప్రాట్ &amp; విట్నీ ఎఫ్ 100 టర్బోఫాన్, దీనిని ఐహి కార్పొరేషన్ లైసెన్స్ కింద నిర్మించింది. కొన్ని విమానాలలో ఇప్పటికీ జడత్వ కొలత యూనిట్ ఉంది, ఇది పాత రకం జడత్వ నావిగేషన్ సిస్టమ్. అన్ని F-15J/DJ లకు రెండు UHF రేడియోలు ఉన్నాయి, ఇవి కూడా VHF సామర్థ్యం కలిగి ఉంటాయి. [11] F-15J ఒక స్వదేశీ డేటా లింక్ ద్వారా వర్గీకరించబడుతుంది, కాని అవి USAF F-15C లచే అమర్చబడిన లింక్ 16 FDL కి మద్దతు ఇవ్వవు. ఇది జపనీస్ గ్రౌండ్-కంట్రోల్డ్ ఇంటర్‌సెప్ట్ నెట్‌వర్క్‌తో ప్రాథమిక ద్వి దిశాత్మక లింక్‌గా పనిచేస్తుంది మరియు ఇది నిజమైన నెట్‌వర్క్ కానందున ఇది పరిమితం. [11] మిత్సుబిషి F-15C/D మల్టీస్టేజ్ ఇంప్రూవ్‌మెంట్ ప్రోగ్రామ్ (MSIP) ను అందుకుంది మరియు 1987 లో F-15J/DJ లను అప్‌గ్రేడ్ చేయడం ప్రారంభించింది. మెరుగుదలలలో అప్‌ప్రేటెడ్ సెంట్రల్ కంప్యూటర్, ఇంజన్లు, ఆయుధ నియంత్రణ సెట్ ఉన్నాయి మరియు J/APQ-1 కౌంటర్‌మీజర్స్ సెట్‌ను జోడించారు. [12] [13] F100-PW-220 (IHI-220) ను డిజిటల్ ఇంజిన్ ఎలక్ట్రానిక్ కంట్రోల్ రెట్రోఫిట్‌తో F100-PW-220E (IHI-220E) కు అప్‌గ్రేడ్ చేశారు. [14] మునుపటి F-15J ల నుండి ప్రదర్శనలో తేడాలు J/ALQ-8 ICS ను కలిగి ఉంటాయి, ICS యాంటెన్నాతో తీసుకోవడం కింద అమర్చబడి ఉంటుంది. F-15J/DJ లపై J/APQ-4 RWR యాంటెన్నా స్థానం F-15C/DS వలె ఉంటుంది, అయితే F-15J/DJ MSIP ల యొక్క లెన్స్ F-15C/DS కు తెలుపు కాకుండా నల్లగా ఉంటుంది. [11 ] F-15J లలో జపనీస్ నిర్మించిన AAM-3 క్షిపణిని కలిగి ఉంది, ఇది విలక్షణమైన "ముళ్ల" ఫార్వర్డ్ రెక్కలతో మెరుగైన AIM-9 సైడ్‌విండర్ ఫాలో-ఆన్. F-15 స్థానంలో జపాన్ ఒక అధునాతన పోరాట యోధుడిని పరిశీలిస్తోంది, అదే సమయంలో F-15J విమానాలను ఆధునీకరించారు. [15] 28 జూలై 2003 న, మొట్టమొదటి అప్‌గ్రేడ్ చేసిన F-15J (#928) మొదటి విమానంలో సాధించింది, మరియు ఇది 21 అక్టోబర్ 2003 న JASDF ఎయిర్ డెవలప్‌మెంట్ టెస్ట్ వింగ్‌కు పంపిణీ చేయబడింది. [16] [17] 10 డిసెంబర్ 2004 న, జపాన్ ప్రభుత్వం కొత్త జాతీయ రక్షణ కార్యక్రమ మార్గదర్శకాల ప్రకారం ఐదేళ్ళలో ఎఫ్ -15 జె ఎంఎస్‌ఐపిలను ఆధునీకరించడానికి మిడ్-టర్మ్ డిఫెన్స్ ప్రోగ్రాం (ఎమ్‌టిడిపి) ను ఆమోదించింది. [18] అప్‌గ్రేడ్ దశల్లో అమలు చేయబడుతోంది, కాని చివరికి అప్‌గ్రేడ్‌లో కొత్త ఎజెక్షన్ సీటు ఉంటుంది; IHI-220E ఇంజన్లను భర్తీ చేసింది; మరింత శక్తివంతమైన ప్రాసెసర్; ఎక్కువ ఏవియానిక్స్ మరియు రేథియాన్ AN/APG-63 (V) 1 రాడార్ మద్దతు ఇవ్వడానికి అప్లెటెడ్ ఎలక్ట్రికల్ జనరేషన్ మరియు శీతలీకరణ సామర్థ్యాలు. [15] ఇది 1997 నుండి మిత్సుబిషి ఎలక్ట్రిక్ లైసెన్స్ కింద ఉత్పత్తి చేయబడింది. రాడార్ చివరికి 80 F-15J లలో వ్యవస్థాపించబడుతుందని రేథియాన్ ఆశిస్తోంది. [19] కొత్త రాడార్ AAM-4 క్షిపణికి మద్దతు ఇస్తుంది, జపనీస్ జపనీస్ AMRAAM కు సమాధానం. [15] రక్షణ మంత్రిత్వ శాఖ (MOD) జూన్ 2007 లో నిఘా విమానాల ఆధునీకరణ మరియు విస్తరించాలని అభ్యర్థించింది మరియు సింథటిక్ ఎపర్చరు రాడార్ పాడ్‌లతో కొన్ని F-15J లను అప్‌గ్రేడ్ చేయాలని ప్రణాళిక చేయబడింది; ఈ విమానం ప్రస్తుతం సేవలో ఉన్న RF-4 ఫాంటమ్ IIS ని భర్తీ చేస్తుంది. [20] [21] 17 డిసెంబర్ 2009 న, 2009 లో సార్వత్రిక ఎన్నికల తరువాత డెమొక్రాటిక్ పార్టీ జపాన్ అధికారాన్ని తీసుకున్న తరువాత, బడ్జెట్ నుండి నిఘా నవీకరణ అదృశ్యమైంది, మరియు F-15J మరియు మిత్సుబిషి F-2 యొక్క మెరుగుదలకు బదులుగా ప్రాధాన్యత ఇవ్వబడింది. ఎఫ్ -15 జె నవీకరణల సంఖ్య 26 నుండి 48 కి పెరిగింది మరియు 38 యోధులకు మోడ్ ఆధునికీకరణలో కొంత భాగాన్ని కొనుగోలు చేసింది. అయితే, ఆధునీకరణ కోసం పూర్తి బడ్జెట్ అసంపూర్ణంగా ఉంది. 48 F-15J లకు లింక్ 16 డేటాలింక్ మరియు హెల్మెట్-మౌంటెడ్ దృశ్యం లభిస్తుంది. [22] హెల్మెట్-మౌంటెడ్ దృష్టి AAM-5 డాగ్‌ఫైటింగ్ క్షిపణికి మద్దతు ఇస్తుంది, ఇది AAM-3 ని భర్తీ చేస్తుంది. [15] 17 డిసెంబర్ 2010 న, ఆధునికీకరణ 16 F-15J లకు నిధులు సమకూర్చింది [23] కానీ MOD దీనిని 10 F-15J లకు తగ్గించింది. [24] అక్టోబర్ 2019 చివరలో, యుఎస్ డిఫెన్స్ సెక్యూరిటీ కోఆపరేషన్ ఏజెన్సీ జపాన్‌కు 103 APG-82 (v) 1 యాక్టివ్ ఎలక్ట్రానిక్ స్కాన్ చేసిన అర్రే (AESA) రాడార్లు, 116 అడ్వాన్స్‌డ్ డిస్ప్లే కోర్ ప్రాసెసర్ II మిషన్ సిస్టమ్ కంప్యూటర్లు మరియు 101 AN/ALQ యొక్క అమ్మకాన్ని ఆమోదించింది. -239 డిజిటల్ ఎలక్ట్రానిక్ వార్ఫేర్ సిస్టమ్స్ 98 F-15J లను అప్‌గ్రేడ్ చేయడానికి "జపనీస్ సూపర్ ఇంటర్‌సెప్టర్" (JSI) కాన్ఫిగరేషన్‌కు $ 4.5 బిలియన్ల వ్యయం కోసం. [25] ఇది AGM-158B JASSM-ER లేదా AGM-158C LRASM వంటి దాని సెంటర్‌లైన్ ఆయుధ స్టేషన్‌లో పెద్ద గాలి నుండి ఉపరితల ఆయుధాన్ని కూడా కలిగి ఉంటుంది, ఇది విమానం గాలికి భూమి మరియు షిప్ యాంటీ-షిప్ సామర్థ్యాన్ని ఇస్తుంది. జూలై 2020 లో, బోయింగ్ ఈ కార్యక్రమానికి సహాయం మరియు సహాయాన్ని అందించడానికి MHI తో ఒక ఒప్పందం కుదుర్చుకుంది. 2022 లో పని ప్రారంభం కానుంది. [26] [27] [సైటేషన్ అవసరం] నుండి డేటా సాధారణ లక్షణాల పనితీరు పనితీరు ఆయుధాల విమానం పోల్చదగిన పాత్ర, కాన్ఫిగరేషన్ మరియు ERA సంబంధిత జాబితాలు</v>
      </c>
      <c r="E68" s="1" t="s">
        <v>1564</v>
      </c>
      <c r="M68" s="1" t="s">
        <v>1565</v>
      </c>
      <c r="N68" s="1" t="str">
        <f>IFERROR(__xludf.DUMMYFUNCTION("GOOGLETRANSLATE(M:M, ""en"", ""te"")"),"ఎయిర్ ఆధిపత్య ఫైటర్")</f>
        <v>ఎయిర్ ఆధిపత్య ఫైటర్</v>
      </c>
      <c r="O68" s="1" t="s">
        <v>1566</v>
      </c>
      <c r="P68" s="1" t="s">
        <v>1567</v>
      </c>
      <c r="Q68" s="1" t="str">
        <f>IFERROR(__xludf.DUMMYFUNCTION("GOOGLETRANSLATE(P:P, ""en"", ""te"")"),"మిత్సుబిషి హెవీ ఇండస్ట్రీస్, మెక్‌డోనెల్ డగ్లస్")</f>
        <v>మిత్సుబిషి హెవీ ఇండస్ట్రీస్, మెక్‌డోనెల్ డగ్లస్</v>
      </c>
      <c r="R68" s="1" t="s">
        <v>1568</v>
      </c>
      <c r="U68" s="4">
        <v>29376.0</v>
      </c>
      <c r="V68" s="1" t="s">
        <v>1569</v>
      </c>
      <c r="W68" s="1">
        <v>1.0</v>
      </c>
      <c r="X68" s="1" t="s">
        <v>1570</v>
      </c>
      <c r="Y68" s="1" t="s">
        <v>1571</v>
      </c>
      <c r="Z68" s="1" t="s">
        <v>1572</v>
      </c>
      <c r="AA68" s="1" t="s">
        <v>1573</v>
      </c>
      <c r="AB68" s="1" t="s">
        <v>1574</v>
      </c>
      <c r="AC68" s="1" t="s">
        <v>1575</v>
      </c>
      <c r="AD68" s="1" t="s">
        <v>1576</v>
      </c>
      <c r="AE68" s="1" t="s">
        <v>1577</v>
      </c>
      <c r="AG68" s="1" t="s">
        <v>1578</v>
      </c>
      <c r="AH68" s="1" t="s">
        <v>1579</v>
      </c>
      <c r="AM68" s="1" t="s">
        <v>1580</v>
      </c>
      <c r="AN68" s="1" t="str">
        <f>IFERROR(__xludf.DUMMYFUNCTION("GOOGLETRANSLATE(AM:AM, ""en"", ""te"")"),"జపాన్ ఎయిర్ స్వీయ-రక్షణ శక్తి")</f>
        <v>జపాన్ ఎయిర్ స్వీయ-రక్షణ శక్తి</v>
      </c>
      <c r="AO68" s="1" t="s">
        <v>1581</v>
      </c>
      <c r="AP68" s="1" t="s">
        <v>253</v>
      </c>
      <c r="AR68" s="1" t="s">
        <v>1582</v>
      </c>
      <c r="AT68" s="1" t="s">
        <v>1583</v>
      </c>
      <c r="AU68" s="1" t="str">
        <f>IFERROR(__xludf.DUMMYFUNCTION("GOOGLETRANSLATE(AT:AT, ""en"", ""te"")"),"1 × 20 mm M61 వల్కాన్")</f>
        <v>1 × 20 mm M61 వల్కాన్</v>
      </c>
      <c r="AX68" s="4">
        <v>29927.0</v>
      </c>
      <c r="AZ68" s="1" t="s">
        <v>1584</v>
      </c>
      <c r="BJ68" s="1" t="s">
        <v>1585</v>
      </c>
      <c r="BO68" s="1" t="s">
        <v>410</v>
      </c>
      <c r="BR68" s="1" t="s">
        <v>1586</v>
      </c>
      <c r="BS68" s="1" t="s">
        <v>1587</v>
      </c>
      <c r="CR68" s="1">
        <v>1.12</v>
      </c>
      <c r="DJ68" s="1" t="s">
        <v>1588</v>
      </c>
      <c r="DK68" s="1" t="s">
        <v>1589</v>
      </c>
      <c r="DL68" s="1" t="s">
        <v>1590</v>
      </c>
    </row>
    <row r="69">
      <c r="A69" s="1" t="s">
        <v>1591</v>
      </c>
      <c r="B69" s="1" t="str">
        <f>IFERROR(__xludf.DUMMYFUNCTION("GOOGLETRANSLATE(A:A, ""en"", ""te"")"),"LWD SZPAK")</f>
        <v>LWD SZPAK</v>
      </c>
      <c r="C69" s="1" t="s">
        <v>1592</v>
      </c>
      <c r="D69" s="1" t="str">
        <f>IFERROR(__xludf.DUMMYFUNCTION("GOOGLETRANSLATE(C:C, ""en"", ""te"")"),"LWD SZPAK (స్టార్లింగ్) 1945 యొక్క పోలిష్ యుటిలిటీ విమానం, ఇది రెండవ ప్రపంచ యుద్ధం తరువాత రూపొందించబడిన మరియు ఒక చిన్న సిరీస్‌లో నిర్మించిన మొదటి పోలిష్ విమానం. యుద్ధం మొత్తం పోలిష్ విమానయాన పరిశ్రమను నాశనం చేసింది. అక్టోబర్ 1944 లో పోలాండ్ యొక్క తూర్పు భ"&amp;"ాగం రెడ్ ఆర్మీ చేత విముక్తి పొందిన వెంటనే, టాయిడియస్జ్ సోస్సైక్ దర్శకత్వంలో లబ్లిన్లో డిజైనర్ల బృందం గుమిగూడింది, తద్వారా యుద్ధానంతర నిర్మాణ బృందాన్ని మొదటిసారిగా సృష్టించింది. వారు M-11F రేడియల్ ఇంజిన్‌తో Szpak-1 అని పిలువబడే చెక్క నిర్మాణం యొక్క తక్కువ-"&amp;"విమాన విమానాన్ని రూపొందించారు. విమానం నిర్మించబడలేదు, అయినప్పటికీ ఇది ఒక స్జ్పాక్ కుటుంబానికి ఆరంభం ఇచ్చింది. 1945 ప్రారంభంలో, నిర్మాణ బృందం ఓడోకు మారింది మరియు ఏప్రిల్ 1, 1945 న, లాట్నిక్జీ వార్‌జ్‌టాటి డోవియాడిక్జల్నే (ఎల్‌డబ్ల్యుడి, ఏవియేషన్ ప్రయోగాత్మ"&amp;"క వర్క్‌షాప్‌లు) ను సృష్టించింది. అక్టోబర్ 28, 1945 న, SZPAK-2 యొక్క నమూనా మొదటిసారిగా ఎగురవేయబడింది; మొదటి పోలిష్ యుద్ధానంతర పౌర విమానం ఆపరేషన్లో ఉంది. ఇది ల్యాండింగ్ సమయంలో దాని ల్యాండింగ్ గేర్‌ను విచ్ఛిన్నం చేసింది, కాని మరమ్మతులు చేయబడింది. అధికారిక మ"&amp;"ొట్టమొదటి ఫ్లైట్ 10 నవంబర్ 1945 న జరిగింది. స్జ్‌పాక్ చెక్క నిర్మాణం యొక్క మోనోప్లేన్ లో-వింగ్ యుటిలిటీ/టూరింగ్ విమానం, రేడియల్ ఇంజిన్ బ్రామో ఎస్‌హెచ్ 14 చేత నడిచే, దేశంలో తిరోగమన జర్మన్లు. 4 మంది సిబ్బంది రెండు వరుసలలో బహుళ-భాగాల పందిరి కింద మూసివేసిన క్"&amp;"యాబ్‌లో కూర్చున్నారు. SZPAK-2 సిరీస్‌లో నిర్మించబడలేదు, ఒకే విమానాన్ని ఫ్యాక్టరీ ఉపయోగించారు, తరువాత 1947-1948లో పోలిష్ ప్రభుత్వం ఒక యుటిలిటీ మరియు తేలికపాటి రవాణా విమానంగా. యుద్ధం తరువాత పోలాండ్‌లో రిజిస్టర్ చేయబడిన మొదటి విమానం (10 మే 1946 న) ఇది రిజిస్"&amp;"ట్రేషన్ ఎస్పి-AAA ని కలిగి ఉంది. ఇది సుమారు 500 విమానాలను పూర్తి చేసింది మరియు మొత్తం 250 మంది ప్రయాణికులను రవాణా చేసింది మరియు ఏప్రిల్ 5, 1948 న రిటైర్ అయ్యింది. SZPAK-2 లో సాంప్రదాయ స్థిర ల్యాండింగ్ గేర్ ఉంది. 17 డిసెంబర్ 1946 న, మొదటిసారి SZPAK-3 అని ప"&amp;"ిలువబడే మెరుగైన ప్రయోగాత్మక వేరియంట్‌ను స్థిర ట్రైసైకిల్ ల్యాండింగ్ గేర్ (మార్కింగ్స్ SP-AAB) తో ఎగురవేసింది. ఇది సిరీస్‌లో నిర్మించబడలేదు, మరియు ఈ నమూనాను 1947 లో విదేశాంగ మంత్రిత్వ శాఖ విదేశీ వ్యవహారాల మంత్రిత్వ శాఖ కొరియర్ విమానంగా ఉపయోగించారు, తరువాత "&amp;"ఫ్యాక్టరీ. ఇది మార్చి 6, 1950 న రిటైర్ చేయబడింది. తదుపరి వేరియంట్, SZPAK-4A, ఏరోబాటిక్ విమానంగా రూపొందించబడింది. మే 20, 1947 న ఒక నమూనా మాత్రమే నిర్మించబడింది. దీనికి చెక్క ఒకటి కాకుండా స్టీల్ ఫ్యూజ్‌లేజ్ ఫ్రేమ్ మరియు రెండు-మెన్ సైడ్-బై ఓపెన్ క్యాబ్ ఉన్నా"&amp;"యి. ఇది ఏరోబాటిక్ విమానంగా ధృవీకరించబడలేదు మరియు కర్మాగారం 1947-1948లో కర్మాగారం యుటిలిటీ విమానం గా ఉపయోగించబడింది. సిరీస్‌లో ఉత్పత్తి చేయబడిన ఏకైక వేరియంట్ 4-సీట్ల యుటిలిటీ విమానం Szpak-4t అని పిలుస్తారు, ఇది ఉక్కు ఫ్యూజ్‌లేజ్ ఫ్రేమ్‌ను సాంప్రదాయ ల్యాండి"&amp;"ంగ్ గేర్‌తో ఉపయోగించుకుంది. Szpak-2 మరియు 3 కి విరుద్ధంగా, దాని ఫ్యూజ్‌లేజ్ ఒక పందిరి వెనుక తగ్గించబడింది. దీనిని కమ్యూనికేషన్ మంత్రిత్వ శాఖ ఆదేశించింది మరియు పది విమానాలను 1947-1948లో మిలెక్‌లోని పిజెడ్ఎల్ (తరువాత డబ్ల్యుఎస్‌కె) నిర్మించింది, ఈ సిరీస్‌లో"&amp;" నిర్మించిన మొదటి పోలిష్ యుద్ధానంతర విమానాలు. మొదటిది జనవరి 5, 1948 న ఎగురవేయబడింది. విమానాలకు గుర్తులు ఉన్నాయి: SP-AAF నుండి SP-AAO, మరియు SP-AAR. 1955 లో రిటైర్ అయిన ఎస్పి-ఆగ్ మినహా 1952 వరకు పోలిష్ సివిలియన్ ఏవియేషన్-ప్రాంతీయ ఏరో క్లబ్‌లు వాటిని ఉపయోగి"&amp;"ంచాయి. వాటిని WSK SZPAK-4T అని కూడా పిలుస్తారు. [సైటేషన్ అవసరం] నుండి డేటా పోల్చదగిన పాత్ర, కాన్ఫిగరేషన్ మరియు ERA యొక్క సాధారణ లక్షణాల పనితీరు విమానం")</f>
        <v>LWD SZPAK (స్టార్లింగ్) 1945 యొక్క పోలిష్ యుటిలిటీ విమానం, ఇది రెండవ ప్రపంచ యుద్ధం తరువాత రూపొందించబడిన మరియు ఒక చిన్న సిరీస్‌లో నిర్మించిన మొదటి పోలిష్ విమానం. యుద్ధం మొత్తం పోలిష్ విమానయాన పరిశ్రమను నాశనం చేసింది. అక్టోబర్ 1944 లో పోలాండ్ యొక్క తూర్పు భాగం రెడ్ ఆర్మీ చేత విముక్తి పొందిన వెంటనే, టాయిడియస్జ్ సోస్సైక్ దర్శకత్వంలో లబ్లిన్లో డిజైనర్ల బృందం గుమిగూడింది, తద్వారా యుద్ధానంతర నిర్మాణ బృందాన్ని మొదటిసారిగా సృష్టించింది. వారు M-11F రేడియల్ ఇంజిన్‌తో Szpak-1 అని పిలువబడే చెక్క నిర్మాణం యొక్క తక్కువ-విమాన విమానాన్ని రూపొందించారు. విమానం నిర్మించబడలేదు, అయినప్పటికీ ఇది ఒక స్జ్పాక్ కుటుంబానికి ఆరంభం ఇచ్చింది. 1945 ప్రారంభంలో, నిర్మాణ బృందం ఓడోకు మారింది మరియు ఏప్రిల్ 1, 1945 న, లాట్నిక్జీ వార్‌జ్‌టాటి డోవియాడిక్జల్నే (ఎల్‌డబ్ల్యుడి, ఏవియేషన్ ప్రయోగాత్మక వర్క్‌షాప్‌లు) ను సృష్టించింది. అక్టోబర్ 28, 1945 న, SZPAK-2 యొక్క నమూనా మొదటిసారిగా ఎగురవేయబడింది; మొదటి పోలిష్ యుద్ధానంతర పౌర విమానం ఆపరేషన్లో ఉంది. ఇది ల్యాండింగ్ సమయంలో దాని ల్యాండింగ్ గేర్‌ను విచ్ఛిన్నం చేసింది, కాని మరమ్మతులు చేయబడింది. అధికారిక మొట్టమొదటి ఫ్లైట్ 10 నవంబర్ 1945 న జరిగింది. స్జ్‌పాక్ చెక్క నిర్మాణం యొక్క మోనోప్లేన్ లో-వింగ్ యుటిలిటీ/టూరింగ్ విమానం, రేడియల్ ఇంజిన్ బ్రామో ఎస్‌హెచ్ 14 చేత నడిచే, దేశంలో తిరోగమన జర్మన్లు. 4 మంది సిబ్బంది రెండు వరుసలలో బహుళ-భాగాల పందిరి కింద మూసివేసిన క్యాబ్‌లో కూర్చున్నారు. SZPAK-2 సిరీస్‌లో నిర్మించబడలేదు, ఒకే విమానాన్ని ఫ్యాక్టరీ ఉపయోగించారు, తరువాత 1947-1948లో పోలిష్ ప్రభుత్వం ఒక యుటిలిటీ మరియు తేలికపాటి రవాణా విమానంగా. యుద్ధం తరువాత పోలాండ్‌లో రిజిస్టర్ చేయబడిన మొదటి విమానం (10 మే 1946 న) ఇది రిజిస్ట్రేషన్ ఎస్పి-AAA ని కలిగి ఉంది. ఇది సుమారు 500 విమానాలను పూర్తి చేసింది మరియు మొత్తం 250 మంది ప్రయాణికులను రవాణా చేసింది మరియు ఏప్రిల్ 5, 1948 న రిటైర్ అయ్యింది. SZPAK-2 లో సాంప్రదాయ స్థిర ల్యాండింగ్ గేర్ ఉంది. 17 డిసెంబర్ 1946 న, మొదటిసారి SZPAK-3 అని పిలువబడే మెరుగైన ప్రయోగాత్మక వేరియంట్‌ను స్థిర ట్రైసైకిల్ ల్యాండింగ్ గేర్ (మార్కింగ్స్ SP-AAB) తో ఎగురవేసింది. ఇది సిరీస్‌లో నిర్మించబడలేదు, మరియు ఈ నమూనాను 1947 లో విదేశాంగ మంత్రిత్వ శాఖ విదేశీ వ్యవహారాల మంత్రిత్వ శాఖ కొరియర్ విమానంగా ఉపయోగించారు, తరువాత ఫ్యాక్టరీ. ఇది మార్చి 6, 1950 న రిటైర్ చేయబడింది. తదుపరి వేరియంట్, SZPAK-4A, ఏరోబాటిక్ విమానంగా రూపొందించబడింది. మే 20, 1947 న ఒక నమూనా మాత్రమే నిర్మించబడింది. దీనికి చెక్క ఒకటి కాకుండా స్టీల్ ఫ్యూజ్‌లేజ్ ఫ్రేమ్ మరియు రెండు-మెన్ సైడ్-బై ఓపెన్ క్యాబ్ ఉన్నాయి. ఇది ఏరోబాటిక్ విమానంగా ధృవీకరించబడలేదు మరియు కర్మాగారం 1947-1948లో కర్మాగారం యుటిలిటీ విమానం గా ఉపయోగించబడింది. సిరీస్‌లో ఉత్పత్తి చేయబడిన ఏకైక వేరియంట్ 4-సీట్ల యుటిలిటీ విమానం Szpak-4t అని పిలుస్తారు, ఇది ఉక్కు ఫ్యూజ్‌లేజ్ ఫ్రేమ్‌ను సాంప్రదాయ ల్యాండింగ్ గేర్‌తో ఉపయోగించుకుంది. Szpak-2 మరియు 3 కి విరుద్ధంగా, దాని ఫ్యూజ్‌లేజ్ ఒక పందిరి వెనుక తగ్గించబడింది. దీనిని కమ్యూనికేషన్ మంత్రిత్వ శాఖ ఆదేశించింది మరియు పది విమానాలను 1947-1948లో మిలెక్‌లోని పిజెడ్ఎల్ (తరువాత డబ్ల్యుఎస్‌కె) నిర్మించింది, ఈ సిరీస్‌లో నిర్మించిన మొదటి పోలిష్ యుద్ధానంతర విమానాలు. మొదటిది జనవరి 5, 1948 న ఎగురవేయబడింది. విమానాలకు గుర్తులు ఉన్నాయి: SP-AAF నుండి SP-AAO, మరియు SP-AAR. 1955 లో రిటైర్ అయిన ఎస్పి-ఆగ్ మినహా 1952 వరకు పోలిష్ సివిలియన్ ఏవియేషన్-ప్రాంతీయ ఏరో క్లబ్‌లు వాటిని ఉపయోగించాయి. వాటిని WSK SZPAK-4T అని కూడా పిలుస్తారు. [సైటేషన్ అవసరం] నుండి డేటా పోల్చదగిన పాత్ర, కాన్ఫిగరేషన్ మరియు ERA యొక్క సాధారణ లక్షణాల పనితీరు విమానం</v>
      </c>
      <c r="E69" s="1" t="s">
        <v>1593</v>
      </c>
      <c r="M69" s="1" t="s">
        <v>1594</v>
      </c>
      <c r="N69" s="1" t="str">
        <f>IFERROR(__xludf.DUMMYFUNCTION("GOOGLETRANSLATE(M:M, ""en"", ""te"")"),"యుటిలిటీ విమానం")</f>
        <v>యుటిలిటీ విమానం</v>
      </c>
      <c r="P69" s="1" t="s">
        <v>1595</v>
      </c>
      <c r="Q69" s="1" t="str">
        <f>IFERROR(__xludf.DUMMYFUNCTION("GOOGLETRANSLATE(P:P, ""en"", ""te"")"),"LWD, WSK-melec")</f>
        <v>LWD, WSK-melec</v>
      </c>
      <c r="R69" s="1" t="s">
        <v>1596</v>
      </c>
      <c r="S69" s="1" t="s">
        <v>1597</v>
      </c>
      <c r="T69" s="1" t="str">
        <f>IFERROR(__xludf.DUMMYFUNCTION("GOOGLETRANSLATE(S:S, ""en"", ""te"")"),"తడేయుస్జ్ సోసిటెక్")</f>
        <v>తడేయుస్జ్ సోసిటెక్</v>
      </c>
      <c r="U69" s="5">
        <v>16738.0</v>
      </c>
      <c r="V69" s="1">
        <v>13.0</v>
      </c>
      <c r="W69" s="1">
        <v>1.0</v>
      </c>
      <c r="X69" s="1" t="s">
        <v>1598</v>
      </c>
      <c r="Y69" s="1" t="s">
        <v>1599</v>
      </c>
      <c r="Z69" s="1" t="s">
        <v>1035</v>
      </c>
      <c r="AA69" s="1" t="s">
        <v>1600</v>
      </c>
      <c r="AB69" s="1" t="s">
        <v>436</v>
      </c>
      <c r="AC69" s="1" t="s">
        <v>378</v>
      </c>
      <c r="AD69" s="1" t="s">
        <v>1601</v>
      </c>
      <c r="AE69" s="1" t="s">
        <v>443</v>
      </c>
      <c r="AF69" s="1" t="s">
        <v>1602</v>
      </c>
      <c r="AG69" s="1" t="s">
        <v>1603</v>
      </c>
      <c r="AM69" s="1" t="s">
        <v>1604</v>
      </c>
      <c r="AN69" s="1" t="str">
        <f>IFERROR(__xludf.DUMMYFUNCTION("GOOGLETRANSLATE(AM:AM, ""en"", ""te"")"),"పోలిష్ సివిలియన్ ఏవియేషన్")</f>
        <v>పోలిష్ సివిలియన్ ఏవియేషన్</v>
      </c>
      <c r="AX69" s="1">
        <v>1946.0</v>
      </c>
      <c r="BA69" s="1" t="s">
        <v>275</v>
      </c>
      <c r="BB69" s="1">
        <v>1955.0</v>
      </c>
      <c r="BE69" s="1" t="s">
        <v>1605</v>
      </c>
      <c r="BI69" s="1" t="s">
        <v>1606</v>
      </c>
      <c r="CD69" s="2" t="s">
        <v>1607</v>
      </c>
      <c r="CK69" s="2" t="s">
        <v>1608</v>
      </c>
    </row>
    <row r="70">
      <c r="A70" s="1" t="s">
        <v>1609</v>
      </c>
      <c r="B70" s="1" t="str">
        <f>IFERROR(__xludf.DUMMYFUNCTION("GOOGLETRANSLATE(A:A, ""en"", ""te"")"),"లిప్పిష్ ఎంటె")</f>
        <v>లిప్పిష్ ఎంటె</v>
      </c>
      <c r="C70" s="1" t="s">
        <v>1610</v>
      </c>
      <c r="D70" s="1" t="str">
        <f>IFERROR(__xludf.DUMMYFUNCTION("GOOGLETRANSLATE(C:C, ""en"", ""te"")"),"ENTE (జర్మన్: డక్) ప్రపంచంలో మొట్టమొదటి పూర్తి-పరిమాణ రాకెట్-శక్తితో కూడిన విమానం. దీనిని అలెగ్జాండర్ లిప్పిష్ ఒక సెయిల్‌ప్లేన్‌గా రూపొందించారు మరియు జూన్ 11, 1928 న అధికారంలోకి ఎగిరింది, ఫ్రిట్జ్ వాన్ ఒపెల్ మరియు మాక్స్ వాలియర్ నేతృత్వంలోని ఒపెల్-రాక్ రా"&amp;"కెట్ కార్యక్రమంలో భాగంగా ఫ్రిట్జ్ స్టామర్ పైలట్ చేయబడింది. [1] 1920 ల చివరలో వాన్ ఒపెల్ ఒపెల్ కంపెనీ కోసం రాకెట్-శక్తితో పనిచేసే వాహనాలతో కూడిన అనేక రకాల ప్రదర్శనలు ఇచ్చాడు. అతనికి పైరోటెక్నిక్స్ తయారీదారు ఫ్రెడరిక్ సాండర్ మరియు రాకెట్రీ న్యాయవాది మాక్స్ "&amp;"వాలియర్ సహకరించారు. మార్చి 1928 లో, ముగ్గురు వ్యక్తులు వాస్సెర్కుప్పే అనే పర్వతం సందర్శించారు, ఇది జర్మన్ గ్లైడింగ్ కేంద్రంగా మారింది, ఇది ఒక విమానానికి రాకెట్లను అమర్చే అవకాశాన్ని పరిశోధించడానికి. అక్కడ వారు లిప్పిష్ యొక్క కొన్ని విప్లవాత్మక గ్లైడర్‌లను "&amp;"ఎదుర్కొన్నారు, ఎందుకంటే వారి తోక-తక్కువ నమూనాలు రాకెట్ ప్రొపల్షన్‌కు అనుగుణంగా ఉండటానికి తగినవిగా అనిపించాయి. లిప్పిష్ తన విమానం యొక్క నమూనాలు వాటిలో చిన్న రాకెట్లతో ఎలా ఎగురుతాయో ప్రదర్శించగలిగాడు. జూన్లో వాన్ ఒపెల్, సాండర్ మరియు వాలియర్ తిరిగి వచ్చి అతన"&amp;"ి విమానం, ఎంటె, కానార్డ్ డిజైన్‌ను కొనుగోలు చేశారు. రెండు బ్లాక్ పౌడర్ రాకెట్లు వ్యవస్థాపించబడ్డాయి, కాక్‌పిట్‌లో ఒక స్విచ్ ద్వారా విద్యుత్తుతో కాల్చడానికి. ఒక కౌంటర్ వెయిట్ సిస్టమ్ కూడా రూపొందించబడింది మరియు కాక్‌పిట్ అంతస్తులో ఉంచబడింది, ఇది రాకెట్ల ఇంధ"&amp;"నం వినియోగించబడినందున విమానం యొక్క గురుత్వాకర్షణ కేంద్రాన్ని స్వయంచాలకంగా సర్దుబాటు చేస్తుంది. రాకెట్లను ఒకదాని తరువాత ఒకటి తొలగించాలని, సాధ్యమైనంత ఎక్కువ కాలం నిరంతర థ్రస్ట్‌ను అందించడానికి ఉద్దేశించబడింది, మరియు ప్రతి ఒక్కటి 30 సెకన్ల బర్న్ సమయం ఉంది. ల"&amp;"ిప్పిష్ యొక్క డిజైన్ల కోసం చాలాకాలంగా టెస్ట్ పైలట్ అయిన ఫ్రిట్జ్ స్టామర్ విమానం ఎగరడానికి ఎంపికయ్యాడు. ఒక తప్పుడు ప్రారంభం తరువాత, విమానం బయలుదేరి, వాస్సెర్కుప్పే యొక్క ల్యాండింగ్ స్ట్రిప్ యొక్క 1,500 మీటర్ల (4,900 అడుగులు) సర్క్యూట్ను ఎగురవేసింది. రెండవ "&amp;"విమానంలో, తక్కువ వ్యవధిలో పెరిగిన థ్రస్ట్ కోసం రెండు రాకెట్లను కాల్పులు జరపాలని బృందం నిర్ణయించింది. ఏదేమైనా, సరిగా కాల్చడం కంటే రాకెట్లలో ఒకటి పేలింది, రెండింటిలోనూ రంధ్రాలు కొట్టడం మరియు విమానాలను అమర్చడం. అయినప్పటికీ, స్టామర్ దానిని 20 మీటర్ల (65 అడుగు"&amp;"లు) ఎత్తు నుండి త్వరితగతిన వదిలివేయడానికి ముందు దానిని దించగలిగింది, ఇది మరమ్మత్తు యొక్క ఏ ఆశకు మించి కాలిపోయింది. ఒపెల్ RAK.1 ను ""ENTE"" వారసుడిగా అభివృద్ధి చేశారు, మరియు సెప్టెంబర్ 1929 లో ఫ్రిట్జ్ వాన్ ఒపెల్‌తో పైలట్‌గా విజయవంతంగా ప్రదర్శించబడింది. [2"&amp;"] సాధారణ లక్షణాల పనితీరు నుండి డేటా")</f>
        <v>ENTE (జర్మన్: డక్) ప్రపంచంలో మొట్టమొదటి పూర్తి-పరిమాణ రాకెట్-శక్తితో కూడిన విమానం. దీనిని అలెగ్జాండర్ లిప్పిష్ ఒక సెయిల్‌ప్లేన్‌గా రూపొందించారు మరియు జూన్ 11, 1928 న అధికారంలోకి ఎగిరింది, ఫ్రిట్జ్ వాన్ ఒపెల్ మరియు మాక్స్ వాలియర్ నేతృత్వంలోని ఒపెల్-రాక్ రాకెట్ కార్యక్రమంలో భాగంగా ఫ్రిట్జ్ స్టామర్ పైలట్ చేయబడింది. [1] 1920 ల చివరలో వాన్ ఒపెల్ ఒపెల్ కంపెనీ కోసం రాకెట్-శక్తితో పనిచేసే వాహనాలతో కూడిన అనేక రకాల ప్రదర్శనలు ఇచ్చాడు. అతనికి పైరోటెక్నిక్స్ తయారీదారు ఫ్రెడరిక్ సాండర్ మరియు రాకెట్రీ న్యాయవాది మాక్స్ వాలియర్ సహకరించారు. మార్చి 1928 లో, ముగ్గురు వ్యక్తులు వాస్సెర్కుప్పే అనే పర్వతం సందర్శించారు, ఇది జర్మన్ గ్లైడింగ్ కేంద్రంగా మారింది, ఇది ఒక విమానానికి రాకెట్లను అమర్చే అవకాశాన్ని పరిశోధించడానికి. అక్కడ వారు లిప్పిష్ యొక్క కొన్ని విప్లవాత్మక గ్లైడర్‌లను ఎదుర్కొన్నారు, ఎందుకంటే వారి తోక-తక్కువ నమూనాలు రాకెట్ ప్రొపల్షన్‌కు అనుగుణంగా ఉండటానికి తగినవిగా అనిపించాయి. లిప్పిష్ తన విమానం యొక్క నమూనాలు వాటిలో చిన్న రాకెట్లతో ఎలా ఎగురుతాయో ప్రదర్శించగలిగాడు. జూన్లో వాన్ ఒపెల్, సాండర్ మరియు వాలియర్ తిరిగి వచ్చి అతని విమానం, ఎంటె, కానార్డ్ డిజైన్‌ను కొనుగోలు చేశారు. రెండు బ్లాక్ పౌడర్ రాకెట్లు వ్యవస్థాపించబడ్డాయి, కాక్‌పిట్‌లో ఒక స్విచ్ ద్వారా విద్యుత్తుతో కాల్చడానికి. ఒక కౌంటర్ వెయిట్ సిస్టమ్ కూడా రూపొందించబడింది మరియు కాక్‌పిట్ అంతస్తులో ఉంచబడింది, ఇది రాకెట్ల ఇంధనం వినియోగించబడినందున విమానం యొక్క గురుత్వాకర్షణ కేంద్రాన్ని స్వయంచాలకంగా సర్దుబాటు చేస్తుంది. రాకెట్లను ఒకదాని తరువాత ఒకటి తొలగించాలని, సాధ్యమైనంత ఎక్కువ కాలం నిరంతర థ్రస్ట్‌ను అందించడానికి ఉద్దేశించబడింది, మరియు ప్రతి ఒక్కటి 30 సెకన్ల బర్న్ సమయం ఉంది. లిప్పిష్ యొక్క డిజైన్ల కోసం చాలాకాలంగా టెస్ట్ పైలట్ అయిన ఫ్రిట్జ్ స్టామర్ విమానం ఎగరడానికి ఎంపికయ్యాడు. ఒక తప్పుడు ప్రారంభం తరువాత, విమానం బయలుదేరి, వాస్సెర్కుప్పే యొక్క ల్యాండింగ్ స్ట్రిప్ యొక్క 1,500 మీటర్ల (4,900 అడుగులు) సర్క్యూట్ను ఎగురవేసింది. రెండవ విమానంలో, తక్కువ వ్యవధిలో పెరిగిన థ్రస్ట్ కోసం రెండు రాకెట్లను కాల్పులు జరపాలని బృందం నిర్ణయించింది. ఏదేమైనా, సరిగా కాల్చడం కంటే రాకెట్లలో ఒకటి పేలింది, రెండింటిలోనూ రంధ్రాలు కొట్టడం మరియు విమానాలను అమర్చడం. అయినప్పటికీ, స్టామర్ దానిని 20 మీటర్ల (65 అడుగులు) ఎత్తు నుండి త్వరితగతిన వదిలివేయడానికి ముందు దానిని దించగలిగింది, ఇది మరమ్మత్తు యొక్క ఏ ఆశకు మించి కాలిపోయింది. ఒపెల్ RAK.1 ను "ENTE" వారసుడిగా అభివృద్ధి చేశారు, మరియు సెప్టెంబర్ 1929 లో ఫ్రిట్జ్ వాన్ ఒపెల్‌తో పైలట్‌గా విజయవంతంగా ప్రదర్శించబడింది. [2] సాధారణ లక్షణాల పనితీరు నుండి డేటా</v>
      </c>
      <c r="E70" s="1" t="s">
        <v>1611</v>
      </c>
      <c r="M70" s="1" t="s">
        <v>1612</v>
      </c>
      <c r="N70" s="1" t="str">
        <f>IFERROR(__xludf.DUMMYFUNCTION("GOOGLETRANSLATE(M:M, ""en"", ""te"")"),"ప్రయోగాత్మక గ్లైడర్")</f>
        <v>ప్రయోగాత్మక గ్లైడర్</v>
      </c>
      <c r="P70" s="1" t="s">
        <v>1613</v>
      </c>
      <c r="Q70" s="1" t="str">
        <f>IFERROR(__xludf.DUMMYFUNCTION("GOOGLETRANSLATE(P:P, ""en"", ""te"")"),"అలెగ్జాండర్ లిప్పిష్ మరియు ఒపెల్-రాక్")</f>
        <v>అలెగ్జాండర్ లిప్పిష్ మరియు ఒపెల్-రాక్</v>
      </c>
      <c r="R70" s="1" t="s">
        <v>1614</v>
      </c>
      <c r="S70" s="1" t="s">
        <v>1615</v>
      </c>
      <c r="T70" s="1" t="str">
        <f>IFERROR(__xludf.DUMMYFUNCTION("GOOGLETRANSLATE(S:S, ""en"", ""te"")"),"అలెగ్జాండర్ లిప్పిష్ (గ్లైడర్); ఫ్రిట్జ్ వాన్ ఒపెల్, మాక్స్ వాలియర్, ఒట్టో సాండర్ (రాకెట్ ప్రొపల్షన్)")</f>
        <v>అలెగ్జాండర్ లిప్పిష్ (గ్లైడర్); ఫ్రిట్జ్ వాన్ ఒపెల్, మాక్స్ వాలియర్, ఒట్టో సాండర్ (రాకెట్ ప్రొపల్షన్)</v>
      </c>
      <c r="V70" s="1">
        <v>1.0</v>
      </c>
      <c r="W70" s="1">
        <v>1.0</v>
      </c>
      <c r="X70" s="1" t="s">
        <v>1616</v>
      </c>
      <c r="Y70" s="1" t="s">
        <v>1617</v>
      </c>
      <c r="AA70" s="1" t="s">
        <v>1618</v>
      </c>
      <c r="AD70" s="1" t="s">
        <v>1619</v>
      </c>
      <c r="AF70" s="1" t="s">
        <v>1620</v>
      </c>
      <c r="BG70" s="1" t="s">
        <v>408</v>
      </c>
      <c r="BN70" s="1">
        <v>7.0</v>
      </c>
    </row>
    <row r="71">
      <c r="A71" s="1" t="s">
        <v>1621</v>
      </c>
      <c r="B71" s="1" t="str">
        <f>IFERROR(__xludf.DUMMYFUNCTION("GOOGLETRANSLATE(A:A, ""en"", ""te"")"),"అకాఫ్లీగ్ ముంచెన్ ము 3 కాకాడు")</f>
        <v>అకాఫ్లీగ్ ముంచెన్ ము 3 కాకాడు</v>
      </c>
      <c r="C71" s="1" t="s">
        <v>1622</v>
      </c>
      <c r="D71" s="1" t="str">
        <f>IFERROR(__xludf.DUMMYFUNCTION("GOOGLETRANSLATE(C:C, ""en"", ""te"")"),"అకాఫ్లీగ్ ముంచెన్ ము 3 కాకాడు 1928 లో జర్మనీలో రూపొందించిన మరియు నిర్మించిన గ్లైడర్. [1] Mü3 ""కాకాడు"" అకాఫ్లీగ్ ముంచెన్ వద్ద రూపొందించిన మరియు నిర్మించిన మొట్టమొదటి హై పెర్ఫార్మెన్స్ గ్లైడర్. Mü3 ""కాకాడు"" 1928 లో వాస్సెర్కుప్పేలో జరిగిన Rhön పోటీకి పూ"&amp;"ర్తయింది, ఇది దెబ్బతిన్న వింగ్, వృత్తాకార విభాగం ఫ్యూజ్‌లేజ్ మరియు మృదువైన పంక్తులతో ఆకట్టుకునే విమానంగా ఉద్భవించింది. డాక్టర్ ఆగస్టు కుప్పర్ చేత రూపొందించబడింది, (""కాకాడు"" అనే మారుపేరు), Mü3 ను అధిక కారక నిష్పత్తికి ముందున్నది, 1930 లలో 'ఫఫ్నిర్' మరియు"&amp;" 'ఆస్ట్రియా' వంటి తక్కువ ప్రేరిత డ్రాగ్ సెయిల్‌ప్లేన్‌లు. ముప్పైల అంతటా Mü3 కాకాడు అకాఫ్లీగ్ ముంచెన్‌లో అత్యధిక పనితీరు గల గ్లైడర్‌గా నిలిచింది, పోటీ ఎగిరే మరియు పర్వత ఎగిరే పరిశోధనలకు కూడా ఉపయోగించబడింది. [2] సాధారణ లక్షణాల పనితీరు నుండి డేటా")</f>
        <v>అకాఫ్లీగ్ ముంచెన్ ము 3 కాకాడు 1928 లో జర్మనీలో రూపొందించిన మరియు నిర్మించిన గ్లైడర్. [1] Mü3 "కాకాడు" అకాఫ్లీగ్ ముంచెన్ వద్ద రూపొందించిన మరియు నిర్మించిన మొట్టమొదటి హై పెర్ఫార్మెన్స్ గ్లైడర్. Mü3 "కాకాడు" 1928 లో వాస్సెర్కుప్పేలో జరిగిన Rhön పోటీకి పూర్తయింది, ఇది దెబ్బతిన్న వింగ్, వృత్తాకార విభాగం ఫ్యూజ్‌లేజ్ మరియు మృదువైన పంక్తులతో ఆకట్టుకునే విమానంగా ఉద్భవించింది. డాక్టర్ ఆగస్టు కుప్పర్ చేత రూపొందించబడింది, ("కాకాడు" అనే మారుపేరు), Mü3 ను అధిక కారక నిష్పత్తికి ముందున్నది, 1930 లలో 'ఫఫ్నిర్' మరియు 'ఆస్ట్రియా' వంటి తక్కువ ప్రేరిత డ్రాగ్ సెయిల్‌ప్లేన్‌లు. ముప్పైల అంతటా Mü3 కాకాడు అకాఫ్లీగ్ ముంచెన్‌లో అత్యధిక పనితీరు గల గ్లైడర్‌గా నిలిచింది, పోటీ ఎగిరే మరియు పర్వత ఎగిరే పరిశోధనలకు కూడా ఉపయోగించబడింది. [2] సాధారణ లక్షణాల పనితీరు నుండి డేటా</v>
      </c>
      <c r="E71" s="1" t="s">
        <v>1623</v>
      </c>
      <c r="M71" s="1" t="s">
        <v>1624</v>
      </c>
      <c r="N71" s="1" t="str">
        <f>IFERROR(__xludf.DUMMYFUNCTION("GOOGLETRANSLATE(M:M, ""en"", ""te"")"),"పోటీ గ్లైడర్")</f>
        <v>పోటీ గ్లైడర్</v>
      </c>
      <c r="P71" s="1" t="s">
        <v>1625</v>
      </c>
      <c r="Q71" s="1" t="str">
        <f>IFERROR(__xludf.DUMMYFUNCTION("GOOGLETRANSLATE(P:P, ""en"", ""te"")"),"అకాఫ్లీగ్ ముంచెన్")</f>
        <v>అకాఫ్లీగ్ ముంచెన్</v>
      </c>
      <c r="R71" s="1" t="s">
        <v>1626</v>
      </c>
      <c r="S71" s="1" t="s">
        <v>1627</v>
      </c>
      <c r="T71" s="1" t="str">
        <f>IFERROR(__xludf.DUMMYFUNCTION("GOOGLETRANSLATE(S:S, ""en"", ""te"")"),"డాక్టర్ ఆగస్టు కుప్పర్")</f>
        <v>డాక్టర్ ఆగస్టు కుప్పర్</v>
      </c>
      <c r="U71" s="1">
        <v>1928.0</v>
      </c>
      <c r="V71" s="1">
        <v>1.0</v>
      </c>
      <c r="W71" s="1">
        <v>1.0</v>
      </c>
      <c r="X71" s="1" t="s">
        <v>1628</v>
      </c>
      <c r="Y71" s="1" t="s">
        <v>1629</v>
      </c>
      <c r="AA71" s="1" t="s">
        <v>1630</v>
      </c>
      <c r="AB71" s="1" t="s">
        <v>1631</v>
      </c>
      <c r="AC71" s="1" t="s">
        <v>1632</v>
      </c>
      <c r="AL71" s="1" t="s">
        <v>1633</v>
      </c>
      <c r="BG71" s="1" t="s">
        <v>408</v>
      </c>
      <c r="BH71" s="2" t="s">
        <v>522</v>
      </c>
      <c r="BN71" s="1">
        <v>22.2</v>
      </c>
      <c r="BO71" s="1" t="s">
        <v>1634</v>
      </c>
    </row>
    <row r="72">
      <c r="A72" s="1" t="s">
        <v>1635</v>
      </c>
      <c r="B72" s="1" t="str">
        <f>IFERROR(__xludf.DUMMYFUNCTION("GOOGLETRANSLATE(A:A, ""en"", ""te"")"),"బ్రీజర్ బ్రీజర్")</f>
        <v>బ్రీజర్ బ్రీజర్</v>
      </c>
      <c r="C72" s="1" t="s">
        <v>1636</v>
      </c>
      <c r="D72" s="1" t="str">
        <f>IFERROR(__xludf.DUMMYFUNCTION("GOOGLETRANSLATE(C:C, ""en"", ""te"")"),"బ్రీజర్ తక్కువ-వింగ్, సింగిల్-ఇంజిన్ అల్ట్రాలైట్ విమానం, ఇది రెండు వైపులా కూర్చుంటుంది. జర్మనీలో రూపకల్పన మరియు నిర్మించిన ఇది యూరోపియన్ మరియు యుఎస్ లైట్-స్పోర్ట్ విమానాల అవసరాలను తీర్చగలదు మరియు 2001 నుండి ఉత్పత్తిలో ఉంది. [1] [2] మొట్టమొదట డిసెంబర్ 1999"&amp;" లో ఎగిరింది, బ్రీజర్ 2006 వరకు బ్రీజర్ విమానం GMBH ఏర్పడినప్పుడు, ఏరోస్టైల్ అల్ట్రాలిచ్ట్ ఫ్లగ్జ్యూజ్ అని పేరు పెట్టారు; అందువల్ల దీనిని తరచుగా ఏరోస్టైల్ బ్రీజర్ అని పిలుస్తారు. ఇది తక్కువ వింగ్ అల్ట్రాలైట్, రెండు వైపులా కూర్చుంటుంది. ఇది ఎక్కువగా రివర్ట"&amp;"ెడ్ అల్యూమినియంతో నిర్మించబడింది, మిశ్రమాలు నిర్మాణేతర ఫెయిరింగ్‌లు మరియు అండర్ క్యారేజ్ కోసం మాత్రమే ఉపయోగించబడతాయి. [3] రెక్కలు స్థిరమైన తీగ మరియు కొద్దిగా పైకి లేచిన అంచు చిట్కాలను కలిగి ఉంటాయి. మాస్ బ్యాలెన్స్డ్, సగం స్పాన్ ఫౌలర్ ఫ్లాప్స్ వెంటనే ఐలెరా"&amp;"న్స్ యొక్క ఇన్బోర్డ్, ఒక ఎంపికగా, విద్యుత్తుతో నడపబడుతుంది. ఫిన్ మరియు చుక్కాని మొదట్లో వంగిన ప్రముఖ ఎడ్జ్ ఫిల్లెట్ కాకుండా తుడిచిపెట్టుకుపోతారు. చుక్కాని లోతుగా ఉంటుంది మరియు ప్రత్యేక ఎలివేటర్లలో కటౌట్లో కదులుతుంది. టెయిల్‌ప్లేన్‌లో స్థిరమైన తీగ ఉంటుంది."&amp;" ఎలివేటర్లు మరియు చుక్కాని రెండూ కొమ్ము సమతుల్యతతో ఉంటాయి; పోర్ట్ ఎలివేటర్‌లో ట్రిమ్ టాబ్ ఉంది. [3] రెక్కల మీదుగా ఉన్న కాక్‌పిట్, పెద్ద అతుక్కొని ఉన్న పందిరి మరియు స్థిర ప్రత్యేక విండ్‌స్క్రీన్ కలిగి ఉంది. బ్రీజర్‌లో ట్రైసైకిల్ అండర్ క్యారేజ్ ఉంది, ఇది తక"&amp;"్కువ ఫ్యూజ్‌లేజ్‌కు స్థిరంగా ఉన్న మిశ్రమ మొలకెత్తిన కాంటిలివర్ కాళ్ళపై అమర్చిన స్పాటెడ్ వీల్స్ ఉన్నాయి. నోస్‌వీల్ స్టీరబుల్. బాలిస్టిక్ పారాచూట్ ఒక ఎంపిక: జంకర్లు లేదా BRS 5UL రకం అమర్చవచ్చు. 74 kW (99 HP) రోటాక్స్ 912 ULS ప్రామాణిక పవర్‌ప్లాంట్, అయితే 60"&amp;" kW (80 HP) రోటాక్స్ 912 UL లేదా జబీరు 2200 మరియు ఇలాంటి శక్తి కలిగిన జబీరు 3300 ఇంజన్లు వంటి ఇతర ఎంపికలు ఉన్నాయి. [3] టెస్ట్ ఫ్లయింగ్ యొక్క మొదటి సంవత్సరం తరువాత బ్రీజర్ ప్రోటోటైప్ యొక్క ఒక ముఖ్యమైన మార్పు కాస్టరింగ్ రకం స్థానంలో స్టీరబుల్ నోస్‌వీల్‌ను చ"&amp;"ేర్చడం. బ్రీజర్ 2001 వేసవిలో జర్మన్ ధృవీకరణను పొందింది. విక్రయించబడే మొదటి వెర్షన్ 2002 లో ప్రయోగాత్మకమైనది. అప్పటి నుండి మార్పులలో పందిరిని బలోపేతం చేయడం మరియు వ్యవధి తగ్గింపు ఉన్నాయి, రెండోది చిన్న బరువు ఆదా అవుతుంది. 2005 లో బ్రీజర్ ఎల్‌ఎస్‌ఎ ఆమోదాన్ని"&amp;" పొందింది, ఇది బ్రీజర్ లైట్ స్పోర్ట్‌గా ఎంపికైంది, ఇది యుఎస్ మార్కెట్‌కు అనుకూలంగా ఉంది. బ్రీజర్ కిట్ రూపంలో మరియు కామెంజ్‌లోని ఒక కర్మాగారంలో పూర్తి విమానంగా ఉత్పత్తి చేయబడింది. యూరోపియన్ రిజిస్టర్లు (రష్యా మినహా) 2010 మధ్యలో 77 బ్రీజర్‌లను నమోదు చేశాయి."&amp;" [4] మరికొందరు 2008 నాటికి విక్రయించిన లైట్-స్పోర్ట్ విమానాల ప్రమాణాలకు అనుగుణంగా 7 తో యుఎస్‌లో ఎగురుతారు. [3] జేన్ యొక్క అన్ని ప్రపంచ విమానాల నుండి డేటా 2010/11 (బరువులు మరియు పనితీరు అంచనా వేయబడింది) [3] సాధారణ లక్షణాల పనితీరు")</f>
        <v>బ్రీజర్ తక్కువ-వింగ్, సింగిల్-ఇంజిన్ అల్ట్రాలైట్ విమానం, ఇది రెండు వైపులా కూర్చుంటుంది. జర్మనీలో రూపకల్పన మరియు నిర్మించిన ఇది యూరోపియన్ మరియు యుఎస్ లైట్-స్పోర్ట్ విమానాల అవసరాలను తీర్చగలదు మరియు 2001 నుండి ఉత్పత్తిలో ఉంది. [1] [2] మొట్టమొదట డిసెంబర్ 1999 లో ఎగిరింది, బ్రీజర్ 2006 వరకు బ్రీజర్ విమానం GMBH ఏర్పడినప్పుడు, ఏరోస్టైల్ అల్ట్రాలిచ్ట్ ఫ్లగ్జ్యూజ్ అని పేరు పెట్టారు; అందువల్ల దీనిని తరచుగా ఏరోస్టైల్ బ్రీజర్ అని పిలుస్తారు. ఇది తక్కువ వింగ్ అల్ట్రాలైట్, రెండు వైపులా కూర్చుంటుంది. ఇది ఎక్కువగా రివర్టెడ్ అల్యూమినియంతో నిర్మించబడింది, మిశ్రమాలు నిర్మాణేతర ఫెయిరింగ్‌లు మరియు అండర్ క్యారేజ్ కోసం మాత్రమే ఉపయోగించబడతాయి. [3] రెక్కలు స్థిరమైన తీగ మరియు కొద్దిగా పైకి లేచిన అంచు చిట్కాలను కలిగి ఉంటాయి. మాస్ బ్యాలెన్స్డ్, సగం స్పాన్ ఫౌలర్ ఫ్లాప్స్ వెంటనే ఐలెరాన్స్ యొక్క ఇన్బోర్డ్, ఒక ఎంపికగా, విద్యుత్తుతో నడపబడుతుంది. ఫిన్ మరియు చుక్కాని మొదట్లో వంగిన ప్రముఖ ఎడ్జ్ ఫిల్లెట్ కాకుండా తుడిచిపెట్టుకుపోతారు. చుక్కాని లోతుగా ఉంటుంది మరియు ప్రత్యేక ఎలివేటర్లలో కటౌట్లో కదులుతుంది. టెయిల్‌ప్లేన్‌లో స్థిరమైన తీగ ఉంటుంది. ఎలివేటర్లు మరియు చుక్కాని రెండూ కొమ్ము సమతుల్యతతో ఉంటాయి; పోర్ట్ ఎలివేటర్‌లో ట్రిమ్ టాబ్ ఉంది. [3] రెక్కల మీదుగా ఉన్న కాక్‌పిట్, పెద్ద అతుక్కొని ఉన్న పందిరి మరియు స్థిర ప్రత్యేక విండ్‌స్క్రీన్ కలిగి ఉంది. బ్రీజర్‌లో ట్రైసైకిల్ అండర్ క్యారేజ్ ఉంది, ఇది తక్కువ ఫ్యూజ్‌లేజ్‌కు స్థిరంగా ఉన్న మిశ్రమ మొలకెత్తిన కాంటిలివర్ కాళ్ళపై అమర్చిన స్పాటెడ్ వీల్స్ ఉన్నాయి. నోస్‌వీల్ స్టీరబుల్. బాలిస్టిక్ పారాచూట్ ఒక ఎంపిక: జంకర్లు లేదా BRS 5UL రకం అమర్చవచ్చు. 74 kW (99 HP) రోటాక్స్ 912 ULS ప్రామాణిక పవర్‌ప్లాంట్, అయితే 60 kW (80 HP) రోటాక్స్ 912 UL లేదా జబీరు 2200 మరియు ఇలాంటి శక్తి కలిగిన జబీరు 3300 ఇంజన్లు వంటి ఇతర ఎంపికలు ఉన్నాయి. [3] టెస్ట్ ఫ్లయింగ్ యొక్క మొదటి సంవత్సరం తరువాత బ్రీజర్ ప్రోటోటైప్ యొక్క ఒక ముఖ్యమైన మార్పు కాస్టరింగ్ రకం స్థానంలో స్టీరబుల్ నోస్‌వీల్‌ను చేర్చడం. బ్రీజర్ 2001 వేసవిలో జర్మన్ ధృవీకరణను పొందింది. విక్రయించబడే మొదటి వెర్షన్ 2002 లో ప్రయోగాత్మకమైనది. అప్పటి నుండి మార్పులలో పందిరిని బలోపేతం చేయడం మరియు వ్యవధి తగ్గింపు ఉన్నాయి, రెండోది చిన్న బరువు ఆదా అవుతుంది. 2005 లో బ్రీజర్ ఎల్‌ఎస్‌ఎ ఆమోదాన్ని పొందింది, ఇది బ్రీజర్ లైట్ స్పోర్ట్‌గా ఎంపికైంది, ఇది యుఎస్ మార్కెట్‌కు అనుకూలంగా ఉంది. బ్రీజర్ కిట్ రూపంలో మరియు కామెంజ్‌లోని ఒక కర్మాగారంలో పూర్తి విమానంగా ఉత్పత్తి చేయబడింది. యూరోపియన్ రిజిస్టర్లు (రష్యా మినహా) 2010 మధ్యలో 77 బ్రీజర్‌లను నమోదు చేశాయి. [4] మరికొందరు 2008 నాటికి విక్రయించిన లైట్-స్పోర్ట్ విమానాల ప్రమాణాలకు అనుగుణంగా 7 తో యుఎస్‌లో ఎగురుతారు. [3] జేన్ యొక్క అన్ని ప్రపంచ విమానాల నుండి డేటా 2010/11 (బరువులు మరియు పనితీరు అంచనా వేయబడింది) [3] సాధారణ లక్షణాల పనితీరు</v>
      </c>
      <c r="E72" s="1" t="s">
        <v>1637</v>
      </c>
      <c r="M72" s="1" t="s">
        <v>1638</v>
      </c>
      <c r="N72" s="1" t="str">
        <f>IFERROR(__xludf.DUMMYFUNCTION("GOOGLETRANSLATE(M:M, ""en"", ""te"")"),"రెండు సీట్ల అల్ట్రాలైట్ విమానం మరియు లైట్-స్పోర్ట్ విమానాలు")</f>
        <v>రెండు సీట్ల అల్ట్రాలైట్ విమానం మరియు లైట్-స్పోర్ట్ విమానాలు</v>
      </c>
      <c r="O72" s="1" t="s">
        <v>1639</v>
      </c>
      <c r="P72" s="1" t="s">
        <v>1640</v>
      </c>
      <c r="Q72" s="1" t="str">
        <f>IFERROR(__xludf.DUMMYFUNCTION("GOOGLETRANSLATE(P:P, ""en"", ""te"")"),"బ్రీజర్ ఎయిర్క్రాఫ్ట్ Gmbh")</f>
        <v>బ్రీజర్ ఎయిర్క్రాఫ్ట్ Gmbh</v>
      </c>
      <c r="R72" s="1" t="s">
        <v>1641</v>
      </c>
      <c r="S72" s="1" t="s">
        <v>1642</v>
      </c>
      <c r="T72" s="1" t="str">
        <f>IFERROR(__xludf.DUMMYFUNCTION("GOOGLETRANSLATE(S:S, ""en"", ""te"")"),"రాల్ఫ్ మాగ్నస్సేన్")</f>
        <v>రాల్ఫ్ మాగ్నస్సేన్</v>
      </c>
      <c r="U72" s="3">
        <v>36495.0</v>
      </c>
      <c r="V72" s="1" t="s">
        <v>1643</v>
      </c>
      <c r="W72" s="1">
        <v>2.0</v>
      </c>
      <c r="X72" s="1" t="s">
        <v>877</v>
      </c>
      <c r="Y72" s="1" t="s">
        <v>1644</v>
      </c>
      <c r="Z72" s="1" t="s">
        <v>1645</v>
      </c>
      <c r="AA72" s="1" t="s">
        <v>1646</v>
      </c>
      <c r="AB72" s="1" t="s">
        <v>1647</v>
      </c>
      <c r="AD72" s="1" t="s">
        <v>1648</v>
      </c>
      <c r="AE72" s="1" t="s">
        <v>1649</v>
      </c>
      <c r="AF72" s="1" t="s">
        <v>998</v>
      </c>
      <c r="AH72" s="1" t="s">
        <v>1650</v>
      </c>
      <c r="AI72" s="1" t="s">
        <v>1054</v>
      </c>
      <c r="AJ72" s="1" t="s">
        <v>1651</v>
      </c>
      <c r="AP72" s="1" t="s">
        <v>253</v>
      </c>
      <c r="AZ72" s="1" t="s">
        <v>1652</v>
      </c>
      <c r="BA72" s="1" t="s">
        <v>1653</v>
      </c>
      <c r="BG72" s="1" t="s">
        <v>408</v>
      </c>
      <c r="BH72" s="2" t="s">
        <v>522</v>
      </c>
      <c r="BJ72" s="1" t="s">
        <v>1654</v>
      </c>
      <c r="BO72" s="1" t="s">
        <v>1655</v>
      </c>
      <c r="BT72" s="1" t="s">
        <v>1656</v>
      </c>
      <c r="CC72" s="1" t="s">
        <v>1462</v>
      </c>
    </row>
    <row r="73">
      <c r="A73" s="1" t="s">
        <v>1657</v>
      </c>
      <c r="B73" s="1" t="str">
        <f>IFERROR(__xludf.DUMMYFUNCTION("GOOGLETRANSLATE(A:A, ""en"", ""te"")"),"ఇలూషిన్ IL-108")</f>
        <v>ఇలూషిన్ IL-108</v>
      </c>
      <c r="C73" s="1" t="s">
        <v>1658</v>
      </c>
      <c r="D73" s="1" t="str">
        <f>IFERROR(__xludf.DUMMYFUNCTION("GOOGLETRANSLATE(C:C, ""en"", ""te"")"),"ఇలూషిన్ IL-108 అనేది ట్విన్-జెట్ బిజినెస్-ఎయిర్‌క్రాఫ్ట్ ప్రాజెక్ట్, దీనిని 1990 లో రష్యన్ తయారీదారు ఇలూషిన్ రూపొందించారు. అదే సంవత్సరంలో మొదటి మోడల్ ప్రదర్శించబడింది, కాని స్పష్టంగా ఐఎల్ -108 ఎప్పుడూ గాలిలోకి తీసుకోలేదు. ఇది కెనడైర్ ఛాలెంజర్ 300 కు సమానం"&amp;"గా ఉంటుంది. [1] ముసాయిదా రెండు మోడళ్లను, తొమ్మిది సీట్ల ఎగ్జిక్యూటివ్ విమానం మరియు 15-ప్రయాణీకుల వాణిజ్య విమానాలను జాబితా చేసింది, తక్కువ రెక్కలు మరియు టి-తోకను కలిగి ఉంది. IL-108 తోకకు ఇరువైపులా వెనుక ఫ్యూజ్‌లేజ్ పైభాగంలో జతచేయబడిన రెండు లోటారెవ్ DV-2 టర"&amp;"్బోఫాన్‌లతో పనిచేస్తుంది, ప్రతి ఒక్కటి 21.6 kN యొక్క థ్రస్ట్‌ను అందిస్తుంది. . [సైటేషన్ అవసరం] సాధారణ లక్షణాల పనితీరు 1990 ల విమానంలో ఈ వ్యాసం ఒక స్టబ్. వికీపీడియా విస్తరించడం ద్వారా మీరు సహాయపడవచ్చు.")</f>
        <v>ఇలూషిన్ IL-108 అనేది ట్విన్-జెట్ బిజినెస్-ఎయిర్‌క్రాఫ్ట్ ప్రాజెక్ట్, దీనిని 1990 లో రష్యన్ తయారీదారు ఇలూషిన్ రూపొందించారు. అదే సంవత్సరంలో మొదటి మోడల్ ప్రదర్శించబడింది, కాని స్పష్టంగా ఐఎల్ -108 ఎప్పుడూ గాలిలోకి తీసుకోలేదు. ఇది కెనడైర్ ఛాలెంజర్ 300 కు సమానంగా ఉంటుంది. [1] ముసాయిదా రెండు మోడళ్లను, తొమ్మిది సీట్ల ఎగ్జిక్యూటివ్ విమానం మరియు 15-ప్రయాణీకుల వాణిజ్య విమానాలను జాబితా చేసింది, తక్కువ రెక్కలు మరియు టి-తోకను కలిగి ఉంది. IL-108 తోకకు ఇరువైపులా వెనుక ఫ్యూజ్‌లేజ్ పైభాగంలో జతచేయబడిన రెండు లోటారెవ్ DV-2 టర్బోఫాన్‌లతో పనిచేస్తుంది, ప్రతి ఒక్కటి 21.6 kN యొక్క థ్రస్ట్‌ను అందిస్తుంది. . [సైటేషన్ అవసరం] సాధారణ లక్షణాల పనితీరు 1990 ల విమానంలో ఈ వ్యాసం ఒక స్టబ్. వికీపీడియా విస్తరించడం ద్వారా మీరు సహాయపడవచ్చు.</v>
      </c>
      <c r="M73" s="1" t="s">
        <v>1659</v>
      </c>
      <c r="N73" s="1" t="str">
        <f>IFERROR(__xludf.DUMMYFUNCTION("GOOGLETRANSLATE(M:M, ""en"", ""te"")"),"బిజినెస్ జెట్")</f>
        <v>బిజినెస్ జెట్</v>
      </c>
      <c r="O73" s="1" t="s">
        <v>1660</v>
      </c>
      <c r="S73" s="1" t="s">
        <v>1661</v>
      </c>
      <c r="T73" s="1" t="str">
        <f>IFERROR(__xludf.DUMMYFUNCTION("GOOGLETRANSLATE(S:S, ""en"", ""te"")"),"ఇలూషిన్ డిజైన్ బ్యూరో")</f>
        <v>ఇలూషిన్ డిజైన్ బ్యూరో</v>
      </c>
      <c r="W73" s="1">
        <v>2.0</v>
      </c>
      <c r="X73" s="1" t="s">
        <v>1662</v>
      </c>
      <c r="Y73" s="1" t="s">
        <v>1379</v>
      </c>
      <c r="Z73" s="1" t="s">
        <v>1663</v>
      </c>
      <c r="AD73" s="1" t="s">
        <v>1664</v>
      </c>
      <c r="AF73" s="1" t="s">
        <v>1665</v>
      </c>
      <c r="AI73" s="1" t="s">
        <v>1666</v>
      </c>
      <c r="AL73" s="1" t="s">
        <v>1667</v>
      </c>
      <c r="AP73" s="1" t="s">
        <v>253</v>
      </c>
      <c r="AX73" s="1">
        <v>1990.0</v>
      </c>
      <c r="AZ73" s="1" t="s">
        <v>1668</v>
      </c>
      <c r="BI73" s="1" t="s">
        <v>1669</v>
      </c>
    </row>
    <row r="74">
      <c r="A74" s="1" t="s">
        <v>1670</v>
      </c>
      <c r="B74" s="1" t="str">
        <f>IFERROR(__xludf.DUMMYFUNCTION("GOOGLETRANSLATE(A:A, ""en"", ""te"")"),"బోయింగ్ పెలికాన్")</f>
        <v>బోయింగ్ పెలికాన్</v>
      </c>
      <c r="C74" s="1" t="s">
        <v>1671</v>
      </c>
      <c r="D74" s="1" t="str">
        <f>IFERROR(__xludf.DUMMYFUNCTION("GOOGLETRANSLATE(C:C, ""en"", ""te"")"),"బోయింగ్ పెలికాన్ అల్ట్రా (అల్ట్రా లార్జ్ ట్రాన్స్‌పోర్ట్ ఎయిర్‌క్రాఫ్ట్) బోయింగ్ ఫాంటమ్ వర్క్స్ అధ్యయనం చేస్తున్న ప్రతిపాదిత గ్రౌండ్ ఎఫెక్ట్ స్థిర-వింగ్ విమానం. బోయింగ్ పెలికాన్ అల్ట్రా మొదట్లో సైనిక ఉపయోగం కోసం పెద్ద-సామర్థ్యం గల రవాణా క్రాఫ్ట్‌గా ఉద్దేశ"&amp;"ించబడింది, తదుపరి లభ్యత వాణిజ్య సరుకు రవాణాగా [1] ప్రపంచంలోని అతిపెద్ద కార్గో కేంద్రాలకు సేవలు అందిస్తోంది. [2] ఇది ఇప్పటికే ఉన్న అతిపెద్ద వాణిజ్య విమానాలు, వాణిజ్య సరుకు రవాణాదారులు మరియు సైనిక విమానయాన సంస్థల కంటే చాలా పెద్దది మరియు సామర్థ్యం కలిగి ఉంది"&amp;". [3] పెలికాన్ పౌర రవాణాను లక్ష్యంగా చేసుకోలేదు, [4] కానీ దీనిని 3,000 మంది ప్రయాణీకులకు రవాణా చేసే వాణిజ్య విమానాలగా మార్చవచ్చు. [2] పెలికాన్ అయిన డిజైన్ ప్రక్రియ 2000 ప్రారంభంలో ప్రారంభమైంది, బోయింగ్‌లోని ఫాంటమ్ వర్క్స్ విభాగంలో డిజైనర్లు అమెరికా సాయుధ "&amp;"దళాల కోసం పరిష్కారాలపై పనిచేయడం ప్రారంభించినప్పుడు, వేలాది మంది దళాలు, ఆయుధాలు, సైనిక పరికరాలు మరియు యుద్ధానికి లేదా యుద్ధానికి నిబంధనలను తరలించాలనే లక్ష్యం దృశ్యం వేగంగా, [5] మూడు నుండి ఆరు నెలల (91 నుండి 183 రోజులకు బదులుగా తొంభై ఆరు గంటలు (4 రోజులు) [4"&amp;" రోజులు) [6] [9] ) ఇది గతంలో అవసరం. ముఖ్యంగా, రక్షణ శాఖ 1,000,000 పౌండ్ల (450 టి) సరుకును తరలించే సామర్థ్యంతో ఏదైనా మోడ్ (భూమి, గాలి లేదా సముద్రం) యొక్క వాహనాన్ని అభ్యర్థించింది. [4] అమెరికా సైన్యం పెద్ద ఎయిర్‌షిప్‌లు మరియు ఎయిర్‌షిప్-ఎయిర్‌ప్లేన్ హైబ్రిడ"&amp;"్‌లను పరిశీలిస్తున్నట్లు తెలిసి, [6] బోయింగ్ ఫాంటమ్ అంతర్గతంగా పనిచేస్తాడు మరియు కనీసం మూడు తెలిసిన డిజైన్ పునరావృత్తులుగా పరిగణించబడ్డాడు: పెద్ద బ్లింప్ లేదా డైరిజిబుల్ ఎయిర్‌షిప్, డైనమిక్ లిఫ్ట్ సృష్టించే చిన్న కానీ విస్తృత విమాన నౌక ఫార్వర్డ్ మోషన్, ఆప"&amp;"ై 700 అడుగులు (213 మీ) విస్తరించి ఉన్న రెక్కలతో తక్కువ ఎత్తులో ఎగురుతున్న పెద్ద ఎయిర్‌షిప్‌కు తిరిగి వెళ్ళు. [4] [7] ఇది వేగవంతమైన ఓషన్గోయింగ్ షిప్ మరియు సముద్ర ఆధారిత గ్రౌండ్ ఎఫెక్ట్ వాహనాన్ని కూడా చూసింది మరియు విస్మరించింది. [1] బోయింగ్ ఫాంటమ్ వర్క్స్ "&amp;"అప్పుడు భూమి-ఆధారిత గ్రౌండ్ ఎఫెక్ట్ వాహనాన్ని అధిక డూపింగ్ రెక్కలతో దాని పరిష్కారంగా ఎంచుకుంది. ఇది అక్టోబర్ 2001 లో పెలికాన్ యొక్క ఆధారం అయిన గ్రౌండ్ ఎఫెక్ట్ విమానంలో పేటెంట్ కోసం దరఖాస్తు చేసింది, చివరికి టి-టెయిల్, పైకి-పాయింటింగ్ (పాజిటివ్ డైహెడ్రల్) "&amp;"వింగ్లెట్స్ వంటి కొన్ని విస్మరించిన డిజైన్ అంశాలను పక్కన పెడితే, అదనపు మధ్య వరుస ల్యాండింగ్ గేర్లు, మరియు ఫ్యూజ్‌లేజ్ వెనుక భాగంలో లోడింగ్ రాంప్. పేటెంట్ కనీసం 16 అడుగుల (4.9 మీ) ఎత్తు, 24 అడుగుల (7.3 మీ) వెడల్పు, మరియు 100 అడుగుల (30 మీ) పొడవు గల ఓపెన్-ఎ"&amp;"ండ్ ఫ్యూజ్‌లేజ్ కంపార్ట్మెంట్ కొలతలు, కనీసం 300 అడుగుల (91 మీ. ). దీని ఉదాహరణ ఫ్యూజ్‌లేజ్ పొడవు మరియు 420 అడుగుల (128 మీ) మరియు 480 అడుగుల (146 మీ) రెక్కలు తుది పెలికాన్ కాన్ఫిగరేషన్‌కు దగ్గరగా ఉంటాయి. [8] విమానం యొక్క ప్రారంభ ఆర్టిస్ట్ డ్రాయింగ్‌లు 2002 "&amp;"ప్రారంభంలో బహిరంగపరచబడ్డాయి. [1] మే 2002 లో, బోయింగ్ వేరియబుల్-స్వీప్, క్రిందికి సూచించే (నెగటివ్ డైహెడ్రల్, లేదా అన్హెడ్రల్) వింగ్లెట్స్ పై పేటెంట్ కోసం దరఖాస్తు చేసుకున్నాడు, గ్రౌండ్ ఎఫెక్ట్ వాహనాలు ఏరోడైనమిక్ డ్రాగ్‌ను తగ్గించేటప్పుడు నీటి సంబంధాన్ని న"&amp;"ివారించడంలో సహాయపడతాయి; [9] పేటెంట్ డ్రాయింగ్‌లు ఒక స్థూపాకార ఫ్యూజ్‌లేజ్‌ను చూపుతాయి, ఇది ఇది తుది పెలికాన్ డిజైన్ అప్రధానమైన ఫ్యూజ్‌లేజ్ కలిగి ఉన్నప్పటికీ, ఆ సమయంలో ఒత్తిడితో కూడిన విమానం పరిగణించబడిందని సూచించవచ్చు. మరుసటి నెలలో, బోయింగ్‌కు విమానం ఆరిజ"&amp;"ినేటర్‌గా స్పష్టంగా పేరు పెట్టకుండా, ఆర్మీ తన 2002 ట్రాన్స్ఫర్మేషన్ రోడ్‌మ్యాప్‌లో వ్యూహాత్మక ప్రతిస్పందనను మెరుగుపరచడానికి పెలికాన్‌ను అభివృద్ధి చెందుతున్న సాంకేతిక పరిజ్ఞానంగా పేర్కొంది. [10] జూలైలో, స్కాట్ ఎయిర్ ఫోర్స్ బేస్ వద్ద యు.ఎస్. ట్రాన్స్‌పోర్టే"&amp;"షన్ కమాండ్ టీం నాయకత్వం వహించే దళాలు మరియు పరికరాలను ఎక్కువ దూరం తరలించడానికి పెలికాన్ ఒక ఆచరణాత్మక పరిష్కారంగా పేర్కొంది. [11] ఇంతలో, డిజైనర్లు మూడు వేర్వేరు విమాన పరిమాణాలను 3.5, 6.0, మరియు 10.0 మిలియన్ పౌండ్ల (1.6, 2.7, మరియు 4.5 మిలియన్ కిలోగ్రాములు; "&amp;"1,800, 3,000, మరియు 5,000 చిన్న టన్నులు; 1,600, 2,700, మరియు 4,500 మెట్రిక్ టన్నుల సగటు టేకాఫ్ బరువులతో అంచనా వేశారు. [1] మరియు రెక్కలు 380, 500, మరియు 620 అడుగులు (120, 150, మరియు 190 మీ). [12] జూలైలో 2002 ఫార్న్‌బరో ఇంటర్నేషనల్ ఎయిర్‌షోలో పెలికాన్ అధికా"&amp;"రికంగా ప్రజలకు పరిచయం చేయబడింది, [13] కానీ కొన్ని ప్రత్యేకతలతో. దాని భౌతిక రూపంలో వివరించినట్లుగా, ఈ విమానం ఎక్కువగా పెలికాన్ యొక్క భవిష్యత్ సంస్కరణలను పోలి ఉంటుంది, వింగ్లెట్స్ లిఫ్ట్‌ను పెంచడానికి పైకి-పాయింటింగ్‌కు తిరిగి ఇవ్వబడ్డాయి. పెలికాన్ 2,000 ను"&amp;"ండి 3,000 అడుగుల (610 నుండి 914 మీ) ఎత్తులో ఎగరవచ్చని మరియు రెక్కలు 262 అడుగుల వెడల్పు (80 మీ) ద్వారా పరిమితం చేయబడిందని బోయింగ్ ప్రకటించింది, తద్వారా ఇది ఇప్పటికే ఉన్న రన్‌వేలు మరియు టాక్సీవేలలో ఉపయోగించబడుతుంది. [ 14] రెండు పారామితులు పెలికాన్ యొక్క తుద"&amp;"ి స్పెసిఫికేషన్ల కంటే చాలా చిన్నవి, అయితే, బోయింగ్ యొక్క అసలు పేటెంట్ మడత రెక్క కోసం పిలిచినప్పటికీ, [8] వార్తా నివేదికలు మడత విధానం గురించి ప్రస్తావించలేదు, కాబట్టి పేర్కొన్న రెక్కలు ఒక విడదీయరాని, ముగుస్తున్నది కాదా అనేది అస్పష్టంగా ఉంది , లేదా ముడుచుకు"&amp;"న్న వెడల్పు. మరోవైపు, బోయింగ్ 6,000,000 పౌండ్ల వరకు సైద్ధాంతిక పెలికాన్ పేలోడ్‌ను పేర్కొంది (2,700,000 కిలోలు; 3,000 చిన్న టన్నులు; 2,700 టి), [13] ఇది తుది పేర్కొన్న గరిష్ట పేలోడ్ కంటే చాలా పెద్దది మరియు వాస్తవానికి తుది గరిష్టానికి సమానం టేకాఫ్ బరువు. "&amp;"""సముద్రం అంతటా ఓడలను కొట్టడానికి"" ఒక పరిష్కారంగా యు.ఎస్. ఆర్మీ యుద్ధ ఆటలలో పెలికాన్ను అంచనా వేస్తుందని బోయింగ్ చెప్పినప్పటికీ, సంస్థ సంయుక్తంగా యు.ఎస్. పూర్తి కాన్సెప్ట్ అధ్యయనాలు మరో 5–8 సంవత్సరాలు ప్రారంభం కావు, మరియు ఈ విమానం సేవలోకి ప్రవేశించే ముందు"&amp;" కనీసం 20 సంవత్సరాలు వేచి ఉండాల్సి ఉంటుంది. [14] సెప్టెంబర్ 2002 తన కంపెనీ న్యూస్ మ్యాగజైన్ యొక్క ఎడిషన్‌లో, బోయింగ్ పెలికాన్ హైలైట్ చేసే ఒక కథనాన్ని ప్రచురించింది మరియు 500 అడుగుల రెక్కల (152 మీ), ఒక ఎకరానికి పైగా రెక్కల ప్రాంతం (43,560 చదరపు అడుగులు; 4,"&amp;"047 M2), 1,400 షార్ట్ టన్నుల (1,270 టి) కార్గో, 20,000 అడుగుల (6,100 మీ) లేదా అంతకంటే ఎక్కువ ఎత్తులో విమాన సేవా పైకప్పు, మరియు 6,500 నుండి 10,000 నాటికల్ మైళ్ళు (7,480 నుండి 11,500 వరకు చిన్న పేలోడ్ యొక్క పరిధి. మైళ్ళు; 12,000 నుండి 18,500 కిలోమీటర్లు), ఫ"&amp;"్లైట్ మోడ్‌ను బట్టి. అదనంగా, పెలికాన్ 17 మీ -1 అబ్రమ్స్ ట్యాంకులను తరలించగలదని, మరియు ఈ విమానం సి -17 గ్లోబ్‌మాస్టర్ III రవాణా, సిహెచ్ -47 చినూక్ హెలికాప్టర్ మరియు అధునాతన థియేటర్ రవాణాతో పాటు అందించబడుతుందని పేర్కొంది. యు.ఎస్. సాయుధ దళాలకు కంపెనీ చలనశీలత"&amp;" పరిష్కారం. [15] ఈ వ్యాసం అంతర్జాతీయ మీడియా కవరేజీని ఆకర్షించింది, [16] మరియు బోయింగ్ ఫాంటమ్ రచనలు రూపకల్పనను పరిపక్వం చేస్తూనే ఉన్నాయి (మధ్య-పరిమాణ వాహన ఎంపిక యొక్క ఎంపికతో సహా), [2] విమానం గురించి అదనపు వివరాలు వచ్చే ఏడాది వార్తాపత్రికలో కనిపించడం ప్రార"&amp;"ంభించాయి, . 24] నవంబర్ 2002 లో, గ్రౌండ్ విన్యాసాలు, క్రాస్‌విండ్ ల్యాండింగ్‌లు మరియు క్రాస్‌విండ్ టేకాఫ్‌ల సమయంలో పెద్ద, బహుళ-వీల్ స్టీరింగ్ విమానాలను (పెలికాన్ వంటివి) నియంత్రించడానికి బోయింగ్ స్వయంచాలక వ్యవస్థపై పేటెంట్ కోసం దరఖాస్తు చేసింది. [25] బోయిం"&amp;"గ్ ప్రకారం, పెలికాన్ ఎయిర్క్రాఫ్ట్ టెక్నాలజీ ఆర్మీ మరియు వైమానిక దళంలో చలనశీలత కార్యక్రమాలను అంచనా వేసే నిర్ణయాధికారులలో అనుచరులను పొందడం ప్రారంభించింది, [26] [10] మరియు నేవీ కూడా హైబ్రిడ్ వైపు దృష్టి సారించినప్పటికీ ఆసక్తి చూపించింది. అల్ట్రా-లార్జ్ ఎయిర"&amp;"్‌షిప్‌లు (హులాస్). [[27] [28] [1] 2020 నాటికి మార్కెట్ ఈ రకమైన విమానాలలో 1,000 కు పైగా మద్దతు ఇవ్వగలదు, మిలటరీ ఈ విమానాన్ని ఉపయోగించినట్లయితే మరియు ట్రాన్సోసియానిక్ కార్గో షిప్పింగ్ మార్కెట్ యొక్క వాయు రవాణా వాటా ఒక శాతానికి (1] రెండు శాతానికి పెరిగితే ("&amp;"ప్రస్తుత 99 శాతానికి వ్యతిరేకంగా ఓషన్ షిప్పింగ్ రవాణా కోసం). ఓషన్ షిప్పింగ్ నుండి కొంత మార్కెట్ వాటా తీసుకోవడం సంభవించవచ్చు, బోయింగ్ వాదించింది, ఎందుకంటే సాంప్రదాయ ఎయిర్ కార్గో ట్రాన్స్‌పోర్ట్‌లతో పోల్చితే, పెలికాన్ తక్కువ ఖర్చుతో కూడుకున్నది మరియు ఎక్కువ"&amp;" పేలోడ్ వాల్యూమ్ మరియు బరువును అందిస్తుంది. [29] యు.ఎస్. ఆర్మీ యొక్క అడ్వాన్స్‌డ్ మొబిలిటీ కాన్సెప్ట్స్ స్టడీ (AMCS), [17] లో పెలికాన్ యొక్క నిరంతర అభివృద్ధి సానుకూల ఫలితంపై ఆధారపడి ఉంటుందని బోయింగ్ పేర్కొంది, ఇది 2015 నుండి 2020 సంవత్సరాలలో సాయుధ దళాలకు "&amp;"అవసరమైన భవిష్యత్తు చలనశీలత భావనలు మరియు సామర్థ్యాలను వివరిస్తుంది. [30 ] 2003 చివరి సగం నాటికి, బోయింగ్ ఫాంటమ్ వర్క్స్ దాని వెబ్‌సైట్ [31] మరియు టెక్నాలజీ ఎక్స్‌పోజిషన్స్‌లో పెలికాన్‌ను ప్రదర్శిస్తోంది. [32] యు.ఎస్. ఆర్మీ డిసెంబర్ 2003 లో AMCS నివేదికను ప"&amp;"్రచురించింది, కాని పెలికాన్ మూల్యాంకనం కోసం ఎనిమిది అత్యంత ఆశాజనక భవిష్యత్ మొబిలిటీ ప్లాట్‌ఫారమ్‌ల జాబితాలో లేదు. [30] ఈ ఎదురుదెబ్బ ఉన్నప్పటికీ, 2004 లో బోయింగ్ విమానం యొక్క తక్కువ-కీ విద్యా మరియు సువార్త ప్రమోషన్‌ను కొనసాగించింది. [33] [29] [4] 2004 ఫర్న"&amp;"్‌బరో ఎయిర్ షోలో, బోయింగ్ పెలికాన్ విండ్ టన్నెల్ పరీక్షలో ప్రవేశించినట్లు మరియు విమానం యొక్క సేవా పైకప్పును 25,000 అడుగుల (7,600 మీ) కు పెంచారని ప్రకటించింది. [34] సైనిక చైతన్యం కోసం 11 ప్రతిపాదిత ఎయిర్లిఫ్ట్ మరియు సీలిఫ్ట్ ప్లాట్‌ఫారమ్‌లను అంచనా వేసే 200"&amp;"5 అమెరికా కాంగ్రెస్ నివేదికలో, బోయింగ్ పెలికాన్ 2016 లో సేవల్లోకి ప్రవేశించడానికి స్వల్పంగా సాధ్యమని అంచనా వేయబడింది, ఇది ఆరు ప్లాట్‌ఫారమ్‌ల వెనుక ర్యాంకింగ్. విమానం యొక్క స్థాయి మరియు అధిక-రిస్క్ టెక్నాలజీల వాడకం కారణంగా కార్యాచరణ ఉత్పత్తిని అభివృద్ధి చే"&amp;"యడానికి అవసరమైన విపరీతమైన పెట్టుబడి కారణంగా తక్కువ గ్రేడ్ జరిగింది, ఇది సాంకేతిక పరిజ్ఞానం సంసిద్ధత స్థాయిని (టిఆర్ఎల్) సాధించకుండా విమానం నిరోధిస్తుంది. [30] ఈ అంచనాతో, నివేదిక తప్పనిసరిగా బోయింగ్ యొక్క మునుపటి ఆందోళనలను 2015 కాలపరిమితి ద్వారా సేవ కోసం వ"&amp;"ిమానాన్ని ఉత్పత్తి చేయగల సామర్థ్యం గురించి పునరుద్ఘాటించింది. [14] [1] కార్గో కంటైనర్ హ్యాండ్లింగ్ [36] మరియు ఆటోమేటిక్ ఆల్టిట్యూడ్ కొలతకు సంబంధించి బోయింగ్ 2005 మధ్యలో కొన్ని పేటెంట్ దరఖాస్తులను దాఖలు చేసినప్పటికీ, [35] నివేదిక జారీ చేసిన తర్వాత విమానం గ"&amp;"ురించి ఇతర బహిరంగ ప్రకటనలు ఏవీ కనిపించలేదు. ఏప్రిల్ 2006 నాటికి, బోయింగ్ అంతర్గత పత్రాలపై ఒక నివేదిక దాని దీర్ఘకాలిక విమాన దృష్టి ప్రధానంగా సాంప్రదాయిక పరిమాణంలో తక్కువ ఖర్చుతో కూడిన మరియు పర్యావరణ సమర్థవంతమైన ప్రయాణీకుల విమానాల గురించి, మరియు బోయింగ్ పెల"&amp;"ికాన్ గురించి ప్రస్తావించలేదు. [37] యు.ఎస్. సాయుధ దళాల నుండి పెద్ద ఆర్డర్ యొక్క అసమానతలను ఎదుర్కోవడం, ఇది విమానం యొక్క ఏకైక అనివార్యమైన ప్రయోగ కస్టమర్‌ను సమిష్టిగా సూచిస్తుంది, బోయింగ్ పెలికాన్ ప్రోగ్రాం యొక్క మరింత అభివృద్ధిని నిశ్శబ్దంగా నిలిపివేసింది. "&amp;"[38] దీనికి పేరు పెట్టబడిన పెలికాన్ వాటర్ బర్డ్ లాగా, [13] కాన్సెప్ట్ విమానం నీటి మీద స్కిమ్ చేయవచ్చు మరియు పర్వత శిఖరాల పైన ఎత్తులకు ఎగురుతుంది. ఏదేమైనా, పెలికాన్ నీటి శరీరాలతో పరిచయం కోసం రూపొందించబడలేదు, కాబట్టి విమానం బయలుదేరలేనప్పటికీ లేదా సముద్రంలో "&amp;"భూమిని పొందలేనప్పటికీ, దీనిని తేలికగా మరియు మరింత ఏరోడైనమిక్ గా రూపొందించవచ్చు. [16] ఈ విమానం భూమి-ఆధారిత గ్రౌండ్ ఎఫెక్ట్ వాహనం, ఇది 6 మిలియన్ పౌండ్ల (2.7 మిలియన్ కిలోగ్రాములు; 3,000 చిన్న టన్నులు; 2,700 మెట్రిక్ టన్నులు) యొక్క అపారమైన గరిష్ట టేకాఫ్ బరువు"&amp;" (MTOW) ఉన్నప్పటికీ సాంప్రదాయిక రన్‌వేల నుండి పనిచేస్తుంది. [22] ఫ్లైట్ సమయంలో, పెలికాన్ కొన్ని వేల అడుగుల ఎక్కడానికి గ్రౌండ్ ఎఫెక్ట్ నిష్క్రమిస్తుంది, అయితే విమానం క్రింద ఉన్న ఉపరితలం సముద్రం నుండి దృ ground మైన భూమికి మారుతుంది, తరువాత ఇతర విమానాల మాదిర"&amp;"ిగా విమానాశ్రయానికి రావడానికి అవరోహణలోకి ప్రవేశిస్తుంది. [2] ఈ సామర్ధ్యం కాస్పియన్ సీ మాన్స్టర్ వంటి గతంలో నిర్మించిన కొన్ని గ్రౌండ్ ఎఫెక్ట్ వాహనాల నుండి విమానాన్ని వేరు చేస్తుంది, దీని సాపేక్షంగా ఇరుకైన 120 అడుగుల వింగ్స్పాన్ (37 మీ) పెద్ద వాహనాన్ని భూమి"&amp;" ప్రభావం నుండి ఎగరడానికి తగినంత లిఫ్ట్‌ను ఉత్పత్తి చేయలేకపోయింది. [39] దాని అత్యంత సమర్థవంతమైన ఫ్లైట్ మోడ్‌లో, పెలికాన్ భూమి ప్రభావంతో 20 నుండి 50 అడుగుల (6.1 నుండి 15.2 మీటర్లు) నీటికి ఎగురుతుంది, [7] స్థిర నిర్మాణం (ఫ్యూజ్‌లేజ్ యొక్క దిగువ భాగం) నుండి క"&amp;"ొలుస్తారు, అయితే విమానం దూరం కావచ్చు దాని వింగ్టిప్ పొజిషనింగ్‌ను బట్టి 10 నుండి 40 అడుగుల (3.0 నుండి 12.2 మీ) కు తగ్గించబడింది. [33] ఇది 240 నాట్లు (గంటకు 276 మైళ్ళు; గంటకు 444 కిలోమీటర్లు) క్రూయిజ్ వేగం కలిగి ఉంది, [21] ఇది అధిక తరంగాలు భూమి ప్రభావం నుం"&amp;"డి ఎగరడానికి ముందు 90 శాతం సముద్రం కంటే 90 శాతం కంటే ఎక్కువ సమయం దాటడానికి వీలు కల్పిస్తుంది. . [[ 2000 లో బోయింగ్ యొక్క ఓషన్ వేవ్ అధ్యయనాలు ఉత్తర -దక్షిణ విమాన మార్గాలు మరియు అనేక తూర్పు -పడమర మార్గాలు భూమి ప్రభావంలో బాగా పనిచేశాయని, 30 డిగ్రీల ఉత్తర మరి"&amp;"యు 30 డిగ్రీల మధ్య అక్షాంశాల వద్ద విమానాలు చాలా సమర్థవంతంగా పనిచేస్తున్నాయని వెల్లడించింది, ధ్రువ మార్గాలు మరింత సవాలుగా ఉన్నాయి. [[ 7] ఈ విమానం 20,000 అడుగుల (6,100 మీ) ఎత్తుతో 400 kN (460 mph; 741 km/h) వద్ద భూమిపై ప్రయాణించగలదు. [33] అధిక విమాన స్థాయిల"&amp;"లో, విమానం సన్నని గాలిలో దాదాపు జెట్ లాంటి వేగాన్ని సాధించగలదు కాని గ్రౌండ్ ఎఫెక్ట్ మోడ్‌లో కంటే వేగంగా ఇంధనాన్ని వినియోగిస్తుంది, [40] అయితే విమానం ఇప్పటికీ బోయింగ్ 747-400 ఎఫ్ ఎయిర్‌క్రాఫ్ట్ ఫ్రైటర్ మాదిరిగానే ఇంధన సామర్థ్యాన్ని కలిగి ఉంటుంది. [[[[ 17] "&amp;"పెలికాన్ 25,000 అడుగుల (7,600 మీ) ఎత్తుకు ఎగురుతుంది, [34] కాబట్టి ఇది హిమాలయాలు మినహా ప్రపంచంలోని ఎత్తైన పర్వత శ్రేణులన్నింటినీ క్లియర్ చేయగలదు. పెలికాన్ యొక్క అసాధారణ ల్యాండింగ్ గేర్ కాన్ఫిగరేషన్ కారణంగా విమానం బయలుదేరి, ఎయిర్‌ఫీల్డ్‌ల వద్ద సాంప్రదాయిక "&amp;"విమానాల నుండి భిన్నంగా ఉంటుంది. ఒక సాధారణ విమానం తుది లిఫ్టాఫ్ లేదా టచ్డౌన్ ముందు దాని ముక్కును పైకి లేపుతుంది, కాని పెలికాన్ తక్కువ లేదా భ్రమణం లేదని కనిపిస్తుంది. బోయింగ్ B-52 స్ట్రాటోఫోర్ట్రెస్ స్ట్రాటజిక్ బాంబర్ మాదిరిగా, పెలికాన్ భూమిపై లేదా వెలుపల ల"&amp;"ెవిట్ చేసినట్లు అనిపిస్తుంది. [12] [1] [41] దీర్ఘచతురస్రాకార క్రాస్-సెక్షన్‌తో డబుల్-డెక్ నిర్మాణం, ఫ్యూజ్‌లేజ్ 400 అడుగుల (122 మీ) పొడవు [18] [23] మరియు కాక్‌పిట్ లోపల తప్ప అప్రధానమైనది. ఇది ఒక పెద్ద స్వింగ్-ముక్కు తలుపు ద్వారా కప్పబడి ఉంటుంది, ఇది రెండు"&amp;" డెక్స్ ద్వారా సరుకును లోడ్ చేయడానికి మరియు అన్‌లోడ్ చేయడానికి మరియు వెనుక భాగంలో సాంప్రదాయిక టెయిల్‌ఫిన్ మరియు టెయిల్‌ప్లేన్ స్టెబిలైజర్‌ల ద్వారా నేరుగా ఫ్యూజ్‌లేజ్‌కు అనుసంధానించబడి ఉంటుంది, ఇది సాధారణంగా ఉన్న భారీ టి-టెయిల్ ఎంప్రెనేజ్‌కు బదులుగా ఇతర గ్"&amp;"రౌండ్ ఎఫెక్ట్ విమానాలు ఉపయోగిస్తాయి. [1] ప్రధాన డెక్‌లో క్యాబిన్ ప్రాంతం 50 అడుగులు (15 మీ) వెడల్పు మరియు 200 అడుగుల (61 మీ) పొడవు ఉంటుంది. [21] సైనిక ప్రయోజనాల కోసం, ఎగువ డెక్ దళాలు లేదా కార్గో కంటైనర్లను తీసుకువెళ్ళడానికి రూపొందించబడింది, [19] ప్రధాన డె"&amp;"క్ 18 అడుగుల 4 (5.6 మీ) [21] ఎత్తును కలిగి ఉంది, తద్వారా ఇది ట్యాంకులు [19 వంటి భారీ వాహనాలను కలిగి ఉంటుంది [19 ] లేదా హెలికాప్టర్లు. విమానం యొక్క రెక్కలు హై వింగ్ కాన్ఫిగరేషన్‌లో ఫ్యూజ్‌లేజ్‌కు అమర్చబడి ఉంటాయి, మరియు అవి వాటి లోపలి విభాగాలలో అన్‌స్పెప్ట్"&amp;" మరియు ఎక్కువగా భూమికి సమాంతరంగా ఉంటాయి. గ్రౌండ్ ప్రభావాన్ని పెంచడానికి రెక్కలు వారి బయటి విభాగాలలో క్రిందికి పడిపోతాయి, ప్రముఖ అంచులో కొంచెం వెనుకబడిన స్వీప్ మరియు వెనుకంజలో ఉన్న అంచులో ఫార్వర్డ్ స్వీప్ కూడా ఉంటుంది. వివిధ రకాల కార్యకలాపాల కోసం విమానం ఆక"&amp;"ారాన్ని మార్చడానికి, రెక్కలు మందగించే విభాగాలలో అతుక్కొని ఉంటాయి మరియు భ్రమణం యొక్క అక్షం ఫ్యూజ్‌లేజ్‌కు సమాంతరంగా ఉంటుంది. టేకాఫ్‌లు మరియు ల్యాండింగ్‌ల కోసం రెక్కలు కొద్దిగా మడవబడ్డాయి మరియు టాక్సీ మరియు గ్రౌండ్ ఆపరేషన్ల సమయంలో క్లియరెన్స్ మొత్తాలను తగ్గ"&amp;"ించడానికి అవి 90 డిగ్రీల మడవండి. [22] మడత వింగ్ విభాగాల చివర్లలో, పెద్ద మడత వింగ్ మరియు వింగ్‌టిప్ వారి సాధారణ స్థానాల్లో ఉన్నప్పుడు వింగ్‌టిప్స్ మిగిలిన విమానాల క్రింద 10 అడుగుల (3.0 మీ) వరకు పడిపోతాయి. [33] భూమి లేదా నీటి సంబంధాన్ని నివారించడానికి, వింగ"&amp;"్‌టిప్‌లు చురుకైన భ్రమణం కోసం అతుక్కుంటాయి, ఎందుకంటే భ్రమణ అక్షం విమాన దిశకు లంబంగా ఉంటుంది, కానీ భూమికి సమాంతరంగా ఉండదు. ఒక వింగ్టిప్ అనుకోకుండా భూమి లేదా నీటిని తాకినట్లయితే, అది నిష్క్రియాత్మకంగా పైకి మరియు వెనుకకు తిరగడం ద్వారా పరిచయాన్ని తగ్గిస్తుంది"&amp;", [9] [33] గడియార స్థానం ఆరు గంటల నుండి మూడు గంటలకు లేదా తొమ్మిది గంటలకు కదులుతుంది, రెక్క యొక్క ఏ వైపు చూస్తారు. రెక్కలు ఒకటి కంటే ఎక్కువ ఎకరాల (44,000 చదరపు అడుగులు; 4,000 చదరపు మీటర్లు; 0.40 హెక్టార్లు) మరియు 97 అడుగుల (29.6 మీ) సగటు ఏరోడైనమిక్ తీగను క"&amp;"లిగి ఉన్నాయి. [12] వింగ్స్పాన్ 500 అడుగులు (152 మీ), అయితే రెక్కలు ముడుచుకున్నప్పుడు రెక్కల భాగాన్ని 340 అడుగుల (104 మీ) కు తగ్గించవచ్చు. [21] ప్రముఖ అంచు పరికరాలు లేదా యాంటీ-ఐసింగ్ వ్యవస్థలు లేవు, కానీ వెనుకంజలో ఉన్న అంచు మొత్తం రెక్కలను విస్తరించే ఫ్లాప"&amp;"్‌లను కలిగి ఉంది. [12] విమాన బరువును తగ్గించడానికి మరియు మొత్తం పేలోడ్‌లో కొంత భాగాన్ని కలిగి ఉండటానికి రెక్కలు పెద్ద మందం-నుండి-తీగ నిష్పత్తితో రూపొందించబడ్డాయి, ఈ లక్షణం ఆధునిక విమానంలో ప్రత్యేకమైనది మరియు మునుపటి యుగం విమానంలో మాత్రమే అరుదుగా అమలు చేయబ"&amp;"డింది, జంకర్స్ G.38 లో వలె. పెలికాన్ ఎనిమిది టర్బోప్రాప్ ఇంజన్లతో పనిచేస్తుంది, ఇవి 80,000 షాఫ్ట్ హార్స్‌పవర్ (60,000 కిలోవాట్లు) ఉత్పత్తిని ఉత్పత్తి చేస్తాయి. [4] [33] ఎయిర్‌బస్ A400M (యూరోప్రాప్ TP400 ఇంజన్లను ఉపయోగించి) మరియు ఆంటోనోవ్ AN-22 (కుజ్నెట్సో"&amp;"వ్ NK-12MA) మరియు AN-70 (పురోగతి D -27). కొత్త ఇంజన్లు బహుశా రెండు జనరల్ ఎలక్ట్రిక్ (GE) ఇంజిన్ల నుండి ఉద్భవించిన హైబ్రిడ్: LM6000 మెరైన్ ఇంజిన్, CF6-80C2 టర్బోఫాన్ (బోయింగ్ 767 మరియు ఇతర విస్తృత-శరీర విమానాలలో ఉపయోగించబడుతుంది) ఆధారంగా ఏరోడెరివేటివ్ గ్యా"&amp;"స్ టర్బైన్, ఇది వేగంగా శక్తినిస్తుంది ఫెర్రీలు, కార్గో షిప్స్ మరియు స్థిరమైన ఎలక్ట్రికల్ జనరేషన్ ప్లాంట్లు, GE90 టర్బోఫాన్ ఆధారంగా ఒక కేంద్రంతో కలిపి, ఇది బోయింగ్ 777 వైడ్-బాడీ ట్విన్-ఇంజిన్ విమానాలకు శక్తినిస్తుంది. [1] [24] పెలికాన్ యొక్క అనేక ఇంజన్లు స"&amp;"ింగిల్-ఇంజిన్ నష్టం దృష్టాంతాన్ని తగ్గిస్తాయి, కాబట్టి బోయింగ్ 777-300ER దాని 777,000 lb (352,000 కిలోల; మొత్తం ఎనిమిది మందిలో ఇంజన్లు పెలికాన్ యొక్క 7.7 రెట్లు ఎక్కువ MTOW కి తగినంత శక్తిని అందించగలవు. పవర్ ప్లాంట్ ఇంధన శక్తిలో 38 శాతం థ్రస్ట్‌గా మారుతుం"&amp;"ది, [33] ఆధునిక విస్తృత-శరీర విమానాలలో ఉన్నవారికి పోల్చదగిన ఇంజిన్ సామర్థ్యం. [42] ఇంజన్లు నాలుగు సెట్ల ఏకాక్షక కాంట్రా-రొటేటింగ్ ప్రొపెల్లర్ల వెనుక జత చేయబడతాయి, ఇవి రెక్కల లోపలి విభాగాల అంచున ఉన్నాయి. [6] కాంట్రా-రొటేటింగ్ ప్రొపెల్లర్ల సమితి ఎనిమిది బ్ల"&amp;"ేడ్లను కలిగి ఉంది (ఫ్రంట్ ప్రొపెల్లర్‌పై నాలుగు బ్లేడ్లు మరియు వెనుక ప్రొపెల్లర్‌పై నాలుగు బ్లేడ్లు) [24] ఇవి 600 అంగుళాలు (50 అడుగులు; 15 మీ) వ్యాసం కలిగినవి, [6] ఇది GE90 టర్బోఫాన్‌ను మరుగుపరుస్తుంది , పైన పేర్కొన్న టర్బోప్రాప్ మరియు ప్రొపెఫాన్ ఇంజిన్లప"&amp;"ై ప్రొపెల్లర్ల పరిమాణం కనీసం రెండున్నర రెట్లు ఎక్కువ, మరియు అతిపెద్ద మెరైన్ షిప్ ప్రొపెల్లర్ల కంటే పెద్దది, [43] ఇది ప్రధాన రోటర్ల కంటే సగం కంటే తక్కువ వెడల్పుతో ఉంటుంది అతిపెద్ద హెలికాప్టర్లు. ఒకే ఇంజిన్ ప్రతి కాంట్రా-రొటేటింగ్ ప్రొపెల్లర్లను AN-22 మరియు"&amp;" TUPOLEV TU-95 (వరుసగా ప్రపంచంలో భారీ మరియు వేగవంతమైన టర్బోప్రాప్-శక్తితో కూడిన విమానం) వంటి కొన్ని సాధారణ ప్రాప్‌ఫాన్ విమానాలపై నడుపుతుంది, [సైటేషన్ అవసరం] పెలికాన్ కాంట్రా-రొటేటింగ్ ప్రొపెల్లర్‌లో రెండు ప్రొపెల్లర్లు జంట ఇంజిన్‌లతో సరిపోలడం అవసరం. ఈ అమర"&amp;"ిక భూమి నుండి పెద్ద విమానాలను ఎత్తడానికి మరియు అధిక ఎత్తులో ప్రయాణించడానికి మరియు క్రూజ్ చేయడానికి అవసరమైన శక్తి కారణంగా ఉంది, అయితే ప్రతి ఇంజిన్ జతలోని ఇంజిన్లలో ఒకటి గ్రౌండ్ ఎఫెక్ట్‌లో క్రూజింగ్ చేసేటప్పుడు ఆపివేయబడుతుంది, [1] జత చేసిన ఇంజన్లు గేర్డ్ కా"&amp;"ంబైనర్ గేర్‌బాక్స్ ద్వారా అనుసంధానించబడి ఉన్నందున, ఒకటి లేదా రెండు ఇంజన్లు ప్రొపెల్లర్లను తిప్పగలవు. [24] పెలికాన్ గరిష్టంగా పేలోడ్ బరువు 2,800,000 పౌండ్ల (1,400 షార్ట్ టన్నులు; 1,270 మెట్రిక్ టన్నులు), [21], ఇది 70 భారీ విస్తరించిన మొబిలిటీ టాక్టికల్ ట్ర"&amp;"క్కులు (హెమ్మ్ట్స్) లేదా 52 M270 బహుళ లాంచ్ రాకెట్ సిస్టమ్స్ (MLRSS) ను రవాణా చేయడానికి సైన్యాన్ని అనుమతిస్తుంది. ఇది మూడు యొక్క ఐదు వరుసలలో 17 m-1 అబ్రమ్స్ ట్యాంకులను మరియు రెండు వరుస యొక్క ఒక వరుసను తీసుకెళ్లగలదు. [7] పెలికాన్ పది CH-47D చినూక్ హెలికాప్"&amp;"టర్లను కూడా తరలించగలదు, ఇవి పేలోడ్ బరువు సామర్థ్యంలో పది శాతం మాత్రమే ఉపయోగిస్తాయి మరియు వాటి వాహన పరిమాణం కారణంగా ప్రధాన డెక్ [7] కు పరిమితం చేయబడతాయి. మానవ రవాణా సాధారణంగా సైనిక దళాల రూపంలో ఉంటుంది, ఈ విమానం 3,000 మంది ప్రయాణీకులను వాణిజ్య విమానంగా రవాణ"&amp;"ా చేయడానికి ఉపయోగించవచ్చు, [2] ఈ విమానం 8,000 మంది ప్రయాణీకులకు సమానమైనదిగా ఉంటుంది (క్యారీ-ఆన్ వస్తువులు, సామానుతో సహా . కార్గో ఫ్రైటర్‌గా, ఎయిర్ కార్గో పరిశ్రమలో ఆధిపత్యం వహించే చిన్న యూనిట్ లోడ్ పరికరాలకు (కంటైనర్లు మరియు ప్యాలెట్లు) బదులుగా షిప్పింగ్,"&amp;" రైలు మరియు ట్రక్కులలో ఉపయోగించే ప్రామాణిక ఇంటర్‌మోడల్ షిప్పింగ్ కంటైనర్‌లను నిర్వహించడానికి పెలికాన్ రూపొందించబడింది. ఈ విమానం దాని ప్రధాన డెక్‌లో రెండు పొరల కంటైనర్లను నిర్వహించడానికి రూపొందించబడింది. కంటైనర్లు ఐదు కంటైనర్ల యొక్క ఎనిమిది వరుసలలో ఫ్యూజ్‌"&amp;"లేజ్ లోపల రేఖాంశంగా అమర్చబడి ఉంటాయి, తరువాత మూడు కంటైనర్ల యొక్క రెండు వరుసలు, ఒక పొరలో మొత్తం 46 కంటైనర్లకు. [36] ఎగువ డెక్ ఒక కంటైనర్ పొరను మాత్రమే కలిగి ఉంది, కానీ ఇది రెక్కల యొక్క కార్గో ప్రాంతానికి ప్రాప్యతను అనుమతిస్తుంది, వీటిలో ప్రతి ఒక్కటి 20 కంటై"&amp;"నర్లను కలిగి ఉంటాయి [1] పది వరుస యొక్క రెండు వరుసలలో ఫ్యూజ్‌లేజ్‌కు సమాంతరంగా సమలేఖనం చేయబడతాయి. [12] 29,900 చదరపు అడుగుల సంచిత కార్గో ప్రాంతంలో (2,780 మీ 2; 0.69 ఎకరాలు; 0.278 హెక్టార్లు), [21] మొత్తం విమానం 178 కంటైనర్లను రవాణా చేయగలదు, [23] ఒక మైలు (1."&amp;"1 కిమీ) పొడవు. గరిష్ట పేలోడ్ బరువు వద్ద, గరిష్ట సంఖ్యలో కంటైనర్లను కలిగి ఉన్న పెలికాన్ విమానం ఒక కంటైనర్‌కు సగటున స్థూల బరువు 15,700 పౌండ్లు (7,140 కిలోల; 7.87 చిన్న టన్నులు; 7.14 టి) ఉంటుంది. గరిష్ట పేలోడ్ వద్ద, ఈ విమానం 3,000 నాటికల్ మైళ్ళు (3,400 మైళ్ళ"&amp;"ు; 5,500 కిలోమీటర్లు) గ్రౌండ్ ఎఫెక్ట్‌లో ప్రయాణించగలదు, [23] ఇది న్యూయార్క్ నగరం మరియు లండన్ మధ్య దూరం గురించి. 1,500,000 ఎల్బి (750 షార్ట్ టన్నులు; 680 టి) చిన్న పేలోడ్‌ను లేదా గరిష్ట పేలోడ్‌లో సగానికి పైగా, ఇది 10,000 ఎన్‌ఎంఐ (11,500 మైళ్ళు; 18,500 కిమీ"&amp;") గ్రౌండ్ ఎఫెక్ట్‌లో ప్రయాణించగలదు, [22] సుమారు హాంగ్ కాంగ్ మధ్య దూరం మరియు బ్యూనస్ ఎయిర్స్, ప్రయాణ సమయంలో సుమారు 42 గంటలు (1.7 రోజులు) పడుతుంది. ఈ దూరం ప్రపంచంలోని పొడవైన విమానయాన విమానాల కంటే ఎక్కువ, మరియు ఇది రెండు యాంటిపోడ్‌ల మధ్య 10,800 ఎన్‌ఎంఐ గ్రేట"&amp;"్-సర్కిల్ దూరానికి (12,400 మైళ్ళు; 20,000 కిమీ) తక్కువ, ఇది భూమిపై ఎక్కడైనా నాన్‌స్టాప్ పరిధిని సూచిస్తుంది (భౌగోళిక రాజకీయ అడ్డంకులను విస్మరించింది, హెడ్‌విండ్‌లు , మరియు ఇతర అంశాలు). ఈ విమానం ప్రత్యామ్నాయంగా ఆ పేలోడ్‌ను అధిక ఎత్తులో 6,500 ఎన్‌ఎమ్‌ఐ (7,4"&amp;"80 మైళ్ళు; 12,000 కిమీ), [22] లేదా న్యూయార్క్ నగరం మరియు షాంఘై మధ్య దూరంతో తీసుకువెళుతుంది. [44] చాలా విమానాల యొక్క విలక్షణమైన ట్రైసైకిల్ అండర్ క్యారేజ్ మాదిరిగా కాకుండా, పెలికాన్ కోసం అండర్ క్యారేజ్ అమరిక 19 ఇన్లైన్ ల్యాండింగ్ గేర్‌ల యొక్క రెండు వరుసలపై "&amp;"విమానం యొక్క బరువును భూమిపై పంపిణీ చేస్తుంది, ఇవి ప్రతి వైపు నేరుగా ఫ్యూజ్‌లేజ్ పొడవు కింద అమర్చబడి ఉంటాయి. ప్రతి ల్యాండింగ్ గేర్ వరుసలో డ్యూయల్-వీల్ ముడుచుకునే ల్యాండింగ్ గేర్లు ఉన్నాయి, సుమారు 180 అడుగుల (55 మీ) పొడవు, [24] సగటు సెంటర్-టు-సెంటర్ దూరం 10"&amp;" అడుగుల (3 మీ; 120 అంగుళాలు; 3,048 మిమీ) ప్రతి ఒక్కటి మధ్య ఇన్లైన్ ల్యాండింగ్ గేర్. ల్యాండింగ్ గేర్ అడ్డు వరుసలు ఒకదానికొకటి కాకుండా 45 అడుగుల (14 మీ) దూరంలో ఉన్నందున, [24] పెలికాన్ వీల్ స్పాన్ ఇంటర్నేషనల్ సివిల్ ఏవియేషన్ ఆర్గనైజేషన్ (ICAO) ఏరోడ్రోమ్ రిఫర"&amp;"ెన్స్ కోడ్ యొక్క కోడ్ లెటర్ ఎఫ్ స్టాండర్డ్ ను కలుస్తుంది, ఇది ఉపయోగించబడుతుంది విమానాశ్రయ ప్రణాళిక ప్రయోజనాలు. [45] ముక్కు ల్యాండింగ్ గేర్‌ను మాత్రమే చాలా విమానాలపై నడిపించగలిగినప్పటికీ, పెలికాన్ పై ప్రతి ల్యాండింగ్ గేర్ స్టీరబుల్, కాబట్టి విమానం మరింత సు"&amp;"లభంగా క్రాస్‌విండ్ ల్యాండింగ్‌లను చేయగలదు మరియు భూమిపై ఉన్నప్పుడు చిన్న వ్యాసార్థంలో పూర్తి మలుపులు చేస్తుంది. పెలికాన్ [1] పై కలిపి 76 విమాన టైర్లు ప్రస్తుత అతిపెద్ద కార్గో విమానాల 32 చక్రాలను మించిపోయాయి, ఆంటోనోవ్ AN-225. చక్రానికి సగటు లోడ్ 78,900 ఎల్బ"&amp;"ి (35,800 కిలోలు; 39.5 షార్ట్ టన్నులు; 35.8 టి), లేదా పెద్ద, దీర్ఘ-రేంజ్ ఎయిర్‌క్రాఫ్ట్‌కు 66,000 ఎల్బి (30,000 కిలోలు; 33 షార్ట్ టన్నులు; 30 టి) సాధారణ గరిష్ట డిజైన్ లోడ్ కంటే అర్ధవంతంగా పెద్దది . [[46] పెలికాన్ నుండి పేవ్మెంట్ లోడింగ్ చాలా తక్కువగా ఉండవ"&amp;"చ్చు. [1] విమానం యొక్క గ్రౌండ్ ఫ్లోటేషన్ లక్షణం, వాహనాన్ని మునిగిపోకుండా ఉంచే భూమి యొక్క సామర్థ్యంతో ముడిపడి ఉన్న కొలత, గరిష్టంగా టేకాఫ్ బరువు వద్ద చాలా స్మాలర్ మెక్‌డొన్నెల్-డగ్లస్ DC-10, [7] కంటే చాలా గొప్పది అని బోయింగ్ పేర్కొంది. దాని యుగం యొక్క విమాన"&amp;"ాలలో ఫ్లోటేషన్ అవసరాలు డిమాండ్ చేస్తాయి. [47] ఏదేమైనా, ఏరోకాన్ డాష్ యొక్క డిజైనర్ 1.6 రెక్కలు (పెలికాన్ ప్రతిపాదించబడటానికి కొన్ని సంవత్సరాల ముందు DARPA చేత పెద్ద, సముద్ర-ఆధారిత గ్రౌండ్ ఎఫెక్ట్ వాహనం), అధిక నీటి పట్టికలు భూగర్భంలో విమానాశ్రయాలలో సాధారణ పె"&amp;"లికాన్ ఆపరేషన్ ఫలితంగా ఉండవచ్చు విమానాశ్రయం టెర్మినల్ భవనాలలో పగుళ్లకు దారితీసే ఒక రకమైన భూకంప తరంగం మరియు చివరికి నెలల్లో ఎక్కువ నష్టాన్ని కలిగిస్తుంది. [6] [48] [49] సాంప్రదాయిక టేకాఫ్ మరియు ల్యాండింగ్ (CTOL) విమానం, పెలికాన్ MTOW వద్ద 8,000 అడుగుల (2,4"&amp;"00 మీ) టేకాఫ్ రన్వే పొడవు అవసరం, [7] ఇది చాలా తేలికైన బోయింగ్ 747-400 ఎఫ్. [50 కు అవసరమైన జాబితా చేసిన దూరం కంటే తక్కువగా ఉంటుంది. [50 ] పెలికాన్ ల్యాండింగ్ల కోసం, సంతృప్తికరమైన ఎయిర్‌ఫీల్డ్ వరుసగా 5,500 మరియు 100 అడుగుల (1,676 మరియు 30 మీ) యొక్క కావలసిన "&amp;"రన్‌వే పొడవు మరియు వెడల్పును కలుస్తుంది మరియు సుగమం చేస్తే కనీసం 30 లేదా 23 లో లోడ్ వర్గీకరణ సంఖ్య (ఎల్‌సిఎన్) కలిగి ఉంటుంది. ఈ విమానం ఒక ఉపాంత ఎయిర్‌ఫీల్డ్‌ను కూడా ఉపయోగించగలదు, ఇది కనిష్ట రన్‌వే పొడవు 4,000 అడుగుల (1,219 మీ), 80 అడుగుల (24 మీ) వెడల్పు, "&amp;"మరియు 30 సుగమం చేసిన లేదా 23 పేవింగ్ యొక్క ఎల్‌సిఎన్ (తెలిస్తే) కలిగి ఉంటుంది. [[[23] 7] 30 ఏళ్ళ ఎల్‌సిఎన్‌తో ఉన్న రన్‌వే తక్కువ బరువుతో పెలినిక్‌ను తట్టుకోగలదు, అయితే ఇది ఇరుకైన-శరీర బోయింగ్ 737 (జనాదరణ పొందిన 737-800 తో సహా) లేదా 777 యొక్క చాలా వెర్షన్ల"&amp;"ు, [51] రన్వే ఆ ఇతర విమానాలను నిర్వహించడానికి తగినంత పొడవుగా మరియు వెడల్పుగా ఉందా. పెలికాన్ యొక్క పెద్ద వింగ్స్పాన్ ఉన్న అనేక సైనిక వైమానిక క్షేత్రాలు విమానాలను నిర్వహించగలవని బోయింగ్ పేర్కొంది, [1] సారవంతమైన నెలవంక మరియు అరేబియా ద్వీపకల్పం నుండి పాకిస్తా"&amp;"న్ నుండి అరేబియా ద్వీపకల్పం నుండి నైరుతి ఆసియాలోని సంఘర్షణ ప్రాంతాలలో, కనీసం 323 ఎయిర్ ఫీల్డ్‌లు సంతృప్తికరమైన ల్యాండింగ్‌ను కలుస్తాయి ప్రమాణాలు, అదనపు వైమానిక క్షేత్రాలతో ఉపాంత ప్రమాణాలకు అనుగుణంగా ఉంటాయి లేదా సంతృప్తికరంగా లేదా ఉపాంతంగా పునరుద్ధరించబడతా"&amp;"యి. [7] విమానం యొక్క పొడవు మరియు వింగ్స్పాన్, అయితే, ""80 మీటర్ల పెట్టె"" కోసం పెలినికన్ చాలా పెద్దదిగా చేస్తాయి, ICAO ఏరోడ్రోమ్ రిఫరెన్స్ కోడ్‌లో పేర్కొన్న గరిష్ట పరిమాణం యొక్క అనధికారిక పేరు. [52] సరుకును లోడ్ చేయడానికి మరియు అన్‌లోడ్ చేయడానికి పెలికాన్"&amp;"‌కు కనీసం రాంప్ లేదా ఎలివేటర్ అవసరం. క్రేన్లు, రైల్‌కార్లు మరియు ఆప్రాన్ జాక్‌ల వంటి ట్రాన్స్‌లోడింగ్ కోసం విమానాశ్రయాల వద్ద అంకితమైన గ్రౌండ్ ఇన్‌ఫ్రాస్ట్రక్చర్ [7] ను నిర్మించడం మరింత ఆదర్శవంతమైన సెటప్, ఇది ప్రధాన సముద్ర ఓడరేవుల రేవుల్లో ఉపయోగించే కంటైనర"&amp;"్ టెర్మినల్ సౌకర్యాల యొక్క అధునాతనతను చేరుకుంటుంది. [36] సాధారణ లక్షణాలు పోల్చదగిన పాత్ర, ఆకృతీకరణ మరియు యుగం యొక్క పనితీరు విమానం")</f>
        <v>బోయింగ్ పెలికాన్ అల్ట్రా (అల్ట్రా లార్జ్ ట్రాన్స్‌పోర్ట్ ఎయిర్‌క్రాఫ్ట్) బోయింగ్ ఫాంటమ్ వర్క్స్ అధ్యయనం చేస్తున్న ప్రతిపాదిత గ్రౌండ్ ఎఫెక్ట్ స్థిర-వింగ్ విమానం. బోయింగ్ పెలికాన్ అల్ట్రా మొదట్లో సైనిక ఉపయోగం కోసం పెద్ద-సామర్థ్యం గల రవాణా క్రాఫ్ట్‌గా ఉద్దేశించబడింది, తదుపరి లభ్యత వాణిజ్య సరుకు రవాణాగా [1] ప్రపంచంలోని అతిపెద్ద కార్గో కేంద్రాలకు సేవలు అందిస్తోంది. [2] ఇది ఇప్పటికే ఉన్న అతిపెద్ద వాణిజ్య విమానాలు, వాణిజ్య సరుకు రవాణాదారులు మరియు సైనిక విమానయాన సంస్థల కంటే చాలా పెద్దది మరియు సామర్థ్యం కలిగి ఉంది. [3] పెలికాన్ పౌర రవాణాను లక్ష్యంగా చేసుకోలేదు, [4] కానీ దీనిని 3,000 మంది ప్రయాణీకులకు రవాణా చేసే వాణిజ్య విమానాలగా మార్చవచ్చు. [2] పెలికాన్ అయిన డిజైన్ ప్రక్రియ 2000 ప్రారంభంలో ప్రారంభమైంది, బోయింగ్‌లోని ఫాంటమ్ వర్క్స్ విభాగంలో డిజైనర్లు అమెరికా సాయుధ దళాల కోసం పరిష్కారాలపై పనిచేయడం ప్రారంభించినప్పుడు, వేలాది మంది దళాలు, ఆయుధాలు, సైనిక పరికరాలు మరియు యుద్ధానికి లేదా యుద్ధానికి నిబంధనలను తరలించాలనే లక్ష్యం దృశ్యం వేగంగా, [5] మూడు నుండి ఆరు నెలల (91 నుండి 183 రోజులకు బదులుగా తొంభై ఆరు గంటలు (4 రోజులు) [4 రోజులు) [6] [9] ) ఇది గతంలో అవసరం. ముఖ్యంగా, రక్షణ శాఖ 1,000,000 పౌండ్ల (450 టి) సరుకును తరలించే సామర్థ్యంతో ఏదైనా మోడ్ (భూమి, గాలి లేదా సముద్రం) యొక్క వాహనాన్ని అభ్యర్థించింది. [4] అమెరికా సైన్యం పెద్ద ఎయిర్‌షిప్‌లు మరియు ఎయిర్‌షిప్-ఎయిర్‌ప్లేన్ హైబ్రిడ్‌లను పరిశీలిస్తున్నట్లు తెలిసి, [6] బోయింగ్ ఫాంటమ్ అంతర్గతంగా పనిచేస్తాడు మరియు కనీసం మూడు తెలిసిన డిజైన్ పునరావృత్తులుగా పరిగణించబడ్డాడు: పెద్ద బ్లింప్ లేదా డైరిజిబుల్ ఎయిర్‌షిప్, డైనమిక్ లిఫ్ట్ సృష్టించే చిన్న కానీ విస్తృత విమాన నౌక ఫార్వర్డ్ మోషన్, ఆపై 700 అడుగులు (213 మీ) విస్తరించి ఉన్న రెక్కలతో తక్కువ ఎత్తులో ఎగురుతున్న పెద్ద ఎయిర్‌షిప్‌కు తిరిగి వెళ్ళు. [4] [7] ఇది వేగవంతమైన ఓషన్గోయింగ్ షిప్ మరియు సముద్ర ఆధారిత గ్రౌండ్ ఎఫెక్ట్ వాహనాన్ని కూడా చూసింది మరియు విస్మరించింది. [1] బోయింగ్ ఫాంటమ్ వర్క్స్ అప్పుడు భూమి-ఆధారిత గ్రౌండ్ ఎఫెక్ట్ వాహనాన్ని అధిక డూపింగ్ రెక్కలతో దాని పరిష్కారంగా ఎంచుకుంది. ఇది అక్టోబర్ 2001 లో పెలికాన్ యొక్క ఆధారం అయిన గ్రౌండ్ ఎఫెక్ట్ విమానంలో పేటెంట్ కోసం దరఖాస్తు చేసింది, చివరికి టి-టెయిల్, పైకి-పాయింటింగ్ (పాజిటివ్ డైహెడ్రల్) వింగ్లెట్స్ వంటి కొన్ని విస్మరించిన డిజైన్ అంశాలను పక్కన పెడితే, అదనపు మధ్య వరుస ల్యాండింగ్ గేర్లు, మరియు ఫ్యూజ్‌లేజ్ వెనుక భాగంలో లోడింగ్ రాంప్. పేటెంట్ కనీసం 16 అడుగుల (4.9 మీ) ఎత్తు, 24 అడుగుల (7.3 మీ) వెడల్పు, మరియు 100 అడుగుల (30 మీ) పొడవు గల ఓపెన్-ఎండ్ ఫ్యూజ్‌లేజ్ కంపార్ట్మెంట్ కొలతలు, కనీసం 300 అడుగుల (91 మీ. ). దీని ఉదాహరణ ఫ్యూజ్‌లేజ్ పొడవు మరియు 420 అడుగుల (128 మీ) మరియు 480 అడుగుల (146 మీ) రెక్కలు తుది పెలికాన్ కాన్ఫిగరేషన్‌కు దగ్గరగా ఉంటాయి. [8] విమానం యొక్క ప్రారంభ ఆర్టిస్ట్ డ్రాయింగ్‌లు 2002 ప్రారంభంలో బహిరంగపరచబడ్డాయి. [1] మే 2002 లో, బోయింగ్ వేరియబుల్-స్వీప్, క్రిందికి సూచించే (నెగటివ్ డైహెడ్రల్, లేదా అన్హెడ్రల్) వింగ్లెట్స్ పై పేటెంట్ కోసం దరఖాస్తు చేసుకున్నాడు, గ్రౌండ్ ఎఫెక్ట్ వాహనాలు ఏరోడైనమిక్ డ్రాగ్‌ను తగ్గించేటప్పుడు నీటి సంబంధాన్ని నివారించడంలో సహాయపడతాయి; [9] పేటెంట్ డ్రాయింగ్‌లు ఒక స్థూపాకార ఫ్యూజ్‌లేజ్‌ను చూపుతాయి, ఇది ఇది తుది పెలికాన్ డిజైన్ అప్రధానమైన ఫ్యూజ్‌లేజ్ కలిగి ఉన్నప్పటికీ, ఆ సమయంలో ఒత్తిడితో కూడిన విమానం పరిగణించబడిందని సూచించవచ్చు. మరుసటి నెలలో, బోయింగ్‌కు విమానం ఆరిజినేటర్‌గా స్పష్టంగా పేరు పెట్టకుండా, ఆర్మీ తన 2002 ట్రాన్స్ఫర్మేషన్ రోడ్‌మ్యాప్‌లో వ్యూహాత్మక ప్రతిస్పందనను మెరుగుపరచడానికి పెలికాన్‌ను అభివృద్ధి చెందుతున్న సాంకేతిక పరిజ్ఞానంగా పేర్కొంది. [10] జూలైలో, స్కాట్ ఎయిర్ ఫోర్స్ బేస్ వద్ద యు.ఎస్. ట్రాన్స్‌పోర్టేషన్ కమాండ్ టీం నాయకత్వం వహించే దళాలు మరియు పరికరాలను ఎక్కువ దూరం తరలించడానికి పెలికాన్ ఒక ఆచరణాత్మక పరిష్కారంగా పేర్కొంది. [11] ఇంతలో, డిజైనర్లు మూడు వేర్వేరు విమాన పరిమాణాలను 3.5, 6.0, మరియు 10.0 మిలియన్ పౌండ్ల (1.6, 2.7, మరియు 4.5 మిలియన్ కిలోగ్రాములు; 1,800, 3,000, మరియు 5,000 చిన్న టన్నులు; 1,600, 2,700, మరియు 4,500 మెట్రిక్ టన్నుల సగటు టేకాఫ్ బరువులతో అంచనా వేశారు. [1] మరియు రెక్కలు 380, 500, మరియు 620 అడుగులు (120, 150, మరియు 190 మీ). [12] జూలైలో 2002 ఫార్న్‌బరో ఇంటర్నేషనల్ ఎయిర్‌షోలో పెలికాన్ అధికారికంగా ప్రజలకు పరిచయం చేయబడింది, [13] కానీ కొన్ని ప్రత్యేకతలతో. దాని భౌతిక రూపంలో వివరించినట్లుగా, ఈ విమానం ఎక్కువగా పెలికాన్ యొక్క భవిష్యత్ సంస్కరణలను పోలి ఉంటుంది, వింగ్లెట్స్ లిఫ్ట్‌ను పెంచడానికి పైకి-పాయింటింగ్‌కు తిరిగి ఇవ్వబడ్డాయి. పెలికాన్ 2,000 నుండి 3,000 అడుగుల (610 నుండి 914 మీ) ఎత్తులో ఎగరవచ్చని మరియు రెక్కలు 262 అడుగుల వెడల్పు (80 మీ) ద్వారా పరిమితం చేయబడిందని బోయింగ్ ప్రకటించింది, తద్వారా ఇది ఇప్పటికే ఉన్న రన్‌వేలు మరియు టాక్సీవేలలో ఉపయోగించబడుతుంది. [ 14] రెండు పారామితులు పెలికాన్ యొక్క తుది స్పెసిఫికేషన్ల కంటే చాలా చిన్నవి, అయితే, బోయింగ్ యొక్క అసలు పేటెంట్ మడత రెక్క కోసం పిలిచినప్పటికీ, [8] వార్తా నివేదికలు మడత విధానం గురించి ప్రస్తావించలేదు, కాబట్టి పేర్కొన్న రెక్కలు ఒక విడదీయరాని, ముగుస్తున్నది కాదా అనేది అస్పష్టంగా ఉంది , లేదా ముడుచుకున్న వెడల్పు. మరోవైపు, బోయింగ్ 6,000,000 పౌండ్ల వరకు సైద్ధాంతిక పెలికాన్ పేలోడ్‌ను పేర్కొంది (2,700,000 కిలోలు; 3,000 చిన్న టన్నులు; 2,700 టి), [13] ఇది తుది పేర్కొన్న గరిష్ట పేలోడ్ కంటే చాలా పెద్దది మరియు వాస్తవానికి తుది గరిష్టానికి సమానం టేకాఫ్ బరువు. "సముద్రం అంతటా ఓడలను కొట్టడానికి" ఒక పరిష్కారంగా యు.ఎస్. ఆర్మీ యుద్ధ ఆటలలో పెలికాన్ను అంచనా వేస్తుందని బోయింగ్ చెప్పినప్పటికీ, సంస్థ సంయుక్తంగా యు.ఎస్. పూర్తి కాన్సెప్ట్ అధ్యయనాలు మరో 5–8 సంవత్సరాలు ప్రారంభం కావు, మరియు ఈ విమానం సేవలోకి ప్రవేశించే ముందు కనీసం 20 సంవత్సరాలు వేచి ఉండాల్సి ఉంటుంది. [14] సెప్టెంబర్ 2002 తన కంపెనీ న్యూస్ మ్యాగజైన్ యొక్క ఎడిషన్‌లో, బోయింగ్ పెలికాన్ హైలైట్ చేసే ఒక కథనాన్ని ప్రచురించింది మరియు 500 అడుగుల రెక్కల (152 మీ), ఒక ఎకరానికి పైగా రెక్కల ప్రాంతం (43,560 చదరపు అడుగులు; 4,047 M2), 1,400 షార్ట్ టన్నుల (1,270 టి) కార్గో, 20,000 అడుగుల (6,100 మీ) లేదా అంతకంటే ఎక్కువ ఎత్తులో విమాన సేవా పైకప్పు, మరియు 6,500 నుండి 10,000 నాటికల్ మైళ్ళు (7,480 నుండి 11,500 వరకు చిన్న పేలోడ్ యొక్క పరిధి. మైళ్ళు; 12,000 నుండి 18,500 కిలోమీటర్లు), ఫ్లైట్ మోడ్‌ను బట్టి. అదనంగా, పెలికాన్ 17 మీ -1 అబ్రమ్స్ ట్యాంకులను తరలించగలదని, మరియు ఈ విమానం సి -17 గ్లోబ్‌మాస్టర్ III రవాణా, సిహెచ్ -47 చినూక్ హెలికాప్టర్ మరియు అధునాతన థియేటర్ రవాణాతో పాటు అందించబడుతుందని పేర్కొంది. యు.ఎస్. సాయుధ దళాలకు కంపెనీ చలనశీలత పరిష్కారం. [15] ఈ వ్యాసం అంతర్జాతీయ మీడియా కవరేజీని ఆకర్షించింది, [16] మరియు బోయింగ్ ఫాంటమ్ రచనలు రూపకల్పనను పరిపక్వం చేస్తూనే ఉన్నాయి (మధ్య-పరిమాణ వాహన ఎంపిక యొక్క ఎంపికతో సహా), [2] విమానం గురించి అదనపు వివరాలు వచ్చే ఏడాది వార్తాపత్రికలో కనిపించడం ప్రారంభించాయి, . 24] నవంబర్ 2002 లో, గ్రౌండ్ విన్యాసాలు, క్రాస్‌విండ్ ల్యాండింగ్‌లు మరియు క్రాస్‌విండ్ టేకాఫ్‌ల సమయంలో పెద్ద, బహుళ-వీల్ స్టీరింగ్ విమానాలను (పెలికాన్ వంటివి) నియంత్రించడానికి బోయింగ్ స్వయంచాలక వ్యవస్థపై పేటెంట్ కోసం దరఖాస్తు చేసింది. [25] బోయింగ్ ప్రకారం, పెలికాన్ ఎయిర్క్రాఫ్ట్ టెక్నాలజీ ఆర్మీ మరియు వైమానిక దళంలో చలనశీలత కార్యక్రమాలను అంచనా వేసే నిర్ణయాధికారులలో అనుచరులను పొందడం ప్రారంభించింది, [26] [10] మరియు నేవీ కూడా హైబ్రిడ్ వైపు దృష్టి సారించినప్పటికీ ఆసక్తి చూపించింది. అల్ట్రా-లార్జ్ ఎయిర్‌షిప్‌లు (హులాస్). [[27] [28] [1] 2020 నాటికి మార్కెట్ ఈ రకమైన విమానాలలో 1,000 కు పైగా మద్దతు ఇవ్వగలదు, మిలటరీ ఈ విమానాన్ని ఉపయోగించినట్లయితే మరియు ట్రాన్సోసియానిక్ కార్గో షిప్పింగ్ మార్కెట్ యొక్క వాయు రవాణా వాటా ఒక శాతానికి (1] రెండు శాతానికి పెరిగితే (ప్రస్తుత 99 శాతానికి వ్యతిరేకంగా ఓషన్ షిప్పింగ్ రవాణా కోసం). ఓషన్ షిప్పింగ్ నుండి కొంత మార్కెట్ వాటా తీసుకోవడం సంభవించవచ్చు, బోయింగ్ వాదించింది, ఎందుకంటే సాంప్రదాయ ఎయిర్ కార్గో ట్రాన్స్‌పోర్ట్‌లతో పోల్చితే, పెలికాన్ తక్కువ ఖర్చుతో కూడుకున్నది మరియు ఎక్కువ పేలోడ్ వాల్యూమ్ మరియు బరువును అందిస్తుంది. [29] యు.ఎస్. ఆర్మీ యొక్క అడ్వాన్స్‌డ్ మొబిలిటీ కాన్సెప్ట్స్ స్టడీ (AMCS), [17] లో పెలికాన్ యొక్క నిరంతర అభివృద్ధి సానుకూల ఫలితంపై ఆధారపడి ఉంటుందని బోయింగ్ పేర్కొంది, ఇది 2015 నుండి 2020 సంవత్సరాలలో సాయుధ దళాలకు అవసరమైన భవిష్యత్తు చలనశీలత భావనలు మరియు సామర్థ్యాలను వివరిస్తుంది. [30 ] 2003 చివరి సగం నాటికి, బోయింగ్ ఫాంటమ్ వర్క్స్ దాని వెబ్‌సైట్ [31] మరియు టెక్నాలజీ ఎక్స్‌పోజిషన్స్‌లో పెలికాన్‌ను ప్రదర్శిస్తోంది. [32] యు.ఎస్. ఆర్మీ డిసెంబర్ 2003 లో AMCS నివేదికను ప్రచురించింది, కాని పెలికాన్ మూల్యాంకనం కోసం ఎనిమిది అత్యంత ఆశాజనక భవిష్యత్ మొబిలిటీ ప్లాట్‌ఫారమ్‌ల జాబితాలో లేదు. [30] ఈ ఎదురుదెబ్బ ఉన్నప్పటికీ, 2004 లో బోయింగ్ విమానం యొక్క తక్కువ-కీ విద్యా మరియు సువార్త ప్రమోషన్‌ను కొనసాగించింది. [33] [29] [4] 2004 ఫర్న్‌బరో ఎయిర్ షోలో, బోయింగ్ పెలికాన్ విండ్ టన్నెల్ పరీక్షలో ప్రవేశించినట్లు మరియు విమానం యొక్క సేవా పైకప్పును 25,000 అడుగుల (7,600 మీ) కు పెంచారని ప్రకటించింది. [34] సైనిక చైతన్యం కోసం 11 ప్రతిపాదిత ఎయిర్లిఫ్ట్ మరియు సీలిఫ్ట్ ప్లాట్‌ఫారమ్‌లను అంచనా వేసే 2005 అమెరికా కాంగ్రెస్ నివేదికలో, బోయింగ్ పెలికాన్ 2016 లో సేవల్లోకి ప్రవేశించడానికి స్వల్పంగా సాధ్యమని అంచనా వేయబడింది, ఇది ఆరు ప్లాట్‌ఫారమ్‌ల వెనుక ర్యాంకింగ్. విమానం యొక్క స్థాయి మరియు అధిక-రిస్క్ టెక్నాలజీల వాడకం కారణంగా కార్యాచరణ ఉత్పత్తిని అభివృద్ధి చేయడానికి అవసరమైన విపరీతమైన పెట్టుబడి కారణంగా తక్కువ గ్రేడ్ జరిగింది, ఇది సాంకేతిక పరిజ్ఞానం సంసిద్ధత స్థాయిని (టిఆర్ఎల్) సాధించకుండా విమానం నిరోధిస్తుంది. [30] ఈ అంచనాతో, నివేదిక తప్పనిసరిగా బోయింగ్ యొక్క మునుపటి ఆందోళనలను 2015 కాలపరిమితి ద్వారా సేవ కోసం విమానాన్ని ఉత్పత్తి చేయగల సామర్థ్యం గురించి పునరుద్ఘాటించింది. [14] [1] కార్గో కంటైనర్ హ్యాండ్లింగ్ [36] మరియు ఆటోమేటిక్ ఆల్టిట్యూడ్ కొలతకు సంబంధించి బోయింగ్ 2005 మధ్యలో కొన్ని పేటెంట్ దరఖాస్తులను దాఖలు చేసినప్పటికీ, [35] నివేదిక జారీ చేసిన తర్వాత విమానం గురించి ఇతర బహిరంగ ప్రకటనలు ఏవీ కనిపించలేదు. ఏప్రిల్ 2006 నాటికి, బోయింగ్ అంతర్గత పత్రాలపై ఒక నివేదిక దాని దీర్ఘకాలిక విమాన దృష్టి ప్రధానంగా సాంప్రదాయిక పరిమాణంలో తక్కువ ఖర్చుతో కూడిన మరియు పర్యావరణ సమర్థవంతమైన ప్రయాణీకుల విమానాల గురించి, మరియు బోయింగ్ పెలికాన్ గురించి ప్రస్తావించలేదు. [37] యు.ఎస్. సాయుధ దళాల నుండి పెద్ద ఆర్డర్ యొక్క అసమానతలను ఎదుర్కోవడం, ఇది విమానం యొక్క ఏకైక అనివార్యమైన ప్రయోగ కస్టమర్‌ను సమిష్టిగా సూచిస్తుంది, బోయింగ్ పెలికాన్ ప్రోగ్రాం యొక్క మరింత అభివృద్ధిని నిశ్శబ్దంగా నిలిపివేసింది. [38] దీనికి పేరు పెట్టబడిన పెలికాన్ వాటర్ బర్డ్ లాగా, [13] కాన్సెప్ట్ విమానం నీటి మీద స్కిమ్ చేయవచ్చు మరియు పర్వత శిఖరాల పైన ఎత్తులకు ఎగురుతుంది. ఏదేమైనా, పెలికాన్ నీటి శరీరాలతో పరిచయం కోసం రూపొందించబడలేదు, కాబట్టి విమానం బయలుదేరలేనప్పటికీ లేదా సముద్రంలో భూమిని పొందలేనప్పటికీ, దీనిని తేలికగా మరియు మరింత ఏరోడైనమిక్ గా రూపొందించవచ్చు. [16] ఈ విమానం భూమి-ఆధారిత గ్రౌండ్ ఎఫెక్ట్ వాహనం, ఇది 6 మిలియన్ పౌండ్ల (2.7 మిలియన్ కిలోగ్రాములు; 3,000 చిన్న టన్నులు; 2,700 మెట్రిక్ టన్నులు) యొక్క అపారమైన గరిష్ట టేకాఫ్ బరువు (MTOW) ఉన్నప్పటికీ సాంప్రదాయిక రన్‌వేల నుండి పనిచేస్తుంది. [22] ఫ్లైట్ సమయంలో, పెలికాన్ కొన్ని వేల అడుగుల ఎక్కడానికి గ్రౌండ్ ఎఫెక్ట్ నిష్క్రమిస్తుంది, అయితే విమానం క్రింద ఉన్న ఉపరితలం సముద్రం నుండి దృ ground మైన భూమికి మారుతుంది, తరువాత ఇతర విమానాల మాదిరిగా విమానాశ్రయానికి రావడానికి అవరోహణలోకి ప్రవేశిస్తుంది. [2] ఈ సామర్ధ్యం కాస్పియన్ సీ మాన్స్టర్ వంటి గతంలో నిర్మించిన కొన్ని గ్రౌండ్ ఎఫెక్ట్ వాహనాల నుండి విమానాన్ని వేరు చేస్తుంది, దీని సాపేక్షంగా ఇరుకైన 120 అడుగుల వింగ్స్పాన్ (37 మీ) పెద్ద వాహనాన్ని భూమి ప్రభావం నుండి ఎగరడానికి తగినంత లిఫ్ట్‌ను ఉత్పత్తి చేయలేకపోయింది. [39] దాని అత్యంత సమర్థవంతమైన ఫ్లైట్ మోడ్‌లో, పెలికాన్ భూమి ప్రభావంతో 20 నుండి 50 అడుగుల (6.1 నుండి 15.2 మీటర్లు) నీటికి ఎగురుతుంది, [7] స్థిర నిర్మాణం (ఫ్యూజ్‌లేజ్ యొక్క దిగువ భాగం) నుండి కొలుస్తారు, అయితే విమానం దూరం కావచ్చు దాని వింగ్టిప్ పొజిషనింగ్‌ను బట్టి 10 నుండి 40 అడుగుల (3.0 నుండి 12.2 మీ) కు తగ్గించబడింది. [33] ఇది 240 నాట్లు (గంటకు 276 మైళ్ళు; గంటకు 444 కిలోమీటర్లు) క్రూయిజ్ వేగం కలిగి ఉంది, [21] ఇది అధిక తరంగాలు భూమి ప్రభావం నుండి ఎగరడానికి ముందు 90 శాతం సముద్రం కంటే 90 శాతం కంటే ఎక్కువ సమయం దాటడానికి వీలు కల్పిస్తుంది. . [[ 2000 లో బోయింగ్ యొక్క ఓషన్ వేవ్ అధ్యయనాలు ఉత్తర -దక్షిణ విమాన మార్గాలు మరియు అనేక తూర్పు -పడమర మార్గాలు భూమి ప్రభావంలో బాగా పనిచేశాయని, 30 డిగ్రీల ఉత్తర మరియు 30 డిగ్రీల మధ్య అక్షాంశాల వద్ద విమానాలు చాలా సమర్థవంతంగా పనిచేస్తున్నాయని వెల్లడించింది, ధ్రువ మార్గాలు మరింత సవాలుగా ఉన్నాయి. [[ 7] ఈ విమానం 20,000 అడుగుల (6,100 మీ) ఎత్తుతో 400 kN (460 mph; 741 km/h) వద్ద భూమిపై ప్రయాణించగలదు. [33] అధిక విమాన స్థాయిలలో, విమానం సన్నని గాలిలో దాదాపు జెట్ లాంటి వేగాన్ని సాధించగలదు కాని గ్రౌండ్ ఎఫెక్ట్ మోడ్‌లో కంటే వేగంగా ఇంధనాన్ని వినియోగిస్తుంది, [40] అయితే విమానం ఇప్పటికీ బోయింగ్ 747-400 ఎఫ్ ఎయిర్‌క్రాఫ్ట్ ఫ్రైటర్ మాదిరిగానే ఇంధన సామర్థ్యాన్ని కలిగి ఉంటుంది. [[[[ 17] పెలికాన్ 25,000 అడుగుల (7,600 మీ) ఎత్తుకు ఎగురుతుంది, [34] కాబట్టి ఇది హిమాలయాలు మినహా ప్రపంచంలోని ఎత్తైన పర్వత శ్రేణులన్నింటినీ క్లియర్ చేయగలదు. పెలికాన్ యొక్క అసాధారణ ల్యాండింగ్ గేర్ కాన్ఫిగరేషన్ కారణంగా విమానం బయలుదేరి, ఎయిర్‌ఫీల్డ్‌ల వద్ద సాంప్రదాయిక విమానాల నుండి భిన్నంగా ఉంటుంది. ఒక సాధారణ విమానం తుది లిఫ్టాఫ్ లేదా టచ్డౌన్ ముందు దాని ముక్కును పైకి లేపుతుంది, కాని పెలికాన్ తక్కువ లేదా భ్రమణం లేదని కనిపిస్తుంది. బోయింగ్ B-52 స్ట్రాటోఫోర్ట్రెస్ స్ట్రాటజిక్ బాంబర్ మాదిరిగా, పెలికాన్ భూమిపై లేదా వెలుపల లెవిట్ చేసినట్లు అనిపిస్తుంది. [12] [1] [41] దీర్ఘచతురస్రాకార క్రాస్-సెక్షన్‌తో డబుల్-డెక్ నిర్మాణం, ఫ్యూజ్‌లేజ్ 400 అడుగుల (122 మీ) పొడవు [18] [23] మరియు కాక్‌పిట్ లోపల తప్ప అప్రధానమైనది. ఇది ఒక పెద్ద స్వింగ్-ముక్కు తలుపు ద్వారా కప్పబడి ఉంటుంది, ఇది రెండు డెక్స్ ద్వారా సరుకును లోడ్ చేయడానికి మరియు అన్‌లోడ్ చేయడానికి మరియు వెనుక భాగంలో సాంప్రదాయిక టెయిల్‌ఫిన్ మరియు టెయిల్‌ప్లేన్ స్టెబిలైజర్‌ల ద్వారా నేరుగా ఫ్యూజ్‌లేజ్‌కు అనుసంధానించబడి ఉంటుంది, ఇది సాధారణంగా ఉన్న భారీ టి-టెయిల్ ఎంప్రెనేజ్‌కు బదులుగా ఇతర గ్రౌండ్ ఎఫెక్ట్ విమానాలు ఉపయోగిస్తాయి. [1] ప్రధాన డెక్‌లో క్యాబిన్ ప్రాంతం 50 అడుగులు (15 మీ) వెడల్పు మరియు 200 అడుగుల (61 మీ) పొడవు ఉంటుంది. [21] సైనిక ప్రయోజనాల కోసం, ఎగువ డెక్ దళాలు లేదా కార్గో కంటైనర్లను తీసుకువెళ్ళడానికి రూపొందించబడింది, [19] ప్రధాన డెక్ 18 అడుగుల 4 (5.6 మీ) [21] ఎత్తును కలిగి ఉంది, తద్వారా ఇది ట్యాంకులు [19 వంటి భారీ వాహనాలను కలిగి ఉంటుంది [19 ] లేదా హెలికాప్టర్లు. విమానం యొక్క రెక్కలు హై వింగ్ కాన్ఫిగరేషన్‌లో ఫ్యూజ్‌లేజ్‌కు అమర్చబడి ఉంటాయి, మరియు అవి వాటి లోపలి విభాగాలలో అన్‌స్పెప్ట్ మరియు ఎక్కువగా భూమికి సమాంతరంగా ఉంటాయి. గ్రౌండ్ ప్రభావాన్ని పెంచడానికి రెక్కలు వారి బయటి విభాగాలలో క్రిందికి పడిపోతాయి, ప్రముఖ అంచులో కొంచెం వెనుకబడిన స్వీప్ మరియు వెనుకంజలో ఉన్న అంచులో ఫార్వర్డ్ స్వీప్ కూడా ఉంటుంది. వివిధ రకాల కార్యకలాపాల కోసం విమానం ఆకారాన్ని మార్చడానికి, రెక్కలు మందగించే విభాగాలలో అతుక్కొని ఉంటాయి మరియు భ్రమణం యొక్క అక్షం ఫ్యూజ్‌లేజ్‌కు సమాంతరంగా ఉంటుంది. టేకాఫ్‌లు మరియు ల్యాండింగ్‌ల కోసం రెక్కలు కొద్దిగా మడవబడ్డాయి మరియు టాక్సీ మరియు గ్రౌండ్ ఆపరేషన్ల సమయంలో క్లియరెన్స్ మొత్తాలను తగ్గించడానికి అవి 90 డిగ్రీల మడవండి. [22] మడత వింగ్ విభాగాల చివర్లలో, పెద్ద మడత వింగ్ మరియు వింగ్‌టిప్ వారి సాధారణ స్థానాల్లో ఉన్నప్పుడు వింగ్‌టిప్స్ మిగిలిన విమానాల క్రింద 10 అడుగుల (3.0 మీ) వరకు పడిపోతాయి. [33] భూమి లేదా నీటి సంబంధాన్ని నివారించడానికి, వింగ్‌టిప్‌లు చురుకైన భ్రమణం కోసం అతుక్కుంటాయి, ఎందుకంటే భ్రమణ అక్షం విమాన దిశకు లంబంగా ఉంటుంది, కానీ భూమికి సమాంతరంగా ఉండదు. ఒక వింగ్టిప్ అనుకోకుండా భూమి లేదా నీటిని తాకినట్లయితే, అది నిష్క్రియాత్మకంగా పైకి మరియు వెనుకకు తిరగడం ద్వారా పరిచయాన్ని తగ్గిస్తుంది, [9] [33] గడియార స్థానం ఆరు గంటల నుండి మూడు గంటలకు లేదా తొమ్మిది గంటలకు కదులుతుంది, రెక్క యొక్క ఏ వైపు చూస్తారు. రెక్కలు ఒకటి కంటే ఎక్కువ ఎకరాల (44,000 చదరపు అడుగులు; 4,000 చదరపు మీటర్లు; 0.40 హెక్టార్లు) మరియు 97 అడుగుల (29.6 మీ) సగటు ఏరోడైనమిక్ తీగను కలిగి ఉన్నాయి. [12] వింగ్స్పాన్ 500 అడుగులు (152 మీ), అయితే రెక్కలు ముడుచుకున్నప్పుడు రెక్కల భాగాన్ని 340 అడుగుల (104 మీ) కు తగ్గించవచ్చు. [21] ప్రముఖ అంచు పరికరాలు లేదా యాంటీ-ఐసింగ్ వ్యవస్థలు లేవు, కానీ వెనుకంజలో ఉన్న అంచు మొత్తం రెక్కలను విస్తరించే ఫ్లాప్‌లను కలిగి ఉంది. [12] విమాన బరువును తగ్గించడానికి మరియు మొత్తం పేలోడ్‌లో కొంత భాగాన్ని కలిగి ఉండటానికి రెక్కలు పెద్ద మందం-నుండి-తీగ నిష్పత్తితో రూపొందించబడ్డాయి, ఈ లక్షణం ఆధునిక విమానంలో ప్రత్యేకమైనది మరియు మునుపటి యుగం విమానంలో మాత్రమే అరుదుగా అమలు చేయబడింది, జంకర్స్ G.38 లో వలె. పెలికాన్ ఎనిమిది టర్బోప్రాప్ ఇంజన్లతో పనిచేస్తుంది, ఇవి 80,000 షాఫ్ట్ హార్స్‌పవర్ (60,000 కిలోవాట్లు) ఉత్పత్తిని ఉత్పత్తి చేస్తాయి. [4] [33] ఎయిర్‌బస్ A400M (యూరోప్రాప్ TP400 ఇంజన్లను ఉపయోగించి) మరియు ఆంటోనోవ్ AN-22 (కుజ్నెట్సోవ్ NK-12MA) మరియు AN-70 (పురోగతి D -27). కొత్త ఇంజన్లు బహుశా రెండు జనరల్ ఎలక్ట్రిక్ (GE) ఇంజిన్ల నుండి ఉద్భవించిన హైబ్రిడ్: LM6000 మెరైన్ ఇంజిన్, CF6-80C2 టర్బోఫాన్ (బోయింగ్ 767 మరియు ఇతర విస్తృత-శరీర విమానాలలో ఉపయోగించబడుతుంది) ఆధారంగా ఏరోడెరివేటివ్ గ్యాస్ టర్బైన్, ఇది వేగంగా శక్తినిస్తుంది ఫెర్రీలు, కార్గో షిప్స్ మరియు స్థిరమైన ఎలక్ట్రికల్ జనరేషన్ ప్లాంట్లు, GE90 టర్బోఫాన్ ఆధారంగా ఒక కేంద్రంతో కలిపి, ఇది బోయింగ్ 777 వైడ్-బాడీ ట్విన్-ఇంజిన్ విమానాలకు శక్తినిస్తుంది. [1] [24] పెలికాన్ యొక్క అనేక ఇంజన్లు సింగిల్-ఇంజిన్ నష్టం దృష్టాంతాన్ని తగ్గిస్తాయి, కాబట్టి బోయింగ్ 777-300ER దాని 777,000 lb (352,000 కిలోల; మొత్తం ఎనిమిది మందిలో ఇంజన్లు పెలికాన్ యొక్క 7.7 రెట్లు ఎక్కువ MTOW కి తగినంత శక్తిని అందించగలవు. పవర్ ప్లాంట్ ఇంధన శక్తిలో 38 శాతం థ్రస్ట్‌గా మారుతుంది, [33] ఆధునిక విస్తృత-శరీర విమానాలలో ఉన్నవారికి పోల్చదగిన ఇంజిన్ సామర్థ్యం. [42] ఇంజన్లు నాలుగు సెట్ల ఏకాక్షక కాంట్రా-రొటేటింగ్ ప్రొపెల్లర్ల వెనుక జత చేయబడతాయి, ఇవి రెక్కల లోపలి విభాగాల అంచున ఉన్నాయి. [6] కాంట్రా-రొటేటింగ్ ప్రొపెల్లర్ల సమితి ఎనిమిది బ్లేడ్లను కలిగి ఉంది (ఫ్రంట్ ప్రొపెల్లర్‌పై నాలుగు బ్లేడ్లు మరియు వెనుక ప్రొపెల్లర్‌పై నాలుగు బ్లేడ్లు) [24] ఇవి 600 అంగుళాలు (50 అడుగులు; 15 మీ) వ్యాసం కలిగినవి, [6] ఇది GE90 టర్బోఫాన్‌ను మరుగుపరుస్తుంది , పైన పేర్కొన్న టర్బోప్రాప్ మరియు ప్రొపెఫాన్ ఇంజిన్లపై ప్రొపెల్లర్ల పరిమాణం కనీసం రెండున్నర రెట్లు ఎక్కువ, మరియు అతిపెద్ద మెరైన్ షిప్ ప్రొపెల్లర్ల కంటే పెద్దది, [43] ఇది ప్రధాన రోటర్ల కంటే సగం కంటే తక్కువ వెడల్పుతో ఉంటుంది అతిపెద్ద హెలికాప్టర్లు. ఒకే ఇంజిన్ ప్రతి కాంట్రా-రొటేటింగ్ ప్రొపెల్లర్లను AN-22 మరియు TUPOLEV TU-95 (వరుసగా ప్రపంచంలో భారీ మరియు వేగవంతమైన టర్బోప్రాప్-శక్తితో కూడిన విమానం) వంటి కొన్ని సాధారణ ప్రాప్‌ఫాన్ విమానాలపై నడుపుతుంది, [సైటేషన్ అవసరం] పెలికాన్ కాంట్రా-రొటేటింగ్ ప్రొపెల్లర్‌లో రెండు ప్రొపెల్లర్లు జంట ఇంజిన్‌లతో సరిపోలడం అవసరం. ఈ అమరిక భూమి నుండి పెద్ద విమానాలను ఎత్తడానికి మరియు అధిక ఎత్తులో ప్రయాణించడానికి మరియు క్రూజ్ చేయడానికి అవసరమైన శక్తి కారణంగా ఉంది, అయితే ప్రతి ఇంజిన్ జతలోని ఇంజిన్లలో ఒకటి గ్రౌండ్ ఎఫెక్ట్‌లో క్రూజింగ్ చేసేటప్పుడు ఆపివేయబడుతుంది, [1] జత చేసిన ఇంజన్లు గేర్డ్ కాంబైనర్ గేర్‌బాక్స్ ద్వారా అనుసంధానించబడి ఉన్నందున, ఒకటి లేదా రెండు ఇంజన్లు ప్రొపెల్లర్లను తిప్పగలవు. [24] పెలికాన్ గరిష్టంగా పేలోడ్ బరువు 2,800,000 పౌండ్ల (1,400 షార్ట్ టన్నులు; 1,270 మెట్రిక్ టన్నులు), [21], ఇది 70 భారీ విస్తరించిన మొబిలిటీ టాక్టికల్ ట్రక్కులు (హెమ్మ్ట్స్) లేదా 52 M270 బహుళ లాంచ్ రాకెట్ సిస్టమ్స్ (MLRSS) ను రవాణా చేయడానికి సైన్యాన్ని అనుమతిస్తుంది. ఇది మూడు యొక్క ఐదు వరుసలలో 17 m-1 అబ్రమ్స్ ట్యాంకులను మరియు రెండు వరుస యొక్క ఒక వరుసను తీసుకెళ్లగలదు. [7] పెలికాన్ పది CH-47D చినూక్ హెలికాప్టర్లను కూడా తరలించగలదు, ఇవి పేలోడ్ బరువు సామర్థ్యంలో పది శాతం మాత్రమే ఉపయోగిస్తాయి మరియు వాటి వాహన పరిమాణం కారణంగా ప్రధాన డెక్ [7] కు పరిమితం చేయబడతాయి. మానవ రవాణా సాధారణంగా సైనిక దళాల రూపంలో ఉంటుంది, ఈ విమానం 3,000 మంది ప్రయాణీకులను వాణిజ్య విమానంగా రవాణా చేయడానికి ఉపయోగించవచ్చు, [2] ఈ విమానం 8,000 మంది ప్రయాణీకులకు సమానమైనదిగా ఉంటుంది (క్యారీ-ఆన్ వస్తువులు, సామానుతో సహా . కార్గో ఫ్రైటర్‌గా, ఎయిర్ కార్గో పరిశ్రమలో ఆధిపత్యం వహించే చిన్న యూనిట్ లోడ్ పరికరాలకు (కంటైనర్లు మరియు ప్యాలెట్లు) బదులుగా షిప్పింగ్, రైలు మరియు ట్రక్కులలో ఉపయోగించే ప్రామాణిక ఇంటర్‌మోడల్ షిప్పింగ్ కంటైనర్‌లను నిర్వహించడానికి పెలికాన్ రూపొందించబడింది. ఈ విమానం దాని ప్రధాన డెక్‌లో రెండు పొరల కంటైనర్లను నిర్వహించడానికి రూపొందించబడింది. కంటైనర్లు ఐదు కంటైనర్ల యొక్క ఎనిమిది వరుసలలో ఫ్యూజ్‌లేజ్ లోపల రేఖాంశంగా అమర్చబడి ఉంటాయి, తరువాత మూడు కంటైనర్ల యొక్క రెండు వరుసలు, ఒక పొరలో మొత్తం 46 కంటైనర్లకు. [36] ఎగువ డెక్ ఒక కంటైనర్ పొరను మాత్రమే కలిగి ఉంది, కానీ ఇది రెక్కల యొక్క కార్గో ప్రాంతానికి ప్రాప్యతను అనుమతిస్తుంది, వీటిలో ప్రతి ఒక్కటి 20 కంటైనర్లను కలిగి ఉంటాయి [1] పది వరుస యొక్క రెండు వరుసలలో ఫ్యూజ్‌లేజ్‌కు సమాంతరంగా సమలేఖనం చేయబడతాయి. [12] 29,900 చదరపు అడుగుల సంచిత కార్గో ప్రాంతంలో (2,780 మీ 2; 0.69 ఎకరాలు; 0.278 హెక్టార్లు), [21] మొత్తం విమానం 178 కంటైనర్లను రవాణా చేయగలదు, [23] ఒక మైలు (1.1 కిమీ) పొడవు. గరిష్ట పేలోడ్ బరువు వద్ద, గరిష్ట సంఖ్యలో కంటైనర్లను కలిగి ఉన్న పెలికాన్ విమానం ఒక కంటైనర్‌కు సగటున స్థూల బరువు 15,700 పౌండ్లు (7,140 కిలోల; 7.87 చిన్న టన్నులు; 7.14 టి) ఉంటుంది. గరిష్ట పేలోడ్ వద్ద, ఈ విమానం 3,000 నాటికల్ మైళ్ళు (3,400 మైళ్ళు; 5,500 కిలోమీటర్లు) గ్రౌండ్ ఎఫెక్ట్‌లో ప్రయాణించగలదు, [23] ఇది న్యూయార్క్ నగరం మరియు లండన్ మధ్య దూరం గురించి. 1,500,000 ఎల్బి (750 షార్ట్ టన్నులు; 680 టి) చిన్న పేలోడ్‌ను లేదా గరిష్ట పేలోడ్‌లో సగానికి పైగా, ఇది 10,000 ఎన్‌ఎంఐ (11,500 మైళ్ళు; 18,500 కిమీ) గ్రౌండ్ ఎఫెక్ట్‌లో ప్రయాణించగలదు, [22] సుమారు హాంగ్ కాంగ్ మధ్య దూరం మరియు బ్యూనస్ ఎయిర్స్, ప్రయాణ సమయంలో సుమారు 42 గంటలు (1.7 రోజులు) పడుతుంది. ఈ దూరం ప్రపంచంలోని పొడవైన విమానయాన విమానాల కంటే ఎక్కువ, మరియు ఇది రెండు యాంటిపోడ్‌ల మధ్య 10,800 ఎన్‌ఎంఐ గ్రేట్-సర్కిల్ దూరానికి (12,400 మైళ్ళు; 20,000 కిమీ) తక్కువ, ఇది భూమిపై ఎక్కడైనా నాన్‌స్టాప్ పరిధిని సూచిస్తుంది (భౌగోళిక రాజకీయ అడ్డంకులను విస్మరించింది, హెడ్‌విండ్‌లు , మరియు ఇతర అంశాలు). ఈ విమానం ప్రత్యామ్నాయంగా ఆ పేలోడ్‌ను అధిక ఎత్తులో 6,500 ఎన్‌ఎమ్‌ఐ (7,480 మైళ్ళు; 12,000 కిమీ), [22] లేదా న్యూయార్క్ నగరం మరియు షాంఘై మధ్య దూరంతో తీసుకువెళుతుంది. [44] చాలా విమానాల యొక్క విలక్షణమైన ట్రైసైకిల్ అండర్ క్యారేజ్ మాదిరిగా కాకుండా, పెలికాన్ కోసం అండర్ క్యారేజ్ అమరిక 19 ఇన్లైన్ ల్యాండింగ్ గేర్‌ల యొక్క రెండు వరుసలపై విమానం యొక్క బరువును భూమిపై పంపిణీ చేస్తుంది, ఇవి ప్రతి వైపు నేరుగా ఫ్యూజ్‌లేజ్ పొడవు కింద అమర్చబడి ఉంటాయి. ప్రతి ల్యాండింగ్ గేర్ వరుసలో డ్యూయల్-వీల్ ముడుచుకునే ల్యాండింగ్ గేర్లు ఉన్నాయి, సుమారు 180 అడుగుల (55 మీ) పొడవు, [24] సగటు సెంటర్-టు-సెంటర్ దూరం 10 అడుగుల (3 మీ; 120 అంగుళాలు; 3,048 మిమీ) ప్రతి ఒక్కటి మధ్య ఇన్లైన్ ల్యాండింగ్ గేర్. ల్యాండింగ్ గేర్ అడ్డు వరుసలు ఒకదానికొకటి కాకుండా 45 అడుగుల (14 మీ) దూరంలో ఉన్నందున, [24] పెలికాన్ వీల్ స్పాన్ ఇంటర్నేషనల్ సివిల్ ఏవియేషన్ ఆర్గనైజేషన్ (ICAO) ఏరోడ్రోమ్ రిఫరెన్స్ కోడ్ యొక్క కోడ్ లెటర్ ఎఫ్ స్టాండర్డ్ ను కలుస్తుంది, ఇది ఉపయోగించబడుతుంది విమానాశ్రయ ప్రణాళిక ప్రయోజనాలు. [45] ముక్కు ల్యాండింగ్ గేర్‌ను మాత్రమే చాలా విమానాలపై నడిపించగలిగినప్పటికీ, పెలికాన్ పై ప్రతి ల్యాండింగ్ గేర్ స్టీరబుల్, కాబట్టి విమానం మరింత సులభంగా క్రాస్‌విండ్ ల్యాండింగ్‌లను చేయగలదు మరియు భూమిపై ఉన్నప్పుడు చిన్న వ్యాసార్థంలో పూర్తి మలుపులు చేస్తుంది. పెలికాన్ [1] పై కలిపి 76 విమాన టైర్లు ప్రస్తుత అతిపెద్ద కార్గో విమానాల 32 చక్రాలను మించిపోయాయి, ఆంటోనోవ్ AN-225. చక్రానికి సగటు లోడ్ 78,900 ఎల్బి (35,800 కిలోలు; 39.5 షార్ట్ టన్నులు; 35.8 టి), లేదా పెద్ద, దీర్ఘ-రేంజ్ ఎయిర్‌క్రాఫ్ట్‌కు 66,000 ఎల్బి (30,000 కిలోలు; 33 షార్ట్ టన్నులు; 30 టి) సాధారణ గరిష్ట డిజైన్ లోడ్ కంటే అర్ధవంతంగా పెద్దది . [[46] పెలికాన్ నుండి పేవ్మెంట్ లోడింగ్ చాలా తక్కువగా ఉండవచ్చు. [1] విమానం యొక్క గ్రౌండ్ ఫ్లోటేషన్ లక్షణం, వాహనాన్ని మునిగిపోకుండా ఉంచే భూమి యొక్క సామర్థ్యంతో ముడిపడి ఉన్న కొలత, గరిష్టంగా టేకాఫ్ బరువు వద్ద చాలా స్మాలర్ మెక్‌డొన్నెల్-డగ్లస్ DC-10, [7] కంటే చాలా గొప్పది అని బోయింగ్ పేర్కొంది. దాని యుగం యొక్క విమానాలలో ఫ్లోటేషన్ అవసరాలు డిమాండ్ చేస్తాయి. [47] ఏదేమైనా, ఏరోకాన్ డాష్ యొక్క డిజైనర్ 1.6 రెక్కలు (పెలికాన్ ప్రతిపాదించబడటానికి కొన్ని సంవత్సరాల ముందు DARPA చేత పెద్ద, సముద్ర-ఆధారిత గ్రౌండ్ ఎఫెక్ట్ వాహనం), అధిక నీటి పట్టికలు భూగర్భంలో విమానాశ్రయాలలో సాధారణ పెలికాన్ ఆపరేషన్ ఫలితంగా ఉండవచ్చు విమానాశ్రయం టెర్మినల్ భవనాలలో పగుళ్లకు దారితీసే ఒక రకమైన భూకంప తరంగం మరియు చివరికి నెలల్లో ఎక్కువ నష్టాన్ని కలిగిస్తుంది. [6] [48] [49] సాంప్రదాయిక టేకాఫ్ మరియు ల్యాండింగ్ (CTOL) విమానం, పెలికాన్ MTOW వద్ద 8,000 అడుగుల (2,400 మీ) టేకాఫ్ రన్వే పొడవు అవసరం, [7] ఇది చాలా తేలికైన బోయింగ్ 747-400 ఎఫ్. [50 కు అవసరమైన జాబితా చేసిన దూరం కంటే తక్కువగా ఉంటుంది. [50 ] పెలికాన్ ల్యాండింగ్ల కోసం, సంతృప్తికరమైన ఎయిర్‌ఫీల్డ్ వరుసగా 5,500 మరియు 100 అడుగుల (1,676 మరియు 30 మీ) యొక్క కావలసిన రన్‌వే పొడవు మరియు వెడల్పును కలుస్తుంది మరియు సుగమం చేస్తే కనీసం 30 లేదా 23 లో లోడ్ వర్గీకరణ సంఖ్య (ఎల్‌సిఎన్) కలిగి ఉంటుంది. ఈ విమానం ఒక ఉపాంత ఎయిర్‌ఫీల్డ్‌ను కూడా ఉపయోగించగలదు, ఇది కనిష్ట రన్‌వే పొడవు 4,000 అడుగుల (1,219 మీ), 80 అడుగుల (24 మీ) వెడల్పు, మరియు 30 సుగమం చేసిన లేదా 23 పేవింగ్ యొక్క ఎల్‌సిఎన్ (తెలిస్తే) కలిగి ఉంటుంది. [[[23] 7] 30 ఏళ్ళ ఎల్‌సిఎన్‌తో ఉన్న రన్‌వే తక్కువ బరువుతో పెలినిక్‌ను తట్టుకోగలదు, అయితే ఇది ఇరుకైన-శరీర బోయింగ్ 737 (జనాదరణ పొందిన 737-800 తో సహా) లేదా 777 యొక్క చాలా వెర్షన్లు, [51] రన్వే ఆ ఇతర విమానాలను నిర్వహించడానికి తగినంత పొడవుగా మరియు వెడల్పుగా ఉందా. పెలికాన్ యొక్క పెద్ద వింగ్స్పాన్ ఉన్న అనేక సైనిక వైమానిక క్షేత్రాలు విమానాలను నిర్వహించగలవని బోయింగ్ పేర్కొంది, [1] సారవంతమైన నెలవంక మరియు అరేబియా ద్వీపకల్పం నుండి పాకిస్తాన్ నుండి అరేబియా ద్వీపకల్పం నుండి నైరుతి ఆసియాలోని సంఘర్షణ ప్రాంతాలలో, కనీసం 323 ఎయిర్ ఫీల్డ్‌లు సంతృప్తికరమైన ల్యాండింగ్‌ను కలుస్తాయి ప్రమాణాలు, అదనపు వైమానిక క్షేత్రాలతో ఉపాంత ప్రమాణాలకు అనుగుణంగా ఉంటాయి లేదా సంతృప్తికరంగా లేదా ఉపాంతంగా పునరుద్ధరించబడతాయి. [7] విమానం యొక్క పొడవు మరియు వింగ్స్పాన్, అయితే, "80 మీటర్ల పెట్టె" కోసం పెలినికన్ చాలా పెద్దదిగా చేస్తాయి, ICAO ఏరోడ్రోమ్ రిఫరెన్స్ కోడ్‌లో పేర్కొన్న గరిష్ట పరిమాణం యొక్క అనధికారిక పేరు. [52] సరుకును లోడ్ చేయడానికి మరియు అన్‌లోడ్ చేయడానికి పెలికాన్‌కు కనీసం రాంప్ లేదా ఎలివేటర్ అవసరం. క్రేన్లు, రైల్‌కార్లు మరియు ఆప్రాన్ జాక్‌ల వంటి ట్రాన్స్‌లోడింగ్ కోసం విమానాశ్రయాల వద్ద అంకితమైన గ్రౌండ్ ఇన్‌ఫ్రాస్ట్రక్చర్ [7] ను నిర్మించడం మరింత ఆదర్శవంతమైన సెటప్, ఇది ప్రధాన సముద్ర ఓడరేవుల రేవుల్లో ఉపయోగించే కంటైనర్ టెర్మినల్ సౌకర్యాల యొక్క అధునాతనతను చేరుకుంటుంది. [36] సాధారణ లక్షణాలు పోల్చదగిన పాత్ర, ఆకృతీకరణ మరియు యుగం యొక్క పనితీరు విమానం</v>
      </c>
      <c r="E74" s="1" t="s">
        <v>1672</v>
      </c>
      <c r="M74" s="1" t="s">
        <v>1673</v>
      </c>
      <c r="N74" s="1" t="str">
        <f>IFERROR(__xludf.DUMMYFUNCTION("GOOGLETRANSLATE(M:M, ""en"", ""te"")"),"అవుట్సైజ్ కార్గో గ్రౌండ్ ఎఫెక్ట్ ఫ్రైట్ విమానం")</f>
        <v>అవుట్సైజ్ కార్గో గ్రౌండ్ ఎఫెక్ట్ ఫ్రైట్ విమానం</v>
      </c>
      <c r="O74" s="1" t="s">
        <v>1674</v>
      </c>
      <c r="P74" s="1" t="s">
        <v>1675</v>
      </c>
      <c r="Q74" s="1" t="str">
        <f>IFERROR(__xludf.DUMMYFUNCTION("GOOGLETRANSLATE(P:P, ""en"", ""te"")"),"బోయింగ్ ఫాంటమ్ పనిచేస్తుంది")</f>
        <v>బోయింగ్ ఫాంటమ్ పనిచేస్తుంది</v>
      </c>
      <c r="R74" s="1" t="s">
        <v>1676</v>
      </c>
      <c r="X74" s="1" t="s">
        <v>1677</v>
      </c>
      <c r="Y74" s="1" t="s">
        <v>1678</v>
      </c>
      <c r="Z74" s="1" t="s">
        <v>1679</v>
      </c>
      <c r="AA74" s="1" t="s">
        <v>1680</v>
      </c>
      <c r="AB74" s="1" t="s">
        <v>1681</v>
      </c>
      <c r="AD74" s="1" t="s">
        <v>1682</v>
      </c>
      <c r="AF74" s="1" t="s">
        <v>1683</v>
      </c>
      <c r="AG74" s="1" t="s">
        <v>1684</v>
      </c>
      <c r="AI74" s="1" t="s">
        <v>1685</v>
      </c>
      <c r="AJ74" s="1" t="s">
        <v>1686</v>
      </c>
      <c r="AZ74" s="1" t="s">
        <v>1687</v>
      </c>
      <c r="BA74" s="1" t="s">
        <v>1688</v>
      </c>
      <c r="BI74" s="1" t="s">
        <v>1689</v>
      </c>
      <c r="BJ74" s="1" t="s">
        <v>1690</v>
      </c>
      <c r="BN74" s="1" t="s">
        <v>1691</v>
      </c>
      <c r="CI74" s="1" t="s">
        <v>1692</v>
      </c>
      <c r="DM74" s="1" t="s">
        <v>1693</v>
      </c>
      <c r="DN74" s="1" t="s">
        <v>1694</v>
      </c>
      <c r="DO74" s="1" t="s">
        <v>1695</v>
      </c>
      <c r="DP74" s="1" t="s">
        <v>1696</v>
      </c>
      <c r="DQ74" s="1" t="s">
        <v>1697</v>
      </c>
      <c r="DR74" s="1" t="s">
        <v>1698</v>
      </c>
      <c r="DS74" s="1" t="s">
        <v>1699</v>
      </c>
      <c r="DT74" s="1" t="s">
        <v>1700</v>
      </c>
      <c r="DU74" s="1" t="s">
        <v>1701</v>
      </c>
    </row>
    <row r="75">
      <c r="A75" s="1" t="s">
        <v>1702</v>
      </c>
      <c r="B75" s="1" t="str">
        <f>IFERROR(__xludf.DUMMYFUNCTION("GOOGLETRANSLATE(A:A, ""en"", ""te"")"),"మాచి M.26")</f>
        <v>మాచి M.26</v>
      </c>
      <c r="C75" s="1" t="s">
        <v>1703</v>
      </c>
      <c r="D75" s="1" t="str">
        <f>IFERROR(__xludf.DUMMYFUNCTION("GOOGLETRANSLATE(C:C, ""en"", ""te"")"),"మాచీ M.26 అనేది ఇటాలియన్ ఫ్లయింగ్ బోట్ ఫైటర్ ప్రోటోటైప్, ఇది 1924 మాచీ చేత రూపొందించబడింది మరియు తయారు చేయబడింది. 1924 లో, రెజియా మెరీనా (ఇటాలియన్ రాయల్ నేవీ) దాని మాచి M.7ter ఫ్లయింగ్ బోట్ ఫైటర్ కోసం భర్తీ చేయవలసిన అవసరం ఉంది. ఉత్పత్తి క్రమం కోసం SIAI S."&amp;"58 తో పోటీ పడటానికి, మాచి కంపెనీ డిజైనర్ మారియో కాస్టోల్డి (1888-1968) M.26 ను అభివృద్ధి చేశారు. ఇది ఒక చెక్క, సింగిల్-సీట్, సింగిల్-బే బైప్‌లేన్, రెండు స్థిర, ఫార్వర్డ్-ఫైరింగ్ 7.7-మిల్లీమీటర్ (0.303-అంగుళాలు) విక్కర్స్ మెషిన్ గన్‌లతో సాయుధమైంది. ఇది ప్ల"&amp;"ైవుడ్ మరియు ఫాబ్రిక్ స్కిన్నింగ్ కలిగి ఉంది, మరియు దాని రెక్కలు సమానమైనవి మరియు అస్థిరంగా ఉన్నాయి. M.26 యొక్క ఇంజిన్, 221 కిలోవాట్ (296-బ్రేక్ హార్స్‌పవర్) హిస్పానో-సుయిజా హెచ్‌ఎస్ 42 వి 8 పషర్ ప్రొపెల్లర్‌ను నడుపుతోంది, పొట్టు పైన మరియు ఎగువ వింగ్ క్రింద"&amp;" స్ట్రట్‌లపై అమర్చబడింది. దాని రకం యొక్క విమానం కోసం, దాని ఏరోడైనమిక్ డిజైన్ చాలా శుభ్రంగా ఉంది. [1] M.26 1924 లో పూర్తయింది మరియు ఆ సంవత్సరం మొదటి విమానంలో చేసింది, మంచి పనితీరును ప్రదర్శించింది. మాచీ రెండు ప్రోటోటైప్‌లను నిర్మించాడు, కాని రెజియా మెరీనా "&amp;"[2] కొత్త విమానాన్ని కొనుగోలు చేయకుండా దాని సేవా జీవితాన్ని పొడిగించడానికి మాచి M.7ter ని తిరిగి ఇంజనీరింగ్ చేయడం ద్వారా డబ్బు ఆదా చేయాలని నిర్ణయించుకుంది, మరియు మాచీకి M.26 కోసం ఎటువంటి ఉత్పత్తి ఉత్తర్వులు రాలేదు. ఏదేమైనా, కొన్ని సంవత్సరాల తరువాత మాచి దా"&amp;"ని M.41 ఫైటర్ రూపకల్పనను M.26 పై ఆధారపడింది. [3] గ్రీన్, విలియం, మరియు గోర్డాన్ స్వాన్బరో ది కంప్లీట్ బుక్ ఆఫ్ ఫైటర్స్ నుండి డేటా: న్యూయార్క్, నిర్మించిన మరియు ఫ్లౌన్ నిర్మించిన మరియు ఫ్లౌన్ యొక్క ప్రతి ఫైటర్ ఎన్సైక్లోపీడియా: స్మిత్మార్క్ పబ్లిషర్స్, 1994"&amp;", .MW- పార్సర్-అవుట్పుట్ సైట్.సిటేషన్ {ఫాంట్-స్టైల్: వారసత్వం; వర్డ్-ర్యాప్: బ్రేక్-వర్డ్} .mw-parser-అవుట్పుట్ .సైటేషన్ q {quots: ""\"" """" ""\"" """" """" """"}. RGBA (0,127,255,0.133)}. . -పార్సర్-అవుట్పుట్ .ID-LOCK- రిజిస్ట్రేషన్ A, .MW- పార్సర్-అవుట"&amp;"్పుట్ .citation .cs1- లాక్-పరిమిత A, .MW- పార్సర్-అవుట్పుట్ .సిటేషన్ .cs1- లాక్-రిజిస్ట్రేషన్ A {నేపథ్యం: లీనియర్-గ్రేడియంట్ (లీనియర్-గ్రేడియంట్ ( పారదర్శక, పారదర్శక), URL (""// అప్‌లోడ్ అవుట్పుట్ .ID- లాక్-సబ్‌స్క్రిప్షన్ a, .mw -పార్సర్-అవుట్పుట్ .సిటేష"&amp;"న్ .cs1- లాక్-సబ్‌స్క్రిప్షన్ A {నేపథ్యం: లీనియర్-గ్రేడియంట్ (పారదర్శక, పారదర్శక), URL (""// అప్‌లోడ్ . /వికీపీడియా/కామన్స్ . CS1- నిర్వహణ {ప్రదర్శన: ఏదీ లేదు; రంగు:#3A3; మార్జిన్-ఎడమ: 0.3EM} .MW- పార్సర్-అవుట్పుట్ .cs1- ఫార్మాట్ {ఫాంట్-సైజ్: 95%}. {పాడిం"&amp;"గ్-లెఫ్ట్: 0.2em} .mw- పార్సర్-అవుట్పుట్ .సిఎస్ 1-కెర్న్-రైట్ {పాడింగ్-రైట్: 0.2em} .mw-parser- అవుట్పుట్ .citation .mw-selflink {font-weight: isbn 0- 8317-3939-8 జనరల్ లక్షణాలు పనితీరు ఆయుధ గమనికలు: పోల్చదగిన పాత్ర, కాన్ఫిగరేషన్ మరియు యుగం యొక్క విమానం స"&amp;"ంబంధిత జాబితాలు")</f>
        <v>మాచీ M.26 అనేది ఇటాలియన్ ఫ్లయింగ్ బోట్ ఫైటర్ ప్రోటోటైప్, ఇది 1924 మాచీ చేత రూపొందించబడింది మరియు తయారు చేయబడింది. 1924 లో, రెజియా మెరీనా (ఇటాలియన్ రాయల్ నేవీ) దాని మాచి M.7ter ఫ్లయింగ్ బోట్ ఫైటర్ కోసం భర్తీ చేయవలసిన అవసరం ఉంది. ఉత్పత్తి క్రమం కోసం SIAI S.58 తో పోటీ పడటానికి, మాచి కంపెనీ డిజైనర్ మారియో కాస్టోల్డి (1888-1968) M.26 ను అభివృద్ధి చేశారు. ఇది ఒక చెక్క, సింగిల్-సీట్, సింగిల్-బే బైప్‌లేన్, రెండు స్థిర, ఫార్వర్డ్-ఫైరింగ్ 7.7-మిల్లీమీటర్ (0.303-అంగుళాలు) విక్కర్స్ మెషిన్ గన్‌లతో సాయుధమైంది. ఇది ప్లైవుడ్ మరియు ఫాబ్రిక్ స్కిన్నింగ్ కలిగి ఉంది, మరియు దాని రెక్కలు సమానమైనవి మరియు అస్థిరంగా ఉన్నాయి. M.26 యొక్క ఇంజిన్, 221 కిలోవాట్ (296-బ్రేక్ హార్స్‌పవర్) హిస్పానో-సుయిజా హెచ్‌ఎస్ 42 వి 8 పషర్ ప్రొపెల్లర్‌ను నడుపుతోంది, పొట్టు పైన మరియు ఎగువ వింగ్ క్రింద స్ట్రట్‌లపై అమర్చబడింది. దాని రకం యొక్క విమానం కోసం, దాని ఏరోడైనమిక్ డిజైన్ చాలా శుభ్రంగా ఉంది. [1] M.26 1924 లో పూర్తయింది మరియు ఆ సంవత్సరం మొదటి విమానంలో చేసింది, మంచి పనితీరును ప్రదర్శించింది. మాచీ రెండు ప్రోటోటైప్‌లను నిర్మించాడు, కాని రెజియా మెరీనా [2] కొత్త విమానాన్ని కొనుగోలు చేయకుండా దాని సేవా జీవితాన్ని పొడిగించడానికి మాచి M.7ter ని తిరిగి ఇంజనీరింగ్ చేయడం ద్వారా డబ్బు ఆదా చేయాలని నిర్ణయించుకుంది, మరియు మాచీకి M.26 కోసం ఎటువంటి ఉత్పత్తి ఉత్తర్వులు రాలేదు. ఏదేమైనా, కొన్ని సంవత్సరాల తరువాత మాచి దాని M.41 ఫైటర్ రూపకల్పనను M.26 పై ఆధారపడింది. [3] గ్రీన్, విలియం, మరియు గోర్డాన్ స్వాన్బరో ది కంప్లీట్ బుక్ ఆఫ్ ఫైటర్స్ నుండి డేటా: న్యూయార్క్, నిర్మించిన మరియు ఫ్లౌన్ నిర్మించిన మరియు ఫ్లౌన్ యొక్క ప్రతి ఫైటర్ ఎన్సైక్లోపీడియా: స్మిత్మార్క్ పబ్లిషర్స్, 1994, .MW- పార్సర్-అవుట్పుట్ సైట్.సిటేషన్ {ఫాంట్-స్టైల్: వారసత్వం; వర్డ్-ర్యాప్: బ్రేక్-వర్డ్} .mw-parser-అవుట్పుట్ .సైటేషన్ q {quots: "\" "" "\" "" "" ""}. RGBA (0,127,255,0.133)}. . -పార్సర్-అవుట్పుట్ .ID-LOCK- రిజిస్ట్రేషన్ A, .MW- పార్సర్-అవుట్పుట్ .citation .cs1- లాక్-పరిమిత A, .MW- పార్సర్-అవుట్పుట్ .సిటేషన్ .cs1- లాక్-రిజిస్ట్రేషన్ A {నేపథ్యం: లీనియర్-గ్రేడియంట్ (లీనియర్-గ్రేడియంట్ ( పారదర్శక, పారదర్శక), URL ("// అప్‌లోడ్ అవుట్పుట్ .ID- లాక్-సబ్‌స్క్రిప్షన్ a, .mw -పార్సర్-అవుట్పుట్ .సిటేషన్ .cs1- లాక్-సబ్‌స్క్రిప్షన్ A {నేపథ్యం: లీనియర్-గ్రేడియంట్ (పారదర్శక, పారదర్శక), URL ("// అప్‌లోడ్ . /వికీపీడియా/కామన్స్ . CS1- నిర్వహణ {ప్రదర్శన: ఏదీ లేదు; రంగు:#3A3; మార్జిన్-ఎడమ: 0.3EM} .MW- పార్సర్-అవుట్పుట్ .cs1- ఫార్మాట్ {ఫాంట్-సైజ్: 95%}. {పాడింగ్-లెఫ్ట్: 0.2em} .mw- పార్సర్-అవుట్పుట్ .సిఎస్ 1-కెర్న్-రైట్ {పాడింగ్-రైట్: 0.2em} .mw-parser- అవుట్పుట్ .citation .mw-selflink {font-weight: isbn 0- 8317-3939-8 జనరల్ లక్షణాలు పనితీరు ఆయుధ గమనికలు: పోల్చదగిన పాత్ర, కాన్ఫిగరేషన్ మరియు యుగం యొక్క విమానం సంబంధిత జాబితాలు</v>
      </c>
      <c r="E75" s="1" t="s">
        <v>1704</v>
      </c>
      <c r="M75" s="1" t="s">
        <v>1705</v>
      </c>
      <c r="N75" s="1" t="str">
        <f>IFERROR(__xludf.DUMMYFUNCTION("GOOGLETRANSLATE(M:M, ""en"", ""te"")"),"ఫ్లయింగ్ బోట్ ఫైటర్")</f>
        <v>ఫ్లయింగ్ బోట్ ఫైటర్</v>
      </c>
      <c r="O75" s="1" t="s">
        <v>1706</v>
      </c>
      <c r="P75" s="1" t="s">
        <v>1707</v>
      </c>
      <c r="Q75" s="1" t="str">
        <f>IFERROR(__xludf.DUMMYFUNCTION("GOOGLETRANSLATE(P:P, ""en"", ""te"")"),"మాస్చి")</f>
        <v>మాస్చి</v>
      </c>
      <c r="R75" s="2" t="s">
        <v>1708</v>
      </c>
      <c r="S75" s="1" t="s">
        <v>1709</v>
      </c>
      <c r="T75" s="1" t="str">
        <f>IFERROR(__xludf.DUMMYFUNCTION("GOOGLETRANSLATE(S:S, ""en"", ""te"")"),"మారియో కాస్టోల్డి (1888-1968)")</f>
        <v>మారియో కాస్టోల్డి (1888-1968)</v>
      </c>
      <c r="U75" s="1">
        <v>1924.0</v>
      </c>
      <c r="V75" s="1">
        <v>2.0</v>
      </c>
      <c r="W75" s="1" t="s">
        <v>453</v>
      </c>
      <c r="X75" s="1" t="s">
        <v>1710</v>
      </c>
      <c r="Y75" s="1" t="s">
        <v>1711</v>
      </c>
      <c r="Z75" s="1" t="s">
        <v>1712</v>
      </c>
      <c r="AA75" s="1" t="s">
        <v>1713</v>
      </c>
      <c r="AB75" s="1" t="s">
        <v>1714</v>
      </c>
      <c r="AC75" s="1" t="s">
        <v>1715</v>
      </c>
      <c r="AD75" s="1" t="s">
        <v>1716</v>
      </c>
      <c r="AE75" s="1" t="s">
        <v>1717</v>
      </c>
      <c r="AL75" s="1" t="s">
        <v>1718</v>
      </c>
      <c r="AM75" s="1" t="s">
        <v>826</v>
      </c>
      <c r="AN75" s="1" t="str">
        <f>IFERROR(__xludf.DUMMYFUNCTION("GOOGLETRANSLATE(AM:AM, ""en"", ""te"")"),"ఇటలీ")</f>
        <v>ఇటలీ</v>
      </c>
      <c r="AO75" s="2" t="s">
        <v>1000</v>
      </c>
      <c r="AQ75" s="1" t="s">
        <v>1719</v>
      </c>
      <c r="BF75" s="2" t="s">
        <v>1720</v>
      </c>
      <c r="BG75" s="1" t="s">
        <v>826</v>
      </c>
      <c r="BH75" s="2" t="s">
        <v>1000</v>
      </c>
      <c r="DV75" s="1" t="s">
        <v>1721</v>
      </c>
    </row>
    <row r="76">
      <c r="A76" s="1" t="s">
        <v>1722</v>
      </c>
      <c r="B76" s="1" t="str">
        <f>IFERROR(__xludf.DUMMYFUNCTION("GOOGLETRANSLATE(A:A, ""en"", ""te"")"),"మికోయన్-గ్యూర్విచ్ యే -8")</f>
        <v>మికోయన్-గ్యూర్విచ్ యే -8</v>
      </c>
      <c r="C76" s="1" t="s">
        <v>1723</v>
      </c>
      <c r="D76" s="1" t="str">
        <f>IFERROR(__xludf.DUMMYFUNCTION("GOOGLETRANSLATE(C:C, ""en"", ""te"")"),"మికోయన్-గ్యూర్విచ్ యే -8 సోవియట్ యూనియన్‌లో అభివృద్ధి చేయబడిన సూపర్సోనిక్ జెట్ ఫైటర్, ఇది మిగ్ -21 (వాస్తవానికి మిగ్ -23 అని పేరు పెట్టబడింది) స్థానంలో ఉంది. 1960-61లో రెండు ప్రోటోటైప్‌లు మాత్రమే నిర్మించబడ్డాయి. అసలు మిగ్ -21 యొక్క గాలి తీసుకోవడం ఫ్యూజ్‌"&amp;"లేజ్ కింద తరలించబడింది, ముక్కును విముక్తి చేస్తుంది, ఇక్కడ పెద్ద మరియు శక్తివంతమైన రాడార్, ఎక్కువ శ్రేణి గాలి నుండి గాలికి క్షిపణులను అందించగలదు. ముక్కు, కాక్‌పిట్ ముందు, (మిగ్ -21 యొక్క క్షితిజ సమాంతర స్టెబిలైజర్లు వాటి అసలు స్థానంలో ఉన్నాయి). ఈ రెండు ప్"&amp;"రోటోటైప్‌లు 1962 లో ప్రయాణించాయి. సెప్టెంబర్ 11, 1962 న, తమాన్స్కీ R-21F-300 ఇంజిన్ కూడా అభివృద్ధిలో ఉంది, MIDAIR లో మాక్ 2.15 వేగంతో పేలింది. [1] టెస్ట్ పైలట్ జార్జి కాన్స్టాంటినోవిచ్ మోసోలోవ్, అప్పుడు ప్రముఖ సోవియట్ టెస్ట్ పైలట్లలో ఒకరైన, కంప్రెసర్ నుండ"&amp;"ి శిధిలాల వల్ల తీవ్రంగా గాయపడ్డాడు మరియు మాక్ 1.78 వద్ద బయటకు రావలసి వచ్చింది. పరిష్కరించని సాంకేతిక సమస్యల కారణంగా, విమానం యొక్క అభివృద్ధి వదిలివేయబడింది; కొన్ని భాగాలు MIG-23 లో ఉపయోగించబడ్డాయి, వీటిలో R-23 క్షిపణులు మరియు వాటి అనుబంధ SAPFIR-23 రాడార్‌త"&amp;"ో సహా. MIG నుండి డేటా: యాభై సంవత్సరాల రహస్య విమాన రూపకల్పన [2] సాధారణ లక్షణాలు పనితీరు ఆయుధ సంబంధిత అభివృద్ధి అభివృద్ధి విమానం పోల్చదగిన పాత్ర, కాన్ఫిగరేషన్ మరియు ERA సంబంధిత జాబితాలు")</f>
        <v>మికోయన్-గ్యూర్విచ్ యే -8 సోవియట్ యూనియన్‌లో అభివృద్ధి చేయబడిన సూపర్సోనిక్ జెట్ ఫైటర్, ఇది మిగ్ -21 (వాస్తవానికి మిగ్ -23 అని పేరు పెట్టబడింది) స్థానంలో ఉంది. 1960-61లో రెండు ప్రోటోటైప్‌లు మాత్రమే నిర్మించబడ్డాయి. అసలు మిగ్ -21 యొక్క గాలి తీసుకోవడం ఫ్యూజ్‌లేజ్ కింద తరలించబడింది, ముక్కును విముక్తి చేస్తుంది, ఇక్కడ పెద్ద మరియు శక్తివంతమైన రాడార్, ఎక్కువ శ్రేణి గాలి నుండి గాలికి క్షిపణులను అందించగలదు. ముక్కు, కాక్‌పిట్ ముందు, (మిగ్ -21 యొక్క క్షితిజ సమాంతర స్టెబిలైజర్లు వాటి అసలు స్థానంలో ఉన్నాయి). ఈ రెండు ప్రోటోటైప్‌లు 1962 లో ప్రయాణించాయి. సెప్టెంబర్ 11, 1962 న, తమాన్స్కీ R-21F-300 ఇంజిన్ కూడా అభివృద్ధిలో ఉంది, MIDAIR లో మాక్ 2.15 వేగంతో పేలింది. [1] టెస్ట్ పైలట్ జార్జి కాన్స్టాంటినోవిచ్ మోసోలోవ్, అప్పుడు ప్రముఖ సోవియట్ టెస్ట్ పైలట్లలో ఒకరైన, కంప్రెసర్ నుండి శిధిలాల వల్ల తీవ్రంగా గాయపడ్డాడు మరియు మాక్ 1.78 వద్ద బయటకు రావలసి వచ్చింది. పరిష్కరించని సాంకేతిక సమస్యల కారణంగా, విమానం యొక్క అభివృద్ధి వదిలివేయబడింది; కొన్ని భాగాలు MIG-23 లో ఉపయోగించబడ్డాయి, వీటిలో R-23 క్షిపణులు మరియు వాటి అనుబంధ SAPFIR-23 రాడార్‌తో సహా. MIG నుండి డేటా: యాభై సంవత్సరాల రహస్య విమాన రూపకల్పన [2] సాధారణ లక్షణాలు పనితీరు ఆయుధ సంబంధిత అభివృద్ధి అభివృద్ధి విమానం పోల్చదగిన పాత్ర, కాన్ఫిగరేషన్ మరియు ERA సంబంధిత జాబితాలు</v>
      </c>
      <c r="M76" s="1" t="s">
        <v>1724</v>
      </c>
      <c r="N76" s="1" t="str">
        <f>IFERROR(__xludf.DUMMYFUNCTION("GOOGLETRANSLATE(M:M, ""en"", ""te"")"),"ఫైటర్ విమానం")</f>
        <v>ఫైటర్ విమానం</v>
      </c>
      <c r="O76" s="1" t="s">
        <v>1725</v>
      </c>
      <c r="P76" s="1" t="s">
        <v>1726</v>
      </c>
      <c r="Q76" s="1" t="str">
        <f>IFERROR(__xludf.DUMMYFUNCTION("GOOGLETRANSLATE(P:P, ""en"", ""te"")"),"మికోయన్-గ్యూర్విచ్")</f>
        <v>మికోయన్-గ్యూర్విచ్</v>
      </c>
      <c r="R76" s="2" t="s">
        <v>1727</v>
      </c>
      <c r="U76" s="1">
        <v>1962.0</v>
      </c>
      <c r="V76" s="1">
        <v>2.0</v>
      </c>
      <c r="W76" s="1">
        <v>1.0</v>
      </c>
      <c r="X76" s="1" t="s">
        <v>1728</v>
      </c>
      <c r="Y76" s="1" t="s">
        <v>1729</v>
      </c>
      <c r="AA76" s="1" t="s">
        <v>1730</v>
      </c>
      <c r="AC76" s="1" t="s">
        <v>1731</v>
      </c>
      <c r="AD76" s="1" t="s">
        <v>1732</v>
      </c>
      <c r="AE76" s="1" t="s">
        <v>1733</v>
      </c>
      <c r="AG76" s="1" t="s">
        <v>1578</v>
      </c>
      <c r="AI76" s="1" t="s">
        <v>6</v>
      </c>
      <c r="AZ76" s="1" t="s">
        <v>1734</v>
      </c>
      <c r="BG76" s="1" t="s">
        <v>1323</v>
      </c>
      <c r="BR76" s="1" t="s">
        <v>1735</v>
      </c>
      <c r="BS76" s="1" t="s">
        <v>1736</v>
      </c>
      <c r="DK76" s="1" t="s">
        <v>1737</v>
      </c>
    </row>
    <row r="77">
      <c r="A77" s="1" t="s">
        <v>1738</v>
      </c>
      <c r="B77" s="1" t="str">
        <f>IFERROR(__xludf.DUMMYFUNCTION("GOOGLETRANSLATE(A:A, ""en"", ""te"")"),"ఎయిర్‌స్పీడ్ కొరియర్")</f>
        <v>ఎయిర్‌స్పీడ్ కొరియర్</v>
      </c>
      <c r="C77" s="1" t="s">
        <v>1739</v>
      </c>
      <c r="D77" s="1" t="str">
        <f>IFERROR(__xludf.DUMMYFUNCTION("GOOGLETRANSLATE(C:C, ""en"", ""te"")"),"ఎయిర్‌స్పీడ్ AS.5 కొరియర్ బ్రిటిష్ ఆరు-సీట్ల సింగిల్-ఇంజిన్ లైట్ విమానాలు, దీనిని పోర్ట్స్మౌత్ వద్ద బ్రిటిష్ ఎయిర్క్రాఫ్ట్ తయారీదారు ఎయిర్‌స్పీడ్ లిమిటెడ్ రూపొందించింది మరియు ఉత్పత్తి చేసింది. పరిమాణ ఉత్పత్తిలోకి వెళ్ళడానికి ముడుచుకునే అండర్ క్యారేజీతో అమ"&amp;"ర్చిన మొట్టమొదటి బ్రిటిష్ విమానం ఇది అనే వ్యత్యాసాన్ని కలిగి ఉంది. కొరియర్‌లో ప్రారంభ అభివృద్ధి పనులు 1931 లో ప్రారంభమయ్యాయి, ప్రధానంగా ప్రైవేట్ యజమాని-పైలట్ల కోసం ఉద్దేశించిన అధునాతన విమానంగా vision హించబడింది. దాని అసాధారణమైన రూపకల్పన, దాని అసాధారణమైన అ"&amp;"ండర్ క్యారేజీతో సహా, బ్రిటిష్ ఏవియేషన్ మార్గదర్శకుడు సర్ అలాన్ కోభం దృష్టిని ఆకర్షించింది, అతను సుదీర్ఘ దూర విమానాల కోసం తన వాయుమార్గాన ఇంధనం నింపే పద్ధతులను ప్రదర్శించడానికి తగిన విమానంగా చూశాడు. ఆగష్టు 1932 లో ఆర్డర్ యొక్క నిర్ధారణ తరువాత, ఒకే నమూనాను న"&amp;"ిర్మించారు, ఇది 10 ఏప్రిల్ 1933 న తన తొలి విమానాలను ప్రదర్శించింది. కొరియర్ త్వరగా ధ్వని రూపకల్పనతో పాటు ప్రశంసనీయ పనితీరు చేయగలదని నిరూపించాడు, నెలల తరువాత పరిమాణ ఉత్పత్తిని ప్రారంభించడానికి ఎయిర్‌స్పీడ్‌ను ప్రోత్సహిస్తుంది. కొరియర్‌ను ప్రధానంగా పౌర కస్ట"&amp;"మర్లు కొనుగోలు చేశారు, దీనిని ప్రారంభ విమాన, రేసింగ్ విమానం మరియు ఫ్లయింగ్ టెస్ట్‌బెడ్‌గా ఉపయోగిస్తున్నారు. రెండవ ప్రపంచ యుద్ధంలో దీనిని రాయల్ వైమానిక దళం కమ్యూనికేషన్ విమానంగా కూడా ఉపయోగించారు. యుద్ధానంతర యుగంలో ఒకే విమానం మాత్రమే క్లుప్తంగా ఎగిరింది. 19"&amp;"31 లో ఎయిర్‌స్పీడ్ ఫెర్రీ విమానంలో అభివృద్ధి ప్రయత్నం ముగియడంతో, కంపెనీ సహ వ్యవస్థాపకుడు హెస్సెల్ టిల్ట్‌మన్ సంస్థ మరొక ప్రాజెక్ట్ను ప్రారంభించడానికి ఆసక్తి చూపారు. [1] దీనికి ముందు, ఎయిర్‌స్పీడ్ యొక్క డిజైన్ బృందం ప్రైవేట్ యజమానుల ఉపయోగం కోసం అనువైన సంభా"&amp;"విత విమానాల కోసం అనేక కఠినమైన ఆలోచనలను మార్పిడి చేసింది; మార్కెట్లో ఇప్పటికే ఉన్న మోడళ్లతో పోల్చితే, పాత్ర కోసం ఒక ఆధునిక విమానం మరింత ఉపయోగకరంగా మరియు విశాలంగా ఉండాలి, ఒకేసారి ఐదుగురు లేదా ఆరుగురు వ్యక్తులకు వసతి కల్పించే తగిన సామర్థ్యం ఉంది. కొరియర్‌గా "&amp;"మారే ప్రారంభ చిత్తుప్రతులు టిల్ట్‌మన్ ఎయిర్‌స్పీడ్ బోర్డుకు నిర్మించబడ్డాయి మరియు సమర్పించబడ్డాయి, వారు నవంబర్ 1931 లో తదుపరి పని కోసం వారి అధికారాన్ని ఇచ్చారు. [1] ఏవియేషన్ రచయిత హెచ్.ఎ. టేలర్, విమానంలో ముడుచుకునే అండర్ క్యారేజీని చేర్చే నిర్ణయం ఇదే విధమ"&amp;"ైన పరిమాణపు లాక్‌హీడ్ ఓరియన్ నుండి ప్రేరణ పొందిందని నమ్ముతారు, అయినప్పటికీ టేలర్ కూడా ఈ లక్షణం అపోక్రిఫాల్ కావచ్చు అని గమనించాడు. [2] ఈ యుగంలో, కొంతమంది గణాంకాలు ఈ ఎంపిక ఏరోడైనమిక్ పనితీరుతో పాటు దాని క్లీనర్ బాహ్య ద్వారా సౌందర్య విజ్ఞప్తికి దారితీసిందని "&amp;"భావించినప్పటికీ, బ్రిటిష్ ఏవియేషన్ సర్కిల్‌లలో విమర్శకులు ఉన్నారు, ఈ విధానాన్ని మరింత సంక్లిష్టమైన వెలుగులో అనుసరించే ఆర్థిక విలువను అనుమానించారు. ఉపసంహరణ మరియు విస్తరణకు అవసరమైన విధానాలు. [2] టిల్ట్‌మన్ ఈ విమానం దాని తోటివారిలో సాపేక్షంగా వేగవంతమైన మరియు"&amp;" అభివృద్ధి చెందినదని, మరియు ఇది ప్రైవేట్ యజమానుల వాడకానికి అదనంగా తగిన మధ్య తరహా రవాణా కావచ్చు. [3] ఎయిర్‌స్పీడ్ యొక్క ప్రయత్నాలు మరో బ్రిటిష్ ఏవియేషన్ మార్గదర్శకుడు సర్ అలాన్ కోభం, భారతదేశానికి లాగ్ దూర విమానాలను నిర్వహించడానికి తగిన విమానాన్ని కోరుతున్న"&amp;"ాడు, ఇది అతని ప్రారంభ వాయుమార్గాన ఇంధనం నింపే పద్ధతులను ఉపయోగించడం ద్వారా నాన్-స్టాప్ ఎగిరింది. ప్రాక్టికాలిటీ. [2] ఏప్రిల్ 1932 లోనే, ఎయిర్‌స్పీడ్, కోభం మరియు లార్డ్ వేక్‌ఫీల్డ్ మధ్య చర్చలు జరుగుతున్నాయి, ఇది 6 మే 1932 న ఒకే విమానానికి తాత్కాలిక ఒప్పందాన"&amp;"ికి దారితీసింది. కోభం మరియు అతని లబ్ధిదారులు ఈ ప్రారంభ విమానానికి £ 10,000 చెల్లించడానికి సిద్ధంగా ఉన్నారు. సింగిల్ ఆర్మ్‌స్ట్రాంగ్ సిడ్లీ లింక్స్ ఇంజిన్‌తో సహా, వారు 6 ఏప్రిల్ 1933 నాటికి విమానం యొక్క డెలివరీతో సహా, డిమాండ్ టైమ్‌టేబుల్‌ను కూడా పట్టుబట్టా"&amp;"రు, అభివృద్ధి వెనుకబడి ఉంటే కఠినమైన పెనాల్టీ నిబంధనలతో పాటు. [2] ఈ ప్రాజెక్టుపై ఎయిర్‌స్పీడ్ బోర్డులో కూడా ఆందోళనలు ఉన్నాయి; లార్డ్ గ్రిమ్‌థోర్ప్ తిరస్కరించదగిన అండర్ క్యారేజీని ఉపయోగించడంపై నిరాశావాదిగా ఉన్నాడు, బాహ్య విరోధులచే ప్రభావితమయ్యాడని ఆరోపించార"&amp;"ు. ఏదేమైనా, టిల్ట్మాన్ డిజైన్ ఎంపిక విలువను తీవ్రంగా సమర్థించాడు మరియు అనేక ఇతర బోర్డు సభ్యుల మద్దతు ఉంది, ఇది ఈ లక్షణం అలాగే ఉంచబడింది. [3] ఆగష్టు 1932 లో కోభం మరియు ఎయిర్‌స్పీడ్ మధ్య ఏర్పాట్లు పూర్తిగా నిర్ధారించబడ్డాయి, ఇది అక్టోబర్ 1932 వరకు డిజైన్ ఖర"&amp;"ారు చేయనప్పటికీ, తరువాతి నెలలో ఎయిర్‌స్పీడ్ యొక్క యార్క్ సదుపాయంలో ప్రోటోటైప్ కొరియర్ ప్రారంభమవుతుంది. [4] ఈ నమూనాను సాపేక్షంగా అధిక వేగంతో నిర్మించారు మరియు పరీక్షించారు, ఈ విమానం ఆచరణాత్మకమైన వెంటనే కోబమ్‌కు పంపబడుతుంది. ప్రత్యేకించి, సరఫరా గొలుసులో పార"&amp;"్ట్ లభ్యత లేకపోవడం వల్ల దాని అండర్ క్యారేజ్ యొక్క కల్పన చాలా ఎక్కువ అసలు భాగాలు అవసరం. [5] ఎయిర్‌స్పీడ్ 1933 ప్రారంభంలో యార్క్ నుండి పోర్ట్స్మౌత్‌కు మార్చబడింది, ఈ నమూనాను సంస్థ యొక్క కొత్త సదుపాయానికి రహదారి ద్వారా తరలించాల్సిన అవసరం ఉంది. దాని పున ass ప"&amp;"రిశీలన తరువాత, ప్రోటోటైప్ కొరియర్ జి-ఆబిఎక్స్ఎన్ 10 ఏప్రిల్ 1933 న తన తొలి విమానంలో ప్రదర్శించింది, దీనిని రాయల్ ఎయిర్క్రాఫ్ట్ స్థాపన యొక్క జార్జ్ స్టెయిన్‌ఫోర్త్ పైలట్ చేశారు. [6] ఇంజిన్ యొక్క కౌలింగ్ హాజరుకాకుండా ప్రారంభ విమాన పరీక్షలు జరిగాయి, అయినప్పట"&amp;"ికీ ప్రోటోటైప్ ఇప్పటికీ ఫైనలైజ్డ్ డిజైన్ కోసం అంచనా వేయబడిన పనితీరును సాధించింది, దాని గరిష్ట వేగంతో సహా 160 mph వేగంతో ఉన్నాయి. [7] ప్రారంభ పనితీరుతో సముచితంగా ఆకట్టుకున్న తరువాత, తరువాత విమానాలను ప్రత్యర్థి బ్రిటిష్ విమాన తయారీదారులు తరచుగా గమనించారు. ట"&amp;"ెస్ట్ ఫ్లైట్ ప్రోగ్రాం సందర్భంగా, ప్రోటోటైప్ రెండు చిన్న ప్రమాదాలను కొనసాగించింది, ఏప్రిల్ 1933 లో పోర్ట్స్మౌత్ వద్ద మరియు జూన్ 1933 లో RAF మార్టెల్షామ్ హీత్ వద్ద, రెండు సందర్భాల తరువాత త్వరగా మరమ్మతులు చేయబడుతోంది. [8] ప్రోటోటైప్ యొక్క సాపేక్షంగా సున్నిత"&amp;"మైన పరీక్షా అనుభవం ద్వారా డిజైన్ యొక్క లక్షణాలపై విశ్వాసం పొందిన తరువాత, ఎయిర్‌స్పీడ్ 1933 వేసవిలో కొరియర్ యొక్క పరిమాణ ఉత్పత్తిని ప్రారంభించింది. 4 సెప్టెంబర్ 1933 న, మూడు ప్రారంభ బ్యాచ్ యొక్క మొదటి ఉత్పత్తి విమానం ఈ రకానికి పంపిణీ చేయబడింది. డిస్ట్రిబ్య"&amp;"ూటర్ ఎయిర్ ఎక్స్ఛేంజ్ మరియు మార్ట్, స్కాట్లాండ్కు ప్రదర్శన విమానంలో వెంటనే ఉపయోగించారు, అమ్మకాలను ప్రోత్సహించే లక్ష్యంతో మరింత ప్రమోషన్ విమానాలతో పాటు. [9] ఆ సంవత్సరం డిసెంబర్ నాటికి, విమానాల యొక్క రెండు ప్రాథమిక సంస్కరణలు ఆఫర్‌లో ఉన్నాయి, ఒకటి దేశీయ మార్"&amp;"కెట్ కోసం రూపొందించబడింది మరియు మరొకటి బ్రిటిష్ సామ్రాజ్యం యొక్క కాలనీల మధ్య విదేశీ ఉపయోగం కోసం ఉద్దేశించబడింది. [9] ఎయిర్‌స్పీడ్ కొరియర్ ఒక చెక్క లో-వింగ్ కాంటిలివర్ క్యాబిన్ మోనోప్లేన్, ఇది యుగానికి అనేక అధునాతన లక్షణాలను కలిగి ఉంది. [1] అటువంటి కొత్తదన"&amp;"ం అనేది ముడుచుకునే అండర్ క్యారేజీని ఉపయోగించడం; ఇది ఎయిర్‌స్పీడ్ అంతర్గతంగా అభివృద్ధి చేసిన పేటెంట్ ఆవిష్కరణ, దీనికి కంపెనీ ఎయిర్‌స్పీడ్ ఆక్స్ఫర్డ్ వంటి ఇతర విమానాలపై అవలంబించినప్పుడు దాని నుండి ఆదాయాన్ని సంపాదిస్తుంది. [4] అండర్ క్యారేజీని ఉపసంహరించుకోవట"&amp;"ానికి మరియు అమలు చేయడానికి యంత్రాంగం యొక్క అదనపు బరువు 30 ఎల్బి అని అంచనా వేయబడింది, అయితే 20 mph క్రూజింగ్ వేగంలో పెరుగుదల తగ్గిన డ్రాగ్ ద్వారా సాధించబడింది. చేతితో నడిచే హైడ్రాలిక్ పంప్ ద్వారా పైలట్ చేత యాక్చుయేషన్ జరిగింది. టేలర్ ప్రకారం, అండర్ క్యారేజ"&amp;"్ ప్రారంభంలో ఏవియేషన్ ప్రెస్ మధ్య గణనీయమైన దృష్టిని సృష్టించింది. [4] విమానం యొక్క ఇతర అంశాలు, దాని నిర్మాణ రూపకల్పన వంటివి సాంప్రదాయకంగా ఉన్నాయి. [10] వింగ్ యొక్క సెంటర్ విభాగం ఫ్యూజ్‌లేజ్‌తో సమగ్రంగా ఉంది, అయితే బయటి వింగ్ యొక్క నిర్మాణంలో ఒక జత స్ప్రూస"&amp;"్ బాక్స్ స్పర్స్ ఉన్నాయి. రెక్కలో ఒక ఫాబ్రిక్ కవరింగ్ ఉంది, ప్రముఖ అంచుని పక్కన పెడితే; ఫ్యూజ్‌లేజ్‌లో వెల్డెడ్ గొట్టాల మద్దతు ఉన్న ప్లైవుడ్ బాహ్య భాగాన్ని కలిగి ఉంది. టెయిల్‌ప్లేన్‌లో ఒక కాంటిలివర్ ఫిన్ ఉంది మరియు స్క్రూ జాక్ మెకానిజం ద్వారా సర్దుబాటు చే"&amp;"యవచ్చు. [11] కొరియర్ సుదూర మరియు స్వల్ప-దూర కార్యకలాపాల కోసం అనుకూలీకరించడానికి రూపొందించబడింది; వినియోగదారులకు రెండు ప్రత్యామ్నాయ ఇంధన ట్యాంకేజ్ ఏర్పాట్లు ఉన్నాయి, ఒకటి రెక్కల సెంటర్ విభాగంలో ట్యాంక్ మధ్య 28 గ్యాలన్లను కలిగి ఉంది, మరొకటి మొత్తం 66 గ్యాలన"&amp;"్లను ఒక జత సెంటర్ సెక్షన్ ట్యాంకులు మరియు హెడర్ ట్యాంక్ అంతటా వ్యాప్తి చేసింది. [12] ఏది ఏమయినప్పటికీ, ప్రోటోటైప్ 275 గ్యాలన్ల యొక్క మరింత గొప్ప ఇంధన సామర్థ్యాన్ని కలిగి ఉంది, అయినప్పటికీ ఈ విమానం గణనీయంగా అధిక బరువు ఉన్నందున అంత ఇంధనంతో తీసుకోలేకపోయింది,"&amp;" అందువల్ల ఈ విస్తరిస్తున్న సామర్థ్యం వైమానిక ఇంధనం నింపడం ద్వారా మాత్రమే పూర్తిగా దోపిడీ చేయబడుతుంది. . [[ బహుళ పవర్‌ప్లాంట్లు కూడా అందించబడ్డాయి; ఆర్మ్‌స్ట్రాంగ్ సిడ్లీ లింక్స్ ఇంజిన్ దేశీయ ఉపయోగం కోసం ప్రోత్సహించబడినప్పటికీ, ఆర్మ్‌స్ట్రాంగ్ సిడ్లీ చిరుత"&amp;" రేడియల్ ఇంజిన్ కూడా చాలా కొరియర్లపై ఉపయోగించబడింది. [9] ఈ నమూనా 6 ఏప్రిల్ 1933 యొక్క కోభం యొక్క అసలు గడువును నిర్వహించనప్పటికీ, అతను కొంతకాలం తన సుదూర విమానంలో ప్రదర్శించడానికి సిద్ధంగా లేడు. [9] తన వాయుమార్గాన ఇంధనం నింపడానికి సుమారు ఒక సంవత్సరం అభ్యాసం"&amp;" తరువాత, కోబోమ్ 24 సెప్టెంబర్ 1934 న భారతదేశానికి ప్రయత్నించిన విమానంలో ప్రోటోటైప్ కొరియర్‌లోని పోర్ట్స్మౌత్ నుండి బయలుదేరాడు, ఈ సమయంలో అతను అలా చేస్తున్నప్పుడు హ్యాండ్లీ పేజీ W.10 నుండి విజయవంతంగా ఇంధనం నింపాడు; ఏదేమైనా, కోభం విరిగిన థొరెటల్ కారణంగా మాల్"&amp;"టా వద్ద బలవంతపు ల్యాండింగ్ చేయవలసి వచ్చింది. ఈ ఫలితం ఉన్నప్పటికీ, అతని వైమానిక రీఫ్యూయలింగ్ పద్ధతుల యొక్క ప్రాక్టికాలిటీ విజయవంతంగా నిరూపించబడింది మరియు తరువాతి సంవత్సరాల్లో శుద్ధి చేయబడుతోంది. [13] 1933 మరియు 1934 మధ్య, ఎయిర్‌స్పీడ్ మొత్తం 15 ప్రొడక్షన్ "&amp;"గ్రేడ్ కొరియర్లను తయారు చేసింది. కాంపాక్ట్ వైమానిక సంస్థగా మరియు ఎయిర్ టాక్సీగా ఉపయోగించడం సహా వివిధ ప్రయోజనాల కోసం ఉపయోగించిన పౌర వినియోగదారులకు వాటిని విక్రయించారు. ప్రారంభంలో, అనేక వేర్వేరు సంస్థలు విమానాన్ని ఉపయోగించి ప్రారంభ విమానయాన మార్గాలను ప్రయత్"&amp;"నించాయి. [14] కొరియర్ మార్కెట్ యొక్క ఎయిర్ రేసింగ్ రంగంలో కొంతకాలం కూడా ప్రాచుర్యం పొందింది; 1934 చివరలో గ్రేట్ బ్రిటన్ మరియు ఆస్ట్రేలియా మధ్య మాక్రోబర్ట్‌సన్ ఎయిర్ రేస్‌లో ఒక విమానం (మొదటి ఉత్పత్తి విమానం) ఆరవ స్థానంలో నిలిచింది. [15] షుట్ స్లైడ్ రూల్ [1"&amp;"6] స్పెయిన్‌కు వంచక మార్గాల ద్వారా వెళ్ళారు. పుస్తకాలపై వారి విలువను వ్రాయడానికి ఆడిటర్ల ప్రయత్నాన్ని ప్రతిఘటించినందుకు అతను నిష్కపటంగా ఖ్యాతిని పొందాడు; ఎయిర్‌స్పీడ్ లిమిటెడ్ చూడండి. అయితే, ఇంగ్లాండ్‌లో జోక్యం చేసుకోని లాబీ నుండి నిరసనలు డెలివరీని ఆపివేస"&amp;"ాయి. ఎయిర్‌స్పీడ్ సిబ్బందిపై ఇద్దరు రిపబ్లికన్ సానుభూతిపరులు జి-ఎక్వ్‌ను దొంగిలించడానికి అబార్టివ్ ప్రయత్నం చేశారు. వారిలో ఒకరైన ఆర్థర్ గార్జెట్, 1936 ఆగస్టు 20 న పోర్ట్స్మౌత్ వద్ద బయలుదేరిన తరువాత అది క్రాష్ అయినప్పుడు మరణించాడు; మరొకటి, జోసెఫ్ స్మిత్‌కు"&amp;" నాలుగు నెలల జైలు శిక్ష విధించబడింది. [17] దాని అధునాతన ఏరోడైనమిక్స్ కారణంగా, రెండు కొరియర్లను పరిశోధనా విమానంగా ఉపయోగించారు, ఒకటి రాయల్ ఎయిర్క్రాఫ్ట్ ఎస్టాబ్లిష్మెంట్ (RAE) మరియు ఒకటి నేపియర్స్, నేపియర్ రేపియర్ ఇంజిన్ అభివృద్ధి కోసం దీనిని ఉపయోగించారు. ప"&amp;"రీక్షా ప్రయోజనాల కోసం సవరించిన నియంత్రణలతో పాటు హై-లిఫ్ట్ పరికరాలు మరియు డ్రాగ్ ప్రేరకాలతో పాటు ఎయిర్‌స్పీడ్ చేత రే విమానం సవరించబడింది. [18] రెండవ ప్రపంచ యుద్ధం ప్రారంభమైనప్పుడు, మిగిలి ఉన్న కొరియర్లలో ఎక్కువమంది రాయల్ ఎయిర్ ఫోర్స్ (RAF) లో ఆకట్టుకున్నార"&amp;"ు, ఇక్కడ వాటిని సాధారణంగా సమాచార ప్రయోజనాల కోసం ఉపయోగించారు. ఒకే కొరియర్ మాత్రమే ఈ సంఘర్షణ నుండి బయటపడింది మరియు డిసెంబర్ 1947 లో స్క్రాప్ చేయబడటానికి ముందు సౌథెండ్-ఆన్-సీలో విమానాల కోసం క్లుప్తంగా ఉపయోగించబడింది. 29 సెప్టెంబర్ 1934 న, జి-ఎసిస్ ఆఫ్ లండన్,"&amp;" స్కాటిష్ &amp; ప్రావిన్షియల్ ఎయిర్‌వేస్ లిమిటెడ్ కెంట్, షోర్హామ్ వద్ద క్రాష్ అయ్యింది , యునైటెడ్ కింగ్‌డమ్, నలుగురిని బోర్డు మీద చంపి, ఇద్దరు గాయపడ్డారు. 1919 నుండి బ్రిటిష్ పౌర విమానాల డేటా [22] సాధారణ లక్షణాలు పనితీరు సంబంధిత జాబితాలు")</f>
        <v>ఎయిర్‌స్పీడ్ AS.5 కొరియర్ బ్రిటిష్ ఆరు-సీట్ల సింగిల్-ఇంజిన్ లైట్ విమానాలు, దీనిని పోర్ట్స్మౌత్ వద్ద బ్రిటిష్ ఎయిర్క్రాఫ్ట్ తయారీదారు ఎయిర్‌స్పీడ్ లిమిటెడ్ రూపొందించింది మరియు ఉత్పత్తి చేసింది. పరిమాణ ఉత్పత్తిలోకి వెళ్ళడానికి ముడుచుకునే అండర్ క్యారేజీతో అమర్చిన మొట్టమొదటి బ్రిటిష్ విమానం ఇది అనే వ్యత్యాసాన్ని కలిగి ఉంది. కొరియర్‌లో ప్రారంభ అభివృద్ధి పనులు 1931 లో ప్రారంభమయ్యాయి, ప్రధానంగా ప్రైవేట్ యజమాని-పైలట్ల కోసం ఉద్దేశించిన అధునాతన విమానంగా vision హించబడింది. దాని అసాధారణమైన రూపకల్పన, దాని అసాధారణమైన అండర్ క్యారేజీతో సహా, బ్రిటిష్ ఏవియేషన్ మార్గదర్శకుడు సర్ అలాన్ కోభం దృష్టిని ఆకర్షించింది, అతను సుదీర్ఘ దూర విమానాల కోసం తన వాయుమార్గాన ఇంధనం నింపే పద్ధతులను ప్రదర్శించడానికి తగిన విమానంగా చూశాడు. ఆగష్టు 1932 లో ఆర్డర్ యొక్క నిర్ధారణ తరువాత, ఒకే నమూనాను నిర్మించారు, ఇది 10 ఏప్రిల్ 1933 న తన తొలి విమానాలను ప్రదర్శించింది. కొరియర్ త్వరగా ధ్వని రూపకల్పనతో పాటు ప్రశంసనీయ పనితీరు చేయగలదని నిరూపించాడు, నెలల తరువాత పరిమాణ ఉత్పత్తిని ప్రారంభించడానికి ఎయిర్‌స్పీడ్‌ను ప్రోత్సహిస్తుంది. కొరియర్‌ను ప్రధానంగా పౌర కస్టమర్లు కొనుగోలు చేశారు, దీనిని ప్రారంభ విమాన, రేసింగ్ విమానం మరియు ఫ్లయింగ్ టెస్ట్‌బెడ్‌గా ఉపయోగిస్తున్నారు. రెండవ ప్రపంచ యుద్ధంలో దీనిని రాయల్ వైమానిక దళం కమ్యూనికేషన్ విమానంగా కూడా ఉపయోగించారు. యుద్ధానంతర యుగంలో ఒకే విమానం మాత్రమే క్లుప్తంగా ఎగిరింది. 1931 లో ఎయిర్‌స్పీడ్ ఫెర్రీ విమానంలో అభివృద్ధి ప్రయత్నం ముగియడంతో, కంపెనీ సహ వ్యవస్థాపకుడు హెస్సెల్ టిల్ట్‌మన్ సంస్థ మరొక ప్రాజెక్ట్ను ప్రారంభించడానికి ఆసక్తి చూపారు. [1] దీనికి ముందు, ఎయిర్‌స్పీడ్ యొక్క డిజైన్ బృందం ప్రైవేట్ యజమానుల ఉపయోగం కోసం అనువైన సంభావిత విమానాల కోసం అనేక కఠినమైన ఆలోచనలను మార్పిడి చేసింది; మార్కెట్లో ఇప్పటికే ఉన్న మోడళ్లతో పోల్చితే, పాత్ర కోసం ఒక ఆధునిక విమానం మరింత ఉపయోగకరంగా మరియు విశాలంగా ఉండాలి, ఒకేసారి ఐదుగురు లేదా ఆరుగురు వ్యక్తులకు వసతి కల్పించే తగిన సామర్థ్యం ఉంది. కొరియర్‌గా మారే ప్రారంభ చిత్తుప్రతులు టిల్ట్‌మన్ ఎయిర్‌స్పీడ్ బోర్డుకు నిర్మించబడ్డాయి మరియు సమర్పించబడ్డాయి, వారు నవంబర్ 1931 లో తదుపరి పని కోసం వారి అధికారాన్ని ఇచ్చారు. [1] ఏవియేషన్ రచయిత హెచ్.ఎ. టేలర్, విమానంలో ముడుచుకునే అండర్ క్యారేజీని చేర్చే నిర్ణయం ఇదే విధమైన పరిమాణపు లాక్‌హీడ్ ఓరియన్ నుండి ప్రేరణ పొందిందని నమ్ముతారు, అయినప్పటికీ టేలర్ కూడా ఈ లక్షణం అపోక్రిఫాల్ కావచ్చు అని గమనించాడు. [2] ఈ యుగంలో, కొంతమంది గణాంకాలు ఈ ఎంపిక ఏరోడైనమిక్ పనితీరుతో పాటు దాని క్లీనర్ బాహ్య ద్వారా సౌందర్య విజ్ఞప్తికి దారితీసిందని భావించినప్పటికీ, బ్రిటిష్ ఏవియేషన్ సర్కిల్‌లలో విమర్శకులు ఉన్నారు, ఈ విధానాన్ని మరింత సంక్లిష్టమైన వెలుగులో అనుసరించే ఆర్థిక విలువను అనుమానించారు. ఉపసంహరణ మరియు విస్తరణకు అవసరమైన విధానాలు. [2] టిల్ట్‌మన్ ఈ విమానం దాని తోటివారిలో సాపేక్షంగా వేగవంతమైన మరియు అభివృద్ధి చెందినదని, మరియు ఇది ప్రైవేట్ యజమానుల వాడకానికి అదనంగా తగిన మధ్య తరహా రవాణా కావచ్చు. [3] ఎయిర్‌స్పీడ్ యొక్క ప్రయత్నాలు మరో బ్రిటిష్ ఏవియేషన్ మార్గదర్శకుడు సర్ అలాన్ కోభం, భారతదేశానికి లాగ్ దూర విమానాలను నిర్వహించడానికి తగిన విమానాన్ని కోరుతున్నాడు, ఇది అతని ప్రారంభ వాయుమార్గాన ఇంధనం నింపే పద్ధతులను ఉపయోగించడం ద్వారా నాన్-స్టాప్ ఎగిరింది. ప్రాక్టికాలిటీ. [2] ఏప్రిల్ 1932 లోనే, ఎయిర్‌స్పీడ్, కోభం మరియు లార్డ్ వేక్‌ఫీల్డ్ మధ్య చర్చలు జరుగుతున్నాయి, ఇది 6 మే 1932 న ఒకే విమానానికి తాత్కాలిక ఒప్పందానికి దారితీసింది. కోభం మరియు అతని లబ్ధిదారులు ఈ ప్రారంభ విమానానికి £ 10,000 చెల్లించడానికి సిద్ధంగా ఉన్నారు. సింగిల్ ఆర్మ్‌స్ట్రాంగ్ సిడ్లీ లింక్స్ ఇంజిన్‌తో సహా, వారు 6 ఏప్రిల్ 1933 నాటికి విమానం యొక్క డెలివరీతో సహా, డిమాండ్ టైమ్‌టేబుల్‌ను కూడా పట్టుబట్టారు, అభివృద్ధి వెనుకబడి ఉంటే కఠినమైన పెనాల్టీ నిబంధనలతో పాటు. [2] ఈ ప్రాజెక్టుపై ఎయిర్‌స్పీడ్ బోర్డులో కూడా ఆందోళనలు ఉన్నాయి; లార్డ్ గ్రిమ్‌థోర్ప్ తిరస్కరించదగిన అండర్ క్యారేజీని ఉపయోగించడంపై నిరాశావాదిగా ఉన్నాడు, బాహ్య విరోధులచే ప్రభావితమయ్యాడని ఆరోపించారు. ఏదేమైనా, టిల్ట్మాన్ డిజైన్ ఎంపిక విలువను తీవ్రంగా సమర్థించాడు మరియు అనేక ఇతర బోర్డు సభ్యుల మద్దతు ఉంది, ఇది ఈ లక్షణం అలాగే ఉంచబడింది. [3] ఆగష్టు 1932 లో కోభం మరియు ఎయిర్‌స్పీడ్ మధ్య ఏర్పాట్లు పూర్తిగా నిర్ధారించబడ్డాయి, ఇది అక్టోబర్ 1932 వరకు డిజైన్ ఖరారు చేయనప్పటికీ, తరువాతి నెలలో ఎయిర్‌స్పీడ్ యొక్క యార్క్ సదుపాయంలో ప్రోటోటైప్ కొరియర్ ప్రారంభమవుతుంది. [4] ఈ నమూనాను సాపేక్షంగా అధిక వేగంతో నిర్మించారు మరియు పరీక్షించారు, ఈ విమానం ఆచరణాత్మకమైన వెంటనే కోబమ్‌కు పంపబడుతుంది. ప్రత్యేకించి, సరఫరా గొలుసులో పార్ట్ లభ్యత లేకపోవడం వల్ల దాని అండర్ క్యారేజ్ యొక్క కల్పన చాలా ఎక్కువ అసలు భాగాలు అవసరం. [5] ఎయిర్‌స్పీడ్ 1933 ప్రారంభంలో యార్క్ నుండి పోర్ట్స్మౌత్‌కు మార్చబడింది, ఈ నమూనాను సంస్థ యొక్క కొత్త సదుపాయానికి రహదారి ద్వారా తరలించాల్సిన అవసరం ఉంది. దాని పున ass పరిశీలన తరువాత, ప్రోటోటైప్ కొరియర్ జి-ఆబిఎక్స్ఎన్ 10 ఏప్రిల్ 1933 న తన తొలి విమానంలో ప్రదర్శించింది, దీనిని రాయల్ ఎయిర్క్రాఫ్ట్ స్థాపన యొక్క జార్జ్ స్టెయిన్‌ఫోర్త్ పైలట్ చేశారు. [6] ఇంజిన్ యొక్క కౌలింగ్ హాజరుకాకుండా ప్రారంభ విమాన పరీక్షలు జరిగాయి, అయినప్పటికీ ప్రోటోటైప్ ఇప్పటికీ ఫైనలైజ్డ్ డిజైన్ కోసం అంచనా వేయబడిన పనితీరును సాధించింది, దాని గరిష్ట వేగంతో సహా 160 mph వేగంతో ఉన్నాయి. [7] ప్రారంభ పనితీరుతో సముచితంగా ఆకట్టుకున్న తరువాత, తరువాత విమానాలను ప్రత్యర్థి బ్రిటిష్ విమాన తయారీదారులు తరచుగా గమనించారు. టెస్ట్ ఫ్లైట్ ప్రోగ్రాం సందర్భంగా, ప్రోటోటైప్ రెండు చిన్న ప్రమాదాలను కొనసాగించింది, ఏప్రిల్ 1933 లో పోర్ట్స్మౌత్ వద్ద మరియు జూన్ 1933 లో RAF మార్టెల్షామ్ హీత్ వద్ద, రెండు సందర్భాల తరువాత త్వరగా మరమ్మతులు చేయబడుతోంది. [8] ప్రోటోటైప్ యొక్క సాపేక్షంగా సున్నితమైన పరీక్షా అనుభవం ద్వారా డిజైన్ యొక్క లక్షణాలపై విశ్వాసం పొందిన తరువాత, ఎయిర్‌స్పీడ్ 1933 వేసవిలో కొరియర్ యొక్క పరిమాణ ఉత్పత్తిని ప్రారంభించింది. 4 సెప్టెంబర్ 1933 న, మూడు ప్రారంభ బ్యాచ్ యొక్క మొదటి ఉత్పత్తి విమానం ఈ రకానికి పంపిణీ చేయబడింది. డిస్ట్రిబ్యూటర్ ఎయిర్ ఎక్స్ఛేంజ్ మరియు మార్ట్, స్కాట్లాండ్కు ప్రదర్శన విమానంలో వెంటనే ఉపయోగించారు, అమ్మకాలను ప్రోత్సహించే లక్ష్యంతో మరింత ప్రమోషన్ విమానాలతో పాటు. [9] ఆ సంవత్సరం డిసెంబర్ నాటికి, విమానాల యొక్క రెండు ప్రాథమిక సంస్కరణలు ఆఫర్‌లో ఉన్నాయి, ఒకటి దేశీయ మార్కెట్ కోసం రూపొందించబడింది మరియు మరొకటి బ్రిటిష్ సామ్రాజ్యం యొక్క కాలనీల మధ్య విదేశీ ఉపయోగం కోసం ఉద్దేశించబడింది. [9] ఎయిర్‌స్పీడ్ కొరియర్ ఒక చెక్క లో-వింగ్ కాంటిలివర్ క్యాబిన్ మోనోప్లేన్, ఇది యుగానికి అనేక అధునాతన లక్షణాలను కలిగి ఉంది. [1] అటువంటి కొత్తదనం అనేది ముడుచుకునే అండర్ క్యారేజీని ఉపయోగించడం; ఇది ఎయిర్‌స్పీడ్ అంతర్గతంగా అభివృద్ధి చేసిన పేటెంట్ ఆవిష్కరణ, దీనికి కంపెనీ ఎయిర్‌స్పీడ్ ఆక్స్ఫర్డ్ వంటి ఇతర విమానాలపై అవలంబించినప్పుడు దాని నుండి ఆదాయాన్ని సంపాదిస్తుంది. [4] అండర్ క్యారేజీని ఉపసంహరించుకోవటానికి మరియు అమలు చేయడానికి యంత్రాంగం యొక్క అదనపు బరువు 30 ఎల్బి అని అంచనా వేయబడింది, అయితే 20 mph క్రూజింగ్ వేగంలో పెరుగుదల తగ్గిన డ్రాగ్ ద్వారా సాధించబడింది. చేతితో నడిచే హైడ్రాలిక్ పంప్ ద్వారా పైలట్ చేత యాక్చుయేషన్ జరిగింది. టేలర్ ప్రకారం, అండర్ క్యారేజ్ ప్రారంభంలో ఏవియేషన్ ప్రెస్ మధ్య గణనీయమైన దృష్టిని సృష్టించింది. [4] విమానం యొక్క ఇతర అంశాలు, దాని నిర్మాణ రూపకల్పన వంటివి సాంప్రదాయకంగా ఉన్నాయి. [10] వింగ్ యొక్క సెంటర్ విభాగం ఫ్యూజ్‌లేజ్‌తో సమగ్రంగా ఉంది, అయితే బయటి వింగ్ యొక్క నిర్మాణంలో ఒక జత స్ప్రూస్ బాక్స్ స్పర్స్ ఉన్నాయి. రెక్కలో ఒక ఫాబ్రిక్ కవరింగ్ ఉంది, ప్రముఖ అంచుని పక్కన పెడితే; ఫ్యూజ్‌లేజ్‌లో వెల్డెడ్ గొట్టాల మద్దతు ఉన్న ప్లైవుడ్ బాహ్య భాగాన్ని కలిగి ఉంది. టెయిల్‌ప్లేన్‌లో ఒక కాంటిలివర్ ఫిన్ ఉంది మరియు స్క్రూ జాక్ మెకానిజం ద్వారా సర్దుబాటు చేయవచ్చు. [11] కొరియర్ సుదూర మరియు స్వల్ప-దూర కార్యకలాపాల కోసం అనుకూలీకరించడానికి రూపొందించబడింది; వినియోగదారులకు రెండు ప్రత్యామ్నాయ ఇంధన ట్యాంకేజ్ ఏర్పాట్లు ఉన్నాయి, ఒకటి రెక్కల సెంటర్ విభాగంలో ట్యాంక్ మధ్య 28 గ్యాలన్లను కలిగి ఉంది, మరొకటి మొత్తం 66 గ్యాలన్లను ఒక జత సెంటర్ సెక్షన్ ట్యాంకులు మరియు హెడర్ ట్యాంక్ అంతటా వ్యాప్తి చేసింది. [12] ఏది ఏమయినప్పటికీ, ప్రోటోటైప్ 275 గ్యాలన్ల యొక్క మరింత గొప్ప ఇంధన సామర్థ్యాన్ని కలిగి ఉంది, అయినప్పటికీ ఈ విమానం గణనీయంగా అధిక బరువు ఉన్నందున అంత ఇంధనంతో తీసుకోలేకపోయింది, అందువల్ల ఈ విస్తరిస్తున్న సామర్థ్యం వైమానిక ఇంధనం నింపడం ద్వారా మాత్రమే పూర్తిగా దోపిడీ చేయబడుతుంది. . [[ బహుళ పవర్‌ప్లాంట్లు కూడా అందించబడ్డాయి; ఆర్మ్‌స్ట్రాంగ్ సిడ్లీ లింక్స్ ఇంజిన్ దేశీయ ఉపయోగం కోసం ప్రోత్సహించబడినప్పటికీ, ఆర్మ్‌స్ట్రాంగ్ సిడ్లీ చిరుత రేడియల్ ఇంజిన్ కూడా చాలా కొరియర్లపై ఉపయోగించబడింది. [9] ఈ నమూనా 6 ఏప్రిల్ 1933 యొక్క కోభం యొక్క అసలు గడువును నిర్వహించనప్పటికీ, అతను కొంతకాలం తన సుదూర విమానంలో ప్రదర్శించడానికి సిద్ధంగా లేడు. [9] తన వాయుమార్గాన ఇంధనం నింపడానికి సుమారు ఒక సంవత్సరం అభ్యాసం తరువాత, కోబోమ్ 24 సెప్టెంబర్ 1934 న భారతదేశానికి ప్రయత్నించిన విమానంలో ప్రోటోటైప్ కొరియర్‌లోని పోర్ట్స్మౌత్ నుండి బయలుదేరాడు, ఈ సమయంలో అతను అలా చేస్తున్నప్పుడు హ్యాండ్లీ పేజీ W.10 నుండి విజయవంతంగా ఇంధనం నింపాడు; ఏదేమైనా, కోభం విరిగిన థొరెటల్ కారణంగా మాల్టా వద్ద బలవంతపు ల్యాండింగ్ చేయవలసి వచ్చింది. ఈ ఫలితం ఉన్నప్పటికీ, అతని వైమానిక రీఫ్యూయలింగ్ పద్ధతుల యొక్క ప్రాక్టికాలిటీ విజయవంతంగా నిరూపించబడింది మరియు తరువాతి సంవత్సరాల్లో శుద్ధి చేయబడుతోంది. [13] 1933 మరియు 1934 మధ్య, ఎయిర్‌స్పీడ్ మొత్తం 15 ప్రొడక్షన్ గ్రేడ్ కొరియర్లను తయారు చేసింది. కాంపాక్ట్ వైమానిక సంస్థగా మరియు ఎయిర్ టాక్సీగా ఉపయోగించడం సహా వివిధ ప్రయోజనాల కోసం ఉపయోగించిన పౌర వినియోగదారులకు వాటిని విక్రయించారు. ప్రారంభంలో, అనేక వేర్వేరు సంస్థలు విమానాన్ని ఉపయోగించి ప్రారంభ విమానయాన మార్గాలను ప్రయత్నించాయి. [14] కొరియర్ మార్కెట్ యొక్క ఎయిర్ రేసింగ్ రంగంలో కొంతకాలం కూడా ప్రాచుర్యం పొందింది; 1934 చివరలో గ్రేట్ బ్రిటన్ మరియు ఆస్ట్రేలియా మధ్య మాక్రోబర్ట్‌సన్ ఎయిర్ రేస్‌లో ఒక విమానం (మొదటి ఉత్పత్తి విమానం) ఆరవ స్థానంలో నిలిచింది. [15] షుట్ స్లైడ్ రూల్ [16] స్పెయిన్‌కు వంచక మార్గాల ద్వారా వెళ్ళారు. పుస్తకాలపై వారి విలువను వ్రాయడానికి ఆడిటర్ల ప్రయత్నాన్ని ప్రతిఘటించినందుకు అతను నిష్కపటంగా ఖ్యాతిని పొందాడు; ఎయిర్‌స్పీడ్ లిమిటెడ్ చూడండి. అయితే, ఇంగ్లాండ్‌లో జోక్యం చేసుకోని లాబీ నుండి నిరసనలు డెలివరీని ఆపివేసాయి. ఎయిర్‌స్పీడ్ సిబ్బందిపై ఇద్దరు రిపబ్లికన్ సానుభూతిపరులు జి-ఎక్వ్‌ను దొంగిలించడానికి అబార్టివ్ ప్రయత్నం చేశారు. వారిలో ఒకరైన ఆర్థర్ గార్జెట్, 1936 ఆగస్టు 20 న పోర్ట్స్మౌత్ వద్ద బయలుదేరిన తరువాత అది క్రాష్ అయినప్పుడు మరణించాడు; మరొకటి, జోసెఫ్ స్మిత్‌కు నాలుగు నెలల జైలు శిక్ష విధించబడింది. [17] దాని అధునాతన ఏరోడైనమిక్స్ కారణంగా, రెండు కొరియర్లను పరిశోధనా విమానంగా ఉపయోగించారు, ఒకటి రాయల్ ఎయిర్క్రాఫ్ట్ ఎస్టాబ్లిష్మెంట్ (RAE) మరియు ఒకటి నేపియర్స్, నేపియర్ రేపియర్ ఇంజిన్ అభివృద్ధి కోసం దీనిని ఉపయోగించారు. పరీక్షా ప్రయోజనాల కోసం సవరించిన నియంత్రణలతో పాటు హై-లిఫ్ట్ పరికరాలు మరియు డ్రాగ్ ప్రేరకాలతో పాటు ఎయిర్‌స్పీడ్ చేత రే విమానం సవరించబడింది. [18] రెండవ ప్రపంచ యుద్ధం ప్రారంభమైనప్పుడు, మిగిలి ఉన్న కొరియర్లలో ఎక్కువమంది రాయల్ ఎయిర్ ఫోర్స్ (RAF) లో ఆకట్టుకున్నారు, ఇక్కడ వాటిని సాధారణంగా సమాచార ప్రయోజనాల కోసం ఉపయోగించారు. ఒకే కొరియర్ మాత్రమే ఈ సంఘర్షణ నుండి బయటపడింది మరియు డిసెంబర్ 1947 లో స్క్రాప్ చేయబడటానికి ముందు సౌథెండ్-ఆన్-సీలో విమానాల కోసం క్లుప్తంగా ఉపయోగించబడింది. 29 సెప్టెంబర్ 1934 న, జి-ఎసిస్ ఆఫ్ లండన్, స్కాటిష్ &amp; ప్రావిన్షియల్ ఎయిర్‌వేస్ లిమిటెడ్ కెంట్, షోర్హామ్ వద్ద క్రాష్ అయ్యింది , యునైటెడ్ కింగ్‌డమ్, నలుగురిని బోర్డు మీద చంపి, ఇద్దరు గాయపడ్డారు. 1919 నుండి బ్రిటిష్ పౌర విమానాల డేటా [22] సాధారణ లక్షణాలు పనితీరు సంబంధిత జాబితాలు</v>
      </c>
      <c r="E77" s="1" t="s">
        <v>1740</v>
      </c>
      <c r="M77" s="1" t="s">
        <v>1741</v>
      </c>
      <c r="N77" s="1" t="str">
        <f>IFERROR(__xludf.DUMMYFUNCTION("GOOGLETRANSLATE(M:M, ""en"", ""te"")"),"5/6-సీట్ల కాంతి రవాణా")</f>
        <v>5/6-సీట్ల కాంతి రవాణా</v>
      </c>
      <c r="P77" s="1" t="s">
        <v>1742</v>
      </c>
      <c r="Q77" s="1" t="str">
        <f>IFERROR(__xludf.DUMMYFUNCTION("GOOGLETRANSLATE(P:P, ""en"", ""te"")"),"ఎయిర్‌స్పీడ్")</f>
        <v>ఎయిర్‌స్పీడ్</v>
      </c>
      <c r="S77" s="1" t="s">
        <v>1743</v>
      </c>
      <c r="T77" s="1" t="str">
        <f>IFERROR(__xludf.DUMMYFUNCTION("GOOGLETRANSLATE(S:S, ""en"", ""te"")"),"ఎ. హెచ్. టిల్ట్‌మన్")</f>
        <v>ఎ. హెచ్. టిల్ట్‌మన్</v>
      </c>
      <c r="U77" s="4">
        <v>12154.0</v>
      </c>
      <c r="V77" s="1">
        <v>16.0</v>
      </c>
      <c r="W77" s="1">
        <v>1.0</v>
      </c>
      <c r="X77" s="1" t="s">
        <v>180</v>
      </c>
      <c r="Y77" s="1" t="s">
        <v>1744</v>
      </c>
      <c r="Z77" s="1" t="s">
        <v>1745</v>
      </c>
      <c r="AA77" s="1" t="s">
        <v>1746</v>
      </c>
      <c r="AB77" s="1" t="s">
        <v>1747</v>
      </c>
      <c r="AC77" s="1" t="s">
        <v>1748</v>
      </c>
      <c r="AD77" s="1" t="s">
        <v>1749</v>
      </c>
      <c r="AE77" s="1" t="s">
        <v>1750</v>
      </c>
      <c r="AF77" s="1" t="s">
        <v>1751</v>
      </c>
      <c r="AG77" s="1" t="s">
        <v>1752</v>
      </c>
      <c r="AH77" s="1" t="s">
        <v>1753</v>
      </c>
      <c r="AJ77" s="1" t="s">
        <v>1754</v>
      </c>
      <c r="AL77" s="1" t="s">
        <v>1755</v>
      </c>
      <c r="AM77" s="1" t="s">
        <v>1756</v>
      </c>
      <c r="AN77" s="1" t="str">
        <f>IFERROR(__xludf.DUMMYFUNCTION("GOOGLETRANSLATE(AM:AM, ""en"", ""te"")"),"లండన్, స్కాటిష్ &amp; ప్రావిన్షియల్ ఎయిర్‌వేస్ లిమిటెడ్")</f>
        <v>లండన్, స్కాటిష్ &amp; ప్రావిన్షియల్ ఎయిర్‌వేస్ లిమిటెడ్</v>
      </c>
      <c r="AO77" s="1" t="s">
        <v>1757</v>
      </c>
      <c r="AP77" s="1" t="s">
        <v>253</v>
      </c>
      <c r="BI77" s="1" t="s">
        <v>1758</v>
      </c>
    </row>
    <row r="78">
      <c r="A78" s="1" t="s">
        <v>1759</v>
      </c>
      <c r="B78" s="1" t="str">
        <f>IFERROR(__xludf.DUMMYFUNCTION("GOOGLETRANSLATE(A:A, ""en"", ""te"")"),"స్కైలాన్")</f>
        <v>స్కైలాన్</v>
      </c>
      <c r="C78" s="1" t="s">
        <v>1760</v>
      </c>
      <c r="D78" s="1" t="str">
        <f>IFERROR(__xludf.DUMMYFUNCTION("GOOGLETRANSLATE(C:C, ""en"", ""te"")"),"స్కైలాన్ సూచించవచ్చు:")</f>
        <v>స్కైలాన్ సూచించవచ్చు:</v>
      </c>
    </row>
    <row r="79">
      <c r="A79" s="1" t="s">
        <v>1761</v>
      </c>
      <c r="B79" s="1" t="str">
        <f>IFERROR(__xludf.DUMMYFUNCTION("GOOGLETRANSLATE(A:A, ""en"", ""te"")"),"హైడ్రా టెక్నాలజీస్ ఎహీకట్ల్")</f>
        <v>హైడ్రా టెక్నాలజీస్ ఎహీకట్ల్</v>
      </c>
      <c r="C79" s="1" t="s">
        <v>1762</v>
      </c>
      <c r="D79" s="1" t="str">
        <f>IFERROR(__xludf.DUMMYFUNCTION("GOOGLETRANSLATE(C:C, ""en"", ""te"")"),"S4 EHécatl అనేది మెక్సికోలోని హైడ్రా టెక్నాలజీస్ చేత అభివృద్ధి చేయబడిన మరియు తయారు చేయబడిన మానవరహిత వైమానిక వాహనం, ఇది దాని పరారుణ థర్మల్ సెన్సార్ సిస్టమ్ మినహా, మెక్సికోలో పూర్తిగా రూపొందించబడిన మరియు తయారు చేయబడిన మొదటి రకం. దీనికి గాలి యొక్క అజ్టెక్ దే"&amp;"వుడు ఎహెకాట్ల్ పేరు పెట్టారు. [1] జూన్ 19, 2007 న లే బౌర్జెట్‌లో జరిగిన పారిస్ ఎయిర్ షోలో విమానం యొక్క నమూనాను ప్రదర్శించారు. ఆగష్టు 2007 లో వాషింగ్టన్ డి.సి. 275 మందికి పైగా ఎగ్జిబిటర్లతో ఎక్స్‌పోజిషన్. AUSVI సింపోజియం హైడ్రా టెక్నాలజీస్ ముగింపులో, S4 Eh"&amp;"écatl Uas (మానవరహిత వైమానిక వ్యవస్థ) అభివృద్ధికి AUSVI యొక్క 'అల్ ఆబ్ అత్యుత్తమ సహకారి అవార్డు' గ్రహీత మొదటి U.S గా మారింది. [2] 2008 లో, హైడ్రా టెక్నాలజీస్ లియోనార్డో డా విన్సీ అవార్డును అందుకుంది, ఇంటర్నేషనల్ ఏరోనాటిక్స్ కాంగ్రెస్ ఆఫ్ మెక్సికో (సియామ్ ద"&amp;"ాని స్పానిష్ సంక్షిప్తీకరణ కోసం) ఎస్ 4 ఎహకాట్ల్, అలాగే ఇ 1 గవిలాన్ అభివృద్ధి కోసం. [3] ఆగష్టు 3, 2008 న, జాలిస్కో మరియు కోసిట్జల్ రాష్ట్రం హైడ్రాకు నేషనల్ ఛాంబర్ ఆఫ్ ఎలక్ట్రానిక్స్, టెలికమ్యూనికేషన్స్ అండ్ ఇన్ఫర్మేటిక్స్ ఇండస్ట్రీ (కానిటి) యొక్క 29 వ వార్"&amp;"షిక జాతీయ సదస్సులో ఒక అవార్డును ప్రదానం చేసింది, ఇన్ఫర్మేటిక్స్, మైక్రోఎలెక్ట్రానిక్స్ మరియు కమ్యూనికేషన్స్ పరిశ్రమలకు దాని సహకారం కోసం మెక్సికో. దాని చిన్న పరిమాణం మరియు మానవరహిత స్వభావం కారణంగా, ఇది గుర్తించబడకుండా ప్రమాదకరమైన మండలాల్లోకి ప్రవేశిస్తుంది"&amp;". [2] [4] U.S.- తయారు చేసిన FLIR ఇన్ఫ్రారెడ్ థర్మల్ సెన్సార్ సిస్టమ్ కాకుండా, S4 EHécatl యొక్క భాగం మరియు ఏవియానిక్స్ అన్నీ మెక్సికోలో సంస్థ హైడ్రా టెక్నాలజీస్ చేత రూపొందించబడ్డాయి, అభివృద్ధి చేయబడ్డాయి మరియు తయారు చేయబడ్డాయి. [2] [3] [5] S4 EHécatl ఒక ఎల"&amp;"క్ట్రానిక్ వ్యవస్థను కలిగి ఉంది, ఇది పగటిపూట లేదా రాత్రిపూట పరిస్థితులలో, ఎనిమిది గంటల స్వయంప్రతిపత్తి విమానాలను అందించడానికి రూపొందించబడింది. ప్రత్యేకంగా అమర్చిన త్రీ-మ్యాన్ గ్రౌండ్ వాహనంలో వ్యవస్థాపించిన మొబైల్ సెంట్రల్ ఫెసిలిటీ నుండి క్రాఫ్ట్ నియంత్రిం"&amp;"చబడుతుంది. [6] యు.ఎస్ మరియు మెక్సికోల మధ్య సరిహద్దు సమస్యలను సర్వే చేయడానికి యుఎవి యొక్క నిఘా సామర్థ్యాలు ఒక ఎంపికగా సూచించబడ్డాయి. [2] క్రాఫ్ట్‌ను అభివృద్ధి చేసే ప్రాజెక్ట్ మెక్సికన్ ఫెడరల్ ప్రభుత్వం, ఆర్థిక రంగం మరియు మెక్సికన్ విద్యా మరియు శాస్త్రీయ సం"&amp;"స్థల యొక్క ఉమ్మడి ప్రయత్నం, కోనాసైట్, నేషనల్ పాలిటెక్నిక్ ఇన్స్టిట్యూట్ (ఐపిఎన్), అటానమస్ యూనివర్శిటీ ఆఫ్ గ్వాడాలజారా మరియు వెస్ట్రన్ ఇన్స్టిట్యూట్ ఆఫ్ టెక్నాలజీ అండ్ హయ్యర్ ఎడ్యుకేషన్ (Iteso). [3] [4] సాధారణ లక్షణాల పనితీరు ఏవియానిక్స్ జనరల్ డైనమిక్స్ అడ"&amp;"్వాన్స్‌డ్ ఇన్ఫర్మేషన్ సిస్టమ్స్ S4 EHécatl విమానంలో S4 EHécatl S4 ehécatl ను విమానంలో ల్యాండింగ్ చేస్తుంది")</f>
        <v>S4 EHécatl అనేది మెక్సికోలోని హైడ్రా టెక్నాలజీస్ చేత అభివృద్ధి చేయబడిన మరియు తయారు చేయబడిన మానవరహిత వైమానిక వాహనం, ఇది దాని పరారుణ థర్మల్ సెన్సార్ సిస్టమ్ మినహా, మెక్సికోలో పూర్తిగా రూపొందించబడిన మరియు తయారు చేయబడిన మొదటి రకం. దీనికి గాలి యొక్క అజ్టెక్ దేవుడు ఎహెకాట్ల్ పేరు పెట్టారు. [1] జూన్ 19, 2007 న లే బౌర్జెట్‌లో జరిగిన పారిస్ ఎయిర్ షోలో విమానం యొక్క నమూనాను ప్రదర్శించారు. ఆగష్టు 2007 లో వాషింగ్టన్ డి.సి. 275 మందికి పైగా ఎగ్జిబిటర్లతో ఎక్స్‌పోజిషన్. AUSVI సింపోజియం హైడ్రా టెక్నాలజీస్ ముగింపులో, S4 Ehécatl Uas (మానవరహిత వైమానిక వ్యవస్థ) అభివృద్ధికి AUSVI యొక్క 'అల్ ఆబ్ అత్యుత్తమ సహకారి అవార్డు' గ్రహీత మొదటి U.S గా మారింది. [2] 2008 లో, హైడ్రా టెక్నాలజీస్ లియోనార్డో డా విన్సీ అవార్డును అందుకుంది, ఇంటర్నేషనల్ ఏరోనాటిక్స్ కాంగ్రెస్ ఆఫ్ మెక్సికో (సియామ్ దాని స్పానిష్ సంక్షిప్తీకరణ కోసం) ఎస్ 4 ఎహకాట్ల్, అలాగే ఇ 1 గవిలాన్ అభివృద్ధి కోసం. [3] ఆగష్టు 3, 2008 న, జాలిస్కో మరియు కోసిట్జల్ రాష్ట్రం హైడ్రాకు నేషనల్ ఛాంబర్ ఆఫ్ ఎలక్ట్రానిక్స్, టెలికమ్యూనికేషన్స్ అండ్ ఇన్ఫర్మేటిక్స్ ఇండస్ట్రీ (కానిటి) యొక్క 29 వ వార్షిక జాతీయ సదస్సులో ఒక అవార్డును ప్రదానం చేసింది, ఇన్ఫర్మేటిక్స్, మైక్రోఎలెక్ట్రానిక్స్ మరియు కమ్యూనికేషన్స్ పరిశ్రమలకు దాని సహకారం కోసం మెక్సికో. దాని చిన్న పరిమాణం మరియు మానవరహిత స్వభావం కారణంగా, ఇది గుర్తించబడకుండా ప్రమాదకరమైన మండలాల్లోకి ప్రవేశిస్తుంది. [2] [4] U.S.- తయారు చేసిన FLIR ఇన్ఫ్రారెడ్ థర్మల్ సెన్సార్ సిస్టమ్ కాకుండా, S4 EHécatl యొక్క భాగం మరియు ఏవియానిక్స్ అన్నీ మెక్సికోలో సంస్థ హైడ్రా టెక్నాలజీస్ చేత రూపొందించబడ్డాయి, అభివృద్ధి చేయబడ్డాయి మరియు తయారు చేయబడ్డాయి. [2] [3] [5] S4 EHécatl ఒక ఎలక్ట్రానిక్ వ్యవస్థను కలిగి ఉంది, ఇది పగటిపూట లేదా రాత్రిపూట పరిస్థితులలో, ఎనిమిది గంటల స్వయంప్రతిపత్తి విమానాలను అందించడానికి రూపొందించబడింది. ప్రత్యేకంగా అమర్చిన త్రీ-మ్యాన్ గ్రౌండ్ వాహనంలో వ్యవస్థాపించిన మొబైల్ సెంట్రల్ ఫెసిలిటీ నుండి క్రాఫ్ట్ నియంత్రించబడుతుంది. [6] యు.ఎస్ మరియు మెక్సికోల మధ్య సరిహద్దు సమస్యలను సర్వే చేయడానికి యుఎవి యొక్క నిఘా సామర్థ్యాలు ఒక ఎంపికగా సూచించబడ్డాయి. [2] క్రాఫ్ట్‌ను అభివృద్ధి చేసే ప్రాజెక్ట్ మెక్సికన్ ఫెడరల్ ప్రభుత్వం, ఆర్థిక రంగం మరియు మెక్సికన్ విద్యా మరియు శాస్త్రీయ సంస్థల యొక్క ఉమ్మడి ప్రయత్నం, కోనాసైట్, నేషనల్ పాలిటెక్నిక్ ఇన్స్టిట్యూట్ (ఐపిఎన్), అటానమస్ యూనివర్శిటీ ఆఫ్ గ్వాడాలజారా మరియు వెస్ట్రన్ ఇన్స్టిట్యూట్ ఆఫ్ టెక్నాలజీ అండ్ హయ్యర్ ఎడ్యుకేషన్ (Iteso). [3] [4] సాధారణ లక్షణాల పనితీరు ఏవియానిక్స్ జనరల్ డైనమిక్స్ అడ్వాన్స్‌డ్ ఇన్ఫర్మేషన్ సిస్టమ్స్ S4 EHécatl విమానంలో S4 EHécatl S4 ehécatl ను విమానంలో ల్యాండింగ్ చేస్తుంది</v>
      </c>
      <c r="E79" s="1" t="s">
        <v>1763</v>
      </c>
      <c r="M79" s="1" t="s">
        <v>1764</v>
      </c>
      <c r="N79" s="1" t="str">
        <f>IFERROR(__xludf.DUMMYFUNCTION("GOOGLETRANSLATE(M:M, ""en"", ""te"")"),"మానవరహిత వైమానిక వాహనం")</f>
        <v>మానవరహిత వైమానిక వాహనం</v>
      </c>
      <c r="O79" s="1" t="s">
        <v>1765</v>
      </c>
      <c r="P79" s="1" t="s">
        <v>1766</v>
      </c>
      <c r="Q79" s="1" t="str">
        <f>IFERROR(__xludf.DUMMYFUNCTION("GOOGLETRANSLATE(P:P, ""en"", ""te"")"),"మెక్సికో యొక్క హైడ్రా టెక్నాలజీస్")</f>
        <v>మెక్సికో యొక్క హైడ్రా టెక్నాలజీస్</v>
      </c>
      <c r="R79" s="1" t="s">
        <v>1767</v>
      </c>
      <c r="S79" s="1" t="s">
        <v>1768</v>
      </c>
      <c r="T79" s="1" t="str">
        <f>IFERROR(__xludf.DUMMYFUNCTION("GOOGLETRANSLATE(S:S, ""en"", ""te"")"),"గ్వాడాలజరైటెసో యొక్క మెక్సికోకానసీట్నేషనల్ పాలిటెక్నిక్ ఇన్స్టిట్యూట్ఆర్")</f>
        <v>గ్వాడాలజరైటెసో యొక్క మెక్సికోకానసీట్నేషనల్ పాలిటెక్నిక్ ఇన్స్టిట్యూట్ఆర్</v>
      </c>
      <c r="U79" s="1">
        <v>2006.0</v>
      </c>
      <c r="Y79" s="1" t="s">
        <v>1075</v>
      </c>
      <c r="AD79" s="1" t="s">
        <v>1769</v>
      </c>
      <c r="AE79" s="1" t="s">
        <v>1770</v>
      </c>
      <c r="AG79" s="1" t="s">
        <v>1771</v>
      </c>
      <c r="AI79" s="1" t="s">
        <v>1772</v>
      </c>
      <c r="AJ79" s="1" t="s">
        <v>1773</v>
      </c>
      <c r="AL79" s="1" t="s">
        <v>1774</v>
      </c>
      <c r="AM79" s="1" t="s">
        <v>1775</v>
      </c>
      <c r="AN79" s="1" t="str">
        <f>IFERROR(__xludf.DUMMYFUNCTION("GOOGLETRANSLATE(AM:AM, ""en"", ""te"")"),"పబ్లిక్ సెక్యూరిటీ యొక్క మెక్సికన్ సచివాలయం")</f>
        <v>పబ్లిక్ సెక్యూరిటీ యొక్క మెక్సికన్ సచివాలయం</v>
      </c>
      <c r="AO79" s="1" t="s">
        <v>1776</v>
      </c>
      <c r="AQ79" s="1" t="s">
        <v>1777</v>
      </c>
      <c r="AX79" s="1">
        <v>2006.0</v>
      </c>
      <c r="AZ79" s="1" t="s">
        <v>1778</v>
      </c>
      <c r="BA79" s="1" t="s">
        <v>1779</v>
      </c>
    </row>
    <row r="80">
      <c r="A80" s="1" t="s">
        <v>1780</v>
      </c>
      <c r="B80" s="1" t="str">
        <f>IFERROR(__xludf.DUMMYFUNCTION("GOOGLETRANSLATE(A:A, ""en"", ""te"")"),"పిడబ్ల్యుఎస్ -10")</f>
        <v>పిడబ్ల్యుఎస్ -10</v>
      </c>
      <c r="C80" s="1" t="s">
        <v>1781</v>
      </c>
      <c r="D80" s="1" t="str">
        <f>IFERROR(__xludf.DUMMYFUNCTION("GOOGLETRANSLATE(C:C, ""en"", ""te"")"),"పిడబ్ల్యుఎస్ -10 ఒక పోలిష్ ఫైటర్ విమానం, ఇది పిడబ్ల్యుఎస్‌లో నిర్మించబడింది (పోడ్లాస్కా వైట్వర్నియా సమోలోటెవ్ - పోడ్లాసీ ఎయిర్‌క్రాఫ్ట్ ఫ్యాక్టరీ). సీరియల్ ఉత్పత్తిలోకి ప్రవేశించిన మొట్టమొదటి పోలిష్ రూపొందించిన ఫైటర్ ఇది. పోలిష్ వైమానిక దళంలో దురదృష్టకరమై"&amp;"న ఫ్రెంచ్ స్పాడ్ 61 లను భర్తీ చేయడానికి దేశీయ పోరాట యోధుడిపై మొదటి పని 1927 లో పిడబ్ల్యుఎస్ చేత ప్రారంభించబడింది. ప్రధాన డిజైనర్లు అలెక్సాండర్ గ్రజ్డ్జియెల్స్కి మరియు అగస్టిన్ జెడానియెస్కీ. 1929 లో ప్రోటోటైప్ నిర్మించబడింది మరియు ఇది మొదట మార్చి 1930 లో ప"&amp;"్రయాణించింది. అదే సమయంలో, మరింత ఆధునిక ఫైటర్ PZL P.1 ను PZL అభివృద్ధి చేసింది. P.1 మరింత సమర్థవంతమైన పోరాట యోధుడు అయినప్పటికీ, యుద్ధ మంత్రిత్వ శాఖ దీనికి మరింత పని అవసరమని నిర్ణయించింది మరియు 80 PWS-10 శ్రేణిని తాత్కాలిక చర్యగా ఆదేశించారు. అధునాతన P.1 తో "&amp;"పోల్చితే, PWS-10 మరింత క్లాసిక్ డిజైన్, మిశ్రమ నిర్మాణం యొక్క అధిక-వింగ్ పారాసోల్ మోనోప్లేన్. ఈ సిరీస్ 1931 నుండి 1932 వరకు నిర్మించబడింది, ఇది 5-1 నుండి 5-80 వరకు ఉంది. పిడబ్ల్యుఎస్ -10 యొక్క వేరియంట్ బిప్‌లేన్ పిడబ్ల్యుఎస్ -15, ఇది మరొక జత రెక్కలతో పిడబ"&amp;"్ల్యుఎస్ -10. ఫ్యాక్టరీ యొక్క చొరవపై మోనోప్లేన్‌తో పోల్చడానికి ఒకే నమూనా చేయబడింది. ఇది మొదట 1931 వసంత in తువులో ప్రయాణించింది. ఇది మంచి యుక్తిని మరియు అధిరోహణ నిష్పత్తిని కొంచెం తక్కువ గరిష్ట వేగంతో అందించింది. పిడబ్ల్యుఎస్ -15 ఉత్పత్తి చేయబడలేదు మరియు త"&amp;"్వరలోనే విచ్ఛిన్నమైంది. మిశ్రమ నిర్మాణం హై-వింగ్ పారాసోల్ మోనోప్లేన్, కాన్వాస్ మరియు ప్లైవుడ్ కవర్. మెటల్ ఫ్రేమ్ యొక్క ఫ్యూజ్‌లేజ్, ముందు విభాగంలో డ్యూరాలిమిన్ మరియు వెనుక విభాగంలో కాన్వాస్‌తో కప్పబడి ఉంటుంది. రెండు-స్పేర్ ఎలిప్టిక్ వింగ్స్, చెక్క నిర్మాణ"&amp;"ం, కాన్వాస్ మరియు ప్లైవుడ్ కప్పబడి ఉన్నాయి. స్టెబిలైజర్లు, చుక్కాని మరియు లోహ నిర్మాణం యొక్క ఎలివేటర్, కాన్వాస్-కప్పబడిన. విండ్‌షీల్డ్‌తో ఓపెన్ పైలట్ కాక్‌పిట్. సాంప్రదాయిక స్థిర ల్యాండింగ్ గేర్, వెనుక స్కిడ్‌తో. ఇంజిన్: 12-సిలిండర్ వాటర్-కూల్డ్ ఇన్లైన్ W"&amp;" ఇంజిన్ లోరైన్-డైట్రిచ్ LD-12EB, పోలిష్ స్కోడా వర్క్స్‌లో లైసెన్స్ నిర్మించింది. ఫ్యూజ్‌లేజ్ ఫ్రంట్ కింద నీటి రేడియేటర్. స్థిర పిచ్ యొక్క రెండు-బ్లేడ్ చెక్క ప్రొపెల్లర్. ఇంధన ట్యాంక్ 280 ఎల్ ఒక ఫ్యూజ్‌లేజ్‌లో. ఆయుధాలు: రెండు స్థిర 7.7 మిమీ విక్కర్స్ మెషీన"&amp;"్‌గన్‌లు ఇంటర్‌రప్టర్ గేర్‌తో, పొట్టు వైపులా. పిడబ్ల్యుఎస్ -10 1932 నుండి పోలిష్ వైమానిక దళంలో సేవలోకి ప్రవేశించింది. ఇది కార్యకర్తల సంఖ్యలో ఉపయోగించబడింది. 122, 131, 132, 141. వారి విమాన లక్షణాలు మరియు పనితీరు మధ్యస్థమైనవి. వెంటనే, 1933 లో మాదిరిగా వాటిన"&amp;"ి PZL P.7 ద్వారా పోరాట యూనిట్లలో భర్తీ చేసి, DęBLIN లోని ఏవియేషన్ స్కూల్‌కు వెళ్లారు. కొన్ని రెండవ ప్రపంచ యుద్ధం వ్యాప్తి చెందడం ద్వారా అక్కడ ఉపయోగించారు మరియు వేసవి 1939 లో మిగిలిన గాలికి విమానాలన్నీ Uęę లో సేకరించబడ్డాయి. [1] 1936 చివరలో, స్పానిష్ అంతర్"&amp;"యుద్ధం సమయంలో, 20 పిడబ్ల్యుఎస్ -10 ను స్పానిష్ జాతీయవాదులకు, పోర్చుగల్ ద్వారా, సెప్యూ సిండికేట్ చేత రహస్యంగా విక్రయించారు. విమానాలను డబ్బాలలో రవాణా చేశారు మరియు పిజ్ఎల్ కార్మికులు సమావేశమయ్యారు. [1] మొదటి విమానం డిసెంబర్ 1936 లో లియోన్లో ఎగురవేయబడింది. అప"&amp;"్పటికి వాడుకలో లేనందున, వారు యోధులుగా ఉపయోగించబడలేదు, సెవిల్లెకు సమీపంలో ఉన్న ఎల్ కోపెరోలో ఫైటర్ పైలట్ శిక్షణ (4. ఫైటర్ గ్రూప్ కోసం) మాత్రమే. తరువాత పిడబ్ల్యుఎస్ -10 లు జెరెజ్ డి లా ఫ్రాంటెరాకు బదిలీ చేయబడ్డాయి, అక్కడ వారు ఏప్రిల్ 1937 మరియు 1938 చివరి మధ"&amp;"్య ప్రయాణించారు. స్పానిష్ విమానాలు చిక్విటా లేదా అనధికారిక పావిపోలో అనే పేరును అందుకున్నాయి మరియు వారికి 4-1 నుండి 4-20 వరకు సంఖ్యలు ఉన్నాయి. కొన్ని క్రాష్లలో పోయాయి లేదా స్క్రాప్ చేయబడ్డాయి, మిగిలిన 11 మంది 1938 చివరి వరకు నిర్వహించబడ్డాయి మరియు 1939 లో "&amp;"రిటైర్ అయ్యాయి. [1] సెప్టెంబర్ 1939 లో జర్మన్ పోలాండ్పై జర్మన్ దండయాత్రలో, అవి పోరాటంలో ఉపయోగించటానికి చాలా వాడుకలో లేవు, అయితే కొన్ని యుద్ధం యొక్క మొదటి రోజులలో మెరుగైన డిబ్లిన్ సమూహంలో నిఘా విమానాల కోసం ఉపయోగించబడ్డాయి. [సైటేషన్ అవసరం] నుండి డేటా సాధారణ"&amp;" లక్షణాలు పనితీరు ఆయుధ సంబంధిత జాబితాలు")</f>
        <v>పిడబ్ల్యుఎస్ -10 ఒక పోలిష్ ఫైటర్ విమానం, ఇది పిడబ్ల్యుఎస్‌లో నిర్మించబడింది (పోడ్లాస్కా వైట్వర్నియా సమోలోటెవ్ - పోడ్లాసీ ఎయిర్‌క్రాఫ్ట్ ఫ్యాక్టరీ). సీరియల్ ఉత్పత్తిలోకి ప్రవేశించిన మొట్టమొదటి పోలిష్ రూపొందించిన ఫైటర్ ఇది. పోలిష్ వైమానిక దళంలో దురదృష్టకరమైన ఫ్రెంచ్ స్పాడ్ 61 లను భర్తీ చేయడానికి దేశీయ పోరాట యోధుడిపై మొదటి పని 1927 లో పిడబ్ల్యుఎస్ చేత ప్రారంభించబడింది. ప్రధాన డిజైనర్లు అలెక్సాండర్ గ్రజ్డ్జియెల్స్కి మరియు అగస్టిన్ జెడానియెస్కీ. 1929 లో ప్రోటోటైప్ నిర్మించబడింది మరియు ఇది మొదట మార్చి 1930 లో ప్రయాణించింది. అదే సమయంలో, మరింత ఆధునిక ఫైటర్ PZL P.1 ను PZL అభివృద్ధి చేసింది. P.1 మరింత సమర్థవంతమైన పోరాట యోధుడు అయినప్పటికీ, యుద్ధ మంత్రిత్వ శాఖ దీనికి మరింత పని అవసరమని నిర్ణయించింది మరియు 80 PWS-10 శ్రేణిని తాత్కాలిక చర్యగా ఆదేశించారు. అధునాతన P.1 తో పోల్చితే, PWS-10 మరింత క్లాసిక్ డిజైన్, మిశ్రమ నిర్మాణం యొక్క అధిక-వింగ్ పారాసోల్ మోనోప్లేన్. ఈ సిరీస్ 1931 నుండి 1932 వరకు నిర్మించబడింది, ఇది 5-1 నుండి 5-80 వరకు ఉంది. పిడబ్ల్యుఎస్ -10 యొక్క వేరియంట్ బిప్‌లేన్ పిడబ్ల్యుఎస్ -15, ఇది మరొక జత రెక్కలతో పిడబ్ల్యుఎస్ -10. ఫ్యాక్టరీ యొక్క చొరవపై మోనోప్లేన్‌తో పోల్చడానికి ఒకే నమూనా చేయబడింది. ఇది మొదట 1931 వసంత in తువులో ప్రయాణించింది. ఇది మంచి యుక్తిని మరియు అధిరోహణ నిష్పత్తిని కొంచెం తక్కువ గరిష్ట వేగంతో అందించింది. పిడబ్ల్యుఎస్ -15 ఉత్పత్తి చేయబడలేదు మరియు త్వరలోనే విచ్ఛిన్నమైంది. మిశ్రమ నిర్మాణం హై-వింగ్ పారాసోల్ మోనోప్లేన్, కాన్వాస్ మరియు ప్లైవుడ్ కవర్. మెటల్ ఫ్రేమ్ యొక్క ఫ్యూజ్‌లేజ్, ముందు విభాగంలో డ్యూరాలిమిన్ మరియు వెనుక విభాగంలో కాన్వాస్‌తో కప్పబడి ఉంటుంది. రెండు-స్పేర్ ఎలిప్టిక్ వింగ్స్, చెక్క నిర్మాణం, కాన్వాస్ మరియు ప్లైవుడ్ కప్పబడి ఉన్నాయి. స్టెబిలైజర్లు, చుక్కాని మరియు లోహ నిర్మాణం యొక్క ఎలివేటర్, కాన్వాస్-కప్పబడిన. విండ్‌షీల్డ్‌తో ఓపెన్ పైలట్ కాక్‌పిట్. సాంప్రదాయిక స్థిర ల్యాండింగ్ గేర్, వెనుక స్కిడ్‌తో. ఇంజిన్: 12-సిలిండర్ వాటర్-కూల్డ్ ఇన్లైన్ W ఇంజిన్ లోరైన్-డైట్రిచ్ LD-12EB, పోలిష్ స్కోడా వర్క్స్‌లో లైసెన్స్ నిర్మించింది. ఫ్యూజ్‌లేజ్ ఫ్రంట్ కింద నీటి రేడియేటర్. స్థిర పిచ్ యొక్క రెండు-బ్లేడ్ చెక్క ప్రొపెల్లర్. ఇంధన ట్యాంక్ 280 ఎల్ ఒక ఫ్యూజ్‌లేజ్‌లో. ఆయుధాలు: రెండు స్థిర 7.7 మిమీ విక్కర్స్ మెషీన్‌గన్‌లు ఇంటర్‌రప్టర్ గేర్‌తో, పొట్టు వైపులా. పిడబ్ల్యుఎస్ -10 1932 నుండి పోలిష్ వైమానిక దళంలో సేవలోకి ప్రవేశించింది. ఇది కార్యకర్తల సంఖ్యలో ఉపయోగించబడింది. 122, 131, 132, 141. వారి విమాన లక్షణాలు మరియు పనితీరు మధ్యస్థమైనవి. వెంటనే, 1933 లో మాదిరిగా వాటిని PZL P.7 ద్వారా పోరాట యూనిట్లలో భర్తీ చేసి, DęBLIN లోని ఏవియేషన్ స్కూల్‌కు వెళ్లారు. కొన్ని రెండవ ప్రపంచ యుద్ధం వ్యాప్తి చెందడం ద్వారా అక్కడ ఉపయోగించారు మరియు వేసవి 1939 లో మిగిలిన గాలికి విమానాలన్నీ Uęę లో సేకరించబడ్డాయి. [1] 1936 చివరలో, స్పానిష్ అంతర్యుద్ధం సమయంలో, 20 పిడబ్ల్యుఎస్ -10 ను స్పానిష్ జాతీయవాదులకు, పోర్చుగల్ ద్వారా, సెప్యూ సిండికేట్ చేత రహస్యంగా విక్రయించారు. విమానాలను డబ్బాలలో రవాణా చేశారు మరియు పిజ్ఎల్ కార్మికులు సమావేశమయ్యారు. [1] మొదటి విమానం డిసెంబర్ 1936 లో లియోన్లో ఎగురవేయబడింది. అప్పటికి వాడుకలో లేనందున, వారు యోధులుగా ఉపయోగించబడలేదు, సెవిల్లెకు సమీపంలో ఉన్న ఎల్ కోపెరోలో ఫైటర్ పైలట్ శిక్షణ (4. ఫైటర్ గ్రూప్ కోసం) మాత్రమే. తరువాత పిడబ్ల్యుఎస్ -10 లు జెరెజ్ డి లా ఫ్రాంటెరాకు బదిలీ చేయబడ్డాయి, అక్కడ వారు ఏప్రిల్ 1937 మరియు 1938 చివరి మధ్య ప్రయాణించారు. స్పానిష్ విమానాలు చిక్విటా లేదా అనధికారిక పావిపోలో అనే పేరును అందుకున్నాయి మరియు వారికి 4-1 నుండి 4-20 వరకు సంఖ్యలు ఉన్నాయి. కొన్ని క్రాష్లలో పోయాయి లేదా స్క్రాప్ చేయబడ్డాయి, మిగిలిన 11 మంది 1938 చివరి వరకు నిర్వహించబడ్డాయి మరియు 1939 లో రిటైర్ అయ్యాయి. [1] సెప్టెంబర్ 1939 లో జర్మన్ పోలాండ్పై జర్మన్ దండయాత్రలో, అవి పోరాటంలో ఉపయోగించటానికి చాలా వాడుకలో లేవు, అయితే కొన్ని యుద్ధం యొక్క మొదటి రోజులలో మెరుగైన డిబ్లిన్ సమూహంలో నిఘా విమానాల కోసం ఉపయోగించబడ్డాయి. [సైటేషన్ అవసరం] నుండి డేటా సాధారణ లక్షణాలు పనితీరు ఆయుధ సంబంధిత జాబితాలు</v>
      </c>
      <c r="E80" s="1" t="s">
        <v>1782</v>
      </c>
      <c r="M80" s="1" t="s">
        <v>1724</v>
      </c>
      <c r="N80" s="1" t="str">
        <f>IFERROR(__xludf.DUMMYFUNCTION("GOOGLETRANSLATE(M:M, ""en"", ""te"")"),"ఫైటర్ విమానం")</f>
        <v>ఫైటర్ విమానం</v>
      </c>
      <c r="O80" s="1" t="s">
        <v>1725</v>
      </c>
      <c r="P80" s="1" t="s">
        <v>1783</v>
      </c>
      <c r="Q80" s="1" t="str">
        <f>IFERROR(__xludf.DUMMYFUNCTION("GOOGLETRANSLATE(P:P, ""en"", ""te"")"),"Pws")</f>
        <v>Pws</v>
      </c>
      <c r="R80" s="2" t="s">
        <v>1784</v>
      </c>
      <c r="U80" s="3">
        <v>11018.0</v>
      </c>
      <c r="V80" s="1">
        <v>80.0</v>
      </c>
      <c r="W80" s="1">
        <v>1.0</v>
      </c>
      <c r="X80" s="1" t="s">
        <v>1785</v>
      </c>
      <c r="Y80" s="1" t="s">
        <v>1786</v>
      </c>
      <c r="Z80" s="1" t="s">
        <v>1787</v>
      </c>
      <c r="AA80" s="1" t="s">
        <v>1788</v>
      </c>
      <c r="AB80" s="1" t="s">
        <v>1789</v>
      </c>
      <c r="AC80" s="1" t="s">
        <v>1790</v>
      </c>
      <c r="AD80" s="1" t="s">
        <v>1791</v>
      </c>
      <c r="AE80" s="1" t="s">
        <v>1792</v>
      </c>
      <c r="AF80" s="1" t="s">
        <v>1793</v>
      </c>
      <c r="AG80" s="1" t="s">
        <v>1794</v>
      </c>
      <c r="AH80" s="1" t="s">
        <v>1795</v>
      </c>
      <c r="AJ80" s="1" t="s">
        <v>381</v>
      </c>
      <c r="AP80" s="1" t="s">
        <v>1796</v>
      </c>
      <c r="AR80" s="1" t="s">
        <v>1797</v>
      </c>
      <c r="AT80" s="1" t="s">
        <v>1798</v>
      </c>
      <c r="AU80" s="1" t="str">
        <f>IFERROR(__xludf.DUMMYFUNCTION("GOOGLETRANSLATE(AT:AT, ""en"", ""te"")"),"2 x 7.7 మిమీ విక్కర్స్ మెషిన్ గన్స్")</f>
        <v>2 x 7.7 మిమీ విక్కర్స్ మెషిన్ గన్స్</v>
      </c>
      <c r="AX80" s="1">
        <v>1932.0</v>
      </c>
      <c r="AZ80" s="1" t="s">
        <v>1799</v>
      </c>
      <c r="BA80" s="1" t="s">
        <v>275</v>
      </c>
      <c r="BB80" s="1">
        <v>1939.0</v>
      </c>
      <c r="BC80" s="1" t="s">
        <v>1800</v>
      </c>
      <c r="BD80" s="1" t="s">
        <v>1801</v>
      </c>
      <c r="BE80" s="1" t="s">
        <v>1802</v>
      </c>
    </row>
    <row r="81">
      <c r="A81" s="1" t="s">
        <v>1803</v>
      </c>
      <c r="B81" s="1" t="str">
        <f>IFERROR(__xludf.DUMMYFUNCTION("GOOGLETRANSLATE(A:A, ""en"", ""te"")"),"PZL-MEILEC LIM-6")</f>
        <v>PZL-MEILEC LIM-6</v>
      </c>
      <c r="C81" s="1" t="s">
        <v>1804</v>
      </c>
      <c r="D81" s="1" t="str">
        <f>IFERROR(__xludf.DUMMYFUNCTION("GOOGLETRANSLATE(C:C, ""en"", ""te"")"),"LIM-6 (నాటో రిపోర్టింగ్ పేరు ఫ్రెస్కో) 1961 మరియు 1992 మధ్య పోలిష్ వైమానిక దళం ఉపయోగించిన పోలిష్ దాడి విమానం. ఇది మికోయన్-గురెవిచ్ మిగ్ -17 యొక్క వైవిధ్యం, ఇది పోలాండ్‌లో LIM-5 గా ఉత్పత్తి చేయబడింది. 1955 లో పోలాండ్ వార్సా ఒప్పంద దేశాల ప్రాథమిక జెట్ ఫైటర్"&amp;" అయిన సోవియట్ మిగ్ -17 తయారీకి లైసెన్స్ కొనుగోలు చేసింది. లైసెన్స్ పొందిన విమానానికి LIM-5 హోదా ఇవ్వబడింది (యొక్క సంక్షిప్తీకరణ: లైసెన్స్‌జెనీ మైలివిక్-""లైసెన్స్ పొందిన ఫైటర్""). మొదటి LIM-5 ను నవంబర్ 28, 1956 న WSK- మైలెక్‌లో నిర్మించారు, దీని స్థానంలో "&amp;"LIM-2 (MIG-15BIS) ఉత్పత్తి. 1960 లో ఉత్పత్తి ముగిసే సమయానికి, 477 LIM-5 లు నిర్మించబడ్డాయి, ఇది పోలాండ్ యొక్క ప్రాధమిక పోరాట యోధురాలిగా మారింది. . 5 పి. 1960 నాటికి, 129 నిర్మించబడ్డాయి. 1950 ల చివరలో, పోలాండ్‌లో LIM-5 ఆధారంగా తేలికపాటి దాడి విమానాన్ని అభ"&amp;"ివృద్ధి చేయడంపై పని ప్రారంభమైంది. ప్రాథమిక MIG-17 మరియు LIM-5 రెండు 250 కిలోల బాంబులను మాత్రమే మోయగలవు, ఇది వారి అండర్వింగ్ ఇంధన ట్యాంకులను భర్తీ చేసింది. 'సిఎం' గా నియమించబడిన ప్రోటోటైప్‌లను నిర్మించిన తరువాత, 1960 లో ధ్రువాలు దాడి విమానం, లిమ్ -5 మీ. ఇద"&amp;"ి అనేక మార్పులను ప్రవేశపెట్టింది, ఎక్కువగా కఠినమైన ఎయిర్‌ఫీల్డ్‌ల నుండి ఉపయోగించడానికి అనుమతిస్తుంది. ఇది డబుల్ అండర్ క్యారేజ్ వీల్స్, బ్రేకింగ్ పారాచూట్ మరియు రాటో కోసం జోడింపులను కలిగి ఉంది. ఫ్యూజ్‌లేజ్‌కు దగ్గరగా ఉన్న రెక్కల విభాగాలు గణనీయంగా మందంగా ఉన"&amp;"్నాయి, ఎందుకంటే వాటిలో అదనపు ఇంధన ట్యాంకులు ఉన్నాయి. రెండు బాంబులకు బదులుగా, ఇది ఎనిమిది ఎస్ -5 రాకెట్లు (57 మిమీ) కోసం రెండు లాంచర్లను తీసుకెళ్లగలదు. 1961 నాటికి, 60 LIM-5M లు నిర్మించబడ్డాయి మరియు నవంబర్ 1961 నుండి పోలిష్ వైమానిక దళం నిర్వహిస్తున్నాయి. "&amp;"వారు విజయవంతం కాలేదు; మందపాటి రెక్కలు పనితీరు తగ్గాయి, హ్యాండ్లింగ్ గమ్మత్తైనవి మరియు డ్రాగ్‌ను పెంచాయి, ఈ శ్రేణి ప్రణాళిక కంటే చాలా తక్కువగా మెరుగుపడింది. LIM-5M ను మధ్యంతర వేరియంట్‌గా మాత్రమే పరిగణించారు మరియు మరింత అధునాతన రూపకల్పనపై పని కొనసాగింది, అన"&amp;"ేక విభిన్న ఆలోచనలను పరీక్షిస్తుంది. 1961 లో, 40 LIM-6 దాడి విమానం నిర్మించబడింది. వారు కొత్త ఎగిరిన ఫ్లాప్‌లను ప్రవేశపెట్టారు, కాని పరీక్షలు సవరించిన LIS-6 జెట్ ఇంజిన్‌తో సమస్యలను చూపించాయి మరియు విమానం వైమానిక దళానికి పంపబడలేదు. తత్ఫలితంగా, మందపాటి వింగ్"&amp;" విభాగాలను ఇంధన ట్యాంకులు, ఎగిరిన ఫ్లాప్స్, డబుల్ వీల్స్ మరియు రాటోలతో పున es రూపకల్పన చేసి, కొద్దిగా సవరించిన LIM-5 నిర్మాణానికి మాత్రమే తిరిగి రావాలని నిర్ణయించారు, బదులుగా ఆయుధ-మోసే సామర్ధ్యంతో. 1963 లో, పోల్స్ దాడి విమానం యొక్క తుది వైవిధ్యం, LIM-6BIS"&amp;" యొక్క ఉత్పత్తిని ప్రారంభించాయి. ఇది LIM-5 ఫైటర్ వంటి ప్రామాణిక రెక్కలు మరియు సింగిల్ వీల్స్ కలిగి ఉంది. ఒక ముఖ్యమైన మార్పు ఏమిటంటే, ఫ్యూజ్‌లేజ్‌కు దగ్గరగా ఉన్న రెండు ఆయుధ పైలాన్‌లను చేర్చడం. మరొకటి చుక్కాని క్రింద బ్రేకింగ్ పారాచూట్ కంటైనర్ యొక్క అమర్చడం"&amp;". ఈ విమానాలు 1963 లో పోలిష్ వైమానిక దళంలో ఈ సేవలోకి ప్రవేశించాయి, కాని 14 సెప్టెంబర్ 1964 వరకు అధికారికంగా అంగీకరించబడలేదు. 1964 నాటికి, 70 LIM-6BI లు నిర్మించబడ్డాయి మరియు అనేక LIM-5MS మరియు LIM-6 లు LIM-6BIS గా పునర్నిర్మించబడ్డాయి. ఒక సంఖ్యను ఒక నిఘా వ"&amp;"ేరియంట్ LIM-6R (లేదా LIM-6BISR) గా మార్చారు. LIM-5P యోధులు వాడుకలో లేనందున, 1971 నుండి వారు LIM-6M హోదాలో, LIM-6BIS ప్రమాణంగా మార్చబడ్డారు. వారి రాడార్లు తొలగించబడ్డాయి, కాని సెంట్రల్ ఎయిర్ తీసుకోవడంలో రాడార్ కవర్లు మిగిలి ఉన్నాయి. వారు అదనపు అండర్వింగ్ ప"&amp;"ైలాన్లతో అమర్చారు, కానీ బ్రేకింగ్ పారాచూట్‌తో కాదు. కొన్ని విమానాలు LIM-6MR ను నియమించే నిఘా వేరియంట్‌కు సవరించబడ్డాయి. LIM-6BIS రెండు NR-23 23 mM ఫిరంగులు (80 రౌండ్లు) మరియు ఒక N-37D 37 mM ఫిరంగి (40 రౌండ్లు), మిగ్ -17 వంటి సాయుధమైంది (LIM-6M బహుశా మూడు "&amp;"NR-23 23 తో ఆయుధాలు కలిగి ఉంది MM ఫిరంగులు, MIG-17PF వంటివి). దీనికి నాలుగు అండర్ వింగ్ పైలాన్లు ఉన్నాయి. సాధారణ ఆయుధాలు రెండు పోలిష్ తయారు చేసిన మార్స్ -2 లాంచర్లను 16 మార్గనిర్దేశం చేయని 57 మిమీ రాకెట్స్ ఎస్ -5 చొప్పున లేదా 100 కిలోల బాంబులను కలిగి ఉన్న"&amp;"ాయి. ఇది ప్రామాణిక బాహ్య అండర్ వింగ్ పాడ్లలో 250 కిలోల బాంబులు లేదా లాంచర్లను కూడా తీసుకెళ్లగలదు, కాని సాధారణంగా వాటిని 400 ఎల్ ఇంధన ట్యాంకులకు ఉపయోగించారు. లిమ్ -6 బిస్, 6 ఆర్, 6 ఎమ్ మరియు 6 ఎంఆర్ 1980 ల వరకు పోలిష్ వైమానిక దళం దాని యొక్క అనేక దాడి విమాన"&amp;"ంగా ఉపయోగించారు. చివరిది చివరకు 1992 లో ఉపసంహరించబడింది. కొన్ని తూర్పు జర్మనీ (జర్మన్ డెమొక్రాటిక్ రిపబ్లిక్), ఈజిప్ట్ మరియు ఇండోనేషియాకు ఎగుమతి చేయబడ్డాయి. కొన్ని జిడిఆర్ యంత్రాలు 1980 లలో గినియా-బిస్సాలో తమను తాము కనుగొన్నాయి. USAF మరియు US నేవీలలో పరీక"&amp;"్షల కోసం 1968 లో ఇజ్రాయెల్ నుండి స్వీకరించబడింది. 1980 ల చివరలో తిరిగి వచ్చారు. [1] సాధారణ లక్షణాలు పనితీరు ఆయుధ సంబంధిత అభివృద్ధి అభివృద్ధి విమానం పోల్చదగిన పాత్ర, కాన్ఫిగరేషన్ మరియు ERA సంబంధిత జాబితాలు")</f>
        <v>LIM-6 (నాటో రిపోర్టింగ్ పేరు ఫ్రెస్కో) 1961 మరియు 1992 మధ్య పోలిష్ వైమానిక దళం ఉపయోగించిన పోలిష్ దాడి విమానం. ఇది మికోయన్-గురెవిచ్ మిగ్ -17 యొక్క వైవిధ్యం, ఇది పోలాండ్‌లో LIM-5 గా ఉత్పత్తి చేయబడింది. 1955 లో పోలాండ్ వార్సా ఒప్పంద దేశాల ప్రాథమిక జెట్ ఫైటర్ అయిన సోవియట్ మిగ్ -17 తయారీకి లైసెన్స్ కొనుగోలు చేసింది. లైసెన్స్ పొందిన విమానానికి LIM-5 హోదా ఇవ్వబడింది (యొక్క సంక్షిప్తీకరణ: లైసెన్స్‌జెనీ మైలివిక్-"లైసెన్స్ పొందిన ఫైటర్"). మొదటి LIM-5 ను నవంబర్ 28, 1956 న WSK- మైలెక్‌లో నిర్మించారు, దీని స్థానంలో LIM-2 (MIG-15BIS) ఉత్పత్తి. 1960 లో ఉత్పత్తి ముగిసే సమయానికి, 477 LIM-5 లు నిర్మించబడ్డాయి, ఇది పోలాండ్ యొక్క ప్రాధమిక పోరాట యోధురాలిగా మారింది. . 5 పి. 1960 నాటికి, 129 నిర్మించబడ్డాయి. 1950 ల చివరలో, పోలాండ్‌లో LIM-5 ఆధారంగా తేలికపాటి దాడి విమానాన్ని అభివృద్ధి చేయడంపై పని ప్రారంభమైంది. ప్రాథమిక MIG-17 మరియు LIM-5 రెండు 250 కిలోల బాంబులను మాత్రమే మోయగలవు, ఇది వారి అండర్వింగ్ ఇంధన ట్యాంకులను భర్తీ చేసింది. 'సిఎం' గా నియమించబడిన ప్రోటోటైప్‌లను నిర్మించిన తరువాత, 1960 లో ధ్రువాలు దాడి విమానం, లిమ్ -5 మీ. ఇది అనేక మార్పులను ప్రవేశపెట్టింది, ఎక్కువగా కఠినమైన ఎయిర్‌ఫీల్డ్‌ల నుండి ఉపయోగించడానికి అనుమతిస్తుంది. ఇది డబుల్ అండర్ క్యారేజ్ వీల్స్, బ్రేకింగ్ పారాచూట్ మరియు రాటో కోసం జోడింపులను కలిగి ఉంది. ఫ్యూజ్‌లేజ్‌కు దగ్గరగా ఉన్న రెక్కల విభాగాలు గణనీయంగా మందంగా ఉన్నాయి, ఎందుకంటే వాటిలో అదనపు ఇంధన ట్యాంకులు ఉన్నాయి. రెండు బాంబులకు బదులుగా, ఇది ఎనిమిది ఎస్ -5 రాకెట్లు (57 మిమీ) కోసం రెండు లాంచర్లను తీసుకెళ్లగలదు. 1961 నాటికి, 60 LIM-5M లు నిర్మించబడ్డాయి మరియు నవంబర్ 1961 నుండి పోలిష్ వైమానిక దళం నిర్వహిస్తున్నాయి. వారు విజయవంతం కాలేదు; మందపాటి రెక్కలు పనితీరు తగ్గాయి, హ్యాండ్లింగ్ గమ్మత్తైనవి మరియు డ్రాగ్‌ను పెంచాయి, ఈ శ్రేణి ప్రణాళిక కంటే చాలా తక్కువగా మెరుగుపడింది. LIM-5M ను మధ్యంతర వేరియంట్‌గా మాత్రమే పరిగణించారు మరియు మరింత అధునాతన రూపకల్పనపై పని కొనసాగింది, అనేక విభిన్న ఆలోచనలను పరీక్షిస్తుంది. 1961 లో, 40 LIM-6 దాడి విమానం నిర్మించబడింది. వారు కొత్త ఎగిరిన ఫ్లాప్‌లను ప్రవేశపెట్టారు, కాని పరీక్షలు సవరించిన LIS-6 జెట్ ఇంజిన్‌తో సమస్యలను చూపించాయి మరియు విమానం వైమానిక దళానికి పంపబడలేదు. తత్ఫలితంగా, మందపాటి వింగ్ విభాగాలను ఇంధన ట్యాంకులు, ఎగిరిన ఫ్లాప్స్, డబుల్ వీల్స్ మరియు రాటోలతో పున es రూపకల్పన చేసి, కొద్దిగా సవరించిన LIM-5 నిర్మాణానికి మాత్రమే తిరిగి రావాలని నిర్ణయించారు, బదులుగా ఆయుధ-మోసే సామర్ధ్యంతో. 1963 లో, పోల్స్ దాడి విమానం యొక్క తుది వైవిధ్యం, LIM-6BIS యొక్క ఉత్పత్తిని ప్రారంభించాయి. ఇది LIM-5 ఫైటర్ వంటి ప్రామాణిక రెక్కలు మరియు సింగిల్ వీల్స్ కలిగి ఉంది. ఒక ముఖ్యమైన మార్పు ఏమిటంటే, ఫ్యూజ్‌లేజ్‌కు దగ్గరగా ఉన్న రెండు ఆయుధ పైలాన్‌లను చేర్చడం. మరొకటి చుక్కాని క్రింద బ్రేకింగ్ పారాచూట్ కంటైనర్ యొక్క అమర్చడం. ఈ విమానాలు 1963 లో పోలిష్ వైమానిక దళంలో ఈ సేవలోకి ప్రవేశించాయి, కాని 14 సెప్టెంబర్ 1964 వరకు అధికారికంగా అంగీకరించబడలేదు. 1964 నాటికి, 70 LIM-6BI లు నిర్మించబడ్డాయి మరియు అనేక LIM-5MS మరియు LIM-6 లు LIM-6BIS గా పునర్నిర్మించబడ్డాయి. ఒక సంఖ్యను ఒక నిఘా వేరియంట్ LIM-6R (లేదా LIM-6BISR) గా మార్చారు. LIM-5P యోధులు వాడుకలో లేనందున, 1971 నుండి వారు LIM-6M హోదాలో, LIM-6BIS ప్రమాణంగా మార్చబడ్డారు. వారి రాడార్లు తొలగించబడ్డాయి, కాని సెంట్రల్ ఎయిర్ తీసుకోవడంలో రాడార్ కవర్లు మిగిలి ఉన్నాయి. వారు అదనపు అండర్వింగ్ పైలాన్లతో అమర్చారు, కానీ బ్రేకింగ్ పారాచూట్‌తో కాదు. కొన్ని విమానాలు LIM-6MR ను నియమించే నిఘా వేరియంట్‌కు సవరించబడ్డాయి. LIM-6BIS రెండు NR-23 23 mM ఫిరంగులు (80 రౌండ్లు) మరియు ఒక N-37D 37 mM ఫిరంగి (40 రౌండ్లు), మిగ్ -17 వంటి సాయుధమైంది (LIM-6M బహుశా మూడు NR-23 23 తో ఆయుధాలు కలిగి ఉంది MM ఫిరంగులు, MIG-17PF వంటివి). దీనికి నాలుగు అండర్ వింగ్ పైలాన్లు ఉన్నాయి. సాధారణ ఆయుధాలు రెండు పోలిష్ తయారు చేసిన మార్స్ -2 లాంచర్లను 16 మార్గనిర్దేశం చేయని 57 మిమీ రాకెట్స్ ఎస్ -5 చొప్పున లేదా 100 కిలోల బాంబులను కలిగి ఉన్నాయి. ఇది ప్రామాణిక బాహ్య అండర్ వింగ్ పాడ్లలో 250 కిలోల బాంబులు లేదా లాంచర్లను కూడా తీసుకెళ్లగలదు, కాని సాధారణంగా వాటిని 400 ఎల్ ఇంధన ట్యాంకులకు ఉపయోగించారు. లిమ్ -6 బిస్, 6 ఆర్, 6 ఎమ్ మరియు 6 ఎంఆర్ 1980 ల వరకు పోలిష్ వైమానిక దళం దాని యొక్క అనేక దాడి విమానంగా ఉపయోగించారు. చివరిది చివరకు 1992 లో ఉపసంహరించబడింది. కొన్ని తూర్పు జర్మనీ (జర్మన్ డెమొక్రాటిక్ రిపబ్లిక్), ఈజిప్ట్ మరియు ఇండోనేషియాకు ఎగుమతి చేయబడ్డాయి. కొన్ని జిడిఆర్ యంత్రాలు 1980 లలో గినియా-బిస్సాలో తమను తాము కనుగొన్నాయి. USAF మరియు US నేవీలలో పరీక్షల కోసం 1968 లో ఇజ్రాయెల్ నుండి స్వీకరించబడింది. 1980 ల చివరలో తిరిగి వచ్చారు. [1] సాధారణ లక్షణాలు పనితీరు ఆయుధ సంబంధిత అభివృద్ధి అభివృద్ధి విమానం పోల్చదగిన పాత్ర, కాన్ఫిగరేషన్ మరియు ERA సంబంధిత జాబితాలు</v>
      </c>
      <c r="E81" s="1" t="s">
        <v>1805</v>
      </c>
      <c r="M81" s="1" t="s">
        <v>1806</v>
      </c>
      <c r="N81" s="1" t="str">
        <f>IFERROR(__xludf.DUMMYFUNCTION("GOOGLETRANSLATE(M:M, ""en"", ""te"")"),"దాడి విమానం")</f>
        <v>దాడి విమానం</v>
      </c>
      <c r="P81" s="1" t="s">
        <v>1807</v>
      </c>
      <c r="Q81" s="1" t="str">
        <f>IFERROR(__xludf.DUMMYFUNCTION("GOOGLETRANSLATE(P:P, ""en"", ""te"")"),"మికోయన్-గ్యూర్విచ్ PZL-MEILEC")</f>
        <v>మికోయన్-గ్యూర్విచ్ PZL-MEILEC</v>
      </c>
      <c r="R81" s="1" t="s">
        <v>1808</v>
      </c>
      <c r="W81" s="1">
        <v>1.0</v>
      </c>
      <c r="X81" s="1" t="s">
        <v>1809</v>
      </c>
      <c r="Y81" s="1" t="s">
        <v>1810</v>
      </c>
      <c r="Z81" s="1" t="s">
        <v>1811</v>
      </c>
      <c r="AB81" s="1" t="s">
        <v>1812</v>
      </c>
      <c r="AC81" s="1" t="s">
        <v>1813</v>
      </c>
      <c r="AD81" s="1" t="s">
        <v>1814</v>
      </c>
      <c r="AE81" s="1" t="s">
        <v>1815</v>
      </c>
      <c r="AF81" s="1" t="s">
        <v>1816</v>
      </c>
      <c r="AG81" s="1" t="s">
        <v>1817</v>
      </c>
      <c r="AI81" s="1" t="s">
        <v>1818</v>
      </c>
      <c r="AP81" s="1" t="s">
        <v>1819</v>
      </c>
      <c r="AX81" s="1">
        <v>1956.0</v>
      </c>
      <c r="AZ81" s="1" t="s">
        <v>1820</v>
      </c>
      <c r="BC81" s="1" t="s">
        <v>1821</v>
      </c>
      <c r="BD81" s="1" t="s">
        <v>1822</v>
      </c>
      <c r="BG81" s="1" t="s">
        <v>1823</v>
      </c>
      <c r="BH81" s="1" t="s">
        <v>1824</v>
      </c>
      <c r="BO81" s="1" t="s">
        <v>410</v>
      </c>
      <c r="BR81" s="1" t="s">
        <v>1825</v>
      </c>
      <c r="BS81" s="1" t="s">
        <v>1826</v>
      </c>
      <c r="CK81" s="2" t="s">
        <v>1827</v>
      </c>
    </row>
    <row r="82">
      <c r="A82" s="1" t="s">
        <v>1828</v>
      </c>
      <c r="B82" s="1" t="str">
        <f>IFERROR(__xludf.DUMMYFUNCTION("GOOGLETRANSLATE(A:A, ""en"", ""te"")"),"ఏరోనాటికా అంబ్రా ట్రోజని ఆటో .18")</f>
        <v>ఏరోనాటికా అంబ్రా ట్రోజని ఆటో .18</v>
      </c>
      <c r="C82" s="1" t="s">
        <v>1829</v>
      </c>
      <c r="D82" s="1" t="str">
        <f>IFERROR(__xludf.DUMMYFUNCTION("GOOGLETRANSLATE(C:C, ""en"", ""te"")"),"AUT.18 అనేది ఇటలీలో ఏరోనాటికా అంబ్రా చేత అభివృద్ధి చేయబడిన ఒక ప్రోటోటైప్ ఫైటర్ విమానం, ఇది రెండవ ప్రపంచ యుద్ధం వ్యాప్తి చెందడానికి కొంతకాలం ముందు. దీనిని 1934 లో ఫెలిస్ ట్రోజని రూపొందించారు, ఆ సమయంలో నార్జ్ మరియు ఇటాలియా యొక్క ఆర్కిటిక్ విమానాలలో ఉంబెర్టో"&amp;" నోబైల్ తో కలిసి పనిచేస్తున్నారు. విమానం యొక్క హోదా తయారీదారు యొక్క అక్షరాలు, డిజైనర్ యొక్క ఇంటిపేరు మరియు విమాన వింగ్ ఏరియా (18 m²) నుండి వచ్చింది, సీరియల్ నెం. M.M.363. కాప్రోని-విజ్జోలా ఎఫ్ 5, ఫియట్ జి .50, మాచి సి. 1,044 HP (778.51 kW) ఫియట్ A.80 R.C."&amp;"41 రేడియల్ ఇంజిన్ ద్వారా. ఫైటర్ ఆల్-మెటల్ ఒత్తిడితో కూడిన-చర్మ నిర్మాణాన్ని కలిగి ఉంది, ఇది డ్యూరాలిమిన్లో కప్పబడి ఉంటుంది, ఇందులో లోపలికి-రిట్రాక్టింగ్ అండర్ క్యారేజ్ మరియు ముడుచుకునే తోక-చక్రం ఉన్నాయి మరియు రెండు 12.7 మిమీ (0.500 అంగుళాలు) బ్రెడా-సఫాట్ "&amp;"మెషిన్-గన్లతో సాయుధమయ్యాయి. అండర్ క్యారేజ్. ఫ్లైట్ ట్రయల్స్ నిరాశపరిచింది మరియు ప్రొజెట్టో r లోని ఇతర యోధుల వెనుక వెనుకబడి ఉంది - రెజియా ఏరోనాటికా యొక్క ఆధునీకరణ (రియామ్‌మోడెర్నామెంటో). ఉత్పత్తి ఆర్డర్లు రాబోయేవి కానప్పటికీ, ప్రోటోటైప్ 20 ఫిబ్రవరి 1940 న "&amp;"మార్పుల కోసం ఫోలిగ్నోలోని అంబ్రా ఫ్యాక్టరీకి తిరిగి ఇవ్వబడినప్పటికీ మరియు 5 నవంబర్ 1940 నుండి రెండవ విమాన పరీక్ష సిరీస్, అప్పటికే ఉత్పత్తిలో ఉన్న యోధులపై ఎటువంటి మెరుగుదల ప్రదర్శించబడలేదు కాబట్టి A.U.T.18 వదిలివేయబడింది. 5 నవంబర్ 1940 న రెగియా ఏరోనాటికాకు"&amp;" డెలివరీ చేసిన తరువాత, ప్రోటోటైప్ యొక్క విధి తెలియదు, బహుశా మూల్యాంకనం కోసం జర్మనీకి బదిలీ చేయబడి ఉండవచ్చు, ఇది బ్రిటిష్ దళాలచే స్వాధీనం చేసుకున్నట్లు కూడా పుకార్లు వచ్చాయి, కాని ఇది a లో నాశనం అయ్యింది. ఓర్విటోకు బదిలీ చేసిన తరువాత దాడి. సాధారణ లక్షణాలు "&amp;"పనితీరు ఆయుధాలు పోల్చదగిన పాత్ర, కాన్ఫిగరేషన్ మరియు ERA యొక్క ఆయుధ విమానం")</f>
        <v>AUT.18 అనేది ఇటలీలో ఏరోనాటికా అంబ్రా చేత అభివృద్ధి చేయబడిన ఒక ప్రోటోటైప్ ఫైటర్ విమానం, ఇది రెండవ ప్రపంచ యుద్ధం వ్యాప్తి చెందడానికి కొంతకాలం ముందు. దీనిని 1934 లో ఫెలిస్ ట్రోజని రూపొందించారు, ఆ సమయంలో నార్జ్ మరియు ఇటాలియా యొక్క ఆర్కిటిక్ విమానాలలో ఉంబెర్టో నోబైల్ తో కలిసి పనిచేస్తున్నారు. విమానం యొక్క హోదా తయారీదారు యొక్క అక్షరాలు, డిజైనర్ యొక్క ఇంటిపేరు మరియు విమాన వింగ్ ఏరియా (18 m²) నుండి వచ్చింది, సీరియల్ నెం. M.M.363. కాప్రోని-విజ్జోలా ఎఫ్ 5, ఫియట్ జి .50, మాచి సి. 1,044 HP (778.51 kW) ఫియట్ A.80 R.C.41 రేడియల్ ఇంజిన్ ద్వారా. ఫైటర్ ఆల్-మెటల్ ఒత్తిడితో కూడిన-చర్మ నిర్మాణాన్ని కలిగి ఉంది, ఇది డ్యూరాలిమిన్లో కప్పబడి ఉంటుంది, ఇందులో లోపలికి-రిట్రాక్టింగ్ అండర్ క్యారేజ్ మరియు ముడుచుకునే తోక-చక్రం ఉన్నాయి మరియు రెండు 12.7 మిమీ (0.500 అంగుళాలు) బ్రెడా-సఫాట్ మెషిన్-గన్లతో సాయుధమయ్యాయి. అండర్ క్యారేజ్. ఫ్లైట్ ట్రయల్స్ నిరాశపరిచింది మరియు ప్రొజెట్టో r లోని ఇతర యోధుల వెనుక వెనుకబడి ఉంది - రెజియా ఏరోనాటికా యొక్క ఆధునీకరణ (రియామ్‌మోడెర్నామెంటో). ఉత్పత్తి ఆర్డర్లు రాబోయేవి కానప్పటికీ, ప్రోటోటైప్ 20 ఫిబ్రవరి 1940 న మార్పుల కోసం ఫోలిగ్నోలోని అంబ్రా ఫ్యాక్టరీకి తిరిగి ఇవ్వబడినప్పటికీ మరియు 5 నవంబర్ 1940 నుండి రెండవ విమాన పరీక్ష సిరీస్, అప్పటికే ఉత్పత్తిలో ఉన్న యోధులపై ఎటువంటి మెరుగుదల ప్రదర్శించబడలేదు కాబట్టి A.U.T.18 వదిలివేయబడింది. 5 నవంబర్ 1940 న రెగియా ఏరోనాటికాకు డెలివరీ చేసిన తరువాత, ప్రోటోటైప్ యొక్క విధి తెలియదు, బహుశా మూల్యాంకనం కోసం జర్మనీకి బదిలీ చేయబడి ఉండవచ్చు, ఇది బ్రిటిష్ దళాలచే స్వాధీనం చేసుకున్నట్లు కూడా పుకార్లు వచ్చాయి, కాని ఇది a లో నాశనం అయ్యింది. ఓర్విటోకు బదిలీ చేసిన తరువాత దాడి. సాధారణ లక్షణాలు పనితీరు ఆయుధాలు పోల్చదగిన పాత్ర, కాన్ఫిగరేషన్ మరియు ERA యొక్క ఆయుధ విమానం</v>
      </c>
      <c r="E82" s="1" t="s">
        <v>1830</v>
      </c>
      <c r="M82" s="1" t="s">
        <v>173</v>
      </c>
      <c r="N82" s="1" t="str">
        <f>IFERROR(__xludf.DUMMYFUNCTION("GOOGLETRANSLATE(M:M, ""en"", ""te"")"),"యుద్ధ")</f>
        <v>యుద్ధ</v>
      </c>
      <c r="P82" s="1" t="s">
        <v>1831</v>
      </c>
      <c r="Q82" s="1" t="str">
        <f>IFERROR(__xludf.DUMMYFUNCTION("GOOGLETRANSLATE(P:P, ""en"", ""te"")"),"ఏరోనాటికా అంబ్రా")</f>
        <v>ఏరోనాటికా అంబ్రా</v>
      </c>
      <c r="S82" s="1" t="s">
        <v>1832</v>
      </c>
      <c r="T82" s="1" t="str">
        <f>IFERROR(__xludf.DUMMYFUNCTION("GOOGLETRANSLATE(S:S, ""en"", ""te"")"),"ఫెలిస్ ట్రోజని")</f>
        <v>ఫెలిస్ ట్రోజని</v>
      </c>
      <c r="U82" s="4">
        <v>14357.0</v>
      </c>
      <c r="V82" s="1">
        <v>1.0</v>
      </c>
      <c r="W82" s="1">
        <v>1.0</v>
      </c>
      <c r="X82" s="1" t="s">
        <v>1833</v>
      </c>
      <c r="Y82" s="1" t="s">
        <v>1834</v>
      </c>
      <c r="Z82" s="1" t="s">
        <v>1835</v>
      </c>
      <c r="AA82" s="1" t="s">
        <v>1836</v>
      </c>
      <c r="AB82" s="1" t="s">
        <v>1837</v>
      </c>
      <c r="AC82" s="1" t="s">
        <v>1838</v>
      </c>
      <c r="AD82" s="1" t="s">
        <v>1839</v>
      </c>
      <c r="AE82" s="1" t="s">
        <v>1840</v>
      </c>
      <c r="AF82" s="1" t="s">
        <v>998</v>
      </c>
      <c r="AG82" s="1" t="s">
        <v>1841</v>
      </c>
      <c r="AL82" s="1" t="s">
        <v>1842</v>
      </c>
      <c r="BG82" s="1" t="s">
        <v>826</v>
      </c>
      <c r="BH82" s="2" t="s">
        <v>1000</v>
      </c>
    </row>
    <row r="83">
      <c r="A83" s="1" t="s">
        <v>1843</v>
      </c>
      <c r="B83" s="1" t="str">
        <f>IFERROR(__xludf.DUMMYFUNCTION("GOOGLETRANSLATE(A:A, ""en"", ""te"")"),"హాకర్ పే .1081")</f>
        <v>హాకర్ పే .1081</v>
      </c>
      <c r="C83" s="1" t="s">
        <v>1844</v>
      </c>
      <c r="D83" s="1" t="str">
        <f>IFERROR(__xludf.DUMMYFUNCTION("GOOGLETRANSLATE(C:C, ""en"", ""te"")"),"""ఆస్ట్రేలియన్ ఫైటర్"" అని కూడా పిలువబడే హాకర్ పి .1081, ఇరవయ్యవ శతాబ్దం మధ్య నుండి బ్రిటిష్ జెట్ విమానం ఒక నమూనా. నిర్మించిన ఏకైక ఉదాహరణ 1951 లో జరిగిన ప్రమాదంలో నాశనం చేయబడింది. 1949 లో, రాయల్ ఆస్ట్రేలియన్ వైమానిక దళం (RAAF) ఆస్ట్రేలియాలో నిర్మించిన ఇద్"&amp;"దరు యోధుల పున ments స్థాపనలను అంచనా వేయడం ప్రారంభించింది: కామన్వెల్త్ ఎయిర్‌క్రాఫ్ట్ కార్పొరేషన్ (CAC) మరియు డి హవిలాండ్ ఆస్ట్రేలియా యొక్క రక్త పిశాచులు నిర్మించిన మస్టాంగ్స్ ( DHA). [1] గ్రుమ్మన్ ఎఫ్ 9 ఎఫ్ పాంథర్ మరియు సిఎసి సిఎ -23 తో సహా వరుస డిజైన్లు "&amp;"పరిగణించబడ్డాయి-కాక్ చేత అసాధారణమైన, ట్విన్-జెట్ ఆల్-వెదర్ డిజైన్. హాకర్ విమానం కూడా ఒక ప్రతిపాదనను సమర్పించింది, హాకర్ p.1052 ఆధారంగా స్వీప్-వింగ్, స్వీప్-టెయిల్ ఫైటర్ కోసం, కానీ రోల్స్ రాయిస్ టే ఇంజిన్‌ను ఉపయోగించడం. ఈ తరహాలో P.1052 (VX279) యొక్క రెండవ "&amp;"నమూనాను సవరించడం ప్రారంభించింది, అయినప్పటికీ రోల్స్ రాయిస్ నేన్ ఇంజిన్ ఇప్పటికే అమర్చబడి ఉంది. 1052 స్థానంలో ఒకే తోక-ఉనికి పైపుతో భర్తీ చేయబడింది. . అయితే, 1950 మధ్య నాటికి, RAAF అత్యవసరంగా దాని మస్టాంగ్స్‌కు ప్రత్యామ్నాయం అవసరం, వాటిలో కొన్ని కొరియాలో చర"&amp;"్యలో ఉన్నాయి మరియు MIG-15S తో ఘర్షణలు జరిపే అవకాశాన్ని ఎదుర్కొన్నాయి. P.1081 కనీసం కొన్ని సంవత్సరాలు వాస్తవికంగా పనిచేయలేదు, కాబట్టి రెడీమేడ్ ఫైటర్ అవసరం. నార్త్ అమెరికన్ ఎఫ్ -86 సాబెర్ కొరియాలో యుఎస్ వైమానిక దళంతో పనిచేస్తుండగా, యుఎస్‌ఎఫ్‌కు పూర్తి ప్రాధ"&amp;"ాన్యత ఉంది మరియు ఎఫ్ -86 ను కనీసం కొన్ని సంవత్సరాలు RAAF కి పంపిణీ చేయలేము. . గ్లోస్టర్ ఉల్కాపాతం యొక్క 8 వేరియంట్, ఇది అప్పటికే RAF తో సేవలో ఉంది. నవంబర్ 1950 లో, p.1081 కోసం ఆదేశాలు జరగవని ating హించి, హాకర్ అభివృద్ధిని నిలిపివేయాలని నిర్ణయించుకున్నాడు."&amp;" UK లో ఉన్న ఈ నమూనాను హాకర్ రాయల్ ఎయిర్క్రాఫ్ట్ ఎస్టాబ్లిష్మెంట్ (RAE) కు అప్పగించారు. దాని స్వీప్ తోక p.1052 యొక్క మాక్ సంఖ్యను మాక్ 0.9-0.95 ప్రాంతంగా పెంచింది, ఇది అక్షసంబంధంతో నడిచే హాకర్ హంటర్ రూపకల్పనకు దోహదపడే విలువైన డేటాను అందిస్తుంది. 3 ఏప్రిల్ "&amp;"1951 న, పి .1081 ప్రోటోటైప్ దాని పైలట్, స్క్వాడ్రన్ నాయకుడు టి. ఎస్. ""వింపీ"" వాడే. [4] 1920 నుండి హాకర్ విమానం నుండి డేటా [5] సాధారణ లక్షణాలు పనితీరు సంబంధిత అభివృద్ధి")</f>
        <v>"ఆస్ట్రేలియన్ ఫైటర్" అని కూడా పిలువబడే హాకర్ పి .1081, ఇరవయ్యవ శతాబ్దం మధ్య నుండి బ్రిటిష్ జెట్ విమానం ఒక నమూనా. నిర్మించిన ఏకైక ఉదాహరణ 1951 లో జరిగిన ప్రమాదంలో నాశనం చేయబడింది. 1949 లో, రాయల్ ఆస్ట్రేలియన్ వైమానిక దళం (RAAF) ఆస్ట్రేలియాలో నిర్మించిన ఇద్దరు యోధుల పున ments స్థాపనలను అంచనా వేయడం ప్రారంభించింది: కామన్వెల్త్ ఎయిర్‌క్రాఫ్ట్ కార్పొరేషన్ (CAC) మరియు డి హవిలాండ్ ఆస్ట్రేలియా యొక్క రక్త పిశాచులు నిర్మించిన మస్టాంగ్స్ ( DHA). [1] గ్రుమ్మన్ ఎఫ్ 9 ఎఫ్ పాంథర్ మరియు సిఎసి సిఎ -23 తో సహా వరుస డిజైన్లు పరిగణించబడ్డాయి-కాక్ చేత అసాధారణమైన, ట్విన్-జెట్ ఆల్-వెదర్ డిజైన్. హాకర్ విమానం కూడా ఒక ప్రతిపాదనను సమర్పించింది, హాకర్ p.1052 ఆధారంగా స్వీప్-వింగ్, స్వీప్-టెయిల్ ఫైటర్ కోసం, కానీ రోల్స్ రాయిస్ టే ఇంజిన్‌ను ఉపయోగించడం. ఈ తరహాలో P.1052 (VX279) యొక్క రెండవ నమూనాను సవరించడం ప్రారంభించింది, అయినప్పటికీ రోల్స్ రాయిస్ నేన్ ఇంజిన్ ఇప్పటికే అమర్చబడి ఉంది. 1052 స్థానంలో ఒకే తోక-ఉనికి పైపుతో భర్తీ చేయబడింది. . అయితే, 1950 మధ్య నాటికి, RAAF అత్యవసరంగా దాని మస్టాంగ్స్‌కు ప్రత్యామ్నాయం అవసరం, వాటిలో కొన్ని కొరియాలో చర్యలో ఉన్నాయి మరియు MIG-15S తో ఘర్షణలు జరిపే అవకాశాన్ని ఎదుర్కొన్నాయి. P.1081 కనీసం కొన్ని సంవత్సరాలు వాస్తవికంగా పనిచేయలేదు, కాబట్టి రెడీమేడ్ ఫైటర్ అవసరం. నార్త్ అమెరికన్ ఎఫ్ -86 సాబెర్ కొరియాలో యుఎస్ వైమానిక దళంతో పనిచేస్తుండగా, యుఎస్‌ఎఫ్‌కు పూర్తి ప్రాధాన్యత ఉంది మరియు ఎఫ్ -86 ను కనీసం కొన్ని సంవత్సరాలు RAAF కి పంపిణీ చేయలేము. . గ్లోస్టర్ ఉల్కాపాతం యొక్క 8 వేరియంట్, ఇది అప్పటికే RAF తో సేవలో ఉంది. నవంబర్ 1950 లో, p.1081 కోసం ఆదేశాలు జరగవని ating హించి, హాకర్ అభివృద్ధిని నిలిపివేయాలని నిర్ణయించుకున్నాడు. UK లో ఉన్న ఈ నమూనాను హాకర్ రాయల్ ఎయిర్క్రాఫ్ట్ ఎస్టాబ్లిష్మెంట్ (RAE) కు అప్పగించారు. దాని స్వీప్ తోక p.1052 యొక్క మాక్ సంఖ్యను మాక్ 0.9-0.95 ప్రాంతంగా పెంచింది, ఇది అక్షసంబంధంతో నడిచే హాకర్ హంటర్ రూపకల్పనకు దోహదపడే విలువైన డేటాను అందిస్తుంది. 3 ఏప్రిల్ 1951 న, పి .1081 ప్రోటోటైప్ దాని పైలట్, స్క్వాడ్రన్ నాయకుడు టి. ఎస్. "వింపీ" వాడే. [4] 1920 నుండి హాకర్ విమానం నుండి డేటా [5] సాధారణ లక్షణాలు పనితీరు సంబంధిత అభివృద్ధి</v>
      </c>
      <c r="E83" s="1" t="s">
        <v>1845</v>
      </c>
      <c r="M83" s="1" t="s">
        <v>1724</v>
      </c>
      <c r="N83" s="1" t="str">
        <f>IFERROR(__xludf.DUMMYFUNCTION("GOOGLETRANSLATE(M:M, ""en"", ""te"")"),"ఫైటర్ విమానం")</f>
        <v>ఫైటర్ విమానం</v>
      </c>
      <c r="P83" s="1" t="s">
        <v>1846</v>
      </c>
      <c r="Q83" s="1" t="str">
        <f>IFERROR(__xludf.DUMMYFUNCTION("GOOGLETRANSLATE(P:P, ""en"", ""te"")"),"హాకర్ విమానం")</f>
        <v>హాకర్ విమానం</v>
      </c>
      <c r="R83" s="1" t="s">
        <v>1847</v>
      </c>
      <c r="U83" s="4">
        <v>18433.0</v>
      </c>
      <c r="V83" s="1">
        <v>1.0</v>
      </c>
      <c r="W83" s="1">
        <v>1.0</v>
      </c>
      <c r="X83" s="1" t="s">
        <v>1848</v>
      </c>
      <c r="Y83" s="1" t="s">
        <v>1849</v>
      </c>
      <c r="Z83" s="1" t="s">
        <v>1850</v>
      </c>
      <c r="AA83" s="1" t="s">
        <v>1851</v>
      </c>
      <c r="AB83" s="1" t="s">
        <v>1852</v>
      </c>
      <c r="AC83" s="1" t="s">
        <v>1853</v>
      </c>
      <c r="AD83" s="1" t="s">
        <v>1854</v>
      </c>
      <c r="AE83" s="1" t="s">
        <v>1855</v>
      </c>
      <c r="AG83" s="1" t="s">
        <v>1856</v>
      </c>
      <c r="AI83" s="1" t="s">
        <v>1857</v>
      </c>
      <c r="AM83" s="1" t="s">
        <v>983</v>
      </c>
      <c r="AN83" s="1" t="str">
        <f>IFERROR(__xludf.DUMMYFUNCTION("GOOGLETRANSLATE(AM:AM, ""en"", ""te"")"),"రాయల్ ఎయిర్క్రాఫ్ట్ స్థాపన")</f>
        <v>రాయల్ ఎయిర్క్రాఫ్ట్ స్థాపన</v>
      </c>
      <c r="AO83" s="1" t="s">
        <v>984</v>
      </c>
      <c r="BR83" s="1" t="s">
        <v>1858</v>
      </c>
      <c r="BS83" s="1" t="s">
        <v>1859</v>
      </c>
    </row>
    <row r="84">
      <c r="A84" s="1" t="s">
        <v>1860</v>
      </c>
      <c r="B84" s="1" t="str">
        <f>IFERROR(__xludf.DUMMYFUNCTION("GOOGLETRANSLATE(A:A, ""en"", ""te"")"),"బెల్లాంకా సిహెచ్ -200 పేస్‌మేకర్")</f>
        <v>బెల్లాంకా సిహెచ్ -200 పేస్‌మేకర్</v>
      </c>
      <c r="C84" s="1" t="s">
        <v>1861</v>
      </c>
      <c r="D84" s="1" t="str">
        <f>IFERROR(__xludf.DUMMYFUNCTION("GOOGLETRANSLATE(C:C, ""en"", ""te"")"),"బెల్లాంకా సిహెచ్ -200 పేస్‌మేకర్ 1920 లలో అమెరికాలో నిర్మించిన ఆరు సీట్ల, హై-వింగ్, సింగిల్-ఇంజిన్ యుటిలిటీ విమానం. ఇది రైట్ డబ్ల్యుబి -2 యొక్క అభివృద్ధి, బెల్లాంకా 1926 లో హక్కులను సంపాదించింది మరియు రకం సర్టిఫికేట్ పొందిన మొదటి బెల్లాంకా-బ్రాండెడ్ విమాన"&amp;"ం. CH-200 అనేక మార్గదర్శక సుదూర విమానాలు మరియు దూరం మరియు ఓర్పు రికార్డులపై ప్రయత్నాలలో ఉపయోగించబడింది. 1928 లాస్ ఏంజిల్స్ ఎయిర్ రేసుల్లో, విక్టర్ డాలిన్ చేత పైలట్ చేయబడిన సిహెచ్ -200 స్పీడ్ ట్రయల్స్‌లో (సగటు 104.65 mph (168.42 కిమీ/గం)) రెండవ స్థానంలో ని"&amp;"లిచింది మరియు సమర్థత ట్రయల్స్‌ను గెలుచుకుంది. అదే సంవత్సరం, లెఫ్టినెంట్ రాయల్ థామస్ రిలయన్స్ (NX4484) లో 35 గంటల 25 నిమిషాల ప్రపంచ ఓర్పు రికార్డును నెలకొల్పాడు. కల్నల్ హుబెర్ట్ జూలియన్ బెల్లాంకా J-2 స్పెషల్ NR782W (S/N 1101) లో మరొక రికార్డు సృష్టించాడు, "&amp;"సవరించిన CH-200 ఒక ప్యాకర్డ్ DR-980 డీజిల్ ఇంజిన్‌తో తిరిగి ఇంజిన్ చేయబడింది, దీనిలో అతను 84 గంటలు 32 నిమిషాలు ఎత్తులో ఉన్నాడు, ఒక రికార్డు ఎన్నడూ విచ్ఛిన్నం కాని డీజిల్స్ కోసం. 11 డిసెంబర్ 1928 మరియు 25 జూన్ 1929 మధ్య, పెరువియన్ ఏవియేటర్లు కార్లోస్ మార్ట"&amp;"ినెజ్ డి పినిల్లోస్ మరియు కార్లోస్ జెగర్రా లాన్‌ఫ్రాంకో లాటిన్ అమెరికా పర్యటనలో పెరో అనే సిహెచ్ -200 ను ఎగురవేసారు. ఆ సమయంలో, వారు మొత్తం విమానంలో 157 గంటలు 55 నిమిషాల్లో 20,635 కిమీ (12,822 మైళ్ళు) కవర్ చేశారు, 13 దేశాలు మరియు 25 నగరాలను సందర్శించారు. సా"&amp;"ధారణ లక్షణాలు పనితీరు సంబంధిత అభివృద్ధి")</f>
        <v>బెల్లాంకా సిహెచ్ -200 పేస్‌మేకర్ 1920 లలో అమెరికాలో నిర్మించిన ఆరు సీట్ల, హై-వింగ్, సింగిల్-ఇంజిన్ యుటిలిటీ విమానం. ఇది రైట్ డబ్ల్యుబి -2 యొక్క అభివృద్ధి, బెల్లాంకా 1926 లో హక్కులను సంపాదించింది మరియు రకం సర్టిఫికేట్ పొందిన మొదటి బెల్లాంకా-బ్రాండెడ్ విమానం. CH-200 అనేక మార్గదర్శక సుదూర విమానాలు మరియు దూరం మరియు ఓర్పు రికార్డులపై ప్రయత్నాలలో ఉపయోగించబడింది. 1928 లాస్ ఏంజిల్స్ ఎయిర్ రేసుల్లో, విక్టర్ డాలిన్ చేత పైలట్ చేయబడిన సిహెచ్ -200 స్పీడ్ ట్రయల్స్‌లో (సగటు 104.65 mph (168.42 కిమీ/గం)) రెండవ స్థానంలో నిలిచింది మరియు సమర్థత ట్రయల్స్‌ను గెలుచుకుంది. అదే సంవత్సరం, లెఫ్టినెంట్ రాయల్ థామస్ రిలయన్స్ (NX4484) లో 35 గంటల 25 నిమిషాల ప్రపంచ ఓర్పు రికార్డును నెలకొల్పాడు. కల్నల్ హుబెర్ట్ జూలియన్ బెల్లాంకా J-2 స్పెషల్ NR782W (S/N 1101) లో మరొక రికార్డు సృష్టించాడు, సవరించిన CH-200 ఒక ప్యాకర్డ్ DR-980 డీజిల్ ఇంజిన్‌తో తిరిగి ఇంజిన్ చేయబడింది, దీనిలో అతను 84 గంటలు 32 నిమిషాలు ఎత్తులో ఉన్నాడు, ఒక రికార్డు ఎన్నడూ విచ్ఛిన్నం కాని డీజిల్స్ కోసం. 11 డిసెంబర్ 1928 మరియు 25 జూన్ 1929 మధ్య, పెరువియన్ ఏవియేటర్లు కార్లోస్ మార్టినెజ్ డి పినిల్లోస్ మరియు కార్లోస్ జెగర్రా లాన్‌ఫ్రాంకో లాటిన్ అమెరికా పర్యటనలో పెరో అనే సిహెచ్ -200 ను ఎగురవేసారు. ఆ సమయంలో, వారు మొత్తం విమానంలో 157 గంటలు 55 నిమిషాల్లో 20,635 కిమీ (12,822 మైళ్ళు) కవర్ చేశారు, 13 దేశాలు మరియు 25 నగరాలను సందర్శించారు. సాధారణ లక్షణాలు పనితీరు సంబంధిత అభివృద్ధి</v>
      </c>
      <c r="E84" s="1" t="s">
        <v>1862</v>
      </c>
      <c r="M84" s="1" t="s">
        <v>757</v>
      </c>
      <c r="N84" s="1" t="str">
        <f>IFERROR(__xludf.DUMMYFUNCTION("GOOGLETRANSLATE(M:M, ""en"", ""te"")"),"సివిల్ యుటిలిటీ విమానం")</f>
        <v>సివిల్ యుటిలిటీ విమానం</v>
      </c>
      <c r="P84" s="1" t="s">
        <v>1863</v>
      </c>
      <c r="Q84" s="1" t="str">
        <f>IFERROR(__xludf.DUMMYFUNCTION("GOOGLETRANSLATE(P:P, ""en"", ""te"")"),"బెల్లాంకా")</f>
        <v>బెల్లాంకా</v>
      </c>
      <c r="R84" s="2" t="s">
        <v>1864</v>
      </c>
      <c r="S84" s="1" t="s">
        <v>1865</v>
      </c>
      <c r="T84" s="1" t="str">
        <f>IFERROR(__xludf.DUMMYFUNCTION("GOOGLETRANSLATE(S:S, ""en"", ""te"")"),"గియుసేప్ మారియో బెల్లాంకా")</f>
        <v>గియుసేప్ మారియో బెల్లాంకా</v>
      </c>
      <c r="U84" s="1">
        <v>1928.0</v>
      </c>
      <c r="W84" s="1" t="s">
        <v>178</v>
      </c>
      <c r="X84" s="1" t="s">
        <v>1866</v>
      </c>
      <c r="Y84" s="1" t="s">
        <v>1867</v>
      </c>
      <c r="AD84" s="1" t="s">
        <v>1868</v>
      </c>
      <c r="AE84" s="1" t="s">
        <v>1869</v>
      </c>
      <c r="AF84" s="1" t="s">
        <v>1870</v>
      </c>
      <c r="AL84" s="1" t="s">
        <v>1871</v>
      </c>
      <c r="BF84" s="2" t="s">
        <v>1872</v>
      </c>
      <c r="BI84" s="1" t="s">
        <v>1873</v>
      </c>
      <c r="BR84" s="1" t="s">
        <v>1874</v>
      </c>
      <c r="BS84" s="1" t="s">
        <v>1875</v>
      </c>
    </row>
    <row r="85">
      <c r="A85" s="1" t="s">
        <v>1876</v>
      </c>
      <c r="B85" s="1" t="str">
        <f>IFERROR(__xludf.DUMMYFUNCTION("GOOGLETRANSLATE(A:A, ""en"", ""te"")"),"పైపర్ PA-15 వాగబాండ్")</f>
        <v>పైపర్ PA-15 వాగబాండ్</v>
      </c>
      <c r="C85" s="1" t="s">
        <v>1877</v>
      </c>
      <c r="D85" s="1" t="str">
        <f>IFERROR(__xludf.DUMMYFUNCTION("GOOGLETRANSLATE(C:C, ""en"", ""te"")"),"పైపర్ PA-15 వాగబాండ్ మరియు PA-17 వాగబాండ్ రెండు-సీట్ల, హై-వింగ్, సాంప్రదాయిక గేర్ లైట్ విమానాలు, ఇవి వ్యక్తిగత ఉపయోగం కోసం మరియు విమాన శిక్షణ కోసం రూపొందించబడ్డాయి మరియు 1948 నుండి పైపర్ విమానం నిర్మించాయి. [1] [2] PA-15 మొదటి ప్రపంచ యుద్ధానంతర పైపర్ విమా"&amp;"న రూపకల్పన. ఇది ప్రసిద్ధ పైపర్ పిల్లలను సృష్టించిన అదే ఉత్పత్తి సాధనాన్ని, అలాగే అనేక కబ్ స్ట్రక్చరల్ భాగాలు (తోక ఉపరితలాలు, ల్యాండింగ్ గేర్, చాలా రెక్కల భాగాలు) ను ఉపయోగించుకుంది. [3] వాగబాండ్‌లో ఒక వింగ్ ఉంది, ఇది ఒక బే చిన్నది (30 అడుగులు (9.1 మీ) వర్స"&amp;"ెస్ 36 అడుగులు (11.0 మీ)) పిల్లపై కంటే 36 అడుగులు (11.0 మీ)), ఇది అనధికారిక పదానికి రకాన్ని వివరించడానికి దారితీసింది: షార్ట్-వింగ్ పైపర్. ఇది విమానాన్ని కనీస పదార్థం, రూపకల్పన మరియు అభివృద్ధి ఖర్చులతో నిర్మించడానికి అనుమతించింది మరియు యుద్ధం తరువాత పైపర్"&amp;" విమానాలను దివాలా నుండి ఆదా చేసిన ఘనత. PA-15 అనే ప్రోటోటైప్ 3 నవంబర్ 1947 న మొదటి విమానంలో సాధించింది, జనవరి 1948 నుండి ఉత్పత్తి విమానాల డెలివరీలు. [4] వాగబాండ్స్ కబ్ యొక్క టెన్డం సీటింగ్‌కు బదులుగా రెండుసార్లు సైడ్-బై-సైడ్ సీటింగ్‌తో కొత్త ఫ్యూజ్‌లేజ్‌ను"&amp;" ఉపయోగించారు. [2] PA-17 వాగబాండ్ వెర్షన్ ద్వంద్వ నియంత్రణలను కలిగి ఉంది, దీనిని పైలట్ శిక్షణ కోసం ఉపయోగించుకునేలా చేస్తుంది. ఇది ఒక బంగీ త్రాడు షాక్-శోషక ల్యాండింగ్ గేర్ (PA-15 లో ఘన గేర్) మరియు 65 HP (48 kW) కాంటినెంటల్ A-65 ఇంజిన్ కలిగి ఉంది. [1] వాగబాం"&amp;"డ్ తరువాత పైపర్ PA-16 క్లిప్పర్, ఇది తప్పనిసరిగా 17 లో (43 సెం.మీ) పొడవైన ఫ్యూజ్‌లేజ్, 108 హెచ్‌పి (81 కిలోవాట్ పేసర్, ట్రై-పేసర్ మరియు కోల్ట్, ఇవి వాగబాండ్ డిజైన్ యొక్క అన్ని వైవిధ్యాలు మరియు తద్వారా అన్ని షార్ట్వింగ్ పైపర్లు. [1] [2] మార్చి 2018 లో USA "&amp;"లో 167 PA-15 లు [5] మరియు 101 PA-17 లు [6] నమోదు చేయబడ్డాయి. మార్చి 2018 లో కెనడాలో 13 PA-15 లు మరియు 12 PA-17 లు నమోదు చేయబడ్డాయి. [7] 1978 ఎయిర్క్రాఫ్ట్ డైరెక్టరీ నుండి డేటా., [1] [10] సాధారణ లక్షణాలు పనితీరు సంబంధిత అభివృద్ధి: పోల్చదగిన విమానం: వికీమీడ"&amp;"ియా కామన్స్ వద్ద పైపర్ PA-15 వాగబాండ్‌కు సంబంధించిన మీడియా")</f>
        <v>పైపర్ PA-15 వాగబాండ్ మరియు PA-17 వాగబాండ్ రెండు-సీట్ల, హై-వింగ్, సాంప్రదాయిక గేర్ లైట్ విమానాలు, ఇవి వ్యక్తిగత ఉపయోగం కోసం మరియు విమాన శిక్షణ కోసం రూపొందించబడ్డాయి మరియు 1948 నుండి పైపర్ విమానం నిర్మించాయి. [1] [2] PA-15 మొదటి ప్రపంచ యుద్ధానంతర పైపర్ విమాన రూపకల్పన. ఇది ప్రసిద్ధ పైపర్ పిల్లలను సృష్టించిన అదే ఉత్పత్తి సాధనాన్ని, అలాగే అనేక కబ్ స్ట్రక్చరల్ భాగాలు (తోక ఉపరితలాలు, ల్యాండింగ్ గేర్, చాలా రెక్కల భాగాలు) ను ఉపయోగించుకుంది. [3] వాగబాండ్‌లో ఒక వింగ్ ఉంది, ఇది ఒక బే చిన్నది (30 అడుగులు (9.1 మీ) వర్సెస్ 36 అడుగులు (11.0 మీ)) పిల్లపై కంటే 36 అడుగులు (11.0 మీ)), ఇది అనధికారిక పదానికి రకాన్ని వివరించడానికి దారితీసింది: షార్ట్-వింగ్ పైపర్. ఇది విమానాన్ని కనీస పదార్థం, రూపకల్పన మరియు అభివృద్ధి ఖర్చులతో నిర్మించడానికి అనుమతించింది మరియు యుద్ధం తరువాత పైపర్ విమానాలను దివాలా నుండి ఆదా చేసిన ఘనత. PA-15 అనే ప్రోటోటైప్ 3 నవంబర్ 1947 న మొదటి విమానంలో సాధించింది, జనవరి 1948 నుండి ఉత్పత్తి విమానాల డెలివరీలు. [4] వాగబాండ్స్ కబ్ యొక్క టెన్డం సీటింగ్‌కు బదులుగా రెండుసార్లు సైడ్-బై-సైడ్ సీటింగ్‌తో కొత్త ఫ్యూజ్‌లేజ్‌ను ఉపయోగించారు. [2] PA-17 వాగబాండ్ వెర్షన్ ద్వంద్వ నియంత్రణలను కలిగి ఉంది, దీనిని పైలట్ శిక్షణ కోసం ఉపయోగించుకునేలా చేస్తుంది. ఇది ఒక బంగీ త్రాడు షాక్-శోషక ల్యాండింగ్ గేర్ (PA-15 లో ఘన గేర్) మరియు 65 HP (48 kW) కాంటినెంటల్ A-65 ఇంజిన్ కలిగి ఉంది. [1] వాగబాండ్ తరువాత పైపర్ PA-16 క్లిప్పర్, ఇది తప్పనిసరిగా 17 లో (43 సెం.మీ) పొడవైన ఫ్యూజ్‌లేజ్, 108 హెచ్‌పి (81 కిలోవాట్ పేసర్, ట్రై-పేసర్ మరియు కోల్ట్, ఇవి వాగబాండ్ డిజైన్ యొక్క అన్ని వైవిధ్యాలు మరియు తద్వారా అన్ని షార్ట్వింగ్ పైపర్లు. [1] [2] మార్చి 2018 లో USA లో 167 PA-15 లు [5] మరియు 101 PA-17 లు [6] నమోదు చేయబడ్డాయి. మార్చి 2018 లో కెనడాలో 13 PA-15 లు మరియు 12 PA-17 లు నమోదు చేయబడ్డాయి. [7] 1978 ఎయిర్క్రాఫ్ట్ డైరెక్టరీ నుండి డేటా., [1] [10] సాధారణ లక్షణాలు పనితీరు సంబంధిత అభివృద్ధి: పోల్చదగిన విమానం: వికీమీడియా కామన్స్ వద్ద పైపర్ PA-15 వాగబాండ్‌కు సంబంధించిన మీడియా</v>
      </c>
      <c r="E85" s="1" t="s">
        <v>1878</v>
      </c>
      <c r="M85" s="1" t="s">
        <v>1879</v>
      </c>
      <c r="N85" s="1" t="str">
        <f>IFERROR(__xludf.DUMMYFUNCTION("GOOGLETRANSLATE(M:M, ""en"", ""te"")"),"వ్యక్తిగత మరియు శిక్షణా విమానం")</f>
        <v>వ్యక్తిగత మరియు శిక్షణా విమానం</v>
      </c>
      <c r="P85" s="1" t="s">
        <v>1880</v>
      </c>
      <c r="Q85" s="1" t="str">
        <f>IFERROR(__xludf.DUMMYFUNCTION("GOOGLETRANSLATE(P:P, ""en"", ""te"")"),"పైపర్ విమానం")</f>
        <v>పైపర్ విమానం</v>
      </c>
      <c r="R85" s="1" t="s">
        <v>1881</v>
      </c>
      <c r="U85" s="1" t="s">
        <v>1882</v>
      </c>
      <c r="V85" s="1">
        <v>601.0</v>
      </c>
      <c r="W85" s="1" t="s">
        <v>453</v>
      </c>
      <c r="X85" s="1" t="s">
        <v>1883</v>
      </c>
      <c r="Y85" s="1" t="s">
        <v>1884</v>
      </c>
      <c r="Z85" s="1" t="s">
        <v>1885</v>
      </c>
      <c r="AB85" s="1" t="s">
        <v>1886</v>
      </c>
      <c r="AC85" s="1" t="s">
        <v>1887</v>
      </c>
      <c r="AD85" s="1" t="s">
        <v>1888</v>
      </c>
      <c r="AE85" s="1" t="s">
        <v>1889</v>
      </c>
      <c r="AF85" s="1" t="s">
        <v>1890</v>
      </c>
      <c r="AG85" s="1" t="s">
        <v>1891</v>
      </c>
      <c r="AH85" s="1" t="s">
        <v>1892</v>
      </c>
      <c r="AJ85" s="1" t="s">
        <v>1893</v>
      </c>
      <c r="AP85" s="1" t="s">
        <v>1894</v>
      </c>
      <c r="AR85" s="1" t="s">
        <v>1895</v>
      </c>
      <c r="AS85" s="1" t="s">
        <v>1896</v>
      </c>
      <c r="AX85" s="1" t="s">
        <v>1897</v>
      </c>
      <c r="BA85" s="1" t="s">
        <v>275</v>
      </c>
      <c r="BG85" s="1" t="s">
        <v>1898</v>
      </c>
      <c r="BI85" s="1" t="s">
        <v>523</v>
      </c>
      <c r="BL85" s="1" t="s">
        <v>1899</v>
      </c>
      <c r="BM85" s="1" t="s">
        <v>1900</v>
      </c>
      <c r="BO85" s="1" t="s">
        <v>1901</v>
      </c>
      <c r="BR85" s="1" t="s">
        <v>1902</v>
      </c>
      <c r="BS85" s="1" t="s">
        <v>1903</v>
      </c>
      <c r="BT85" s="1" t="s">
        <v>1904</v>
      </c>
      <c r="DW85" s="1" t="s">
        <v>1905</v>
      </c>
    </row>
    <row r="86">
      <c r="A86" s="1" t="s">
        <v>1906</v>
      </c>
      <c r="B86" s="1" t="str">
        <f>IFERROR(__xludf.DUMMYFUNCTION("GOOGLETRANSLATE(A:A, ""en"", ""te"")"),"PZL ł.2")</f>
        <v>PZL ł.2</v>
      </c>
      <c r="C86" s="1" t="s">
        <v>1907</v>
      </c>
      <c r="D86" s="1" t="str">
        <f>IFERROR(__xludf.DUMMYFUNCTION("GOOGLETRANSLATE(C:C, ""en"", ""te"")"),"PZL ł.2 అనేది పోలిష్ ఆర్మీ కోఆపరేషన్ మరియు లైజన్ విమానం, ఇది 1929 లో వార్సాలోని పోల్స్కీ జకాడి లోట్నిక్జ్ (పిజెడ్ఎల్) లో నిర్మించబడింది. ప్రోటోటైప్‌తో సహా 31 విమానాల యొక్క చిన్న శ్రేణి మాత్రమే తయారు చేయబడింది మరియు 1930 లలో పోలిష్ వైమానిక దళం ఉపయోగించబడిం"&amp;"ది. 1931 లో ఆఫ్రికా చుట్టూ సుదూర పర్యటన సాధించినందుకు ఈ విమానం పోలాండ్‌లో ప్రసిద్ది చెందింది. 1927 లో, పోలిష్ యుద్ధ మంత్రిత్వ శాఖ సైనిక అనుసంధానం మరియు పరిశీలన విమానాల కోసం పోటీని ప్రారంభించింది. ఇది ఆర్మీ ల్యాండ్ యూనిట్లు ఉపయోగించే సాధారణం వైమానిక క్షేత్"&amp;"రాల నుండి పనిచేయడానికి ఉద్దేశించబడింది. PZL వర్క్స్ నుండి జెర్జీ డిబ్రోవ్స్కీ మరియు ఫ్రాన్సిస్జెక్ కోట్ ఒక విమానం ప్రతిపాదించారు, ప్రారంభంలో pzl.2. [1] ఇది మొదటి PZL డిజైన్లలో ఒకటి, దాని తక్కువ సంఖ్య ద్వారా సూచించబడింది. మొట్టమొదటి నమూనాను 1930 ప్రారంభంలో"&amp;" బోలెస్సావ్ ఓర్లియస్కి ఎగురవేసింది (తరువాత ఇది పౌర నమోదు SP-ADN ను పొందింది). [2] [3] 1930 లో ఈ విమానాన్ని పోలిష్ వైమానిక దళం పరీక్షించారు మరియు అంచనా వేసింది. వింగ్ మెకనైజేషన్ (ఫ్లాట్లు మరియు స్లాట్లు) కు ధన్యవాదాలు, దీనికి చిన్న టేకాఫ్ మరియు ల్యాండింగ్ "&amp;"ఉంది. [1] ఇది ఆ రోజుల్లో ప్రపంచ విమానయానంలో అధిక-లిఫ్ట్ పరికరాల కలయిక. [3] 1929 లో ఇంకా మూల్యాంకనం చేయబడిన లబ్లిన్ R-X మరియు PWS-5T2 పోటీ నమూనాలు సంతృప్తికరంగా లేవు, కాబట్టి పోలిష్ వైమానిక దళం 60 PZL.2 ను ఆదేశించింది. [2] ఈ విమానం జూలై 1931 లో ఆర్మీ కో-ఆప"&amp;"రేషన్ విమానాల కోసం రెండవ పోటీలో పాల్గొంది. అధునాతన హై-లిఫ్ట్ పరికరాలు మరియు PZL.2 యొక్క ఆల్-డ్యూరాలిమిన్ నిర్మాణం ఉన్నప్పటికీ, వైమానిక దళం సరళమైన, చౌకగా మరియు చాలా చౌకగా ఎంచుకోవాలని నిర్ణయించింది సంతృప్తికరమైన లుబ్లిన్ R-XIII విమానం. [2] 60 PZL.2 కోసం ప్ర"&amp;"ారంభ ఆర్డర్ చివరకు 30 కి తగ్గించబడింది, ఇవి ఏప్రిల్ 1930 మరియు ఆగస్టు 1931 మధ్య నిర్మించబడ్డాయి. [2] హోదా అప్పుడు PZL ł.2 (""ącznikowy"", అనుసంధానం) లేదా ł.2a కొరకు మార్చబడింది (PZL యొక్క ప్రారంభ పద్ధతిని అనుసరించి, విమాన ప్రయోజనాన్ని హోదాలో గుర్తించడానిక"&amp;"ి, ఒక ముసుగు PZL P.1 తరువాత). ప్రోటోటైప్‌తో సహా, వారు ఫ్యాక్టరీ సంఖ్యలను 55.1 - 55.31 తీసుకువెళ్లారు. [4] Ł.2 లో ఒకటి, సంఖ్య 55.10 సుదూర క్రీడా విమానం (సివిలియన్ రిజిస్ట్రేషన్ SP-AFA) గా మార్చబడింది. [2] ఇది ఇంధన ట్యాంకులు 600 ఎల్ మరియు 2000 కిలోమీటర్ల పర"&amp;"ిధిని కలిగి ఉంది. ఇది టౌనెండ్ రింగ్‌తో కూడా అమర్చబడింది. [1] ఆర్డర్లు తగ్గడం వల్ల, అనేక విమానాలకు భాగాలు ఉన్నాయి. 1930 లో, PZL పోలిష్ నేవీకి ł.2 యొక్క అనుసంధాన మరియు పెట్రోల్ ఫ్లోట్ ప్లేన్ వేరియంట్‌ను ప్రతిపాదించింది, ఇది PZL.9 ను నియమించింది, కానీ అది ని"&amp;"ర్మించబడలేదు. అప్పుడు, PZL మరొక పెట్రోలింగ్ మరియు ఫైటర్ ఫ్లోట్‌ప్లేన్‌ను ప్రతిపాదించింది, ł.2 భాగాలపై ఆధారపడి ఉంటుంది, pzl.15. ఇది సన్నని తోక విజృంభణతో తక్కువ-వింగ్ కలుపు మోనోప్లేన్, మరియు రెక్కలు, తోక మరియు ł.2 యొక్క ఇంజిన్‌ను ఉపయోగించుకుంది. ఇది నిర్మిం"&amp;"చబడలేదు. [1] Ł.2 (రెక్కలు, తోక, ఇంజిన్) యొక్క భాగాలు ప్రయాణీకుల విమానం ప్రోటోటైప్ PZL.16 లో ఉపయోగించబడ్డాయి. [1] PZL ł.2 అనేది హై-వింగ్ బ్రేస్డ్ పారాసోల్ వింగ్ మోనోప్లేన్, ఇది లేఅవుట్లో సాంప్రదాయిక, ఆల్-మెటల్ నిర్మాణం. ఇది డ్యూరాలిమిన్ ఫ్రేమ్డ్, కాన్వాస్ "&amp;"కవర్ ఫ్యూజ్‌లేజ్ కలిగి ఉంది (ఇంజిన్ భాగం డ్యూరాలిమిన్ తో కప్పబడి ఉంది). ఇద్దరు సిబ్బంది జంట నియంత్రణలతో ఓపెన్ కాక్‌పిట్స్‌లో కలిసి కూర్చున్నారు. పరిశీలకుడు రింగ్ మౌంటుపై 7.7 మిమీ లూయిస్ మెషిన్ గన్ కలిగి ఉన్నాడు. ఎలిప్టికల్ వింగ్ డ్యూరాలిమిన్ కన్స్ట్రక్షన్"&amp;", కాన్వాస్-కప్పబడిన, స్లాట్లు, ఫ్లాప్స్ మరియు ఫ్లాపెరాన్లతో అమర్చిన రెండు-స్పేర్. రవాణా కోసం రెక్కలను తొలగించవచ్చు. తోక డ్యూరాలిమిన్ నిర్మాణానికి చెందినది, కాన్వాస్ కప్పబడి ఉంది. ఇది వెనుక స్కిడ్‌తో సాంప్రదాయ స్థిర ల్యాండింగ్ గేర్‌ను కలిగి ఉంది. [1] ఇది 9"&amp;"-సిలిండర్ ఎయిర్-కూల్డ్ పోలిష్ స్కోడా వర్క్స్ లైసెన్స్-నిర్మించిన రైట్ వర్ల్‌విండ్ J-5A రేడియల్ ఇంజిన్ 240 HP (179 kW) ను టేకాఫ్ వద్ద మరియు 220 HP (164 kW) నామమాత్రంగా పంపిణీ చేస్తుంది, రెండు-బ్లేడ్ చెక్క ప్రొపెల్లర్‌ను నడుపుతుంది, 2.7 మీటర్ల వ్యాసం (SP-AF"&amp;"A లో-మెటల్ ఒకటి). ఫ్యూజ్‌లేజ్‌లో 190-లీటర్ ఇంధన ట్యాంక్ (SP-AFA లో 600 L). క్రూయిజ్ ఇంధన వినియోగం 45-50 l/h. [5] మే 1930 లో, PZL.2 అనే ప్రోటోటైప్ Brno లో ఎయిర్ మీటింగ్‌లో బోలెస్సా ఓర్లియస్కి చూపబడింది, ఇక్కడ ఇది చిన్న ల్యాండింగ్ మరియు కనీస వేగంతో ప్రేక్షక"&amp;"ులను ఆకట్టుకుంది. వెనుక మెషిన్ గన్‌తో అమర్చిన తరువాత, ఇది డిసెంబర్ 1930 లో పారిస్ ఎయిర్ షోలో చూపబడింది. [1] సీరియల్ విమానాలను పోలిష్ వైమానిక దళం 1930 నుండి అనుసంధాన మరియు యుటిలిటీ విమానాలుగా ఉపయోగించారు, మొదట ఎస్కాడ్రెస్ సంఖ్య 43 మరియు 63 లో. [2] 1932 నుం"&amp;"డి వారు ఎక్కువగా లుబ్లిన్ R-XIII తో భర్తీ చేయబడ్డారు మరియు శిక్షణ కోసం బహిష్కరించబడ్డారు, ఇతరులు DęBLIN లో ఉన్నారు. క్రాష్లలో చాలా మంది దెబ్బతిన్నారు. ఫ్రేమ్ జాయింట్లలో విమానం రివెట్స్ అలసటతో బాధపడటం ప్రారంభించినప్పటి నుండి, అవి 1935 చివరి నాటికి పూర్తిగా"&amp;" వ్రాయబడ్డాయి. [2] PZL ł.2 SP-AFA అనేక సుదూర విమానాల కోసం ఉపయోగించబడింది. 1 ఫిబ్రవరి-5 మే 1931 మధ్య ఎ. బమాకో-డాకర్-పోర్ట్ ఎటియన్నే-కాసాబ్లాంకా-అలికాంటే-బోర్డియక్స్-పారిస్-బెర్లిన్-వార్సా 25,050 కిమీ-రూట్ (కొన్ని ఇతర స్టాప్‌లతో). ఈ విమానం అఫ్రిక్కంకా (పోలి"&amp;"ష్: ది ఆఫ్రికన్ ఫిమేల్) అనే మారుపేరుతో విమాన రిజిస్ట్రేషన్‌తో సమానంగా ఉంది. [1] జె. మరియు సాధారణం ఎయిర్‌స్ట్రిప్స్, 147 ఎగిరే సమయంలో, ఇంజిన్‌ను రెండుసార్లు మరమ్మతులు చేయవలసి ఉంది. [3] 7–8 జూన్ 1931 లో స్కేరాస్కి ఈ విమానాన్ని పోజ్నాస్ నుండి బుకారెస్ట్‌కు ర"&amp;"్యాలీలో ప్రయాణించాడు. జూలై 1932 లో ఇది రోన్లో అంతర్జాతీయ పోటీలో పోలిష్ గ్లైడర్స్ ఎస్జి -21 మరియు ఎస్జి -28 ను లాగింది (స్కేరాసిస్కి మళ్ళీ పైలట్ చేయబడింది). ఈ విమానం శరదృతువు 1935 లో వ్రాయబడింది. [1] పోలిష్ విమానాల డేటా 1893-1939, [6] పోల్స్కీ కాన్స్ట్రూక్"&amp;"జే లోట్నిక్జీ 1893-1939 [5] సాధారణ లక్షణాలు పనితీరు ఆయుధాల సంబంధిత అభివృద్ధి విమానం పోల్చదగిన పాత్ర, కాన్ఫిగరేషన్ మరియు ERA")</f>
        <v>PZL ł.2 అనేది పోలిష్ ఆర్మీ కోఆపరేషన్ మరియు లైజన్ విమానం, ఇది 1929 లో వార్సాలోని పోల్స్కీ జకాడి లోట్నిక్జ్ (పిజెడ్ఎల్) లో నిర్మించబడింది. ప్రోటోటైప్‌తో సహా 31 విమానాల యొక్క చిన్న శ్రేణి మాత్రమే తయారు చేయబడింది మరియు 1930 లలో పోలిష్ వైమానిక దళం ఉపయోగించబడింది. 1931 లో ఆఫ్రికా చుట్టూ సుదూర పర్యటన సాధించినందుకు ఈ విమానం పోలాండ్‌లో ప్రసిద్ది చెందింది. 1927 లో, పోలిష్ యుద్ధ మంత్రిత్వ శాఖ సైనిక అనుసంధానం మరియు పరిశీలన విమానాల కోసం పోటీని ప్రారంభించింది. ఇది ఆర్మీ ల్యాండ్ యూనిట్లు ఉపయోగించే సాధారణం వైమానిక క్షేత్రాల నుండి పనిచేయడానికి ఉద్దేశించబడింది. PZL వర్క్స్ నుండి జెర్జీ డిబ్రోవ్స్కీ మరియు ఫ్రాన్సిస్జెక్ కోట్ ఒక విమానం ప్రతిపాదించారు, ప్రారంభంలో pzl.2. [1] ఇది మొదటి PZL డిజైన్లలో ఒకటి, దాని తక్కువ సంఖ్య ద్వారా సూచించబడింది. మొట్టమొదటి నమూనాను 1930 ప్రారంభంలో బోలెస్సావ్ ఓర్లియస్కి ఎగురవేసింది (తరువాత ఇది పౌర నమోదు SP-ADN ను పొందింది). [2] [3] 1930 లో ఈ విమానాన్ని పోలిష్ వైమానిక దళం పరీక్షించారు మరియు అంచనా వేసింది. వింగ్ మెకనైజేషన్ (ఫ్లాట్లు మరియు స్లాట్లు) కు ధన్యవాదాలు, దీనికి చిన్న టేకాఫ్ మరియు ల్యాండింగ్ ఉంది. [1] ఇది ఆ రోజుల్లో ప్రపంచ విమానయానంలో అధిక-లిఫ్ట్ పరికరాల కలయిక. [3] 1929 లో ఇంకా మూల్యాంకనం చేయబడిన లబ్లిన్ R-X మరియు PWS-5T2 పోటీ నమూనాలు సంతృప్తికరంగా లేవు, కాబట్టి పోలిష్ వైమానిక దళం 60 PZL.2 ను ఆదేశించింది. [2] ఈ విమానం జూలై 1931 లో ఆర్మీ కో-ఆపరేషన్ విమానాల కోసం రెండవ పోటీలో పాల్గొంది. అధునాతన హై-లిఫ్ట్ పరికరాలు మరియు PZL.2 యొక్క ఆల్-డ్యూరాలిమిన్ నిర్మాణం ఉన్నప్పటికీ, వైమానిక దళం సరళమైన, చౌకగా మరియు చాలా చౌకగా ఎంచుకోవాలని నిర్ణయించింది సంతృప్తికరమైన లుబ్లిన్ R-XIII విమానం. [2] 60 PZL.2 కోసం ప్రారంభ ఆర్డర్ చివరకు 30 కి తగ్గించబడింది, ఇవి ఏప్రిల్ 1930 మరియు ఆగస్టు 1931 మధ్య నిర్మించబడ్డాయి. [2] హోదా అప్పుడు PZL ł.2 ("ącznikowy", అనుసంధానం) లేదా ł.2a కొరకు మార్చబడింది (PZL యొక్క ప్రారంభ పద్ధతిని అనుసరించి, విమాన ప్రయోజనాన్ని హోదాలో గుర్తించడానికి, ఒక ముసుగు PZL P.1 తరువాత). ప్రోటోటైప్‌తో సహా, వారు ఫ్యాక్టరీ సంఖ్యలను 55.1 - 55.31 తీసుకువెళ్లారు. [4] Ł.2 లో ఒకటి, సంఖ్య 55.10 సుదూర క్రీడా విమానం (సివిలియన్ రిజిస్ట్రేషన్ SP-AFA) గా మార్చబడింది. [2] ఇది ఇంధన ట్యాంకులు 600 ఎల్ మరియు 2000 కిలోమీటర్ల పరిధిని కలిగి ఉంది. ఇది టౌనెండ్ రింగ్‌తో కూడా అమర్చబడింది. [1] ఆర్డర్లు తగ్గడం వల్ల, అనేక విమానాలకు భాగాలు ఉన్నాయి. 1930 లో, PZL పోలిష్ నేవీకి ł.2 యొక్క అనుసంధాన మరియు పెట్రోల్ ఫ్లోట్ ప్లేన్ వేరియంట్‌ను ప్రతిపాదించింది, ఇది PZL.9 ను నియమించింది, కానీ అది నిర్మించబడలేదు. అప్పుడు, PZL మరొక పెట్రోలింగ్ మరియు ఫైటర్ ఫ్లోట్‌ప్లేన్‌ను ప్రతిపాదించింది, ł.2 భాగాలపై ఆధారపడి ఉంటుంది, pzl.15. ఇది సన్నని తోక విజృంభణతో తక్కువ-వింగ్ కలుపు మోనోప్లేన్, మరియు రెక్కలు, తోక మరియు ł.2 యొక్క ఇంజిన్‌ను ఉపయోగించుకుంది. ఇది నిర్మించబడలేదు. [1] Ł.2 (రెక్కలు, తోక, ఇంజిన్) యొక్క భాగాలు ప్రయాణీకుల విమానం ప్రోటోటైప్ PZL.16 లో ఉపయోగించబడ్డాయి. [1] PZL ł.2 అనేది హై-వింగ్ బ్రేస్డ్ పారాసోల్ వింగ్ మోనోప్లేన్, ఇది లేఅవుట్లో సాంప్రదాయిక, ఆల్-మెటల్ నిర్మాణం. ఇది డ్యూరాలిమిన్ ఫ్రేమ్డ్, కాన్వాస్ కవర్ ఫ్యూజ్‌లేజ్ కలిగి ఉంది (ఇంజిన్ భాగం డ్యూరాలిమిన్ తో కప్పబడి ఉంది). ఇద్దరు సిబ్బంది జంట నియంత్రణలతో ఓపెన్ కాక్‌పిట్స్‌లో కలిసి కూర్చున్నారు. పరిశీలకుడు రింగ్ మౌంటుపై 7.7 మిమీ లూయిస్ మెషిన్ గన్ కలిగి ఉన్నాడు. ఎలిప్టికల్ వింగ్ డ్యూరాలిమిన్ కన్స్ట్రక్షన్, కాన్వాస్-కప్పబడిన, స్లాట్లు, ఫ్లాప్స్ మరియు ఫ్లాపెరాన్లతో అమర్చిన రెండు-స్పేర్. రవాణా కోసం రెక్కలను తొలగించవచ్చు. తోక డ్యూరాలిమిన్ నిర్మాణానికి చెందినది, కాన్వాస్ కప్పబడి ఉంది. ఇది వెనుక స్కిడ్‌తో సాంప్రదాయ స్థిర ల్యాండింగ్ గేర్‌ను కలిగి ఉంది. [1] ఇది 9-సిలిండర్ ఎయిర్-కూల్డ్ పోలిష్ స్కోడా వర్క్స్ లైసెన్స్-నిర్మించిన రైట్ వర్ల్‌విండ్ J-5A రేడియల్ ఇంజిన్ 240 HP (179 kW) ను టేకాఫ్ వద్ద మరియు 220 HP (164 kW) నామమాత్రంగా పంపిణీ చేస్తుంది, రెండు-బ్లేడ్ చెక్క ప్రొపెల్లర్‌ను నడుపుతుంది, 2.7 మీటర్ల వ్యాసం (SP-AFA లో-మెటల్ ఒకటి). ఫ్యూజ్‌లేజ్‌లో 190-లీటర్ ఇంధన ట్యాంక్ (SP-AFA లో 600 L). క్రూయిజ్ ఇంధన వినియోగం 45-50 l/h. [5] మే 1930 లో, PZL.2 అనే ప్రోటోటైప్ Brno లో ఎయిర్ మీటింగ్‌లో బోలెస్సా ఓర్లియస్కి చూపబడింది, ఇక్కడ ఇది చిన్న ల్యాండింగ్ మరియు కనీస వేగంతో ప్రేక్షకులను ఆకట్టుకుంది. వెనుక మెషిన్ గన్‌తో అమర్చిన తరువాత, ఇది డిసెంబర్ 1930 లో పారిస్ ఎయిర్ షోలో చూపబడింది. [1] సీరియల్ విమానాలను పోలిష్ వైమానిక దళం 1930 నుండి అనుసంధాన మరియు యుటిలిటీ విమానాలుగా ఉపయోగించారు, మొదట ఎస్కాడ్రెస్ సంఖ్య 43 మరియు 63 లో. [2] 1932 నుండి వారు ఎక్కువగా లుబ్లిన్ R-XIII తో భర్తీ చేయబడ్డారు మరియు శిక్షణ కోసం బహిష్కరించబడ్డారు, ఇతరులు DęBLIN లో ఉన్నారు. క్రాష్లలో చాలా మంది దెబ్బతిన్నారు. ఫ్రేమ్ జాయింట్లలో విమానం రివెట్స్ అలసటతో బాధపడటం ప్రారంభించినప్పటి నుండి, అవి 1935 చివరి నాటికి పూర్తిగా వ్రాయబడ్డాయి. [2] PZL ł.2 SP-AFA అనేక సుదూర విమానాల కోసం ఉపయోగించబడింది. 1 ఫిబ్రవరి-5 మే 1931 మధ్య ఎ. బమాకో-డాకర్-పోర్ట్ ఎటియన్నే-కాసాబ్లాంకా-అలికాంటే-బోర్డియక్స్-పారిస్-బెర్లిన్-వార్సా 25,050 కిమీ-రూట్ (కొన్ని ఇతర స్టాప్‌లతో). ఈ విమానం అఫ్రిక్కంకా (పోలిష్: ది ఆఫ్రికన్ ఫిమేల్) అనే మారుపేరుతో విమాన రిజిస్ట్రేషన్‌తో సమానంగా ఉంది. [1] జె. మరియు సాధారణం ఎయిర్‌స్ట్రిప్స్, 147 ఎగిరే సమయంలో, ఇంజిన్‌ను రెండుసార్లు మరమ్మతులు చేయవలసి ఉంది. [3] 7–8 జూన్ 1931 లో స్కేరాస్కి ఈ విమానాన్ని పోజ్నాస్ నుండి బుకారెస్ట్‌కు ర్యాలీలో ప్రయాణించాడు. జూలై 1932 లో ఇది రోన్లో అంతర్జాతీయ పోటీలో పోలిష్ గ్లైడర్స్ ఎస్జి -21 మరియు ఎస్జి -28 ను లాగింది (స్కేరాసిస్కి మళ్ళీ పైలట్ చేయబడింది). ఈ విమానం శరదృతువు 1935 లో వ్రాయబడింది. [1] పోలిష్ విమానాల డేటా 1893-1939, [6] పోల్స్కీ కాన్స్ట్రూక్జే లోట్నిక్జీ 1893-1939 [5] సాధారణ లక్షణాలు పనితీరు ఆయుధాల సంబంధిత అభివృద్ధి విమానం పోల్చదగిన పాత్ర, కాన్ఫిగరేషన్ మరియు ERA</v>
      </c>
      <c r="E86" s="1" t="s">
        <v>1908</v>
      </c>
      <c r="M86" s="1" t="s">
        <v>1909</v>
      </c>
      <c r="N86" s="1" t="str">
        <f>IFERROR(__xludf.DUMMYFUNCTION("GOOGLETRANSLATE(M:M, ""en"", ""te"")"),"అనుసంధాన విమానం")</f>
        <v>అనుసంధాన విమానం</v>
      </c>
      <c r="O86" s="1" t="s">
        <v>1910</v>
      </c>
      <c r="P86" s="1" t="s">
        <v>1911</v>
      </c>
      <c r="Q86" s="1" t="str">
        <f>IFERROR(__xludf.DUMMYFUNCTION("GOOGLETRANSLATE(P:P, ""en"", ""te"")"),"Pzl")</f>
        <v>Pzl</v>
      </c>
      <c r="R86" s="2" t="s">
        <v>1912</v>
      </c>
      <c r="U86" s="1">
        <v>1930.0</v>
      </c>
      <c r="V86" s="1">
        <v>31.0</v>
      </c>
      <c r="W86" s="1">
        <v>2.0</v>
      </c>
      <c r="X86" s="1" t="s">
        <v>1913</v>
      </c>
      <c r="Y86" s="1" t="s">
        <v>1914</v>
      </c>
      <c r="Z86" s="1" t="s">
        <v>1915</v>
      </c>
      <c r="AA86" s="1" t="s">
        <v>1916</v>
      </c>
      <c r="AB86" s="1" t="s">
        <v>1917</v>
      </c>
      <c r="AC86" s="1" t="s">
        <v>1918</v>
      </c>
      <c r="AD86" s="1" t="s">
        <v>1919</v>
      </c>
      <c r="AE86" s="1" t="s">
        <v>1920</v>
      </c>
      <c r="AG86" s="1" t="s">
        <v>1921</v>
      </c>
      <c r="AK86" s="1" t="s">
        <v>1922</v>
      </c>
      <c r="AM86" s="1" t="s">
        <v>1923</v>
      </c>
      <c r="AN86" s="1" t="str">
        <f>IFERROR(__xludf.DUMMYFUNCTION("GOOGLETRANSLATE(AM:AM, ""en"", ""te"")"),"పోలిష్ వైమానిక దళం")</f>
        <v>పోలిష్ వైమానిక దళం</v>
      </c>
      <c r="AO86" s="1" t="s">
        <v>1924</v>
      </c>
      <c r="AZ86" s="1" t="s">
        <v>1925</v>
      </c>
      <c r="BA86" s="1" t="s">
        <v>1926</v>
      </c>
      <c r="BB86" s="1">
        <v>1935.0</v>
      </c>
      <c r="BE86" s="1" t="s">
        <v>1927</v>
      </c>
      <c r="BJ86" s="1" t="s">
        <v>1928</v>
      </c>
      <c r="BL86" s="1" t="s">
        <v>1929</v>
      </c>
      <c r="BM86" s="1" t="s">
        <v>1930</v>
      </c>
      <c r="BO86" s="1" t="s">
        <v>1931</v>
      </c>
      <c r="BT86" s="1" t="s">
        <v>1932</v>
      </c>
    </row>
    <row r="87">
      <c r="A87" s="1" t="s">
        <v>1933</v>
      </c>
      <c r="B87" s="1" t="str">
        <f>IFERROR(__xludf.DUMMYFUNCTION("GOOGLETRANSLATE(A:A, ""en"", ""te"")"),"సోప్విత్ ట్రిప్లేన్")</f>
        <v>సోప్విత్ ట్రిప్లేన్</v>
      </c>
      <c r="C87" s="1" t="s">
        <v>1934</v>
      </c>
      <c r="D87" s="1" t="str">
        <f>IFERROR(__xludf.DUMMYFUNCTION("GOOGLETRANSLATE(C:C, ""en"", ""te"")"),"సోప్విత్ ట్రిప్లేన్ మొదటి ప్రపంచ యుద్ధంలో సోప్విత్ ఏవియేషన్ కంపెనీ రూపొందించిన మరియు తయారు చేసిన బ్రిటిష్ సింగిల్ సీట్ ఫైటర్ విమానం. కార్యాచరణ సేవను చూసిన మొట్టమొదటి సైనిక ట్రిప్లేన్ ఇది యొక్క వ్యత్యాసాన్ని కలిగి ఉంది. ట్రిప్లేన్‌ను సంస్థ యొక్క ప్రయోగాత్మ"&amp;"క విభాగం ఒక ప్రైవేట్ వెంచర్‌గా అభివృద్ధి చేసింది, ఈ ప్రాజెక్టుకు డిజైనర్ హెర్బర్ట్ స్మిత్ నాయకత్వం వహించారు. వింగ్ కాన్ఫిగరేషన్‌లో దాని స్పష్టమైన వ్యత్యాసం పక్కన పెడితే, ఈ విమానం సంస్థ యొక్క విజయవంతమైన బిప్‌లేన్ ఫైటర్, సోప్విత్ పప్‌తో అనేక సారూప్యతలను పంచ"&amp;"ుకుంది. ప్రోటోటైప్ ట్రిప్లేన్ 28 మే 1916 న తన తొలి విమానంలో ప్రదర్శించింది మరియు రెండు నెలల తరువాత ఫ్రెంచ్ థియేటర్‌కు పంపబడింది, అక్కడ ఇది దాని అసాధారణమైన ఆరోహణ మరియు అధిక యుక్తికి అధిక ప్రశంసలను పొందింది. 1916 చివరలో, అడ్మిరల్టీ నుండి వచ్చిన ఆర్డర్‌లకు ప"&amp;"్రతిస్పందనగా ఈ రకం యొక్క పరిమాణ ఉత్పత్తి ప్రారంభమైంది. 1917 ప్రారంభంలో, ట్రిప్లేన్ యొక్క ఉత్పత్తి ఉదాహరణలు రాయల్ నావల్ ఎయిర్ సర్వీస్ స్క్వాడ్రన్లతో వచ్చాయి. ట్రిప్లేన్ వేగంగా అత్యుత్తమ చురుకుదనం కలిగిస్తుందని నిరూపించబడింది, తద్వారా అది ఎగిరిన స్క్వాడ్రన్"&amp;"లలో ఆ స్క్వాడ్రన్లలో త్వరగా విజయవంతమైందని భావించారు. [సైటేషన్ అవసరం] ప్రత్యర్థి పైలట్లకు విస్తరించిన రకానికి ప్రశంసలు; ఇంపీరియల్ జర్మనీ సంగ్రహించిన ఉదాహరణల ద్వారా ట్రిప్లేన్‌ను విస్తృతంగా అధ్యయనం చేసింది మరియు కొద్దిసేపటికే అనేక ట్రై-వింగ్డ్ విమానాలను ఉత్"&amp;"పత్తి చేసింది. ఏదేమైనా, ట్రిప్లేన్ మరింత సాంప్రదాయిక సోప్త్ పప్ తో తక్కువ సంఖ్యలో నిర్మించబడింది. 1917 చివరి భాగంలో సోప్విత్ ఒంటె యొక్క పెరుగుతున్న సంఖ్యలో ఒంటె సంఖ్యలు రావడంతో ట్రిప్లేన్‌ను క్రియాశీల సేవ నుండి ఉపసంహరించుకోవాలని నిర్ణయించారు. మనుగడలో ఉన్న"&amp;" త్రిపాదిలు సంఘర్షణ ముగిసిన తరువాత నెలల వరకు కార్యాచరణ శిక్షకులు మరియు ప్రయోగాత్మక విమానాలుగా పనిచేస్తూనే ఉన్నాయి. మొదటి ప్రపంచ యుద్ధంలో, సోప్విత్ ఏవియేషన్ కంపెనీ సైనిక విమానాల యొక్క ప్రముఖ బ్రిటిష్ తయారీదారుగా మారింది. [3] ఈ వివాదం మధ్య, దాని ఉద్యోగులలో "&amp;"ఒకరైన హెర్బర్ట్ స్మిత్, సోప్విత్ పప్, సింగిల్-సీట్ల బిప్‌లేన్ ఫైటర్ విమానాలను రూపొందించారు, దీనిని ఏవియేషన్ రచయిత జె.ఎమ్. బ్రూస్ ""ప్రపంచంలోని గొప్ప విమానాలలో ఒకటి"" గా వర్ణించారు. [3] ఇది ఏరోడైనమిక్ కోణం నుండి, దాని యుగానికి అద్భుతమైన నిర్వహణ లక్షణాలను క"&amp;"లిగి ఉన్న సమర్థవంతమైన పోరాట యోధుడు అయితే, కుక్కపిల్ల పూర్తిగా సాంప్రదాయిక రూపకల్పన. సోప్విత్ యొక్క ప్రయోగాత్మక విభాగంలో ఉన్న కొన్ని గణాంకాలు, వారసుడిని అభివృద్ధి చేయడానికి ప్రయత్నించాయి, బదులుగా అటువంటి విమానానికి కొత్త భావనలకు మార్గదర్శకత్వం వహిస్తుంది; "&amp;"అటువంటి ఆశయాల నుండి ట్రిప్లేన్ ఉద్భవిస్తుంది. [3] ప్రారంభంలో, సోప్విత్ ట్రిప్లేన్ భావన యొక్క అభివృద్ధిని ప్రైవేట్ వెంచర్ చొరవగా కొనసాగించాలని నిర్ణయించుకున్నాడు. [3] 28 మే 1916 న కంపెనీ ప్రయోగాత్మక విభాగం ఆమోదించిన ఈ డిజైన్, SOPWITH L.R.T.TR కు సమకాలీనమైన"&amp;"ది. ప్రాజెక్ట్, ఇది ప్రోటోటైప్ దశకు మించి పురోగతి సాధించలేదు; కొత్త ప్రాజెక్ట్ కోసం ఐకానిక్ ట్రిప్లేన్ కాన్ఫిగరేషన్‌ను అవలంబించడానికి స్మిత్ L.R.T.TR. యొక్క వైవిధ్య వింగ్ కాన్ఫిగరేషన్ ద్వారా ప్రేరణ పొందిందని బ్రూస్ ulated హించాడు. [3] వింగ్ కాన్ఫిగరేషన్ ప"&amp;"రంగా స్పష్టమైన వ్యత్యాసానికి మించి, ట్రిప్లేన్ యొక్క రూపకల్పన ఎక్కువగా కుక్కపిల్లలతో అనుగుణంగా ఉంటుంది. ఇది ""చాలా సరళమైన విమానం"" గా వర్ణించబడింది. [3] ప్రారంభ ""ట్రిప్లేన్ అని పిలవబడే ప్రోటోటైప్"" 28 మే 1916 న మొదటిసారి ఎగిరింది, సోప్విత్ టెస్ట్ పైలట్ హ"&amp;"్యారీ హాకర్‌తో నియంత్రణలు. [4] టేకాఫ్ చేసిన మూడు నిమిషాల్లో, హాకర్ విమానం, సీరియల్ N500, మూడుసార్లు వరుసగా లూప్ చేయడం ద్వారా చూపరులను ఆశ్చర్యపరిచాడు. [5] రాడికల్ డిజైన్ ఉన్నప్పటికీ విమానంలో అతని అధిక విశ్వాసం దీనికి కారణం అని హాకర్ గుర్తించారు. [3] ట్రిప్"&amp;"లేన్ చాలా చురుకైనది, సమర్థవంతమైన, బాగా హార్మోనైజ్డ్ నియంత్రణలతో. [6] యుక్తి ఉన్నప్పుడు, ట్రిప్లేన్ అసాధారణమైన రూపాన్ని ప్రదర్శించింది. రోలింగ్ చేసేటప్పుడు విమానం ""తాగిన దశల ఫ్లైట్"" లాగా ఉందని ఒక పరిశీలకుడు గుర్తించాడు. [7] ప్రారంభంలో ఎటువంటి ఆయుధాలు లేన"&amp;"ప్పటికీ, N500 తరువాత ఒకే విక్కర్స్ మెషిన్ గన్‌తో అమర్చబడింది, ఇది కాక్‌పిట్ ముందు కేంద్రంగా అమర్చబడింది. [3] జూలై 1916 లో, N500 ను ""ఎ"" నావల్ స్క్వాడ్రన్, 1 నావల్ వింగ్ తో మూల్యాంకనం కోసం డంకిర్క్‌కు పంపారు. శత్రు విమానాలను అడ్డగించడానికి వచ్చిన 15 నిమిష"&amp;"ాల్లోనే అమలులోకి రావడం, N500 త్వరగా విజయవంతమైందని నిరూపించబడింది. బ్రూస్ ప్రకారం, ఇది ఆదర్శప్రాయమైన యుక్తిని మరియు యుగానికి ఎక్కడానికి అసాధారణమైన రేటును ప్రదర్శించింది. [3] రెండవ నమూనా, N504, ఆగష్టు 1916 లో దాని తొలి విమానంలో ప్రదర్శించింది. మొదటి నమూనా న"&amp;"ుండి దాని ప్రాధమిక వ్యత్యాసం 130 HP క్లెర్జెట్ 9 బి ఇంజిన్ యొక్క సంస్థాపన. [8] N504 చివరికి అదే సంవత్సరం డిసెంబర్‌లో ఫ్రాన్స్‌కు పంపబడింది. [9] ఈ విమానం అనేక స్క్వాడ్రన్లకు మార్పిడి శిక్షకుడిగా పనిచేసింది. [9] జూలై 1916 మరియు జనవరి 1917 మధ్య, అడ్మిరల్టీ మ"&amp;"ొత్తం 95 ట్రిప్లేన్ల కోసం సోప్విత్‌కు రెండు ఒప్పందాలను జారీ చేసింది, మొత్తం 46 విమానాల కోసం క్లేటన్ &amp; షటిల్వర్త్ లిమిటెడ్‌కు రెండు ఒప్పందాలు, మరియు 25 విమానాల కోసం ఓక్లే &amp; కో లిమిటెడ్ కు ఒక ఒప్పందం. [[(చేర్చు రాయల్ ఫ్లయింగ్ కార్ప్స్ (ఆర్‌ఎఫ్‌సి) కోసం ఆధున"&amp;"ిక విమానాలను కోరుతూ, యుద్ధ కార్యాలయం 106 ట్రిప్లేన్‌లకు క్లేటన్ &amp; షటిల్వర్త్‌కు ఒక ఒప్పందం కుదుర్చుకుంది. [11] [12] ఈ రకం యొక్క పరిమాణ ఉత్పత్తి 1916 చివరలో ప్రారంభమైంది. మొట్టమొదటి సోప్విత్ నిర్మించిన ట్రిప్లేన్లు క్లేటన్ &amp; షటిల్వర్త్ కు పంపిణీ చేయబడ్డాయి"&amp;", వారు వారి మొదటి ట్రిప్లేన్‌ను 2 డిసెంబర్ 1916 న పంపిణీ చేశారు. [13] అల్బాట్రోస్ D.II యొక్క ఆవిర్భావం తరువాత అధిక పనితీరు గల పోరాట విమానాల కోసం మిత్రరాజ్యాల శక్తుల మధ్య పునరుద్ధరించిన ఆవశ్యకత, ఇదే కాలపరిమితిలో ఇంపీరియల్ జర్మనీతో సేవలోకి ప్రవేశించింది, ఇద"&amp;"ి అనుబంధ వైమానిక ఆధిపత్యాన్ని బెదిరించింది. [8] ఫిబ్రవరి 1917 లో, యుద్ధ కార్యాలయం అడ్మిరల్టీ యొక్క స్పాడ్ S.VII ఒప్పందాల కోసం తన ట్రిప్లేన్ ఆదేశాలను మార్పిడి చేయడానికి అంగీకరించింది. [11] [14] [15] సోప్విత్ మరియు క్లేటన్ &amp; షటిల్వర్త్ ఇద్దరూ తమ RNAS ఉత్పత్"&amp;"తి ఉత్తర్వులను విజయవంతంగా నెరవేర్చినప్పటికీ, [10] ఓక్లే, ముందు అనుభవం లేని విమానాలను కలిగి లేరు, అక్టోబర్ 1917 లో దాని ఒప్పందం రద్దు చేయబడటానికి ముందు మూడు ట్రిప్లేన్లను మాత్రమే పంపిణీ చేసింది. [16] [17] తెలియని కారణాల వల్ల, క్లేటన్ &amp; షటిల్వర్త్‌కు జారీ చ"&amp;"ేసిన RFC ట్రిప్లేన్ ఒప్పందం RNA లకు బదిలీ చేయకుండా రద్దు చేయబడింది. [11] రకం యొక్క మొత్తం ఉత్పత్తి 147 విమానాలు. [1] [14] సోప్విత్ ట్రిప్లేన్ ఒకే సీటు ఫైటర్ విమానం; ఇది మునుపటి కుక్కపిల్లలతో దాని ఫ్యూజ్‌లేజ్ మరియు ఎంపెనేజ్ వంటి దాని రూపకల్పన లక్షణాలలో గణన"&amp;"ీయమైన మొత్తాన్ని పంచుకుంది. ఫ్యూజ్‌లేజ్ నిర్మాణాత్మకంగా సమానంగా ఉన్నప్పటికీ, బ్రూస్ అనేక తేడాలు ఉన్నాయని పేర్కొన్నాడు. [3] ఒక ఉదాహరణ సెంటర్ వింగ్స్ కోసం ఉన్న అటాచ్మెంట్ పాయింట్లు, వీటిని ఫ్యూజ్‌లేజ్ యొక్క ఎగువ మరియు దిగువ పొడవైనవి మరియు సెంటర్-సెక్షన్ స్ట"&amp;"్రట్‌లకు కూడా జతచేయబడ్డాయి. ట్రిప్లేన్‌లో మాత్రమే ఉన్న ఒక ఆవిష్కరణ సింగిల్ బ్రాడ్-క్యార్డ్ ఇంటర్‌ప్లేన్ స్ట్రట్‌లను ఉపయోగించడం, ఇది దిగువ మరియు ఎగువ రెక్కల మధ్య నిరంతరం నడిచింది. [3] ట్రిప్లేన్ యొక్క అత్యంత విలక్షణమైన లక్షణం దాని మూడు ఇరుకైన తీగ రెక్కలు; "&amp;"ఇవి పైలట్‌కు మెరుగైన వీక్షణ క్షేత్రాన్ని అందించాయి. ఈ రెక్కలు కుక్కపిల్లల మాదిరిగానే ఉన్నాయి, అయితే ప్రాంతం పరంగా 21 చదరపు అడుగులు మాత్రమే తక్కువ. [3] మూడు రెక్కలకు ఐలెరాన్లు అమర్చారు. సాపేక్షంగా ఇరుకైన తీగ మరియు స్వల్ప స్పాన్ రెక్కలు అధిక స్థాయి యుక్తిని"&amp;" అందించడం కారణమని చెప్పబడింది. [3] ఫిబ్రవరి 1917 లో చిన్న 8 అడుగుల స్పాన్ టెయిల్‌ప్లేన్ పరిచయం మెరుగైన ఎలివేటర్ ప్రతిస్పందనతో ఆపాదించబడింది. [18] అసలు తోక అసెంబ్లీ కుక్కపిల్లలతో సమానంగా ఉంటుంది, వేరియబుల్ ఇన్సిడెన్స్ టెయిల్‌ప్లేన్‌ను చేర్చడం మినహా, ఇది సర"&amp;"్దుబాటు చేయవచ్చు, తద్వారా విమానం చేతులెత్తేయవచ్చు. [19] [3] ట్రిప్లేన్ మొదట్లో 110 హెచ్‌పి క్లెగెట్ 9 జెడ్ తొమ్మిది సిలిండర్ రోటరీ ఇంజిన్ చేత శక్తిని పొందింది. ఏదేమైనా, ఉత్పత్తి ఉదాహరణలలో ఎక్కువ భాగం మరింత శక్తివంతమైన 130 HP మతాధికారి 9 బి రోటరీతో అమర్చార"&amp;"ు. కనీసం ఒక ట్రిప్లేన్ 110 హెచ్‌పి లే రోన్ రోటరీ ఇంజిన్‌తో పరీక్షించబడింది, కానీ ఇది పనితీరులో గణనీయమైన మెరుగుదలని అందించలేదు, దాని ఆరోహణ రేటులో స్వల్ప పెరుగుదల మాత్రమే ప్రయోజనం. [13] నంబర్ 1 నావల్ స్క్వాడ్రన్ డిసెంబర్ 1916 నాటికి ట్రిప్లేన్‌తో పూర్తిగా ప"&amp;"నిచేసింది, కాని ఫర్జన్స్ నుండి చిపిల్లీకి మకాం మార్చే ఫిబ్రవరి 1917 వరకు స్క్వాడ్రన్ ఎటువంటి ముఖ్యమైన చర్యను చూడలేదు. [20] నం 8 నావల్ స్క్వాడ్రన్ ఫిబ్రవరి 1917 లో తన ట్రిప్లేన్లను అందుకుంది. [21] [13] ఏప్రిల్ మరియు మే 1917 మధ్య రకాన్ని కలిగి ఉన్న 9 మరియు "&amp;"10 నావల్ స్క్వాడ్రన్లు. [22] ఒక బ్రిటిష్ ట్రిప్లేన్ మినహా మిగతావన్నీ ఫ్రాన్స్ కేంద్రంగా ఉన్న స్క్వాడ్రన్లకు పంపబడ్డాయి; ఈ ఏకైక విమానం బదులుగా ఏజియన్‌కు పంపబడింది, అయినప్పటికీ దాని సేవా వివరాలు మరియు ఉద్దేశ్యం ఎక్కువగా తెలియదు, 26 మార్చి 1917 న సలోనికాలో క"&amp;"్రాష్-ల్యాండింగ్ తర్వాత దాని ఉపయోగం తగ్గించబడింది. [23] బ్రిటిష్ వారు పక్కన పెడితే, ట్రిప్లేన్ యొక్క ఇతర ప్రధాన ఆపరేటర్ డంకిర్క్ వద్ద ఉన్న ఒక ఫ్రెంచ్ నావల్ స్క్వాడ్రన్, ఇది 17 విమానాలను అందుకుంది. [24] [25] డిసెంబర్ 1917 లో ఎగ్జిబిషన్ ప్రయోజనాల కోసం ఒక ఉద"&amp;"ాహరణ అమెరికాకు పంపబడింది. ఇంకా, ఇంపీరియల్ రష్యన్ ఎయిర్ సర్వీస్ 1917 చివరి భాగంలో ఒకే ట్రిపున్ను నిర్వహించింది, దాని విధి తెలియదు. [26] ట్రిప్లేన్ పోరాట తొలి ప్రదర్శన చాలా విజయవంతమైంది. కొత్త ఫైటర్ యొక్క అసాధారణమైన ఆరోహణ రేటు మరియు అధిక సేవా పైకప్పు అల్బాట"&amp;"్రోస్ D.III కంటే గణనీయమైన ప్రయోజనాన్ని ఇచ్చింది, అయినప్పటికీ ట్రిప్లేన్ డైవ్‌లో నెమ్మదిగా ఉంది. [27] ఏప్రిల్ 1917 లో, రెడ్ బారన్ అని పిలువబడే మన్‌ఫ్రెడ్ వాన్ రిచ్‌థోఫెన్, ఆ సమయంలో ట్రిప్లేన్ ఉత్తమ మిత్రరాజ్యాల పోరాట యోధుడు, ఎర్నెస్ట్ వాన్ హోప్పర్ వంటి ఇతర"&amp;" జర్మన్ సీనియర్ అధికారులచే ప్రతిధ్వనించిన ఒక సెంటిమెంట్. [28] బహుళ ట్రిపున్లు సంగ్రహించబడ్డాయి మరియు గణనీయమైన మూల్యాంకనం మరియు అధ్యయనానికి లోబడి ఉన్నాయి. [29] విమానం యొక్క పనితీరును జర్మన్లు ​​ఎంతగానో ఆకట్టుకున్నారు, ఇది జర్మన్ విమానాల తయారీదారులలో క్లుప్"&amp;"త ట్రిప్లేన్ వ్యామోహాన్ని సృష్టించింది. వారి ప్రయత్నాలు ఫలితంగా 34 వేర్వేరు ప్రోటోటైప్‌లు లేవు, వీటిలో ఫోకర్ V.4, విజయవంతమైన ఫోకర్ Dr.i యొక్క నమూనా. [30] పైలట్లు ఈ విమానం ట్రిపుహౌండ్ లేదా ట్రిప్ అని మారుపేరు పెట్టారు. [31] ట్రిప్లేన్ ప్రముఖంగా ""బి"" ఫ్లై"&amp;"ట్ 10 నావల్ స్క్వాడ్రన్ చేత ఎగురవేయబడింది, దీనిని ""బ్లాక్ ఫ్లైట్"" అని పిలుస్తారు. ఈ ఆల్-కెనడియన్ విమానాలను ఏస్ రేమండ్ కొల్లిషా ఆదేశించారు. బ్లాక్ మారియా, బ్లాక్ ప్రిన్స్, బ్లాక్ జార్జ్, బ్లాక్ డెత్ మరియు బ్లాక్ షీప్ అనే వారి విమానం వారి నల్ల-పెయింట్ రెక"&amp;"్కలు మరియు కౌనింగ్స్ ద్వారా వేరు చేయబడుతుంది. [7] బ్లాక్ ఫ్లైట్ మూడు నెలల్లో 87 జర్మన్ విమానాలను మూడు నెలల్లో పేర్కొంది, ట్రిప్లేన్ కలిగి ఉంది. కొల్లిషా తన చివరికి 60 విజయాలలో 34 పరుగులు చేశాడు, అతన్ని టాప్ ట్రిప్లేన్ ఏస్ గా నిలిచాడు. [32] [33] ట్రిప్లేన్"&amp;" యొక్క పోరాట వృత్తి తులనాత్మకంగా క్లుప్తంగా ఉంది, ఎందుకంటే ఇది మరమ్మత్తు చేయడం కష్టమని తేలింది. [28] రెక్కలు మరియు ఫ్యూజ్‌లేజ్‌ను కూల్చివేయకుండా ఇంధనం మరియు చమురు ట్యాంకులు ప్రాప్యత చేయలేవు; సాపేక్షంగా చిన్న మరమ్మతులు కూడా వెనుక ఎచెలోన్ మరమ్మతు డిపోలలో చే"&amp;"యవలసి వచ్చింది. 1917 వేసవిలో విడి భాగాలు పొందడం కష్టమైంది, దీని ఫలితంగా నంబర్ 1 నావల్ స్క్వాడ్రన్ యొక్క పూర్తి 18 నుండి 15 విమానాలకు తగ్గించబడింది. [34] బ్రూస్ ప్రకారం, స్క్వాడ్రన్లు తమ ట్రిపున్లను మెరుగైన టెయిల్‌ప్లేన్‌తో రీఫిట్ చేయడానికి నెమ్మదిగా ఉన్నా"&amp;"యని ఆమోదయోగ్యమైనది. మూడు విమానాల రెక్కలు నిటారుగా ఉన్న డైవ్స్‌లో కూలిపోయినందున ట్రిప్లేన్ నిర్మాణాత్మక బలహీనతకు ఖ్యాతిని పొందింది. సబ్ కాంట్రాక్టర్ క్లేటన్ &amp; షటిల్వర్త్ నిర్మించిన 46 విమానంలో లైట్ గేజ్ బ్రేసింగ్ వైర్లను ఉపయోగించడం ఈ లోపం కారణమని చెప్పబడిం"&amp;"ది. [36] నంబర్ 10 నావల్ స్క్వాడ్రన్ యొక్క అనేక మంది పైలట్లు వారి ట్రిప్లేన్లను బలోపేతం చేయడానికి కేబుల్స్ లేదా అదనపు వైర్లను ఉపయోగించారు. [36] నిర్మాణాత్మక బలహీనత యొక్క ఆందోళనలకు ఎటువంటి పదార్ధం లేదని బ్రూస్ ఆరోపించాడు. [8] 1918 లో, మనుగడలో ఉన్న ట్రిప్లేన"&amp;"్స్ యొక్క ఇన్బోర్డ్ కాబేన్ స్ట్రట్‌ల మధ్య స్పాన్వైస్ కంప్రెషన్ స్ట్రట్‌ను వ్యవస్థాపించడానికి RAF సాంకేతిక ఉత్తర్వును జారీ చేసింది. ఒక విమానం, సీరియల్ N5912, శిక్షకుడిగా ఉపయోగించబడుతున్నప్పుడు ఎగువ రెక్కపై అదనపు మిడ్-బే ఫ్లయింగ్ వైర్లతో అమర్చారు. ట్రిప్లేన"&amp;"్ యొక్క మరొక లోపం దాని తేలికపాటి ఆయుధాలు. [37] సమకాలీన ఆల్బాట్రోస్ యోధులు రెండు తుపాకులతో సాయుధమయ్యారు, కాని చాలా ట్రిపుల్స్ ఒక సమకాలీకరించబడిన విక్కర్స్ మెషిన్ గన్ తీసుకువెళ్లారు. ట్రిప్లేన్‌కు జంట తుపాకులను సరిపోయే ప్రయత్నాలు మిశ్రమ ఫలితాలను ఎదుర్కొన్నా"&amp;"యి. క్లేటన్ &amp; షటిల్వర్త్ జంట తుపాకులతో ఆరు ప్రయోగాత్మక ట్రిపుల్లను నిర్మించారు. [14] ఈ విమానాలలో కొన్ని జూలై 1917 లో 1 మరియు 10 నావల్ స్క్వాడ్రన్లతో పోరాట సేవలను చూశాయి, కాని పనితీరు తగ్గించబడింది మరియు సింగిల్ గన్ ప్రామాణికంగా ఉంది. [38] ఓక్లే నిర్మించిన"&amp;" ట్రిప్లేన్స్ ట్విన్ గన్స్, ఇంజనీరింగ్ మార్పును కలిగి ఉంటుంది, ఇది ఉత్పత్తిని తీవ్రంగా ఆలస్యం చేసింది. [17] జూన్ 1917 లో, నం 4 నావల్ స్క్వాడ్రన్ మొట్టమొదటి సోప్‌స్‌తో ఒంటెలను అందుకుంది మరియు ధృడమైన, మెరుగైన సాయుధ పోరాట యోధుడి యొక్క ప్రయోజనాలు త్వరగా స్పష్"&amp;"టమయ్యాయి. సంఖ్య 8 మరియు 9 నావల్ స్క్వాడ్రన్లు జూలై ప్రారంభంలో మరియు ఆగస్టు ప్రారంభంలో 1917 ఆగస్టు ప్రారంభంలో ఒంటెలతో తిరిగి అమర్చబడ్డాయి. [39] నం 10 నావల్ స్క్వాడ్రన్ ఆగస్టు చివరలో మార్చబడింది, దాని మిగిలిన ట్రిపుల్లను నంబర్ 1 నావల్ స్క్వాడ్రన్ గా మార్చిం"&amp;"ది. [36] నెం. 1917 చివరి నాటికి, బతికి ఉన్న ట్రిప్లేన్‌లను 12 వ నెంబరు నావల్ స్క్వాడ్రన్‌తో అధునాతన శిక్షకులుగా ఉపయోగించారు. కొంతకాలం, ఈ రకం ప్రయోగాత్మక మరియు శిక్షణ ప్రయోజనాల కోసం వాడుకలో ఉంది; అక్టోబర్ 1918 నాటికి విమానాలు ప్రదర్శించినట్లు ఉదాహరణలు నమోద"&amp;"ు చేయబడ్డాయి. [41] ఆరుగురు బ్రిటిష్ ఏసెస్ వారి విజయాలన్నింటినీ సోప్విత్ ట్రిప్లేన్స్‌లో చేశాడు. ఇవి జాన్ ఆల్బర్ట్ పేజ్ (7), థామస్ కల్లింగ్ (6), సిరిల్ అస్క్యూ ఐర్ (6), ఎఫ్. హెచ్. మేనార్డ్ (6), జెరాల్డ్ ఎవార్ట్ నాష్ (6) మరియు ఆంథోనీ ఆర్నాల్డ్ (5). .")</f>
        <v>సోప్విత్ ట్రిప్లేన్ మొదటి ప్రపంచ యుద్ధంలో సోప్విత్ ఏవియేషన్ కంపెనీ రూపొందించిన మరియు తయారు చేసిన బ్రిటిష్ సింగిల్ సీట్ ఫైటర్ విమానం. కార్యాచరణ సేవను చూసిన మొట్టమొదటి సైనిక ట్రిప్లేన్ ఇది యొక్క వ్యత్యాసాన్ని కలిగి ఉంది. ట్రిప్లేన్‌ను సంస్థ యొక్క ప్రయోగాత్మక విభాగం ఒక ప్రైవేట్ వెంచర్‌గా అభివృద్ధి చేసింది, ఈ ప్రాజెక్టుకు డిజైనర్ హెర్బర్ట్ స్మిత్ నాయకత్వం వహించారు. వింగ్ కాన్ఫిగరేషన్‌లో దాని స్పష్టమైన వ్యత్యాసం పక్కన పెడితే, ఈ విమానం సంస్థ యొక్క విజయవంతమైన బిప్‌లేన్ ఫైటర్, సోప్విత్ పప్‌తో అనేక సారూప్యతలను పంచుకుంది. ప్రోటోటైప్ ట్రిప్లేన్ 28 మే 1916 న తన తొలి విమానంలో ప్రదర్శించింది మరియు రెండు నెలల తరువాత ఫ్రెంచ్ థియేటర్‌కు పంపబడింది, అక్కడ ఇది దాని అసాధారణమైన ఆరోహణ మరియు అధిక యుక్తికి అధిక ప్రశంసలను పొందింది. 1916 చివరలో, అడ్మిరల్టీ నుండి వచ్చిన ఆర్డర్‌లకు ప్రతిస్పందనగా ఈ రకం యొక్క పరిమాణ ఉత్పత్తి ప్రారంభమైంది. 1917 ప్రారంభంలో, ట్రిప్లేన్ యొక్క ఉత్పత్తి ఉదాహరణలు రాయల్ నావల్ ఎయిర్ సర్వీస్ స్క్వాడ్రన్లతో వచ్చాయి. ట్రిప్లేన్ వేగంగా అత్యుత్తమ చురుకుదనం కలిగిస్తుందని నిరూపించబడింది, తద్వారా అది ఎగిరిన స్క్వాడ్రన్లలో ఆ స్క్వాడ్రన్లలో త్వరగా విజయవంతమైందని భావించారు. [సైటేషన్ అవసరం] ప్రత్యర్థి పైలట్లకు విస్తరించిన రకానికి ప్రశంసలు; ఇంపీరియల్ జర్మనీ సంగ్రహించిన ఉదాహరణల ద్వారా ట్రిప్లేన్‌ను విస్తృతంగా అధ్యయనం చేసింది మరియు కొద్దిసేపటికే అనేక ట్రై-వింగ్డ్ విమానాలను ఉత్పత్తి చేసింది. ఏదేమైనా, ట్రిప్లేన్ మరింత సాంప్రదాయిక సోప్త్ పప్ తో తక్కువ సంఖ్యలో నిర్మించబడింది. 1917 చివరి భాగంలో సోప్విత్ ఒంటె యొక్క పెరుగుతున్న సంఖ్యలో ఒంటె సంఖ్యలు రావడంతో ట్రిప్లేన్‌ను క్రియాశీల సేవ నుండి ఉపసంహరించుకోవాలని నిర్ణయించారు. మనుగడలో ఉన్న త్రిపాదిలు సంఘర్షణ ముగిసిన తరువాత నెలల వరకు కార్యాచరణ శిక్షకులు మరియు ప్రయోగాత్మక విమానాలుగా పనిచేస్తూనే ఉన్నాయి. మొదటి ప్రపంచ యుద్ధంలో, సోప్విత్ ఏవియేషన్ కంపెనీ సైనిక విమానాల యొక్క ప్రముఖ బ్రిటిష్ తయారీదారుగా మారింది. [3] ఈ వివాదం మధ్య, దాని ఉద్యోగులలో ఒకరైన హెర్బర్ట్ స్మిత్, సోప్విత్ పప్, సింగిల్-సీట్ల బిప్‌లేన్ ఫైటర్ విమానాలను రూపొందించారు, దీనిని ఏవియేషన్ రచయిత జె.ఎమ్. బ్రూస్ "ప్రపంచంలోని గొప్ప విమానాలలో ఒకటి" గా వర్ణించారు. [3] ఇది ఏరోడైనమిక్ కోణం నుండి, దాని యుగానికి అద్భుతమైన నిర్వహణ లక్షణాలను కలిగి ఉన్న సమర్థవంతమైన పోరాట యోధుడు అయితే, కుక్కపిల్ల పూర్తిగా సాంప్రదాయిక రూపకల్పన. సోప్విత్ యొక్క ప్రయోగాత్మక విభాగంలో ఉన్న కొన్ని గణాంకాలు, వారసుడిని అభివృద్ధి చేయడానికి ప్రయత్నించాయి, బదులుగా అటువంటి విమానానికి కొత్త భావనలకు మార్గదర్శకత్వం వహిస్తుంది; అటువంటి ఆశయాల నుండి ట్రిప్లేన్ ఉద్భవిస్తుంది. [3] ప్రారంభంలో, సోప్విత్ ట్రిప్లేన్ భావన యొక్క అభివృద్ధిని ప్రైవేట్ వెంచర్ చొరవగా కొనసాగించాలని నిర్ణయించుకున్నాడు. [3] 28 మే 1916 న కంపెనీ ప్రయోగాత్మక విభాగం ఆమోదించిన ఈ డిజైన్, SOPWITH L.R.T.TR కు సమకాలీనమైనది. ప్రాజెక్ట్, ఇది ప్రోటోటైప్ దశకు మించి పురోగతి సాధించలేదు; కొత్త ప్రాజెక్ట్ కోసం ఐకానిక్ ట్రిప్లేన్ కాన్ఫిగరేషన్‌ను అవలంబించడానికి స్మిత్ L.R.T.TR. యొక్క వైవిధ్య వింగ్ కాన్ఫిగరేషన్ ద్వారా ప్రేరణ పొందిందని బ్రూస్ ulated హించాడు. [3] వింగ్ కాన్ఫిగరేషన్ పరంగా స్పష్టమైన వ్యత్యాసానికి మించి, ట్రిప్లేన్ యొక్క రూపకల్పన ఎక్కువగా కుక్కపిల్లలతో అనుగుణంగా ఉంటుంది. ఇది "చాలా సరళమైన విమానం" గా వర్ణించబడింది. [3] ప్రారంభ "ట్రిప్లేన్ అని పిలవబడే ప్రోటోటైప్" 28 మే 1916 న మొదటిసారి ఎగిరింది, సోప్విత్ టెస్ట్ పైలట్ హ్యారీ హాకర్‌తో నియంత్రణలు. [4] టేకాఫ్ చేసిన మూడు నిమిషాల్లో, హాకర్ విమానం, సీరియల్ N500, మూడుసార్లు వరుసగా లూప్ చేయడం ద్వారా చూపరులను ఆశ్చర్యపరిచాడు. [5] రాడికల్ డిజైన్ ఉన్నప్పటికీ విమానంలో అతని అధిక విశ్వాసం దీనికి కారణం అని హాకర్ గుర్తించారు. [3] ట్రిప్లేన్ చాలా చురుకైనది, సమర్థవంతమైన, బాగా హార్మోనైజ్డ్ నియంత్రణలతో. [6] యుక్తి ఉన్నప్పుడు, ట్రిప్లేన్ అసాధారణమైన రూపాన్ని ప్రదర్శించింది. రోలింగ్ చేసేటప్పుడు విమానం "తాగిన దశల ఫ్లైట్" లాగా ఉందని ఒక పరిశీలకుడు గుర్తించాడు. [7] ప్రారంభంలో ఎటువంటి ఆయుధాలు లేనప్పటికీ, N500 తరువాత ఒకే విక్కర్స్ మెషిన్ గన్‌తో అమర్చబడింది, ఇది కాక్‌పిట్ ముందు కేంద్రంగా అమర్చబడింది. [3] జూలై 1916 లో, N500 ను "ఎ" నావల్ స్క్వాడ్రన్, 1 నావల్ వింగ్ తో మూల్యాంకనం కోసం డంకిర్క్‌కు పంపారు. శత్రు విమానాలను అడ్డగించడానికి వచ్చిన 15 నిమిషాల్లోనే అమలులోకి రావడం, N500 త్వరగా విజయవంతమైందని నిరూపించబడింది. బ్రూస్ ప్రకారం, ఇది ఆదర్శప్రాయమైన యుక్తిని మరియు యుగానికి ఎక్కడానికి అసాధారణమైన రేటును ప్రదర్శించింది. [3] రెండవ నమూనా, N504, ఆగష్టు 1916 లో దాని తొలి విమానంలో ప్రదర్శించింది. మొదటి నమూనా నుండి దాని ప్రాధమిక వ్యత్యాసం 130 HP క్లెర్జెట్ 9 బి ఇంజిన్ యొక్క సంస్థాపన. [8] N504 చివరికి అదే సంవత్సరం డిసెంబర్‌లో ఫ్రాన్స్‌కు పంపబడింది. [9] ఈ విమానం అనేక స్క్వాడ్రన్లకు మార్పిడి శిక్షకుడిగా పనిచేసింది. [9] జూలై 1916 మరియు జనవరి 1917 మధ్య, అడ్మిరల్టీ మొత్తం 95 ట్రిప్లేన్ల కోసం సోప్విత్‌కు రెండు ఒప్పందాలను జారీ చేసింది, మొత్తం 46 విమానాల కోసం క్లేటన్ &amp; షటిల్వర్త్ లిమిటెడ్‌కు రెండు ఒప్పందాలు, మరియు 25 విమానాల కోసం ఓక్లే &amp; కో లిమిటెడ్ కు ఒక ఒప్పందం. [[(చేర్చు రాయల్ ఫ్లయింగ్ కార్ప్స్ (ఆర్‌ఎఫ్‌సి) కోసం ఆధునిక విమానాలను కోరుతూ, యుద్ధ కార్యాలయం 106 ట్రిప్లేన్‌లకు క్లేటన్ &amp; షటిల్వర్త్‌కు ఒక ఒప్పందం కుదుర్చుకుంది. [11] [12] ఈ రకం యొక్క పరిమాణ ఉత్పత్తి 1916 చివరలో ప్రారంభమైంది. మొట్టమొదటి సోప్విత్ నిర్మించిన ట్రిప్లేన్లు క్లేటన్ &amp; షటిల్వర్త్ కు పంపిణీ చేయబడ్డాయి, వారు వారి మొదటి ట్రిప్లేన్‌ను 2 డిసెంబర్ 1916 న పంపిణీ చేశారు. [13] అల్బాట్రోస్ D.II యొక్క ఆవిర్భావం తరువాత అధిక పనితీరు గల పోరాట విమానాల కోసం మిత్రరాజ్యాల శక్తుల మధ్య పునరుద్ధరించిన ఆవశ్యకత, ఇదే కాలపరిమితిలో ఇంపీరియల్ జర్మనీతో సేవలోకి ప్రవేశించింది, ఇది అనుబంధ వైమానిక ఆధిపత్యాన్ని బెదిరించింది. [8] ఫిబ్రవరి 1917 లో, యుద్ధ కార్యాలయం అడ్మిరల్టీ యొక్క స్పాడ్ S.VII ఒప్పందాల కోసం తన ట్రిప్లేన్ ఆదేశాలను మార్పిడి చేయడానికి అంగీకరించింది. [11] [14] [15] సోప్విత్ మరియు క్లేటన్ &amp; షటిల్వర్త్ ఇద్దరూ తమ RNAS ఉత్పత్తి ఉత్తర్వులను విజయవంతంగా నెరవేర్చినప్పటికీ, [10] ఓక్లే, ముందు అనుభవం లేని విమానాలను కలిగి లేరు, అక్టోబర్ 1917 లో దాని ఒప్పందం రద్దు చేయబడటానికి ముందు మూడు ట్రిప్లేన్లను మాత్రమే పంపిణీ చేసింది. [16] [17] తెలియని కారణాల వల్ల, క్లేటన్ &amp; షటిల్వర్త్‌కు జారీ చేసిన RFC ట్రిప్లేన్ ఒప్పందం RNA లకు బదిలీ చేయకుండా రద్దు చేయబడింది. [11] రకం యొక్క మొత్తం ఉత్పత్తి 147 విమానాలు. [1] [14] సోప్విత్ ట్రిప్లేన్ ఒకే సీటు ఫైటర్ విమానం; ఇది మునుపటి కుక్కపిల్లలతో దాని ఫ్యూజ్‌లేజ్ మరియు ఎంపెనేజ్ వంటి దాని రూపకల్పన లక్షణాలలో గణనీయమైన మొత్తాన్ని పంచుకుంది. ఫ్యూజ్‌లేజ్ నిర్మాణాత్మకంగా సమానంగా ఉన్నప్పటికీ, బ్రూస్ అనేక తేడాలు ఉన్నాయని పేర్కొన్నాడు. [3] ఒక ఉదాహరణ సెంటర్ వింగ్స్ కోసం ఉన్న అటాచ్మెంట్ పాయింట్లు, వీటిని ఫ్యూజ్‌లేజ్ యొక్క ఎగువ మరియు దిగువ పొడవైనవి మరియు సెంటర్-సెక్షన్ స్ట్రట్‌లకు కూడా జతచేయబడ్డాయి. ట్రిప్లేన్‌లో మాత్రమే ఉన్న ఒక ఆవిష్కరణ సింగిల్ బ్రాడ్-క్యార్డ్ ఇంటర్‌ప్లేన్ స్ట్రట్‌లను ఉపయోగించడం, ఇది దిగువ మరియు ఎగువ రెక్కల మధ్య నిరంతరం నడిచింది. [3] ట్రిప్లేన్ యొక్క అత్యంత విలక్షణమైన లక్షణం దాని మూడు ఇరుకైన తీగ రెక్కలు; ఇవి పైలట్‌కు మెరుగైన వీక్షణ క్షేత్రాన్ని అందించాయి. ఈ రెక్కలు కుక్కపిల్లల మాదిరిగానే ఉన్నాయి, అయితే ప్రాంతం పరంగా 21 చదరపు అడుగులు మాత్రమే తక్కువ. [3] మూడు రెక్కలకు ఐలెరాన్లు అమర్చారు. సాపేక్షంగా ఇరుకైన తీగ మరియు స్వల్ప స్పాన్ రెక్కలు అధిక స్థాయి యుక్తిని అందించడం కారణమని చెప్పబడింది. [3] ఫిబ్రవరి 1917 లో చిన్న 8 అడుగుల స్పాన్ టెయిల్‌ప్లేన్ పరిచయం మెరుగైన ఎలివేటర్ ప్రతిస్పందనతో ఆపాదించబడింది. [18] అసలు తోక అసెంబ్లీ కుక్కపిల్లలతో సమానంగా ఉంటుంది, వేరియబుల్ ఇన్సిడెన్స్ టెయిల్‌ప్లేన్‌ను చేర్చడం మినహా, ఇది సర్దుబాటు చేయవచ్చు, తద్వారా విమానం చేతులెత్తేయవచ్చు. [19] [3] ట్రిప్లేన్ మొదట్లో 110 హెచ్‌పి క్లెగెట్ 9 జెడ్ తొమ్మిది సిలిండర్ రోటరీ ఇంజిన్ చేత శక్తిని పొందింది. ఏదేమైనా, ఉత్పత్తి ఉదాహరణలలో ఎక్కువ భాగం మరింత శక్తివంతమైన 130 HP మతాధికారి 9 బి రోటరీతో అమర్చారు. కనీసం ఒక ట్రిప్లేన్ 110 హెచ్‌పి లే రోన్ రోటరీ ఇంజిన్‌తో పరీక్షించబడింది, కానీ ఇది పనితీరులో గణనీయమైన మెరుగుదలని అందించలేదు, దాని ఆరోహణ రేటులో స్వల్ప పెరుగుదల మాత్రమే ప్రయోజనం. [13] నంబర్ 1 నావల్ స్క్వాడ్రన్ డిసెంబర్ 1916 నాటికి ట్రిప్లేన్‌తో పూర్తిగా పనిచేసింది, కాని ఫర్జన్స్ నుండి చిపిల్లీకి మకాం మార్చే ఫిబ్రవరి 1917 వరకు స్క్వాడ్రన్ ఎటువంటి ముఖ్యమైన చర్యను చూడలేదు. [20] నం 8 నావల్ స్క్వాడ్రన్ ఫిబ్రవరి 1917 లో తన ట్రిప్లేన్లను అందుకుంది. [21] [13] ఏప్రిల్ మరియు మే 1917 మధ్య రకాన్ని కలిగి ఉన్న 9 మరియు 10 నావల్ స్క్వాడ్రన్లు. [22] ఒక బ్రిటిష్ ట్రిప్లేన్ మినహా మిగతావన్నీ ఫ్రాన్స్ కేంద్రంగా ఉన్న స్క్వాడ్రన్లకు పంపబడ్డాయి; ఈ ఏకైక విమానం బదులుగా ఏజియన్‌కు పంపబడింది, అయినప్పటికీ దాని సేవా వివరాలు మరియు ఉద్దేశ్యం ఎక్కువగా తెలియదు, 26 మార్చి 1917 న సలోనికాలో క్రాష్-ల్యాండింగ్ తర్వాత దాని ఉపయోగం తగ్గించబడింది. [23] బ్రిటిష్ వారు పక్కన పెడితే, ట్రిప్లేన్ యొక్క ఇతర ప్రధాన ఆపరేటర్ డంకిర్క్ వద్ద ఉన్న ఒక ఫ్రెంచ్ నావల్ స్క్వాడ్రన్, ఇది 17 విమానాలను అందుకుంది. [24] [25] డిసెంబర్ 1917 లో ఎగ్జిబిషన్ ప్రయోజనాల కోసం ఒక ఉదాహరణ అమెరికాకు పంపబడింది. ఇంకా, ఇంపీరియల్ రష్యన్ ఎయిర్ సర్వీస్ 1917 చివరి భాగంలో ఒకే ట్రిపున్ను నిర్వహించింది, దాని విధి తెలియదు. [26] ట్రిప్లేన్ పోరాట తొలి ప్రదర్శన చాలా విజయవంతమైంది. కొత్త ఫైటర్ యొక్క అసాధారణమైన ఆరోహణ రేటు మరియు అధిక సేవా పైకప్పు అల్బాట్రోస్ D.III కంటే గణనీయమైన ప్రయోజనాన్ని ఇచ్చింది, అయినప్పటికీ ట్రిప్లేన్ డైవ్‌లో నెమ్మదిగా ఉంది. [27] ఏప్రిల్ 1917 లో, రెడ్ బారన్ అని పిలువబడే మన్‌ఫ్రెడ్ వాన్ రిచ్‌థోఫెన్, ఆ సమయంలో ట్రిప్లేన్ ఉత్తమ మిత్రరాజ్యాల పోరాట యోధుడు, ఎర్నెస్ట్ వాన్ హోప్పర్ వంటి ఇతర జర్మన్ సీనియర్ అధికారులచే ప్రతిధ్వనించిన ఒక సెంటిమెంట్. [28] బహుళ ట్రిపున్లు సంగ్రహించబడ్డాయి మరియు గణనీయమైన మూల్యాంకనం మరియు అధ్యయనానికి లోబడి ఉన్నాయి. [29] విమానం యొక్క పనితీరును జర్మన్లు ​​ఎంతగానో ఆకట్టుకున్నారు, ఇది జర్మన్ విమానాల తయారీదారులలో క్లుప్త ట్రిప్లేన్ వ్యామోహాన్ని సృష్టించింది. వారి ప్రయత్నాలు ఫలితంగా 34 వేర్వేరు ప్రోటోటైప్‌లు లేవు, వీటిలో ఫోకర్ V.4, విజయవంతమైన ఫోకర్ Dr.i యొక్క నమూనా. [30] పైలట్లు ఈ విమానం ట్రిపుహౌండ్ లేదా ట్రిప్ అని మారుపేరు పెట్టారు. [31] ట్రిప్లేన్ ప్రముఖంగా "బి" ఫ్లైట్ 10 నావల్ స్క్వాడ్రన్ చేత ఎగురవేయబడింది, దీనిని "బ్లాక్ ఫ్లైట్" అని పిలుస్తారు. ఈ ఆల్-కెనడియన్ విమానాలను ఏస్ రేమండ్ కొల్లిషా ఆదేశించారు. బ్లాక్ మారియా, బ్లాక్ ప్రిన్స్, బ్లాక్ జార్జ్, బ్లాక్ డెత్ మరియు బ్లాక్ షీప్ అనే వారి విమానం వారి నల్ల-పెయింట్ రెక్కలు మరియు కౌనింగ్స్ ద్వారా వేరు చేయబడుతుంది. [7] బ్లాక్ ఫ్లైట్ మూడు నెలల్లో 87 జర్మన్ విమానాలను మూడు నెలల్లో పేర్కొంది, ట్రిప్లేన్ కలిగి ఉంది. కొల్లిషా తన చివరికి 60 విజయాలలో 34 పరుగులు చేశాడు, అతన్ని టాప్ ట్రిప్లేన్ ఏస్ గా నిలిచాడు. [32] [33] ట్రిప్లేన్ యొక్క పోరాట వృత్తి తులనాత్మకంగా క్లుప్తంగా ఉంది, ఎందుకంటే ఇది మరమ్మత్తు చేయడం కష్టమని తేలింది. [28] రెక్కలు మరియు ఫ్యూజ్‌లేజ్‌ను కూల్చివేయకుండా ఇంధనం మరియు చమురు ట్యాంకులు ప్రాప్యత చేయలేవు; సాపేక్షంగా చిన్న మరమ్మతులు కూడా వెనుక ఎచెలోన్ మరమ్మతు డిపోలలో చేయవలసి వచ్చింది. 1917 వేసవిలో విడి భాగాలు పొందడం కష్టమైంది, దీని ఫలితంగా నంబర్ 1 నావల్ స్క్వాడ్రన్ యొక్క పూర్తి 18 నుండి 15 విమానాలకు తగ్గించబడింది. [34] బ్రూస్ ప్రకారం, స్క్వాడ్రన్లు తమ ట్రిపున్లను మెరుగైన టెయిల్‌ప్లేన్‌తో రీఫిట్ చేయడానికి నెమ్మదిగా ఉన్నాయని ఆమోదయోగ్యమైనది. మూడు విమానాల రెక్కలు నిటారుగా ఉన్న డైవ్స్‌లో కూలిపోయినందున ట్రిప్లేన్ నిర్మాణాత్మక బలహీనతకు ఖ్యాతిని పొందింది. సబ్ కాంట్రాక్టర్ క్లేటన్ &amp; షటిల్వర్త్ నిర్మించిన 46 విమానంలో లైట్ గేజ్ బ్రేసింగ్ వైర్లను ఉపయోగించడం ఈ లోపం కారణమని చెప్పబడింది. [36] నంబర్ 10 నావల్ స్క్వాడ్రన్ యొక్క అనేక మంది పైలట్లు వారి ట్రిప్లేన్లను బలోపేతం చేయడానికి కేబుల్స్ లేదా అదనపు వైర్లను ఉపయోగించారు. [36] నిర్మాణాత్మక బలహీనత యొక్క ఆందోళనలకు ఎటువంటి పదార్ధం లేదని బ్రూస్ ఆరోపించాడు. [8] 1918 లో, మనుగడలో ఉన్న ట్రిప్లేన్స్ యొక్క ఇన్బోర్డ్ కాబేన్ స్ట్రట్‌ల మధ్య స్పాన్వైస్ కంప్రెషన్ స్ట్రట్‌ను వ్యవస్థాపించడానికి RAF సాంకేతిక ఉత్తర్వును జారీ చేసింది. ఒక విమానం, సీరియల్ N5912, శిక్షకుడిగా ఉపయోగించబడుతున్నప్పుడు ఎగువ రెక్కపై అదనపు మిడ్-బే ఫ్లయింగ్ వైర్లతో అమర్చారు. ట్రిప్లేన్ యొక్క మరొక లోపం దాని తేలికపాటి ఆయుధాలు. [37] సమకాలీన ఆల్బాట్రోస్ యోధులు రెండు తుపాకులతో సాయుధమయ్యారు, కాని చాలా ట్రిపుల్స్ ఒక సమకాలీకరించబడిన విక్కర్స్ మెషిన్ గన్ తీసుకువెళ్లారు. ట్రిప్లేన్‌కు జంట తుపాకులను సరిపోయే ప్రయత్నాలు మిశ్రమ ఫలితాలను ఎదుర్కొన్నాయి. క్లేటన్ &amp; షటిల్వర్త్ జంట తుపాకులతో ఆరు ప్రయోగాత్మక ట్రిపుల్లను నిర్మించారు. [14] ఈ విమానాలలో కొన్ని జూలై 1917 లో 1 మరియు 10 నావల్ స్క్వాడ్రన్లతో పోరాట సేవలను చూశాయి, కాని పనితీరు తగ్గించబడింది మరియు సింగిల్ గన్ ప్రామాణికంగా ఉంది. [38] ఓక్లే నిర్మించిన ట్రిప్లేన్స్ ట్విన్ గన్స్, ఇంజనీరింగ్ మార్పును కలిగి ఉంటుంది, ఇది ఉత్పత్తిని తీవ్రంగా ఆలస్యం చేసింది. [17] జూన్ 1917 లో, నం 4 నావల్ స్క్వాడ్రన్ మొట్టమొదటి సోప్‌స్‌తో ఒంటెలను అందుకుంది మరియు ధృడమైన, మెరుగైన సాయుధ పోరాట యోధుడి యొక్క ప్రయోజనాలు త్వరగా స్పష్టమయ్యాయి. సంఖ్య 8 మరియు 9 నావల్ స్క్వాడ్రన్లు జూలై ప్రారంభంలో మరియు ఆగస్టు ప్రారంభంలో 1917 ఆగస్టు ప్రారంభంలో ఒంటెలతో తిరిగి అమర్చబడ్డాయి. [39] నం 10 నావల్ స్క్వాడ్రన్ ఆగస్టు చివరలో మార్చబడింది, దాని మిగిలిన ట్రిపుల్లను నంబర్ 1 నావల్ స్క్వాడ్రన్ గా మార్చింది. [36] నెం. 1917 చివరి నాటికి, బతికి ఉన్న ట్రిప్లేన్‌లను 12 వ నెంబరు నావల్ స్క్వాడ్రన్‌తో అధునాతన శిక్షకులుగా ఉపయోగించారు. కొంతకాలం, ఈ రకం ప్రయోగాత్మక మరియు శిక్షణ ప్రయోజనాల కోసం వాడుకలో ఉంది; అక్టోబర్ 1918 నాటికి విమానాలు ప్రదర్శించినట్లు ఉదాహరణలు నమోదు చేయబడ్డాయి. [41] ఆరుగురు బ్రిటిష్ ఏసెస్ వారి విజయాలన్నింటినీ సోప్విత్ ట్రిప్లేన్స్‌లో చేశాడు. ఇవి జాన్ ఆల్బర్ట్ పేజ్ (7), థామస్ కల్లింగ్ (6), సిరిల్ అస్క్యూ ఐర్ (6), ఎఫ్. హెచ్. మేనార్డ్ (6), జెరాల్డ్ ఎవార్ట్ నాష్ (6) మరియు ఆంథోనీ ఆర్నాల్డ్ (5). .</v>
      </c>
      <c r="E87" s="1" t="s">
        <v>1935</v>
      </c>
      <c r="M87" s="1" t="s">
        <v>173</v>
      </c>
      <c r="N87" s="1" t="str">
        <f>IFERROR(__xludf.DUMMYFUNCTION("GOOGLETRANSLATE(M:M, ""en"", ""te"")"),"యుద్ధ")</f>
        <v>యుద్ధ</v>
      </c>
      <c r="O87" s="2" t="s">
        <v>174</v>
      </c>
      <c r="P87" s="1" t="s">
        <v>1936</v>
      </c>
      <c r="Q87" s="1" t="str">
        <f>IFERROR(__xludf.DUMMYFUNCTION("GOOGLETRANSLATE(P:P, ""en"", ""te"")"),"సోప్విత్ ఏవియేషన్ కంపెనీ")</f>
        <v>సోప్విత్ ఏవియేషన్ కంపెనీ</v>
      </c>
      <c r="R87" s="1" t="s">
        <v>1937</v>
      </c>
      <c r="S87" s="1" t="s">
        <v>216</v>
      </c>
      <c r="T87" s="1" t="str">
        <f>IFERROR(__xludf.DUMMYFUNCTION("GOOGLETRANSLATE(S:S, ""en"", ""te"")"),"హెర్బర్ట్ స్మిత్")</f>
        <v>హెర్బర్ట్ స్మిత్</v>
      </c>
      <c r="U87" s="4">
        <v>5993.0</v>
      </c>
      <c r="V87" s="1" t="s">
        <v>1938</v>
      </c>
      <c r="W87" s="1">
        <v>1.0</v>
      </c>
      <c r="X87" s="1" t="s">
        <v>1939</v>
      </c>
      <c r="Y87" s="1" t="s">
        <v>1940</v>
      </c>
      <c r="Z87" s="1" t="s">
        <v>1941</v>
      </c>
      <c r="AA87" s="1" t="s">
        <v>1942</v>
      </c>
      <c r="AB87" s="1" t="s">
        <v>1943</v>
      </c>
      <c r="AC87" s="1" t="s">
        <v>1944</v>
      </c>
      <c r="AD87" s="1" t="s">
        <v>1945</v>
      </c>
      <c r="AE87" s="1" t="s">
        <v>1946</v>
      </c>
      <c r="AF87" s="1" t="s">
        <v>1947</v>
      </c>
      <c r="AG87" s="1" t="s">
        <v>1948</v>
      </c>
      <c r="AL87" s="1" t="s">
        <v>225</v>
      </c>
      <c r="AM87" s="1" t="s">
        <v>1949</v>
      </c>
      <c r="AN87" s="1" t="str">
        <f>IFERROR(__xludf.DUMMYFUNCTION("GOOGLETRANSLATE(AM:AM, ""en"", ""te"")"),"రాయల్ నావల్ ఎయిర్ సర్వీస్")</f>
        <v>రాయల్ నావల్ ఎయిర్ సర్వీస్</v>
      </c>
      <c r="AO87" s="1" t="s">
        <v>1950</v>
      </c>
      <c r="AQ87" s="1" t="s">
        <v>1951</v>
      </c>
      <c r="AR87" s="1" t="s">
        <v>1952</v>
      </c>
      <c r="AT87" s="1" t="s">
        <v>1953</v>
      </c>
      <c r="AU87" s="1" t="str">
        <f>IFERROR(__xludf.DUMMYFUNCTION("GOOGLETRANSLATE(AT:AT, ""en"", ""te"")"),"1 × .303 ఇన్ (7.70 మిమీ) విక్కర్స్ మెషిన్ గన్")</f>
        <v>1 × .303 ఇన్ (7.70 మిమీ) విక్కర్స్ మెషిన్ గన్</v>
      </c>
      <c r="AX87" s="3">
        <v>6180.0</v>
      </c>
      <c r="BA87" s="1" t="s">
        <v>275</v>
      </c>
      <c r="BG87" s="1" t="s">
        <v>493</v>
      </c>
    </row>
    <row r="88">
      <c r="A88" s="1" t="s">
        <v>1954</v>
      </c>
      <c r="B88" s="1" t="str">
        <f>IFERROR(__xludf.DUMMYFUNCTION("GOOGLETRANSLATE(A:A, ""en"", ""te"")"),"LWD జునాక్")</f>
        <v>LWD జునాక్</v>
      </c>
      <c r="C88" s="1" t="s">
        <v>1955</v>
      </c>
      <c r="D88" s="1" t="str">
        <f>IFERROR(__xludf.DUMMYFUNCTION("GOOGLETRANSLATE(C:C, ""en"", ""te"")"),"LWD/WSK జునాక్ ఒక పోలిష్ ట్రైనర్ విమానం, దీనిని 1952 నుండి 1961 వరకు పోలిష్ వైమానిక దళం మరియు 1972 వరకు పోలిష్ పౌర ఆపరేటర్లు ఉపయోగిస్తున్నారు. దీనిని ఎల్‌డబ్ల్యుడి బ్యూరో రూపొందించింది మరియు WSK వార్స్జావా-ఓకసీ ఫ్యాక్టరీ నిర్మించింది. సోవియట్ యుటి -2 ను భ"&amp;"ర్తీ చేయడానికి ఒక శిక్షకుడికి 1946 నాటి పోలిష్ వైమానిక దళ అవసరానికి ప్రతిస్పందనగా ఈ విమానం రూపొందించబడింది, ఇది వాడుకలో లేదు. కొత్త విమానం 1947 లో ఎల్‌డబ్ల్యుడిలో రూపొందించబడింది (లోట్నిక్జీ వార్‌జ్‌టాటి డోవియాడిక్జల్నే - ఎయిర్‌క్రాఫ్ట్ ప్రయోగాత్మక వర్క్‌"&amp;"షాప్‌లు) - మొదటి పోలిష్ యుద్ధానంతర నిర్మాణ బ్యూరో. చీఫ్ డిజైనర్ తాడియస్జ్ సోసిటెక్. ఎల్‌డబ్ల్యుడి జునాక్ అనే నమూనా, తరువాత జునాక్ 1, ఫిబ్రవరి 22, 1948 న ఎగురవేయబడింది (దీని పేరు ""ధైర్య యువకుడు""). లైసెన్స్-నిర్మించిన సోవియట్ రేడియల్, ష్వేట్సోవ్ M-11D (93"&amp;" kW, 125 HP) ఇంజిన్ మినహా మొత్తం డిజైన్ పోలిష్. పరీక్షల తరువాత, మెరుగైన వేరియంట్, జునాక్ 2 జూలై 12, 1949 న ఎగురవేయబడింది. జునాక్ 1 నుండి గుర్తించదగిన మార్పులు కాక్‌పిట్ ముందుకు సాగడం, ఫిన్‌ను ప్రాంతంలో పెంచడం, మరింత శక్తివంతమైన M-11FR ఇంజిన్ (118 kW, 160 "&amp;"HP) అమర్చారు మరియు భారీ ల్యాండింగ్ గేర్ కవర్లు తొలగించబడ్డాయి. విమానం యొక్క నిర్వహణ మెరుగుపడింది. 1950 లో ఎల్‌డబ్ల్యుడి బృందం రద్దు చేయబడింది మరియు జునాక్ 2 అభివృద్ధిని వార్సాలోని సిఎస్ఎస్ వర్క్‌షాప్‌లు కొనసాగించాయి. మరింత మెరుగుదలల తరువాత, ప్రోటోటైప్ జున"&amp;"ాక్ -2 బిఐఎస్ గా నియమించబడింది, కాని చివరకు 1951 లో జునాక్ -2 గా ఉత్పత్తిలోకి ప్రవేశించింది. తడ్యూస్జ్ సోసిటెక్‌కు 1952 లో డిజైన్ కోసం రాష్ట్ర అవార్డు ఇవ్వబడింది. 1951 నుండి 1954 వరకు, వార్సాలోని WSK-OKęCIE లో 105 జునాక్ 2 లు ఉత్పత్తి చేయబడ్డాయి (WSK- మైల"&amp;"ెక్‌లో మొదటి 3). వార్సాలోని ఏవియేషన్ ఇన్స్టిట్యూట్ (ఇన్స్టిట్యూట్ లోట్నిక్ట్వా - ఐఎల్) లో పనిచేస్తున్న తడేస్జ్ సోయిక్, బబుల్ పందిరి, ముడుచుకునే ల్యాండింగ్ గేర్ మరియు ఇతర మెరుగుదలలతో జునాక్ అభివృద్ధిని ప్రతిపాదించాడు, TS -7 CHWAT ను నియమించారు, కాని దీనిని"&amp;" అధికారులు మరియు ఆదేశించలేదు డ్రాయింగ్ బోర్డులో ఉండిపోయింది. బదులుగా, పోలిష్ వైమానిక దళం దాని మొదటి జెట్ ఫైటర్స్ (ది యాక్ -23 మరియు మిగ్ -15) తో అమర్చినప్పుడు, ట్రైసైకిల్ ల్యాండింగ్ గేర్ ఉన్న శిక్షకుడి అవసరం ఉన్నట్లు కనిపించింది. సోసిటెక్ స్థిర ట్రైసైకిల్"&amp;" ల్యాండింగ్ గేర్ మరియు ఇతర చిన్న మెరుగుదలలతో సవరించిన జునాక్‌ను రూపొందించాడు. ఈ విమానం ఆగష్టు 7, 1953 న మొదట ఎగిరిన తరువాత, TS-9 జునాక్ 3 (డిజైనర్ యొక్క అక్షరాల కోసం ""TS"" నిలబడి ఉంది) గా ఉత్పత్తిలోకి ప్రవేశించింది. కొత్త విమానం భారీగా ఉంది, దాని గరిష్ట "&amp;"వేగం 223 కిమీ/గం నుండి పడిపోయింది (139 MPH ) 205 కిమీ/గం (128 mph) కు. 1953 మరియు 1956 మధ్య, 146 జునాక్ 3 లు WSK వార్స్జావా-ఓకసీలో నిర్మించబడ్డాయి. జునాక్ 1 తో పాటు, ఎల్‌డబ్ల్యుడి పౌర శిక్షకుడు మరియు ఏరోబాటిక్స్ వేరియంట్, ఎల్‌డబ్ల్యుడి జుచ్‌ను అభివృద్ధి చ"&amp;"ేసింది. 1950 లో 5 జుచ్ 2 లు మాత్రమే నిర్మించబడ్డాయి, దీనిని 116 హెచ్‌పి బ్రామో ఎస్‌హెచ్ 14 రేడియల్ ఇంజిన్‌తో నడిపించారు. రెండవ ప్రపంచ యుద్ధం తరువాత పోలాండ్‌లో భారీగా నిర్మించిన మొదటి విమానం జునాక్, పోలిష్ ఏవియేషన్ పరిశ్రమ వినాశనం చేయబడింది. ముఖ్యంగా ఆధుని"&amp;"కమైనది కానప్పటికీ, ఇది స్థిరమైన మరియు తేలికైన విమానం, అసౌకర్య కాక్‌పిట్ దాని కొన్ని లోపాలలో ఒకటి. మరోవైపు, ఇది ఎగరడం నేర్చుకోవడం కష్టమైన విమానం గా పరిగణించబడింది, ఎందుకంటే వెనుక కాక్‌పిట్‌లోని ఒక విద్యార్థికి అధ్వాన్నమైన దృశ్యం ఉంది. [1] జునాక్ యొక్క అన్న"&amp;"ి నమూనాలను సాధారణంగా ఎల్‌డబ్ల్యుడి జునాక్ లేదా డబ్ల్యుఎస్‌కె జునాక్ అని పిలుస్తారు, అయితే టిఎస్ -9 హోదా సాధారణంగా ఉపయోగించబడదు. ఇల్ జునాక్ 3 హోదా కొన్నిసార్లు పుస్తకాలలో కనిపిస్తుంది. ఈ విమానం మిశ్రమ నిర్మాణం (ఉక్కు మరియు కలప) మరియు లేఅవుట్‌లో సాంప్రదాయిక"&amp;"మైనది. ఫ్యూజ్‌లేజ్ ఒక ఉక్కు ఫ్రేమ్‌ను కలిగి ఉంది, ఇది కాన్వాస్‌తో కప్పబడి, మెటల్ షీట్‌తో ముందు ఉంటుంది. ఇది చెక్క నిర్మాణం యొక్క రెండు-స్పేర్ రెక్కలు మరియు ట్రాపెజోయిడల్ ఆకారాన్ని కలిగి ఉంది; వారు కాన్వాస్ మరియు ప్లైవుడ్‌తో కప్పబడి ఉన్నారు మరియు స్ప్లిట్ "&amp;"ఫ్లాప్‌లతో అమర్చారు. ఇది సాధారణ క్లోజ్డ్ పందిరితో రెండు-సీట్ల క్యాబిన్ (ముందు: బోధకుడు, వెనుక: విద్యార్థి) కలిగి ఉంది (కుడి, వెనుక విభాగం స్లైడింగ్ ముందు సెక్షన్ ఓపెనింగ్). ల్యాండింగ్ గేర్ సాంప్రదాయిక (జునాక్ 2) లేదా ట్రైసైకిల్ (జునాక్ 3) మరియు పరిష్కరించ"&amp;"బడింది. 5-సిలిండర్ M-11FR రేడియల్ ఇంజిన్ 119 kW (160 HP) గరిష్ట శక్తిని మరియు 104 kW (140 HP) సాధారణ శక్తిని ఇచ్చింది. సిలిండర్లు వ్యక్తిగత కౌల్స్ కలిగి ఉంటాయి, అవి తరచుగా తొలగించబడతాయి. ఈ విమానం రెండు-బ్లేడ్ స్థిర పిచ్ చెక్క ప్రొపెల్లర్‌తో అమర్చబడింది. ఇ"&amp;"ది 80 లీటర్లు (జునాక్ 2) లేదా 100 లీటర్లు (జునాక్ 3) ఇంధనాన్ని కలిగి ఉంది. విమానంలో ఆయుధాలు లేవు. జునాక్ 3 కి రేడియో అమర్చారు. జునాక్ 2 లను 1952 నుండి ప్రాథమిక శిక్షకుడిగా పోలిష్ వైమానిక దళంలో ఉపయోగించారు. వారి స్థానంలో, జునాక్ 3 లతో, 1954–55లో ప్రారంభమైన"&amp;"ప్పుడు, జునాక్ 2 లను వైమానిక దళం నుండి ఉపసంహరించుకుని పౌర ఫ్లయింగ్ క్లబ్‌లకు అప్పగించారు. జునాక్ 3 లు 1954 నుండి 1961 వరకు పోలిష్ సైనిక విమానయానంలో ఉపయోగించబడ్డాయి, చివరకు వాటిని TS-8 BIES తో భర్తీ చేశారు. 1956 నుండి, వారిని ఎగిరే క్లబ్‌లకు కూడా అప్పగించా"&amp;"రు. పౌర విమానయానంలో, ఏరో క్లబ్‌లలో 71 జునాక్ 2 లు మరియు 93 జునాక్ 3 లు పంపిణీ చేయబడ్డాయి, వీరు యుద్ధం తరువాత తగిన విమానాల కొరతతో బాధపడ్డారు. 1960 లలో పైలట్ శిక్షణ మరియు గ్లైడర్ వెళ్ళుట కోసం వీటిని ఉపయోగించారు. చివరి జునాక్ 2 లు మరియు జునాక్ 3 లు 1972 లో ర"&amp;"ిటైర్ అయ్యాయి. 1963 లో అల్జీరియా, టోగో మరియు అంగోలా నుండి 12 మంది ఆఫ్రికన్ పైలట్ ట్రైనీల బృందం పోలాండ్‌లోని క్రోస్నోలో ప్రయాణించడం నేర్పించారు, మరియు వారు జునాక్ 3. ఎగరారు. [1] ప్రపంచ విమానాల నుండి డేటా, [2] జేన్ యొక్క అన్ని ప్రపంచ విమానాలు 1958-59 [3] సా"&amp;"ధారణ లక్షణాలు పనితీరు సంబంధిత అభివృద్ధి విమానం పోల్చదగిన పాత్ర, కాన్ఫిగరేషన్ మరియు యుగం")</f>
        <v>LWD/WSK జునాక్ ఒక పోలిష్ ట్రైనర్ విమానం, దీనిని 1952 నుండి 1961 వరకు పోలిష్ వైమానిక దళం మరియు 1972 వరకు పోలిష్ పౌర ఆపరేటర్లు ఉపయోగిస్తున్నారు. దీనిని ఎల్‌డబ్ల్యుడి బ్యూరో రూపొందించింది మరియు WSK వార్స్జావా-ఓకసీ ఫ్యాక్టరీ నిర్మించింది. సోవియట్ యుటి -2 ను భర్తీ చేయడానికి ఒక శిక్షకుడికి 1946 నాటి పోలిష్ వైమానిక దళ అవసరానికి ప్రతిస్పందనగా ఈ విమానం రూపొందించబడింది, ఇది వాడుకలో లేదు. కొత్త విమానం 1947 లో ఎల్‌డబ్ల్యుడిలో రూపొందించబడింది (లోట్నిక్జీ వార్‌జ్‌టాటి డోవియాడిక్జల్నే - ఎయిర్‌క్రాఫ్ట్ ప్రయోగాత్మక వర్క్‌షాప్‌లు) - మొదటి పోలిష్ యుద్ధానంతర నిర్మాణ బ్యూరో. చీఫ్ డిజైనర్ తాడియస్జ్ సోసిటెక్. ఎల్‌డబ్ల్యుడి జునాక్ అనే నమూనా, తరువాత జునాక్ 1, ఫిబ్రవరి 22, 1948 న ఎగురవేయబడింది (దీని పేరు "ధైర్య యువకుడు"). లైసెన్స్-నిర్మించిన సోవియట్ రేడియల్, ష్వేట్సోవ్ M-11D (93 kW, 125 HP) ఇంజిన్ మినహా మొత్తం డిజైన్ పోలిష్. పరీక్షల తరువాత, మెరుగైన వేరియంట్, జునాక్ 2 జూలై 12, 1949 న ఎగురవేయబడింది. జునాక్ 1 నుండి గుర్తించదగిన మార్పులు కాక్‌పిట్ ముందుకు సాగడం, ఫిన్‌ను ప్రాంతంలో పెంచడం, మరింత శక్తివంతమైన M-11FR ఇంజిన్ (118 kW, 160 HP) అమర్చారు మరియు భారీ ల్యాండింగ్ గేర్ కవర్లు తొలగించబడ్డాయి. విమానం యొక్క నిర్వహణ మెరుగుపడింది. 1950 లో ఎల్‌డబ్ల్యుడి బృందం రద్దు చేయబడింది మరియు జునాక్ 2 అభివృద్ధిని వార్సాలోని సిఎస్ఎస్ వర్క్‌షాప్‌లు కొనసాగించాయి. మరింత మెరుగుదలల తరువాత, ప్రోటోటైప్ జునాక్ -2 బిఐఎస్ గా నియమించబడింది, కాని చివరకు 1951 లో జునాక్ -2 గా ఉత్పత్తిలోకి ప్రవేశించింది. తడ్యూస్జ్ సోసిటెక్‌కు 1952 లో డిజైన్ కోసం రాష్ట్ర అవార్డు ఇవ్వబడింది. 1951 నుండి 1954 వరకు, వార్సాలోని WSK-OKęCIE లో 105 జునాక్ 2 లు ఉత్పత్తి చేయబడ్డాయి (WSK- మైలెక్‌లో మొదటి 3). వార్సాలోని ఏవియేషన్ ఇన్స్టిట్యూట్ (ఇన్స్టిట్యూట్ లోట్నిక్ట్వా - ఐఎల్) లో పనిచేస్తున్న తడేస్జ్ సోయిక్, బబుల్ పందిరి, ముడుచుకునే ల్యాండింగ్ గేర్ మరియు ఇతర మెరుగుదలలతో జునాక్ అభివృద్ధిని ప్రతిపాదించాడు, TS -7 CHWAT ను నియమించారు, కాని దీనిని అధికారులు మరియు ఆదేశించలేదు డ్రాయింగ్ బోర్డులో ఉండిపోయింది. బదులుగా, పోలిష్ వైమానిక దళం దాని మొదటి జెట్ ఫైటర్స్ (ది యాక్ -23 మరియు మిగ్ -15) తో అమర్చినప్పుడు, ట్రైసైకిల్ ల్యాండింగ్ గేర్ ఉన్న శిక్షకుడి అవసరం ఉన్నట్లు కనిపించింది. సోసిటెక్ స్థిర ట్రైసైకిల్ ల్యాండింగ్ గేర్ మరియు ఇతర చిన్న మెరుగుదలలతో సవరించిన జునాక్‌ను రూపొందించాడు. ఈ విమానం ఆగష్టు 7, 1953 న మొదట ఎగిరిన తరువాత, TS-9 జునాక్ 3 (డిజైనర్ యొక్క అక్షరాల కోసం "TS" నిలబడి ఉంది) గా ఉత్పత్తిలోకి ప్రవేశించింది. కొత్త విమానం భారీగా ఉంది, దాని గరిష్ట వేగం 223 కిమీ/గం నుండి పడిపోయింది (139 MPH ) 205 కిమీ/గం (128 mph) కు. 1953 మరియు 1956 మధ్య, 146 జునాక్ 3 లు WSK వార్స్జావా-ఓకసీలో నిర్మించబడ్డాయి. జునాక్ 1 తో పాటు, ఎల్‌డబ్ల్యుడి పౌర శిక్షకుడు మరియు ఏరోబాటిక్స్ వేరియంట్, ఎల్‌డబ్ల్యుడి జుచ్‌ను అభివృద్ధి చేసింది. 1950 లో 5 జుచ్ 2 లు మాత్రమే నిర్మించబడ్డాయి, దీనిని 116 హెచ్‌పి బ్రామో ఎస్‌హెచ్ 14 రేడియల్ ఇంజిన్‌తో నడిపించారు. రెండవ ప్రపంచ యుద్ధం తరువాత పోలాండ్‌లో భారీగా నిర్మించిన మొదటి విమానం జునాక్, పోలిష్ ఏవియేషన్ పరిశ్రమ వినాశనం చేయబడింది. ముఖ్యంగా ఆధునికమైనది కానప్పటికీ, ఇది స్థిరమైన మరియు తేలికైన విమానం, అసౌకర్య కాక్‌పిట్ దాని కొన్ని లోపాలలో ఒకటి. మరోవైపు, ఇది ఎగరడం నేర్చుకోవడం కష్టమైన విమానం గా పరిగణించబడింది, ఎందుకంటే వెనుక కాక్‌పిట్‌లోని ఒక విద్యార్థికి అధ్వాన్నమైన దృశ్యం ఉంది. [1] జునాక్ యొక్క అన్ని నమూనాలను సాధారణంగా ఎల్‌డబ్ల్యుడి జునాక్ లేదా డబ్ల్యుఎస్‌కె జునాక్ అని పిలుస్తారు, అయితే టిఎస్ -9 హోదా సాధారణంగా ఉపయోగించబడదు. ఇల్ జునాక్ 3 హోదా కొన్నిసార్లు పుస్తకాలలో కనిపిస్తుంది. ఈ విమానం మిశ్రమ నిర్మాణం (ఉక్కు మరియు కలప) మరియు లేఅవుట్‌లో సాంప్రదాయికమైనది. ఫ్యూజ్‌లేజ్ ఒక ఉక్కు ఫ్రేమ్‌ను కలిగి ఉంది, ఇది కాన్వాస్‌తో కప్పబడి, మెటల్ షీట్‌తో ముందు ఉంటుంది. ఇది చెక్క నిర్మాణం యొక్క రెండు-స్పేర్ రెక్కలు మరియు ట్రాపెజోయిడల్ ఆకారాన్ని కలిగి ఉంది; వారు కాన్వాస్ మరియు ప్లైవుడ్‌తో కప్పబడి ఉన్నారు మరియు స్ప్లిట్ ఫ్లాప్‌లతో అమర్చారు. ఇది సాధారణ క్లోజ్డ్ పందిరితో రెండు-సీట్ల క్యాబిన్ (ముందు: బోధకుడు, వెనుక: విద్యార్థి) కలిగి ఉంది (కుడి, వెనుక విభాగం స్లైడింగ్ ముందు సెక్షన్ ఓపెనింగ్). ల్యాండింగ్ గేర్ సాంప్రదాయిక (జునాక్ 2) లేదా ట్రైసైకిల్ (జునాక్ 3) మరియు పరిష్కరించబడింది. 5-సిలిండర్ M-11FR రేడియల్ ఇంజిన్ 119 kW (160 HP) గరిష్ట శక్తిని మరియు 104 kW (140 HP) సాధారణ శక్తిని ఇచ్చింది. సిలిండర్లు వ్యక్తిగత కౌల్స్ కలిగి ఉంటాయి, అవి తరచుగా తొలగించబడతాయి. ఈ విమానం రెండు-బ్లేడ్ స్థిర పిచ్ చెక్క ప్రొపెల్లర్‌తో అమర్చబడింది. ఇది 80 లీటర్లు (జునాక్ 2) లేదా 100 లీటర్లు (జునాక్ 3) ఇంధనాన్ని కలిగి ఉంది. విమానంలో ఆయుధాలు లేవు. జునాక్ 3 కి రేడియో అమర్చారు. జునాక్ 2 లను 1952 నుండి ప్రాథమిక శిక్షకుడిగా పోలిష్ వైమానిక దళంలో ఉపయోగించారు. వారి స్థానంలో, జునాక్ 3 లతో, 1954–55లో ప్రారంభమైనప్పుడు, జునాక్ 2 లను వైమానిక దళం నుండి ఉపసంహరించుకుని పౌర ఫ్లయింగ్ క్లబ్‌లకు అప్పగించారు. జునాక్ 3 లు 1954 నుండి 1961 వరకు పోలిష్ సైనిక విమానయానంలో ఉపయోగించబడ్డాయి, చివరకు వాటిని TS-8 BIES తో భర్తీ చేశారు. 1956 నుండి, వారిని ఎగిరే క్లబ్‌లకు కూడా అప్పగించారు. పౌర విమానయానంలో, ఏరో క్లబ్‌లలో 71 జునాక్ 2 లు మరియు 93 జునాక్ 3 లు పంపిణీ చేయబడ్డాయి, వీరు యుద్ధం తరువాత తగిన విమానాల కొరతతో బాధపడ్డారు. 1960 లలో పైలట్ శిక్షణ మరియు గ్లైడర్ వెళ్ళుట కోసం వీటిని ఉపయోగించారు. చివరి జునాక్ 2 లు మరియు జునాక్ 3 లు 1972 లో రిటైర్ అయ్యాయి. 1963 లో అల్జీరియా, టోగో మరియు అంగోలా నుండి 12 మంది ఆఫ్రికన్ పైలట్ ట్రైనీల బృందం పోలాండ్‌లోని క్రోస్నోలో ప్రయాణించడం నేర్పించారు, మరియు వారు జునాక్ 3. ఎగరారు. [1] ప్రపంచ విమానాల నుండి డేటా, [2] జేన్ యొక్క అన్ని ప్రపంచ విమానాలు 1958-59 [3] సాధారణ లక్షణాలు పనితీరు సంబంధిత అభివృద్ధి విమానం పోల్చదగిన పాత్ర, కాన్ఫిగరేషన్ మరియు యుగం</v>
      </c>
      <c r="E88" s="1" t="s">
        <v>1956</v>
      </c>
      <c r="M88" s="1" t="s">
        <v>1957</v>
      </c>
      <c r="N88" s="1" t="str">
        <f>IFERROR(__xludf.DUMMYFUNCTION("GOOGLETRANSLATE(M:M, ""en"", ""te"")"),"శిక్షకుడు")</f>
        <v>శిక్షకుడు</v>
      </c>
      <c r="P88" s="1" t="s">
        <v>1958</v>
      </c>
      <c r="Q88" s="1" t="str">
        <f>IFERROR(__xludf.DUMMYFUNCTION("GOOGLETRANSLATE(P:P, ""en"", ""te"")"),"Wsk-okęcie")</f>
        <v>Wsk-okęcie</v>
      </c>
      <c r="R88" s="1" t="s">
        <v>1959</v>
      </c>
      <c r="U88" s="5">
        <v>17585.0</v>
      </c>
      <c r="V88" s="1">
        <v>252.0</v>
      </c>
      <c r="W88" s="1">
        <v>2.0</v>
      </c>
      <c r="X88" s="1" t="s">
        <v>1960</v>
      </c>
      <c r="Y88" s="1" t="s">
        <v>1961</v>
      </c>
      <c r="Z88" s="1" t="s">
        <v>421</v>
      </c>
      <c r="AA88" s="1" t="s">
        <v>422</v>
      </c>
      <c r="AB88" s="1" t="s">
        <v>1962</v>
      </c>
      <c r="AC88" s="1" t="s">
        <v>1963</v>
      </c>
      <c r="AD88" s="1" t="s">
        <v>1964</v>
      </c>
      <c r="AE88" s="1" t="s">
        <v>1965</v>
      </c>
      <c r="AF88" s="1" t="s">
        <v>426</v>
      </c>
      <c r="AG88" s="1" t="s">
        <v>1966</v>
      </c>
      <c r="AH88" s="1" t="s">
        <v>1967</v>
      </c>
      <c r="AJ88" s="1" t="s">
        <v>1968</v>
      </c>
      <c r="AP88" s="1" t="s">
        <v>253</v>
      </c>
      <c r="AQ88" s="1" t="s">
        <v>1969</v>
      </c>
      <c r="AR88" s="1" t="s">
        <v>1970</v>
      </c>
      <c r="AS88" s="1" t="s">
        <v>1971</v>
      </c>
      <c r="AU88" s="1" t="str">
        <f>IFERROR(__xludf.DUMMYFUNCTION("GOOGLETRANSLATE(AT:AT, ""en"", ""te"")"),"#VALUE!")</f>
        <v>#VALUE!</v>
      </c>
      <c r="AX88" s="1">
        <v>1952.0</v>
      </c>
      <c r="AY88" s="1" t="s">
        <v>1972</v>
      </c>
      <c r="BA88" s="1" t="s">
        <v>1973</v>
      </c>
      <c r="BB88" s="1">
        <v>1972.0</v>
      </c>
      <c r="BC88" s="1" t="s">
        <v>1974</v>
      </c>
      <c r="BD88" s="1" t="s">
        <v>1975</v>
      </c>
      <c r="BE88" s="1" t="s">
        <v>1976</v>
      </c>
      <c r="BJ88" s="1" t="s">
        <v>1977</v>
      </c>
      <c r="BL88" s="1" t="s">
        <v>1978</v>
      </c>
      <c r="BM88" s="1" t="s">
        <v>1979</v>
      </c>
      <c r="BO88" s="1" t="s">
        <v>410</v>
      </c>
      <c r="BT88" s="1" t="s">
        <v>1980</v>
      </c>
      <c r="BU88" s="1" t="s">
        <v>1981</v>
      </c>
      <c r="DX88" s="1" t="s">
        <v>1982</v>
      </c>
      <c r="DY88" s="1" t="s">
        <v>1983</v>
      </c>
    </row>
    <row r="89">
      <c r="A89" s="1" t="s">
        <v>1984</v>
      </c>
      <c r="B89" s="1" t="str">
        <f>IFERROR(__xludf.DUMMYFUNCTION("GOOGLETRANSLATE(A:A, ""en"", ""te"")"),"ఫోకే-వుల్ఫ్ టిఎ 400")</f>
        <v>ఫోకే-వుల్ఫ్ టిఎ 400</v>
      </c>
      <c r="C89" s="1" t="s">
        <v>1985</v>
      </c>
      <c r="D89" s="1" t="str">
        <f>IFERROR(__xludf.DUMMYFUNCTION("GOOGLETRANSLATE(C:C, ""en"", ""te"")"),"ఫోల్కే-వుల్ఫ్ టిఎ 400 అనేది నాజీ జర్మనీలో 1943 లో ఫోల్కే-వుల్ఫ్ చేత అమరిక బాంబర్ ప్రాజెక్ట్ కోసం తీవ్రమైన పోటీదారుగా అభివృద్ధి చెందిన ఆరు-ఇంజిన్ హెవీ బాంబర్ డిజైన్. బహుళ దేశాల నుండి వచ్చిన భాగాల నుండి అభివృద్ధి చేయబడిన మొట్టమొదటి విమానంలో ఒకటి, ఇది రెండవ "&amp;"ప్రపంచ యుద్ధం యొక్క అత్యంత అధునాతన ఫోల్కే-వేల్ఫ్ డిజైన్లలో ఒకటి, అయితే ఇది విండ్ టన్నెల్ మోడల్‌కు మించి పురోగతి సాధించలేదు. కర్ట్ ట్యాంక్ చేత బాంబర్ మరియు దీర్ఘ-శ్రేణి నిఘా విమానంగా రూపొందించబడిన, TA 400 లో 4 ° డైహెడ్రల్‌తో భుజం-మౌంటెడ్ వింగ్ ఉంది. ఆరు BM"&amp;"W 801D రేడియల్ ఇంజన్లు చాలా అద్భుతమైన లక్షణాలలో ఒకటి, వీటికి రెండు జుమో 004 జెట్ ఇంజన్లు తరువాత జోడించబడ్డాయి. 22 జనవరి 1942 నాటి RLM మార్గదర్శకాలకు ప్రతిస్పందనగా, ఫోల్కే-వుల్ఫ్ కంపెనీ యొక్క కర్ట్ ట్యాంక్ TA 400 ను బాంబర్ మరియు సుదూర నిఘా విమానం వలె రూపొం"&amp;"దించింది, ఆరు BMW 801D రేడియల్ ఇంజిన్లతో శక్తినిస్తుంది, దీనికి రెండు జుమో 004 జెట్‌ ఇంజిన్లు తరువాత జోడించబడింది. డిజైన్ పనులు 1943 లో ప్రారంభమయ్యాయి, ఇది చాలావరకు ఫ్రెంచ్ సాంకేతిక నిపుణులు పారిస్ సమీపంలోని చాటిల్లాన్-సౌస్-బాగ్న్యూక్స్ వద్ద ఆర్సెనల్ డి ఎ"&amp;"ల్'అరోన్యుటిక్ వద్ద ఫోల్కే-వుల్ఫ్ కోసం పనిచేస్తున్నారు, జర్మన్ కోసం ప్రధాన భాగాల రూపకల్పన మరియు నిర్మాణం కోసం ఒప్పందాలు , ఫ్రెంచ్ మరియు ఇటాలియన్ [1] కంపెనీలు ఈ ప్రక్రియను వేగవంతం చేయడానికి మరియు వీలైనంత త్వరగా ప్రోటోటైప్‌ల నిర్మాణాన్ని ప్రారంభించే ప్రయత్న"&amp;"ంలో ఉన్నాయి. TA 400 లో 4 ° డైహెడ్రల్‌తో భుజం-మౌంటెడ్ వింగ్ ఉంది, ప్రతి రెక్కపై మధ్య ఇంజిన్‌కు పొడవాటి స్ట్రెయిట్ సెంటర్ విభాగం విస్తరించి ఉంది మరియు అధికంగా దెబ్బతిన్న uter టర్ వింగ్ ప్యానెల్లు ఉన్నాయి. ఇది టెయిల్‌ప్లేన్ యొక్క చిట్కాల వద్ద జంట నిలువు స్టె"&amp;"బిలైజర్‌లను కలిగి ఉంది. అమెరికన్ బోయింగ్ బి -29 సూపర్‌ఫోర్ట్రెస్ మాదిరిగా, టిఎ 400 లో ఒత్తిడితో కూడిన సిబ్బంది కంపార్ట్మెంట్ మరియు టెయిల్ టరెట్, ఒత్తిడితో కూడిన సొరంగం ద్వారా అనుసంధానించబడి, అలాగే బహుళ రిమోట్-కంట్రోల్డ్ టర్రెట్‌లు ఉన్నాయి. తొమ్మిది మంది స"&amp;"ిబ్బందిని పది 20 మిమీ ఎంజి 151 ఫిరంగులతో సహా భారీ రక్షణాత్మక ఆయుధాల ద్వారా రక్షించాల్సి ఉంది; మరియు అదే హెక్లాఫెట్ క్వాడ్మౌంట్ టెయిల్-టరెట్ నాలుగు MG 131 మెషిన్ గన్లతో, తరువాతి మోడల్ హీంకెల్ అతను 177A- సిరీస్ విమానం మరియు అతను 177B బాంబర్లు ఉపయోగించుకునేవ"&amp;"ాడు. [2] ఇంధన సరఫరా 32 ఇంధన ట్యాంకులలో పంపిణీ చేయవలసి ఉంది. మరో డిజైన్ లక్షణం ట్రైసైకిల్ ల్యాండింగ్ గేర్. గరిష్ట బాంబు లోడ్ 24 టి (53,000 పౌండ్లు). 80.27 టన్నుల (177,000 పౌండ్లు) స్థూల బరువుతో, డిబి 603 ఇంజిన్లతో కూడిన టిఎ 400 నిఘా పాత్రలో 12,000 కిమీ (7,"&amp;"500 మైళ్ళు) పరిధిని కలిగి ఉంటుందని అంచనా వేయబడింది, 325 కిమీ/గం (202 ఎమ్‌పిహెచ్) వద్ద క్రూజింగ్. రెండు బాంబర్ వెర్షన్లలో 76.07 టన్నులు (83.85 షార్ట్ టన్నులు) మరియు 80.87 టన్నులు (89.14 షార్ట్ టన్నులు) స్థూల బరువులు వరుసగా 4,500 కిమీ (2,800 మైలు) మరియు 10,"&amp;"600 కిమీ (6,600 మైళ్ళు) అంచనా వేస్తాయి. అంచనా వేసిన జుమో-శక్తితో కూడిన విమానం సుదూర నిఘా కోసం గరిష్టంగా 14,000 కిమీ (8,700 మైళ్ళు) మరియు 13,000 కిమీ (8,100 మైళ్ళు) బాంబర్‌గా ఉండేది. [3] అమెరికాబోంబర్ కాంట్రాక్టు కోసం హీంకెల్ అతను 277 పోటీదారుడిలాగే, TA 40"&amp;"0 యొక్క నమూనా ఏదీ నిర్మించబడలేదు. [సైటేషన్ అవసరం] ఇది విండ్ టన్నెల్ మోడల్‌కు మించి ఎప్పుడూ పురోగమిలేదు, మరియు ఇక్కడ పనితీరు, పరిధి మరియు కొలతలు మాత్రమే డిజైనర్ల అంచనాలపై ఆధారపడి ఉంటాయి . మాస్టర్ ఎయిర్‌క్రాఫ్ట్ డిజైనర్ ఎర్నెస్ట్ హీంకెల్ అక్టోబర్ 1943 లో వ్"&amp;"యాఖ్యానించాడు, రెండు డిజైన్లు ఇంకా పని చేస్తున్నప్పుడు, TA 400 మాత్రమే తన సంస్థ యొక్క అతను 277 కి విలువైన పోటీదారుగా ఉండగలడని అతను భావించాడు, అమెరికా బాంబర్ పోటీ కోసం. [4] TA 400 తప్పనిసరిగా మెసెర్స్‌మిట్ ME 264 కోసం బ్యాకప్ డిజైన్. ఈ డిజైన్‌కు ME 264 కన్"&amp;"నా ఎక్కువ పదార్థాలు మరియు శ్రమ అవసరం కాబట్టి, TA 400 యొక్క మరింత అభివృద్ధి ఒక వ్యర్థమని RLM నమ్ముతుంది, మరియు 15 అక్టోబర్ 1943 న ఫోర్కే- ఈ కార్యక్రమం ముగించబడుతుందని వుల్ఫ్, [5] కానీ 18 ఏప్రిల్ 1944 న ట్యాంక్ మరియు ఇటాలియన్ ఏవియేషన్ ఇండస్ట్రియలిస్టుల మధ్య"&amp;" ఇటలీలో జరిగిన సమావేశం - మొత్తం HE 277 కార్యక్రమం కూడా రద్దు చేయబడటానికి రెండు రోజుల ముందు [6] డిజైన్ ఇంకా కొనసాగుతోంది మరియు ప్రాజెక్టులో ఇటాలియన్ పరిశ్రమ సహకారాన్ని ప్రతిపాదించింది. [7] [8] సాధారణ లక్షణాలు పనితీరు ఆయుధ సంబంధిత అభివృద్ధి అభివృద్ధి విమానం"&amp;" పోల్చదగిన పాత్ర, కాన్ఫిగరేషన్ మరియు ERA")</f>
        <v>ఫోల్కే-వుల్ఫ్ టిఎ 400 అనేది నాజీ జర్మనీలో 1943 లో ఫోల్కే-వుల్ఫ్ చేత అమరిక బాంబర్ ప్రాజెక్ట్ కోసం తీవ్రమైన పోటీదారుగా అభివృద్ధి చెందిన ఆరు-ఇంజిన్ హెవీ బాంబర్ డిజైన్. బహుళ దేశాల నుండి వచ్చిన భాగాల నుండి అభివృద్ధి చేయబడిన మొట్టమొదటి విమానంలో ఒకటి, ఇది రెండవ ప్రపంచ యుద్ధం యొక్క అత్యంత అధునాతన ఫోల్కే-వేల్ఫ్ డిజైన్లలో ఒకటి, అయితే ఇది విండ్ టన్నెల్ మోడల్‌కు మించి పురోగతి సాధించలేదు. కర్ట్ ట్యాంక్ చేత బాంబర్ మరియు దీర్ఘ-శ్రేణి నిఘా విమానంగా రూపొందించబడిన, TA 400 లో 4 ° డైహెడ్రల్‌తో భుజం-మౌంటెడ్ వింగ్ ఉంది. ఆరు BMW 801D రేడియల్ ఇంజన్లు చాలా అద్భుతమైన లక్షణాలలో ఒకటి, వీటికి రెండు జుమో 004 జెట్ ఇంజన్లు తరువాత జోడించబడ్డాయి. 22 జనవరి 1942 నాటి RLM మార్గదర్శకాలకు ప్రతిస్పందనగా, ఫోల్కే-వుల్ఫ్ కంపెనీ యొక్క కర్ట్ ట్యాంక్ TA 400 ను బాంబర్ మరియు సుదూర నిఘా విమానం వలె రూపొందించింది, ఆరు BMW 801D రేడియల్ ఇంజిన్లతో శక్తినిస్తుంది, దీనికి రెండు జుమో 004 జెట్‌ ఇంజిన్లు తరువాత జోడించబడింది. డిజైన్ పనులు 1943 లో ప్రారంభమయ్యాయి, ఇది చాలావరకు ఫ్రెంచ్ సాంకేతిక నిపుణులు పారిస్ సమీపంలోని చాటిల్లాన్-సౌస్-బాగ్న్యూక్స్ వద్ద ఆర్సెనల్ డి ఎల్'అరోన్యుటిక్ వద్ద ఫోల్కే-వుల్ఫ్ కోసం పనిచేస్తున్నారు, జర్మన్ కోసం ప్రధాన భాగాల రూపకల్పన మరియు నిర్మాణం కోసం ఒప్పందాలు , ఫ్రెంచ్ మరియు ఇటాలియన్ [1] కంపెనీలు ఈ ప్రక్రియను వేగవంతం చేయడానికి మరియు వీలైనంత త్వరగా ప్రోటోటైప్‌ల నిర్మాణాన్ని ప్రారంభించే ప్రయత్నంలో ఉన్నాయి. TA 400 లో 4 ° డైహెడ్రల్‌తో భుజం-మౌంటెడ్ వింగ్ ఉంది, ప్రతి రెక్కపై మధ్య ఇంజిన్‌కు పొడవాటి స్ట్రెయిట్ సెంటర్ విభాగం విస్తరించి ఉంది మరియు అధికంగా దెబ్బతిన్న uter టర్ వింగ్ ప్యానెల్లు ఉన్నాయి. ఇది టెయిల్‌ప్లేన్ యొక్క చిట్కాల వద్ద జంట నిలువు స్టెబిలైజర్‌లను కలిగి ఉంది. అమెరికన్ బోయింగ్ బి -29 సూపర్‌ఫోర్ట్రెస్ మాదిరిగా, టిఎ 400 లో ఒత్తిడితో కూడిన సిబ్బంది కంపార్ట్మెంట్ మరియు టెయిల్ టరెట్, ఒత్తిడితో కూడిన సొరంగం ద్వారా అనుసంధానించబడి, అలాగే బహుళ రిమోట్-కంట్రోల్డ్ టర్రెట్‌లు ఉన్నాయి. తొమ్మిది మంది సిబ్బందిని పది 20 మిమీ ఎంజి 151 ఫిరంగులతో సహా భారీ రక్షణాత్మక ఆయుధాల ద్వారా రక్షించాల్సి ఉంది; మరియు అదే హెక్లాఫెట్ క్వాడ్మౌంట్ టెయిల్-టరెట్ నాలుగు MG 131 మెషిన్ గన్లతో, తరువాతి మోడల్ హీంకెల్ అతను 177A- సిరీస్ విమానం మరియు అతను 177B బాంబర్లు ఉపయోగించుకునేవాడు. [2] ఇంధన సరఫరా 32 ఇంధన ట్యాంకులలో పంపిణీ చేయవలసి ఉంది. మరో డిజైన్ లక్షణం ట్రైసైకిల్ ల్యాండింగ్ గేర్. గరిష్ట బాంబు లోడ్ 24 టి (53,000 పౌండ్లు). 80.27 టన్నుల (177,000 పౌండ్లు) స్థూల బరువుతో, డిబి 603 ఇంజిన్లతో కూడిన టిఎ 400 నిఘా పాత్రలో 12,000 కిమీ (7,500 మైళ్ళు) పరిధిని కలిగి ఉంటుందని అంచనా వేయబడింది, 325 కిమీ/గం (202 ఎమ్‌పిహెచ్) వద్ద క్రూజింగ్. రెండు బాంబర్ వెర్షన్లలో 76.07 టన్నులు (83.85 షార్ట్ టన్నులు) మరియు 80.87 టన్నులు (89.14 షార్ట్ టన్నులు) స్థూల బరువులు వరుసగా 4,500 కిమీ (2,800 మైలు) మరియు 10,600 కిమీ (6,600 మైళ్ళు) అంచనా వేస్తాయి. అంచనా వేసిన జుమో-శక్తితో కూడిన విమానం సుదూర నిఘా కోసం గరిష్టంగా 14,000 కిమీ (8,700 మైళ్ళు) మరియు 13,000 కిమీ (8,100 మైళ్ళు) బాంబర్‌గా ఉండేది. [3] అమెరికాబోంబర్ కాంట్రాక్టు కోసం హీంకెల్ అతను 277 పోటీదారుడిలాగే, TA 400 యొక్క నమూనా ఏదీ నిర్మించబడలేదు. [సైటేషన్ అవసరం] ఇది విండ్ టన్నెల్ మోడల్‌కు మించి ఎప్పుడూ పురోగమిలేదు, మరియు ఇక్కడ పనితీరు, పరిధి మరియు కొలతలు మాత్రమే డిజైనర్ల అంచనాలపై ఆధారపడి ఉంటాయి . మాస్టర్ ఎయిర్‌క్రాఫ్ట్ డిజైనర్ ఎర్నెస్ట్ హీంకెల్ అక్టోబర్ 1943 లో వ్యాఖ్యానించాడు, రెండు డిజైన్లు ఇంకా పని చేస్తున్నప్పుడు, TA 400 మాత్రమే తన సంస్థ యొక్క అతను 277 కి విలువైన పోటీదారుగా ఉండగలడని అతను భావించాడు, అమెరికా బాంబర్ పోటీ కోసం. [4] TA 400 తప్పనిసరిగా మెసెర్స్‌మిట్ ME 264 కోసం బ్యాకప్ డిజైన్. ఈ డిజైన్‌కు ME 264 కన్నా ఎక్కువ పదార్థాలు మరియు శ్రమ అవసరం కాబట్టి, TA 400 యొక్క మరింత అభివృద్ధి ఒక వ్యర్థమని RLM నమ్ముతుంది, మరియు 15 అక్టోబర్ 1943 న ఫోర్కే- ఈ కార్యక్రమం ముగించబడుతుందని వుల్ఫ్, [5] కానీ 18 ఏప్రిల్ 1944 న ట్యాంక్ మరియు ఇటాలియన్ ఏవియేషన్ ఇండస్ట్రియలిస్టుల మధ్య ఇటలీలో జరిగిన సమావేశం - మొత్తం HE 277 కార్యక్రమం కూడా రద్దు చేయబడటానికి రెండు రోజుల ముందు [6] డిజైన్ ఇంకా కొనసాగుతోంది మరియు ప్రాజెక్టులో ఇటాలియన్ పరిశ్రమ సహకారాన్ని ప్రతిపాదించింది. [7] [8] సాధారణ లక్షణాలు పనితీరు ఆయుధ సంబంధిత అభివృద్ధి అభివృద్ధి విమానం పోల్చదగిన పాత్ర, కాన్ఫిగరేషన్ మరియు ERA</v>
      </c>
      <c r="M89" s="1" t="s">
        <v>1986</v>
      </c>
      <c r="N89" s="1" t="str">
        <f>IFERROR(__xludf.DUMMYFUNCTION("GOOGLETRANSLATE(M:M, ""en"", ""te"")"),"సుదూర బాంబర్")</f>
        <v>సుదూర బాంబర్</v>
      </c>
      <c r="O89" s="1" t="s">
        <v>1987</v>
      </c>
      <c r="P89" s="1" t="s">
        <v>1988</v>
      </c>
      <c r="Q89" s="1" t="str">
        <f>IFERROR(__xludf.DUMMYFUNCTION("GOOGLETRANSLATE(P:P, ""en"", ""te"")"),"ఫోకే-వుల్ఫ్")</f>
        <v>ఫోకే-వుల్ఫ్</v>
      </c>
      <c r="R89" s="2" t="s">
        <v>1989</v>
      </c>
      <c r="S89" s="1" t="s">
        <v>1990</v>
      </c>
      <c r="T89" s="1" t="str">
        <f>IFERROR(__xludf.DUMMYFUNCTION("GOOGLETRANSLATE(S:S, ""en"", ""te"")"),"కర్ట్ ట్యాంక్")</f>
        <v>కర్ట్ ట్యాంక్</v>
      </c>
      <c r="V89" s="1" t="s">
        <v>1991</v>
      </c>
      <c r="W89" s="1" t="s">
        <v>1992</v>
      </c>
      <c r="AC89" s="1" t="s">
        <v>1993</v>
      </c>
      <c r="AD89" s="1" t="s">
        <v>1994</v>
      </c>
      <c r="AE89" s="1" t="s">
        <v>608</v>
      </c>
      <c r="AF89" s="1" t="s">
        <v>1995</v>
      </c>
      <c r="AL89" s="1" t="s">
        <v>1996</v>
      </c>
      <c r="AM89" s="1" t="s">
        <v>432</v>
      </c>
      <c r="AN89" s="1" t="str">
        <f>IFERROR(__xludf.DUMMYFUNCTION("GOOGLETRANSLATE(AM:AM, ""en"", ""te"")"),"లుఫ్ట్‌వాఫ్")</f>
        <v>లుఫ్ట్‌వాఫ్</v>
      </c>
      <c r="AO89" s="2" t="s">
        <v>433</v>
      </c>
      <c r="AT89" s="1" t="s">
        <v>1997</v>
      </c>
      <c r="AU89" s="1" t="str">
        <f>IFERROR(__xludf.DUMMYFUNCTION("GOOGLETRANSLATE(AT:AT, ""en"", ""te"")"),"6 × Mg 151/20 మూడు ట్విన్ టరెట్స్ఫోర్ MG 131 మెషిన్ గన్స్ తోక టర్రెట్‌లో అమర్చబడి ఉన్నాయి.")</f>
        <v>6 × Mg 151/20 మూడు ట్విన్ టరెట్స్ఫోర్ MG 131 మెషిన్ గన్స్ తోక టర్రెట్‌లో అమర్చబడి ఉన్నాయి.</v>
      </c>
      <c r="AV89" s="1" t="s">
        <v>1998</v>
      </c>
      <c r="AW89" s="1" t="str">
        <f>IFERROR(__xludf.DUMMYFUNCTION("GOOGLETRANSLATE(AV:AV, ""en"", ""te"")"),"10,000 కిలోలు (22,000 పౌండ్లు) నుండి 5,589 మైళ్ళు")</f>
        <v>10,000 కిలోలు (22,000 పౌండ్లు) నుండి 5,589 మైళ్ళు</v>
      </c>
    </row>
    <row r="90">
      <c r="A90" s="1" t="s">
        <v>1999</v>
      </c>
      <c r="B90" s="1" t="str">
        <f>IFERROR(__xludf.DUMMYFUNCTION("GOOGLETRANSLATE(A:A, ""en"", ""te"")"),"వీస్ Wm-21 sóalyom")</f>
        <v>వీస్ Wm-21 sóalyom</v>
      </c>
      <c r="C90" s="1" t="s">
        <v>2000</v>
      </c>
      <c r="D90" s="1" t="str">
        <f>IFERROR(__xludf.DUMMYFUNCTION("GOOGLETRANSLATE(C:C, ""en"", ""te"")"),"వీస్ WM-21 Sélyom (ఇంగ్లీష్: ఫాల్కన్) 1930 ల హంగేరియన్ లైట్ బాంబర్ మరియు మన్‌ఫ్రెడ్ వీస్ కంపెనీ అభివృద్ధి చేసిన నిఘా బిప్‌లేన్. ఇది రెండవ ప్రపంచ యుద్ధంలో పనిచేసింది, తరచూ ఇతర పాత, లేకపోతే ప్రామాణికమైన విమానాలతో పాటు ఉంటుంది. WM-21 WM-16 ను భర్తీ చేయడానికి"&amp;" రూపొందించబడింది, ఇది ఇంకా పాత ఫోకర్ C.V ఆధారంగా రూపొందించబడింది మరియు కార్యాచరణ సేవకు అనుచితమైనదిగా పరిగణించబడింది. [సైటేషన్ అవసరం] WM-21 యొక్క నిర్మాణం బలోపేతం చేయబడింది, మరియు విమానం అందుకుంది a కొత్త, మరింత సమర్థవంతమైన వింగ్ సెట్. గడ్డి వైమానిక క్షేత్"&amp;"రాలలో తక్కువ ల్యాండింగ్ పరుగులను అనుమతించడానికి ఒక టెయిల్‌స్కిడ్ అమర్చబడింది. [1] సాంప్రదాయిక బిప్‌లేన్, ఈజ్ 870 హెచ్‌పి (649 కిలోవాట్ మొత్తం 128 విమానాలను మూడు వేర్వేరు కర్మాగారాలు నిర్మించాయి: 25 మన్‌ఫ్రెడ్ వీస్ చేత, 43 మావాగ్ చేత మరియు 60 MWG చేత. [2] "&amp;"యుద్ధం అంతటా, రాయల్ హంగేరియన్ వైమానిక దళం వాటిలో 48 ని నిఘా కోసం ఉపయోగించింది. వారు 38 హీంకెల్ అతను 46 లు, మరియు 37 ఇమామ్ రో .37 లు, 13 హీంకెల్ అతను 111 లతో కలిసి పనిచేశారు. రొమేనియాతో 1940 వివాదంలో వారు చురుకుగా ఉన్నప్పటికీ, వారి మొదటి చురుకైన కార్యాచరణ "&amp;"ఉపయోగం ఏప్రిల్ 1941 లో యుగోస్లేవియా యొక్క అక్షం దండయాత్ర సమయంలో జరిగింది. [1] యుగోస్లేవియాపై దండయాత్ర సమయంలో, WM-21 లు ఏవీ పోరాటంలో కోల్పోలేదు, కాని ఒకరు ప్రమాదంలో కోల్పోయారు. [3] జూన్ 1941 నుండి వారు ఉక్రెయిన్‌లో హంగేరియన్ ఆర్మీ యూనిట్లకు మద్దతు ఇవ్వడాని"&amp;"కి ఉపయోగించారు, ఆపై సోవియట్ పక్షపాతాలకు వ్యతిరేకంగా. [1] సోవియట్ యూనియన్‌కు వ్యతిరేకంగా యుద్ధం తీవ్రతరం అయినప్పుడు జూన్ 29 న వారు మరో WM-21 ను కోల్పోయారు. [4] సుమారు 80 విమానాలు కూడా శిక్షకులుగా విధులకు బదిలీ చేయబడ్డాయి, ఎందుకంటే వారు 1945 వరకు కార్యాచరణ "&amp;"ఉపయోగం నుండి తొలగించబడ్డారు. [1] [1] [5] నుండి డేటా సాధారణ లక్షణాల పనితీరు ఆయుధాలు")</f>
        <v>వీస్ WM-21 Sélyom (ఇంగ్లీష్: ఫాల్కన్) 1930 ల హంగేరియన్ లైట్ బాంబర్ మరియు మన్‌ఫ్రెడ్ వీస్ కంపెనీ అభివృద్ధి చేసిన నిఘా బిప్‌లేన్. ఇది రెండవ ప్రపంచ యుద్ధంలో పనిచేసింది, తరచూ ఇతర పాత, లేకపోతే ప్రామాణికమైన విమానాలతో పాటు ఉంటుంది. WM-21 WM-16 ను భర్తీ చేయడానికి రూపొందించబడింది, ఇది ఇంకా పాత ఫోకర్ C.V ఆధారంగా రూపొందించబడింది మరియు కార్యాచరణ సేవకు అనుచితమైనదిగా పరిగణించబడింది. [సైటేషన్ అవసరం] WM-21 యొక్క నిర్మాణం బలోపేతం చేయబడింది, మరియు విమానం అందుకుంది a కొత్త, మరింత సమర్థవంతమైన వింగ్ సెట్. గడ్డి వైమానిక క్షేత్రాలలో తక్కువ ల్యాండింగ్ పరుగులను అనుమతించడానికి ఒక టెయిల్‌స్కిడ్ అమర్చబడింది. [1] సాంప్రదాయిక బిప్‌లేన్, ఈజ్ 870 హెచ్‌పి (649 కిలోవాట్ మొత్తం 128 విమానాలను మూడు వేర్వేరు కర్మాగారాలు నిర్మించాయి: 25 మన్‌ఫ్రెడ్ వీస్ చేత, 43 మావాగ్ చేత మరియు 60 MWG చేత. [2] యుద్ధం అంతటా, రాయల్ హంగేరియన్ వైమానిక దళం వాటిలో 48 ని నిఘా కోసం ఉపయోగించింది. వారు 38 హీంకెల్ అతను 46 లు, మరియు 37 ఇమామ్ రో .37 లు, 13 హీంకెల్ అతను 111 లతో కలిసి పనిచేశారు. రొమేనియాతో 1940 వివాదంలో వారు చురుకుగా ఉన్నప్పటికీ, వారి మొదటి చురుకైన కార్యాచరణ ఉపయోగం ఏప్రిల్ 1941 లో యుగోస్లేవియా యొక్క అక్షం దండయాత్ర సమయంలో జరిగింది. [1] యుగోస్లేవియాపై దండయాత్ర సమయంలో, WM-21 లు ఏవీ పోరాటంలో కోల్పోలేదు, కాని ఒకరు ప్రమాదంలో కోల్పోయారు. [3] జూన్ 1941 నుండి వారు ఉక్రెయిన్‌లో హంగేరియన్ ఆర్మీ యూనిట్లకు మద్దతు ఇవ్వడానికి ఉపయోగించారు, ఆపై సోవియట్ పక్షపాతాలకు వ్యతిరేకంగా. [1] సోవియట్ యూనియన్‌కు వ్యతిరేకంగా యుద్ధం తీవ్రతరం అయినప్పుడు జూన్ 29 న వారు మరో WM-21 ను కోల్పోయారు. [4] సుమారు 80 విమానాలు కూడా శిక్షకులుగా విధులకు బదిలీ చేయబడ్డాయి, ఎందుకంటే వారు 1945 వరకు కార్యాచరణ ఉపయోగం నుండి తొలగించబడ్డారు. [1] [1] [5] నుండి డేటా సాధారణ లక్షణాల పనితీరు ఆయుధాలు</v>
      </c>
      <c r="E90" s="1" t="s">
        <v>2001</v>
      </c>
      <c r="M90" s="1" t="s">
        <v>2002</v>
      </c>
      <c r="N90" s="1" t="str">
        <f>IFERROR(__xludf.DUMMYFUNCTION("GOOGLETRANSLATE(M:M, ""en"", ""te"")"),"కాంతి బాంబర్/నిఘా బిప్‌లాన్")</f>
        <v>కాంతి బాంబర్/నిఘా బిప్‌లాన్</v>
      </c>
      <c r="P90" s="1" t="s">
        <v>2003</v>
      </c>
      <c r="Q90" s="1" t="str">
        <f>IFERROR(__xludf.DUMMYFUNCTION("GOOGLETRANSLATE(P:P, ""en"", ""te"")"),"మన్‌ఫ్రెడ్ వీస్")</f>
        <v>మన్‌ఫ్రెడ్ వీస్</v>
      </c>
      <c r="R90" s="1" t="s">
        <v>2004</v>
      </c>
      <c r="U90" s="1">
        <v>1937.0</v>
      </c>
      <c r="V90" s="1">
        <v>128.0</v>
      </c>
      <c r="W90" s="1">
        <v>2.0</v>
      </c>
      <c r="X90" s="1" t="s">
        <v>2005</v>
      </c>
      <c r="Z90" s="1" t="s">
        <v>261</v>
      </c>
      <c r="AB90" s="1" t="s">
        <v>1178</v>
      </c>
      <c r="AC90" s="1" t="s">
        <v>2006</v>
      </c>
      <c r="AD90" s="1" t="s">
        <v>2007</v>
      </c>
      <c r="AE90" s="1" t="s">
        <v>2008</v>
      </c>
      <c r="AF90" s="1" t="s">
        <v>2009</v>
      </c>
      <c r="AM90" s="1" t="s">
        <v>2010</v>
      </c>
      <c r="AN90" s="1" t="str">
        <f>IFERROR(__xludf.DUMMYFUNCTION("GOOGLETRANSLATE(AM:AM, ""en"", ""te"")"),"మాగ్యార్ కిరోలియీ హోన్వేడ్ లెజియెర్")</f>
        <v>మాగ్యార్ కిరోలియీ హోన్వేడ్ లెజియెర్</v>
      </c>
      <c r="AO90" s="1" t="s">
        <v>2011</v>
      </c>
      <c r="AT90" s="1" t="s">
        <v>2012</v>
      </c>
      <c r="AU90" s="1" t="str">
        <f>IFERROR(__xludf.DUMMYFUNCTION("GOOGLETRANSLATE(AT:AT, ""en"", ""te"")"),"3 x 7.9 మిమీ (0.31in) గెబౌర్ మెషిన్-గన్స్")</f>
        <v>3 x 7.9 మిమీ (0.31in) గెబౌర్ మెషిన్-గన్స్</v>
      </c>
      <c r="AV90" s="1" t="s">
        <v>2013</v>
      </c>
      <c r="AW90" s="1" t="str">
        <f>IFERROR(__xludf.DUMMYFUNCTION("GOOGLETRANSLATE(AV:AV, ""en"", ""te"")"),"12 x 10 కిలోల (22 ఎల్బి) యాంటీ పర్సనల్ బాంబులు లేదా 60 x 1 కిలోలు (2.2 ఎల్బి) దాహక బాంబులు")</f>
        <v>12 x 10 కిలోల (22 ఎల్బి) యాంటీ పర్సనల్ బాంబులు లేదా 60 x 1 కిలోలు (2.2 ఎల్బి) దాహక బాంబులు</v>
      </c>
      <c r="AX90" s="1">
        <v>1939.0</v>
      </c>
      <c r="BB90" s="1">
        <v>1945.0</v>
      </c>
      <c r="BG90" s="1" t="s">
        <v>1460</v>
      </c>
      <c r="BR90" s="1" t="s">
        <v>2014</v>
      </c>
      <c r="BS90" s="1" t="s">
        <v>2015</v>
      </c>
      <c r="DZ90" s="1" t="s">
        <v>2016</v>
      </c>
      <c r="EA90" s="1" t="s">
        <v>2017</v>
      </c>
    </row>
    <row r="91">
      <c r="A91" s="1" t="s">
        <v>2018</v>
      </c>
      <c r="B91" s="1" t="str">
        <f>IFERROR(__xludf.DUMMYFUNCTION("GOOGLETRANSLATE(A:A, ""en"", ""te"")"),"గిప్సేరో GA8 ఎయిర్వాన్")</f>
        <v>గిప్సేరో GA8 ఎయిర్వాన్</v>
      </c>
      <c r="C91" s="1" t="s">
        <v>2019</v>
      </c>
      <c r="D91" s="1" t="str">
        <f>IFERROR(__xludf.DUMMYFUNCTION("GOOGLETRANSLATE(C:C, ""en"", ""te"")"),"మహీంద్రా ఎయిర్‌వాన్ 8 (గతంలో గిప్సేరో జిఎ 8 ఎయిర్‌వాన్ 8) ఆస్ట్రేలియాలోని విక్టోరియాకు చెందిన గిప్సేరో (గతంలో గిప్స్‌ల్యాండ్ ఏరోనాటిక్స్ అని పేరు పెట్టబడింది) తయారుచేసిన సింగిల్ ఇంజిన్ యుటిలిటీ విమానం. ఇది పైలట్‌తో సహా ఎనిమిది మంది వరకు కూర్చుని ఉంటుంది. "&amp;"GA8 మారుమూల ప్రాంతాల్లో మరియు కఠినమైన ఎయిర్ స్ట్రిప్స్ నుండి ఉపయోగం కోసం రూపొందించబడింది, ప్రయాణీకుల సేవలు, సరుకు రవాణా, సందర్శనా స్థలాలు, పారాచూటింగ్, పరిశీలన మరియు తెలివితేటలు, నిఘా మరియు నిఘా (ISR) మరియు శోధన మరియు రెస్క్యూ కార్యకలాపాలు వంటి పనులను చేస"&amp;"్తాయి. దీని రూపకల్పన కఠినమైన మరియు ఉపయోగం యొక్క సౌలభ్యాన్ని నొక్కి చెబుతుంది. మొట్టమొదట 3 మార్చి 1995 న వినిపించింది మరియు ఫెడరల్ ఏవియేషన్ అడ్మినిస్ట్రేషన్ (FAA) పార్ట్ 23 అవసరాల ప్రకారం టైప్ సర్టిఫికేట్ 2004 వేసవిలో, GA8 ను ప్రపంచవ్యాప్తంగా విభిన్న శ్రేణ"&amp;"ి ఆపరేటర్లు ఎగురవేశారు. దాని పరిచయం నుండి, మరింత శక్తివంతమైన ఇంజిన్లను కలిగి ఉన్న మెరుగైన నమూనాలు ప్రవేశపెట్టబడ్డాయి; గిప్స్‌ల్యాండ్ GA10 గా నియమించబడిన విస్తరించిన టర్బోప్రాప్-శక్తితో పనిచేసే ఉత్పన్నం కూడా అభివృద్ధి చేయబడింది. GA8 యొక్క ఫ్లోట్‌ప్లేన్ మోడ"&amp;"ల్ కూడా ఉత్పత్తి చేయబడింది. EAA ఓష్కోష్ 2014 లో, GA8 ఎయిర్‌వాన్‌ను అధికారికంగా మహీంద్రా ఎయిర్‌వాన్ 8 గా పేరు మార్చారు, గిప్సేరో ఇటీవల భారత సమ్మేళనం మహీంద్రా గ్రూప్ స్వాధీనం చేసుకున్నారు. ఈ విమానం ఆస్ట్రేలియాలో ఉత్పత్తి చేయబడింది; రకాన్ని ఉత్పత్తి చేయడానిక"&amp;"ి ఉత్తర అమెరికా తుది అసెంబ్లీ లైన్ స్థాపన ఒక సమయంలో ప్రతిపాదించబడింది. నవంబర్ 2020 లో, సంస్థను కొనుగోలు చేసిన భారత సమ్మేళనం మహీంద్రా, ఆ సమయంలో ఉత్పత్తి ఆగిపోతుందని ప్రకటించింది, కోవిడ్ -19 మహమ్మారి కారణంగా ప్రపంచ ఆర్థిక మందగమనం యొక్క ఆర్థిక ప్రభావాలను పేర"&amp;"్కొంది. [1] ఏవియేషన్ పబ్లికేషన్ ఫ్లయింగ్ ప్రకారం, ఆరు-సీట్ల సెస్నా 206 మరియు పద్నాలుగు-సీట్ల సెస్నా 208 కారవాన్ మోడళ్ల మధ్య తయారీదారు గ్రహించిన మార్కెట్ సముచితాన్ని పూరించడానికి ఈ విమానం రూపొందించబడింది. [2] GA8 యొక్క రూపకల్పన ప్రధానంగా పీటర్ ఫుర్లాంగ్ చే"&amp;"త ఉత్పత్తి చేయబడింది. ఫెడరల్ ఏవియేషన్ అడ్మినిస్ట్రేషన్ (FAA) యొక్క కఠినమైన పార్ట్ 23 అవసరాలకు అనుగుణంగా ఈ విమానం ధృవీకరించబడింది; దీని ప్రకారం, అంశాలు డైనమిక్ పరీక్షకు లోబడి ఉంటాయి, అలాగే ఏదైనా ప్రాధమిక విమాన నియంత్రణను కోల్పోవటంతో విమానం యొక్క నియంత్రణ స"&amp;"ామర్థ్యం ధృవీకరించబడింది. [3] GA8 2004 లో దాని రకం ధృవీకరణను పొందింది. [2] GA8 ప్రయాణీకుల సేవలు, సరుకు రవాణా, సందర్శనా స్థలాలు, పారాచూటింగ్, పరిశీలన మరియు శోధన మరియు రెస్క్యూ కార్యకలాపాలతో సహా వివిధ పాత్రలలో ఉపయోగించబడింది. ఇది మారుమూల ప్రాంతాలలో మరియు కఠ"&amp;"ినమైన గాలి కుట్లు నుండి ఉపయోగం కోసం రూపొందించబడింది. [3] విమానం యొక్క టర్బోచార్జ్డ్ వెర్షన్ 2002 నుండి ప్రణాళికలో ఉంది, మరియు ప్రోటోటైప్ టర్బోచార్జ్డ్ విమానం అక్టోబర్ 2006 లో విమాన పరీక్షను ప్రారంభించింది. ఫిబ్రవరి 2009 లో, గిప్స్‌ల్యాండ్ ఏరోనాటిక్స్ ఆస్ట"&amp;"్రేలియన్ సివిల్ ఏవియేషన్ సేఫ్టీ అథారిటీ GA8 రకం సర్టిఫికెట్‌కు సవరణ జారీ చేసినట్లు ప్రకటించింది. టర్బోచార్జ్డ్ వేరియంట్. ఈ సంస్కరణను GA8-TC320 గా నియమించారు మరియు ఇది 320 HP లైమింగ్ TIO-540-AH1A టర్బోచార్జ్డ్ ఫ్యూయల్-ఇంజెక్ట్ ఇంజిన్ ద్వారా శక్తినిస్తుంది."&amp;" ఈ మోడల్ యొక్క మొదటి డెలివరీలు ఫిబ్రవరి 2009 లో జరిగాయి; రెండు సంవత్సరాలలో, అనేక GA8-TC320 ఎయిర్‌వాన్లు ఆస్ట్రేలియా మరియు న్యూజిలాండ్‌లోని వినియోగదారులకు పంపిణీ చేయబడ్డాయి. [4] GA8 యొక్క టర్బోప్రాప్ ఉత్పన్నం, GA10 కూడా అభివృద్ధి చేయబడుతోంది. ఇది కొద్దిగా "&amp;"విస్తరించి ఉన్న 10-సీట్ల సామర్థ్యం గల విమానం, రోల్స్ రాయిస్ 250-బి 17 ఎఫ్/2 టర్బోప్రాప్ ఇంజన్. [5] GA10 GA8 తో సాధ్యమైనంత ఎక్కువ సాధారణ భాగాలను నిలుపుకోవటానికి GA10 కోసం ప్రణాళిక చేయబడింది. 2005 లో, GA8 యొక్క ఫ్లోట్‌ప్లేన్ మోడల్ మూల్యాంకనం చేయించుకుంది. ["&amp;"6] 2011 లో, అమెరికన్ ఏవియేషన్ ఫ్లోట్ తయారీదారు వైపైర్ భాగస్వామ్యంతో GA8 యొక్క ఫ్లోట్-అమర్చిన నమూనాను ఉత్పత్తిలోకి పెట్టడానికి సిద్ధమవుతున్నట్లు కంపెనీ ప్రకటించింది. [7] డిసెంబర్ 2010 లో, MTOW లో 200 పౌండ్ల పెరుగుదల కోసం తయారీదారుకు అనుబంధ రకం సర్టిఫికేట్ "&amp;"(STC) జారీ చేయబడింది. [సైటేషన్ అవసరం] సెప్టెంబర్ 2012 లో, సోలోయ్ ఏవియేషన్ సొల్యూషన్స్ GA8 కాంపోనెంట్ డిస్ట్రిబ్యూటర్‌గా నియమించబడిందని కంపెనీ ప్రకటించింది. యుఎస్ మార్కెట్. [8] నవంబర్ 2012 లో, వెస్ట్ కోస్ట్ ఏవియేషన్ సర్వీసెస్ విమానం యొక్క అధీకృత డీలర్‌గా న"&amp;"ియమించబడింది. [9] జనవరి 2013 లో, రెండవ యుఎస్ సంస్థ, సమ్మిట్ ఏవియేషన్, యుఎస్ మార్కెట్లో GA8 యొక్క అధీకృత డీలర్ అయ్యింది; సుమిత్ ప్రభుత్వం మరియు నిఘా విమాన అమ్మకాలపై దృష్టి పెట్టాలని యోచిస్తున్నట్లు తెలిసింది. [10] EAA ఓష్కోష్ 2014 వద్ద, GA8 ఎయిర్‌వాన్‌కు మ"&amp;"హీంద్రా ఎయిర్‌వాన్ 8 గా పేరు మార్చారు; ఈ రీబ్రాండింగ్ భారతీయ సమ్మేళనం మహీంద్రా గ్రూప్ గిప్సేరో ఇటీవల కొనుగోలు చేసిన ప్రతిబింబం. ఈ కార్యక్రమంలో, ఒక సంస్థ ప్రతినిధి ఉత్తర అమెరికాలో విమానాలను ఉత్పత్తి చేయడానికి కొత్త అసెంబ్లీ మార్గాన్ని ఏర్పాటు చేయడానికి ప్ర"&amp;"ణాళికలు జరుగుతున్నట్లు ప్రకటించారు. [11] [12] మహీంద్రా తన ఉత్పత్తి సామర్థ్యాన్ని విస్తరించే ఉద్దేశ్యంతో తన ఆస్ట్రేలియన్ సౌకర్యాలలో గణనీయమైన పెట్టుబడులను కూడా చేపట్టింది. [13] [14] మహీంద్రా ఎయిర్‌వాన్ 8 అనేది ఆస్ట్రేలియన్ అవుట్‌బ్యాక్‌లో కార్యకలాపాల కోసం ర"&amp;"ూపొందించిన ఎనిమిది సీట్ల యుటిలిటీ విమానం. [2] GA8 ఒకే లైమింగ్ IO-540 పిస్టన్ ఇంజిన్ ద్వారా శక్తినిస్తుంది, దాని స్థానంలో రోల్స్ రాయిస్ 250-B17F/2 టర్బోప్రాప్ దాని GA10 ఉత్పన్నంలో ఉంది. [5] ఇది 525 అడుగుల (160 మీ) లోపు టేకాఫ్ చేయగలదు మరియు సగటు పరిస్థితులల"&amp;"ో 1,000 అడుగుల (300 మీ) ఎయిర్ స్ట్రిప్ నుండి పనిచేయగలదు. [2] ఏవియేషన్ ఇంటర్నేషనల్ న్యూస్ దాని నిర్వహణను క్షమించే, బాధ్యతాయుతమైనది మరియు చిన్న విమానాలకు సమానంగా అభివర్ణించింది. [3] ఈ విమానం సెస్నా 208 కారవాన్ మాదిరిగానే కాన్ఫిగరేషన్ కలిగి ఉంది, దీర్ఘచతురస్"&amp;"రాకార ఫ్యూజ్‌లేజ్‌తో. [2] ప్రామాణిక సీటింగ్‌లో, ప్రతి ప్రయాణీకుడికి దీర్ఘచతురస్రాకార కిటికీ ఉంటుంది. పైలట్ యొక్క ఎత్తైన వింగ్ వెనుక దాని దృశ్యమానతను మెరుగుపరుస్తుంది, ముఖ్యంగా పైకి. [2] [3] ఇది ఇతర బుష్ విమానాల మాదిరిగా కాకుండా సీట్ల మధ్య ఒక నడవను కలిగి ఉ"&amp;"ంది, క్యాబిన్ వెంటిలేషన్ సమానంగా పంపిణీ చేయబడుతుంది మరియు వేగంగా భర్తీ చేయడానికి అప్హోల్స్టరీ మాడ్యులర్. ఇది కనీస సాధనం మరియు గరిష్ట ప్రాప్యతతో నిర్వహణను తగ్గించడానికి రూపొందించబడింది. [2] క్యాబిన్ వెనుక తలుపు మధ్య-విమానంలో తెరవబడుతుంది. [3] స్కైడైవింగ్, "&amp;"ఫ్రైట్ అండ్ ఇంటెలిజెన్స్, నిఘా మరియు నిఘా (ISR) మిషన్ల కోసం అంకితమైన కాన్ఫిగరేషన్‌లు అందుబాటులో ఉన్నాయి. [3] ఇది ఐచ్ఛిక కార్గో పాడ్‌లో 440 ఎల్బి (200 కిలోలు) వరకు తీసుకెళ్లగలదు, సైడ్-డోర్ మరియు రియర్-మౌంటెడ్ హాచ్ ద్వారా అందుబాటులో ఉంటుంది. ISR మిషన్ల కోసం"&amp;", వెస్కామ్-సరఫరా చేసిన నిఘా కెమెరా వంటి మాడ్యులర్ పాడ్‌లో బహుళ సెన్సార్లను కలిగి ఉంటుంది; సెన్సార్లు సాధారణ కార్గో పాడ్‌గా కనిపించడానికి ముడుచుకోవచ్చు. [3] ప్రామాణిక ISR కాన్ఫిగరేషన్‌లో ముగ్గురు ఆపరేటర్ల కోసం ప్రామాణిక సీట్ మౌంట్‌లపై మిషన్ వర్క్‌స్టేషన్లన"&amp;"ు భద్రపరచవచ్చు. [3] ఎయిర్ఫ్రేమ్ మరియు ఆన్‌బోర్డ్ సిస్టమ్స్ మన్నిక మరియు సరళత కోసం రూపొందించబడ్డాయి. [3] స్ప్రింగ్ సస్పెండ్ చేసిన ట్రైసైకిల్ అండర్ క్యారేజ్ చమురు రహితమైనది; 92.2 గాలన్ (349 లీటర్లు) వింగ్ ట్యాంకులతో క్యాబిన్ ఫ్లోర్ కింద ఒకే సంప్ ట్యాంక్‌ను "&amp;"తినిపించే ఇంధన సెలెక్టర్లను నిర్వహించాల్సిన అవసరం లేదు. సాధారణ రెక్క యాంత్రికంగా యాక్చువేట్ ఫ్లాప్‌లను కలిగి ఉంది. [3] రెక్కలు 92,000 గంటలు రేట్ చేయబడతాయి; అతి తక్కువ జీవితకాల నిర్మాణాత్మక అమరిక, వెనుక నిలువు స్టెబిలైజర్ ఫిట్టింగ్, 15,000 గంటలకు భర్తీ చేయ"&amp;"ాలి. ఏవియానిక్స్లో గార్మిన్ G500 మల్టీ-ఫంక్షన్ డిస్ప్లే, గార్మిన్ GTN750 మరియు 650 టచ్‌స్క్రీన్ ఉపగ్రహ నావిగేషన్ యూనిట్లు మరియు బ్యాకప్ అనలాగ్ పరికరాలు ఉన్నాయి. [3] 228 ఎయిర్‌వాన్ 8 లు జూలై 2019 నాటికి సేవలో ఉన్నాయి. [15] GA8 ఎయిర్ చార్టర్ కంపెనీలు, స్కైడ"&amp;"ైవింగ్ ఆపరేటర్లు మరియు చిన్న ఫీడర్ ఎయిర్ క్యారియర్‌లతో ప్రసిద్ది చెందింది. పెద్ద ఆపరేటర్లలో సివిల్ ఎయిర్ పెట్రోలింగ్ ఉన్నాయి, ఇది శోధన మరియు రెస్క్యూ కార్యకలాపాల కోసం 18 ఎయిర్‌వాన్లను ఎగురుతుంది. సుదూర విపత్తు ప్రతిస్పందన మరియు ఉపశమనం మరియు వాయుమార్గాన నష"&amp;"్టం అంచనా కార్యకలాపాల కోసం వాటిని CAP లో కూడా ఉపయోగిస్తారు. మిషన్ ఏవియేషన్ ఫెలోషిప్ ఆస్ట్రేలియా 11 ఎయిర్‌వాన్లను నిర్వహిస్తోంది, అభివృద్ధి చెందుతున్న దేశాలలో వాయు రవాణా సేవలను అందిస్తుంది. [16] మిషన్ ఏవియేషన్ ఫెలోషిప్ సురినామ్ ముగ్గురు ఎయిర్‌వాన్లను నిర్వ"&amp;"హిస్తుంది. [17] ఆపరేటర్లు ఈ క్రింది వాటిని కలిగి ఉన్నారు: 14 జూలై 2019 న, స్కైడైవ్ ఉమే యొక్క GA8 ఎయిర్‌వాన్ సమీపంలోని స్టోర్సండ్స్కార్ ద్వీపంలో క్రాష్ అయ్యింది, దాని తొమ్మిది మంది యజమానులను చంపింది. [20] రెక్క యొక్క నిర్మాణ వైఫల్యం ఒక కారణమని అనుమానించబడి"&amp;"ంది. GA8 ఎయిర్‌వాన్‌ను ఆస్ట్రేలియాలోని సివిల్ ఏవియేషన్ సేఫ్టీ అథారిటీ (CASA), న్యూజిలాండ్‌లోని సివిల్ ఏవియేషన్ అథారిటీ మరియు యూరోపియన్ యూనియన్‌లో యూరోపియన్ ఏవియేషన్ సేఫ్టీ ఏజెన్సీ (EASA) ఆధారంగా ఉన్నాయి. [21] [22] గ్రౌండింగ్ ఆర్డర్ జూలై 20 న జారీ చేయబడింద"&amp;"ి మరియు ఆగస్టు 3 వరకు నడుస్తుంది, కాని అసురక్షిత పరిస్థితికి ఎటువంటి ఆధారాలు లేవని కాసా కనుగొన్నందున ప్రారంభంలో ఎత్తివేయబడింది, మరియు శిధిలమైన విమానం ధృవీకరణకు మించి ఏరోడైనమిక్ లోడ్లకు గురైందని EASA తెలిపింది. [ 23] జేన్ యొక్క అన్ని ప్రపంచ విమానాల నుండి డ"&amp;"ేటా 2003-2004 [24] సాధారణ లక్షణాలు పనితీరు సంబంధిత అభివృద్ధి విమానం పోల్చదగిన పాత్ర, కాన్ఫిగరేషన్ మరియు ERA")</f>
        <v>మహీంద్రా ఎయిర్‌వాన్ 8 (గతంలో గిప్సేరో జిఎ 8 ఎయిర్‌వాన్ 8) ఆస్ట్రేలియాలోని విక్టోరియాకు చెందిన గిప్సేరో (గతంలో గిప్స్‌ల్యాండ్ ఏరోనాటిక్స్ అని పేరు పెట్టబడింది) తయారుచేసిన సింగిల్ ఇంజిన్ యుటిలిటీ విమానం. ఇది పైలట్‌తో సహా ఎనిమిది మంది వరకు కూర్చుని ఉంటుంది. GA8 మారుమూల ప్రాంతాల్లో మరియు కఠినమైన ఎయిర్ స్ట్రిప్స్ నుండి ఉపయోగం కోసం రూపొందించబడింది, ప్రయాణీకుల సేవలు, సరుకు రవాణా, సందర్శనా స్థలాలు, పారాచూటింగ్, పరిశీలన మరియు తెలివితేటలు, నిఘా మరియు నిఘా (ISR) మరియు శోధన మరియు రెస్క్యూ కార్యకలాపాలు వంటి పనులను చేస్తాయి. దీని రూపకల్పన కఠినమైన మరియు ఉపయోగం యొక్క సౌలభ్యాన్ని నొక్కి చెబుతుంది. మొట్టమొదట 3 మార్చి 1995 న వినిపించింది మరియు ఫెడరల్ ఏవియేషన్ అడ్మినిస్ట్రేషన్ (FAA) పార్ట్ 23 అవసరాల ప్రకారం టైప్ సర్టిఫికేట్ 2004 వేసవిలో, GA8 ను ప్రపంచవ్యాప్తంగా విభిన్న శ్రేణి ఆపరేటర్లు ఎగురవేశారు. దాని పరిచయం నుండి, మరింత శక్తివంతమైన ఇంజిన్లను కలిగి ఉన్న మెరుగైన నమూనాలు ప్రవేశపెట్టబడ్డాయి; గిప్స్‌ల్యాండ్ GA10 గా నియమించబడిన విస్తరించిన టర్బోప్రాప్-శక్తితో పనిచేసే ఉత్పన్నం కూడా అభివృద్ధి చేయబడింది. GA8 యొక్క ఫ్లోట్‌ప్లేన్ మోడల్ కూడా ఉత్పత్తి చేయబడింది. EAA ఓష్కోష్ 2014 లో, GA8 ఎయిర్‌వాన్‌ను అధికారికంగా మహీంద్రా ఎయిర్‌వాన్ 8 గా పేరు మార్చారు, గిప్సేరో ఇటీవల భారత సమ్మేళనం మహీంద్రా గ్రూప్ స్వాధీనం చేసుకున్నారు. ఈ విమానం ఆస్ట్రేలియాలో ఉత్పత్తి చేయబడింది; రకాన్ని ఉత్పత్తి చేయడానికి ఉత్తర అమెరికా తుది అసెంబ్లీ లైన్ స్థాపన ఒక సమయంలో ప్రతిపాదించబడింది. నవంబర్ 2020 లో, సంస్థను కొనుగోలు చేసిన భారత సమ్మేళనం మహీంద్రా, ఆ సమయంలో ఉత్పత్తి ఆగిపోతుందని ప్రకటించింది, కోవిడ్ -19 మహమ్మారి కారణంగా ప్రపంచ ఆర్థిక మందగమనం యొక్క ఆర్థిక ప్రభావాలను పేర్కొంది. [1] ఏవియేషన్ పబ్లికేషన్ ఫ్లయింగ్ ప్రకారం, ఆరు-సీట్ల సెస్నా 206 మరియు పద్నాలుగు-సీట్ల సెస్నా 208 కారవాన్ మోడళ్ల మధ్య తయారీదారు గ్రహించిన మార్కెట్ సముచితాన్ని పూరించడానికి ఈ విమానం రూపొందించబడింది. [2] GA8 యొక్క రూపకల్పన ప్రధానంగా పీటర్ ఫుర్లాంగ్ చేత ఉత్పత్తి చేయబడింది. ఫెడరల్ ఏవియేషన్ అడ్మినిస్ట్రేషన్ (FAA) యొక్క కఠినమైన పార్ట్ 23 అవసరాలకు అనుగుణంగా ఈ విమానం ధృవీకరించబడింది; దీని ప్రకారం, అంశాలు డైనమిక్ పరీక్షకు లోబడి ఉంటాయి, అలాగే ఏదైనా ప్రాధమిక విమాన నియంత్రణను కోల్పోవటంతో విమానం యొక్క నియంత్రణ సామర్థ్యం ధృవీకరించబడింది. [3] GA8 2004 లో దాని రకం ధృవీకరణను పొందింది. [2] GA8 ప్రయాణీకుల సేవలు, సరుకు రవాణా, సందర్శనా స్థలాలు, పారాచూటింగ్, పరిశీలన మరియు శోధన మరియు రెస్క్యూ కార్యకలాపాలతో సహా వివిధ పాత్రలలో ఉపయోగించబడింది. ఇది మారుమూల ప్రాంతాలలో మరియు కఠినమైన గాలి కుట్లు నుండి ఉపయోగం కోసం రూపొందించబడింది. [3] విమానం యొక్క టర్బోచార్జ్డ్ వెర్షన్ 2002 నుండి ప్రణాళికలో ఉంది, మరియు ప్రోటోటైప్ టర్బోచార్జ్డ్ విమానం అక్టోబర్ 2006 లో విమాన పరీక్షను ప్రారంభించింది. ఫిబ్రవరి 2009 లో, గిప్స్‌ల్యాండ్ ఏరోనాటిక్స్ ఆస్ట్రేలియన్ సివిల్ ఏవియేషన్ సేఫ్టీ అథారిటీ GA8 రకం సర్టిఫికెట్‌కు సవరణ జారీ చేసినట్లు ప్రకటించింది. టర్బోచార్జ్డ్ వేరియంట్. ఈ సంస్కరణను GA8-TC320 గా నియమించారు మరియు ఇది 320 HP లైమింగ్ TIO-540-AH1A టర్బోచార్జ్డ్ ఫ్యూయల్-ఇంజెక్ట్ ఇంజిన్ ద్వారా శక్తినిస్తుంది. ఈ మోడల్ యొక్క మొదటి డెలివరీలు ఫిబ్రవరి 2009 లో జరిగాయి; రెండు సంవత్సరాలలో, అనేక GA8-TC320 ఎయిర్‌వాన్లు ఆస్ట్రేలియా మరియు న్యూజిలాండ్‌లోని వినియోగదారులకు పంపిణీ చేయబడ్డాయి. [4] GA8 యొక్క టర్బోప్రాప్ ఉత్పన్నం, GA10 కూడా అభివృద్ధి చేయబడుతోంది. ఇది కొద్దిగా విస్తరించి ఉన్న 10-సీట్ల సామర్థ్యం గల విమానం, రోల్స్ రాయిస్ 250-బి 17 ఎఫ్/2 టర్బోప్రాప్ ఇంజన్. [5] GA10 GA8 తో సాధ్యమైనంత ఎక్కువ సాధారణ భాగాలను నిలుపుకోవటానికి GA10 కోసం ప్రణాళిక చేయబడింది. 2005 లో, GA8 యొక్క ఫ్లోట్‌ప్లేన్ మోడల్ మూల్యాంకనం చేయించుకుంది. [6] 2011 లో, అమెరికన్ ఏవియేషన్ ఫ్లోట్ తయారీదారు వైపైర్ భాగస్వామ్యంతో GA8 యొక్క ఫ్లోట్-అమర్చిన నమూనాను ఉత్పత్తిలోకి పెట్టడానికి సిద్ధమవుతున్నట్లు కంపెనీ ప్రకటించింది. [7] డిసెంబర్ 2010 లో, MTOW లో 200 పౌండ్ల పెరుగుదల కోసం తయారీదారుకు అనుబంధ రకం సర్టిఫికేట్ (STC) జారీ చేయబడింది. [సైటేషన్ అవసరం] సెప్టెంబర్ 2012 లో, సోలోయ్ ఏవియేషన్ సొల్యూషన్స్ GA8 కాంపోనెంట్ డిస్ట్రిబ్యూటర్‌గా నియమించబడిందని కంపెనీ ప్రకటించింది. యుఎస్ మార్కెట్. [8] నవంబర్ 2012 లో, వెస్ట్ కోస్ట్ ఏవియేషన్ సర్వీసెస్ విమానం యొక్క అధీకృత డీలర్‌గా నియమించబడింది. [9] జనవరి 2013 లో, రెండవ యుఎస్ సంస్థ, సమ్మిట్ ఏవియేషన్, యుఎస్ మార్కెట్లో GA8 యొక్క అధీకృత డీలర్ అయ్యింది; సుమిత్ ప్రభుత్వం మరియు నిఘా విమాన అమ్మకాలపై దృష్టి పెట్టాలని యోచిస్తున్నట్లు తెలిసింది. [10] EAA ఓష్కోష్ 2014 వద్ద, GA8 ఎయిర్‌వాన్‌కు మహీంద్రా ఎయిర్‌వాన్ 8 గా పేరు మార్చారు; ఈ రీబ్రాండింగ్ భారతీయ సమ్మేళనం మహీంద్రా గ్రూప్ గిప్సేరో ఇటీవల కొనుగోలు చేసిన ప్రతిబింబం. ఈ కార్యక్రమంలో, ఒక సంస్థ ప్రతినిధి ఉత్తర అమెరికాలో విమానాలను ఉత్పత్తి చేయడానికి కొత్త అసెంబ్లీ మార్గాన్ని ఏర్పాటు చేయడానికి ప్రణాళికలు జరుగుతున్నట్లు ప్రకటించారు. [11] [12] మహీంద్రా తన ఉత్పత్తి సామర్థ్యాన్ని విస్తరించే ఉద్దేశ్యంతో తన ఆస్ట్రేలియన్ సౌకర్యాలలో గణనీయమైన పెట్టుబడులను కూడా చేపట్టింది. [13] [14] మహీంద్రా ఎయిర్‌వాన్ 8 అనేది ఆస్ట్రేలియన్ అవుట్‌బ్యాక్‌లో కార్యకలాపాల కోసం రూపొందించిన ఎనిమిది సీట్ల యుటిలిటీ విమానం. [2] GA8 ఒకే లైమింగ్ IO-540 పిస్టన్ ఇంజిన్ ద్వారా శక్తినిస్తుంది, దాని స్థానంలో రోల్స్ రాయిస్ 250-B17F/2 టర్బోప్రాప్ దాని GA10 ఉత్పన్నంలో ఉంది. [5] ఇది 525 అడుగుల (160 మీ) లోపు టేకాఫ్ చేయగలదు మరియు సగటు పరిస్థితులలో 1,000 అడుగుల (300 మీ) ఎయిర్ స్ట్రిప్ నుండి పనిచేయగలదు. [2] ఏవియేషన్ ఇంటర్నేషనల్ న్యూస్ దాని నిర్వహణను క్షమించే, బాధ్యతాయుతమైనది మరియు చిన్న విమానాలకు సమానంగా అభివర్ణించింది. [3] ఈ విమానం సెస్నా 208 కారవాన్ మాదిరిగానే కాన్ఫిగరేషన్ కలిగి ఉంది, దీర్ఘచతురస్రాకార ఫ్యూజ్‌లేజ్‌తో. [2] ప్రామాణిక సీటింగ్‌లో, ప్రతి ప్రయాణీకుడికి దీర్ఘచతురస్రాకార కిటికీ ఉంటుంది. పైలట్ యొక్క ఎత్తైన వింగ్ వెనుక దాని దృశ్యమానతను మెరుగుపరుస్తుంది, ముఖ్యంగా పైకి. [2] [3] ఇది ఇతర బుష్ విమానాల మాదిరిగా కాకుండా సీట్ల మధ్య ఒక నడవను కలిగి ఉంది, క్యాబిన్ వెంటిలేషన్ సమానంగా పంపిణీ చేయబడుతుంది మరియు వేగంగా భర్తీ చేయడానికి అప్హోల్స్టరీ మాడ్యులర్. ఇది కనీస సాధనం మరియు గరిష్ట ప్రాప్యతతో నిర్వహణను తగ్గించడానికి రూపొందించబడింది. [2] క్యాబిన్ వెనుక తలుపు మధ్య-విమానంలో తెరవబడుతుంది. [3] స్కైడైవింగ్, ఫ్రైట్ అండ్ ఇంటెలిజెన్స్, నిఘా మరియు నిఘా (ISR) మిషన్ల కోసం అంకితమైన కాన్ఫిగరేషన్‌లు అందుబాటులో ఉన్నాయి. [3] ఇది ఐచ్ఛిక కార్గో పాడ్‌లో 440 ఎల్బి (200 కిలోలు) వరకు తీసుకెళ్లగలదు, సైడ్-డోర్ మరియు రియర్-మౌంటెడ్ హాచ్ ద్వారా అందుబాటులో ఉంటుంది. ISR మిషన్ల కోసం, వెస్కామ్-సరఫరా చేసిన నిఘా కెమెరా వంటి మాడ్యులర్ పాడ్‌లో బహుళ సెన్సార్లను కలిగి ఉంటుంది; సెన్సార్లు సాధారణ కార్గో పాడ్‌గా కనిపించడానికి ముడుచుకోవచ్చు. [3] ప్రామాణిక ISR కాన్ఫిగరేషన్‌లో ముగ్గురు ఆపరేటర్ల కోసం ప్రామాణిక సీట్ మౌంట్‌లపై మిషన్ వర్క్‌స్టేషన్లను భద్రపరచవచ్చు. [3] ఎయిర్ఫ్రేమ్ మరియు ఆన్‌బోర్డ్ సిస్టమ్స్ మన్నిక మరియు సరళత కోసం రూపొందించబడ్డాయి. [3] స్ప్రింగ్ సస్పెండ్ చేసిన ట్రైసైకిల్ అండర్ క్యారేజ్ చమురు రహితమైనది; 92.2 గాలన్ (349 లీటర్లు) వింగ్ ట్యాంకులతో క్యాబిన్ ఫ్లోర్ కింద ఒకే సంప్ ట్యాంక్‌ను తినిపించే ఇంధన సెలెక్టర్లను నిర్వహించాల్సిన అవసరం లేదు. సాధారణ రెక్క యాంత్రికంగా యాక్చువేట్ ఫ్లాప్‌లను కలిగి ఉంది. [3] రెక్కలు 92,000 గంటలు రేట్ చేయబడతాయి; అతి తక్కువ జీవితకాల నిర్మాణాత్మక అమరిక, వెనుక నిలువు స్టెబిలైజర్ ఫిట్టింగ్, 15,000 గంటలకు భర్తీ చేయాలి. ఏవియానిక్స్లో గార్మిన్ G500 మల్టీ-ఫంక్షన్ డిస్ప్లే, గార్మిన్ GTN750 మరియు 650 టచ్‌స్క్రీన్ ఉపగ్రహ నావిగేషన్ యూనిట్లు మరియు బ్యాకప్ అనలాగ్ పరికరాలు ఉన్నాయి. [3] 228 ఎయిర్‌వాన్ 8 లు జూలై 2019 నాటికి సేవలో ఉన్నాయి. [15] GA8 ఎయిర్ చార్టర్ కంపెనీలు, స్కైడైవింగ్ ఆపరేటర్లు మరియు చిన్న ఫీడర్ ఎయిర్ క్యారియర్‌లతో ప్రసిద్ది చెందింది. పెద్ద ఆపరేటర్లలో సివిల్ ఎయిర్ పెట్రోలింగ్ ఉన్నాయి, ఇది శోధన మరియు రెస్క్యూ కార్యకలాపాల కోసం 18 ఎయిర్‌వాన్లను ఎగురుతుంది. సుదూర విపత్తు ప్రతిస్పందన మరియు ఉపశమనం మరియు వాయుమార్గాన నష్టం అంచనా కార్యకలాపాల కోసం వాటిని CAP లో కూడా ఉపయోగిస్తారు. మిషన్ ఏవియేషన్ ఫెలోషిప్ ఆస్ట్రేలియా 11 ఎయిర్‌వాన్లను నిర్వహిస్తోంది, అభివృద్ధి చెందుతున్న దేశాలలో వాయు రవాణా సేవలను అందిస్తుంది. [16] మిషన్ ఏవియేషన్ ఫెలోషిప్ సురినామ్ ముగ్గురు ఎయిర్‌వాన్లను నిర్వహిస్తుంది. [17] ఆపరేటర్లు ఈ క్రింది వాటిని కలిగి ఉన్నారు: 14 జూలై 2019 న, స్కైడైవ్ ఉమే యొక్క GA8 ఎయిర్‌వాన్ సమీపంలోని స్టోర్సండ్స్కార్ ద్వీపంలో క్రాష్ అయ్యింది, దాని తొమ్మిది మంది యజమానులను చంపింది. [20] రెక్క యొక్క నిర్మాణ వైఫల్యం ఒక కారణమని అనుమానించబడింది. GA8 ఎయిర్‌వాన్‌ను ఆస్ట్రేలియాలోని సివిల్ ఏవియేషన్ సేఫ్టీ అథారిటీ (CASA), న్యూజిలాండ్‌లోని సివిల్ ఏవియేషన్ అథారిటీ మరియు యూరోపియన్ యూనియన్‌లో యూరోపియన్ ఏవియేషన్ సేఫ్టీ ఏజెన్సీ (EASA) ఆధారంగా ఉన్నాయి. [21] [22] గ్రౌండింగ్ ఆర్డర్ జూలై 20 న జారీ చేయబడింది మరియు ఆగస్టు 3 వరకు నడుస్తుంది, కాని అసురక్షిత పరిస్థితికి ఎటువంటి ఆధారాలు లేవని కాసా కనుగొన్నందున ప్రారంభంలో ఎత్తివేయబడింది, మరియు శిధిలమైన విమానం ధృవీకరణకు మించి ఏరోడైనమిక్ లోడ్లకు గురైందని EASA తెలిపింది. [ 23] జేన్ యొక్క అన్ని ప్రపంచ విమానాల నుండి డేటా 2003-2004 [24] సాధారణ లక్షణాలు పనితీరు సంబంధిత అభివృద్ధి విమానం పోల్చదగిన పాత్ర, కాన్ఫిగరేషన్ మరియు ERA</v>
      </c>
      <c r="E91" s="1" t="s">
        <v>2020</v>
      </c>
      <c r="M91" s="1" t="s">
        <v>2021</v>
      </c>
      <c r="N91" s="1" t="str">
        <f>IFERROR(__xludf.DUMMYFUNCTION("GOOGLETRANSLATE(M:M, ""en"", ""te"")"),"యుటిలిటీ విమానం/రవాణా")</f>
        <v>యుటిలిటీ విమానం/రవాణా</v>
      </c>
      <c r="P91" s="1" t="s">
        <v>2022</v>
      </c>
      <c r="Q91" s="1" t="str">
        <f>IFERROR(__xludf.DUMMYFUNCTION("GOOGLETRANSLATE(P:P, ""en"", ""te"")"),"గిప్సేరో")</f>
        <v>గిప్సేరో</v>
      </c>
      <c r="R91" s="2" t="s">
        <v>2023</v>
      </c>
      <c r="U91" s="4">
        <v>34761.0</v>
      </c>
      <c r="V91" s="1" t="s">
        <v>2024</v>
      </c>
      <c r="W91" s="1">
        <v>1.0</v>
      </c>
      <c r="X91" s="1" t="s">
        <v>2025</v>
      </c>
      <c r="Y91" s="1" t="s">
        <v>2026</v>
      </c>
      <c r="Z91" s="1" t="s">
        <v>2027</v>
      </c>
      <c r="AA91" s="1" t="s">
        <v>2028</v>
      </c>
      <c r="AB91" s="1" t="s">
        <v>2029</v>
      </c>
      <c r="AD91" s="1" t="s">
        <v>2030</v>
      </c>
      <c r="AE91" s="1" t="s">
        <v>2031</v>
      </c>
      <c r="AF91" s="1" t="s">
        <v>2032</v>
      </c>
      <c r="AG91" s="1" t="s">
        <v>2033</v>
      </c>
      <c r="AH91" s="1" t="s">
        <v>2034</v>
      </c>
      <c r="AJ91" s="1" t="s">
        <v>2035</v>
      </c>
      <c r="AM91" s="1" t="s">
        <v>2036</v>
      </c>
      <c r="AN91" s="1" t="str">
        <f>IFERROR(__xludf.DUMMYFUNCTION("GOOGLETRANSLATE(AM:AM, ""en"", ""te"")"),"అమెరికా సివిల్ ఎయిర్ పెట్రోల్")</f>
        <v>అమెరికా సివిల్ ఎయిర్ పెట్రోల్</v>
      </c>
      <c r="AO91" s="1" t="s">
        <v>2037</v>
      </c>
      <c r="AP91" s="1" t="s">
        <v>253</v>
      </c>
      <c r="AQ91" s="1" t="s">
        <v>2038</v>
      </c>
      <c r="AX91" s="3">
        <v>36861.0</v>
      </c>
      <c r="AY91" s="1" t="s">
        <v>2039</v>
      </c>
      <c r="AZ91" s="1" t="s">
        <v>2040</v>
      </c>
      <c r="BA91" s="1" t="s">
        <v>2041</v>
      </c>
      <c r="BE91" s="1" t="s">
        <v>2042</v>
      </c>
      <c r="BG91" s="1" t="s">
        <v>2043</v>
      </c>
      <c r="BH91" s="2" t="s">
        <v>2044</v>
      </c>
      <c r="BI91" s="1" t="s">
        <v>2045</v>
      </c>
      <c r="BJ91" s="1" t="s">
        <v>2046</v>
      </c>
      <c r="BN91" s="1">
        <v>7.9</v>
      </c>
      <c r="BT91" s="1" t="s">
        <v>2047</v>
      </c>
    </row>
    <row r="92">
      <c r="A92" s="1" t="s">
        <v>2048</v>
      </c>
      <c r="B92" s="1" t="str">
        <f>IFERROR(__xludf.DUMMYFUNCTION("GOOGLETRANSLATE(A:A, ""en"", ""te"")"),"వైన్ఫాన్ ఫేస్ మొబైల్")</f>
        <v>వైన్ఫాన్ ఫేస్ మొబైల్</v>
      </c>
      <c r="C92" s="1" t="s">
        <v>2049</v>
      </c>
      <c r="D92" s="1" t="str">
        <f>IFERROR(__xludf.DUMMYFUNCTION("GOOGLETRANSLATE(C:C, ""en"", ""te"")"),"వైన్ఫాన్ ఎఫ్ఎమ్ఎక్స్ -4 ఫేస్ మొబైల్ అనేది ఒక అమెరికన్ హోమ్‌బిల్ట్ విమానం, ఇది బర్నాబీ వైన్ఫాన్, నార్త్రోప్ గ్రుమ్మన్ ఏరోడైనమిసిస్ట్ మరియు హోమ్‌బిల్ట్ ఎయిర్‌క్రాఫ్ట్ ఇంజనీర్. ఒక ఫేస్‌మొబైల్ ప్రోటోటైప్ మాత్రమే ఉత్పత్తి చేయబడినప్పటికీ, దాని ప్రత్యేక స్వభావం "&amp;"కారణంగా ఇది బాగా ప్రసిద్ది చెందింది. [1] విమానం అసాధారణమైనది, ఇది ఒక లిఫ్టింగ్ బాడీ-మొత్తం విమానం తక్కువ కారక నిష్పత్తి విభాగంగా పనిచేస్తుంది: ఒక ఫ్లాట్, కోణీయ లిఫ్టింగ్ ఆకారం, సాంప్రదాయ విమానాల మాదిరిగా కాకుండా, ఎత్తని ఫ్యూజ్‌లేజ్‌తో జతచేయబడిన విభిన్న లి"&amp;"ఫ్ట్-ఉత్పత్తి రెక్కలను ఉపయోగిస్తుంది. [2 ] విమానం యొక్క ఆకారం 11 ఫ్లాట్ ఉపరితలాల శ్రేణితో ఏర్పడుతుంది, ఇది ఫ్లాట్ ప్లేట్లను ఉపయోగించడంలో F-117 నైట్హాక్ జెట్ స్ట్రైక్ విమానాల శరీరానికి కొంతవరకు సమానంగా ఉంటుంది, కానీ ప్రత్యేక రెక్క నిర్మాణాలు లేకుండా. . మూడ"&amp;"ు ఫ్లాట్ ఆకారాలు విమానం దిగువన ఏర్పడతాయి (కొద్దిగా వంపుతిరిగిన ముందు, ఫ్లాట్ మిడిల్ మరియు పదునైన వెనుకకు), మరియు ఎనిమిది పైభాగాన్ని ఏర్పరుస్తాయి (ఒక పెద్ద క్రిందికి-స్లోపింగ్ వెనుక విభాగం, ఒక సన్నని ముక్కు విభాగం మరియు మూడు వంపు సైడ్ ప్యానెల్లు) . రెక్కల "&amp;"విభాగం 18% మందం నిష్పత్తి, ఇది సాధారణ కాంతి విమాన రెక్కల యొక్క 12-15% మందం కంటే చాలా మందంగా ఉంటుంది. ఫేస్ మొబైల్ యొక్క కనీసం ఒక వాణిజ్య మోడల్ విమానం కిట్ ఉత్పత్తిలో ఉంది. [4] విమానంలో ఇంజిన్ వైఫల్యం తరువాత అక్టోబర్ 13, 1995 న ప్రోటోటైప్ FMX-4 ఫేస్‌మొబైల్ "&amp;"క్రాష్ అయ్యింది. ఈ విమానం తక్కువ వేగంతో ముళ్ల కంచెలోకి దిగింది, ఇది విస్తృతమైన చర్మం, ఇంజిన్ మరియు కొంత నిర్మాణ నష్టానికి కారణమైంది, అయినప్పటికీ పైలట్, బర్నాబీ వైన్ఫాన్‌కు గాయం లేనప్పటికీ. [5] 2006 నాటికి, ఈ విమానం పాక్షికంగా మరమ్మతులు చేయబడింది కాని మళ్ల"&amp;"ీ ఎగరలేదు. ఫేస్‌మొబైల్ నిర్మాణం చెర్రీమాక్స్ రివెట్‌లతో కట్టుకున్న 6061 అల్యూమినియం గొట్టాలతో కూడి ఉంటుంది. ఫ్యూజ్‌లేజ్ సాంప్రదాయ ఫాబ్రిక్ కవరింగ్‌ను ఉపయోగిస్తుంది. విమానం నియంత్రణ కోసం ఎలివేన్లు మరియు రడ్డర్లను ఉపయోగిస్తుంది. ల్యాండింగ్ గేర్ ఒక స్థిర ట్ర"&amp;"ైసైకిల్ రకం. పెద్ద విండ్‌షీల్డ్ విభాగాలు రెండు ఫ్లోర్-మౌంటెడ్ కిటికీల ద్వారా పెంచబడతాయి. విమానం దిగువ-మౌంటెడ్ హాచ్ ద్వారా ఎక్కబడుతుంది. ఈ విమానం BRS పారాచూట్ వ్యవస్థను కలిగి ఉంది. వైన్ఫాన్ FMX-4 FACETMOBILE ఆధారంగా రెండు ఉత్పన్న విమానాలను ప్రతిపాదించింది."&amp;" [1] సాధారణ లక్షణాల పనితీరు నుండి డేటా")</f>
        <v>వైన్ఫాన్ ఎఫ్ఎమ్ఎక్స్ -4 ఫేస్ మొబైల్ అనేది ఒక అమెరికన్ హోమ్‌బిల్ట్ విమానం, ఇది బర్నాబీ వైన్ఫాన్, నార్త్రోప్ గ్రుమ్మన్ ఏరోడైనమిసిస్ట్ మరియు హోమ్‌బిల్ట్ ఎయిర్‌క్రాఫ్ట్ ఇంజనీర్. ఒక ఫేస్‌మొబైల్ ప్రోటోటైప్ మాత్రమే ఉత్పత్తి చేయబడినప్పటికీ, దాని ప్రత్యేక స్వభావం కారణంగా ఇది బాగా ప్రసిద్ది చెందింది. [1] విమానం అసాధారణమైనది, ఇది ఒక లిఫ్టింగ్ బాడీ-మొత్తం విమానం తక్కువ కారక నిష్పత్తి విభాగంగా పనిచేస్తుంది: ఒక ఫ్లాట్, కోణీయ లిఫ్టింగ్ ఆకారం, సాంప్రదాయ విమానాల మాదిరిగా కాకుండా, ఎత్తని ఫ్యూజ్‌లేజ్‌తో జతచేయబడిన విభిన్న లిఫ్ట్-ఉత్పత్తి రెక్కలను ఉపయోగిస్తుంది. [2 ] విమానం యొక్క ఆకారం 11 ఫ్లాట్ ఉపరితలాల శ్రేణితో ఏర్పడుతుంది, ఇది ఫ్లాట్ ప్లేట్లను ఉపయోగించడంలో F-117 నైట్హాక్ జెట్ స్ట్రైక్ విమానాల శరీరానికి కొంతవరకు సమానంగా ఉంటుంది, కానీ ప్రత్యేక రెక్క నిర్మాణాలు లేకుండా. . మూడు ఫ్లాట్ ఆకారాలు విమానం దిగువన ఏర్పడతాయి (కొద్దిగా వంపుతిరిగిన ముందు, ఫ్లాట్ మిడిల్ మరియు పదునైన వెనుకకు), మరియు ఎనిమిది పైభాగాన్ని ఏర్పరుస్తాయి (ఒక పెద్ద క్రిందికి-స్లోపింగ్ వెనుక విభాగం, ఒక సన్నని ముక్కు విభాగం మరియు మూడు వంపు సైడ్ ప్యానెల్లు) . రెక్కల విభాగం 18% మందం నిష్పత్తి, ఇది సాధారణ కాంతి విమాన రెక్కల యొక్క 12-15% మందం కంటే చాలా మందంగా ఉంటుంది. ఫేస్ మొబైల్ యొక్క కనీసం ఒక వాణిజ్య మోడల్ విమానం కిట్ ఉత్పత్తిలో ఉంది. [4] విమానంలో ఇంజిన్ వైఫల్యం తరువాత అక్టోబర్ 13, 1995 న ప్రోటోటైప్ FMX-4 ఫేస్‌మొబైల్ క్రాష్ అయ్యింది. ఈ విమానం తక్కువ వేగంతో ముళ్ల కంచెలోకి దిగింది, ఇది విస్తృతమైన చర్మం, ఇంజిన్ మరియు కొంత నిర్మాణ నష్టానికి కారణమైంది, అయినప్పటికీ పైలట్, బర్నాబీ వైన్ఫాన్‌కు గాయం లేనప్పటికీ. [5] 2006 నాటికి, ఈ విమానం పాక్షికంగా మరమ్మతులు చేయబడింది కాని మళ్లీ ఎగరలేదు. ఫేస్‌మొబైల్ నిర్మాణం చెర్రీమాక్స్ రివెట్‌లతో కట్టుకున్న 6061 అల్యూమినియం గొట్టాలతో కూడి ఉంటుంది. ఫ్యూజ్‌లేజ్ సాంప్రదాయ ఫాబ్రిక్ కవరింగ్‌ను ఉపయోగిస్తుంది. విమానం నియంత్రణ కోసం ఎలివేన్లు మరియు రడ్డర్లను ఉపయోగిస్తుంది. ల్యాండింగ్ గేర్ ఒక స్థిర ట్రైసైకిల్ రకం. పెద్ద విండ్‌షీల్డ్ విభాగాలు రెండు ఫ్లోర్-మౌంటెడ్ కిటికీల ద్వారా పెంచబడతాయి. విమానం దిగువ-మౌంటెడ్ హాచ్ ద్వారా ఎక్కబడుతుంది. ఈ విమానం BRS పారాచూట్ వ్యవస్థను కలిగి ఉంది. వైన్ఫాన్ FMX-4 FACETMOBILE ఆధారంగా రెండు ఉత్పన్న విమానాలను ప్రతిపాదించింది. [1] సాధారణ లక్షణాల పనితీరు నుండి డేటా</v>
      </c>
      <c r="E92" s="1" t="s">
        <v>2050</v>
      </c>
      <c r="M92" s="1" t="s">
        <v>2051</v>
      </c>
      <c r="N92" s="1" t="str">
        <f>IFERROR(__xludf.DUMMYFUNCTION("GOOGLETRANSLATE(M:M, ""en"", ""te"")"),"హోమ్‌బిల్ట్ విమానం")</f>
        <v>హోమ్‌బిల్ట్ విమానం</v>
      </c>
      <c r="S92" s="1" t="s">
        <v>2052</v>
      </c>
      <c r="T92" s="1" t="str">
        <f>IFERROR(__xludf.DUMMYFUNCTION("GOOGLETRANSLATE(S:S, ""en"", ""te"")"),"బర్నాబీ వైన్ఫాన్")</f>
        <v>బర్నాబీ వైన్ఫాన్</v>
      </c>
      <c r="U92" s="5">
        <v>34081.0</v>
      </c>
      <c r="V92" s="1">
        <v>1.0</v>
      </c>
      <c r="W92" s="1">
        <v>1.0</v>
      </c>
      <c r="X92" s="1" t="s">
        <v>2053</v>
      </c>
      <c r="Y92" s="1" t="s">
        <v>2054</v>
      </c>
      <c r="AA92" s="1" t="s">
        <v>2055</v>
      </c>
      <c r="AB92" s="1" t="s">
        <v>2056</v>
      </c>
      <c r="AC92" s="1" t="s">
        <v>2057</v>
      </c>
      <c r="AD92" s="1" t="s">
        <v>2058</v>
      </c>
      <c r="AE92" s="1" t="s">
        <v>2059</v>
      </c>
      <c r="AH92" s="1" t="s">
        <v>2060</v>
      </c>
      <c r="AJ92" s="1" t="s">
        <v>2061</v>
      </c>
      <c r="AP92" s="1" t="s">
        <v>253</v>
      </c>
      <c r="AR92" s="1" t="s">
        <v>2062</v>
      </c>
      <c r="BA92" s="1" t="s">
        <v>2063</v>
      </c>
      <c r="BG92" s="1" t="s">
        <v>461</v>
      </c>
      <c r="BJ92" s="1" t="s">
        <v>2064</v>
      </c>
    </row>
    <row r="93">
      <c r="A93" s="1" t="s">
        <v>2065</v>
      </c>
      <c r="B93" s="1" t="str">
        <f>IFERROR(__xludf.DUMMYFUNCTION("GOOGLETRANSLATE(A:A, ""en"", ""te"")"),"PZL P.8")</f>
        <v>PZL P.8</v>
      </c>
      <c r="C93" s="1" t="s">
        <v>2066</v>
      </c>
      <c r="D93" s="1" t="str">
        <f>IFERROR(__xludf.DUMMYFUNCTION("GOOGLETRANSLATE(C:C, ""en"", ""te"")"),"P.Z.L. P.8 అనేది ఒక పోరాట యోధుడు. ZYGMUNT PUSAWSKI మరియు P.Z.L చేత నిర్మించబడింది. . P.8 వదులుగా P.1 పై ఆధారపడింది, 1930 లలో పులావ్స్కీ యొక్క యోధుల స్లాబ్-సైడెడ్ ఫ్యూజ్‌లేజ్ మరియు స్ట్రట్ బ్రేస్డ్ గల్ వింగ్ లక్షణాన్ని నిలుపుకుంది. రేడియల్ ఇంజిన్ల పట్ల అధి"&amp;"కారిక ప్రాధాన్యత ఉన్నప్పటికీ, పులావ్స్కీ 800 హెచ్‌పి (600 కిలోవాట్) వరకు వి -12 ఇంజిన్‌లచే నడిచే కొత్త ఫైటర్‌ను అభివృద్ధి చేయడానికి అధికారాన్ని గెలుచుకుంది. ఉద్భవించిన రెండు ఫైటర్ డిజైన్లను p.8 మరియు p.9 గా నియమించారు, పోలిష్ నావికాదళం తిరస్కరించిన రెండు "&amp;"సీప్లేన్ డిజైన్ల హోదాలను తిరిగి ఉపయోగించుకున్నారు. రెండు శక్తి-మొక్కలు రెండు ప్రోటోటైప్‌లకు అమర్చబడ్డాయి; P.8/I 640 HP (480 kW) హిస్పానో-సుజా 12MC తో అమర్చబడింది; P.8/II 760 HP (570 kW) లోరైన్ 12HFRS పెట్రెల్ చాస్సేతో అమర్చబడింది. [1] P.8 యొక్క ఎయిర్ఫ్రేమ"&amp;"్ పులావ్స్కీ యొక్క సెమీ-మోనోకోక్ యొక్క థీమ్ యొక్క థీమ్ యొక్క థీమ్ ఒత్తిడితో కూడిన స్కిన్ అల్యూమినియం మిశ్రమం నిర్మాణం ఫాబ్రిక్ కవర్ కంట్రోల్ ఉపరితలాలతో. రెక్కలు రెండు ఐ-సెక్షన్ అల్యూమినియం అల్లాయ్ స్పార్స్ చుట్టూ మిశ్రమం పక్కటెముకలు మరియు చక్కగా ముడతలు పె"&amp;"ట్టిన షీట్ డ్యూరాలిమిన్. హై సెట్ గల్ స్టైల్ రెక్కలు ఎగువ ఫ్యూజ్‌లేజ్‌కు 5 డిగ్రీల డైహెడ్రల్‌తో జతచేయబడ్డాయి, ఇవి సెంటర్-సెక్షన్ మరియు బయటి రెక్కల మధ్య ఉమ్మడికి సున్నా డైహెడ్రల్ కలిగి ఉంటాయి. రెక్కలకు మద్దతు దిగువ ఫ్యూజ్‌లేజ్‌కు జతచేయబడిన జత స్ట్రట్‌ల నుండ"&amp;"ి మరియు 1/3 స్పాన్ వద్ద బయటి రెక్కల యొక్క మందపాటి విభాగంలో వచ్చింది. ఒక స్థిర తోక-చక్రాల అండర్ క్యారేజ్ వింగ్ స్ట్రట్ అటాచ్మెంట్ పాయింట్ల వద్ద ఫ్యూజ్‌లేజ్‌కు జతచేయబడిన స్ట్రట్ మౌంటెడ్ మెయిన్‌వీల్స్‌ను కలిగి ఉంది మరియు స్టీల్ షాడ్ టెయిల్-స్కిడ్. ఇంజిన్ కోస"&amp;"ం శీతలీకరణ P.8/I పై వెనుక ఫ్యూజ్‌లేజ్ కింద పెద్ద రేడియేటర్ స్నానం మరియు P.8/II వెనుక ఫ్యూజ్‌లేజ్ కింద ప్రత్యేక ఉపరితల ఉష్ణ వినిమాయకాల ద్వారా సాధించబడింది. ప్రత్యేక ఉష్ణ వినిమాయకాలు శీతలీకరణ ఇబ్బందులను కలిగించాయి మరియు కాక్‌పిట్ యొక్క వెనుక ఫ్యూజ్‌లేజ్ వెన"&amp;"ుకకు ఇరువైపులా చిన్న రేడియేటర్లతో భర్తీ చేయబడ్డాయి. [1] మొదటి నమూనా యొక్క విమాన పరీక్ష 1931 లో ప్రారంభమైంది, 1932 లో రెండవ నమూనా తరువాత, వార్సాలో జరిగిన ఆ సంవత్సరం అంతర్జాతీయ వైమానిక సమావేశంలో మరియు పారిస్లో 1932 సలోన్ డి ఎల్'రోనాటిక్. P.8/i కూడా 1932 జూర"&amp;"ిచ్ సమావేశంలో కనిపించవలసి ఉంది, P.8/II స్థానంలో ఉంది, కాని ఇన్స్‌బ్రక్‌లో ల్యాండింగ్ సమయంలో మరమ్మత్తుకు మించి దెబ్బతింది. శీతలీకరణ సమస్యలతో మరియు 1931 లో పులావ్స్కీ మరణంతో, ఏరోనాటిక్స్ విభాగాన్ని V-12 శక్తితో కూడిన యోధుల అభివృద్ధితో కొనసాగించడానికి ఒప్పిం"&amp;"చలేము, రేడియల్ ఇంజిన్డ్ P.Z.L. యొక్క నిరంతర అభివృద్ధి. పే .7. P.8 యొక్క ఉత్పత్తి సంస్కరణలు హిస్పానో-సుయిజా పవర్డ్ వెర్షన్ల కోసం P.8, లోరైన్ పెట్రెల్ శక్తితో పనిచేసే సంస్కరణలకు p.9 మరియు ప్రతిపాదిత 570 HP (430 kW) రోల్స్ రాయిస్ కెస్ట్రెల్ పవర్డ్ డెరివేటివ్"&amp;" కోసం P.10 గా నియమించబడ్డాయి. 1] పోలిషెయిర్‌క్రాఫ్ట్ నుండి డేటా 1893-1939 [1] సాధారణ లక్షణాలు పనితీరు ఆయుధ సంబంధిత అభివృద్ధి")</f>
        <v>P.Z.L. P.8 అనేది ఒక పోరాట యోధుడు. ZYGMUNT PUSAWSKI మరియు P.Z.L చేత నిర్మించబడింది. . P.8 వదులుగా P.1 పై ఆధారపడింది, 1930 లలో పులావ్స్కీ యొక్క యోధుల స్లాబ్-సైడెడ్ ఫ్యూజ్‌లేజ్ మరియు స్ట్రట్ బ్రేస్డ్ గల్ వింగ్ లక్షణాన్ని నిలుపుకుంది. రేడియల్ ఇంజిన్ల పట్ల అధికారిక ప్రాధాన్యత ఉన్నప్పటికీ, పులావ్స్కీ 800 హెచ్‌పి (600 కిలోవాట్) వరకు వి -12 ఇంజిన్‌లచే నడిచే కొత్త ఫైటర్‌ను అభివృద్ధి చేయడానికి అధికారాన్ని గెలుచుకుంది. ఉద్భవించిన రెండు ఫైటర్ డిజైన్లను p.8 మరియు p.9 గా నియమించారు, పోలిష్ నావికాదళం తిరస్కరించిన రెండు సీప్లేన్ డిజైన్ల హోదాలను తిరిగి ఉపయోగించుకున్నారు. రెండు శక్తి-మొక్కలు రెండు ప్రోటోటైప్‌లకు అమర్చబడ్డాయి; P.8/I 640 HP (480 kW) హిస్పానో-సుజా 12MC తో అమర్చబడింది; P.8/II 760 HP (570 kW) లోరైన్ 12HFRS పెట్రెల్ చాస్సేతో అమర్చబడింది. [1] P.8 యొక్క ఎయిర్ఫ్రేమ్ పులావ్స్కీ యొక్క సెమీ-మోనోకోక్ యొక్క థీమ్ యొక్క థీమ్ యొక్క థీమ్ ఒత్తిడితో కూడిన స్కిన్ అల్యూమినియం మిశ్రమం నిర్మాణం ఫాబ్రిక్ కవర్ కంట్రోల్ ఉపరితలాలతో. రెక్కలు రెండు ఐ-సెక్షన్ అల్యూమినియం అల్లాయ్ స్పార్స్ చుట్టూ మిశ్రమం పక్కటెముకలు మరియు చక్కగా ముడతలు పెట్టిన షీట్ డ్యూరాలిమిన్. హై సెట్ గల్ స్టైల్ రెక్కలు ఎగువ ఫ్యూజ్‌లేజ్‌కు 5 డిగ్రీల డైహెడ్రల్‌తో జతచేయబడ్డాయి, ఇవి సెంటర్-సెక్షన్ మరియు బయటి రెక్కల మధ్య ఉమ్మడికి సున్నా డైహెడ్రల్ కలిగి ఉంటాయి. రెక్కలకు మద్దతు దిగువ ఫ్యూజ్‌లేజ్‌కు జతచేయబడిన జత స్ట్రట్‌ల నుండి మరియు 1/3 స్పాన్ వద్ద బయటి రెక్కల యొక్క మందపాటి విభాగంలో వచ్చింది. ఒక స్థిర తోక-చక్రాల అండర్ క్యారేజ్ వింగ్ స్ట్రట్ అటాచ్మెంట్ పాయింట్ల వద్ద ఫ్యూజ్‌లేజ్‌కు జతచేయబడిన స్ట్రట్ మౌంటెడ్ మెయిన్‌వీల్స్‌ను కలిగి ఉంది మరియు స్టీల్ షాడ్ టెయిల్-స్కిడ్. ఇంజిన్ కోసం శీతలీకరణ P.8/I పై వెనుక ఫ్యూజ్‌లేజ్ కింద పెద్ద రేడియేటర్ స్నానం మరియు P.8/II వెనుక ఫ్యూజ్‌లేజ్ కింద ప్రత్యేక ఉపరితల ఉష్ణ వినిమాయకాల ద్వారా సాధించబడింది. ప్రత్యేక ఉష్ణ వినిమాయకాలు శీతలీకరణ ఇబ్బందులను కలిగించాయి మరియు కాక్‌పిట్ యొక్క వెనుక ఫ్యూజ్‌లేజ్ వెనుకకు ఇరువైపులా చిన్న రేడియేటర్లతో భర్తీ చేయబడ్డాయి. [1] మొదటి నమూనా యొక్క విమాన పరీక్ష 1931 లో ప్రారంభమైంది, 1932 లో రెండవ నమూనా తరువాత, వార్సాలో జరిగిన ఆ సంవత్సరం అంతర్జాతీయ వైమానిక సమావేశంలో మరియు పారిస్లో 1932 సలోన్ డి ఎల్'రోనాటిక్. P.8/i కూడా 1932 జూరిచ్ సమావేశంలో కనిపించవలసి ఉంది, P.8/II స్థానంలో ఉంది, కాని ఇన్స్‌బ్రక్‌లో ల్యాండింగ్ సమయంలో మరమ్మత్తుకు మించి దెబ్బతింది. శీతలీకరణ సమస్యలతో మరియు 1931 లో పులావ్స్కీ మరణంతో, ఏరోనాటిక్స్ విభాగాన్ని V-12 శక్తితో కూడిన యోధుల అభివృద్ధితో కొనసాగించడానికి ఒప్పించలేము, రేడియల్ ఇంజిన్డ్ P.Z.L. యొక్క నిరంతర అభివృద్ధి. పే .7. P.8 యొక్క ఉత్పత్తి సంస్కరణలు హిస్పానో-సుయిజా పవర్డ్ వెర్షన్ల కోసం P.8, లోరైన్ పెట్రెల్ శక్తితో పనిచేసే సంస్కరణలకు p.9 మరియు ప్రతిపాదిత 570 HP (430 kW) రోల్స్ రాయిస్ కెస్ట్రెల్ పవర్డ్ డెరివేటివ్ కోసం P.10 గా నియమించబడ్డాయి. 1] పోలిషెయిర్‌క్రాఫ్ట్ నుండి డేటా 1893-1939 [1] సాధారణ లక్షణాలు పనితీరు ఆయుధ సంబంధిత అభివృద్ధి</v>
      </c>
      <c r="E93" s="1" t="s">
        <v>2067</v>
      </c>
      <c r="M93" s="1" t="s">
        <v>173</v>
      </c>
      <c r="N93" s="1" t="str">
        <f>IFERROR(__xludf.DUMMYFUNCTION("GOOGLETRANSLATE(M:M, ""en"", ""te"")"),"యుద్ధ")</f>
        <v>యుద్ధ</v>
      </c>
      <c r="O93" s="2" t="s">
        <v>174</v>
      </c>
      <c r="P93" s="1" t="s">
        <v>2068</v>
      </c>
      <c r="Q93" s="1" t="str">
        <f>IFERROR(__xludf.DUMMYFUNCTION("GOOGLETRANSLATE(P:P, ""en"", ""te"")"),"P.Z.L.")</f>
        <v>P.Z.L.</v>
      </c>
      <c r="R93" s="2" t="s">
        <v>2069</v>
      </c>
      <c r="S93" s="1" t="s">
        <v>2070</v>
      </c>
      <c r="T93" s="1" t="str">
        <f>IFERROR(__xludf.DUMMYFUNCTION("GOOGLETRANSLATE(S:S, ""en"", ""te"")"),"Zygmunt పులావ్స్కీ [1]")</f>
        <v>Zygmunt పులావ్స్కీ [1]</v>
      </c>
      <c r="U93" s="1" t="s">
        <v>2071</v>
      </c>
      <c r="V93" s="1" t="s">
        <v>2072</v>
      </c>
      <c r="W93" s="1">
        <v>1.0</v>
      </c>
      <c r="X93" s="1" t="s">
        <v>2073</v>
      </c>
      <c r="Y93" s="1" t="s">
        <v>1786</v>
      </c>
      <c r="Z93" s="1" t="s">
        <v>2074</v>
      </c>
      <c r="AA93" s="1" t="s">
        <v>2075</v>
      </c>
      <c r="AB93" s="1" t="s">
        <v>2076</v>
      </c>
      <c r="AC93" s="1" t="s">
        <v>2077</v>
      </c>
      <c r="AD93" s="1" t="s">
        <v>2078</v>
      </c>
      <c r="AE93" s="1" t="s">
        <v>2079</v>
      </c>
      <c r="AF93" s="1" t="s">
        <v>571</v>
      </c>
      <c r="AG93" s="1" t="s">
        <v>2080</v>
      </c>
      <c r="AH93" s="1" t="s">
        <v>2081</v>
      </c>
      <c r="AI93" s="1" t="s">
        <v>2082</v>
      </c>
      <c r="AK93" s="1" t="s">
        <v>2083</v>
      </c>
      <c r="AL93" s="1" t="s">
        <v>2084</v>
      </c>
      <c r="AP93" s="1" t="s">
        <v>253</v>
      </c>
      <c r="AR93" s="1" t="s">
        <v>2085</v>
      </c>
      <c r="AS93" s="1" t="s">
        <v>2086</v>
      </c>
      <c r="AT93" s="1" t="s">
        <v>2087</v>
      </c>
      <c r="AU93" s="1" t="str">
        <f>IFERROR(__xludf.DUMMYFUNCTION("GOOGLETRANSLATE(AT:AT, ""en"", ""te"")"),"ఎగువ ఫ్యూజ్‌లేజ్ డెక్కింగ్‌లో 2x 7.7 మిమీ మెషిన్-గన్స్")</f>
        <v>ఎగువ ఫ్యూజ్‌లేజ్ డెక్కింగ్‌లో 2x 7.7 మిమీ మెషిన్-గన్స్</v>
      </c>
      <c r="BA93" s="1" t="s">
        <v>2088</v>
      </c>
      <c r="BR93" s="1" t="s">
        <v>2089</v>
      </c>
      <c r="BS93" s="1" t="s">
        <v>2090</v>
      </c>
      <c r="CM93" s="1" t="s">
        <v>2091</v>
      </c>
    </row>
    <row r="94">
      <c r="A94" s="1" t="s">
        <v>2092</v>
      </c>
      <c r="B94" s="1" t="str">
        <f>IFERROR(__xludf.DUMMYFUNCTION("GOOGLETRANSLATE(A:A, ""en"", ""te"")"),"ఏరోటెక్నికా ఎసి -12")</f>
        <v>ఏరోటెక్నికా ఎసి -12</v>
      </c>
      <c r="C94" s="1" t="s">
        <v>2093</v>
      </c>
      <c r="D94" s="1" t="str">
        <f>IFERROR(__xludf.DUMMYFUNCTION("GOOGLETRANSLATE(C:C, ""en"", ""te"")"),"ఏరోటెక్నికా ఎసి -12 పెపో అనేది స్పానిష్ రెండు-సీట్ల లైట్ హెలికాప్టర్, ఇది 1956 లో ఏరోటెక్నికా చేత తయారు చేయబడింది. ఏరోటెక్నికా ఎసి -12 ను జీన్ కాంటినియౌ రూపొందించారు మరియు ఇతర కాంటినియా డిజైన్ల మాదిరిగానే ఫ్యూజ్‌లేజ్ పాడ్ పైన విలక్షణమైన ""వెన్నెముక"" ఉంది"&amp;", ఇది రోటర్ అసెంబ్లీకి ముందు ఇంజిన్‌ను తీసుకువెళ్ళింది. అభివృద్ధి ఖర్చులు స్పానిష్ ప్రభుత్వం భరించాయి, మరియు రెండు ప్రోటోటైప్‌లలో మొదటిది 20 జూలై 1954 న ప్రసారం చేయబడింది. [1] స్పానిష్ వైమానిక దళం కోసం పన్నెండు (రెండు ప్రోటోటైప్‌లతో సహా) ఆదేశించబడింది, అక"&amp;"్కడ వారు EC-XZ-2 హోదాలో మూడు సంవత్సరాలు పనిచేశారు. జేన్ యొక్క అన్ని ప్రపంచ విమానాల నుండి డేటా 1961-62 [2] సాధారణ లక్షణాలు పనితీరు కాక్‌పిట్ వివరాలు రోటర్ మరియు టాప్ వివరాల సంబంధిత అభివృద్ధి")</f>
        <v>ఏరోటెక్నికా ఎసి -12 పెపో అనేది స్పానిష్ రెండు-సీట్ల లైట్ హెలికాప్టర్, ఇది 1956 లో ఏరోటెక్నికా చేత తయారు చేయబడింది. ఏరోటెక్నికా ఎసి -12 ను జీన్ కాంటినియౌ రూపొందించారు మరియు ఇతర కాంటినియా డిజైన్ల మాదిరిగానే ఫ్యూజ్‌లేజ్ పాడ్ పైన విలక్షణమైన "వెన్నెముక" ఉంది, ఇది రోటర్ అసెంబ్లీకి ముందు ఇంజిన్‌ను తీసుకువెళ్ళింది. అభివృద్ధి ఖర్చులు స్పానిష్ ప్రభుత్వం భరించాయి, మరియు రెండు ప్రోటోటైప్‌లలో మొదటిది 20 జూలై 1954 న ప్రసారం చేయబడింది. [1] స్పానిష్ వైమానిక దళం కోసం పన్నెండు (రెండు ప్రోటోటైప్‌లతో సహా) ఆదేశించబడింది, అక్కడ వారు EC-XZ-2 హోదాలో మూడు సంవత్సరాలు పనిచేశారు. జేన్ యొక్క అన్ని ప్రపంచ విమానాల నుండి డేటా 1961-62 [2] సాధారణ లక్షణాలు పనితీరు కాక్‌పిట్ వివరాలు రోటర్ మరియు టాప్ వివరాల సంబంధిత అభివృద్ధి</v>
      </c>
      <c r="E94" s="1" t="s">
        <v>2094</v>
      </c>
      <c r="M94" s="1" t="s">
        <v>2095</v>
      </c>
      <c r="N94" s="1" t="str">
        <f>IFERROR(__xludf.DUMMYFUNCTION("GOOGLETRANSLATE(M:M, ""en"", ""te"")"),"లైట్ హెలికాప్టర్")</f>
        <v>లైట్ హెలికాప్టర్</v>
      </c>
      <c r="P94" s="1" t="s">
        <v>2096</v>
      </c>
      <c r="Q94" s="1" t="str">
        <f>IFERROR(__xludf.DUMMYFUNCTION("GOOGLETRANSLATE(P:P, ""en"", ""te"")"),"ఏరోటెక్నికా")</f>
        <v>ఏరోటెక్నికా</v>
      </c>
      <c r="R94" s="1" t="s">
        <v>2097</v>
      </c>
      <c r="S94" s="1" t="s">
        <v>2098</v>
      </c>
      <c r="T94" s="1" t="str">
        <f>IFERROR(__xludf.DUMMYFUNCTION("GOOGLETRANSLATE(S:S, ""en"", ""te"")"),"జీన్ కాంటినియో")</f>
        <v>జీన్ కాంటినియో</v>
      </c>
      <c r="U94" s="4">
        <v>20656.0</v>
      </c>
      <c r="V94" s="1">
        <v>12.0</v>
      </c>
      <c r="W94" s="1">
        <v>2.0</v>
      </c>
      <c r="X94" s="1" t="s">
        <v>2099</v>
      </c>
      <c r="Z94" s="1" t="s">
        <v>2074</v>
      </c>
      <c r="AB94" s="1" t="s">
        <v>405</v>
      </c>
      <c r="AC94" s="1" t="s">
        <v>2100</v>
      </c>
      <c r="AD94" s="1" t="s">
        <v>2101</v>
      </c>
      <c r="AE94" s="1" t="s">
        <v>2102</v>
      </c>
      <c r="AF94" s="1" t="s">
        <v>2103</v>
      </c>
      <c r="AG94" s="1" t="s">
        <v>769</v>
      </c>
      <c r="AH94" s="1" t="s">
        <v>2104</v>
      </c>
      <c r="AJ94" s="1" t="s">
        <v>833</v>
      </c>
      <c r="AM94" s="1" t="s">
        <v>2105</v>
      </c>
      <c r="AN94" s="1" t="str">
        <f>IFERROR(__xludf.DUMMYFUNCTION("GOOGLETRANSLATE(AM:AM, ""en"", ""te"")"),"స్పానిష్ వైమానిక దళం")</f>
        <v>స్పానిష్ వైమానిక దళం</v>
      </c>
      <c r="AO94" s="1" t="s">
        <v>2106</v>
      </c>
      <c r="AQ94" s="1" t="s">
        <v>1349</v>
      </c>
      <c r="AZ94" s="1" t="s">
        <v>2107</v>
      </c>
      <c r="BG94" s="1" t="s">
        <v>2108</v>
      </c>
      <c r="BH94" s="2" t="s">
        <v>2109</v>
      </c>
      <c r="CG94" s="1" t="s">
        <v>2110</v>
      </c>
      <c r="CH94" s="1" t="s">
        <v>2111</v>
      </c>
      <c r="DC94" s="1" t="s">
        <v>2112</v>
      </c>
    </row>
    <row r="95">
      <c r="A95" s="1" t="s">
        <v>2113</v>
      </c>
      <c r="B95" s="1" t="str">
        <f>IFERROR(__xludf.DUMMYFUNCTION("GOOGLETRANSLATE(A:A, ""en"", ""te"")"),"పైపర్ PA-25 పానీ")</f>
        <v>పైపర్ PA-25 పానీ</v>
      </c>
      <c r="C95" s="1" t="s">
        <v>2114</v>
      </c>
      <c r="D95" s="1" t="str">
        <f>IFERROR(__xludf.DUMMYFUNCTION("GOOGLETRANSLATE(C:C, ""en"", ""te"")"),"PA-25 పానీ అనేది 1959 మరియు 1981 మధ్య పైపర్ విమానాలచే ఉత్పత్తి చేయబడిన వ్యవసాయ విమానం. ఇది వ్యవసాయ స్ప్రేయింగ్‌లో విస్తృతంగా ఉపయోగించే విమానంగా మిగిలిపోయింది మరియు గ్లైడర్‌లను ప్రారంభించడానికి లేదా వెళ్ళుట బ్యానర్‌ల కోసం టో ప్లేన్‌గా లేదా టగ్‌గా కూడా ఉపయో"&amp;"గిస్తారు. 1988 లో డిజైన్ హక్కులు మరియు మద్దతు బాధ్యత అర్జెంటీనాకు చెందిన లాటినో అమెరికానా డి ఏవియాసియన్‌కు విక్రయించబడింది. 1949 కి ముందు చాలా వ్యవసాయ విమానాలు సైనిక విమానాలను మార్చాయి మరియు ఆ సంవత్సరంలోనే టెక్సాస్ A &amp; M విశ్వవిద్యాలయంలో ఉన్న ఫ్రెడ్ వీక్,"&amp;" ప్రత్యేకమైన వ్యవసాయ విమానాలను రూపొందించారు: AG-1. AG-1 మొదటి 1 డిసెంబర్ 1950 న ప్రయాణించింది. [1] 1953 లో, ఫ్రెడ్ వీక్‌ను పైపర్ సంప్రదించాడు, PA-18 యొక్క వ్యవసాయ వెర్షన్, PA-18A, ముఖ్యంగా దుమ్ము మరియు విత్తనాల కోసం పంపిణీదారుని రూపొందించడానికి మరియు పరీక"&amp;"్షించడానికి. [1] కొన్ని వారాల తరువాత పైపర్ టెక్సాస్ A &amp; M విశ్వవిద్యాలయాన్ని AG-1 ఆధారంగా అంకితమైన వ్యవసాయ విమానాలను రూపొందించడానికి స్పాన్సర్ చేసింది, కాని సాధ్యమైనంత ఎక్కువ PA-18A మరియు PA-22 భాగాలను ఉపయోగించడం. ఫలిత రూపకల్పన, AG-3, AG-1 కన్నా చిన్నది మ"&amp;"రియు స్టీల్ ట్యూబ్ ఫ్యూజ్‌లేజ్ కలిగి ఉంది, ఇది ఫాబ్రిక్ కప్పబడి ఉంటుంది. [1] AG-3 అనేది సింగిల్-సీట్ల లో-వింగ్ మోనోప్లేన్, రెక్కలు ఫ్యూజ్‌లేజ్‌కు స్ట్రట్‌లతో కప్పబడి ఉన్నాయి, ఇది టెయిల్‌వీల్‌తో సాంప్రదాయిక ల్యాండింగ్ గేర్‌ను కలిగి ఉంది మరియు 135 హెచ్‌పి ఇ"&amp;"ంజిన్‌తో శక్తినిచ్చింది. [1] ఉత్తమ దృశ్యమానతను ఇవ్వడానికి సింగిల్ సీటును ఫ్యూజ్‌లేజ్‌లో అధికంగా ఉంచారు మరియు 800 ఎల్బి-సామర్థ్యం గల హాప్పర్‌ను కాక్‌పిట్ ముందు అమర్చారు. [1] AG-3 నవంబర్ 1954 లో తన తొలి విమాన ప్రయాణం చేసింది. [2] విమానం యొక్క ఎగిరే పరీక్షలు"&amp;" విజయవంతమయ్యాయి మరియు 1957 లో వీక్ వెరో బీచ్ వద్ద పైపర్‌లో చేరమని ఆహ్వానించబడ్డాడు మరియు AG-3 పేరు PA-25 పానీగా మార్చబడింది. ఇంజిన్ 150 HP లైమింగ్ O-320-A1A ఇంజిన్‌కు అప్‌గ్రేడ్ చేయబడింది. [1] రెండు ప్రీ-ప్రొడక్షన్ విమానం 1957 లో వెరో బీచ్ వద్ద నిర్మించబడ"&amp;"ింది మరియు మే 1959 లో పెన్సిల్వేనియాలోని లాక్ హెవెన్ వద్ద ఉత్పత్తి ప్రారంభమైంది. [1] 1962 లో, వెరో బీచ్‌లో 235 హెచ్‌పి లైమింగ్ O-540-B2B5 ఇంజిన్ మరియు ప్రొడక్షన్ విమానాలతో వెరో బీచ్‌లో మరొక నమూనా నిర్మించబడింది. 1962 నుండి లాక్ హెవెన్‌లో ఉత్పత్తి చేయబడింద"&amp;"ి. [1] 1964 లో పానీ బి పెద్ద హాప్పర్‌తో ప్రవేశపెట్టబడింది మరియు మెరుగైన చెదరగొట్టే గేర్‌తో. 1967 యొక్క పానీ సి ఒలియో షాక్-అబ్జార్బర్స్ మరియు ఇతర మెరుగుదలలతో అమర్చారు; 1967 లో, 260 హెచ్‌పి వేరియంట్ ప్రవేశపెట్టబడింది. [1] పానీ యొక్క ప్రారంభ నమూనాలు వ్యవసాయ "&amp;"హాప్పర్ మరియు ఇంజిన్ మధ్య ఒకే ఇంధన ట్యాంక్ ఉన్నాయి. నేషనల్ ట్రాన్స్‌పోర్టేషన్ సేఫ్టీ బోర్డ్ పైపర్ విమానాలకు సిఫారసు చేసింది 1974 లో పానీ డి ప్రవేశపెట్టబడింది, ఇంధన ట్యాంకులు ఫ్యూజ్‌లేజ్ నుండి రెక్కలకు తరలించబడ్డాయి; 260 హెచ్‌పి వేరియంట్ స్థిర పిచ్ లేదా స్"&amp;"థిరమైన-స్పీడ్ ప్రొపెల్లర్‌తో కూడా అందుబాటులో ఉంది. [1] ఇప్పటికీ ""D"" వలె అదే రూపకల్పన అయినప్పటికీ, 1980 మరియు 1981 ఉత్పత్తి విమానాలను పానీగా విక్రయించారు. [1] తుది ఉత్పత్తి విమానం 22 మార్చి 1981 న లాక్ హెవెన్‌లో పూర్తయింది, ఇది 5,167 పావ్నీలలో చివరిది. ["&amp;"1] రిమోట్ స్టేషన్లలో కార్యకలాపాలకు సహాయపడటానికి హాప్పర్‌లో అమర్చిన జంప్ సీటుపై మెకానిక్ తీసుకెళ్లగల సామర్థ్యం ఉపయోగకరమైన డిజైన్ అంశం. [4] ఏప్రిల్ 15, 1988 న, పైపర్ ఎయిర్క్రాఫ్ట్, ఇంక్. అధికారికంగా PA-25 సిరీస్ విమానాలను అర్జెంటీనాలోని లాటినో అమెరికానా డి "&amp;"ఏవియాసియన్ S.A కు విక్రయించింది. ఈ అమ్మకంలో అన్ని డ్రాయింగ్‌లు, ఇంజనీరింగ్ డేటా, భాగాల జాబితా, సాధనాలు, కేటలాగ్‌లు మరియు మాన్యువల్లు ఉన్నాయి. ఏదైనా ప్రకృతికి అన్ని మద్దతు కొత్త యజమానుల బాధ్యతగా మారింది. [5] 2019 లో, ఆస్ట్రేలియా యొక్క సివిల్ ఏవియేషన్ సేఫ్ట"&amp;"ీ అథారిటీ గ్లైడర్ వెళ్ళుట ప్రయోజనం కోసం పరిమిత విభాగంలో ఎయిర్‌వర్త్ యొక్క సర్టిఫికెట్ల యొక్క ETUGS జారీ చేయడానికి అధికారికంగా ఆమోదించింది. ETUG అనేది PA-25 అనేది లైమింగ్ ఇంజిన్‌ను జనరల్ మోటార్స్ LS ఆటోమోటివ్ ఇంజిన్‌తో భర్తీ చేశారు. గ్లైడర్ వెళ్ళుట యొక్క ప"&amp;"్రయోజనాలు, లైమింగ్ శక్తితో కూడిన PA-25 తో పోలిస్తే, ఎక్కువ ఎక్కే రేటు, తగ్గిన ఇంధన వినియోగం, షాక్ శీతలీకరణ యొక్క తొలగింపు (LS గాలి-చల్లబడినది కాకుండా నీటి-కూల్ చేయబడినది కాబట్టి) మరియు తక్కువ ఖర్చుతో కూడుకున్నది) పాలన. .")</f>
        <v>PA-25 పానీ అనేది 1959 మరియు 1981 మధ్య పైపర్ విమానాలచే ఉత్పత్తి చేయబడిన వ్యవసాయ విమానం. ఇది వ్యవసాయ స్ప్రేయింగ్‌లో విస్తృతంగా ఉపయోగించే విమానంగా మిగిలిపోయింది మరియు గ్లైడర్‌లను ప్రారంభించడానికి లేదా వెళ్ళుట బ్యానర్‌ల కోసం టో ప్లేన్‌గా లేదా టగ్‌గా కూడా ఉపయోగిస్తారు. 1988 లో డిజైన్ హక్కులు మరియు మద్దతు బాధ్యత అర్జెంటీనాకు చెందిన లాటినో అమెరికానా డి ఏవియాసియన్‌కు విక్రయించబడింది. 1949 కి ముందు చాలా వ్యవసాయ విమానాలు సైనిక విమానాలను మార్చాయి మరియు ఆ సంవత్సరంలోనే టెక్సాస్ A &amp; M విశ్వవిద్యాలయంలో ఉన్న ఫ్రెడ్ వీక్, ప్రత్యేకమైన వ్యవసాయ విమానాలను రూపొందించారు: AG-1. AG-1 మొదటి 1 డిసెంబర్ 1950 న ప్రయాణించింది. [1] 1953 లో, ఫ్రెడ్ వీక్‌ను పైపర్ సంప్రదించాడు, PA-18 యొక్క వ్యవసాయ వెర్షన్, PA-18A, ముఖ్యంగా దుమ్ము మరియు విత్తనాల కోసం పంపిణీదారుని రూపొందించడానికి మరియు పరీక్షించడానికి. [1] కొన్ని వారాల తరువాత పైపర్ టెక్సాస్ A &amp; M విశ్వవిద్యాలయాన్ని AG-1 ఆధారంగా అంకితమైన వ్యవసాయ విమానాలను రూపొందించడానికి స్పాన్సర్ చేసింది, కాని సాధ్యమైనంత ఎక్కువ PA-18A మరియు PA-22 భాగాలను ఉపయోగించడం. ఫలిత రూపకల్పన, AG-3, AG-1 కన్నా చిన్నది మరియు స్టీల్ ట్యూబ్ ఫ్యూజ్‌లేజ్ కలిగి ఉంది, ఇది ఫాబ్రిక్ కప్పబడి ఉంటుంది. [1] AG-3 అనేది సింగిల్-సీట్ల లో-వింగ్ మోనోప్లేన్, రెక్కలు ఫ్యూజ్‌లేజ్‌కు స్ట్రట్‌లతో కప్పబడి ఉన్నాయి, ఇది టెయిల్‌వీల్‌తో సాంప్రదాయిక ల్యాండింగ్ గేర్‌ను కలిగి ఉంది మరియు 135 హెచ్‌పి ఇంజిన్‌తో శక్తినిచ్చింది. [1] ఉత్తమ దృశ్యమానతను ఇవ్వడానికి సింగిల్ సీటును ఫ్యూజ్‌లేజ్‌లో అధికంగా ఉంచారు మరియు 800 ఎల్బి-సామర్థ్యం గల హాప్పర్‌ను కాక్‌పిట్ ముందు అమర్చారు. [1] AG-3 నవంబర్ 1954 లో తన తొలి విమాన ప్రయాణం చేసింది. [2] విమానం యొక్క ఎగిరే పరీక్షలు విజయవంతమయ్యాయి మరియు 1957 లో వీక్ వెరో బీచ్ వద్ద పైపర్‌లో చేరమని ఆహ్వానించబడ్డాడు మరియు AG-3 పేరు PA-25 పానీగా మార్చబడింది. ఇంజిన్ 150 HP లైమింగ్ O-320-A1A ఇంజిన్‌కు అప్‌గ్రేడ్ చేయబడింది. [1] రెండు ప్రీ-ప్రొడక్షన్ విమానం 1957 లో వెరో బీచ్ వద్ద నిర్మించబడింది మరియు మే 1959 లో పెన్సిల్వేనియాలోని లాక్ హెవెన్ వద్ద ఉత్పత్తి ప్రారంభమైంది. [1] 1962 లో, వెరో బీచ్‌లో 235 హెచ్‌పి లైమింగ్ O-540-B2B5 ఇంజిన్ మరియు ప్రొడక్షన్ విమానాలతో వెరో బీచ్‌లో మరొక నమూనా నిర్మించబడింది. 1962 నుండి లాక్ హెవెన్‌లో ఉత్పత్తి చేయబడింది. [1] 1964 లో పానీ బి పెద్ద హాప్పర్‌తో ప్రవేశపెట్టబడింది మరియు మెరుగైన చెదరగొట్టే గేర్‌తో. 1967 యొక్క పానీ సి ఒలియో షాక్-అబ్జార్బర్స్ మరియు ఇతర మెరుగుదలలతో అమర్చారు; 1967 లో, 260 హెచ్‌పి వేరియంట్ ప్రవేశపెట్టబడింది. [1] పానీ యొక్క ప్రారంభ నమూనాలు వ్యవసాయ హాప్పర్ మరియు ఇంజిన్ మధ్య ఒకే ఇంధన ట్యాంక్ ఉన్నాయి. నేషనల్ ట్రాన్స్‌పోర్టేషన్ సేఫ్టీ బోర్డ్ పైపర్ విమానాలకు సిఫారసు చేసింది 1974 లో పానీ డి ప్రవేశపెట్టబడింది, ఇంధన ట్యాంకులు ఫ్యూజ్‌లేజ్ నుండి రెక్కలకు తరలించబడ్డాయి; 260 హెచ్‌పి వేరియంట్ స్థిర పిచ్ లేదా స్థిరమైన-స్పీడ్ ప్రొపెల్లర్‌తో కూడా అందుబాటులో ఉంది. [1] ఇప్పటికీ "D" వలె అదే రూపకల్పన అయినప్పటికీ, 1980 మరియు 1981 ఉత్పత్తి విమానాలను పానీగా విక్రయించారు. [1] తుది ఉత్పత్తి విమానం 22 మార్చి 1981 న లాక్ హెవెన్‌లో పూర్తయింది, ఇది 5,167 పావ్నీలలో చివరిది. [1] రిమోట్ స్టేషన్లలో కార్యకలాపాలకు సహాయపడటానికి హాప్పర్‌లో అమర్చిన జంప్ సీటుపై మెకానిక్ తీసుకెళ్లగల సామర్థ్యం ఉపయోగకరమైన డిజైన్ అంశం. [4] ఏప్రిల్ 15, 1988 న, పైపర్ ఎయిర్క్రాఫ్ట్, ఇంక్. అధికారికంగా PA-25 సిరీస్ విమానాలను అర్జెంటీనాలోని లాటినో అమెరికానా డి ఏవియాసియన్ S.A కు విక్రయించింది. ఈ అమ్మకంలో అన్ని డ్రాయింగ్‌లు, ఇంజనీరింగ్ డేటా, భాగాల జాబితా, సాధనాలు, కేటలాగ్‌లు మరియు మాన్యువల్లు ఉన్నాయి. ఏదైనా ప్రకృతికి అన్ని మద్దతు కొత్త యజమానుల బాధ్యతగా మారింది. [5] 2019 లో, ఆస్ట్రేలియా యొక్క సివిల్ ఏవియేషన్ సేఫ్టీ అథారిటీ గ్లైడర్ వెళ్ళుట ప్రయోజనం కోసం పరిమిత విభాగంలో ఎయిర్‌వర్త్ యొక్క సర్టిఫికెట్ల యొక్క ETUGS జారీ చేయడానికి అధికారికంగా ఆమోదించింది. ETUG అనేది PA-25 అనేది లైమింగ్ ఇంజిన్‌ను జనరల్ మోటార్స్ LS ఆటోమోటివ్ ఇంజిన్‌తో భర్తీ చేశారు. గ్లైడర్ వెళ్ళుట యొక్క ప్రయోజనాలు, లైమింగ్ శక్తితో కూడిన PA-25 తో పోలిస్తే, ఎక్కువ ఎక్కే రేటు, తగ్గిన ఇంధన వినియోగం, షాక్ శీతలీకరణ యొక్క తొలగింపు (LS గాలి-చల్లబడినది కాకుండా నీటి-కూల్ చేయబడినది కాబట్టి) మరియు తక్కువ ఖర్చుతో కూడుకున్నది) పాలన. .</v>
      </c>
      <c r="E95" s="1" t="s">
        <v>2115</v>
      </c>
      <c r="M95" s="1" t="s">
        <v>2116</v>
      </c>
      <c r="N95" s="1" t="str">
        <f>IFERROR(__xludf.DUMMYFUNCTION("GOOGLETRANSLATE(M:M, ""en"", ""te"")"),"వ్యవసాయ విమానం")</f>
        <v>వ్యవసాయ విమానం</v>
      </c>
      <c r="O95" s="1" t="s">
        <v>2117</v>
      </c>
      <c r="P95" s="1" t="s">
        <v>1880</v>
      </c>
      <c r="Q95" s="1" t="str">
        <f>IFERROR(__xludf.DUMMYFUNCTION("GOOGLETRANSLATE(P:P, ""en"", ""te"")"),"పైపర్ విమానం")</f>
        <v>పైపర్ విమానం</v>
      </c>
      <c r="R95" s="1" t="s">
        <v>1881</v>
      </c>
      <c r="S95" s="1" t="s">
        <v>2118</v>
      </c>
      <c r="T95" s="1" t="str">
        <f>IFERROR(__xludf.DUMMYFUNCTION("GOOGLETRANSLATE(S:S, ""en"", ""te"")"),"ఫ్రెడ్ వీక్")</f>
        <v>ఫ్రెడ్ వీక్</v>
      </c>
      <c r="U95" s="1">
        <v>1957.0</v>
      </c>
      <c r="V95" s="1">
        <v>5167.0</v>
      </c>
      <c r="AL95" s="1" t="s">
        <v>2119</v>
      </c>
      <c r="AP95" s="1" t="s">
        <v>2120</v>
      </c>
      <c r="AX95" s="3">
        <v>21763.0</v>
      </c>
      <c r="BE95" s="1" t="s">
        <v>2121</v>
      </c>
      <c r="BF95" s="2" t="s">
        <v>2122</v>
      </c>
      <c r="BG95" s="1" t="s">
        <v>461</v>
      </c>
    </row>
    <row r="96">
      <c r="A96" s="1" t="s">
        <v>2123</v>
      </c>
      <c r="B96" s="1" t="str">
        <f>IFERROR(__xludf.DUMMYFUNCTION("GOOGLETRANSLATE(A:A, ""en"", ""te"")"),"గ్లోస్టర్ స్పారోహాక్")</f>
        <v>గ్లోస్టర్ స్పారోహాక్</v>
      </c>
      <c r="C96" s="1" t="s">
        <v>2124</v>
      </c>
      <c r="D96" s="1" t="str">
        <f>IFERROR(__xludf.DUMMYFUNCTION("GOOGLETRANSLATE(C:C, ""en"", ""te"")"),"గ్లోస్టర్ స్పారోహాక్ 1920 ల ప్రారంభంలో బ్రిటిష్ సింగిల్-సీట్ ఫైటర్ విమానం. మునుపటి న్యూపోర్ట్ నైట్‌హాక్ ఫైటర్, 50 విమానాలను ఇంపీరియల్ జపనీస్ నావికాదళం కోసం గ్లోస్టర్ నిర్మించారు, మరో 40 మంది జపాన్‌లో సమావేశమయ్యారు, 1921 నుండి 1928 వరకు నిర్వహించబడుతోంది. "&amp;"బ్రిటిష్ ఎయిర్‌క్రాఫ్ట్ తయారీదారు నీయుపోర్ట్ &amp; జనరల్ క్లోజ్డ్ 1920 లో, దాని చీఫ్ డిజైనర్, హెన్రీ ఫోలాండ్ యొక్క సేవలను గ్లోస్టర్ ఎయిర్క్రాఫ్ట్ కంపెనీ నియమించింది, అతను న్యూపోర్ట్ యొక్క నైట్హాక్ ఫైటర్ యొక్క హక్కులను కూడా పొందాడు, ఇది నమ్మదగని ABC డ్రాగన్ఫ్ల"&amp;"ై రేడియల్ ఇంజిన్ వాడకం ద్వారా నాశనమైన మంచి డిజైన్. గ్లోస్టర్ మార్స్ సిరీస్ అని పిలువబడే పరిణామాల శ్రేణికి ఫాలోలాండ్ నైట్‌హాక్‌ను ప్రాతిపదికగా ఉపయోగించింది, ఎయిర్ రేసర్ మరియు యోధులు రెండూ ఉత్పత్తి అవుతున్నాయి. [1] 1921 లో, బ్రిటన్ జపనీయులను నావికాదళ వైమాని"&amp;"క ఆర్మ్‌ను అభివృద్ధి చేయడానికి జపాన్‌కు సెమ్‌పిల్ మిషన్‌ను పంపినప్పుడు, గ్లోస్టర్ ఇంపీరియల్ జపనీస్ నావికాదళం యొక్క అవసరాలను ఒకే సీట్ల ఫైటర్ కోసం నైట్‌హాక్ యొక్క సవరణ ద్వారా తీర్చగలిగాడు. [2 నటించు ఫలితంగా వచ్చిన స్పారోహాక్ నిల్వ చేయబడిన నైట్‌హాక్ భాగాల స్"&amp;"టాక్‌ల నుండి తయారైంది, కాని డ్రాగన్‌ఫ్లైని బెంట్లీ బిఆర్ 2 రోటరీ ఇంజిన్‌తో భర్తీ చేసింది, జపాన్ యొక్క ఆర్డర్‌ను 50 గ్లోస్టర్ నిర్మించిన విమానాల కోసం మరియు యోకోసుకా నావికాదళం సాంకేతిక ఆర్సెనల్ వద్ద తయారీ కోసం మరో 40 భాగం రూపంలో అనుమతించింది. త్వరగా కలుసుకు"&amp;"న్నారు. 50 గ్లోస్టర్-నిర్మించిన స్పారోహాక్స్లో, 30 స్పారోహాక్ I ల్యాండ్ బేస్డ్ ఫైటర్స్, పది స్పారోహాక్ II ట్విన్-సీట్ అడ్వాన్స్‌డ్ ట్రైనర్లు మరియు మిగిలిన పది మంది స్పారోహాక్ III షిప్‌బోర్డ్ యోధులుగా పూర్తి చేశారు. రాయల్ నేవీ యొక్క విమాన వాహక నౌకల నుండి ప"&amp;"నిచేయడానికి ఉత్పత్తి చేయబడిన 22 గ్లోస్టర్ నైట్జార్ క్యారియర్ యోధుల మాదిరిగానే ఉన్న స్పారోహాక్ IIIS, తగిన ఫ్లోటేషన్ పరికరాలు మరియు అరెస్టర్ గేర్‌తో అమర్చారు. [4] 40 యోకోసుకా సమావేశమైన విమానం స్పారోహాక్ వలె పూర్తయింది. [2] ఒకే అదనపు స్పారోహాక్ II ను గ్లోస్ట"&amp;"ర్స్ సివిల్ ప్రదర్శనకారుడిగా నిర్మించారు. ఈ విమానం, రిజిస్టర్డ్ జి-ఇయాన్ 1922 లండన్ చుట్టూ ఉన్న వైమానిక డెర్బీలో ఎగిరింది, తరువాత దీనిని ప్రోటోటైప్ గ్లోస్టర్ గ్రౌస్ గా మార్చారు. [5] స్పారోహాక్ 1921 లో జపనీస్ నావికాదళంతో సేవల్లోకి ప్రవేశించాడు, పది స్పారోహ"&amp;"ాక్ III లు విమాన శిక్షణా కార్యకలాపాల కోసం ఉపయోగించబడుతున్నాయి యమషిరో నుండి శిక్షణ కోసం ఉపయోగించినప్పటికీ, స్పారోహాక్స్ ఎప్పుడూ హేషో నుండి నిర్వహించబడలేదు, ఇది షిప్‌బోర్డ్ కార్యకలాపాల కోసం హెచ్‌షో సేవలోకి ప్రవేశించే ముందు ఉద్దేశించిన మిత్సుబిషి 1 ఎంఎఫ్ ఫైట"&amp;"ర్ ద్వారా భర్తీ చేయబడుతుంది. స్పారోహాక్ షోర్ స్థావరాల నుండి 1928 వరకు సేవలో కొనసాగింది, దీనిని శిక్షకుడిగా ఉపయోగించడం నుండి రిటైర్ అయ్యారు. [2] పూర్తి బుక్ ఆఫ్ ఫైటర్స్ నుండి డేటా [4] సాధారణ లక్షణాలు పనితీరు ఆయుధ సంబంధిత అభివృద్ధి")</f>
        <v>గ్లోస్టర్ స్పారోహాక్ 1920 ల ప్రారంభంలో బ్రిటిష్ సింగిల్-సీట్ ఫైటర్ విమానం. మునుపటి న్యూపోర్ట్ నైట్‌హాక్ ఫైటర్, 50 విమానాలను ఇంపీరియల్ జపనీస్ నావికాదళం కోసం గ్లోస్టర్ నిర్మించారు, మరో 40 మంది జపాన్‌లో సమావేశమయ్యారు, 1921 నుండి 1928 వరకు నిర్వహించబడుతోంది. బ్రిటిష్ ఎయిర్‌క్రాఫ్ట్ తయారీదారు నీయుపోర్ట్ &amp; జనరల్ క్లోజ్డ్ 1920 లో, దాని చీఫ్ డిజైనర్, హెన్రీ ఫోలాండ్ యొక్క సేవలను గ్లోస్టర్ ఎయిర్క్రాఫ్ట్ కంపెనీ నియమించింది, అతను న్యూపోర్ట్ యొక్క నైట్హాక్ ఫైటర్ యొక్క హక్కులను కూడా పొందాడు, ఇది నమ్మదగని ABC డ్రాగన్ఫ్లై రేడియల్ ఇంజిన్ వాడకం ద్వారా నాశనమైన మంచి డిజైన్. గ్లోస్టర్ మార్స్ సిరీస్ అని పిలువబడే పరిణామాల శ్రేణికి ఫాలోలాండ్ నైట్‌హాక్‌ను ప్రాతిపదికగా ఉపయోగించింది, ఎయిర్ రేసర్ మరియు యోధులు రెండూ ఉత్పత్తి అవుతున్నాయి. [1] 1921 లో, బ్రిటన్ జపనీయులను నావికాదళ వైమానిక ఆర్మ్‌ను అభివృద్ధి చేయడానికి జపాన్‌కు సెమ్‌పిల్ మిషన్‌ను పంపినప్పుడు, గ్లోస్టర్ ఇంపీరియల్ జపనీస్ నావికాదళం యొక్క అవసరాలను ఒకే సీట్ల ఫైటర్ కోసం నైట్‌హాక్ యొక్క సవరణ ద్వారా తీర్చగలిగాడు. [2 నటించు ఫలితంగా వచ్చిన స్పారోహాక్ నిల్వ చేయబడిన నైట్‌హాక్ భాగాల స్టాక్‌ల నుండి తయారైంది, కాని డ్రాగన్‌ఫ్లైని బెంట్లీ బిఆర్ 2 రోటరీ ఇంజిన్‌తో భర్తీ చేసింది, జపాన్ యొక్క ఆర్డర్‌ను 50 గ్లోస్టర్ నిర్మించిన విమానాల కోసం మరియు యోకోసుకా నావికాదళం సాంకేతిక ఆర్సెనల్ వద్ద తయారీ కోసం మరో 40 భాగం రూపంలో అనుమతించింది. త్వరగా కలుసుకున్నారు. 50 గ్లోస్టర్-నిర్మించిన స్పారోహాక్స్లో, 30 స్పారోహాక్ I ల్యాండ్ బేస్డ్ ఫైటర్స్, పది స్పారోహాక్ II ట్విన్-సీట్ అడ్వాన్స్‌డ్ ట్రైనర్లు మరియు మిగిలిన పది మంది స్పారోహాక్ III షిప్‌బోర్డ్ యోధులుగా పూర్తి చేశారు. రాయల్ నేవీ యొక్క విమాన వాహక నౌకల నుండి పనిచేయడానికి ఉత్పత్తి చేయబడిన 22 గ్లోస్టర్ నైట్జార్ క్యారియర్ యోధుల మాదిరిగానే ఉన్న స్పారోహాక్ IIIS, తగిన ఫ్లోటేషన్ పరికరాలు మరియు అరెస్టర్ గేర్‌తో అమర్చారు. [4] 40 యోకోసుకా సమావేశమైన విమానం స్పారోహాక్ వలె పూర్తయింది. [2] ఒకే అదనపు స్పారోహాక్ II ను గ్లోస్టర్స్ సివిల్ ప్రదర్శనకారుడిగా నిర్మించారు. ఈ విమానం, రిజిస్టర్డ్ జి-ఇయాన్ 1922 లండన్ చుట్టూ ఉన్న వైమానిక డెర్బీలో ఎగిరింది, తరువాత దీనిని ప్రోటోటైప్ గ్లోస్టర్ గ్రౌస్ గా మార్చారు. [5] స్పారోహాక్ 1921 లో జపనీస్ నావికాదళంతో సేవల్లోకి ప్రవేశించాడు, పది స్పారోహాక్ III లు విమాన శిక్షణా కార్యకలాపాల కోసం ఉపయోగించబడుతున్నాయి యమషిరో నుండి శిక్షణ కోసం ఉపయోగించినప్పటికీ, స్పారోహాక్స్ ఎప్పుడూ హేషో నుండి నిర్వహించబడలేదు, ఇది షిప్‌బోర్డ్ కార్యకలాపాల కోసం హెచ్‌షో సేవలోకి ప్రవేశించే ముందు ఉద్దేశించిన మిత్సుబిషి 1 ఎంఎఫ్ ఫైటర్ ద్వారా భర్తీ చేయబడుతుంది. స్పారోహాక్ షోర్ స్థావరాల నుండి 1928 వరకు సేవలో కొనసాగింది, దీనిని శిక్షకుడిగా ఉపయోగించడం నుండి రిటైర్ అయ్యారు. [2] పూర్తి బుక్ ఆఫ్ ఫైటర్స్ నుండి డేటా [4] సాధారణ లక్షణాలు పనితీరు ఆయుధ సంబంధిత అభివృద్ధి</v>
      </c>
      <c r="E96" s="1" t="s">
        <v>2125</v>
      </c>
      <c r="M96" s="1" t="s">
        <v>173</v>
      </c>
      <c r="N96" s="1" t="str">
        <f>IFERROR(__xludf.DUMMYFUNCTION("GOOGLETRANSLATE(M:M, ""en"", ""te"")"),"యుద్ధ")</f>
        <v>యుద్ధ</v>
      </c>
      <c r="P96" s="1" t="s">
        <v>2126</v>
      </c>
      <c r="Q96" s="1" t="str">
        <f>IFERROR(__xludf.DUMMYFUNCTION("GOOGLETRANSLATE(P:P, ""en"", ""te"")"),"గ్లోస్టర్ ఎయిర్క్రాఫ్ట్ కంపెనీ")</f>
        <v>గ్లోస్టర్ ఎయిర్క్రాఫ్ట్ కంపెనీ</v>
      </c>
      <c r="R96" s="1" t="s">
        <v>2127</v>
      </c>
      <c r="S96" s="1" t="s">
        <v>2128</v>
      </c>
      <c r="T96" s="1" t="str">
        <f>IFERROR(__xludf.DUMMYFUNCTION("GOOGLETRANSLATE(S:S, ""en"", ""te"")"),"హెన్రీ ఫోలాండ్")</f>
        <v>హెన్రీ ఫోలాండ్</v>
      </c>
      <c r="U96" s="1">
        <v>1921.0</v>
      </c>
      <c r="V96" s="1">
        <v>91.0</v>
      </c>
      <c r="W96" s="1">
        <v>1.0</v>
      </c>
      <c r="X96" s="1" t="s">
        <v>2129</v>
      </c>
      <c r="Y96" s="1" t="s">
        <v>2130</v>
      </c>
      <c r="Z96" s="1" t="s">
        <v>1941</v>
      </c>
      <c r="AA96" s="1" t="s">
        <v>2131</v>
      </c>
      <c r="AB96" s="1" t="s">
        <v>2132</v>
      </c>
      <c r="AC96" s="1" t="s">
        <v>2133</v>
      </c>
      <c r="AD96" s="1" t="s">
        <v>2134</v>
      </c>
      <c r="AE96" s="1" t="s">
        <v>2135</v>
      </c>
      <c r="AG96" s="1" t="s">
        <v>2136</v>
      </c>
      <c r="AK96" s="1" t="s">
        <v>2137</v>
      </c>
      <c r="AL96" s="1" t="s">
        <v>2138</v>
      </c>
      <c r="AM96" s="1" t="s">
        <v>226</v>
      </c>
      <c r="AN96" s="1" t="str">
        <f>IFERROR(__xludf.DUMMYFUNCTION("GOOGLETRANSLATE(AM:AM, ""en"", ""te"")"),"ఇంపీరియల్ జపనీస్ నేవీ")</f>
        <v>ఇంపీరియల్ జపనీస్ నేవీ</v>
      </c>
      <c r="AO96" s="1" t="s">
        <v>227</v>
      </c>
      <c r="AP96" s="1" t="s">
        <v>2139</v>
      </c>
      <c r="AQ96" s="1" t="s">
        <v>2140</v>
      </c>
      <c r="AR96" s="1" t="s">
        <v>2141</v>
      </c>
      <c r="AS96" s="1" t="s">
        <v>2142</v>
      </c>
      <c r="AT96" s="1" t="s">
        <v>2143</v>
      </c>
      <c r="AU96" s="1" t="str">
        <f>IFERROR(__xludf.DUMMYFUNCTION("GOOGLETRANSLATE(AT:AT, ""en"", ""te"")"),"2 x ఫిక్స్‌డ్ ఫార్వర్డ్-ఫైరింగ్ .303 ఇన్ (7.7 మిమీ) విక్కర్స్ గన్స్")</f>
        <v>2 x ఫిక్స్‌డ్ ఫార్వర్డ్-ఫైరింగ్ .303 ఇన్ (7.7 మిమీ) విక్కర్స్ గన్స్</v>
      </c>
      <c r="AX96" s="1">
        <v>1921.0</v>
      </c>
      <c r="AY96" s="1" t="s">
        <v>2144</v>
      </c>
      <c r="BA96" s="1" t="s">
        <v>275</v>
      </c>
      <c r="BB96" s="1">
        <v>1928.0</v>
      </c>
      <c r="BO96" s="1" t="s">
        <v>2145</v>
      </c>
      <c r="BR96" s="1" t="s">
        <v>2146</v>
      </c>
      <c r="BS96" s="1" t="s">
        <v>2147</v>
      </c>
    </row>
    <row r="97">
      <c r="A97" s="1" t="s">
        <v>2148</v>
      </c>
      <c r="B97" s="1" t="str">
        <f>IFERROR(__xludf.DUMMYFUNCTION("GOOGLETRANSLATE(A:A, ""en"", ""te"")"),"Iar 14")</f>
        <v>Iar 14</v>
      </c>
      <c r="C97" s="1" t="s">
        <v>2149</v>
      </c>
      <c r="D97" s="1" t="str">
        <f>IFERROR(__xludf.DUMMYFUNCTION("GOOGLETRANSLATE(C:C, ""en"", ""te"")"),"IAR 14 అనేది రొమేనియన్ లో-వింగ్ మోనోప్లేన్ ఫైటర్-ట్రైనర్ విమానం, ఇది రెండవ ప్రపంచ యుద్ధానికి ముందు రూపొందించబడింది. IAR 12 ను తిరస్కరించిన తరువాత, రొమేనియన్ అధికారులు చివరికి జాతీయ విమాన ఉత్పత్తిని నిరుత్సాహపరచడానికి ఇష్టపడలేదు. అందువల్ల, 1933 ప్రారంభంలో,"&amp;" ఒక అనధికారిక సందేశాన్ని ఉన్నత స్థాయి నుండి బ్రాసోవ్‌కు పంపారు, ముఖ్యంగా తక్కువ సంఖ్యలో ఫైటర్-ట్రైనర్లను వైమానిక దళం కొనుగోలు చేస్తుందని సూచిస్తుంది. I.A.R. బృందం వెంటనే కొత్త రకంలో పనిచేయడం ప్రారంభించింది, నియమించబడిన i.a.r. 14, మునుపటి డిజైన్లతో పొందిన "&amp;"అనుభవం ఆధారంగా, విమానం 1933 లో IAR డిజైన్ బ్యూరో చేత రూపొందించబడింది మరియు ఇది IAR 12 ప్రోటోటైప్ నుండి పరిణామం. ఇది [1] ఒక కాంటిలివర్ తక్కువ-రెక్కల మోనోప్లేన్, వి-రూపం కాళ్ళతో స్పాటెడ్ మెయిన్ అండర్ క్యారేజీ మరియు రెక్కపై ఒకే, ఓపెన్ కాక్‌పిట్. దీర్ఘచతురస్ర"&amp;"ాకార విభాగం ఫ్యూజ్‌లేజ్ మిశ్రమ మెటల్-వుడ్ కాన్ఫిగరేషన్‌లో ఉంది, ముందు భాగంలో డ్యూరాలిమిన్ షీట్లతో కప్పబడి ఉంటుంది మరియు వెనుక భాగం పైన్ ప్లైవుడ్‌తో ఉంటుంది. తోక మరోసారి సవరించబడింది మరియు నియంత్రణ ఉపరితలాలు సమతుల్యతను కలిగి ఉన్నాయి. పైలట్ యొక్క తల విశ్రాం"&amp;"తి యాంటీ-క్రాష్ పైలాన్‌తో అమర్చబడలేదు, ఇది పూర్వ ప్రోటోటైప్‌లకు విలక్షణమైనది. డ్యూరాలిమిన్ ఫైర్‌ప్రూఫ్ బల్క్‌హెడ్‌కు అనుసంధానించబడిన వెల్డెడ్ స్టీల్ బేరర్‌లపై ఇంజిన్ అమర్చబడింది. రెక్కలు జంట డ్యూరాలిమిన్ స్పార్స్ మరియు పైన్ మరియు ప్లైవుడ్ పక్కటెముకల చుట్ట"&amp;"ూ నిర్మించబడ్డాయి మరియు ప్లైవుడ్ ప్రముఖ అంచులను కలిగి ఉన్నాయి. సెంటర్ విభాగం, ఫ్యూజ్‌లేజ్ అండర్‌సైడ్‌లోకి లెట్ డ్యూరాలిమిన్ కప్పబడినది, బాహ్య విభాగాలు మరియు ఐలెరాన్స్ ఫాబ్రిక్-కప్పబడినవి. స్థిర తోక పైన్ మరియు ప్లైవుడ్-కప్పబడిన, కదిలే ఉపరితలాలు డ్యూరాలిమిన"&amp;"్ ఫాబ్రిక్ కవర్‌తో నిర్మించబడ్డాయి. ఈ విమానం IAR LD 450 పవర్‌ప్లాంట్‌ను కలిగి ఉంది, ఇది IAR చేత లైసెన్స్ కింద ఉత్పత్తి చేయబడింది, ఇది IAR 12 ను కూడా కలిగి ఉంది. మొదటి ఫ్లైట్ జూన్ 1933 లో జరిగింది. సెప్టెంబర్ 1933 లో, 20 విమానాల కోసం ఒక ఉత్తర్వు ఉంచారు. జే"&amp;"న్ యొక్క ఆల్ ది వరల్డ్ విమానాల నుండి డేటా 1938 [1] సాధారణ లక్షణాలు పనితీరు ఆయుధాల సంబంధిత అభివృద్ధి విమానం పోల్చదగిన పాత్ర, కాన్ఫిగరేషన్ మరియు ERA")</f>
        <v>IAR 14 అనేది రొమేనియన్ లో-వింగ్ మోనోప్లేన్ ఫైటర్-ట్రైనర్ విమానం, ఇది రెండవ ప్రపంచ యుద్ధానికి ముందు రూపొందించబడింది. IAR 12 ను తిరస్కరించిన తరువాత, రొమేనియన్ అధికారులు చివరికి జాతీయ విమాన ఉత్పత్తిని నిరుత్సాహపరచడానికి ఇష్టపడలేదు. అందువల్ల, 1933 ప్రారంభంలో, ఒక అనధికారిక సందేశాన్ని ఉన్నత స్థాయి నుండి బ్రాసోవ్‌కు పంపారు, ముఖ్యంగా తక్కువ సంఖ్యలో ఫైటర్-ట్రైనర్లను వైమానిక దళం కొనుగోలు చేస్తుందని సూచిస్తుంది. I.A.R. బృందం వెంటనే కొత్త రకంలో పనిచేయడం ప్రారంభించింది, నియమించబడిన i.a.r. 14, మునుపటి డిజైన్లతో పొందిన అనుభవం ఆధారంగా, విమానం 1933 లో IAR డిజైన్ బ్యూరో చేత రూపొందించబడింది మరియు ఇది IAR 12 ప్రోటోటైప్ నుండి పరిణామం. ఇది [1] ఒక కాంటిలివర్ తక్కువ-రెక్కల మోనోప్లేన్, వి-రూపం కాళ్ళతో స్పాటెడ్ మెయిన్ అండర్ క్యారేజీ మరియు రెక్కపై ఒకే, ఓపెన్ కాక్‌పిట్. దీర్ఘచతురస్రాకార విభాగం ఫ్యూజ్‌లేజ్ మిశ్రమ మెటల్-వుడ్ కాన్ఫిగరేషన్‌లో ఉంది, ముందు భాగంలో డ్యూరాలిమిన్ షీట్లతో కప్పబడి ఉంటుంది మరియు వెనుక భాగం పైన్ ప్లైవుడ్‌తో ఉంటుంది. తోక మరోసారి సవరించబడింది మరియు నియంత్రణ ఉపరితలాలు సమతుల్యతను కలిగి ఉన్నాయి. పైలట్ యొక్క తల విశ్రాంతి యాంటీ-క్రాష్ పైలాన్‌తో అమర్చబడలేదు, ఇది పూర్వ ప్రోటోటైప్‌లకు విలక్షణమైనది. డ్యూరాలిమిన్ ఫైర్‌ప్రూఫ్ బల్క్‌హెడ్‌కు అనుసంధానించబడిన వెల్డెడ్ స్టీల్ బేరర్‌లపై ఇంజిన్ అమర్చబడింది. రెక్కలు జంట డ్యూరాలిమిన్ స్పార్స్ మరియు పైన్ మరియు ప్లైవుడ్ పక్కటెముకల చుట్టూ నిర్మించబడ్డాయి మరియు ప్లైవుడ్ ప్రముఖ అంచులను కలిగి ఉన్నాయి. సెంటర్ విభాగం, ఫ్యూజ్‌లేజ్ అండర్‌సైడ్‌లోకి లెట్ డ్యూరాలిమిన్ కప్పబడినది, బాహ్య విభాగాలు మరియు ఐలెరాన్స్ ఫాబ్రిక్-కప్పబడినవి. స్థిర తోక పైన్ మరియు ప్లైవుడ్-కప్పబడిన, కదిలే ఉపరితలాలు డ్యూరాలిమిన్ ఫాబ్రిక్ కవర్‌తో నిర్మించబడ్డాయి. ఈ విమానం IAR LD 450 పవర్‌ప్లాంట్‌ను కలిగి ఉంది, ఇది IAR చేత లైసెన్స్ కింద ఉత్పత్తి చేయబడింది, ఇది IAR 12 ను కూడా కలిగి ఉంది. మొదటి ఫ్లైట్ జూన్ 1933 లో జరిగింది. సెప్టెంబర్ 1933 లో, 20 విమానాల కోసం ఒక ఉత్తర్వు ఉంచారు. జేన్ యొక్క ఆల్ ది వరల్డ్ విమానాల నుండి డేటా 1938 [1] సాధారణ లక్షణాలు పనితీరు ఆయుధాల సంబంధిత అభివృద్ధి విమానం పోల్చదగిన పాత్ర, కాన్ఫిగరేషన్ మరియు ERA</v>
      </c>
      <c r="M97" s="1" t="s">
        <v>2150</v>
      </c>
      <c r="N97" s="1" t="str">
        <f>IFERROR(__xludf.DUMMYFUNCTION("GOOGLETRANSLATE(M:M, ""en"", ""te"")"),"ఫైటర్-ట్రైనర్ విమానం")</f>
        <v>ఫైటర్-ట్రైనర్ విమానం</v>
      </c>
      <c r="P97" s="1" t="s">
        <v>2151</v>
      </c>
      <c r="Q97" s="1" t="str">
        <f>IFERROR(__xludf.DUMMYFUNCTION("GOOGLETRANSLATE(P:P, ""en"", ""te"")"),"ఇండస్ట్రియల్ ఏరోనాటిక్ రోమా")</f>
        <v>ఇండస్ట్రియల్ ఏరోనాటిక్ రోమా</v>
      </c>
      <c r="R97" s="1" t="s">
        <v>2152</v>
      </c>
      <c r="U97" s="3">
        <v>12206.0</v>
      </c>
      <c r="W97" s="1">
        <v>1.0</v>
      </c>
      <c r="X97" s="1" t="s">
        <v>2153</v>
      </c>
      <c r="Y97" s="1" t="s">
        <v>2154</v>
      </c>
      <c r="Z97" s="1" t="s">
        <v>2155</v>
      </c>
      <c r="AA97" s="1" t="s">
        <v>1618</v>
      </c>
      <c r="AB97" s="1" t="s">
        <v>2156</v>
      </c>
      <c r="AC97" s="1" t="s">
        <v>2157</v>
      </c>
      <c r="AD97" s="1" t="s">
        <v>2158</v>
      </c>
      <c r="AE97" s="1" t="s">
        <v>2159</v>
      </c>
      <c r="AG97" s="1" t="s">
        <v>2160</v>
      </c>
      <c r="AK97" s="1" t="s">
        <v>2161</v>
      </c>
      <c r="AM97" s="1" t="s">
        <v>2162</v>
      </c>
      <c r="AN97" s="1" t="str">
        <f>IFERROR(__xludf.DUMMYFUNCTION("GOOGLETRANSLATE(AM:AM, ""en"", ""te"")"),"రాజ రొమేనియన్ వైమానిక దళం")</f>
        <v>రాజ రొమేనియన్ వైమానిక దళం</v>
      </c>
      <c r="AO97" s="1" t="s">
        <v>2163</v>
      </c>
      <c r="AQ97" s="1" t="s">
        <v>2164</v>
      </c>
      <c r="AR97" s="1" t="s">
        <v>1350</v>
      </c>
      <c r="AS97" s="1" t="s">
        <v>2165</v>
      </c>
      <c r="AT97" s="1" t="s">
        <v>2166</v>
      </c>
      <c r="AU97" s="1" t="str">
        <f>IFERROR(__xludf.DUMMYFUNCTION("GOOGLETRANSLATE(AT:AT, ""en"", ""te"")"),"2 x 7.7 మిమీ విక్కర్స్ మెషిన్-గన్స్ ఎయిర్‌స్క్రూ ద్వారా విమానం కాల్పులు జరిగాయి.")</f>
        <v>2 x 7.7 మిమీ విక్కర్స్ మెషిన్-గన్స్ ఎయిర్‌స్క్రూ ద్వారా విమానం కాల్పులు జరిగాయి.</v>
      </c>
      <c r="BA97" s="1" t="s">
        <v>2167</v>
      </c>
      <c r="BE97" s="1">
        <v>20.0</v>
      </c>
      <c r="BF97" s="1" t="s">
        <v>2168</v>
      </c>
      <c r="BJ97" s="1" t="s">
        <v>2169</v>
      </c>
      <c r="BR97" s="1" t="s">
        <v>2170</v>
      </c>
      <c r="BS97" s="1" t="s">
        <v>2171</v>
      </c>
      <c r="EB97" s="1" t="s">
        <v>2172</v>
      </c>
    </row>
    <row r="98">
      <c r="A98" s="1" t="s">
        <v>2173</v>
      </c>
      <c r="B98" s="1" t="str">
        <f>IFERROR(__xludf.DUMMYFUNCTION("GOOGLETRANSLATE(A:A, ""en"", ""te"")"),"కాక్ సాబెర్")</f>
        <v>కాక్ సాబెర్</v>
      </c>
      <c r="C98" s="1" t="s">
        <v>2174</v>
      </c>
      <c r="D98" s="1" t="str">
        <f>IFERROR(__xludf.DUMMYFUNCTION("GOOGLETRANSLATE(C:C, ""en"", ""te"")"),"CAC సాబెర్, కొన్నిసార్లు అవాన్ సాబెర్ లేదా CA-27 అని పిలుస్తారు, ఇది నార్త్ అమెరికన్ ఏవియేషన్ F-86F సాబెర్ ఫైటర్ ఎయిర్క్రాఫ్ట్ యొక్క ఆస్ట్రేలియన్ వేరియంట్. ఎఫ్ -86 ఎఫ్‌ను కామన్వెల్త్ ఎయిర్‌క్రాఫ్ట్ కార్పొరేషన్ (సిఎసి) పున es రూపకల్పన చేసి నిర్మించింది. ఐద"&amp;"ు RAAF స్క్వాడ్రన్లను సన్నద్ధం చేసింది, ఈ రకం 1950 ల చివరలో మలయన్ అత్యవసర పరిస్థితుల్లో చర్యను చూసింది మరియు 1960 లలో మలేషియా మరియు థాయ్‌లాండ్‌లో వాయు రక్షణ కోసం నియమించబడింది. మాజీ RAAF నమూనాలు రాయల్ మలేషియా వైమానిక దళం మరియు ఇండోనేషియా వైమానిక దళంతో సేవ"&amp;"లను చూశాయి. 1951 లో, F-86F సాబర్‌ను నిర్మించడానికి CAC లైసెన్స్ ఒప్పందాన్ని పొందింది. నార్త్ అమెరికన్ బ్లూప్రింట్ నుండి ఒక పెద్ద నిష్క్రమణలో, CA-27 సాధారణ ఎలక్ట్రిక్ J47 కాకుండా రోల్స్ రాయిస్ అవాన్ R.A.7 యొక్క లైసెన్స్-నిర్మించిన వెర్షన్ ద్వారా శక్తిని పొ"&amp;"ందుతుందని నిర్ణయించారు. సిద్ధాంతంలో, అవాన్ గరిష్ట థ్రస్ట్ కంటే ఎక్కువ చేయగలదు మరియు యుఎస్ ఇంజిన్ యొక్క థ్రస్ట్-టు-వెయిట్ నిష్పత్తిని రెట్టింపు చేస్తుంది. అవాన్ J47 కన్నా తక్కువ, వెడల్పు మరియు తేలికైనది కాబట్టి ఇది ఫ్యూజ్‌లేజ్ యొక్క తిరిగి రూపకల్పన అవసరం. "&amp;"[1] ఇంజిన్ మార్పు కారణంగా ఈ రకాన్ని కొన్నిసార్లు అవాన్ సాబెర్ అని పిలుస్తారు. అవాన్ వసతి కల్పించడానికి, ఫ్యూజ్‌లేజ్‌లో 60 శాతానికి పైగా మార్చబడింది మరియు గాలి తీసుకోవడం యొక్క పరిమాణంలో 25 శాతం పెరుగుదల ఉంది. మరో ప్రధాన పునర్విమర్శ F-86F యొక్క ఆరు మెషిన్ గ"&amp;"న్లను రెండు 30 మిమీ అడెన్ ఫిరంగితో భర్తీ చేయడంలో ఉంది, [2] అయితే ఇతర మార్పులు కాక్‌పిట్‌కు కూడా తయారు చేయబడ్డాయి మరియు పెరిగిన ఇంధన సామర్థ్యాన్ని అందించాయి. [3] ప్రోటోటైప్ ఎయిర్క్రాఫ్ట్ (నియమించబడిన CA-26 సాబెర్) మొదట 3 ఆగస్టు 1953 న ప్రయాణించింది. ఉత్పత్"&amp;"తి విమానాలను CA-27 సాబెర్ మరియు మొదటి డెలివరీలు రాయల్ ఆస్ట్రేలియన్ వైమానిక దళానికి 1954 లో ప్రారంభమయ్యాయి. మొదటి బ్యాచ్ విమానం అవాన్ చేత శక్తినిచ్చింది 20 ఇంజిన్ మరియు సాబెర్ MK 30 గా నియమించబడ్డారు. 1957 మరియు 1958 మధ్య ఈ బ్యాచ్ వింగ్ స్లాట్లను తొలగించిం"&amp;"ది మరియు పున es రూపకల్పన చేసిన సాబెర్ MK 31. [1] ఈ సాబర్‌లను 20 కొత్తగా నిర్మించిన 20 విమానాలు భర్తీ చేశాయి. చివరి బ్యాచ్ విమానాలను సాబెర్ MK 32 గా నియమించారు మరియు అవాన్ 26 ఇంజిన్‌ను ఉపయోగించారు, వీటిలో 69 1961 వరకు నిర్మించబడ్డాయి. [2] RAAF 1954 నుండి 1"&amp;"971 వరకు CA-27 ను నిర్వహించింది. విమాన పరిశోధన మరియు అభివృద్ధి విభాగం (ARDU) ఆగస్టు 1954 లో మొదటి ఉదాహరణను అందుకుంది; నవంబర్‌లో నెంబర్ 2 (ఫైటర్) కార్యాచరణ శిక్షణా యూనిట్ (2 OTU) కు తిరిగి పంపిణీ చేయబడింది. తరువాతి ఆరు సంవత్సరాల్లో సాబర్స్ క్రమంగా 75 స్క్వ"&amp;"ాడ్రన్ RAAF (75 చదరపు ఎన్), నం 3 స్క్వాడ్రన్ RAAF (3 చదరపు ఎన్), నం. ] 1958 నుండి 1960 వరకు, 3 చ. అత్యవసర పరిస్థితిని అనుసరించి, వారు మలేషియాలో RMAF బటర్‌వర్త్ (RAAF బటర్‌వర్త్) వద్ద ఉన్నారు. [4] సైడ్‌వైండర్ క్షిపణులతో సాయుధమై, 1963 నుండి 1966 వరకు ఇండోనే"&amp;"షియా మరియు మలేషియా మధ్య కోన్‌ఫ్రోంటాసి సమయంలో సాబర్స్ ప్రాంతీయ వాయు రక్షణకు కారణమయ్యారు, అయినప్పటికీ పోరాటం జరగలేదు. [5] అక్టోబర్ మరియు డిసెంబర్ 1965 మధ్య, ఆరుగురు సాబర్స్ యొక్క నిర్లిప్తత, ప్రారంభంలో 77 చదరపు ఎన్ నుండి మరియు తరువాత 3 చదరపు ఎన్ నుండి, బోర"&amp;"్నియోలోని ఇండోనేషియా -మలేషియన్ సరిహద్దుపై పోరాట పెట్రోలింగ్ నిర్వహించడానికి లాబువాన్ వద్ద ఉంది. [6] 1962 లో, ఎనిమిది సిఎసి సాబర్స్ యొక్క నిర్లిప్తత, తరువాత 79 వ స్క్వాడ్రన్ RAAF (79 చదరపు N) ను విస్తరించింది మరియు నియమించబడింది, థాయ్‌లాండ్‌లోని థాయ్‌లాండ్"&amp;"‌లోని ఉబన్ రాయల్ థాయ్ ఎయిర్ ఫోర్స్ బేస్ (RAAF ఉబన్) కు RMAF బటర్‌వర్త్ నుండి పంపబడింది కమ్యూనిస్ట్ తిరుగుబాటుదారులపై చర్యలలో లావోటియన్ ప్రభుత్వాలు. వియత్నాం యుద్ధంలో ఆస్ట్రేలియా మరియు థాయిలాండ్ దక్షిణ వియత్నాం మరియు అమెరికాకు మిత్రులు; అమెరికా వైమానిక దళం"&amp;" దాడి మరియు బాంబర్ విమానాలు ఆధారపడిన ఉబన్ వద్ద స్థానిక వాయు రక్షణకు 79 చదరపుఎన్ బాధ్యత వహించింది. స్క్వాడ్రన్ ఎప్పుడూ ఉత్తర వియత్నామీస్ విమానం లేదా భూ శక్తులను నిమగ్నం చేయలేదు. [7] [8] సెప్టెంబర్ 1964 మరియు జనవరి 1968 లో థాయ్‌లాండ్‌లో ఇంజిన్ వైఫల్యానికి ర"&amp;"ెండు సాబర్స్ కోల్పోయాయి. 79 చదరపు ఎంకోహులు కార్యకలాపాలను నిలిపివేసింది మరియు జూలై 1968 లో నిష్క్రియం చేయబడింది. [9] RAAF 1964 లో డసాల్ట్ మిరాజ్ III తో తిరిగి అమర్చడం ప్రారంభించింది. [10] 5 వ కార్యాచరణ శిక్షణా యూనిట్ RAAF (5 OTU) చేత నిర్వహించబడుతున్న ఆస్ట"&amp;"్రేలియన్ సేవలో చివరి సాబర్స్ జూలై 1971 లో రిటైర్ అయ్యారు. [11] మాజీ RAAF CAC సాబర్స్ 1969 మరియు 1972 మధ్య 11 స్క్వాడ్రన్ రాయల్ మలేషియా వైమానిక దళం (11 చదరపు RMAF) చేత నిర్వహించబడుతున్నాయి. ఇండోనేషియాతో మెరుగైన సంబంధాలు ఏర్పరచుకున్న తరువాత, 23 CAC సాబర్స్ "&amp;"1973 మరియు మధ్య ఇండోనేషియా వైమానిక దళం (TNI-AU) కు విరాళంగా ఇవ్వబడ్డాయి మరియు 1975, మరియు నం 14 స్క్వాడ్రన్ TNI-AU చేత నిర్వహించబడుతుంది; వీటిలో ఐదు మాజీ మలేషియా విమానాలు. [2] ఆస్ట్రేలియాలో, ఫ్లయింగ్ కండిషన్‌కు పునరుద్ధరించబడిన ఇద్దరు మాజీ RAAF యాజమాన్యంల"&amp;"ోని సాబెర్ (A94-983 మరియు A94-352) మాత్రమే ఉన్నాయి, A94-983 న్యూ సౌత్ వేల్స్‌లోని టెమోరా ఏవియేషన్ మ్యూజియంలో ఉంది-యాజమాన్యం RAAF కి బదిలీ చేయబడింది జూలై 2019 మరియు దీనిని ఎయిర్ ఫోర్స్ హెరిటేజ్ స్క్వాడ్రన్ (టెమోరా హిస్టారిక్ ఫ్లైట్) నిర్వహిస్తుంది. [12] [1"&amp;"3] A94-352 ప్రస్తుతం SQN LDR జెఫ్ ట్రాప్పెట్ (RAAF రిటైర్డ్) నుండి ప్రైవేటుగా ఉంది మరియు లాట్రోబ్ ప్రాంతీయ విమానాశ్రయంలో నిల్వ చేయబడింది. [14] . ఇంజిన్ తొలగించబడింది మరియు అంచనా కోసం CAC కి తిరిగి వచ్చింది. 18/2/74 న, కొన్ని విడిభాగాలను వార్బర్డ్స్ ఏవియేష"&amp;"న్ మ్యూజియంకు ఉచితంగా బదిలీ చేయడానికి 14/03/75 న సమర్పణ మరియు ఆమోదం ఇవ్వబడింది. ఆస్ట్రేలియన్ సేవలో ఉల్కాపాతం, సాబెర్ మరియు మిరాజ్ నుండి డేటా [15] సాధారణ లక్షణాలు పనితీరు ఆయుధాల సంబంధిత అభివృద్ధి విమానం పోల్చదగిన పాత్ర, కాన్ఫిగరేషన్ మరియు ERA")</f>
        <v>CAC సాబెర్, కొన్నిసార్లు అవాన్ సాబెర్ లేదా CA-27 అని పిలుస్తారు, ఇది నార్త్ అమెరికన్ ఏవియేషన్ F-86F సాబెర్ ఫైటర్ ఎయిర్క్రాఫ్ట్ యొక్క ఆస్ట్రేలియన్ వేరియంట్. ఎఫ్ -86 ఎఫ్‌ను కామన్వెల్త్ ఎయిర్‌క్రాఫ్ట్ కార్పొరేషన్ (సిఎసి) పున es రూపకల్పన చేసి నిర్మించింది. ఐదు RAAF స్క్వాడ్రన్లను సన్నద్ధం చేసింది, ఈ రకం 1950 ల చివరలో మలయన్ అత్యవసర పరిస్థితుల్లో చర్యను చూసింది మరియు 1960 లలో మలేషియా మరియు థాయ్‌లాండ్‌లో వాయు రక్షణ కోసం నియమించబడింది. మాజీ RAAF నమూనాలు రాయల్ మలేషియా వైమానిక దళం మరియు ఇండోనేషియా వైమానిక దళంతో సేవలను చూశాయి. 1951 లో, F-86F సాబర్‌ను నిర్మించడానికి CAC లైసెన్స్ ఒప్పందాన్ని పొందింది. నార్త్ అమెరికన్ బ్లూప్రింట్ నుండి ఒక పెద్ద నిష్క్రమణలో, CA-27 సాధారణ ఎలక్ట్రిక్ J47 కాకుండా రోల్స్ రాయిస్ అవాన్ R.A.7 యొక్క లైసెన్స్-నిర్మించిన వెర్షన్ ద్వారా శక్తిని పొందుతుందని నిర్ణయించారు. సిద్ధాంతంలో, అవాన్ గరిష్ట థ్రస్ట్ కంటే ఎక్కువ చేయగలదు మరియు యుఎస్ ఇంజిన్ యొక్క థ్రస్ట్-టు-వెయిట్ నిష్పత్తిని రెట్టింపు చేస్తుంది. అవాన్ J47 కన్నా తక్కువ, వెడల్పు మరియు తేలికైనది కాబట్టి ఇది ఫ్యూజ్‌లేజ్ యొక్క తిరిగి రూపకల్పన అవసరం. [1] ఇంజిన్ మార్పు కారణంగా ఈ రకాన్ని కొన్నిసార్లు అవాన్ సాబెర్ అని పిలుస్తారు. అవాన్ వసతి కల్పించడానికి, ఫ్యూజ్‌లేజ్‌లో 60 శాతానికి పైగా మార్చబడింది మరియు గాలి తీసుకోవడం యొక్క పరిమాణంలో 25 శాతం పెరుగుదల ఉంది. మరో ప్రధాన పునర్విమర్శ F-86F యొక్క ఆరు మెషిన్ గన్లను రెండు 30 మిమీ అడెన్ ఫిరంగితో భర్తీ చేయడంలో ఉంది, [2] అయితే ఇతర మార్పులు కాక్‌పిట్‌కు కూడా తయారు చేయబడ్డాయి మరియు పెరిగిన ఇంధన సామర్థ్యాన్ని అందించాయి. [3] ప్రోటోటైప్ ఎయిర్క్రాఫ్ట్ (నియమించబడిన CA-26 సాబెర్) మొదట 3 ఆగస్టు 1953 న ప్రయాణించింది. ఉత్పత్తి విమానాలను CA-27 సాబెర్ మరియు మొదటి డెలివరీలు రాయల్ ఆస్ట్రేలియన్ వైమానిక దళానికి 1954 లో ప్రారంభమయ్యాయి. మొదటి బ్యాచ్ విమానం అవాన్ చేత శక్తినిచ్చింది 20 ఇంజిన్ మరియు సాబెర్ MK 30 గా నియమించబడ్డారు. 1957 మరియు 1958 మధ్య ఈ బ్యాచ్ వింగ్ స్లాట్లను తొలగించింది మరియు పున es రూపకల్పన చేసిన సాబెర్ MK 31. [1] ఈ సాబర్‌లను 20 కొత్తగా నిర్మించిన 20 విమానాలు భర్తీ చేశాయి. చివరి బ్యాచ్ విమానాలను సాబెర్ MK 32 గా నియమించారు మరియు అవాన్ 26 ఇంజిన్‌ను ఉపయోగించారు, వీటిలో 69 1961 వరకు నిర్మించబడ్డాయి. [2] RAAF 1954 నుండి 1971 వరకు CA-27 ను నిర్వహించింది. విమాన పరిశోధన మరియు అభివృద్ధి విభాగం (ARDU) ఆగస్టు 1954 లో మొదటి ఉదాహరణను అందుకుంది; నవంబర్‌లో నెంబర్ 2 (ఫైటర్) కార్యాచరణ శిక్షణా యూనిట్ (2 OTU) కు తిరిగి పంపిణీ చేయబడింది. తరువాతి ఆరు సంవత్సరాల్లో సాబర్స్ క్రమంగా 75 స్క్వాడ్రన్ RAAF (75 చదరపు ఎన్), నం 3 స్క్వాడ్రన్ RAAF (3 చదరపు ఎన్), నం. ] 1958 నుండి 1960 వరకు, 3 చ. అత్యవసర పరిస్థితిని అనుసరించి, వారు మలేషియాలో RMAF బటర్‌వర్త్ (RAAF బటర్‌వర్త్) వద్ద ఉన్నారు. [4] సైడ్‌వైండర్ క్షిపణులతో సాయుధమై, 1963 నుండి 1966 వరకు ఇండోనేషియా మరియు మలేషియా మధ్య కోన్‌ఫ్రోంటాసి సమయంలో సాబర్స్ ప్రాంతీయ వాయు రక్షణకు కారణమయ్యారు, అయినప్పటికీ పోరాటం జరగలేదు. [5] అక్టోబర్ మరియు డిసెంబర్ 1965 మధ్య, ఆరుగురు సాబర్స్ యొక్క నిర్లిప్తత, ప్రారంభంలో 77 చదరపు ఎన్ నుండి మరియు తరువాత 3 చదరపు ఎన్ నుండి, బోర్నియోలోని ఇండోనేషియా -మలేషియన్ సరిహద్దుపై పోరాట పెట్రోలింగ్ నిర్వహించడానికి లాబువాన్ వద్ద ఉంది. [6] 1962 లో, ఎనిమిది సిఎసి సాబర్స్ యొక్క నిర్లిప్తత, తరువాత 79 వ స్క్వాడ్రన్ RAAF (79 చదరపు N) ను విస్తరించింది మరియు నియమించబడింది, థాయ్‌లాండ్‌లోని థాయ్‌లాండ్‌లోని ఉబన్ రాయల్ థాయ్ ఎయిర్ ఫోర్స్ బేస్ (RAAF ఉబన్) కు RMAF బటర్‌వర్త్ నుండి పంపబడింది కమ్యూనిస్ట్ తిరుగుబాటుదారులపై చర్యలలో లావోటియన్ ప్రభుత్వాలు. వియత్నాం యుద్ధంలో ఆస్ట్రేలియా మరియు థాయిలాండ్ దక్షిణ వియత్నాం మరియు అమెరికాకు మిత్రులు; అమెరికా వైమానిక దళం దాడి మరియు బాంబర్ విమానాలు ఆధారపడిన ఉబన్ వద్ద స్థానిక వాయు రక్షణకు 79 చదరపుఎన్ బాధ్యత వహించింది. స్క్వాడ్రన్ ఎప్పుడూ ఉత్తర వియత్నామీస్ విమానం లేదా భూ శక్తులను నిమగ్నం చేయలేదు. [7] [8] సెప్టెంబర్ 1964 మరియు జనవరి 1968 లో థాయ్‌లాండ్‌లో ఇంజిన్ వైఫల్యానికి రెండు సాబర్స్ కోల్పోయాయి. 79 చదరపు ఎంకోహులు కార్యకలాపాలను నిలిపివేసింది మరియు జూలై 1968 లో నిష్క్రియం చేయబడింది. [9] RAAF 1964 లో డసాల్ట్ మిరాజ్ III తో తిరిగి అమర్చడం ప్రారంభించింది. [10] 5 వ కార్యాచరణ శిక్షణా యూనిట్ RAAF (5 OTU) చేత నిర్వహించబడుతున్న ఆస్ట్రేలియన్ సేవలో చివరి సాబర్స్ జూలై 1971 లో రిటైర్ అయ్యారు. [11] మాజీ RAAF CAC సాబర్స్ 1969 మరియు 1972 మధ్య 11 స్క్వాడ్రన్ రాయల్ మలేషియా వైమానిక దళం (11 చదరపు RMAF) చేత నిర్వహించబడుతున్నాయి. ఇండోనేషియాతో మెరుగైన సంబంధాలు ఏర్పరచుకున్న తరువాత, 23 CAC సాబర్స్ 1973 మరియు మధ్య ఇండోనేషియా వైమానిక దళం (TNI-AU) కు విరాళంగా ఇవ్వబడ్డాయి మరియు 1975, మరియు నం 14 స్క్వాడ్రన్ TNI-AU చేత నిర్వహించబడుతుంది; వీటిలో ఐదు మాజీ మలేషియా విమానాలు. [2] ఆస్ట్రేలియాలో, ఫ్లయింగ్ కండిషన్‌కు పునరుద్ధరించబడిన ఇద్దరు మాజీ RAAF యాజమాన్యంలోని సాబెర్ (A94-983 మరియు A94-352) మాత్రమే ఉన్నాయి, A94-983 న్యూ సౌత్ వేల్స్‌లోని టెమోరా ఏవియేషన్ మ్యూజియంలో ఉంది-యాజమాన్యం RAAF కి బదిలీ చేయబడింది జూలై 2019 మరియు దీనిని ఎయిర్ ఫోర్స్ హెరిటేజ్ స్క్వాడ్రన్ (టెమోరా హిస్టారిక్ ఫ్లైట్) నిర్వహిస్తుంది. [12] [13] A94-352 ప్రస్తుతం SQN LDR జెఫ్ ట్రాప్పెట్ (RAAF రిటైర్డ్) నుండి ప్రైవేటుగా ఉంది మరియు లాట్రోబ్ ప్రాంతీయ విమానాశ్రయంలో నిల్వ చేయబడింది. [14] . ఇంజిన్ తొలగించబడింది మరియు అంచనా కోసం CAC కి తిరిగి వచ్చింది. 18/2/74 న, కొన్ని విడిభాగాలను వార్బర్డ్స్ ఏవియేషన్ మ్యూజియంకు ఉచితంగా బదిలీ చేయడానికి 14/03/75 న సమర్పణ మరియు ఆమోదం ఇవ్వబడింది. ఆస్ట్రేలియన్ సేవలో ఉల్కాపాతం, సాబెర్ మరియు మిరాజ్ నుండి డేటా [15] సాధారణ లక్షణాలు పనితీరు ఆయుధాల సంబంధిత అభివృద్ధి విమానం పోల్చదగిన పాత్ర, కాన్ఫిగరేషన్ మరియు ERA</v>
      </c>
      <c r="E98" s="1" t="s">
        <v>2175</v>
      </c>
      <c r="M98" s="1" t="s">
        <v>1724</v>
      </c>
      <c r="N98" s="1" t="str">
        <f>IFERROR(__xludf.DUMMYFUNCTION("GOOGLETRANSLATE(M:M, ""en"", ""te"")"),"ఫైటర్ విమానం")</f>
        <v>ఫైటర్ విమానం</v>
      </c>
      <c r="P98" s="1" t="s">
        <v>2176</v>
      </c>
      <c r="Q98" s="1" t="str">
        <f>IFERROR(__xludf.DUMMYFUNCTION("GOOGLETRANSLATE(P:P, ""en"", ""te"")"),"కామన్వెల్త్ ఎయిర్క్రాఫ్ట్ కార్పొరేషన్")</f>
        <v>కామన్వెల్త్ ఎయిర్క్రాఫ్ట్ కార్పొరేషన్</v>
      </c>
      <c r="R98" s="1" t="s">
        <v>2177</v>
      </c>
      <c r="U98" s="4">
        <v>19574.0</v>
      </c>
      <c r="V98" s="1">
        <v>112.0</v>
      </c>
      <c r="X98" s="1" t="s">
        <v>2178</v>
      </c>
      <c r="Y98" s="1" t="s">
        <v>2179</v>
      </c>
      <c r="Z98" s="1" t="s">
        <v>2180</v>
      </c>
      <c r="AA98" s="1" t="s">
        <v>2181</v>
      </c>
      <c r="AB98" s="1" t="s">
        <v>2182</v>
      </c>
      <c r="AC98" s="1" t="s">
        <v>2183</v>
      </c>
      <c r="AD98" s="1" t="s">
        <v>2184</v>
      </c>
      <c r="AE98" s="1" t="s">
        <v>2185</v>
      </c>
      <c r="AF98" s="1" t="s">
        <v>2186</v>
      </c>
      <c r="AG98" s="1" t="s">
        <v>2187</v>
      </c>
      <c r="AH98" s="1" t="s">
        <v>2188</v>
      </c>
      <c r="AP98" s="1" t="s">
        <v>253</v>
      </c>
      <c r="AT98" s="1" t="s">
        <v>2189</v>
      </c>
      <c r="AU98" s="1" t="str">
        <f>IFERROR(__xludf.DUMMYFUNCTION("GOOGLETRANSLATE(AT:AT, ""en"", ""te"")"),"తుపాకీకి 150 రౌండ్లతో 2 × 30 మిమీ అడెన్ ఫిరంగులు")</f>
        <v>తుపాకీకి 150 రౌండ్లతో 2 × 30 మిమీ అడెన్ ఫిరంగులు</v>
      </c>
      <c r="AV98" s="1" t="s">
        <v>2190</v>
      </c>
      <c r="AW98" s="1" t="str">
        <f>IFERROR(__xludf.DUMMYFUNCTION("GOOGLETRANSLATE(AV:AV, ""en"", ""te"")"),"నాలుగు బాహ్య హార్డ్ పాయింట్లపై 5,300 ఎల్బి (2,400 కిలోల) పేలోడ్, బాంబులు సాధారణంగా బయటి రెండు పైలాన్లపై అమర్చబడతాయి, ఎందుకంటే లోపలి జతలు 2 × 200 ఇంపీరియల్ గ్యాలన్ల (910 ఎల్) డ్రాప్ ట్యాంకుల కోసం తడి-ప్లంబెడ్ పైలాన్లను కలిగి ఉంటాయి. . గరిష్ట ప్రామాణిక లోడౌ"&amp;"ట్ 2 x 1,000 ఎల్బి (450 కిలోల) బాంబులు మరియు 2 డ్రాప్ ట్యాంకులు కావడంతో అనేక రకాల బాంబులను తీసుకెళ్లవచ్చు.")</f>
        <v>నాలుగు బాహ్య హార్డ్ పాయింట్లపై 5,300 ఎల్బి (2,400 కిలోల) పేలోడ్, బాంబులు సాధారణంగా బయటి రెండు పైలాన్లపై అమర్చబడతాయి, ఎందుకంటే లోపలి జతలు 2 × 200 ఇంపీరియల్ గ్యాలన్ల (910 ఎల్) డ్రాప్ ట్యాంకుల కోసం తడి-ప్లంబెడ్ పైలాన్లను కలిగి ఉంటాయి. . గరిష్ట ప్రామాణిక లోడౌట్ 2 x 1,000 ఎల్బి (450 కిలోల) బాంబులు మరియు 2 డ్రాప్ ట్యాంకులు కావడంతో అనేక రకాల బాంబులను తీసుకెళ్లవచ్చు.</v>
      </c>
      <c r="AX98" s="1">
        <v>1954.0</v>
      </c>
      <c r="AZ98" s="1" t="s">
        <v>2191</v>
      </c>
      <c r="BB98" s="1" t="s">
        <v>2192</v>
      </c>
      <c r="BC98" s="1" t="s">
        <v>2193</v>
      </c>
      <c r="BD98" s="1" t="s">
        <v>2194</v>
      </c>
      <c r="BE98" s="1" t="s">
        <v>2195</v>
      </c>
      <c r="BG98" s="1" t="s">
        <v>2196</v>
      </c>
      <c r="BO98" s="1" t="s">
        <v>410</v>
      </c>
      <c r="BR98" s="1" t="s">
        <v>2197</v>
      </c>
      <c r="BS98" s="1" t="s">
        <v>2198</v>
      </c>
      <c r="CD98" s="1" t="s">
        <v>2199</v>
      </c>
      <c r="DA98" s="1" t="s">
        <v>2200</v>
      </c>
      <c r="DK98" s="1" t="s">
        <v>2201</v>
      </c>
    </row>
    <row r="99">
      <c r="A99" s="1" t="s">
        <v>2202</v>
      </c>
      <c r="B99" s="1" t="str">
        <f>IFERROR(__xludf.DUMMYFUNCTION("GOOGLETRANSLATE(A:A, ""en"", ""te"")"),"హోర్టెన్ హెచ్.వి")</f>
        <v>హోర్టెన్ హెచ్.వి</v>
      </c>
      <c r="C99" s="1" t="s">
        <v>2203</v>
      </c>
      <c r="D99" s="1" t="str">
        <f>IFERROR(__xludf.DUMMYFUNCTION("GOOGLETRANSLATE(C:C, ""en"", ""te"")"),"హోర్టెన్ హెచ్.విఐ అనేది రెండవ ప్రపంచ యుద్ధంలో హోర్టెన్ బ్రదర్స్ రూపొందించిన ఎగిరే వింగ్ విమానం. హోర్టెన్ H.IV ఆధారంగా, H.VI H.IV యొక్క విస్తరించిన వెర్షన్, వారి ఎగిరే వింగ్ డిజైన్లను చాలా పెద్ద స్పాన్ అకాఫ్లీగ్ డార్మ్‌స్టాడ్ట్ డి -30 సిరస్‌తో పోల్చడం. H.V"&amp;"I ని RLM ID సంఖ్య 8-253 మరియు అనుమితి ద్వారా హోర్టెన్ హో 253 కేటాయించారు, అయితే ఇది ఆచరణలో తక్కువగా ఉపయోగించబడింది. [1] సెయిల్‌ప్లేన్స్ 1920-1945 నుండి డేటా [2] సాధారణ లక్షణాల పనితీరు")</f>
        <v>హోర్టెన్ హెచ్.విఐ అనేది రెండవ ప్రపంచ యుద్ధంలో హోర్టెన్ బ్రదర్స్ రూపొందించిన ఎగిరే వింగ్ విమానం. హోర్టెన్ H.IV ఆధారంగా, H.VI H.IV యొక్క విస్తరించిన వెర్షన్, వారి ఎగిరే వింగ్ డిజైన్లను చాలా పెద్ద స్పాన్ అకాఫ్లీగ్ డార్మ్‌స్టాడ్ట్ డి -30 సిరస్‌తో పోల్చడం. H.VI ని RLM ID సంఖ్య 8-253 మరియు అనుమితి ద్వారా హోర్టెన్ హో 253 కేటాయించారు, అయితే ఇది ఆచరణలో తక్కువగా ఉపయోగించబడింది. [1] సెయిల్‌ప్లేన్స్ 1920-1945 నుండి డేటా [2] సాధారణ లక్షణాల పనితీరు</v>
      </c>
      <c r="E99" s="1" t="s">
        <v>2204</v>
      </c>
      <c r="M99" s="1" t="s">
        <v>2205</v>
      </c>
      <c r="N99" s="1" t="str">
        <f>IFERROR(__xludf.DUMMYFUNCTION("GOOGLETRANSLATE(M:M, ""en"", ""te"")"),"అధిక పనితీరు గల సెయిల్ ప్లేన్")</f>
        <v>అధిక పనితీరు గల సెయిల్ ప్లేన్</v>
      </c>
      <c r="P99" s="1" t="s">
        <v>2206</v>
      </c>
      <c r="Q99" s="1" t="str">
        <f>IFERROR(__xludf.DUMMYFUNCTION("GOOGLETRANSLATE(P:P, ""en"", ""te"")"),"హోర్టెన్")</f>
        <v>హోర్టెన్</v>
      </c>
      <c r="R99" s="2" t="s">
        <v>2207</v>
      </c>
      <c r="S99" s="1" t="s">
        <v>2208</v>
      </c>
      <c r="T99" s="1" t="str">
        <f>IFERROR(__xludf.DUMMYFUNCTION("GOOGLETRANSLATE(S:S, ""en"", ""te"")"),"వాల్టర్ మరియు రీమార్ హోర్టెన్")</f>
        <v>వాల్టర్ మరియు రీమార్ హోర్టెన్</v>
      </c>
      <c r="V99" s="1">
        <v>2.0</v>
      </c>
      <c r="W99" s="1">
        <v>1.0</v>
      </c>
      <c r="X99" s="1" t="s">
        <v>2209</v>
      </c>
      <c r="Y99" s="1" t="s">
        <v>2210</v>
      </c>
      <c r="Z99" s="1" t="s">
        <v>2211</v>
      </c>
      <c r="AA99" s="1" t="s">
        <v>2212</v>
      </c>
      <c r="AB99" s="1" t="s">
        <v>2213</v>
      </c>
      <c r="AC99" s="1" t="s">
        <v>2214</v>
      </c>
      <c r="AL99" s="1" t="s">
        <v>2215</v>
      </c>
      <c r="AR99" s="1" t="s">
        <v>2216</v>
      </c>
      <c r="BG99" s="1" t="s">
        <v>408</v>
      </c>
      <c r="BH99" s="2" t="s">
        <v>522</v>
      </c>
      <c r="BN99" s="1">
        <v>32.4</v>
      </c>
      <c r="BP99" s="1">
        <v>1.0</v>
      </c>
      <c r="BR99" s="1" t="s">
        <v>2217</v>
      </c>
      <c r="BS99" s="1" t="s">
        <v>2218</v>
      </c>
      <c r="BU99" s="1" t="s">
        <v>383</v>
      </c>
    </row>
    <row r="100">
      <c r="A100" s="1" t="s">
        <v>2219</v>
      </c>
      <c r="B100" s="1" t="str">
        <f>IFERROR(__xludf.DUMMYFUNCTION("GOOGLETRANSLATE(A:A, ""en"", ""te"")"),"బ్లాక్బర్న్ లింకాక్")</f>
        <v>బ్లాక్బర్న్ లింకాక్</v>
      </c>
      <c r="C100" s="1" t="s">
        <v>2220</v>
      </c>
      <c r="D100" s="1" t="str">
        <f>IFERROR(__xludf.DUMMYFUNCTION("GOOGLETRANSLATE(C:C, ""en"", ""te"")"),"బ్లాక్బర్న్ F.2 లింకాక్ బ్లాక్బర్న్ ఎయిర్క్రాఫ్ట్ లిమిటెడ్ చేత ఉత్పత్తి చేయబడిన బ్రిటిష్ సింగిల్-సీట్ల తేలికపాటి ఫైటర్ [1]. 1928 లో బ్లాక్బర్న్ ఒక ఆర్మ్‌స్ట్రాంగ్ సిడ్లీ లింక్స్ IVC ఇంజిన్ చేత శక్తినిచ్చే ప్రైవేట్ వెంచర్ తేలికపాటి బైప్‌లేన్ ఫైటర్‌ను రూపొం"&amp;"దించింది మరియు నిర్మించింది. బ్లాక్బర్న్ ఎఫ్ 2 లింకాక్ చెక్క నిర్మాణానికి చెందినది మరియు మొదట మే 1928 లో కనిపించింది. ఇది ప్రదర్శనలలో మంచి పనితీరు కనబరిచింది కాని ఎటువంటి ఆర్డర్లు పొందలేకపోయింది. కెనడియన్ ప్రభుత్వం డిజైన్‌పై ఆసక్తిని చూపించింది మరియు లోహ "&amp;"నిర్మాణ వేరియంట్ (లింకాక్ II) నిర్మించబడింది. ఇది 1930 లో క్యాంప్ బోర్డెన్ వద్ద కెనడాలో పరీక్షించబడింది, అక్కడ లింకాక్‌ను అధునాతన శిక్షకుడిగా ఉపయోగించటానికి ఆసక్తి ఉంది, కాని ఈ రకాన్ని ఆదేశించలేదు. [2] ఇది తరువాత 1933 మరియు 1934 లలో పబ్లిక్ ఏరోబాటిక్ డిస్"&amp;"ప్లేలను నిర్వహించడానికి ఉపయోగించబడింది. తుది వెర్షన్ లింకాక్ III, వీటిలో ఐదు ఉత్పత్తి చేయబడ్డాయి, రెండు చైనాకు, రెండు జపాన్‌కు పంపిణీ చేయబడ్డాయి మరియు ఒకటి ప్రదర్శనకారుడిగా నిలుపుకున్నారు. ఇటలీ నుండి వడ్డీ ఫలితంగా పియాగియో రెండు-సీట్ల సంస్కరణను ఏరోబాటిక్ "&amp;"ట్రైనర్‌గా ఉత్పత్తి చేయడానికి లైసెన్స్ పొందారు, అయినప్పటికీ ఒక పియాగియో p.11 మాత్రమే నిర్మించబడింది. 1909 నుండి బ్లాక్బర్న్ విమానం నుండి డేటా [3] సాధారణ లక్షణాలు పనితీరు ఆయుధాలు")</f>
        <v>బ్లాక్బర్న్ F.2 లింకాక్ బ్లాక్బర్న్ ఎయిర్క్రాఫ్ట్ లిమిటెడ్ చేత ఉత్పత్తి చేయబడిన బ్రిటిష్ సింగిల్-సీట్ల తేలికపాటి ఫైటర్ [1]. 1928 లో బ్లాక్బర్న్ ఒక ఆర్మ్‌స్ట్రాంగ్ సిడ్లీ లింక్స్ IVC ఇంజిన్ చేత శక్తినిచ్చే ప్రైవేట్ వెంచర్ తేలికపాటి బైప్‌లేన్ ఫైటర్‌ను రూపొందించింది మరియు నిర్మించింది. బ్లాక్బర్న్ ఎఫ్ 2 లింకాక్ చెక్క నిర్మాణానికి చెందినది మరియు మొదట మే 1928 లో కనిపించింది. ఇది ప్రదర్శనలలో మంచి పనితీరు కనబరిచింది కాని ఎటువంటి ఆర్డర్లు పొందలేకపోయింది. కెనడియన్ ప్రభుత్వం డిజైన్‌పై ఆసక్తిని చూపించింది మరియు లోహ నిర్మాణ వేరియంట్ (లింకాక్ II) నిర్మించబడింది. ఇది 1930 లో క్యాంప్ బోర్డెన్ వద్ద కెనడాలో పరీక్షించబడింది, అక్కడ లింకాక్‌ను అధునాతన శిక్షకుడిగా ఉపయోగించటానికి ఆసక్తి ఉంది, కాని ఈ రకాన్ని ఆదేశించలేదు. [2] ఇది తరువాత 1933 మరియు 1934 లలో పబ్లిక్ ఏరోబాటిక్ డిస్ప్లేలను నిర్వహించడానికి ఉపయోగించబడింది. తుది వెర్షన్ లింకాక్ III, వీటిలో ఐదు ఉత్పత్తి చేయబడ్డాయి, రెండు చైనాకు, రెండు జపాన్‌కు పంపిణీ చేయబడ్డాయి మరియు ఒకటి ప్రదర్శనకారుడిగా నిలుపుకున్నారు. ఇటలీ నుండి వడ్డీ ఫలితంగా పియాగియో రెండు-సీట్ల సంస్కరణను ఏరోబాటిక్ ట్రైనర్‌గా ఉత్పత్తి చేయడానికి లైసెన్స్ పొందారు, అయినప్పటికీ ఒక పియాగియో p.11 మాత్రమే నిర్మించబడింది. 1909 నుండి బ్లాక్బర్న్ విమానం నుండి డేటా [3] సాధారణ లక్షణాలు పనితీరు ఆయుధాలు</v>
      </c>
      <c r="E100" s="1" t="s">
        <v>2221</v>
      </c>
      <c r="M100" s="1" t="s">
        <v>2222</v>
      </c>
      <c r="N100" s="1" t="str">
        <f>IFERROR(__xludf.DUMMYFUNCTION("GOOGLETRANSLATE(M:M, ""en"", ""te"")"),"సింగిల్-సీట్ లైట్ వెయిట్ ఫైటర్")</f>
        <v>సింగిల్-సీట్ లైట్ వెయిట్ ఫైటర్</v>
      </c>
      <c r="P100" s="1" t="s">
        <v>2223</v>
      </c>
      <c r="Q100" s="1" t="str">
        <f>IFERROR(__xludf.DUMMYFUNCTION("GOOGLETRANSLATE(P:P, ""en"", ""te"")"),"బ్లాక్బర్న్ ఎయిర్క్రాఫ్ట్ లిమిటెడ్")</f>
        <v>బ్లాక్బర్న్ ఎయిర్క్రాఫ్ట్ లిమిటెడ్</v>
      </c>
      <c r="R100" s="1" t="s">
        <v>2224</v>
      </c>
      <c r="U100" s="1">
        <v>1928.0</v>
      </c>
      <c r="V100" s="1">
        <v>7.0</v>
      </c>
      <c r="W100" s="1">
        <v>1.0</v>
      </c>
      <c r="X100" s="1" t="s">
        <v>2053</v>
      </c>
      <c r="Y100" s="1" t="s">
        <v>2225</v>
      </c>
      <c r="Z100" s="1" t="s">
        <v>2226</v>
      </c>
      <c r="AA100" s="1" t="s">
        <v>2227</v>
      </c>
      <c r="AB100" s="1" t="s">
        <v>2228</v>
      </c>
      <c r="AD100" s="1" t="s">
        <v>2229</v>
      </c>
      <c r="AE100" s="1" t="s">
        <v>2230</v>
      </c>
      <c r="AF100" s="1" t="s">
        <v>2231</v>
      </c>
      <c r="AG100" s="1" t="s">
        <v>2232</v>
      </c>
      <c r="AH100" s="1" t="s">
        <v>2233</v>
      </c>
      <c r="AP100" s="1" t="s">
        <v>253</v>
      </c>
      <c r="AT100" s="1" t="s">
        <v>2234</v>
      </c>
      <c r="AU100" s="1" t="str">
        <f>IFERROR(__xludf.DUMMYFUNCTION("GOOGLETRANSLATE(AT:AT, ""en"", ""te"")"),"2 × ఫార్వర్డ్-ఫైరింగ్ .303 (7.7 మిమీ) విక్కర్స్ మెషిన్ గన్స్. [2]")</f>
        <v>2 × ఫార్వర్డ్-ఫైరింగ్ .303 (7.7 మిమీ) విక్కర్స్ మెషిన్ గన్స్. [2]</v>
      </c>
      <c r="AZ100" s="1" t="s">
        <v>2235</v>
      </c>
      <c r="BA100" s="1" t="s">
        <v>275</v>
      </c>
    </row>
    <row r="101">
      <c r="A101" s="1" t="s">
        <v>2236</v>
      </c>
      <c r="B101" s="1" t="str">
        <f>IFERROR(__xludf.DUMMYFUNCTION("GOOGLETRANSLATE(A:A, ""en"", ""te"")"),"మిత్సుబిషి కి -1")</f>
        <v>మిత్సుబిషి కి -1</v>
      </c>
      <c r="C101" s="1" t="s">
        <v>2237</v>
      </c>
      <c r="D101" s="1" t="str">
        <f>IFERROR(__xludf.DUMMYFUNCTION("GOOGLETRANSLATE(C:C, ""en"", ""te"")"),"మిత్సుబిషి కి -1, మిత్సుబిషి ఆర్మీ టైప్ 93 హెవీ బాంబర్ అని కూడా పిలుస్తారు, ఇది 1930 లలో ఇంపీరియల్ జపనీస్ సైన్యం కోసం మిత్సుబిషి నిర్మించిన బాంబర్. KI-1 డిజైన్ జంకర్స్ K 37 పై ఎక్కువగా ఉంది మరియు ఆగష్టు 1932 లో ఒక మోకాప్ సిద్ధంగా ఉంది, మొదటి నమూనా మార్చి "&amp;"1933 లో పూర్తయింది. [1] పురాతన రూపం ఉన్నప్పటికీ, రెండవ చైనా-జపనీస్ యుద్ధం యొక్క ప్రారంభ దశలలో, మంచకువో మరియు ఉత్తర చైనాలో KI-1 ఉపయోగించబడింది, శత్రు యుద్ధ విమానాల నుండి ప్రమాదం తక్కువగా ఉన్న ప్రాంతాలలో. మిత్సుబిషి కి -1 అనేది తక్కువ-వింగ్, కాంటిలివర్ మోనో"&amp;"ప్లేన్, స్థిర ల్యాండింగ్ గేర్, జంట రెక్కలు మరియు రడ్డర్లతో, మరియు రెండు 701 హెచ్‌పి (523 కిలోవాట్ 220 కిమీ/గం (136.7 mph). పైలట్ మరియు కో-పైలట్ పరివేష్టిత పందిరి కింద కూర్చున్నారు, గన్నర్స్ సెమీ-కప్పబడిన ముక్కు మరియు డోర్సల్ గన్ టర్రెట్లలో కూర్చున్నారు, ప"&amp;"్రతి ఒక్కటి ఒకే 7.7 మిమీ (0.303 అంగుళాలు) మెషిన్ గన్‌తో సాయుధమయ్యారు. ఉపయోగపడే బాంబు లోడ్ 1,500 కిలోల (3,306.9 పౌండ్లు) వరకు ఉంది. KI-1 1927 లో జంకర్స్ యొక్క 36 మొట్టమొదటిసారిగా ఇదే విధమైన ఆకృతీకరణను పంచుకుంది, మాల్మోకు సమీపంలో ఉన్న లిమ్హామ్ వద్ద జంకర్ యొ"&amp;"క్క స్వీడిష్ అనుబంధ సంస్థ అబ్ ఫ్లైగిండస్ట్రి చేత జంకర్స్ K37 లో సైనికీకరించబడింది. ఇది 1927 లో యోధులకు చేరుకోలేని ఎత్తుకు చేరుకోగలిగింది. అయినప్పటికీ, 1930 లోపు బ్రిస్టల్ బుల్డాగ్ ఫైటర్ వంటి బ్రిటిష్ పరిణామాల కారణంగా ఈ ప్రయోజనం కోల్పోయింది మరియు డిజైన్‌ను"&amp;" అమ్మడంలో జంకర్స్ విజయవంతం కాలేదు. 1931 లో, జపాన్స్ విమానాల యొక్క కొన్ని సైనిక మార్పిడులను అధ్యయనం చేయడానికి జపాన్ నుండి మిత్సుబిషి ప్రతినిధులు లిమ్హామ్ సౌకర్యాలను సందర్శించారు. ఏకైక K 37 ప్రోటోటైప్ S-AABP (Ex D-1252-S 36-ప్రోటోటైప్), అలాగే అన్ని అభివృద్ధ"&amp;"ి పత్రాలను జపాన్‌లో విరాళాల ద్వారా సేకరించిన నిధుల ద్వారా కొంతవరకు కొనుగోలు చేశారు. ఈ విమానం ఐకోకు నెం .1 (పేట్రియాటిక్ గిఫ్ట్) అనే పేరు వచ్చింది. [2] K37 ప్రోటోటైప్‌ను జపాన్‌కు తీసుకువచ్చారు మరియు 1931 మంచూరియన్ సంఘటనలో పోరాటంలో పరీక్షించారు, ఈ తరువాత ఇం"&amp;"పీరియల్ జపనీస్ ఆర్మీ వైమానిక దళం మిత్సుబిషికి భారీ మరియు తేలికపాటి బాంబర్ వైవిధ్యాలను ఉత్పత్తి చేయడానికి అధికారం ఇచ్చింది. భారీ బాంబర్ కి -1, అసలు జంకర్స్ K37 కన్నా చాలా పెద్దది మరియు మొదటిసారి ఆగస్టు 1932 లో ప్రయాణించారు. మొత్తం 118 విమానాలు మార్చి 1933 "&amp;"మరియు ఏప్రిల్ 1936 మధ్య రెండు వెర్షన్లలో నిర్మించబడ్డాయి. [3] మిత్సుబిషి కి -1 ను జపనీస్ మిలిటరీ ఉపయోగించే పొడవైన విమాన నామకరణం వ్యవస్థలో మిత్సుబిషి ఆర్మీ టైప్ 93-ఐ హెవీ బాంబర్‌ను కూడా నియమించారు. ఇప్పటికే వాడుకలో లేని సమయానికి వాడుకలో లేదు, ఇది మంచకువో య"&amp;"ొక్క శాంతి యొక్క ప్రతిఘటన కార్యకలాపాల సమయంలో, అలాగే రెండవ చైనా-జపనీస్ యుద్ధంలో పరిమిత ఉపయోగం యొక్క ఉపయోగం కనుగొంది. ఈ డిజైన్ మిత్సుబిషి కి -1-II (మిత్సుబిషి ఆర్మీ టైప్ 93-II హెవీ బాంబర్) కు బలోపేతం చేసిన ఎయిర్ఫ్రేమ్ మరియు కొంచెం శక్తివంతమైన 723 హెచ్‌పి (5"&amp;"39 కిలోవాట్) 230 కిమీ/గం (140 mph). ఏదేమైనా, కొత్త ఇంజిన్లతో కూడా, KI-1 ఇప్పటికీ బలహీనంగా ఉంది, మరియు సింగిల్ ఇంజిన్ విమానాల సమయంలో ఎత్తును కొనసాగించలేకపోయింది, ఇది ఇంజిన్ల విశ్వసనీయత లేకపోవడం వల్ల విమానం యొక్క కార్యాచరణ సేవలో తీవ్రమైన సమస్యగా నిరూపించబడి"&amp;"ంది. దీనిని 1937 లో ఫియట్ Br.20 ద్వారా భర్తీ చేశారు. ప్రపంచ విమానాల ఎన్సైక్లోపీడియా నుండి డేటా [4] సాధారణ లక్షణాలు పనితీరు ఆయుధ సంబంధిత జాబితాలు")</f>
        <v>మిత్సుబిషి కి -1, మిత్సుబిషి ఆర్మీ టైప్ 93 హెవీ బాంబర్ అని కూడా పిలుస్తారు, ఇది 1930 లలో ఇంపీరియల్ జపనీస్ సైన్యం కోసం మిత్సుబిషి నిర్మించిన బాంబర్. KI-1 డిజైన్ జంకర్స్ K 37 పై ఎక్కువగా ఉంది మరియు ఆగష్టు 1932 లో ఒక మోకాప్ సిద్ధంగా ఉంది, మొదటి నమూనా మార్చి 1933 లో పూర్తయింది. [1] పురాతన రూపం ఉన్నప్పటికీ, రెండవ చైనా-జపనీస్ యుద్ధం యొక్క ప్రారంభ దశలలో, మంచకువో మరియు ఉత్తర చైనాలో KI-1 ఉపయోగించబడింది, శత్రు యుద్ధ విమానాల నుండి ప్రమాదం తక్కువగా ఉన్న ప్రాంతాలలో. మిత్సుబిషి కి -1 అనేది తక్కువ-వింగ్, కాంటిలివర్ మోనోప్లేన్, స్థిర ల్యాండింగ్ గేర్, జంట రెక్కలు మరియు రడ్డర్లతో, మరియు రెండు 701 హెచ్‌పి (523 కిలోవాట్ 220 కిమీ/గం (136.7 mph). పైలట్ మరియు కో-పైలట్ పరివేష్టిత పందిరి కింద కూర్చున్నారు, గన్నర్స్ సెమీ-కప్పబడిన ముక్కు మరియు డోర్సల్ గన్ టర్రెట్లలో కూర్చున్నారు, ప్రతి ఒక్కటి ఒకే 7.7 మిమీ (0.303 అంగుళాలు) మెషిన్ గన్‌తో సాయుధమయ్యారు. ఉపయోగపడే బాంబు లోడ్ 1,500 కిలోల (3,306.9 పౌండ్లు) వరకు ఉంది. KI-1 1927 లో జంకర్స్ యొక్క 36 మొట్టమొదటిసారిగా ఇదే విధమైన ఆకృతీకరణను పంచుకుంది, మాల్మోకు సమీపంలో ఉన్న లిమ్హామ్ వద్ద జంకర్ యొక్క స్వీడిష్ అనుబంధ సంస్థ అబ్ ఫ్లైగిండస్ట్రి చేత జంకర్స్ K37 లో సైనికీకరించబడింది. ఇది 1927 లో యోధులకు చేరుకోలేని ఎత్తుకు చేరుకోగలిగింది. అయినప్పటికీ, 1930 లోపు బ్రిస్టల్ బుల్డాగ్ ఫైటర్ వంటి బ్రిటిష్ పరిణామాల కారణంగా ఈ ప్రయోజనం కోల్పోయింది మరియు డిజైన్‌ను అమ్మడంలో జంకర్స్ విజయవంతం కాలేదు. 1931 లో, జపాన్స్ విమానాల యొక్క కొన్ని సైనిక మార్పిడులను అధ్యయనం చేయడానికి జపాన్ నుండి మిత్సుబిషి ప్రతినిధులు లిమ్హామ్ సౌకర్యాలను సందర్శించారు. ఏకైక K 37 ప్రోటోటైప్ S-AABP (Ex D-1252-S 36-ప్రోటోటైప్), అలాగే అన్ని అభివృద్ధి పత్రాలను జపాన్‌లో విరాళాల ద్వారా సేకరించిన నిధుల ద్వారా కొంతవరకు కొనుగోలు చేశారు. ఈ విమానం ఐకోకు నెం .1 (పేట్రియాటిక్ గిఫ్ట్) అనే పేరు వచ్చింది. [2] K37 ప్రోటోటైప్‌ను జపాన్‌కు తీసుకువచ్చారు మరియు 1931 మంచూరియన్ సంఘటనలో పోరాటంలో పరీక్షించారు, ఈ తరువాత ఇంపీరియల్ జపనీస్ ఆర్మీ వైమానిక దళం మిత్సుబిషికి భారీ మరియు తేలికపాటి బాంబర్ వైవిధ్యాలను ఉత్పత్తి చేయడానికి అధికారం ఇచ్చింది. భారీ బాంబర్ కి -1, అసలు జంకర్స్ K37 కన్నా చాలా పెద్దది మరియు మొదటిసారి ఆగస్టు 1932 లో ప్రయాణించారు. మొత్తం 118 విమానాలు మార్చి 1933 మరియు ఏప్రిల్ 1936 మధ్య రెండు వెర్షన్లలో నిర్మించబడ్డాయి. [3] మిత్సుబిషి కి -1 ను జపనీస్ మిలిటరీ ఉపయోగించే పొడవైన విమాన నామకరణం వ్యవస్థలో మిత్సుబిషి ఆర్మీ టైప్ 93-ఐ హెవీ బాంబర్‌ను కూడా నియమించారు. ఇప్పటికే వాడుకలో లేని సమయానికి వాడుకలో లేదు, ఇది మంచకువో యొక్క శాంతి యొక్క ప్రతిఘటన కార్యకలాపాల సమయంలో, అలాగే రెండవ చైనా-జపనీస్ యుద్ధంలో పరిమిత ఉపయోగం యొక్క ఉపయోగం కనుగొంది. ఈ డిజైన్ మిత్సుబిషి కి -1-II (మిత్సుబిషి ఆర్మీ టైప్ 93-II హెవీ బాంబర్) కు బలోపేతం చేసిన ఎయిర్ఫ్రేమ్ మరియు కొంచెం శక్తివంతమైన 723 హెచ్‌పి (539 కిలోవాట్) 230 కిమీ/గం (140 mph). ఏదేమైనా, కొత్త ఇంజిన్లతో కూడా, KI-1 ఇప్పటికీ బలహీనంగా ఉంది, మరియు సింగిల్ ఇంజిన్ విమానాల సమయంలో ఎత్తును కొనసాగించలేకపోయింది, ఇది ఇంజిన్ల విశ్వసనీయత లేకపోవడం వల్ల విమానం యొక్క కార్యాచరణ సేవలో తీవ్రమైన సమస్యగా నిరూపించబడింది. దీనిని 1937 లో ఫియట్ Br.20 ద్వారా భర్తీ చేశారు. ప్రపంచ విమానాల ఎన్సైక్లోపీడియా నుండి డేటా [4] సాధారణ లక్షణాలు పనితీరు ఆయుధ సంబంధిత జాబితాలు</v>
      </c>
      <c r="E101" s="1" t="s">
        <v>2238</v>
      </c>
      <c r="M101" s="1" t="s">
        <v>2239</v>
      </c>
      <c r="N101" s="1" t="str">
        <f>IFERROR(__xludf.DUMMYFUNCTION("GOOGLETRANSLATE(M:M, ""en"", ""te"")"),"బాంబర్")</f>
        <v>బాంబర్</v>
      </c>
      <c r="P101" s="1" t="s">
        <v>2240</v>
      </c>
      <c r="Q101" s="1" t="str">
        <f>IFERROR(__xludf.DUMMYFUNCTION("GOOGLETRANSLATE(P:P, ""en"", ""te"")"),"మిత్సుబిషి హెవీ ఇండస్ట్రీస్")</f>
        <v>మిత్సుబిషి హెవీ ఇండస్ట్రీస్</v>
      </c>
      <c r="R101" s="1" t="s">
        <v>2241</v>
      </c>
      <c r="U101" s="3">
        <v>12114.0</v>
      </c>
      <c r="V101" s="1">
        <v>118.0</v>
      </c>
      <c r="W101" s="1">
        <v>4.0</v>
      </c>
      <c r="X101" s="1" t="s">
        <v>2242</v>
      </c>
      <c r="Y101" s="1" t="s">
        <v>2243</v>
      </c>
      <c r="Z101" s="1" t="s">
        <v>2244</v>
      </c>
      <c r="AB101" s="1" t="s">
        <v>2245</v>
      </c>
      <c r="AC101" s="1" t="s">
        <v>2246</v>
      </c>
      <c r="AD101" s="1" t="s">
        <v>2247</v>
      </c>
      <c r="AE101" s="1" t="s">
        <v>1649</v>
      </c>
      <c r="AG101" s="1" t="s">
        <v>2248</v>
      </c>
      <c r="AM101" s="1" t="s">
        <v>2249</v>
      </c>
      <c r="AN101" s="1" t="str">
        <f>IFERROR(__xludf.DUMMYFUNCTION("GOOGLETRANSLATE(AM:AM, ""en"", ""te"")"),"ఇంపీరియల్ జపనీస్ ఆర్మీ ఎయిర్ సర్వీస్")</f>
        <v>ఇంపీరియల్ జపనీస్ ఆర్మీ ఎయిర్ సర్వీస్</v>
      </c>
      <c r="AO101" s="1" t="s">
        <v>2250</v>
      </c>
      <c r="AP101" s="1" t="s">
        <v>253</v>
      </c>
      <c r="AT101" s="1" t="s">
        <v>2251</v>
      </c>
      <c r="AU101" s="1" t="str">
        <f>IFERROR(__xludf.DUMMYFUNCTION("GOOGLETRANSLATE(AT:AT, ""en"", ""te"")"),"3 × 7.7 మిమీ (0.303 అంగుళాలు) మెషిన్ గన్స్")</f>
        <v>3 × 7.7 మిమీ (0.303 అంగుళాలు) మెషిన్ గన్స్</v>
      </c>
      <c r="AV101" s="1" t="s">
        <v>2252</v>
      </c>
      <c r="AW101" s="1" t="str">
        <f>IFERROR(__xludf.DUMMYFUNCTION("GOOGLETRANSLATE(AV:AV, ""en"", ""te"")"),"1,500 కిలోలు (3,300 పౌండ్లు) బాంబులు")</f>
        <v>1,500 కిలోలు (3,300 పౌండ్లు) బాంబులు</v>
      </c>
      <c r="AX101" s="1">
        <v>1933.0</v>
      </c>
      <c r="BA101" s="1" t="s">
        <v>2253</v>
      </c>
    </row>
    <row r="102">
      <c r="A102" s="1" t="s">
        <v>2254</v>
      </c>
      <c r="B102" s="1" t="str">
        <f>IFERROR(__xludf.DUMMYFUNCTION("GOOGLETRANSLATE(A:A, ""en"", ""te"")"),"వోగ్ట్ లో -100")</f>
        <v>వోగ్ట్ లో -100</v>
      </c>
      <c r="C102" s="1" t="s">
        <v>2255</v>
      </c>
      <c r="D102" s="1" t="str">
        <f>IFERROR(__xludf.DUMMYFUNCTION("GOOGLETRANSLATE(C:C, ""en"", ""te"")"),"LO-100 అనేది క్లాసిక్ కలప మరియు ఫాబ్రిక్ నిర్మాణం యొక్క ఏరోబాటిక్ గ్లైడర్, ఇది te త్సాహిక భవన పద్ధతులకు బాగా సరిపోతుంది. తన సోదరుడు లోథర్ వోగ్ట్ జ్ఞాపకార్థం డిజైనర్ ఆల్ఫ్రెడ్ వోగ్ట్ చేత హోదాను ఇచ్చాడు, అతనితో అతను పూర్వపు మోడల్ LO-105 ZWERGREIHEH ('మరగుజ్"&amp;"జు హెరాన్') ను అభివృద్ధి చేశాడు. ప్రోటోటైప్ యొక్క మొదటి ఫ్లైట్ 1952 లో క్లిప్పెనెక్ వద్ద జరిగింది. గ్లైడింగ్ హెరిటేజ్ సెంటర్‌లో ఒక ఉదాహరణ ప్రదర్శనలో ఉంది. సింగిల్-పీస్ వింగ్ ఏరోబాటిక్స్‌కు అవసరమైన బలాన్ని సాధించడానికి లామినేటెడ్ బీచ్‌వుడ్ నుండి నిర్మించిన"&amp;" ప్రధాన స్పార్ ఉంది. గ్లైడర్‌కు స్పాయిలర్లు లేవు మరియు సైడ్-స్లిప్ ఉపయోగించి ల్యాండ్ చేయాలి. ప్రపంచంలోని సెయిల్‌ప్లేన్‌ల నుండి డేటా: డై సెగెల్ఫ్లుగ్జ్యూజ్ డెర్ వెల్ట్: లెస్ ప్లానర్స్ డు మోండే [1] సాధారణ లక్షణాలు పనితీరు సంబంధిత అభివృద్ధి వోగ్ట్ లో 150 పోల"&amp;"్చదగిన పాత్ర, కాన్ఫిగరేషన్ మరియు ఎరా వోగ్ట్ లో 105 సంబంధిత జాబితాల గ్లైడర్‌ల జాబితా")</f>
        <v>LO-100 అనేది క్లాసిక్ కలప మరియు ఫాబ్రిక్ నిర్మాణం యొక్క ఏరోబాటిక్ గ్లైడర్, ఇది te త్సాహిక భవన పద్ధతులకు బాగా సరిపోతుంది. తన సోదరుడు లోథర్ వోగ్ట్ జ్ఞాపకార్థం డిజైనర్ ఆల్ఫ్రెడ్ వోగ్ట్ చేత హోదాను ఇచ్చాడు, అతనితో అతను పూర్వపు మోడల్ LO-105 ZWERGREIHEH ('మరగుజ్జు హెరాన్') ను అభివృద్ధి చేశాడు. ప్రోటోటైప్ యొక్క మొదటి ఫ్లైట్ 1952 లో క్లిప్పెనెక్ వద్ద జరిగింది. గ్లైడింగ్ హెరిటేజ్ సెంటర్‌లో ఒక ఉదాహరణ ప్రదర్శనలో ఉంది. సింగిల్-పీస్ వింగ్ ఏరోబాటిక్స్‌కు అవసరమైన బలాన్ని సాధించడానికి లామినేటెడ్ బీచ్‌వుడ్ నుండి నిర్మించిన ప్రధాన స్పార్ ఉంది. గ్లైడర్‌కు స్పాయిలర్లు లేవు మరియు సైడ్-స్లిప్ ఉపయోగించి ల్యాండ్ చేయాలి. ప్రపంచంలోని సెయిల్‌ప్లేన్‌ల నుండి డేటా: డై సెగెల్ఫ్లుగ్జ్యూజ్ డెర్ వెల్ట్: లెస్ ప్లానర్స్ డు మోండే [1] సాధారణ లక్షణాలు పనితీరు సంబంధిత అభివృద్ధి వోగ్ట్ లో 150 పోల్చదగిన పాత్ర, కాన్ఫిగరేషన్ మరియు ఎరా వోగ్ట్ లో 105 సంబంధిత జాబితాల గ్లైడర్‌ల జాబితా</v>
      </c>
      <c r="E102" s="1" t="s">
        <v>2256</v>
      </c>
      <c r="M102" s="1" t="s">
        <v>2257</v>
      </c>
      <c r="N102" s="1" t="str">
        <f>IFERROR(__xludf.DUMMYFUNCTION("GOOGLETRANSLATE(M:M, ""en"", ""te"")"),"ఏరోబాటిక్ సెయిల్ ప్లేన్")</f>
        <v>ఏరోబాటిక్ సెయిల్ ప్లేన్</v>
      </c>
      <c r="P102" s="1" t="s">
        <v>2258</v>
      </c>
      <c r="Q102" s="1" t="str">
        <f>IFERROR(__xludf.DUMMYFUNCTION("GOOGLETRANSLATE(P:P, ""en"", ""te"")"),"హోమ్‌బిల్ట్")</f>
        <v>హోమ్‌బిల్ట్</v>
      </c>
      <c r="R102" s="2" t="s">
        <v>2259</v>
      </c>
      <c r="S102" s="1" t="s">
        <v>2260</v>
      </c>
      <c r="T102" s="1" t="str">
        <f>IFERROR(__xludf.DUMMYFUNCTION("GOOGLETRANSLATE(S:S, ""en"", ""te"")"),"ఆల్ఫ్రెడ్ వోగ్ట్")</f>
        <v>ఆల్ఫ్రెడ్ వోగ్ట్</v>
      </c>
      <c r="U102" s="1">
        <v>1952.0</v>
      </c>
      <c r="V102" s="1" t="s">
        <v>2261</v>
      </c>
      <c r="W102" s="1">
        <v>1.0</v>
      </c>
      <c r="X102" s="1" t="s">
        <v>2262</v>
      </c>
      <c r="Y102" s="1" t="s">
        <v>1961</v>
      </c>
      <c r="AA102" s="1" t="s">
        <v>2263</v>
      </c>
      <c r="AB102" s="1" t="s">
        <v>2264</v>
      </c>
      <c r="AL102" s="1" t="s">
        <v>2265</v>
      </c>
      <c r="AP102" s="1" t="s">
        <v>2266</v>
      </c>
      <c r="AR102" s="1" t="s">
        <v>2267</v>
      </c>
      <c r="AY102" s="1" t="s">
        <v>2268</v>
      </c>
      <c r="AZ102" s="1" t="s">
        <v>2269</v>
      </c>
      <c r="BG102" s="1" t="s">
        <v>408</v>
      </c>
      <c r="BN102" s="1">
        <v>9.2</v>
      </c>
      <c r="BO102" s="1" t="s">
        <v>2270</v>
      </c>
      <c r="BQ102" s="1" t="s">
        <v>2271</v>
      </c>
      <c r="BU102" s="1" t="s">
        <v>2272</v>
      </c>
      <c r="CI102" s="1" t="s">
        <v>2273</v>
      </c>
      <c r="DI102" s="1" t="s">
        <v>2274</v>
      </c>
      <c r="EC102" s="1" t="s">
        <v>2274</v>
      </c>
      <c r="ED102" s="1" t="s">
        <v>2275</v>
      </c>
    </row>
    <row r="103">
      <c r="A103" s="1" t="s">
        <v>2276</v>
      </c>
      <c r="B103" s="1" t="str">
        <f>IFERROR(__xludf.DUMMYFUNCTION("GOOGLETRANSLATE(A:A, ""en"", ""te"")"),"హోర్టెన్ H.XIII")</f>
        <v>హోర్టెన్ H.XIII</v>
      </c>
      <c r="C103" s="1" t="s">
        <v>2277</v>
      </c>
      <c r="D103" s="1" t="str">
        <f>IFERROR(__xludf.DUMMYFUNCTION("GOOGLETRANSLATE(C:C, ""en"", ""te"")"),"హోర్టెన్ H.XIII అనేది రెండవ ప్రపంచ యుద్ధంలో హోర్టెన్ సోదరులు రూపొందించిన ఒక ప్రయోగాత్మక ఫ్లయింగ్ వింగ్ విమానం. H.xiiia ఒక శక్తి లేని గ్లైడర్, రెక్కలు 60 at వద్ద వెనుకకు తుడుచుకుంటాయి. ఇది మాక్ 1 (H.XIIIB) కి మించి ప్రయాణించగల సూపర్సోనిక్ ఫైటర్ జెట్ కోసం ట"&amp;"ెక్నాలజీ ప్రదర్శనకారుడిగా ఉద్దేశించబడింది. [సైటేషన్ అవసరం] నూర్ఫ్లగెల్ నుండి డేటా [1] సాధారణ లక్షణాల పనితీరు")</f>
        <v>హోర్టెన్ H.XIII అనేది రెండవ ప్రపంచ యుద్ధంలో హోర్టెన్ సోదరులు రూపొందించిన ఒక ప్రయోగాత్మక ఫ్లయింగ్ వింగ్ విమానం. H.xiiia ఒక శక్తి లేని గ్లైడర్, రెక్కలు 60 at వద్ద వెనుకకు తుడుచుకుంటాయి. ఇది మాక్ 1 (H.XIIIB) కి మించి ప్రయాణించగల సూపర్సోనిక్ ఫైటర్ జెట్ కోసం టెక్నాలజీ ప్రదర్శనకారుడిగా ఉద్దేశించబడింది. [సైటేషన్ అవసరం] నూర్ఫ్లగెల్ నుండి డేటా [1] సాధారణ లక్షణాల పనితీరు</v>
      </c>
      <c r="E103" s="1" t="s">
        <v>2278</v>
      </c>
      <c r="M103" s="1" t="s">
        <v>2205</v>
      </c>
      <c r="N103" s="1" t="str">
        <f>IFERROR(__xludf.DUMMYFUNCTION("GOOGLETRANSLATE(M:M, ""en"", ""te"")"),"అధిక పనితీరు గల సెయిల్ ప్లేన్")</f>
        <v>అధిక పనితీరు గల సెయిల్ ప్లేన్</v>
      </c>
      <c r="P103" s="1" t="s">
        <v>2206</v>
      </c>
      <c r="Q103" s="1" t="str">
        <f>IFERROR(__xludf.DUMMYFUNCTION("GOOGLETRANSLATE(P:P, ""en"", ""te"")"),"హోర్టెన్")</f>
        <v>హోర్టెన్</v>
      </c>
      <c r="R103" s="2" t="s">
        <v>2207</v>
      </c>
      <c r="S103" s="1" t="s">
        <v>2208</v>
      </c>
      <c r="T103" s="1" t="str">
        <f>IFERROR(__xludf.DUMMYFUNCTION("GOOGLETRANSLATE(S:S, ""en"", ""te"")"),"వాల్టర్ మరియు రీమార్ హోర్టెన్")</f>
        <v>వాల్టర్ మరియు రీమార్ హోర్టెన్</v>
      </c>
      <c r="U103" s="4">
        <v>16403.0</v>
      </c>
      <c r="V103" s="1">
        <v>1.0</v>
      </c>
      <c r="W103" s="1">
        <v>1.0</v>
      </c>
      <c r="X103" s="1" t="s">
        <v>2279</v>
      </c>
      <c r="Y103" s="1" t="s">
        <v>284</v>
      </c>
      <c r="AA103" s="1" t="s">
        <v>2280</v>
      </c>
      <c r="AB103" s="1" t="s">
        <v>2281</v>
      </c>
      <c r="AL103" s="1" t="s">
        <v>2215</v>
      </c>
      <c r="AR103" s="1" t="s">
        <v>2282</v>
      </c>
      <c r="AZ103" s="1" t="s">
        <v>2213</v>
      </c>
      <c r="BG103" s="1" t="s">
        <v>408</v>
      </c>
      <c r="BH103" s="2" t="s">
        <v>522</v>
      </c>
      <c r="BK103" s="1" t="s">
        <v>2283</v>
      </c>
      <c r="BN103" s="1">
        <v>4.0</v>
      </c>
      <c r="BP103" s="1">
        <v>16.0</v>
      </c>
      <c r="BQ103" s="1" t="s">
        <v>2284</v>
      </c>
      <c r="BT103" s="1" t="s">
        <v>2285</v>
      </c>
      <c r="BU103" s="1" t="s">
        <v>443</v>
      </c>
      <c r="DB103" s="1" t="s">
        <v>2283</v>
      </c>
    </row>
    <row r="104">
      <c r="A104" s="1" t="s">
        <v>2286</v>
      </c>
      <c r="B104" s="1" t="str">
        <f>IFERROR(__xludf.DUMMYFUNCTION("GOOGLETRANSLATE(A:A, ""en"", ""te"")"),"హైబ్రిడ్ ఎయిర్‌షిప్")</f>
        <v>హైబ్రిడ్ ఎయిర్‌షిప్</v>
      </c>
      <c r="C104" s="1" t="s">
        <v>2287</v>
      </c>
      <c r="D104" s="1" t="str">
        <f>IFERROR(__xludf.DUMMYFUNCTION("GOOGLETRANSLATE(C:C, ""en"", ""te"")"),"హైబ్రిడ్ ఎయిర్‌షిప్ అనేది శక్తితో కూడిన విమానం, ఇది దాని లిఫ్ట్‌లో కొంత ఎయిర్ (ఎల్‌టిఎ) ఎయిర్‌షిప్ మరియు కొన్ని ఏరోడైనమిక్ లిఫ్ట్ నుండి ఎయిర్-ఎయిర్ ఏరోడిన్ కంటే ఏరోడైనమిక్ లిఫ్ట్ నుండి పొందుతుంది. ఒక రాజవంశం అనేది స్థిర రెక్కలు మరియు/లేదా లిఫ్టింగ్ బాడీతో"&amp;" కూడిన హైబ్రిడ్ ఎయిర్‌షిప్ మరియు ఇది సాధారణంగా సుదూర విమానాల కోసం ఉద్దేశించబడింది. ఏరోడైనమిక్ లిఫ్ట్ భాగాన్ని సృష్టించడానికి దీనికి ఫార్వర్డ్ ఫ్లైట్ అవసరం. రోటస్టాట్ అనేది రోటరీ రెక్కలతో కూడిన హైబ్రిడ్ ఎయిర్‌షిప్ మరియు ఇది సాధారణంగా భారీ లిఫ్ట్ అనువర్తనాల"&amp;" కోసం ఉద్దేశించబడింది. దాని రోటరీ రెక్కలు హెలికాప్టర్ వంటి నిలువుగా కదిలించేటప్పుడు లేదా యుక్తి చేసేటప్పుడు కూడా లిఫ్ట్ అందించగలవు. ఉత్పత్తి నమూనాలు ఏవీ నిర్మించబడలేదు, కాని అనేక మనుషులు మరియు మానవరహిత ప్రోటోటైప్‌లు ఎగిరిపోయాయి. ""హైబ్రిడ్ ఎయిర్‌షిప్"" అన"&amp;"ే పదాన్ని దృ g మైన, పాక్షిక-రిజిడ్ మరియు నాన్-రిజిడ్ నిర్మాణంతో కూడిన ఎయిర్‌షిప్‌ను వివరించడానికి కూడా ఉపయోగించబడింది. సాంప్రదాయిక ఎయిర్‌షిప్‌లు తక్కువ నిర్వహణ ఖర్చులను కలిగి ఉంటాయి, ఎందుకంటే అవి గాలిలో ఉండటానికి ఇంజిన్ శక్తి అవసరం లేదు, కానీ తక్కువ పేలోడ"&amp;"్/వాల్యూమ్ నిష్పత్తులు మరియు తక్కువ వేగంతో సహా అనేక విధాలుగా పరిమితం. అదనంగా, ఎయిర్‌షిప్ యొక్క గ్రౌండ్ హ్యాండ్లింగ్ కష్టం. ఇది తేలియాడుతున్నందున, తేలికపాటి గాలిలో కూడా ఇది విండ్ బఫేటింగ్ కు గురయ్యే అవకాశం ఉంది. మరోవైపు, ఎయిర్-ఎయిర్-ఎయిర్ విమానం, లేదా ఏరోడ"&amp;"ైన్స్, ముఖ్యంగా రోటర్‌క్రాఫ్ట్, లిఫ్ట్‌ను ఉత్పత్తి చేయడానికి శక్తి యొక్క స్థిరమైన ఉపయోగం అవసరం, మరియు సాంప్రదాయిక విమానాలు కూడా రన్‌వేలు అవసరం. హైబ్రిడ్ ఎయిర్‌షిప్ ఎయిర్‌షిప్ యొక్క ఏరోస్టాటిక్ లిఫ్ట్‌ను, హీలియం వంటి తేలికపాటి గ్యాస్ నుండి, గాలి-ఎయిర్-ఎయిర"&amp;"్ క్రాఫ్ట్ యొక్క డైనమిక్ లిఫ్ట్‌ను గాలి ద్వారా కదలిక నుండి మిళితం చేస్తుంది. ఇటువంటి హైబ్రిడ్ క్రాఫ్ట్ ఇప్పటికీ గాలి కంటే భారీగా ఉంది, ఇది సాంప్రదాయిక విమానాలకు కొన్ని మార్గాల్లో సమానంగా ఉంటుంది. డైనమిక్ లిఫ్ట్ హెలికాప్టర్ లాంటి రోటరీ రెక్కలు (రోటస్టాట్) "&amp;"లేదా క్షితిజ సమాంతర థ్రస్ట్ (రంగాస్టాట్) తో కలిపి లిఫ్టింగ్ బాడీకి సమానమైన లిఫ్ట్-ఉత్పత్తి ఆకారం లేదా రెండింటి కలయిక ద్వారా అందించబడుతుంది. [1] [2] హైబ్రిడ్ ఎయిర్‌షిప్‌లు తక్కువ నిర్వహణ వ్యయం మరియు సాంప్రదాయ ఎయిర్‌షిప్‌ల యొక్క తక్కువ వేగం మరియు అధిక వేగం,"&amp;" కానీ గాలి కంటే ఎక్కువ ఇంధన వినియోగం మధ్య మిడిల్ గ్రౌండ్‌ను నింపడానికి ఉద్దేశించబడ్డాయి. డైనమిక్ మరియు తేలికపాటి లిఫ్ట్‌ను కలపడం ద్వారా, స్వచ్ఛమైన ఎయిర్‌షిప్‌తో పోలిస్తే మెరుగైన ఎయిర్‌స్పీడ్, ఎయిర్ కార్గో పేలోడ్ సామర్థ్యం మరియు (కొన్ని రకాల్లో) హోవర్ సామర"&amp;"్థ్యాన్ని అందించడానికి హైబ్రిడ్లు ఉద్దేశించబడ్డాయి, అదే సమయంలో స్వచ్ఛమైన ఏరోడియన్‌తో పోలిస్తే ఎక్కువ ఓర్పు మరియు ఎక్కువ లిఫ్టింగ్ సామర్థ్యాన్ని కలిగి ఉంటాయి. హైబ్రిడ్ విమాన సాంకేతిక పరిజ్ఞానం గాలి కంటే చాలా భారీ నుండి తేలికగా ఉండే విమాన-పనితీరు ఆప్టిమైజేష"&amp;"న్ల యొక్క విస్తృత శ్రేణిని అనుమతిస్తుందని పేర్కొంది. తగిన ల్యాండింగ్ వ్యవస్థతో కలిపినప్పుడు అసాధారణమైన డైనమిక్ ఫ్లైట్ పరిధి యొక్క ఈ అవగాహన అల్ట్రా హెవీ మరియు సరసమైన ఎయిర్లిఫ్ట్ రవాణాను అనుమతిస్తుందని పేర్కొంది. [3] సాంప్రదాయిక ఎయిర్‌షిప్‌తో పోలిస్తే, హైబ్"&amp;"రిడ్‌ను చిన్నదిగా చేయవచ్చు మరియు ఎత్తు నియంత్రణ కోసం బ్యాలస్ట్‌ను తీసుకెళ్లవలసిన అవసరం లేదు, అయితే హైబ్రిడ్‌కు హైబ్రిడ్‌కు చిన్న రోటర్ లేదా తక్కువ రన్‌వే అవసరం. [2] పొడవైన-దూర ప్రయాణీకుడు మరియు సరుకు రవాణా పాత్రలలో రాజవంశం మరింత ఆశాజనకంగా కనిపించే చోట, రో"&amp;"టస్టాట్ తక్కువ దూరాలకు భారీ బాహ్య లోడ్లను ఎత్తగల ""ఫ్లయింగ్ క్రేన్"" గా మరింత అనుకూలంగా ఉంటుందని is హించబడింది. [2] కొన్ని ఎయిర్‌షిప్‌లు థ్రస్ట్ వెక్టరింగ్‌ను ఉపయోగిస్తాయి, సాధారణంగా పైవట్డ్ డక్టెడ్ ఫ్యాన్ ప్రొపల్సర్‌లను ఉపయోగిస్తాయి, ఫార్వర్డ్ ప్రొపల్షన్"&amp;" కోసం ఇంజిన్ థ్రస్ట్ ఇకపై అవసరం లేనప్పుడు అదనపు లిఫ్ట్‌ను అందించడానికి. ఎయిర్‌స్పీడ్ పొందిన తర్వాత, క్రాఫ్ట్ దాని ఏరోస్టాటిక్ లిఫ్ట్ సామర్థ్యం కంటే ఎక్కువ భారాన్ని మోయడానికి బాడీ లిఫ్ట్‌ను ఉపయోగించవచ్చు. [సైటేషన్ అవసరం] అయితే, ఇటువంటి ఎయిర్‌షిప్‌లు సాధారణ"&amp;"ంగా హైబ్రిడ్లుగా పరిగణించబడవు. రైనస్టాట్ గాలి ద్వారా ఎగురుతూ అదనపు లిఫ్ట్ పొందుతుంది. అధ్యయనం చేసిన కాన్ఫిగరేషన్లలో డెల్టాయిడ్ (త్రిభుజాకార), లెంటిక్యులర్ (సర్క్యులర్) లేదా చదునైన హల్స్ ఉపయోగించి లేదా స్థిర రెక్కను జోడించడం వంటివి ఉన్నాయి. అదనపు డైనమిక్ ల"&amp;"ిఫ్ట్ అందించే ఉద్దేశ్యంతో కొన్ని ప్రారంభ ఎయిర్‌షిప్‌లు రెక్క విమానాలతో అమర్చబడ్డాయి. [సైటేషన్ అవసరం] అయినప్పటికీ, విమానాల అదనపు లిఫ్ట్ కేవలం ఎయిర్‌షిప్ యొక్క పరిమాణాన్ని పెంచడం కంటే తక్కువ సమర్థవంతంగా ఉంటుంది. తక్కువ గాలి వేగంతో, 60 mph (97 కిమీ/గం) లేదా "&amp;"అంతకంటే తక్కువ, ఎయిర్‌షిప్‌లో విమానాల వాడకం ద్వారా పొందిన లిఫ్ట్ పెరుగుదల గ్యాస్ బ్యాగ్‌ల పరిమాణాన్ని పెంచడంతో పోలిస్తే ఇంజిన్ శక్తి మరియు ఇంధన వినియోగం అసమాన పెరుగుదల అవసరం . [[4] అంతేకాకుండా, ఎయిర్‌షిప్ కవరుకు ఎగిరే ఉపరితలాల అటాచ్‌మెంట్‌కు అటెండర్ బరువు"&amp;" పెరుగుటతో గణనీయమైన నిర్మాణ బలోపేతం అవసరం. [2] సాంప్రదాయిక ఎయిర్‌షిప్‌లు తరచూ వారి ఎలివేటర్లను ఉపయోగించడం ద్వారా ముక్కు-అప్ వైఖరిని సెట్ చేయడం ద్వారా ఏరోడైనమిక్ లిఫ్ట్‌ను ఉపయోగించుకుంటాయి, తద్వారా ఎయిర్‌షిప్ యొక్క ప్రధాన శరీరం వెంట ఎగురుతున్నప్పుడు కొంత ల"&amp;"ిఫ్ట్ అందిస్తుంది; ఏదేమైనా, ఇది సాధారణంగా చిన్న వెలుపల-ట్రిమ్ పరిస్థితులను ఎదుర్కోవటానికి జరుగుతుంది, మరియు లిఫ్ట్ తగ్గించడానికి ముక్కును సూచించాల్సిన అవసరం ఉంది. లాక్‌హీడ్ మార్టిన్ LMZ1M వంటి కొన్ని హైబ్రిడ్ నమూనాలు, ఏరోడైనమిక్ లిఫ్ట్ పొందగలిగేలా చదునైన "&amp;"లేదా మల్టీ-లోబెడ్ పొట్టును ఉపయోగిస్తాయి. ఏరోడైనమిక్ విధానం లిఫ్టింగ్ బాడీ విమానాల మాదిరిగానే ఉంటుంది, అయినప్పటికీ పాల్గొన్న గగనతీలు చాలా తక్కువగా ఉంటాయి. సాధించగల డైనమిక్-లిఫ్ట్-టు-డ్రాగ్ నిష్పత్తులు సమర్థవంతమైన స్థిర రెక్కల కంటే గణనీయంగా తక్కువగా ఉంటాయి,"&amp;" ఎందుకంటే కొంతవరకు ప్రేరేపిత డ్రాగ్ తగ్గుతున్న కారక నిష్పత్తితో పెరుగుతుంది. [5] తత్ఫలితంగా, రెక్కలను ఉపయోగిస్తున్నప్పుడు కంటే లిఫ్ట్ అధిక డ్రాగ్ పెనాల్టీ వద్ద వస్తుంది. మరోవైపు, హెలికాప్టర్‌తో పోలిస్తే, ఇచ్చిన స్పీడ్ పరిధిలో రైనస్టాట్ మంచి ఇంధన సామర్థ్యా"&amp;"న్ని కలిగి ఉంది. [2] టేకాఫ్ మరియు ల్యాండింగ్ సమయంలో మరొక సమస్య తలెత్తుతుంది, ప్రశాంతమైన పరిస్థితులలో, తగినంత ఏరోడైనమిక్ లిఫ్ట్‌ను అందించడానికి ఎయిర్‌స్పీడ్ చాలా తక్కువగా ఉండవచ్చు. [6] ఈ కారణంగా, రాజవంశం తరచుగా VTOL విమానం కంటే స్టోల్ గా భావించబడుతుంది, సా"&amp;"ంప్రదాయిక విమానం కంటే తక్కువ రన్వే అవసరం. [2] రోటాస్టాట్ శక్తితో కూడిన రోటర్ల నుండి అదనపు లిఫ్ట్ పొందుతుంది, అదేవిధంగా హెలికాప్టర్ మాదిరిగానే. సింగిల్-, ట్విన్- మరియు నాలుగు-రోటర్ డిజైన్లు అన్నీ అధ్యయనం చేయబడ్డాయి. అంతర్-యుద్ధ కాలంలో ప్రారంభ ఉదాహరణలు ఓహ్మ"&amp;"ిచెన్ మరియు రాశిచక్రాల నమూనాలను కలిగి ఉన్నాయి. ఇవి రోటర్లను నిలువు నియంత్రణ కోసం మాత్రమే ఉపయోగించాయి, ఫార్వర్డ్ ఫ్లైట్ కోసం అదనపు శక్తితో కూడిన ప్రొపెల్లర్లతో, గైరోకాప్టర్‌లో వలె. [2] ఇటీవలి కాలంలో, ప్రయోగాత్మక పియాసెక్కి PA-97 ""హెలిస్టాట్"" నాలుగు హెలిక"&amp;"ాప్టర్ ఎయిర్‌ఫ్రేమ్‌లను హీలియం బ్లింప్‌కు జత చేసింది, స్కైహూక్ JHL-40 ఒక ప్రాజెక్టుగా మిగిలిపోయింది. సాధారణంగా, క్రాఫ్ట్ యొక్క బరువుకు మద్దతు ఇవ్వడానికి ఏరోస్టాటిక్ లిఫ్ట్ సరిపోతుంది, అయితే, లోడ్ తీసుకువెళ్ళినప్పుడు, రోటర్లు అవసరమైన విధంగా అదనపు లిఫ్ట్‌ను"&amp;" అందిస్తాయి. ఒక ఎయిర్‌షిప్‌కు తగినంత లిఫ్ట్ లేకపోతే, అది గురుత్వాకర్షణ కింద మునిగిపోతుంది. ముక్కును క్రిందికి కోయడం ద్వారా, ఇది సాంప్రదాయ గ్లైడర్ లాగా గ్లైడింగ్ ఫార్వర్డ్ ఫ్లైట్ కు దారితీస్తుంది. ఒక ఎయిర్‌షిప్‌కు అదనపు లిఫ్ట్ ఉంటే, అది పెరుగుతుంది. ముక్కు"&amp;"ను పైకి లేపడం ద్వారా, ఇది ఫార్వర్డ్ కదలికకు కూడా దారితీస్తుంది. ఈ విధంగా, సానుకూల మరియు ప్రతికూల మధ్య దాని తేలికను క్రమానుగతంగా ప్రత్యామ్నాయం చేసే ఒక ఎయిర్‌షిప్, తదనుగుణంగా దాని వైఖరిని సర్దుబాటు చేసేటప్పుడు, దాదాపు నిరంతర ఏరోడైనమిక్ ఫార్వర్డ్ థ్రస్ట్‌ను "&amp;"పొందవచ్చు. అందువల్ల, ఫ్లైట్ తీరిక నిలువు జిగ్-జాగ్ నమూనాలో ముందుకు సాగుతుంది. థ్రస్ట్‌ను సృష్టించడంలో ఎటువంటి శక్తి నేరుగా వినియోగించబడదు కాబట్టి, నెమ్మదిగా వేగంతో ఉన్నప్పటికీ, సూత్రం దీర్ఘకాలిక విమానాలను అనుమతిస్తుంది. ప్రతిపాదిత వేట గురుత్వాకర్షణ పతనాని"&amp;"కి గురుత్వాకర్షణ గ్లైడింగ్ యొక్క పూర్తి ప్రయోజనాన్ని పొందడానికి రూపొందించిన హైబ్రిడ్ ఎయిర్‌షిప్. [7] సూత్రం నీటి అడుగున కూడా పనిచేస్తుంది, ఇక్కడ ఇది నీటి అడుగున గ్లైడర్‌లో కార్యాచరణగా ఉపయోగించబడుతుంది. చారిత్రాత్మకంగా, వెల్లెన్‌ఫ్లగ్ (ఉంగరాల ఫ్లైట్) పేరుత"&amp;"ో వైమానిక నావిగేషన్ యొక్క ఈ సూత్రం మొదట 1899 సంవత్సరంలో ఉక్రెయిన్‌లోని ఖార్కివ్‌లోని కాన్స్టాంటిన్ డానిలెవ్స్కీ చేత మొదట రూపొందించబడింది మరియు ప్రయోగాత్మకంగా పరీక్షించబడింది మరియు అతని పుస్తకంలో వివరంగా వివరించబడింది [8] గురుత్వాకర్షణ తేదీల క్రింద అమెరికన"&amp;"్ సివిల్ వార్ సమయంలో మరియు కొద్దిసేపటికే, సోలమన్ ఆండ్రూస్ అలాంటి రెండు ఎయిర్‌షిప్‌లను నిర్మించినప్పుడు. వీటిలో మొదటిది, ఏరియన్, ఒక ఫ్లాట్ విమానంలో మూడు వ్యక్తిగత సిగార్ ఆకారపు బెలూన్లను ఉపయోగించారు; రెండవది, ఏరియన్ #2, ఒకే ""నిమ్మ ఆకారపు"" బెలూన్‌ను ఉపయోగ"&amp;"ించింది. [9] ఆండ్రూస్ యొక్క ఎరియోన్స్ బెలూన్లను పైకి లేపడం ద్వారా మరియు బ్యాలస్ట్ను వదలడం ద్వారా ముందుకు సాగారు, ఆపై ప్రాసెస్ రివర్స్ చేయబడింది, ఆపై బెలూన్లు క్రిందికి కోణం మరియు పెద్ద మొత్తంలో వాయువును ఎత్తడం. [10] 1905 లో, అల్బెర్టో శాంటాస్ డుమోంట్ తన మ"&amp;"ొదటి విమానం శాంటాస్-డుమోంట్ 14-బిస్‌తో వివిధ ప్రయోగాలు చేశాడు, మొదటిసారిగా ఎగరడానికి ప్రయత్నించే ముందు. వీటిలో స్టీల్ కేబుల్ నుండి వేలాడదీయడం మరియు దానిని వెళ్ళు వేయడం మరియు తదనంతరం గతంలో నిర్మించిన ఎయిర్‌షిప్ (సంఖ్య 14) యొక్క కవరు క్రింద వేలాడదీయడం - ""న"&amp;"ీటి రెక్కలు"" తో ఈత కొట్టడానికి సమానంగా ఉంటుంది. సంయుక్త క్రాఫ్ట్ ఉపయోగించలేనిది, మరియు విచ్ఛిన్నమైంది, దీనిని ""ఒక భయంకరమైన హైబ్రిడ్"" అని పిలుస్తారు. [11] ఈ ""రిహార్సల్స్"" పూర్తయిన తరువాత, శాంటాస్-డుమోంట్ ఐరోపాలో గాలి కంటే ఎక్కువ గాలి విమానాల యొక్క మొద"&amp;"టి బహిరంగ ప్రదర్శన ఇచ్చాడు. 1907 లో బ్రిటిష్ ఆర్మీ డైరిజిబుల్ నం 1 (NULLI SECUNDUS అని పేరు పెట్టబడింది) మొదట ఎగిరింది. ఇది విమానంలో వైఖరి నియంత్రణ కోసం ఏరోడైనమిక్ ఉపరితలాలను ఉపయోగించింది మరియు దాని మొదటి విమానానికి కూడా పెద్ద రెక్కలతో అమర్చారు. రెక్కలు ల"&amp;"ిఫ్ట్ అందించడం కంటే స్థిరత్వానికి సహాయపడటానికి ఉద్దేశించబడ్డాయి మరియు అన్ని తదుపరి విమానాలకు తొలగించబడ్డాయి. [12] [13] ఎయిర్‌షిప్ యొక్క ముక్కును పైకి లేదా క్రిందికి పిచ్ చేయడం ద్వారా డైనమిక్ లిఫ్ట్ యొక్క ఉపయోగం కూడా ఈ ఎయిర్‌షిప్‌లో గుర్తించబడింది మరియు సా"&amp;"ధన చేయబడింది. [14] జూన్ 1907 లో అల్బెర్టో శాంటాస్ డుమోంట్ తన 16 వ స్థానంలో నిలిచాడు, దీనిని ఎల్'అరోఫైల్ అప్పెరేల్ మిక్స్టేగా అభివర్ణించింది. ఇది 99 M3 (3,500 Cu ft) కవరును కలిగి ఉంది, అయితే 4 మీ (13 అడుగులు) వింగ్ ఉపరితలం సరఫరా చేసే అనుబంధ లిఫ్ట్ లేకుండా "&amp;"ఎగరడానికి చాలా భారీగా ఉంది. ఇది 8 జూన్ 1907 న విజయం లేకుండా పరీక్షించబడింది. [15] AERION 26 అనేది ఒక విమానం, ఇది 1971 లో మొదటి విమానంలో ఉంది. ఇది హైబ్రిడ్ ఎయిర్‌షిప్ AERION డైనైర్‌షిప్ యొక్క చిన్న-స్థాయి నమూనా మరియు ""టైగర్"" ప్రాజెక్టులో భాగం. హైబ్రిడ్ ఎ"&amp;"యిర్‌షిప్ కోసం మార్కెట్ లేకపోవడం వల్ల ఇది ఎప్పుడూ నిర్మించబడలేదు. [16] 1984 లో ఏరోలిఫ్ట్ సైక్లోక్రాన్ హెలిస్టాట్ క్లుప్తంగా ఎగిరింది. ఇది దాని మొదటి ఫ్లైట్ చివరిలో విడిపోయింది. స్కైకాట్ లేదా ""స్కై కాటమరాన్"" వాహన సాంకేతికత హైబ్రిడ్ విమానం సమ్మేళనం; అడ్వా"&amp;"న్స్‌డ్ టెక్నాలజీస్ గ్రూప్ లిమిటెడ్ నిర్మించిన ""స్కైకిట్టెన్"" అని పిలువబడే 12 మీటర్ల వద్ద ఒక స్కేల్ వెర్షన్ 2000 లో ఎగిరింది. యు.ఎస్. డిఫెన్స్ అడ్వాన్స్‌డ్ రీసెర్చ్ ప్రాజెక్ట్స్ ఏజెన్సీ (DARPA) వాల్రస్ హైబ్రిడ్ అల్ట్రా లార్జ్ ఎయిర్‌క్రాఫ్ట్ ప్రోగ్రామ్‌న"&amp;"ు 2005 లో ప్రారంభించింది, ఇది టెక్నాలజీ డెవలప్‌మెంట్ చొరవపై దృష్టి సారించింది అల్ట్రా హెవీ ఎయిర్ లిఫ్ట్ టెక్నాలజీ అన్వేషణలు. ఈ కార్యక్రమం 2007 లో ముగిసింది. [సైటేషన్ అవసరం] 2006 లో, లాక్‌హీడ్ మార్టిన్ పి -791 మనుషుల విమాన పరీక్షలకు గురైంది. 7 ఆగస్టు 2016 "&amp;"వరకు ఎగిరిన ఏకైక విజయవంతమైన హైబ్రిడ్ ఎయిర్‌షిప్ అయినప్పటికీ ఇది మిలిటరీ లాంగ్ ఎండ్యూరెన్స్ మల్టీ-ఇంటెలిజెన్స్ వెహికల్ ప్రోగ్రామ్‌కు విజయవంతం కాని అభ్యర్థి. [ప్రస్తావన అవసరం] 2008 లో, బోయింగ్ స్కైహూక్‌తో జతకట్టినట్లు ప్రకటించింది. హెవీ డ్యూటీ లిఫ్టింగ్ వాహ"&amp;"నాన్ని అభివృద్ధి చేయండి, స్కైహూక్ JHL-40 బోయింగ్ తరువాత ఈ ప్రాజెక్టును నిలిపివేసింది. [17] హైబ్రిడ్ ఎయిర్ వెహికల్స్ హవ్ 304 ను యుఎస్ ఆర్మీ లాంగ్ ఎండ్యూరెన్స్ మల్టీ-ఇంటెలిజెన్స్ వెహికల్ (LEMV) కార్యక్రమం కోసం నిర్మించారు. ఇది ఆగస్టు 2012 లో 90 నిమిషాలు విజ"&amp;"యవంతంగా ప్రయాణించింది. [18] [19] [20] LEMV ప్రాజెక్ట్ రద్దు చేసిన తరువాత, హైబ్రిడ్ ఎయిర్ వాహనాలు HAV 304 వాహనాన్ని తిరిగి కొనుగోలు చేసి తిరిగి UK కి తీసుకువచ్చాయి. ఇది పునరుద్ధరించబడింది మరియు ఎయిర్‌ల్యాండర్ 10 గా పేరు మార్చబడింది. ఆగష్టు 17, 2016 న ఎయిర్"&amp;"‌ల్యాండర్ 10 RAF కార్డింగ్టన్ వద్ద కార్డింగ్టన్ హ్యాంగర్‌ల వెలుపల మొదటి విజయవంతమైన టెస్ట్ ఫ్లైట్‌ను కలిగి ఉంది. చీఫ్ టెస్ట్ పైలట్ డేవ్ బర్న్స్ ఒక ప్రకటనలో ""మొదటిసారి ఎయిర్‌ల్యాండర్‌ను ఎగరడం విశేషం మరియు అది అద్భుతంగా ఎగిరింది. ఇది గాలిలో పడటం పట్ల నేను న"&amp;"ిజంగా సంతోషిస్తున్నాను. ఇది ఒక కలలాగా ఎగిరింది."" [21] మరో 200 కి పైగా ఫ్లైట్ పూర్తి ధృవీకరణ కోసం గంటలు అవసరం. కెనడియన్ స్టార్ట్-అప్, సోలార్ షిప్ ఇంక్, సౌర శక్తితో నడిచే సౌర శక్తితో కూడిన హైబ్రిడ్ ఎయిర్‌షిప్‌లను అభివృద్ధి చేస్తోంది. ప్రపంచంలో ఎక్కడైనా ప్ర"&amp;"యాణించగల ఆచరణీయ వేదికను సృష్టించాలనే ఆలోచన ఏమిటంటే, ఆఫ్రికా మరియు ఉత్తర కెనడాలోని ప్రదేశాలకు శీతల వైద్య సామాగ్రి మరియు ఇతర అవసరాలను ఎలాంటి ఇంధనం లేదా మౌలిక సదుపాయాలు అవసరం లేకుండా. సౌర ఘటాల సాంకేతిక పరిణామాలు మరియు హైబ్రిడ్ ఎయిర్‌షిప్ అందించే పెద్ద ఉపరితల"&amp;" వైశాల్యం ఆచరణాత్మక సౌర శక్తితో కూడిన విమానాన్ని తయారు చేయడానికి సరిపోతుందని ఆశ. సోలార్‌షిప్ యొక్క కొన్ని ముఖ్య లక్షణాలు ఏమిటంటే, ఇది ఏరోడైనమిక్ లిఫ్ట్‌లో ఏ లిఫ్టింగ్ వాయువు లేకుండా ఒంటరిగా ప్రయాణించగలదు, [విఫలమైన ధృవీకరణ] మరియు సౌర ఘటాలు కవరు యొక్క పెద్ద"&amp;" పరిమాణంతో పాటు హైబ్రిడ్ ఎయిర్‌షిప్‌ను రీఛార్జ్ చేయగల మొబైల్ ఆశ్రయంలోకి పునర్నిర్మించడానికి అనుమతిస్తాయి. బ్యాటరీలు మరియు ఇతర పరికరాలు. [22] హంట్ గ్రావిటీప్లేన్ (భూమి-ఆధారిత గురుత్వాకర్షణ విమానంతో గందరగోళం చెందకూడదు) యుఎస్ లో వేట విమానయానం ద్వారా ప్రతిపాద"&amp;"ిత గురుత్వాకర్షణ-శక్తితో కూడిన గ్లైడర్. [23] ఇది ఏరోఫాయిల్ రెక్కలను కలిగి ఉంది, దాని లిఫ్ట్-డ్రాగ్ నిష్పత్తిని మెరుగుపరుస్తుంది మరియు ఇది మరింత సమర్థవంతంగా చేస్తుంది. ఈ రెక్కల నిర్మాణానికి మద్దతు ఇవ్వడానికి తగినంత పెద్ద వాల్యూమ్-టు-బరువు నిష్పత్తిని పొందట"&amp;"ానికి గ్రావిటీప్లేన్‌కు పెద్ద పరిమాణం అవసరం, ఇంకా ఉదాహరణ నిర్మించబడలేదు. [7] శక్తితో కూడిన గ్లైడర్ మాదిరిగా కాకుండా, విమాన ఎక్కే దశలో గ్రావిటీప్లేన్ శక్తిని వినియోగించదు. అయితే ఇది సానుకూల మరియు ప్రతికూల విలువల మధ్య దాని తేలికను మార్చే పాయింట్ల వద్ద శక్తి"&amp;"ని వినియోగిస్తుంది. సాంప్రదాయిక ప్రొపల్షన్ పద్ధతులపై నీటి అడుగున గ్లైడర్‌ల యొక్క మెరుగైన శక్తి సామర్థ్యాన్ని పోలిస్తే, ఇది క్రాఫ్ట్ యొక్క శక్తి సామర్థ్యాన్ని మెరుగుపరుస్తుందని హంట్ పేర్కొన్నాడు. [7] తక్కువ విద్యుత్ వినియోగం క్రాఫ్ట్ తగినంత శక్తిని పెంచడాన"&amp;"ికి అనుమతించాలని హంట్ సూచిస్తున్నారు. ఈ అవసరానికి సాంప్రదాయిక విధానం సౌరశక్తితో పనిచేసే విమానంలో సౌర ఫలకాలను ఉపయోగించడం. హంట్ రెండు ప్రత్యామ్నాయ విధానాలను ప్రతిపాదించింది. ఒకటి గ్లైడింగ్ మోషన్ ద్వారా ఉత్పత్తి చేయబడిన వాయు ప్రవాహ నుండి విండ్ టర్బైన్ మరియు "&amp;"పంట శక్తిని ఉపయోగించడం, మరొకటి వివిధ ఎత్తుల వద్ద గాలి ఉష్ణోగ్రతలోని తేడాల నుండి శక్తిని సేకరించే ఉష్ణ చక్రం. [7]")</f>
        <v>హైబ్రిడ్ ఎయిర్‌షిప్ అనేది శక్తితో కూడిన విమానం, ఇది దాని లిఫ్ట్‌లో కొంత ఎయిర్ (ఎల్‌టిఎ) ఎయిర్‌షిప్ మరియు కొన్ని ఏరోడైనమిక్ లిఫ్ట్ నుండి ఎయిర్-ఎయిర్ ఏరోడిన్ కంటే ఏరోడైనమిక్ లిఫ్ట్ నుండి పొందుతుంది. ఒక రాజవంశం అనేది స్థిర రెక్కలు మరియు/లేదా లిఫ్టింగ్ బాడీతో కూడిన హైబ్రిడ్ ఎయిర్‌షిప్ మరియు ఇది సాధారణంగా సుదూర విమానాల కోసం ఉద్దేశించబడింది. ఏరోడైనమిక్ లిఫ్ట్ భాగాన్ని సృష్టించడానికి దీనికి ఫార్వర్డ్ ఫ్లైట్ అవసరం. రోటస్టాట్ అనేది రోటరీ రెక్కలతో కూడిన హైబ్రిడ్ ఎయిర్‌షిప్ మరియు ఇది సాధారణంగా భారీ లిఫ్ట్ అనువర్తనాల కోసం ఉద్దేశించబడింది. దాని రోటరీ రెక్కలు హెలికాప్టర్ వంటి నిలువుగా కదిలించేటప్పుడు లేదా యుక్తి చేసేటప్పుడు కూడా లిఫ్ట్ అందించగలవు. ఉత్పత్తి నమూనాలు ఏవీ నిర్మించబడలేదు, కాని అనేక మనుషులు మరియు మానవరహిత ప్రోటోటైప్‌లు ఎగిరిపోయాయి. "హైబ్రిడ్ ఎయిర్‌షిప్" అనే పదాన్ని దృ g మైన, పాక్షిక-రిజిడ్ మరియు నాన్-రిజిడ్ నిర్మాణంతో కూడిన ఎయిర్‌షిప్‌ను వివరించడానికి కూడా ఉపయోగించబడింది. సాంప్రదాయిక ఎయిర్‌షిప్‌లు తక్కువ నిర్వహణ ఖర్చులను కలిగి ఉంటాయి, ఎందుకంటే అవి గాలిలో ఉండటానికి ఇంజిన్ శక్తి అవసరం లేదు, కానీ తక్కువ పేలోడ్/వాల్యూమ్ నిష్పత్తులు మరియు తక్కువ వేగంతో సహా అనేక విధాలుగా పరిమితం. అదనంగా, ఎయిర్‌షిప్ యొక్క గ్రౌండ్ హ్యాండ్లింగ్ కష్టం. ఇది తేలియాడుతున్నందున, తేలికపాటి గాలిలో కూడా ఇది విండ్ బఫేటింగ్ కు గురయ్యే అవకాశం ఉంది. మరోవైపు, ఎయిర్-ఎయిర్-ఎయిర్ విమానం, లేదా ఏరోడైన్స్, ముఖ్యంగా రోటర్‌క్రాఫ్ట్, లిఫ్ట్‌ను ఉత్పత్తి చేయడానికి శక్తి యొక్క స్థిరమైన ఉపయోగం అవసరం, మరియు సాంప్రదాయిక విమానాలు కూడా రన్‌వేలు అవసరం. హైబ్రిడ్ ఎయిర్‌షిప్ ఎయిర్‌షిప్ యొక్క ఏరోస్టాటిక్ లిఫ్ట్‌ను, హీలియం వంటి తేలికపాటి గ్యాస్ నుండి, గాలి-ఎయిర్-ఎయిర్ క్రాఫ్ట్ యొక్క డైనమిక్ లిఫ్ట్‌ను గాలి ద్వారా కదలిక నుండి మిళితం చేస్తుంది. ఇటువంటి హైబ్రిడ్ క్రాఫ్ట్ ఇప్పటికీ గాలి కంటే భారీగా ఉంది, ఇది సాంప్రదాయిక విమానాలకు కొన్ని మార్గాల్లో సమానంగా ఉంటుంది. డైనమిక్ లిఫ్ట్ హెలికాప్టర్ లాంటి రోటరీ రెక్కలు (రోటస్టాట్) లేదా క్షితిజ సమాంతర థ్రస్ట్ (రంగాస్టాట్) తో కలిపి లిఫ్టింగ్ బాడీకి సమానమైన లిఫ్ట్-ఉత్పత్తి ఆకారం లేదా రెండింటి కలయిక ద్వారా అందించబడుతుంది. [1] [2] హైబ్రిడ్ ఎయిర్‌షిప్‌లు తక్కువ నిర్వహణ వ్యయం మరియు సాంప్రదాయ ఎయిర్‌షిప్‌ల యొక్క తక్కువ వేగం మరియు అధిక వేగం, కానీ గాలి కంటే ఎక్కువ ఇంధన వినియోగం మధ్య మిడిల్ గ్రౌండ్‌ను నింపడానికి ఉద్దేశించబడ్డాయి. డైనమిక్ మరియు తేలికపాటి లిఫ్ట్‌ను కలపడం ద్వారా, స్వచ్ఛమైన ఎయిర్‌షిప్‌తో పోలిస్తే మెరుగైన ఎయిర్‌స్పీడ్, ఎయిర్ కార్గో పేలోడ్ సామర్థ్యం మరియు (కొన్ని రకాల్లో) హోవర్ సామర్థ్యాన్ని అందించడానికి హైబ్రిడ్లు ఉద్దేశించబడ్డాయి, అదే సమయంలో స్వచ్ఛమైన ఏరోడియన్‌తో పోలిస్తే ఎక్కువ ఓర్పు మరియు ఎక్కువ లిఫ్టింగ్ సామర్థ్యాన్ని కలిగి ఉంటాయి. హైబ్రిడ్ విమాన సాంకేతిక పరిజ్ఞానం గాలి కంటే చాలా భారీ నుండి తేలికగా ఉండే విమాన-పనితీరు ఆప్టిమైజేషన్ల యొక్క విస్తృత శ్రేణిని అనుమతిస్తుందని పేర్కొంది. తగిన ల్యాండింగ్ వ్యవస్థతో కలిపినప్పుడు అసాధారణమైన డైనమిక్ ఫ్లైట్ పరిధి యొక్క ఈ అవగాహన అల్ట్రా హెవీ మరియు సరసమైన ఎయిర్లిఫ్ట్ రవాణాను అనుమతిస్తుందని పేర్కొంది. [3] సాంప్రదాయిక ఎయిర్‌షిప్‌తో పోలిస్తే, హైబ్రిడ్‌ను చిన్నదిగా చేయవచ్చు మరియు ఎత్తు నియంత్రణ కోసం బ్యాలస్ట్‌ను తీసుకెళ్లవలసిన అవసరం లేదు, అయితే హైబ్రిడ్‌కు హైబ్రిడ్‌కు చిన్న రోటర్ లేదా తక్కువ రన్‌వే అవసరం. [2] పొడవైన-దూర ప్రయాణీకుడు మరియు సరుకు రవాణా పాత్రలలో రాజవంశం మరింత ఆశాజనకంగా కనిపించే చోట, రోటస్టాట్ తక్కువ దూరాలకు భారీ బాహ్య లోడ్లను ఎత్తగల "ఫ్లయింగ్ క్రేన్" గా మరింత అనుకూలంగా ఉంటుందని is హించబడింది. [2] కొన్ని ఎయిర్‌షిప్‌లు థ్రస్ట్ వెక్టరింగ్‌ను ఉపయోగిస్తాయి, సాధారణంగా పైవట్డ్ డక్టెడ్ ఫ్యాన్ ప్రొపల్సర్‌లను ఉపయోగిస్తాయి, ఫార్వర్డ్ ప్రొపల్షన్ కోసం ఇంజిన్ థ్రస్ట్ ఇకపై అవసరం లేనప్పుడు అదనపు లిఫ్ట్‌ను అందించడానికి. ఎయిర్‌స్పీడ్ పొందిన తర్వాత, క్రాఫ్ట్ దాని ఏరోస్టాటిక్ లిఫ్ట్ సామర్థ్యం కంటే ఎక్కువ భారాన్ని మోయడానికి బాడీ లిఫ్ట్‌ను ఉపయోగించవచ్చు. [సైటేషన్ అవసరం] అయితే, ఇటువంటి ఎయిర్‌షిప్‌లు సాధారణంగా హైబ్రిడ్లుగా పరిగణించబడవు. రైనస్టాట్ గాలి ద్వారా ఎగురుతూ అదనపు లిఫ్ట్ పొందుతుంది. అధ్యయనం చేసిన కాన్ఫిగరేషన్లలో డెల్టాయిడ్ (త్రిభుజాకార), లెంటిక్యులర్ (సర్క్యులర్) లేదా చదునైన హల్స్ ఉపయోగించి లేదా స్థిర రెక్కను జోడించడం వంటివి ఉన్నాయి. అదనపు డైనమిక్ లిఫ్ట్ అందించే ఉద్దేశ్యంతో కొన్ని ప్రారంభ ఎయిర్‌షిప్‌లు రెక్క విమానాలతో అమర్చబడ్డాయి. [సైటేషన్ అవసరం] అయినప్పటికీ, విమానాల అదనపు లిఫ్ట్ కేవలం ఎయిర్‌షిప్ యొక్క పరిమాణాన్ని పెంచడం కంటే తక్కువ సమర్థవంతంగా ఉంటుంది. తక్కువ గాలి వేగంతో, 60 mph (97 కిమీ/గం) లేదా అంతకంటే తక్కువ, ఎయిర్‌షిప్‌లో విమానాల వాడకం ద్వారా పొందిన లిఫ్ట్ పెరుగుదల గ్యాస్ బ్యాగ్‌ల పరిమాణాన్ని పెంచడంతో పోలిస్తే ఇంజిన్ శక్తి మరియు ఇంధన వినియోగం అసమాన పెరుగుదల అవసరం . [[4] అంతేకాకుండా, ఎయిర్‌షిప్ కవరుకు ఎగిరే ఉపరితలాల అటాచ్‌మెంట్‌కు అటెండర్ బరువు పెరుగుటతో గణనీయమైన నిర్మాణ బలోపేతం అవసరం. [2] సాంప్రదాయిక ఎయిర్‌షిప్‌లు తరచూ వారి ఎలివేటర్లను ఉపయోగించడం ద్వారా ముక్కు-అప్ వైఖరిని సెట్ చేయడం ద్వారా ఏరోడైనమిక్ లిఫ్ట్‌ను ఉపయోగించుకుంటాయి, తద్వారా ఎయిర్‌షిప్ యొక్క ప్రధాన శరీరం వెంట ఎగురుతున్నప్పుడు కొంత లిఫ్ట్ అందిస్తుంది; ఏదేమైనా, ఇది సాధారణంగా చిన్న వెలుపల-ట్రిమ్ పరిస్థితులను ఎదుర్కోవటానికి జరుగుతుంది, మరియు లిఫ్ట్ తగ్గించడానికి ముక్కును సూచించాల్సిన అవసరం ఉంది. లాక్‌హీడ్ మార్టిన్ LMZ1M వంటి కొన్ని హైబ్రిడ్ నమూనాలు, ఏరోడైనమిక్ లిఫ్ట్ పొందగలిగేలా చదునైన లేదా మల్టీ-లోబెడ్ పొట్టును ఉపయోగిస్తాయి. ఏరోడైనమిక్ విధానం లిఫ్టింగ్ బాడీ విమానాల మాదిరిగానే ఉంటుంది, అయినప్పటికీ పాల్గొన్న గగనతీలు చాలా తక్కువగా ఉంటాయి. సాధించగల డైనమిక్-లిఫ్ట్-టు-డ్రాగ్ నిష్పత్తులు సమర్థవంతమైన స్థిర రెక్కల కంటే గణనీయంగా తక్కువగా ఉంటాయి, ఎందుకంటే కొంతవరకు ప్రేరేపిత డ్రాగ్ తగ్గుతున్న కారక నిష్పత్తితో పెరుగుతుంది. [5] తత్ఫలితంగా, రెక్కలను ఉపయోగిస్తున్నప్పుడు కంటే లిఫ్ట్ అధిక డ్రాగ్ పెనాల్టీ వద్ద వస్తుంది. మరోవైపు, హెలికాప్టర్‌తో పోలిస్తే, ఇచ్చిన స్పీడ్ పరిధిలో రైనస్టాట్ మంచి ఇంధన సామర్థ్యాన్ని కలిగి ఉంది. [2] టేకాఫ్ మరియు ల్యాండింగ్ సమయంలో మరొక సమస్య తలెత్తుతుంది, ప్రశాంతమైన పరిస్థితులలో, తగినంత ఏరోడైనమిక్ లిఫ్ట్‌ను అందించడానికి ఎయిర్‌స్పీడ్ చాలా తక్కువగా ఉండవచ్చు. [6] ఈ కారణంగా, రాజవంశం తరచుగా VTOL విమానం కంటే స్టోల్ గా భావించబడుతుంది, సాంప్రదాయిక విమానం కంటే తక్కువ రన్వే అవసరం. [2] రోటాస్టాట్ శక్తితో కూడిన రోటర్ల నుండి అదనపు లిఫ్ట్ పొందుతుంది, అదేవిధంగా హెలికాప్టర్ మాదిరిగానే. సింగిల్-, ట్విన్- మరియు నాలుగు-రోటర్ డిజైన్లు అన్నీ అధ్యయనం చేయబడ్డాయి. అంతర్-యుద్ధ కాలంలో ప్రారంభ ఉదాహరణలు ఓహ్మిచెన్ మరియు రాశిచక్రాల నమూనాలను కలిగి ఉన్నాయి. ఇవి రోటర్లను నిలువు నియంత్రణ కోసం మాత్రమే ఉపయోగించాయి, ఫార్వర్డ్ ఫ్లైట్ కోసం అదనపు శక్తితో కూడిన ప్రొపెల్లర్లతో, గైరోకాప్టర్‌లో వలె. [2] ఇటీవలి కాలంలో, ప్రయోగాత్మక పియాసెక్కి PA-97 "హెలిస్టాట్" నాలుగు హెలికాప్టర్ ఎయిర్‌ఫ్రేమ్‌లను హీలియం బ్లింప్‌కు జత చేసింది, స్కైహూక్ JHL-40 ఒక ప్రాజెక్టుగా మిగిలిపోయింది. సాధారణంగా, క్రాఫ్ట్ యొక్క బరువుకు మద్దతు ఇవ్వడానికి ఏరోస్టాటిక్ లిఫ్ట్ సరిపోతుంది, అయితే, లోడ్ తీసుకువెళ్ళినప్పుడు, రోటర్లు అవసరమైన విధంగా అదనపు లిఫ్ట్‌ను అందిస్తాయి. ఒక ఎయిర్‌షిప్‌కు తగినంత లిఫ్ట్ లేకపోతే, అది గురుత్వాకర్షణ కింద మునిగిపోతుంది. ముక్కును క్రిందికి కోయడం ద్వారా, ఇది సాంప్రదాయ గ్లైడర్ లాగా గ్లైడింగ్ ఫార్వర్డ్ ఫ్లైట్ కు దారితీస్తుంది. ఒక ఎయిర్‌షిప్‌కు అదనపు లిఫ్ట్ ఉంటే, అది పెరుగుతుంది. ముక్కును పైకి లేపడం ద్వారా, ఇది ఫార్వర్డ్ కదలికకు కూడా దారితీస్తుంది. ఈ విధంగా, సానుకూల మరియు ప్రతికూల మధ్య దాని తేలికను క్రమానుగతంగా ప్రత్యామ్నాయం చేసే ఒక ఎయిర్‌షిప్, తదనుగుణంగా దాని వైఖరిని సర్దుబాటు చేసేటప్పుడు, దాదాపు నిరంతర ఏరోడైనమిక్ ఫార్వర్డ్ థ్రస్ట్‌ను పొందవచ్చు. అందువల్ల, ఫ్లైట్ తీరిక నిలువు జిగ్-జాగ్ నమూనాలో ముందుకు సాగుతుంది. థ్రస్ట్‌ను సృష్టించడంలో ఎటువంటి శక్తి నేరుగా వినియోగించబడదు కాబట్టి, నెమ్మదిగా వేగంతో ఉన్నప్పటికీ, సూత్రం దీర్ఘకాలిక విమానాలను అనుమతిస్తుంది. ప్రతిపాదిత వేట గురుత్వాకర్షణ పతనానికి గురుత్వాకర్షణ గ్లైడింగ్ యొక్క పూర్తి ప్రయోజనాన్ని పొందడానికి రూపొందించిన హైబ్రిడ్ ఎయిర్‌షిప్. [7] సూత్రం నీటి అడుగున కూడా పనిచేస్తుంది, ఇక్కడ ఇది నీటి అడుగున గ్లైడర్‌లో కార్యాచరణగా ఉపయోగించబడుతుంది. చారిత్రాత్మకంగా, వెల్లెన్‌ఫ్లగ్ (ఉంగరాల ఫ్లైట్) పేరుతో వైమానిక నావిగేషన్ యొక్క ఈ సూత్రం మొదట 1899 సంవత్సరంలో ఉక్రెయిన్‌లోని ఖార్కివ్‌లోని కాన్స్టాంటిన్ డానిలెవ్స్కీ చేత మొదట రూపొందించబడింది మరియు ప్రయోగాత్మకంగా పరీక్షించబడింది మరియు అతని పుస్తకంలో వివరంగా వివరించబడింది [8] గురుత్వాకర్షణ తేదీల క్రింద అమెరికన్ సివిల్ వార్ సమయంలో మరియు కొద్దిసేపటికే, సోలమన్ ఆండ్రూస్ అలాంటి రెండు ఎయిర్‌షిప్‌లను నిర్మించినప్పుడు. వీటిలో మొదటిది, ఏరియన్, ఒక ఫ్లాట్ విమానంలో మూడు వ్యక్తిగత సిగార్ ఆకారపు బెలూన్లను ఉపయోగించారు; రెండవది, ఏరియన్ #2, ఒకే "నిమ్మ ఆకారపు" బెలూన్‌ను ఉపయోగించింది. [9] ఆండ్రూస్ యొక్క ఎరియోన్స్ బెలూన్లను పైకి లేపడం ద్వారా మరియు బ్యాలస్ట్ను వదలడం ద్వారా ముందుకు సాగారు, ఆపై ప్రాసెస్ రివర్స్ చేయబడింది, ఆపై బెలూన్లు క్రిందికి కోణం మరియు పెద్ద మొత్తంలో వాయువును ఎత్తడం. [10] 1905 లో, అల్బెర్టో శాంటాస్ డుమోంట్ తన మొదటి విమానం శాంటాస్-డుమోంట్ 14-బిస్‌తో వివిధ ప్రయోగాలు చేశాడు, మొదటిసారిగా ఎగరడానికి ప్రయత్నించే ముందు. వీటిలో స్టీల్ కేబుల్ నుండి వేలాడదీయడం మరియు దానిని వెళ్ళు వేయడం మరియు తదనంతరం గతంలో నిర్మించిన ఎయిర్‌షిప్ (సంఖ్య 14) యొక్క కవరు క్రింద వేలాడదీయడం - "నీటి రెక్కలు" తో ఈత కొట్టడానికి సమానంగా ఉంటుంది. సంయుక్త క్రాఫ్ట్ ఉపయోగించలేనిది, మరియు విచ్ఛిన్నమైంది, దీనిని "ఒక భయంకరమైన హైబ్రిడ్" అని పిలుస్తారు. [11] ఈ "రిహార్సల్స్" పూర్తయిన తరువాత, శాంటాస్-డుమోంట్ ఐరోపాలో గాలి కంటే ఎక్కువ గాలి విమానాల యొక్క మొదటి బహిరంగ ప్రదర్శన ఇచ్చాడు. 1907 లో బ్రిటిష్ ఆర్మీ డైరిజిబుల్ నం 1 (NULLI SECUNDUS అని పేరు పెట్టబడింది) మొదట ఎగిరింది. ఇది విమానంలో వైఖరి నియంత్రణ కోసం ఏరోడైనమిక్ ఉపరితలాలను ఉపయోగించింది మరియు దాని మొదటి విమానానికి కూడా పెద్ద రెక్కలతో అమర్చారు. రెక్కలు లిఫ్ట్ అందించడం కంటే స్థిరత్వానికి సహాయపడటానికి ఉద్దేశించబడ్డాయి మరియు అన్ని తదుపరి విమానాలకు తొలగించబడ్డాయి. [12] [13] ఎయిర్‌షిప్ యొక్క ముక్కును పైకి లేదా క్రిందికి పిచ్ చేయడం ద్వారా డైనమిక్ లిఫ్ట్ యొక్క ఉపయోగం కూడా ఈ ఎయిర్‌షిప్‌లో గుర్తించబడింది మరియు సాధన చేయబడింది. [14] జూన్ 1907 లో అల్బెర్టో శాంటాస్ డుమోంట్ తన 16 వ స్థానంలో నిలిచాడు, దీనిని ఎల్'అరోఫైల్ అప్పెరేల్ మిక్స్టేగా అభివర్ణించింది. ఇది 99 M3 (3,500 Cu ft) కవరును కలిగి ఉంది, అయితే 4 మీ (13 అడుగులు) వింగ్ ఉపరితలం సరఫరా చేసే అనుబంధ లిఫ్ట్ లేకుండా ఎగరడానికి చాలా భారీగా ఉంది. ఇది 8 జూన్ 1907 న విజయం లేకుండా పరీక్షించబడింది. [15] AERION 26 అనేది ఒక విమానం, ఇది 1971 లో మొదటి విమానంలో ఉంది. ఇది హైబ్రిడ్ ఎయిర్‌షిప్ AERION డైనైర్‌షిప్ యొక్క చిన్న-స్థాయి నమూనా మరియు "టైగర్" ప్రాజెక్టులో భాగం. హైబ్రిడ్ ఎయిర్‌షిప్ కోసం మార్కెట్ లేకపోవడం వల్ల ఇది ఎప్పుడూ నిర్మించబడలేదు. [16] 1984 లో ఏరోలిఫ్ట్ సైక్లోక్రాన్ హెలిస్టాట్ క్లుప్తంగా ఎగిరింది. ఇది దాని మొదటి ఫ్లైట్ చివరిలో విడిపోయింది. స్కైకాట్ లేదా "స్కై కాటమరాన్" వాహన సాంకేతికత హైబ్రిడ్ విమానం సమ్మేళనం; అడ్వాన్స్‌డ్ టెక్నాలజీస్ గ్రూప్ లిమిటెడ్ నిర్మించిన "స్కైకిట్టెన్" అని పిలువబడే 12 మీటర్ల వద్ద ఒక స్కేల్ వెర్షన్ 2000 లో ఎగిరింది. యు.ఎస్. డిఫెన్స్ అడ్వాన్స్‌డ్ రీసెర్చ్ ప్రాజెక్ట్స్ ఏజెన్సీ (DARPA) వాల్రస్ హైబ్రిడ్ అల్ట్రా లార్జ్ ఎయిర్‌క్రాఫ్ట్ ప్రోగ్రామ్‌ను 2005 లో ప్రారంభించింది, ఇది టెక్నాలజీ డెవలప్‌మెంట్ చొరవపై దృష్టి సారించింది అల్ట్రా హెవీ ఎయిర్ లిఫ్ట్ టెక్నాలజీ అన్వేషణలు. ఈ కార్యక్రమం 2007 లో ముగిసింది. [సైటేషన్ అవసరం] 2006 లో, లాక్‌హీడ్ మార్టిన్ పి -791 మనుషుల విమాన పరీక్షలకు గురైంది. 7 ఆగస్టు 2016 వరకు ఎగిరిన ఏకైక విజయవంతమైన హైబ్రిడ్ ఎయిర్‌షిప్ అయినప్పటికీ ఇది మిలిటరీ లాంగ్ ఎండ్యూరెన్స్ మల్టీ-ఇంటెలిజెన్స్ వెహికల్ ప్రోగ్రామ్‌కు విజయవంతం కాని అభ్యర్థి. [ప్రస్తావన అవసరం] 2008 లో, బోయింగ్ స్కైహూక్‌తో జతకట్టినట్లు ప్రకటించింది. హెవీ డ్యూటీ లిఫ్టింగ్ వాహనాన్ని అభివృద్ధి చేయండి, స్కైహూక్ JHL-40 బోయింగ్ తరువాత ఈ ప్రాజెక్టును నిలిపివేసింది. [17] హైబ్రిడ్ ఎయిర్ వెహికల్స్ హవ్ 304 ను యుఎస్ ఆర్మీ లాంగ్ ఎండ్యూరెన్స్ మల్టీ-ఇంటెలిజెన్స్ వెహికల్ (LEMV) కార్యక్రమం కోసం నిర్మించారు. ఇది ఆగస్టు 2012 లో 90 నిమిషాలు విజయవంతంగా ప్రయాణించింది. [18] [19] [20] LEMV ప్రాజెక్ట్ రద్దు చేసిన తరువాత, హైబ్రిడ్ ఎయిర్ వాహనాలు HAV 304 వాహనాన్ని తిరిగి కొనుగోలు చేసి తిరిగి UK కి తీసుకువచ్చాయి. ఇది పునరుద్ధరించబడింది మరియు ఎయిర్‌ల్యాండర్ 10 గా పేరు మార్చబడింది. ఆగష్టు 17, 2016 న ఎయిర్‌ల్యాండర్ 10 RAF కార్డింగ్టన్ వద్ద కార్డింగ్టన్ హ్యాంగర్‌ల వెలుపల మొదటి విజయవంతమైన టెస్ట్ ఫ్లైట్‌ను కలిగి ఉంది. చీఫ్ టెస్ట్ పైలట్ డేవ్ బర్న్స్ ఒక ప్రకటనలో "మొదటిసారి ఎయిర్‌ల్యాండర్‌ను ఎగరడం విశేషం మరియు అది అద్భుతంగా ఎగిరింది. ఇది గాలిలో పడటం పట్ల నేను నిజంగా సంతోషిస్తున్నాను. ఇది ఒక కలలాగా ఎగిరింది." [21] మరో 200 కి పైగా ఫ్లైట్ పూర్తి ధృవీకరణ కోసం గంటలు అవసరం. కెనడియన్ స్టార్ట్-అప్, సోలార్ షిప్ ఇంక్, సౌర శక్తితో నడిచే సౌర శక్తితో కూడిన హైబ్రిడ్ ఎయిర్‌షిప్‌లను అభివృద్ధి చేస్తోంది. ప్రపంచంలో ఎక్కడైనా ప్రయాణించగల ఆచరణీయ వేదికను సృష్టించాలనే ఆలోచన ఏమిటంటే, ఆఫ్రికా మరియు ఉత్తర కెనడాలోని ప్రదేశాలకు శీతల వైద్య సామాగ్రి మరియు ఇతర అవసరాలను ఎలాంటి ఇంధనం లేదా మౌలిక సదుపాయాలు అవసరం లేకుండా. సౌర ఘటాల సాంకేతిక పరిణామాలు మరియు హైబ్రిడ్ ఎయిర్‌షిప్ అందించే పెద్ద ఉపరితల వైశాల్యం ఆచరణాత్మక సౌర శక్తితో కూడిన విమానాన్ని తయారు చేయడానికి సరిపోతుందని ఆశ. సోలార్‌షిప్ యొక్క కొన్ని ముఖ్య లక్షణాలు ఏమిటంటే, ఇది ఏరోడైనమిక్ లిఫ్ట్‌లో ఏ లిఫ్టింగ్ వాయువు లేకుండా ఒంటరిగా ప్రయాణించగలదు, [విఫలమైన ధృవీకరణ] మరియు సౌర ఘటాలు కవరు యొక్క పెద్ద పరిమాణంతో పాటు హైబ్రిడ్ ఎయిర్‌షిప్‌ను రీఛార్జ్ చేయగల మొబైల్ ఆశ్రయంలోకి పునర్నిర్మించడానికి అనుమతిస్తాయి. బ్యాటరీలు మరియు ఇతర పరికరాలు. [22] హంట్ గ్రావిటీప్లేన్ (భూమి-ఆధారిత గురుత్వాకర్షణ విమానంతో గందరగోళం చెందకూడదు) యుఎస్ లో వేట విమానయానం ద్వారా ప్రతిపాదిత గురుత్వాకర్షణ-శక్తితో కూడిన గ్లైడర్. [23] ఇది ఏరోఫాయిల్ రెక్కలను కలిగి ఉంది, దాని లిఫ్ట్-డ్రాగ్ నిష్పత్తిని మెరుగుపరుస్తుంది మరియు ఇది మరింత సమర్థవంతంగా చేస్తుంది. ఈ రెక్కల నిర్మాణానికి మద్దతు ఇవ్వడానికి తగినంత పెద్ద వాల్యూమ్-టు-బరువు నిష్పత్తిని పొందటానికి గ్రావిటీప్లేన్‌కు పెద్ద పరిమాణం అవసరం, ఇంకా ఉదాహరణ నిర్మించబడలేదు. [7] శక్తితో కూడిన గ్లైడర్ మాదిరిగా కాకుండా, విమాన ఎక్కే దశలో గ్రావిటీప్లేన్ శక్తిని వినియోగించదు. అయితే ఇది సానుకూల మరియు ప్రతికూల విలువల మధ్య దాని తేలికను మార్చే పాయింట్ల వద్ద శక్తిని వినియోగిస్తుంది. సాంప్రదాయిక ప్రొపల్షన్ పద్ధతులపై నీటి అడుగున గ్లైడర్‌ల యొక్క మెరుగైన శక్తి సామర్థ్యాన్ని పోలిస్తే, ఇది క్రాఫ్ట్ యొక్క శక్తి సామర్థ్యాన్ని మెరుగుపరుస్తుందని హంట్ పేర్కొన్నాడు. [7] తక్కువ విద్యుత్ వినియోగం క్రాఫ్ట్ తగినంత శక్తిని పెంచడానికి అనుమతించాలని హంట్ సూచిస్తున్నారు. ఈ అవసరానికి సాంప్రదాయిక విధానం సౌరశక్తితో పనిచేసే విమానంలో సౌర ఫలకాలను ఉపయోగించడం. హంట్ రెండు ప్రత్యామ్నాయ విధానాలను ప్రతిపాదించింది. ఒకటి గ్లైడింగ్ మోషన్ ద్వారా ఉత్పత్తి చేయబడిన వాయు ప్రవాహ నుండి విండ్ టర్బైన్ మరియు పంట శక్తిని ఉపయోగించడం, మరొకటి వివిధ ఎత్తుల వద్ద గాలి ఉష్ణోగ్రతలోని తేడాల నుండి శక్తిని సేకరించే ఉష్ణ చక్రం. [7]</v>
      </c>
      <c r="Q104" s="1" t="str">
        <f>IFERROR(__xludf.DUMMYFUNCTION("GOOGLETRANSLATE(P:P, ""en"", ""te"")"),"#VALUE!")</f>
        <v>#VALUE!</v>
      </c>
    </row>
    <row r="105">
      <c r="A105" s="1" t="s">
        <v>2288</v>
      </c>
      <c r="B105" s="1" t="str">
        <f>IFERROR(__xludf.DUMMYFUNCTION("GOOGLETRANSLATE(A:A, ""en"", ""te"")"),"Myasishchev vm-t")</f>
        <v>Myasishchev vm-t</v>
      </c>
      <c r="C105" s="1" t="s">
        <v>2289</v>
      </c>
      <c r="D105" s="1" t="str">
        <f>IFERROR(__xludf.DUMMYFUNCTION("GOOGLETRANSLATE(C:C, ""en"", ""te"")"),"Myasishev vm-t అట్లాంట్ (రష్యన్: мяరకు ""3 ఎమ్""), వ్యూహాత్మక-ఎయిర్‌లిఫ్ట్ విమానంగా తిరిగి ఉద్దేశించబడింది. రాకెట్ బూస్టర్లు మరియు బురాన్ ప్రోగ్రాం యొక్క సోవియట్ స్పేస్ షటిల్స్ తీసుకెళ్లడానికి VM-T సవరించబడింది. దీనిని 3M-T అని కూడా అంటారు. 1978 లో రాకెట్"&amp;"లు మరియు ఇతర పెద్ద అంతరిక్ష వాహనాలను బైకోనూర్ కాస్మోడ్రోమ్‌కు రవాణా చేసే సమస్యను పరిష్కరించమని మేసిష్చెవ్‌ను కోరినప్పుడు ఈ డిజైన్ రూపొందించబడింది. ఇంజనీర్లు పాత 3M (సవరించిన M-4 బాంబర్) ను ఉపయోగించారు మరియు సామ్రాజ్యాన్ని డైహెడ్రేల్డ్ క్షితిజ సమాంతర స్టెబ"&amp;"ిలైజర్‌లతో పెద్ద, దీర్ఘచతురస్రాకార ఎండ్-ప్లేట్ టెయిల్‌ఫిన్‌లతో భర్తీ చేశారు, పేలోడ్‌లను విమానంలో ఫ్యూజ్‌లేజ్ యొక్క రెండు రెట్లు పెద్దగా కొలిచే పేలోడ్‌లను కలిగి ఉన్నారు. విమానం పైన ఉంచిన పెద్ద, ఏరోడైనమిక్‌గా ఆప్టిమైజ్ చేసిన కార్గో కంటైనర్ సరుకును కలిగి ఉంట"&amp;"ుంది. అదనంగా, అదనపు బరువును భర్తీ చేయడానికి విమానానికి కొత్త నియంత్రణ వ్యవస్థ జోడించబడింది. అట్లాంట్ మొట్టమొదట 1981 లో ప్రయాణించి, జనవరి 1982 లో సరుకుతో మొదటి విమానంలో చేసింది. [1] దీని ప్రధాన పని ఎనర్జియా రాకెట్ బూస్టర్‌లను వారి అభివృద్ధి ప్లాంట్ నుండి బ"&amp;"ైకోనూర్ కాస్మోడ్రోమ్ వరకు ఫెర్రీ చేయడం. అనేక సందర్భాల్లో, అప్పటి అసంపూర్తిగా ఉన్న సోవియట్ స్పేస్ షటిల్ బురాన్ కాస్మోడ్రోమ్‌కు కూడా పిగ్‌బ్యాక్ చేయబడింది. [1] రెండు అట్లాంట్లు నిర్మించబడ్డాయి. వాటిని 1989 లో ఆంటోనోవ్ యొక్క AN-225 MRIIA చేత భర్తీ చేశారు. ఒక"&amp;" అట్లాంట్ (RF-01502) రష్యాలోని ుకోవ్స్కీ అంతర్జాతీయ విమానాశ్రయంలో త్సాగి మరియు గ్రోమోవ్ ఫ్లైట్ రీసెర్చ్ ఇన్స్టిట్యూట్ యాజమాన్యంలో ఉంచబడింది, మరొకటి ర్యాజాన్‌లోని డయాగిలేవో (ఎయిర్ బేస్) వద్ద ఒకటి (RA-01402). జేన్ యొక్క ఎయిర్క్రాఫ్ట్ రికగ్నిషన్ గైడ్ 1996, ["&amp;"2] VM-T అట్లాంట్ యొక్క మెయిన్స్ లక్షణాలు, [3] సాధారణ లక్షణాలు పనితీరు సంబంధిత అభివృద్ధి విమానం పోల్చదగిన పాత్ర, కాన్ఫిగరేషన్ మరియు ERA")</f>
        <v>Myasishev vm-t అట్లాంట్ (రష్యన్: мяరకు "3 ఎమ్"), వ్యూహాత్మక-ఎయిర్‌లిఫ్ట్ విమానంగా తిరిగి ఉద్దేశించబడింది. రాకెట్ బూస్టర్లు మరియు బురాన్ ప్రోగ్రాం యొక్క సోవియట్ స్పేస్ షటిల్స్ తీసుకెళ్లడానికి VM-T సవరించబడింది. దీనిని 3M-T అని కూడా అంటారు. 1978 లో రాకెట్లు మరియు ఇతర పెద్ద అంతరిక్ష వాహనాలను బైకోనూర్ కాస్మోడ్రోమ్‌కు రవాణా చేసే సమస్యను పరిష్కరించమని మేసిష్చెవ్‌ను కోరినప్పుడు ఈ డిజైన్ రూపొందించబడింది. ఇంజనీర్లు పాత 3M (సవరించిన M-4 బాంబర్) ను ఉపయోగించారు మరియు సామ్రాజ్యాన్ని డైహెడ్రేల్డ్ క్షితిజ సమాంతర స్టెబిలైజర్‌లతో పెద్ద, దీర్ఘచతురస్రాకార ఎండ్-ప్లేట్ టెయిల్‌ఫిన్‌లతో భర్తీ చేశారు, పేలోడ్‌లను విమానంలో ఫ్యూజ్‌లేజ్ యొక్క రెండు రెట్లు పెద్దగా కొలిచే పేలోడ్‌లను కలిగి ఉన్నారు. విమానం పైన ఉంచిన పెద్ద, ఏరోడైనమిక్‌గా ఆప్టిమైజ్ చేసిన కార్గో కంటైనర్ సరుకును కలిగి ఉంటుంది. అదనంగా, అదనపు బరువును భర్తీ చేయడానికి విమానానికి కొత్త నియంత్రణ వ్యవస్థ జోడించబడింది. అట్లాంట్ మొట్టమొదట 1981 లో ప్రయాణించి, జనవరి 1982 లో సరుకుతో మొదటి విమానంలో చేసింది. [1] దీని ప్రధాన పని ఎనర్జియా రాకెట్ బూస్టర్‌లను వారి అభివృద్ధి ప్లాంట్ నుండి బైకోనూర్ కాస్మోడ్రోమ్ వరకు ఫెర్రీ చేయడం. అనేక సందర్భాల్లో, అప్పటి అసంపూర్తిగా ఉన్న సోవియట్ స్పేస్ షటిల్ బురాన్ కాస్మోడ్రోమ్‌కు కూడా పిగ్‌బ్యాక్ చేయబడింది. [1] రెండు అట్లాంట్లు నిర్మించబడ్డాయి. వాటిని 1989 లో ఆంటోనోవ్ యొక్క AN-225 MRIIA చేత భర్తీ చేశారు. ఒక అట్లాంట్ (RF-01502) రష్యాలోని ుకోవ్స్కీ అంతర్జాతీయ విమానాశ్రయంలో త్సాగి మరియు గ్రోమోవ్ ఫ్లైట్ రీసెర్చ్ ఇన్స్టిట్యూట్ యాజమాన్యంలో ఉంచబడింది, మరొకటి ర్యాజాన్‌లోని డయాగిలేవో (ఎయిర్ బేస్) వద్ద ఒకటి (RA-01402). జేన్ యొక్క ఎయిర్క్రాఫ్ట్ రికగ్నిషన్ గైడ్ 1996, [2] VM-T అట్లాంట్ యొక్క మెయిన్స్ లక్షణాలు, [3] సాధారణ లక్షణాలు పనితీరు సంబంధిత అభివృద్ధి విమానం పోల్చదగిన పాత్ర, కాన్ఫిగరేషన్ మరియు ERA</v>
      </c>
      <c r="E105" s="1" t="s">
        <v>2290</v>
      </c>
      <c r="M105" s="1" t="s">
        <v>2291</v>
      </c>
      <c r="N105" s="1" t="str">
        <f>IFERROR(__xludf.DUMMYFUNCTION("GOOGLETRANSLATE(M:M, ""en"", ""te"")"),"కార్గో రవాణా అవుట్సైజ్")</f>
        <v>కార్గో రవాణా అవుట్సైజ్</v>
      </c>
      <c r="O105" s="1" t="s">
        <v>2292</v>
      </c>
      <c r="P105" s="1" t="s">
        <v>2293</v>
      </c>
      <c r="Q105" s="1" t="str">
        <f>IFERROR(__xludf.DUMMYFUNCTION("GOOGLETRANSLATE(P:P, ""en"", ""te"")"),"మయాసిషెవ్")</f>
        <v>మయాసిషెవ్</v>
      </c>
      <c r="R105" s="2" t="s">
        <v>2294</v>
      </c>
      <c r="S105" s="1" t="s">
        <v>2295</v>
      </c>
      <c r="T105" s="1" t="str">
        <f>IFERROR(__xludf.DUMMYFUNCTION("GOOGLETRANSLATE(S:S, ""en"", ""te"")"),"వ్లాదిమిర్ మిఖైలోవిచ్ మయాసిషెవ్")</f>
        <v>వ్లాదిమిర్ మిఖైలోవిచ్ మయాసిషెవ్</v>
      </c>
      <c r="U105" s="4">
        <v>29705.0</v>
      </c>
      <c r="V105" s="1">
        <v>2.0</v>
      </c>
      <c r="W105" s="1">
        <v>6.0</v>
      </c>
      <c r="X105" s="1" t="s">
        <v>2296</v>
      </c>
      <c r="Y105" s="1" t="s">
        <v>2297</v>
      </c>
      <c r="AA105" s="1" t="s">
        <v>2298</v>
      </c>
      <c r="AB105" s="1" t="s">
        <v>2299</v>
      </c>
      <c r="AD105" s="1" t="s">
        <v>2300</v>
      </c>
      <c r="AF105" s="1" t="s">
        <v>2301</v>
      </c>
      <c r="AG105" s="1" t="s">
        <v>2302</v>
      </c>
      <c r="AI105" s="1" t="s">
        <v>43</v>
      </c>
      <c r="AJ105" s="1" t="s">
        <v>2303</v>
      </c>
      <c r="AL105" s="1" t="s">
        <v>2304</v>
      </c>
      <c r="AX105" s="3">
        <v>29952.0</v>
      </c>
      <c r="AZ105" s="1" t="s">
        <v>2305</v>
      </c>
      <c r="BB105" s="1">
        <v>1989.0</v>
      </c>
      <c r="BC105" s="1" t="s">
        <v>2306</v>
      </c>
      <c r="BD105" s="1" t="s">
        <v>2307</v>
      </c>
      <c r="BL105" s="1" t="s">
        <v>2308</v>
      </c>
      <c r="BR105" s="1" t="s">
        <v>2309</v>
      </c>
      <c r="BS105" s="1" t="s">
        <v>2310</v>
      </c>
      <c r="BU105" s="1" t="s">
        <v>2311</v>
      </c>
      <c r="CD105" s="2" t="s">
        <v>2312</v>
      </c>
      <c r="CK105" s="1" t="s">
        <v>2313</v>
      </c>
      <c r="CR105" s="1" t="s">
        <v>2314</v>
      </c>
    </row>
    <row r="106">
      <c r="A106" s="1" t="s">
        <v>2315</v>
      </c>
      <c r="B106" s="1" t="str">
        <f>IFERROR(__xludf.DUMMYFUNCTION("GOOGLETRANSLATE(A:A, ""en"", ""te"")"),"వెస్ట్‌ల్యాండ్ లిమోసిన్")</f>
        <v>వెస్ట్‌ల్యాండ్ లిమోసిన్</v>
      </c>
      <c r="C106" s="1" t="s">
        <v>2316</v>
      </c>
      <c r="D106" s="1" t="str">
        <f>IFERROR(__xludf.DUMMYFUNCTION("GOOGLETRANSLATE(C:C, ""en"", ""te"")"),"వెస్ట్‌ల్యాండ్ లిమోసిన్ 1920 లలో బ్రిటిష్ సింగిల్-ఇంజిన్ నాలుగు-సీట్ల కాంతి రవాణా విమానం వెస్ట్‌ల్యాండ్ విమానాలు నిర్మించింది. మొదటి ప్రపంచ యుద్ధం ముగింపులో, విస్తరిస్తున్న ఏవియేషన్ మార్కెట్ యొక్క అవకాశం వెస్ట్‌ల్యాండ్ విమానాలను ముగ్గురు ప్రయాణీకులకు తేలి"&amp;"కపాటి రవాణా విమానాలను రూపొందించడానికి దారితీసింది. ఇది వెస్ట్‌ల్యాండ్ యొక్క మొట్టమొదటి వాణిజ్య విమానం మరియు వెస్ట్‌ల్యాండ్ లిమోసిన్ I ను నియమించింది. మొదటి విమానం (ప్రారంభంలో రిజిస్టర్డ్ K-126, కాని త్వరగా తిరిగి నమోదు చేయబడిన G- ఫోరా) జూలై 1919 లో ప్రయాణ"&amp;"ించారు. ఇంజిన్. ప్రయాణీకులు పరివేష్టిత క్యాబిన్లో ఉన్నారు మరియు పైలట్ నాలుగు సీట్ల ఓడరేవు వెనుక భాగంలో కూర్చున్నారు. అతని సీటు క్యాబిన్ పైకప్పు ద్వారా అతని తల పెంచడానికి వీలు కల్పించింది. రెండవ విమానం (G-EAJL) ను లిమోసిన్ II గా నియమించారు మరియు అక్టోబర్ 1"&amp;"919 లో పూర్తయింది. [2] క్రోయిడాన్ మరియు లే బౌర్గెట్ మధ్య ప్రయోగాత్మక ఎక్స్‌ప్రెస్ ఎయిర్ మెయిల్ సేవలో మొదటి మరియు రెండవ విమానాలు రెండు నెలలు సెప్టెంబర్ 1920 నుండి రెండు నెలలు ఉపయోగించబడ్డాయి. మూడవ విమానం నిర్మించబడింది మరియు మొదట కొత్త కాస్మోస్ బృహస్పతి ఇం"&amp;"జిన్‌తో టెస్ట్-ఫౌన్ చేయబడింది, కాని తరువాత ఫాల్కన్ III తో అమర్చబడింది. మరో నాలుగు విమానాలు నిర్మించబడ్డాయి, వాటిలో రెండు లండన్ నుండి పారిస్ మరియు బ్రస్సెల్స్ వరకు ప్రయాణించడానికి ఇన్‌స్టోన్ ఎయిర్ లైన్ ఉపయోగించాయి. వాయు మంత్రిత్వ శాఖ యొక్క 1920 వాణిజ్య విమ"&amp;"ాన పోటీలో ప్రవేశించడానికి, ఈ విమానం ఐదుగురు ప్రయాణీకులకు పెద్ద లిమోసిన్ III గా తిరిగి రూపొందించబడింది. ఇది 450 హెచ్‌పి నేపియర్ లయన్ ఇంజిన్‌ను ఉపయోగించింది. ఈ విమానం, 500 7,500 వైమానిక మంత్రిత్వ శాఖ బహుమతిని గెలుచుకుంది, కాని మరో ఒక విమానాలను మాత్రమే నిర్మ"&amp;"ించారు, తరువాత దీనిని ఇన్‌స్టోన్ ఎయిర్ లైన్ నిర్వహించింది. మొదటి లిమోసిన్ III (రిజిస్టర్డ్ జి-ఇయర్వ్) న్యూఫౌండ్లాండ్‌లో వైమానిక సర్వే కంపెనీ (న్యూఫౌండ్లాండ్) లిమిటెడ్ (సిడ్నీ కాటన్ చూడండి) చేత నిర్వహించబడినప్పుడు న్యూఫౌండ్లాండ్‌లో వాయు రవాణాకు మార్గదర్శకత"&amp;"్వం వహించింది. ఇది స్కిస్‌పై ఉపయోగించడంతో సహా ముద్ర మరియు మత్స్య మచ్చల కోసం ఉపయోగించబడింది. మునుపటి లిమోసిన్ IIS లో రెండు కూడా న్యూఫౌండ్లాండ్‌లో ముగుస్తాయి. ఈ సంస్థ 1923 చివరి వరకు న్యూఫౌండ్లాండ్‌లో పనిచేసింది, మెయిల్ మరియు ప్రయాణీకులను రిమోట్ అవుట్‌పోస్ట"&amp;"ులకు తీసుకెళ్లింది. బ్రిటిష్ సివిల్ ఎయిర్క్రాఫ్ట్ నుండి డేటా 1919-1972: వాల్యూమ్ III [3] సాధారణ లక్షణాల పనితీరు")</f>
        <v>వెస్ట్‌ల్యాండ్ లిమోసిన్ 1920 లలో బ్రిటిష్ సింగిల్-ఇంజిన్ నాలుగు-సీట్ల కాంతి రవాణా విమానం వెస్ట్‌ల్యాండ్ విమానాలు నిర్మించింది. మొదటి ప్రపంచ యుద్ధం ముగింపులో, విస్తరిస్తున్న ఏవియేషన్ మార్కెట్ యొక్క అవకాశం వెస్ట్‌ల్యాండ్ విమానాలను ముగ్గురు ప్రయాణీకులకు తేలికపాటి రవాణా విమానాలను రూపొందించడానికి దారితీసింది. ఇది వెస్ట్‌ల్యాండ్ యొక్క మొట్టమొదటి వాణిజ్య విమానం మరియు వెస్ట్‌ల్యాండ్ లిమోసిన్ I ను నియమించింది. మొదటి విమానం (ప్రారంభంలో రిజిస్టర్డ్ K-126, కాని త్వరగా తిరిగి నమోదు చేయబడిన G- ఫోరా) జూలై 1919 లో ప్రయాణించారు. ఇంజిన్. ప్రయాణీకులు పరివేష్టిత క్యాబిన్లో ఉన్నారు మరియు పైలట్ నాలుగు సీట్ల ఓడరేవు వెనుక భాగంలో కూర్చున్నారు. అతని సీటు క్యాబిన్ పైకప్పు ద్వారా అతని తల పెంచడానికి వీలు కల్పించింది. రెండవ విమానం (G-EAJL) ను లిమోసిన్ II గా నియమించారు మరియు అక్టోబర్ 1919 లో పూర్తయింది. [2] క్రోయిడాన్ మరియు లే బౌర్గెట్ మధ్య ప్రయోగాత్మక ఎక్స్‌ప్రెస్ ఎయిర్ మెయిల్ సేవలో మొదటి మరియు రెండవ విమానాలు రెండు నెలలు సెప్టెంబర్ 1920 నుండి రెండు నెలలు ఉపయోగించబడ్డాయి. మూడవ విమానం నిర్మించబడింది మరియు మొదట కొత్త కాస్మోస్ బృహస్పతి ఇంజిన్‌తో టెస్ట్-ఫౌన్ చేయబడింది, కాని తరువాత ఫాల్కన్ III తో అమర్చబడింది. మరో నాలుగు విమానాలు నిర్మించబడ్డాయి, వాటిలో రెండు లండన్ నుండి పారిస్ మరియు బ్రస్సెల్స్ వరకు ప్రయాణించడానికి ఇన్‌స్టోన్ ఎయిర్ లైన్ ఉపయోగించాయి. వాయు మంత్రిత్వ శాఖ యొక్క 1920 వాణిజ్య విమాన పోటీలో ప్రవేశించడానికి, ఈ విమానం ఐదుగురు ప్రయాణీకులకు పెద్ద లిమోసిన్ III గా తిరిగి రూపొందించబడింది. ఇది 450 హెచ్‌పి నేపియర్ లయన్ ఇంజిన్‌ను ఉపయోగించింది. ఈ విమానం, 500 7,500 వైమానిక మంత్రిత్వ శాఖ బహుమతిని గెలుచుకుంది, కాని మరో ఒక విమానాలను మాత్రమే నిర్మించారు, తరువాత దీనిని ఇన్‌స్టోన్ ఎయిర్ లైన్ నిర్వహించింది. మొదటి లిమోసిన్ III (రిజిస్టర్డ్ జి-ఇయర్వ్) న్యూఫౌండ్లాండ్‌లో వైమానిక సర్వే కంపెనీ (న్యూఫౌండ్లాండ్) లిమిటెడ్ (సిడ్నీ కాటన్ చూడండి) చేత నిర్వహించబడినప్పుడు న్యూఫౌండ్లాండ్‌లో వాయు రవాణాకు మార్గదర్శకత్వం వహించింది. ఇది స్కిస్‌పై ఉపయోగించడంతో సహా ముద్ర మరియు మత్స్య మచ్చల కోసం ఉపయోగించబడింది. మునుపటి లిమోసిన్ IIS లో రెండు కూడా న్యూఫౌండ్లాండ్‌లో ముగుస్తాయి. ఈ సంస్థ 1923 చివరి వరకు న్యూఫౌండ్లాండ్‌లో పనిచేసింది, మెయిల్ మరియు ప్రయాణీకులను రిమోట్ అవుట్‌పోస్టులకు తీసుకెళ్లింది. బ్రిటిష్ సివిల్ ఎయిర్క్రాఫ్ట్ నుండి డేటా 1919-1972: వాల్యూమ్ III [3] సాధారణ లక్షణాల పనితీరు</v>
      </c>
      <c r="E106" s="1" t="s">
        <v>2317</v>
      </c>
      <c r="M106" s="1" t="s">
        <v>2318</v>
      </c>
      <c r="N106" s="1" t="str">
        <f>IFERROR(__xludf.DUMMYFUNCTION("GOOGLETRANSLATE(M:M, ""en"", ""te"")"),"తేలికపాటి రవాణా బిప్‌లేన్")</f>
        <v>తేలికపాటి రవాణా బిప్‌లేన్</v>
      </c>
      <c r="P106" s="1" t="s">
        <v>2319</v>
      </c>
      <c r="Q106" s="1" t="str">
        <f>IFERROR(__xludf.DUMMYFUNCTION("GOOGLETRANSLATE(P:P, ""en"", ""te"")"),"వెస్ట్‌ల్యాండ్ విమానం")</f>
        <v>వెస్ట్‌ల్యాండ్ విమానం</v>
      </c>
      <c r="R106" s="1" t="s">
        <v>2320</v>
      </c>
      <c r="S106" s="1" t="s">
        <v>2321</v>
      </c>
      <c r="T106" s="1" t="str">
        <f>IFERROR(__xludf.DUMMYFUNCTION("GOOGLETRANSLATE(S:S, ""en"", ""te"")"),"R a బ్రూస్, p w పీటర్ [1]")</f>
        <v>R a బ్రూస్, p w పీటర్ [1]</v>
      </c>
      <c r="U106" s="3">
        <v>7122.0</v>
      </c>
      <c r="V106" s="1">
        <v>8.0</v>
      </c>
      <c r="W106" s="1">
        <v>1.0</v>
      </c>
      <c r="X106" s="1" t="s">
        <v>2322</v>
      </c>
      <c r="Y106" s="1" t="s">
        <v>2323</v>
      </c>
      <c r="Z106" s="1" t="s">
        <v>2324</v>
      </c>
      <c r="AA106" s="1" t="s">
        <v>2325</v>
      </c>
      <c r="AB106" s="1" t="s">
        <v>2326</v>
      </c>
      <c r="AC106" s="1" t="s">
        <v>2327</v>
      </c>
      <c r="AD106" s="1" t="s">
        <v>2328</v>
      </c>
      <c r="AE106" s="1" t="s">
        <v>2329</v>
      </c>
      <c r="AF106" s="1" t="s">
        <v>2330</v>
      </c>
      <c r="AG106" s="1" t="s">
        <v>2331</v>
      </c>
      <c r="AH106" s="1" t="s">
        <v>2332</v>
      </c>
      <c r="AJ106" s="1" t="s">
        <v>1893</v>
      </c>
      <c r="AX106" s="1">
        <v>1920.0</v>
      </c>
      <c r="BA106" s="1" t="s">
        <v>2333</v>
      </c>
      <c r="BB106" s="1">
        <v>1925.0</v>
      </c>
      <c r="BF106" s="1" t="s">
        <v>2334</v>
      </c>
      <c r="BI106" s="1" t="s">
        <v>2335</v>
      </c>
      <c r="CD106" s="2" t="s">
        <v>2336</v>
      </c>
      <c r="CK106" s="2" t="s">
        <v>2337</v>
      </c>
    </row>
    <row r="107">
      <c r="A107" s="1" t="s">
        <v>2338</v>
      </c>
      <c r="B107" s="1" t="str">
        <f>IFERROR(__xludf.DUMMYFUNCTION("GOOGLETRANSLATE(A:A, ""en"", ""te"")"),"బ్రిస్టల్ M.1")</f>
        <v>బ్రిస్టల్ M.1</v>
      </c>
      <c r="C107" s="1" t="s">
        <v>2339</v>
      </c>
      <c r="D107" s="1" t="str">
        <f>IFERROR(__xludf.DUMMYFUNCTION("GOOGLETRANSLATE(C:C, ""en"", ""te"")"),"బ్రిస్టల్ M.1 మోనోప్లేన్ స్కౌట్ మొదటి ప్రపంచ యుద్ధానికి బ్రిటిష్ మోనోప్లేన్ ఫైటర్. సంఘర్షణ సమయంలో ఉత్పత్తిని చేరుకున్న ఏకైక బ్రిటిష్ మోనోప్లేన్ పోరాట యోధుడు ఇది అనే వ్యత్యాసాన్ని కలిగి ఉంది. 1916 మధ్యలో, ఏరోనాటికల్ ఇంజనీర్ ఫ్రాంక్ బార్న్‌వెల్ నేతృత్వంలోని"&amp;" ప్రైవేట్ వెంచర్‌గా కొత్త ఫైటర్ విమానంలో బ్రిస్టల్‌లో పని ప్రారంభమైంది. ఎయిర్కో యొక్క డిహెచ్ 5 వంటి ఇతర బ్రిటిష్ తయారీదారుల సమకాలీన ప్రయత్నాలతో పోల్చితే, అభివృద్ధి చెందుతున్న డిజైన్ మరింత రాడికల్‌గా పరిగణించబడింది, ఇది అధిక ఏరోడైనమిక్‌గా శుభ్రమైన మోనోప్లే"&amp;"న్ కాన్ఫిగరేషన్‌ను అవలంబించింది. తయారీ ఇబ్బందులను తగ్గించడానికి సాంప్రదాయ కలప మరియు ఫాబ్రిక్ నిర్మాణ పద్ధతులను ఉపయోగించి నిర్మించిన జాగ్రత్తగా క్రమబద్ధమైన వృత్తాకార క్రాస్-సెక్షన్ ఫ్యూజ్‌లేజ్‌ను ఇది కలిగి ఉంది. 14 జూలై 1916 న, M.1A గా నియమించబడిన మొదటి నమ"&amp;"ూనా, దాని తొలి విమానాన్ని నిర్వహించింది, F.P. రేన్హామ్. పరీక్ష సమయంలో, ఈ రకం దాని సామర్థ్యాలను యుగానికి అధిక వేగవంతమైన విమానంగా త్వరగా ప్రదర్శించింది, ఇది గరిష్ట వేగాన్ని కలిగి ఉంది, ఇది సమకాలీన జర్మన్ ఫోకర్ ఐండెకర్ మరియు ఫ్రెంచ్ మోరేన్- ఏవైనా కంటే 30-50 "&amp;"mph (50–80 కిమీ/గం) ఎక్కువ సాల్నియర్ ఎన్ మోనోప్లేన్స్. వాగ్దానం ఉన్నప్పటికీ, 130 విమానాలు మాత్రమే నిర్మించబడ్డాయి. బ్రిటీష్ యుద్ధ కార్యాలయం మరియు ఆ సమయంలో రాయల్ ఫ్లయింగ్ కార్ప్స్ (ఆర్‌ఎఫ్‌సి) యొక్క చాలా మంది పైలట్లు మోనోప్లేన్ ప్లాట్‌ఫాం యొక్క సంస్థాగత అప"&amp;"నమ్మకం దీనికి కారణం, ఇది ప్రమాదంలో పడటం మరియు ఉపయోగించిన మరింత సాధారణ బిప్‌లేన్ కాన్ఫిగరేషన్ కంటే తక్కువ అని నమ్ముతుంది M.1 యొక్క సమకాలీనులలో చాలామంది. వెస్ట్రన్ ఫ్రంట్‌లో నిర్బంధించబడిన ఫ్రెంచ్ వైమానిక క్షేత్రాలచే సురక్షితంగా నిర్వహించబడే ల్యాండింగ్ వేగా"&amp;"న్ని కలిగి ఉన్న రకం యొక్క పర్యవసానంగా, M.1 సాధారణంగా మధ్యప్రాచ్యానికి మరియు బాల్కన్స్ థియేటర్లకు బదులుగా మోహరించబడింది. సింగిల్ ఏస్ పైలట్, కెప్టెన్ ఫ్రెడరిక్ డడ్లీ నంబర్ 150 స్క్వాడ్రన్ RAF కి చెందిన DFC, ఈ రకాన్ని ఎగరవేసాడు, అనేక మంది ప్రత్యర్థులను విజయవ"&amp;"ంతంగా కాల్చాడు. డిసెంబర్ 1918 లో, సర్విసియో డి ఏవియాసియన్ మిలిటార్ డి చిలీకి చెందిన లెఫ్టినెంట్ డాగోబెర్టో గోడోయ్, శాంటియాగో నుండి అర్జెంటీనాలోని మెన్డోజాకు వెళ్లారు, ఈ ఘనత అండీస్ మౌంటైన్ చైన్ అంతటా నిర్వహించిన మొట్టమొదటి విమానంగా రికార్డ్ చేయబడింది. మొదట"&amp;"ి ప్రపంచ యుద్ధంలో, పాల్గొనే దేశాలలో విమానాల రంగంలో వేగంగా అభివృద్ధి చెందుతున్నాయి, ప్రతి వైపు శత్రువుపై ప్రయోజనాన్ని పొందడం లక్ష్యంగా పెట్టుకుంది. 1916 వేసవిలో, బ్రిస్టల్ ఎయిర్‌ప్లేన్ కంపెనీ యొక్క చీఫ్ డిజైనర్ బ్రిటిష్ ఏరోనాటికల్ ఇంజనీర్ ఫ్రాంక్ బార్న్‌వె"&amp;"ల్, ఇప్పటికే ఉన్న ఫైటర్ విమానాల పనితీరు సరిపోదని గ్రహించి, కొత్త ఫైటర్ విమానాలను ఒక ప్రైవేట్ వెంచర్‌గా రూపొందించడం గురించి సెట్ చేయబడింది. ప్రయోగాత్మక ప్రయోజనాల కోసం, అనేక బ్రిస్టల్ స్కౌట్ డి విమానాలు 110 హార్స్‌పవర్ (82 కిలోవాట్) మతాధికారి రోటరీ ఇంజిన్ మ"&amp;"రియు పెద్ద-వ్యాసం కలిగిన ప్రొపెల్లర్లు; విజయవంతంగా పరిగణించబడుతున్న బార్న్‌వెల్ ఈ లక్షణాలను తన అభివృద్ధి చెందుతున్న రూపకల్పనలో చేర్చాలని నిర్ణయించుకున్నాడు. [1] ఏవియేషన్ రచయిత జె.ఎమ్. బ్రూస్ ప్రకారం, బార్‌వెల్ యొక్క ప్రాజెక్ట్ ప్రత్యర్థి బ్రిటిష్ విమాన తయ"&amp;"ారీదారు ఎయిర్కో యొక్క సమాంతర కార్యక్రమానికి విస్తృతంగా సమానంగా ఉంది, ఇది చివరికి dh.5 ను ఉత్పత్తి చేస్తుంది; ఏదేమైనా, బ్రిస్టల్ విమానం మరింత రాడికల్ మరియు ఇద్దరు యోధులలో ఉన్నతమైనదిగా పరిగణించబడింది. [1] ప్రత్యేకించి, బార్న్‌వెల్ ఏరోడైనమిక్‌గా శుభ్రమైన విమ"&amp;"ానాలను ఉత్పత్తి చేయడానికి గొప్ప ప్రయత్నాలు చేశాడు, నిర్మాణం మరియు నిర్వహణ కార్యకలాపాలను రెండింటినీ బాగా సులభతరం చేయడానికి చేసిన రాజీల కోసం ఆదా చేయండి. దీని ప్రకారం, అతను రకం కోసం మోనోప్లేన్ కాన్ఫిగరేషన్‌ను ఎంచుకున్నాడు; బ్రిటీష్ యుద్ధ కార్యాలయం అనేక ప్రమా"&amp;"దాల తరువాత సైనిక సేవ నుండి మోనోప్లేన్లను సమర్థవంతంగా నిషేధించినందున బ్రూస్ దీనిని ""బోల్డ్ కాన్సెప్షన్"" గా ప్రకటించాడు. [1] జూలై 1916 లో, బ్రిస్టల్ M.1 యొక్క హోదాను పొందిన ఈ రకానికి మొదటి ఉదాహరణ సంస్థ యొక్క బ్రిస్టల్ సదుపాయంలో రూపొందించబడింది. [1] ఇది ప్"&amp;"రాథమికంగా సింగిల్-సీట్ల ట్రాక్టర్ మోనోప్లేన్ ఫైటర్. [2] [3] 14 జూలై 1916 న, M.1A గా నియమించబడిన మొదటి నమూనా, దాని తొలి విమానాన్ని నిర్వహించింది, F.P. రేన్హామ్. [4] నివేదిక ప్రకారం, ఈ ప్రారంభ విమానంలో విమానం హై-స్పీడ్ ఫ్లైట్ కోసం దాని ఆప్టిట్యూడ్ చూపించింద"&amp;"ి, ఇది 132 mph వేగంతో చేరుకుంది. [5] కొంతకాలం దాని తొలి విమానంలో, మొదటి నమూనాను మూల్యాంకన ప్రయోజనాల కోసం యుద్ధ కార్యాలయం కొనుగోలు చేసింది. జూలై 1916 చివరలో, విల్ట్‌షైర్‌లోని ఉపవాన్లోని సెంట్రల్ ఫ్లయింగ్ స్కూల్ (సిఎఫ్‌ఎస్) కు M.1A పంపబడింది, అక్కడ అది పరీక"&amp;"్షకు గురైంది. [5] అధికారిక పరీక్ష విమానాల సమయంలో, M.1A దాని ఆకట్టుకునే పనితీరును ప్రదర్శించింది, ఇది గంటకు 128 మైళ్ళు (206 కిమీ/గం) గరిష్ట వేగాన్ని సాధించినట్లు నమోదు చేయబడింది, అలాగే 8 లో 10,000 అడుగుల (3,000 మీ) వరకు ఎక్కే సామర్థ్యం నిమిషాలు 30 సెకన్లు."&amp;" అదనంగా, దాని స్థిరత్వం సానుకూలంగా ఉన్నట్లు కనుగొనబడింది, ముఖ్యంగా దాని పార్శ్వ నిర్వహణ మరియు ""ల్యాండింగ్లో మితమైన కష్టం"" అనే రకం. [5] ఏదేమైనా, టెస్ట్ పైలట్ల నుండి కొన్ని ప్రతికూల అభిప్రాయాలు కూడా సేకరించబడ్డాయి, ఇందులో పరిమిత ముందుకు మరియు క్రిందికి ఉన"&amp;"్న దృశ్యంపై విమర్శలు ఉన్నాయి, [3] [4] ఇది ఎగరడానికి సాపేక్షంగా అలసిపోతుంది మరియు ఇంజిన్ రన్నింగ్ లేకుండా ఎగిరినప్పుడు ముక్కు-భారీగా ఉండటం. [[[4] 5] గ్రౌండ్ లెవెల్ వద్ద M.1A యొక్క గరిష్ట వేగాన్ని స్థాపించడానికి ఇది ఎటువంటి ప్రయత్నం చేయలేదని CFS గమనించింది,"&amp;" ఎత్తులో ఎగిరినప్పుడు గరిష్ట పనితీరును అందించడానికి ప్రొపెల్లర్ రూపొందించబడిందని పేర్కొంది. ఫ్లైట్ టెస్ట్ ప్రోగ్రామ్‌తో పాటు, ఆగష్టు 1916 లో ప్రోటోటైప్ కూడా స్టాటిక్ లోడింగ్ పరీక్షలకు లోబడి ఉంది, ఈ సమయంలో నిర్మాణాత్మక వైఫల్యానికి సంకేతం కనుగొనబడలేదు. [6] "&amp;"ఏకైక ప్రోటోటైప్ యొక్క పనితీరుతో సముచితంగా ఆకట్టుకున్న తరువాత, అక్టోబర్ 1916 లో, యుద్ధ కార్యాలయం బ్రిస్టల్‌కు కాంట్రాక్ట్ నెంబర్ 87/ఎ/761 ను జారీ చేసింది, మరింత పరీక్ష కోసం M.1B గా నియమించబడిన నాలుగు సవరించిన విమానాల బ్యాచ్‌ను ఆదేశించింది. [[[ 7] M.1A కూడా"&amp;" మెరుగైన ప్రమాణానికి పునర్నిర్మించబడుతుంది. [7] M.1B అనేక ప్రాంతాలలో మొదటి ప్రోటోటైప్ నుండి భిన్నంగా ఉంది, ఇది మరింత సాంప్రదాయిక క్యాబన్ అమరికను కలిగి ఉంది, ఇందులో నాలుగు స్ట్రెయిట్ స్టీల్ స్ట్రట్‌ల పిరమిడ్ ఉంటుంది, స్టార్‌బోర్డ్ వింగ్ రూట్‌లో పెద్ద క్లియ"&amp;"ర్-వ్యూ-అవుట్ ప్యానెల్‌తో పాటు ల్యాండింగ్ సమయంలో మెరుగైన దృశ్యం, మరియు పోర్ట్ వింగ్ రూట్ మీద అమర్చబడిన (7.7 మిమీ) విక్కర్స్ మెషిన్ గన్ .303 లో సింగిల్ .303 తో సాయుధమైంది. [4] [8] 15 డిసెంబర్ 1916 న, మొదటి M.1B ను CFS కు పంపిణీ చేశారు. [7] M.1 అభివృద్ధి అం"&amp;"తటా, యుద్ధ కార్యాలయం ఈ కార్యక్రమంపై తక్కువ ప్రాముఖ్యత ఉంది; బ్రూస్ ప్రకారం, సంస్థ దాని విధిని నిర్ణయించడానికి హడావిడిగా కనిపించలేదు. [9] ఈ విమానం పరీక్ష సమయంలో అద్భుతమైన పనితీరును ప్రదర్శించింది, ఇది సమకాలీన జర్మన్ ఫోకర్ ఐండెకర్ మరియు ఫ్రెంచ్ మోరనే-సాల్ని"&amp;"యర్ ఎన్ మోనోప్లేన్స్ కంటే 30-50 mph (50–80 కిమీ/గం) గరిష్ట వేగాన్ని కలిగి ఉంది. దాని వైమానిక పనితీరుతో పాటు, భూమి-ఆధారిత నిర్మాణ పరీక్షలు కూడా చాలా బలమైన ఫలితాలను ఇచ్చాయి. [7] రాయల్ ఎయిర్క్రాఫ్ట్ ఫ్యాక్టరీ S.E.5 మరియు సోప్విత్ ఒంటె వంటి సంఘర్షణ యొక్క ఐకాన"&amp;"ిక్ హై-పెర్ఫార్మెన్స్ బ్రిటిష్ యోధుల ముందుగానే ఉత్పత్తి విమానం అందుబాటులో ఉండేదని బ్రూస్ పేర్కొన్నాడు. ఏదేమైనా, యుద్ధ కార్యాలయం కొంతకాలం దాని తీర్పును కొనసాగించింది, బదులుగా విస్తృతమైన ట్రయల్స్ మరియు కార్యాచరణ మూల్యాంకనాలను ఎంచుకోవడానికి ఇష్టపడింది. [9] అ"&amp;"ంతిమంగా, M.1 ను వెస్ట్రన్ ఫ్రంట్‌లో సేవ కోసం వైమానిక మంత్రిత్వ శాఖ తిరస్కరించింది, ఎందుకంటే దాని ల్యాండింగ్ వేగం 49 mph వేగంతో చిన్న ఫ్రెంచ్ వైమానిక క్షేత్రాలకు చాలా ఎక్కువగా పరిగణించబడింది, అయినప్పటికీ, M.1A, ఎయిర్‌కో DH మధ్య తులనాత్మక పరీక్షలు. 2, మరియు"&amp;" రాయల్ ఎయిర్క్రాఫ్ట్ ఫ్యాక్టరీ B.E.12 వాటికి ఇలాంటి ల్యాండింగ్ దూరాలు ఉన్నాయని కనుగొన్నారు, అయితే రెండు బిప్‌లేన్‌ల ల్యాండింగ్ వేగం 5 mph నెమ్మదిగా మాత్రమే ఉంది. [10] [11] బ్రూస్ మోనోప్లేన్లకు వ్యతిరేకంగా పక్షపాతం మరియు కాక్‌పిట్ యొక్క పరిమిత క్రిందికి ఉన"&amp;"్న దృశ్యానికి గొప్ప అసహ్యం అని had హించాడు. దాని విధిలో భారీ పాత్ర పోషించింది. [11] ఈ ప్రతికూల దృక్పథం సార్వత్రికమైనది కాదు, బ్రూస్ ప్రకారం, M.1 యొక్క వేగం మరియు యుక్తి యొక్క కథలు ఫ్రంట్-లైన్ పైలట్లకు త్వరగా వ్యాపించాయి, ఈ రకాన్ని చుట్టుముట్టిన ఉత్సాహభరిత"&amp;"మైన పుకార్లు కూడా. [12] కొంతమంది రచయితలు M.1 తిరస్కరించబడిన కారణం, ఆ సమయంలో విస్తృతమైన నమ్మకం యొక్క పర్యవసానంగా మోనోప్లేన్ విమానం పోరాట సమయంలో అంతర్గతంగా అసురక్షితంగా ఉందని వాదనలు చేశారు. [13] రాయల్ ఫ్లయింగ్ కార్ప్స్ (ఆర్‌ఎఫ్‌సి) 10 సెప్టెంబర్ 1912 న బ్రి"&amp;"స్టల్-కోండా మోనోప్లేన్‌లలో ఒకదానిని క్రాష్ చేసిన తరువాత మోనోప్లేన్‌లపై సేవా వ్యాప్తంగా నిషేధించారు, మరియు తరువాత 1913 మోనోప్లేన్ కమిటీ డిజైన్ రకాన్ని క్లియర్ చేసినప్పటికీ, అక్కడ లోతైనది ఉంది పైలట్లలో మోనోప్లేన్స్ యొక్క అనుమానం పాతుకుపోయింది. ఈ అనుమానం RFC"&amp;" యొక్క వివిధ మొరాన్-సాల్నియర్ మోనోప్లేన్లతో, ముఖ్యంగా మొరాన్-సాల్నియర్ N తో RFC యొక్క తక్కువ అనుభవం ద్వారా బలోపేతం కావచ్చు, ఇది బైప్‌ల్స్‌తో పోల్చితే సాపేక్షంగా అధిక ల్యాండింగ్ వేగాన్ని కలిగి ఉందని బహిరంగంగా విమర్శించబడింది. ఈ యుగంలో, బిప్‌లేన్ కాన్ఫిగరేష"&amp;"న్‌లు సాధారణంగా బలంగా ఉండేవి, సివిల్ ఇంజనీర్లు వారి రూపకల్పనకు వంతెన నిర్మాణంలో ఉపయోగించే సాంప్రదాయ లెక్కలను వర్తింపజేయగలవు మరియు మోనోప్లేన్స్ కంటే బ్రేస్ చేయడం సులభం. [14] ఏదేమైనా, 3 ఆగస్టు 1917 న, 125 విమానాల ఉత్పత్తి ఉత్తర్వును యుద్ధ కార్యాలయం ఉంచారు. "&amp;"[15] M.1C గా నియమించబడిన ఈ విమానాలు ఒకే 110 HP LE RHôNE 9J రోటరీ ఇంజిన్ చేత శక్తిని పొందాయి మరియు ఒకే విక్కర్స్ మెషిన్ గన్‌తో సాయుధమయ్యాయి, ఇది పైలట్ ముందు నేరుగా కేంద్రంగా మౌంట్ చేయబడింది. [16] వీటిలో, ఒకే M.1, రిజిస్టర్డ్ G-EVEP బ్రిస్టల్ లూసిఫెర్ త్రీ "&amp;"సిలిండర్ రేడియల్ ఇంజిన్ కోసం హై-స్పీడ్ టెస్ట్‌బెడ్‌గా పునర్నిర్మించబడింది. ఈ విమానం M.1D గా నియమించబడింది. [17] బ్రిస్టల్ M.1 సింగిల్-సీట్ల ట్రాక్టర్ మోనోప్లేన్. ఇది ఒకే మతాధికారి రోటరీ ఇంజిన్ ద్వారా శక్తిని పొందింది, ఇది 110 హార్స్‌పవర్ (82 కిలోవాట్) వరక"&amp;"ు ఉత్పత్తి చేయగలదు, ఇది సాపేక్షంగా పెద్ద జంట-బ్లేడెడ్ ప్రొపెల్లర్‌ను నడిపించింది, ఇది డ్రాగ్‌ను తగ్గించే ఉద్దేశ్యంతో స్థూలమైన అర్ధగోళ స్పిన్నర్‌తో అమర్చబడింది. [18 సాహసుడు M.1 జాగ్రత్తగా క్రమబద్ధమైన వృత్తాకార క్రాస్-సెక్షన్ ఫ్యూజ్‌లేజ్‌ను కలిగి ఉంది, ఇది "&amp;"తయారీ ఇబ్బందులను తగ్గించడానికి సాంప్రదాయ కలప మరియు ఫాబ్రిక్ నిర్మాణ పద్ధతులను కలిగి ఉంది. [5] ఫాబ్రిక్లో కప్పబడిన విమానం యొక్క వెలుపలి భాగం పూర్తిగా ఫెయిర్ చేయబడింది; బ్రూస్ ""దాని రోజు యొక్క సరళమైన మరియు పరిశుభ్రమైన విమానాలలో ఒకటి"" గా సూచించిన రకాన్ని ఇ"&amp;"ది దోహదపడే అంశం. [1] M.1 ను భుజం-మౌంటెడ్ రెక్కతో అమర్చారు, అది ఎయిర్ఫ్రేమ్ యొక్క ఎగువ లాంగన్లకు జతచేయబడింది. [1] ఇది రెక్క మరియు దిగువ ఫ్యూజ్‌లేజ్ మధ్య నడిచే ఫ్లయింగ్ వైర్లతో కలుపుతారు, అలాగే రెక్కల నుండి క్యాబనేకు వైర్లు ల్యాండింగ్ చేయడం పైలట్ యొక్క కాక్"&amp;"‌పిట్‌పై ఉంచిన సెమీ-వృత్తాకార స్టీల్ ట్యూబ్ హోప్స్‌తో కూడిన ఒక జత; పైలట్ యొక్క ప్రవేశాన్ని మరియు ఎగ్రెస్లను కాక్‌పిట్‌లో వారి స్థానానికి బాగా సులభతరం చేయడానికి ఇది ఆకారంలో ఉంది. [7] రెక్కలు చిట్కా వద్ద విస్తృత సెమీ-ఎలిప్టికల్ వెనుక వైపుకు ఉన్నాయి, దీని అర"&amp;"్థం ఫ్రంట్ స్పార్ వెనుక భాగం కంటే చాలా తక్కువగా ఉంటుంది మరియు ఫార్వర్డ్ స్పార్ యొక్క ముగింపు ఇంటర్-స్పార్ బ్రేసింగ్ లేదు. [20] పైలట్‌కు అందుబాటులో ఉన్న క్రింది దృష్టిని పెంచడానికి, స్టార్‌బోర్డ్ వింగ్ రూట్‌లో గణనీయమైన ఇంటర్-స్పార్ కటౌట్ ఉంది. [7] 1917–18ల"&amp;"ో మొత్తం 33 M.1C లను మధ్యప్రాచ్యం మరియు బాల్కన్లకు మోహరించారని నమ్ముతారు, మిగిలినవి ప్రధానంగా బ్రిటిష్ ప్రధాన భూభాగంలో ఉన్న అనేక శిక్షణా విభాగాలకు కేటాయించబడ్డాయి. [22] నివేదిక ప్రకారం, ఈ రకం RFC యొక్క వివిధ సీనియర్ అధికారులకు వ్యక్తిగత మౌంట్‌లుగా జనాదరణ "&amp;"పొందిన స్థాయిని కనుగొంది. [23] 1917 లో ఒకే M.1C కూడా ఫ్రాన్స్‌కు పంపబడింది, అయినప్పటికీ ఇది మూల్యాంకన ప్రయోజనాల కోసం మాత్రమే అని నమ్ముతారు. M.1C ని మోహరించడానికి అధికారిక అయిష్టత యొక్క వాతావరణం ఉందని బ్రూస్ పేర్కొన్నాడు, ఇది ఫైటర్‌కు కార్యకలాపాల్లో పాల్గొ"&amp;"నడానికి వివిధ అవకాశాలను నిరాకరించడానికి దారితీసింది. [24] నంబర్ 111 స్క్వాడ్రన్ యొక్క అధికారిక చారిత్రక ఖాతా ప్రకారం, పాలస్తీనా థియేటర్‌కు M.1 ని మోహరించడం శత్రు వైమానిక నిఘా కార్యకలాపాల కార్యకలాపాలను తరచుగా అడ్డుకుంటుంది, వాటిని సాధారణంగా అధిక ఎత్తు నుండ"&amp;"ి పనిచేయమని బలవంతం చేసింది. ఏదేమైనా, స్నేహపూర్వక దీర్ఘ-శ్రేణి నిఘా విమానాలకు మద్దతుగా ఎస్కార్ట్ మిషన్లు నిర్వహించడానికి అవసరమైన ఓర్పు వారికి లేదని కూడా గుర్తించబడింది. [25] ఈ ప్రాంతంలోని టర్కిష్ దళాలకు వ్యతిరేకంగా గ్రౌండ్ అటాక్ మిషన్లు నిర్వహించడానికి ఈ ర"&amp;"కాన్ని భారీగా ఉపయోగించారు. బ్రూస్ ప్రకారం, అధిక ఇంజిన్ ఉష్ణోగ్రతను బాగా వెదజల్లడానికి వేడి పరిస్థితులలో పనిచేసేటప్పుడు సెంట్రల్ స్పిన్నర్ తరచుగా తొలగించబడుతుంది. [26] మాసిడోనియన్ ఫ్రంట్‌లో పనిచేసిన వారిలో అత్యంత విజయవంతమైన M.1C పైలట్ కెప్టెన్ ఫ్రెడరిక్ డడ"&amp;"్లీ ట్రావెర్స్ డిఎఫ్‌సి నంబర్ 150 స్క్వాడ్రన్ RAF, ఈ రకంలో ఏకైక ఏస్ అయ్యాడు. ట్రావర్స్ రాయల్ ఎయిర్క్రాఫ్ట్ ఫ్యాక్టరీ SE.5A నుండి మారారు, దీనిలో అతను తన నాలుగు హత్యలలో మూడింటిని చేశాడు మరియు అతని చివరి ఐదు విజయాలు 2 మరియు 16 సెప్టెంబర్ 1918 మధ్య చేశాడు, బహ"&amp;"ుశా ఒకే M.1C, సీరియల్ నంబర్ C4976 లో. అతని బాధితుల్లో ఒకరు ఫోకర్ డి.విఐఐ, దాని రోజు యొక్క ఉత్తమ జర్మన్ ఫైటర్‌గా విస్తృతంగా పరిగణించబడుతుంది. [సైటేషన్ అవసరం] 1918 రెండవ భాగంలో, చిలీకి 12 M.1C ల బ్యాచ్ పంపిణీ చేయబడింది. బ్రిటన్లో చిలీ కోసం నిర్మించిన ఆల్మీర"&amp;"ాంటే లాటోరే మరియు అల్మిరాంటే కోక్రాన్ యుద్ధనౌకల కోసం, కానీ అవి పూర్తయ్యే ముందు రాయల్ నేవీ ఉపయోగం కోసం కమాండర్‌ చేసినవి. [24] ఈ యోధులలో ఒకరు, లెఫ్టినెంట్ డాగోబెర్టో గోడోయ్ చేత ఎగురుతూ, శాంటియాగో నుండి అర్జెంటీనాలోని మెన్డోజాకు మరియు 12 డిసెంబర్ 1918 న తిరి"&amp;"గి వెళ్లడానికి ఉపయోగించబడింది, ఇది అండీస్ పర్వత గొలుసు మీదుగా తయారు చేసిన మొదటి విమానంగా నమోదు చేయబడింది. [23] [ 27] 11 నవంబర్ 1918 నాటి యుద్ధ విరమణపై సంతకం చేసిన తరువాత, ఇది శత్రుత్వాలను సమర్థవంతంగా ముగించింది, అనేక మాజీ సైనిక M.1 లు పౌర సేవలో తిరిగి అమ్"&amp;"మబడ్డాయి. [27] ఈ సామర్థ్యంలో, ఈ రకాన్ని తరచుగా క్రీడా మరియు రేసింగ్ విమానంగా ఉపయోగించారు. ఏకైక లూసిఫెర్-ఇంజిన్ M.1D, ఎరుపు మరియు రిజిస్టర్డ్ G-EVEP పెయింట్ చేయబడింది, 1922 లో విజయవంతంగా పాల్గొంది, 1922 ఏరియల్ డెర్బీలో వికలాంగ బహుమతిని గెలుచుకుంది, L.L. కా"&amp;"ర్టర్ పైలట్ చేయబడింది. [28] మరుసటి సంవత్సరం, ఇది ప్రత్యేకంగా ట్యూన్ చేయబడిన 140 హెచ్‌పి (100 కిలోవాట్) లూసిఫెర్ ఇంజిన్‌తో అమర్చబడింది మరియు గ్రోస్వెనర్ కప్ కోసం ప్రవేశించింది: అయినప్పటికీ, క్రోయిడాన్ విమానాశ్రయానికి సంబంధించిన సర్రేలోని చెర్ట్సీలో జరిగిన "&amp;"ప్రమాదంలో విమానం పోయింది, ఫలితంగా, ఫలితంగా, పైలట్ మరణం, ఎర్నెస్ట్ లెస్లీ ఫుట్. [27] ఎన్సైక్లోపీడియా ఆఫ్ మిలిటరీ ఎయిర్క్రాఫ్ట్ నుండి డేటా, [29] బ్రిస్టల్ M.1 [30] సాధారణ లక్షణాల పనితీరు ఆయుధాలు మరొకటి స్థానికంగా నిర్మించబడ్డాయి, RAF సీరియల్ నంబర్ C4988 ను "&amp;"అందుకున్నారు, 1918 లో డాగోబెర్టో గోడోయ్ చేత ఎగురుతున్న మోనోప్లేన్. ఇది. ఇది వేర్వేరు విమానయాన సంఘటనలపై డిస్ప్లేల కోసం ఉపయోగిస్తారు. [36] సంబంధిత జాబితాలు")</f>
        <v>బ్రిస్టల్ M.1 మోనోప్లేన్ స్కౌట్ మొదటి ప్రపంచ యుద్ధానికి బ్రిటిష్ మోనోప్లేన్ ఫైటర్. సంఘర్షణ సమయంలో ఉత్పత్తిని చేరుకున్న ఏకైక బ్రిటిష్ మోనోప్లేన్ పోరాట యోధుడు ఇది అనే వ్యత్యాసాన్ని కలిగి ఉంది. 1916 మధ్యలో, ఏరోనాటికల్ ఇంజనీర్ ఫ్రాంక్ బార్న్‌వెల్ నేతృత్వంలోని ప్రైవేట్ వెంచర్‌గా కొత్త ఫైటర్ విమానంలో బ్రిస్టల్‌లో పని ప్రారంభమైంది. ఎయిర్కో యొక్క డిహెచ్ 5 వంటి ఇతర బ్రిటిష్ తయారీదారుల సమకాలీన ప్రయత్నాలతో పోల్చితే, అభివృద్ధి చెందుతున్న డిజైన్ మరింత రాడికల్‌గా పరిగణించబడింది, ఇది అధిక ఏరోడైనమిక్‌గా శుభ్రమైన మోనోప్లేన్ కాన్ఫిగరేషన్‌ను అవలంబించింది. తయారీ ఇబ్బందులను తగ్గించడానికి సాంప్రదాయ కలప మరియు ఫాబ్రిక్ నిర్మాణ పద్ధతులను ఉపయోగించి నిర్మించిన జాగ్రత్తగా క్రమబద్ధమైన వృత్తాకార క్రాస్-సెక్షన్ ఫ్యూజ్‌లేజ్‌ను ఇది కలిగి ఉంది. 14 జూలై 1916 న, M.1A గా నియమించబడిన మొదటి నమూనా, దాని తొలి విమానాన్ని నిర్వహించింది, F.P. రేన్హామ్. పరీక్ష సమయంలో, ఈ రకం దాని సామర్థ్యాలను యుగానికి అధిక వేగవంతమైన విమానంగా త్వరగా ప్రదర్శించింది, ఇది గరిష్ట వేగాన్ని కలిగి ఉంది, ఇది సమకాలీన జర్మన్ ఫోకర్ ఐండెకర్ మరియు ఫ్రెంచ్ మోరేన్- ఏవైనా కంటే 30-50 mph (50–80 కిమీ/గం) ఎక్కువ సాల్నియర్ ఎన్ మోనోప్లేన్స్. వాగ్దానం ఉన్నప్పటికీ, 130 విమానాలు మాత్రమే నిర్మించబడ్డాయి. బ్రిటీష్ యుద్ధ కార్యాలయం మరియు ఆ సమయంలో రాయల్ ఫ్లయింగ్ కార్ప్స్ (ఆర్‌ఎఫ్‌సి) యొక్క చాలా మంది పైలట్లు మోనోప్లేన్ ప్లాట్‌ఫాం యొక్క సంస్థాగత అపనమ్మకం దీనికి కారణం, ఇది ప్రమాదంలో పడటం మరియు ఉపయోగించిన మరింత సాధారణ బిప్‌లేన్ కాన్ఫిగరేషన్ కంటే తక్కువ అని నమ్ముతుంది M.1 యొక్క సమకాలీనులలో చాలామంది. వెస్ట్రన్ ఫ్రంట్‌లో నిర్బంధించబడిన ఫ్రెంచ్ వైమానిక క్షేత్రాలచే సురక్షితంగా నిర్వహించబడే ల్యాండింగ్ వేగాన్ని కలిగి ఉన్న రకం యొక్క పర్యవసానంగా, M.1 సాధారణంగా మధ్యప్రాచ్యానికి మరియు బాల్కన్స్ థియేటర్లకు బదులుగా మోహరించబడింది. సింగిల్ ఏస్ పైలట్, కెప్టెన్ ఫ్రెడరిక్ డడ్లీ నంబర్ 150 స్క్వాడ్రన్ RAF కి చెందిన DFC, ఈ రకాన్ని ఎగరవేసాడు, అనేక మంది ప్రత్యర్థులను విజయవంతంగా కాల్చాడు. డిసెంబర్ 1918 లో, సర్విసియో డి ఏవియాసియన్ మిలిటార్ డి చిలీకి చెందిన లెఫ్టినెంట్ డాగోబెర్టో గోడోయ్, శాంటియాగో నుండి అర్జెంటీనాలోని మెన్డోజాకు వెళ్లారు, ఈ ఘనత అండీస్ మౌంటైన్ చైన్ అంతటా నిర్వహించిన మొట్టమొదటి విమానంగా రికార్డ్ చేయబడింది. మొదటి ప్రపంచ యుద్ధంలో, పాల్గొనే దేశాలలో విమానాల రంగంలో వేగంగా అభివృద్ధి చెందుతున్నాయి, ప్రతి వైపు శత్రువుపై ప్రయోజనాన్ని పొందడం లక్ష్యంగా పెట్టుకుంది. 1916 వేసవిలో, బ్రిస్టల్ ఎయిర్‌ప్లేన్ కంపెనీ యొక్క చీఫ్ డిజైనర్ బ్రిటిష్ ఏరోనాటికల్ ఇంజనీర్ ఫ్రాంక్ బార్న్‌వెల్, ఇప్పటికే ఉన్న ఫైటర్ విమానాల పనితీరు సరిపోదని గ్రహించి, కొత్త ఫైటర్ విమానాలను ఒక ప్రైవేట్ వెంచర్‌గా రూపొందించడం గురించి సెట్ చేయబడింది. ప్రయోగాత్మక ప్రయోజనాల కోసం, అనేక బ్రిస్టల్ స్కౌట్ డి విమానాలు 110 హార్స్‌పవర్ (82 కిలోవాట్) మతాధికారి రోటరీ ఇంజిన్ మరియు పెద్ద-వ్యాసం కలిగిన ప్రొపెల్లర్లు; విజయవంతంగా పరిగణించబడుతున్న బార్న్‌వెల్ ఈ లక్షణాలను తన అభివృద్ధి చెందుతున్న రూపకల్పనలో చేర్చాలని నిర్ణయించుకున్నాడు. [1] ఏవియేషన్ రచయిత జె.ఎమ్. బ్రూస్ ప్రకారం, బార్‌వెల్ యొక్క ప్రాజెక్ట్ ప్రత్యర్థి బ్రిటిష్ విమాన తయారీదారు ఎయిర్కో యొక్క సమాంతర కార్యక్రమానికి విస్తృతంగా సమానంగా ఉంది, ఇది చివరికి dh.5 ను ఉత్పత్తి చేస్తుంది; ఏదేమైనా, బ్రిస్టల్ విమానం మరింత రాడికల్ మరియు ఇద్దరు యోధులలో ఉన్నతమైనదిగా పరిగణించబడింది. [1] ప్రత్యేకించి, బార్న్‌వెల్ ఏరోడైనమిక్‌గా శుభ్రమైన విమానాలను ఉత్పత్తి చేయడానికి గొప్ప ప్రయత్నాలు చేశాడు, నిర్మాణం మరియు నిర్వహణ కార్యకలాపాలను రెండింటినీ బాగా సులభతరం చేయడానికి చేసిన రాజీల కోసం ఆదా చేయండి. దీని ప్రకారం, అతను రకం కోసం మోనోప్లేన్ కాన్ఫిగరేషన్‌ను ఎంచుకున్నాడు; బ్రిటీష్ యుద్ధ కార్యాలయం అనేక ప్రమాదాల తరువాత సైనిక సేవ నుండి మోనోప్లేన్లను సమర్థవంతంగా నిషేధించినందున బ్రూస్ దీనిని "బోల్డ్ కాన్సెప్షన్" గా ప్రకటించాడు. [1] జూలై 1916 లో, బ్రిస్టల్ M.1 యొక్క హోదాను పొందిన ఈ రకానికి మొదటి ఉదాహరణ సంస్థ యొక్క బ్రిస్టల్ సదుపాయంలో రూపొందించబడింది. [1] ఇది ప్రాథమికంగా సింగిల్-సీట్ల ట్రాక్టర్ మోనోప్లేన్ ఫైటర్. [2] [3] 14 జూలై 1916 న, M.1A గా నియమించబడిన మొదటి నమూనా, దాని తొలి విమానాన్ని నిర్వహించింది, F.P. రేన్హామ్. [4] నివేదిక ప్రకారం, ఈ ప్రారంభ విమానంలో విమానం హై-స్పీడ్ ఫ్లైట్ కోసం దాని ఆప్టిట్యూడ్ చూపించింది, ఇది 132 mph వేగంతో చేరుకుంది. [5] కొంతకాలం దాని తొలి విమానంలో, మొదటి నమూనాను మూల్యాంకన ప్రయోజనాల కోసం యుద్ధ కార్యాలయం కొనుగోలు చేసింది. జూలై 1916 చివరలో, విల్ట్‌షైర్‌లోని ఉపవాన్లోని సెంట్రల్ ఫ్లయింగ్ స్కూల్ (సిఎఫ్‌ఎస్) కు M.1A పంపబడింది, అక్కడ అది పరీక్షకు గురైంది. [5] అధికారిక పరీక్ష విమానాల సమయంలో, M.1A దాని ఆకట్టుకునే పనితీరును ప్రదర్శించింది, ఇది గంటకు 128 మైళ్ళు (206 కిమీ/గం) గరిష్ట వేగాన్ని సాధించినట్లు నమోదు చేయబడింది, అలాగే 8 లో 10,000 అడుగుల (3,000 మీ) వరకు ఎక్కే సామర్థ్యం నిమిషాలు 30 సెకన్లు. అదనంగా, దాని స్థిరత్వం సానుకూలంగా ఉన్నట్లు కనుగొనబడింది, ముఖ్యంగా దాని పార్శ్వ నిర్వహణ మరియు "ల్యాండింగ్లో మితమైన కష్టం" అనే రకం. [5] ఏదేమైనా, టెస్ట్ పైలట్ల నుండి కొన్ని ప్రతికూల అభిప్రాయాలు కూడా సేకరించబడ్డాయి, ఇందులో పరిమిత ముందుకు మరియు క్రిందికి ఉన్న దృశ్యంపై విమర్శలు ఉన్నాయి, [3] [4] ఇది ఎగరడానికి సాపేక్షంగా అలసిపోతుంది మరియు ఇంజిన్ రన్నింగ్ లేకుండా ఎగిరినప్పుడు ముక్కు-భారీగా ఉండటం. [[[4] 5] గ్రౌండ్ లెవెల్ వద్ద M.1A యొక్క గరిష్ట వేగాన్ని స్థాపించడానికి ఇది ఎటువంటి ప్రయత్నం చేయలేదని CFS గమనించింది, ఎత్తులో ఎగిరినప్పుడు గరిష్ట పనితీరును అందించడానికి ప్రొపెల్లర్ రూపొందించబడిందని పేర్కొంది. ఫ్లైట్ టెస్ట్ ప్రోగ్రామ్‌తో పాటు, ఆగష్టు 1916 లో ప్రోటోటైప్ కూడా స్టాటిక్ లోడింగ్ పరీక్షలకు లోబడి ఉంది, ఈ సమయంలో నిర్మాణాత్మక వైఫల్యానికి సంకేతం కనుగొనబడలేదు. [6] ఏకైక ప్రోటోటైప్ యొక్క పనితీరుతో సముచితంగా ఆకట్టుకున్న తరువాత, అక్టోబర్ 1916 లో, యుద్ధ కార్యాలయం బ్రిస్టల్‌కు కాంట్రాక్ట్ నెంబర్ 87/ఎ/761 ను జారీ చేసింది, మరింత పరీక్ష కోసం M.1B గా నియమించబడిన నాలుగు సవరించిన విమానాల బ్యాచ్‌ను ఆదేశించింది. [[[ 7] M.1A కూడా మెరుగైన ప్రమాణానికి పునర్నిర్మించబడుతుంది. [7] M.1B అనేక ప్రాంతాలలో మొదటి ప్రోటోటైప్ నుండి భిన్నంగా ఉంది, ఇది మరింత సాంప్రదాయిక క్యాబన్ అమరికను కలిగి ఉంది, ఇందులో నాలుగు స్ట్రెయిట్ స్టీల్ స్ట్రట్‌ల పిరమిడ్ ఉంటుంది, స్టార్‌బోర్డ్ వింగ్ రూట్‌లో పెద్ద క్లియర్-వ్యూ-అవుట్ ప్యానెల్‌తో పాటు ల్యాండింగ్ సమయంలో మెరుగైన దృశ్యం, మరియు పోర్ట్ వింగ్ రూట్ మీద అమర్చబడిన (7.7 మిమీ) విక్కర్స్ మెషిన్ గన్ .303 లో సింగిల్ .303 తో సాయుధమైంది. [4] [8] 15 డిసెంబర్ 1916 న, మొదటి M.1B ను CFS కు పంపిణీ చేశారు. [7] M.1 అభివృద్ధి అంతటా, యుద్ధ కార్యాలయం ఈ కార్యక్రమంపై తక్కువ ప్రాముఖ్యత ఉంది; బ్రూస్ ప్రకారం, సంస్థ దాని విధిని నిర్ణయించడానికి హడావిడిగా కనిపించలేదు. [9] ఈ విమానం పరీక్ష సమయంలో అద్భుతమైన పనితీరును ప్రదర్శించింది, ఇది సమకాలీన జర్మన్ ఫోకర్ ఐండెకర్ మరియు ఫ్రెంచ్ మోరనే-సాల్నియర్ ఎన్ మోనోప్లేన్స్ కంటే 30-50 mph (50–80 కిమీ/గం) గరిష్ట వేగాన్ని కలిగి ఉంది. దాని వైమానిక పనితీరుతో పాటు, భూమి-ఆధారిత నిర్మాణ పరీక్షలు కూడా చాలా బలమైన ఫలితాలను ఇచ్చాయి. [7] రాయల్ ఎయిర్క్రాఫ్ట్ ఫ్యాక్టరీ S.E.5 మరియు సోప్విత్ ఒంటె వంటి సంఘర్షణ యొక్క ఐకానిక్ హై-పెర్ఫార్మెన్స్ బ్రిటిష్ యోధుల ముందుగానే ఉత్పత్తి విమానం అందుబాటులో ఉండేదని బ్రూస్ పేర్కొన్నాడు. ఏదేమైనా, యుద్ధ కార్యాలయం కొంతకాలం దాని తీర్పును కొనసాగించింది, బదులుగా విస్తృతమైన ట్రయల్స్ మరియు కార్యాచరణ మూల్యాంకనాలను ఎంచుకోవడానికి ఇష్టపడింది. [9] అంతిమంగా, M.1 ను వెస్ట్రన్ ఫ్రంట్‌లో సేవ కోసం వైమానిక మంత్రిత్వ శాఖ తిరస్కరించింది, ఎందుకంటే దాని ల్యాండింగ్ వేగం 49 mph వేగంతో చిన్న ఫ్రెంచ్ వైమానిక క్షేత్రాలకు చాలా ఎక్కువగా పరిగణించబడింది, అయినప్పటికీ, M.1A, ఎయిర్‌కో DH మధ్య తులనాత్మక పరీక్షలు. 2, మరియు రాయల్ ఎయిర్క్రాఫ్ట్ ఫ్యాక్టరీ B.E.12 వాటికి ఇలాంటి ల్యాండింగ్ దూరాలు ఉన్నాయని కనుగొన్నారు, అయితే రెండు బిప్‌లేన్‌ల ల్యాండింగ్ వేగం 5 mph నెమ్మదిగా మాత్రమే ఉంది. [10] [11] బ్రూస్ మోనోప్లేన్లకు వ్యతిరేకంగా పక్షపాతం మరియు కాక్‌పిట్ యొక్క పరిమిత క్రిందికి ఉన్న దృశ్యానికి గొప్ప అసహ్యం అని had హించాడు. దాని విధిలో భారీ పాత్ర పోషించింది. [11] ఈ ప్రతికూల దృక్పథం సార్వత్రికమైనది కాదు, బ్రూస్ ప్రకారం, M.1 యొక్క వేగం మరియు యుక్తి యొక్క కథలు ఫ్రంట్-లైన్ పైలట్లకు త్వరగా వ్యాపించాయి, ఈ రకాన్ని చుట్టుముట్టిన ఉత్సాహభరితమైన పుకార్లు కూడా. [12] కొంతమంది రచయితలు M.1 తిరస్కరించబడిన కారణం, ఆ సమయంలో విస్తృతమైన నమ్మకం యొక్క పర్యవసానంగా మోనోప్లేన్ విమానం పోరాట సమయంలో అంతర్గతంగా అసురక్షితంగా ఉందని వాదనలు చేశారు. [13] రాయల్ ఫ్లయింగ్ కార్ప్స్ (ఆర్‌ఎఫ్‌సి) 10 సెప్టెంబర్ 1912 న బ్రిస్టల్-కోండా మోనోప్లేన్‌లలో ఒకదానిని క్రాష్ చేసిన తరువాత మోనోప్లేన్‌లపై సేవా వ్యాప్తంగా నిషేధించారు, మరియు తరువాత 1913 మోనోప్లేన్ కమిటీ డిజైన్ రకాన్ని క్లియర్ చేసినప్పటికీ, అక్కడ లోతైనది ఉంది పైలట్లలో మోనోప్లేన్స్ యొక్క అనుమానం పాతుకుపోయింది. ఈ అనుమానం RFC యొక్క వివిధ మొరాన్-సాల్నియర్ మోనోప్లేన్లతో, ముఖ్యంగా మొరాన్-సాల్నియర్ N తో RFC యొక్క తక్కువ అనుభవం ద్వారా బలోపేతం కావచ్చు, ఇది బైప్‌ల్స్‌తో పోల్చితే సాపేక్షంగా అధిక ల్యాండింగ్ వేగాన్ని కలిగి ఉందని బహిరంగంగా విమర్శించబడింది. ఈ యుగంలో, బిప్‌లేన్ కాన్ఫిగరేషన్‌లు సాధారణంగా బలంగా ఉండేవి, సివిల్ ఇంజనీర్లు వారి రూపకల్పనకు వంతెన నిర్మాణంలో ఉపయోగించే సాంప్రదాయ లెక్కలను వర్తింపజేయగలవు మరియు మోనోప్లేన్స్ కంటే బ్రేస్ చేయడం సులభం. [14] ఏదేమైనా, 3 ఆగస్టు 1917 న, 125 విమానాల ఉత్పత్తి ఉత్తర్వును యుద్ధ కార్యాలయం ఉంచారు. [15] M.1C గా నియమించబడిన ఈ విమానాలు ఒకే 110 HP LE RHôNE 9J రోటరీ ఇంజిన్ చేత శక్తిని పొందాయి మరియు ఒకే విక్కర్స్ మెషిన్ గన్‌తో సాయుధమయ్యాయి, ఇది పైలట్ ముందు నేరుగా కేంద్రంగా మౌంట్ చేయబడింది. [16] వీటిలో, ఒకే M.1, రిజిస్టర్డ్ G-EVEP బ్రిస్టల్ లూసిఫెర్ త్రీ సిలిండర్ రేడియల్ ఇంజిన్ కోసం హై-స్పీడ్ టెస్ట్‌బెడ్‌గా పునర్నిర్మించబడింది. ఈ విమానం M.1D గా నియమించబడింది. [17] బ్రిస్టల్ M.1 సింగిల్-సీట్ల ట్రాక్టర్ మోనోప్లేన్. ఇది ఒకే మతాధికారి రోటరీ ఇంజిన్ ద్వారా శక్తిని పొందింది, ఇది 110 హార్స్‌పవర్ (82 కిలోవాట్) వరకు ఉత్పత్తి చేయగలదు, ఇది సాపేక్షంగా పెద్ద జంట-బ్లేడెడ్ ప్రొపెల్లర్‌ను నడిపించింది, ఇది డ్రాగ్‌ను తగ్గించే ఉద్దేశ్యంతో స్థూలమైన అర్ధగోళ స్పిన్నర్‌తో అమర్చబడింది. [18 సాహసుడు M.1 జాగ్రత్తగా క్రమబద్ధమైన వృత్తాకార క్రాస్-సెక్షన్ ఫ్యూజ్‌లేజ్‌ను కలిగి ఉంది, ఇది తయారీ ఇబ్బందులను తగ్గించడానికి సాంప్రదాయ కలప మరియు ఫాబ్రిక్ నిర్మాణ పద్ధతులను కలిగి ఉంది. [5] ఫాబ్రిక్లో కప్పబడిన విమానం యొక్క వెలుపలి భాగం పూర్తిగా ఫెయిర్ చేయబడింది; బ్రూస్ "దాని రోజు యొక్క సరళమైన మరియు పరిశుభ్రమైన విమానాలలో ఒకటి" గా సూచించిన రకాన్ని ఇది దోహదపడే అంశం. [1] M.1 ను భుజం-మౌంటెడ్ రెక్కతో అమర్చారు, అది ఎయిర్ఫ్రేమ్ యొక్క ఎగువ లాంగన్లకు జతచేయబడింది. [1] ఇది రెక్క మరియు దిగువ ఫ్యూజ్‌లేజ్ మధ్య నడిచే ఫ్లయింగ్ వైర్లతో కలుపుతారు, అలాగే రెక్కల నుండి క్యాబనేకు వైర్లు ల్యాండింగ్ చేయడం పైలట్ యొక్క కాక్‌పిట్‌పై ఉంచిన సెమీ-వృత్తాకార స్టీల్ ట్యూబ్ హోప్స్‌తో కూడిన ఒక జత; పైలట్ యొక్క ప్రవేశాన్ని మరియు ఎగ్రెస్లను కాక్‌పిట్‌లో వారి స్థానానికి బాగా సులభతరం చేయడానికి ఇది ఆకారంలో ఉంది. [7] రెక్కలు చిట్కా వద్ద విస్తృత సెమీ-ఎలిప్టికల్ వెనుక వైపుకు ఉన్నాయి, దీని అర్థం ఫ్రంట్ స్పార్ వెనుక భాగం కంటే చాలా తక్కువగా ఉంటుంది మరియు ఫార్వర్డ్ స్పార్ యొక్క ముగింపు ఇంటర్-స్పార్ బ్రేసింగ్ లేదు. [20] పైలట్‌కు అందుబాటులో ఉన్న క్రింది దృష్టిని పెంచడానికి, స్టార్‌బోర్డ్ వింగ్ రూట్‌లో గణనీయమైన ఇంటర్-స్పార్ కటౌట్ ఉంది. [7] 1917–18లో మొత్తం 33 M.1C లను మధ్యప్రాచ్యం మరియు బాల్కన్లకు మోహరించారని నమ్ముతారు, మిగిలినవి ప్రధానంగా బ్రిటిష్ ప్రధాన భూభాగంలో ఉన్న అనేక శిక్షణా విభాగాలకు కేటాయించబడ్డాయి. [22] నివేదిక ప్రకారం, ఈ రకం RFC యొక్క వివిధ సీనియర్ అధికారులకు వ్యక్తిగత మౌంట్‌లుగా జనాదరణ పొందిన స్థాయిని కనుగొంది. [23] 1917 లో ఒకే M.1C కూడా ఫ్రాన్స్‌కు పంపబడింది, అయినప్పటికీ ఇది మూల్యాంకన ప్రయోజనాల కోసం మాత్రమే అని నమ్ముతారు. M.1C ని మోహరించడానికి అధికారిక అయిష్టత యొక్క వాతావరణం ఉందని బ్రూస్ పేర్కొన్నాడు, ఇది ఫైటర్‌కు కార్యకలాపాల్లో పాల్గొనడానికి వివిధ అవకాశాలను నిరాకరించడానికి దారితీసింది. [24] నంబర్ 111 స్క్వాడ్రన్ యొక్క అధికారిక చారిత్రక ఖాతా ప్రకారం, పాలస్తీనా థియేటర్‌కు M.1 ని మోహరించడం శత్రు వైమానిక నిఘా కార్యకలాపాల కార్యకలాపాలను తరచుగా అడ్డుకుంటుంది, వాటిని సాధారణంగా అధిక ఎత్తు నుండి పనిచేయమని బలవంతం చేసింది. ఏదేమైనా, స్నేహపూర్వక దీర్ఘ-శ్రేణి నిఘా విమానాలకు మద్దతుగా ఎస్కార్ట్ మిషన్లు నిర్వహించడానికి అవసరమైన ఓర్పు వారికి లేదని కూడా గుర్తించబడింది. [25] ఈ ప్రాంతంలోని టర్కిష్ దళాలకు వ్యతిరేకంగా గ్రౌండ్ అటాక్ మిషన్లు నిర్వహించడానికి ఈ రకాన్ని భారీగా ఉపయోగించారు. బ్రూస్ ప్రకారం, అధిక ఇంజిన్ ఉష్ణోగ్రతను బాగా వెదజల్లడానికి వేడి పరిస్థితులలో పనిచేసేటప్పుడు సెంట్రల్ స్పిన్నర్ తరచుగా తొలగించబడుతుంది. [26] మాసిడోనియన్ ఫ్రంట్‌లో పనిచేసిన వారిలో అత్యంత విజయవంతమైన M.1C పైలట్ కెప్టెన్ ఫ్రెడరిక్ డడ్లీ ట్రావెర్స్ డిఎఫ్‌సి నంబర్ 150 స్క్వాడ్రన్ RAF, ఈ రకంలో ఏకైక ఏస్ అయ్యాడు. ట్రావర్స్ రాయల్ ఎయిర్క్రాఫ్ట్ ఫ్యాక్టరీ SE.5A నుండి మారారు, దీనిలో అతను తన నాలుగు హత్యలలో మూడింటిని చేశాడు మరియు అతని చివరి ఐదు విజయాలు 2 మరియు 16 సెప్టెంబర్ 1918 మధ్య చేశాడు, బహుశా ఒకే M.1C, సీరియల్ నంబర్ C4976 లో. అతని బాధితుల్లో ఒకరు ఫోకర్ డి.విఐఐ, దాని రోజు యొక్క ఉత్తమ జర్మన్ ఫైటర్‌గా విస్తృతంగా పరిగణించబడుతుంది. [సైటేషన్ అవసరం] 1918 రెండవ భాగంలో, చిలీకి 12 M.1C ల బ్యాచ్ పంపిణీ చేయబడింది. బ్రిటన్లో చిలీ కోసం నిర్మించిన ఆల్మీరాంటే లాటోరే మరియు అల్మిరాంటే కోక్రాన్ యుద్ధనౌకల కోసం, కానీ అవి పూర్తయ్యే ముందు రాయల్ నేవీ ఉపయోగం కోసం కమాండర్‌ చేసినవి. [24] ఈ యోధులలో ఒకరు, లెఫ్టినెంట్ డాగోబెర్టో గోడోయ్ చేత ఎగురుతూ, శాంటియాగో నుండి అర్జెంటీనాలోని మెన్డోజాకు మరియు 12 డిసెంబర్ 1918 న తిరిగి వెళ్లడానికి ఉపయోగించబడింది, ఇది అండీస్ పర్వత గొలుసు మీదుగా తయారు చేసిన మొదటి విమానంగా నమోదు చేయబడింది. [23] [ 27] 11 నవంబర్ 1918 నాటి యుద్ధ విరమణపై సంతకం చేసిన తరువాత, ఇది శత్రుత్వాలను సమర్థవంతంగా ముగించింది, అనేక మాజీ సైనిక M.1 లు పౌర సేవలో తిరిగి అమ్మబడ్డాయి. [27] ఈ సామర్థ్యంలో, ఈ రకాన్ని తరచుగా క్రీడా మరియు రేసింగ్ విమానంగా ఉపయోగించారు. ఏకైక లూసిఫెర్-ఇంజిన్ M.1D, ఎరుపు మరియు రిజిస్టర్డ్ G-EVEP పెయింట్ చేయబడింది, 1922 లో విజయవంతంగా పాల్గొంది, 1922 ఏరియల్ డెర్బీలో వికలాంగ బహుమతిని గెలుచుకుంది, L.L. కార్టర్ పైలట్ చేయబడింది. [28] మరుసటి సంవత్సరం, ఇది ప్రత్యేకంగా ట్యూన్ చేయబడిన 140 హెచ్‌పి (100 కిలోవాట్) లూసిఫెర్ ఇంజిన్‌తో అమర్చబడింది మరియు గ్రోస్వెనర్ కప్ కోసం ప్రవేశించింది: అయినప్పటికీ, క్రోయిడాన్ విమానాశ్రయానికి సంబంధించిన సర్రేలోని చెర్ట్సీలో జరిగిన ప్రమాదంలో విమానం పోయింది, ఫలితంగా, ఫలితంగా, పైలట్ మరణం, ఎర్నెస్ట్ లెస్లీ ఫుట్. [27] ఎన్సైక్లోపీడియా ఆఫ్ మిలిటరీ ఎయిర్క్రాఫ్ట్ నుండి డేటా, [29] బ్రిస్టల్ M.1 [30] సాధారణ లక్షణాల పనితీరు ఆయుధాలు మరొకటి స్థానికంగా నిర్మించబడ్డాయి, RAF సీరియల్ నంబర్ C4988 ను అందుకున్నారు, 1918 లో డాగోబెర్టో గోడోయ్ చేత ఎగురుతున్న మోనోప్లేన్. ఇది. ఇది వేర్వేరు విమానయాన సంఘటనలపై డిస్ప్లేల కోసం ఉపయోగిస్తారు. [36] సంబంధిత జాబితాలు</v>
      </c>
      <c r="E107" s="1" t="s">
        <v>2340</v>
      </c>
      <c r="M107" s="1" t="s">
        <v>173</v>
      </c>
      <c r="N107" s="1" t="str">
        <f>IFERROR(__xludf.DUMMYFUNCTION("GOOGLETRANSLATE(M:M, ""en"", ""te"")"),"యుద్ధ")</f>
        <v>యుద్ధ</v>
      </c>
      <c r="O107" s="2" t="s">
        <v>174</v>
      </c>
      <c r="P107" s="1" t="s">
        <v>2341</v>
      </c>
      <c r="Q107" s="1" t="str">
        <f>IFERROR(__xludf.DUMMYFUNCTION("GOOGLETRANSLATE(P:P, ""en"", ""te"")"),"బ్రిస్టల్ ఎయిర్‌ప్లేన్ కంపెనీ")</f>
        <v>బ్రిస్టల్ ఎయిర్‌ప్లేన్ కంపెనీ</v>
      </c>
      <c r="R107" s="1" t="s">
        <v>2342</v>
      </c>
      <c r="S107" s="1" t="s">
        <v>2343</v>
      </c>
      <c r="T107" s="1" t="str">
        <f>IFERROR(__xludf.DUMMYFUNCTION("GOOGLETRANSLATE(S:S, ""en"", ""te"")"),"ఫ్రాంక్ బార్న్‌వెల్")</f>
        <v>ఫ్రాంక్ బార్న్‌వెల్</v>
      </c>
      <c r="U107" s="4">
        <v>6040.0</v>
      </c>
      <c r="V107" s="1">
        <v>130.0</v>
      </c>
      <c r="W107" s="1">
        <v>1.0</v>
      </c>
      <c r="X107" s="1" t="s">
        <v>2344</v>
      </c>
      <c r="Y107" s="1" t="s">
        <v>2345</v>
      </c>
      <c r="Z107" s="1" t="s">
        <v>2346</v>
      </c>
      <c r="AA107" s="1" t="s">
        <v>2347</v>
      </c>
      <c r="AB107" s="1" t="s">
        <v>2348</v>
      </c>
      <c r="AC107" s="1" t="s">
        <v>2349</v>
      </c>
      <c r="AD107" s="1" t="s">
        <v>2350</v>
      </c>
      <c r="AE107" s="1" t="s">
        <v>2351</v>
      </c>
      <c r="AF107" s="1" t="s">
        <v>2352</v>
      </c>
      <c r="AG107" s="1" t="s">
        <v>632</v>
      </c>
      <c r="AI107" s="1" t="s">
        <v>2353</v>
      </c>
      <c r="AL107" s="1" t="s">
        <v>2354</v>
      </c>
      <c r="AP107" s="1" t="s">
        <v>2355</v>
      </c>
      <c r="AQ107" s="1" t="s">
        <v>2356</v>
      </c>
      <c r="AS107" s="1" t="s">
        <v>2357</v>
      </c>
      <c r="AT107" s="1" t="s">
        <v>2358</v>
      </c>
      <c r="AU107" s="1" t="str">
        <f>IFERROR(__xludf.DUMMYFUNCTION("GOOGLETRANSLATE(AT:AT, ""en"", ""te"")"),"1x స్థిర-ఫార్వర్డ్ .303 (7.7 మిమీ) విక్కర్స్ మెషిన్ గన్")</f>
        <v>1x స్థిర-ఫార్వర్డ్ .303 (7.7 మిమీ) విక్కర్స్ మెషిన్ గన్</v>
      </c>
      <c r="AX107" s="1">
        <v>1917.0</v>
      </c>
      <c r="BA107" s="1" t="s">
        <v>275</v>
      </c>
      <c r="BC107" s="1" t="s">
        <v>2359</v>
      </c>
      <c r="BD107" s="1" t="s">
        <v>2360</v>
      </c>
    </row>
    <row r="108">
      <c r="A108" s="1" t="s">
        <v>2361</v>
      </c>
      <c r="B108" s="1" t="str">
        <f>IFERROR(__xludf.DUMMYFUNCTION("GOOGLETRANSLATE(A:A, ""en"", ""te"")"),"AVIA BH-6")</f>
        <v>AVIA BH-6</v>
      </c>
      <c r="C108" s="1" t="s">
        <v>2362</v>
      </c>
      <c r="D108" s="1" t="str">
        <f>IFERROR(__xludf.DUMMYFUNCTION("GOOGLETRANSLATE(C:C, ""en"", ""te"")"),"AVIA BH-6 అనేది 1923 లో చెకోస్లోవేకియాలో నిర్మించిన ప్రోటోటైప్ ఫైటర్ విమానం. ఇది అసాధారణమైన కాన్ఫిగరేషన్ యొక్క సింగిల్-బే బైప్లేన్, ఇది BH-7 తో కలిసి అభివృద్ధి చేయబడింది, ఇది దాని ఫ్యూజ్‌లేజ్ మరియు తోక రూపకల్పనను పంచుకుంది. BH-6 లో అసమాన వ్యవధి రెక్కలు ఉన"&amp;"్నాయి, కానీ అసాధారణంగా, టాప్ వింగ్ ఈ రెండింటిలోనూ తక్కువగా ఉంది, మరియు ఇది ఇరువైపులా ఒకే ఐ-స్ట్రట్‌తో దిగువ వింగ్‌కు కట్టుబడి ఉండగా, ఇవి దిగువ నుండి పైకి వాలుగా ఉన్నాయి. చివరగా, టాప్ వింగ్ ఫ్యూజ్‌లేజ్‌తో జతచేయబడింది, క్యాబనే స్ట్రట్‌ల సమితి ద్వారా కాదు, ఒ"&amp;"కే పెద్ద పైలాన్ ద్వారా. BH-6 దాని పరీక్షా కార్యక్రమంలో ప్రారంభంలో క్రాష్ అయ్యింది, మరియు సంబంధిత BH-7 కూడా చేసినప్పుడు, ఈ డిజైన్ యొక్క రెండు అమలులు వదలివేయబడ్డాయి. సాధారణ లక్షణాలు పనితీరు ఆయుధ సంబంధిత అభివృద్ధి")</f>
        <v>AVIA BH-6 అనేది 1923 లో చెకోస్లోవేకియాలో నిర్మించిన ప్రోటోటైప్ ఫైటర్ విమానం. ఇది అసాధారణమైన కాన్ఫిగరేషన్ యొక్క సింగిల్-బే బైప్లేన్, ఇది BH-7 తో కలిసి అభివృద్ధి చేయబడింది, ఇది దాని ఫ్యూజ్‌లేజ్ మరియు తోక రూపకల్పనను పంచుకుంది. BH-6 లో అసమాన వ్యవధి రెక్కలు ఉన్నాయి, కానీ అసాధారణంగా, టాప్ వింగ్ ఈ రెండింటిలోనూ తక్కువగా ఉంది, మరియు ఇది ఇరువైపులా ఒకే ఐ-స్ట్రట్‌తో దిగువ వింగ్‌కు కట్టుబడి ఉండగా, ఇవి దిగువ నుండి పైకి వాలుగా ఉన్నాయి. చివరగా, టాప్ వింగ్ ఫ్యూజ్‌లేజ్‌తో జతచేయబడింది, క్యాబనే స్ట్రట్‌ల సమితి ద్వారా కాదు, ఒకే పెద్ద పైలాన్ ద్వారా. BH-6 దాని పరీక్షా కార్యక్రమంలో ప్రారంభంలో క్రాష్ అయ్యింది, మరియు సంబంధిత BH-7 కూడా చేసినప్పుడు, ఈ డిజైన్ యొక్క రెండు అమలులు వదలివేయబడ్డాయి. సాధారణ లక్షణాలు పనితీరు ఆయుధ సంబంధిత అభివృద్ధి</v>
      </c>
      <c r="E108" s="1" t="s">
        <v>2363</v>
      </c>
      <c r="M108" s="1" t="s">
        <v>173</v>
      </c>
      <c r="N108" s="1" t="str">
        <f>IFERROR(__xludf.DUMMYFUNCTION("GOOGLETRANSLATE(M:M, ""en"", ""te"")"),"యుద్ధ")</f>
        <v>యుద్ధ</v>
      </c>
      <c r="P108" s="1" t="s">
        <v>561</v>
      </c>
      <c r="Q108" s="1" t="str">
        <f>IFERROR(__xludf.DUMMYFUNCTION("GOOGLETRANSLATE(P:P, ""en"", ""te"")"),"ఏవియా")</f>
        <v>ఏవియా</v>
      </c>
      <c r="R108" s="2" t="s">
        <v>562</v>
      </c>
      <c r="S108" s="1" t="s">
        <v>563</v>
      </c>
      <c r="T108" s="1" t="str">
        <f>IFERROR(__xludf.DUMMYFUNCTION("GOOGLETRANSLATE(S:S, ""en"", ""te"")"),"పావెల్ బెనెస్ మరియు మిరోస్లావ్ హజ్న్")</f>
        <v>పావెల్ బెనెస్ మరియు మిరోస్లావ్ హజ్న్</v>
      </c>
      <c r="U108" s="1">
        <v>1923.0</v>
      </c>
      <c r="V108" s="1">
        <v>1.0</v>
      </c>
      <c r="W108" s="1" t="s">
        <v>178</v>
      </c>
      <c r="X108" s="1" t="s">
        <v>2364</v>
      </c>
      <c r="Y108" s="1" t="s">
        <v>2365</v>
      </c>
      <c r="Z108" s="1" t="s">
        <v>1835</v>
      </c>
      <c r="AA108" s="1" t="s">
        <v>2366</v>
      </c>
      <c r="AB108" s="1" t="s">
        <v>2367</v>
      </c>
      <c r="AC108" s="1" t="s">
        <v>2368</v>
      </c>
      <c r="AD108" s="1" t="s">
        <v>2369</v>
      </c>
      <c r="AE108" s="1" t="s">
        <v>1122</v>
      </c>
      <c r="AG108" s="1" t="s">
        <v>2370</v>
      </c>
      <c r="AL108" s="1" t="s">
        <v>574</v>
      </c>
      <c r="AQ108" s="1" t="s">
        <v>1349</v>
      </c>
    </row>
    <row r="109">
      <c r="A109" s="1" t="s">
        <v>2371</v>
      </c>
      <c r="B109" s="1" t="str">
        <f>IFERROR(__xludf.DUMMYFUNCTION("GOOGLETRANSLATE(A:A, ""en"", ""te"")"),"ఏవియన్స్ ఫెయిరీ జూనియర్")</f>
        <v>ఏవియన్స్ ఫెయిరీ జూనియర్</v>
      </c>
      <c r="C109" s="1" t="s">
        <v>2372</v>
      </c>
      <c r="D109" s="1" t="str">
        <f>IFERROR(__xludf.DUMMYFUNCTION("GOOGLETRANSLATE(C:C, ""en"", ""te"")"),"ఏవియన్స్ ఫెయిరీ జూనియర్, టిప్సీ జూనియర్ అని కూడా పిలుస్తారు, ఇది రెండవ ప్రపంచ యుద్ధం తరువాత బెల్జియంలో నిర్మించిన సింగిల్-సీట్ లైట్ విమానం. జూనియర్ లైట్ విమానాల శ్రేణిలో ఒకటి [1] ఫెయిరీ ఏవియేషన్ యొక్క బెల్జియన్ అనుబంధ సంస్థ, ఏవియన్స్ ఫైరీ యొక్క E.O.TIPS చ"&amp;"ేత రూపొందించబడింది మరియు పేరు పెట్టబడింది. కలప మరియు ఫాబ్రిక్ నిర్మాణం, ఇది సాంప్రదాయిక, తక్కువ-వింగ్ మోనోప్లేన్, ఇది టెయిల్‌వీల్ అండర్ క్యారేజ్ మరియు ఒకే సీటు, ఓపెన్ కాక్‌పిట్, [2] బబుల్ హుడ్ యొక్క ఎంపిక ఉన్నప్పటికీ. [3] స్థిరమైన తీగ రెక్కలు దాదాపు చదరపు"&amp;" ముగిశాయి మరియు టెయిల్‌ప్లేన్, ఫిన్ మరియు చుక్కాని కూడా కోణీయ. పూర్తయిన రెండు విమానాలు మొదట్లో 36 హెచ్‌పి (27 కిలోవాట్ జూనియర్, రిజిస్టర్డ్ ఓ-టైట్, 30 జూన్ 1947 న బెల్జియంలోని గోస్సేలీస్ నుండి మొదటిసారి ప్రయాణించారు. [3] మొదటి జూనియర్ 1948 లో హార్డ్ ల్యాం"&amp;"డింగ్ తరువాత వ్రాయబడింది. [5] రెండవ ఉదాహరణ (నిర్మాణ సంఖ్య జ. 1957 లో, ఫెయిరీ టెస్ట్ పైలట్ పీటర్ ట్విస్ దీనిని విమానం క్యారియర్ హెచ్‌ఎంఎస్ ఆర్క్ రాయల్‌లోకి దిగినప్పుడు దీనిని పబ్లిసిటీ స్టంట్‌లో ఉపయోగించారు. దాని సమయంలో కొంత భాగం బబుల్ పందిరిని కలిగి ఉంది."&amp;" 1993 లో బలవంతపు ల్యాండింగ్ తరువాత నిల్వలో చాలా కాలం తరువాత పునర్నిర్మించబడింది, [5] ఇది 2006 లో మళ్లీ ఎగిరింది. [5] దీనికి 2008 లో చిన్న ల్యాండింగ్ ప్రమాదం ఉంది [6] కానీ మే 2009 వరకు ప్రయాణించడానికి అనుమతి ఉంది. [7] జూనియర్ అమ్మలేదు, మరియు మూడవ ఎయిర్‌ఫ్ర"&amp;"ేమ్ పూర్తయ్యే ముందు రద్దు చేయబడింది. ఇది 1961 లో ఫెయిరీ అసంపూర్ణంగా కొనుగోలు చేసింది మరియు ఈ మధ్య సంవత్సరాల్లో అనేక మంది యజమానుల చేతిలో నిర్మాణంలో ఉంది, కానీ ఎప్పుడూ పూర్తి కాలేదు. [5] బ్రిటిష్ సివిల్ ఎయిర్క్రాఫ్ట్ నుండి డేటా 1919-59 వాల్యూమ్. [2] సాధారణ "&amp;"లక్షణాల పనితీరు")</f>
        <v>ఏవియన్స్ ఫెయిరీ జూనియర్, టిప్సీ జూనియర్ అని కూడా పిలుస్తారు, ఇది రెండవ ప్రపంచ యుద్ధం తరువాత బెల్జియంలో నిర్మించిన సింగిల్-సీట్ లైట్ విమానం. జూనియర్ లైట్ విమానాల శ్రేణిలో ఒకటి [1] ఫెయిరీ ఏవియేషన్ యొక్క బెల్జియన్ అనుబంధ సంస్థ, ఏవియన్స్ ఫైరీ యొక్క E.O.TIPS చేత రూపొందించబడింది మరియు పేరు పెట్టబడింది. కలప మరియు ఫాబ్రిక్ నిర్మాణం, ఇది సాంప్రదాయిక, తక్కువ-వింగ్ మోనోప్లేన్, ఇది టెయిల్‌వీల్ అండర్ క్యారేజ్ మరియు ఒకే సీటు, ఓపెన్ కాక్‌పిట్, [2] బబుల్ హుడ్ యొక్క ఎంపిక ఉన్నప్పటికీ. [3] స్థిరమైన తీగ రెక్కలు దాదాపు చదరపు ముగిశాయి మరియు టెయిల్‌ప్లేన్, ఫిన్ మరియు చుక్కాని కూడా కోణీయ. పూర్తయిన రెండు విమానాలు మొదట్లో 36 హెచ్‌పి (27 కిలోవాట్ జూనియర్, రిజిస్టర్డ్ ఓ-టైట్, 30 జూన్ 1947 న బెల్జియంలోని గోస్సేలీస్ నుండి మొదటిసారి ప్రయాణించారు. [3] మొదటి జూనియర్ 1948 లో హార్డ్ ల్యాండింగ్ తరువాత వ్రాయబడింది. [5] రెండవ ఉదాహరణ (నిర్మాణ సంఖ్య జ. 1957 లో, ఫెయిరీ టెస్ట్ పైలట్ పీటర్ ట్విస్ దీనిని విమానం క్యారియర్ హెచ్‌ఎంఎస్ ఆర్క్ రాయల్‌లోకి దిగినప్పుడు దీనిని పబ్లిసిటీ స్టంట్‌లో ఉపయోగించారు. దాని సమయంలో కొంత భాగం బబుల్ పందిరిని కలిగి ఉంది. 1993 లో బలవంతపు ల్యాండింగ్ తరువాత నిల్వలో చాలా కాలం తరువాత పునర్నిర్మించబడింది, [5] ఇది 2006 లో మళ్లీ ఎగిరింది. [5] దీనికి 2008 లో చిన్న ల్యాండింగ్ ప్రమాదం ఉంది [6] కానీ మే 2009 వరకు ప్రయాణించడానికి అనుమతి ఉంది. [7] జూనియర్ అమ్మలేదు, మరియు మూడవ ఎయిర్‌ఫ్రేమ్ పూర్తయ్యే ముందు రద్దు చేయబడింది. ఇది 1961 లో ఫెయిరీ అసంపూర్ణంగా కొనుగోలు చేసింది మరియు ఈ మధ్య సంవత్సరాల్లో అనేక మంది యజమానుల చేతిలో నిర్మాణంలో ఉంది, కానీ ఎప్పుడూ పూర్తి కాలేదు. [5] బ్రిటిష్ సివిల్ ఎయిర్క్రాఫ్ట్ నుండి డేటా 1919-59 వాల్యూమ్. [2] సాధారణ లక్షణాల పనితీరు</v>
      </c>
      <c r="E109" s="1" t="s">
        <v>2373</v>
      </c>
      <c r="M109" s="1" t="s">
        <v>560</v>
      </c>
      <c r="N109" s="1" t="str">
        <f>IFERROR(__xludf.DUMMYFUNCTION("GOOGLETRANSLATE(M:M, ""en"", ""te"")"),"స్పోర్ట్స్ ప్లేన్")</f>
        <v>స్పోర్ట్స్ ప్లేన్</v>
      </c>
      <c r="P109" s="1" t="s">
        <v>2374</v>
      </c>
      <c r="Q109" s="1" t="str">
        <f>IFERROR(__xludf.DUMMYFUNCTION("GOOGLETRANSLATE(P:P, ""en"", ""te"")"),"ఏవియన్స్ ఫైరీ")</f>
        <v>ఏవియన్స్ ఫైరీ</v>
      </c>
      <c r="R109" s="1" t="s">
        <v>2375</v>
      </c>
      <c r="S109" s="1" t="s">
        <v>2376</v>
      </c>
      <c r="T109" s="1" t="str">
        <f>IFERROR(__xludf.DUMMYFUNCTION("GOOGLETRANSLATE(S:S, ""en"", ""te"")"),"ఎర్నెస్ట్ ఆస్కార్ చిట్కాలు")</f>
        <v>ఎర్నెస్ట్ ఆస్కార్ చిట్కాలు</v>
      </c>
      <c r="U109" s="4">
        <v>17348.0</v>
      </c>
      <c r="V109" s="1">
        <v>2.0</v>
      </c>
      <c r="W109" s="1">
        <v>1.0</v>
      </c>
      <c r="X109" s="1" t="s">
        <v>2377</v>
      </c>
      <c r="Y109" s="1" t="s">
        <v>2378</v>
      </c>
      <c r="Z109" s="1" t="s">
        <v>2379</v>
      </c>
      <c r="AA109" s="1" t="s">
        <v>2380</v>
      </c>
      <c r="AB109" s="1" t="s">
        <v>2381</v>
      </c>
      <c r="AC109" s="1" t="s">
        <v>657</v>
      </c>
      <c r="AD109" s="1" t="s">
        <v>2382</v>
      </c>
      <c r="AE109" s="1" t="s">
        <v>2383</v>
      </c>
      <c r="AF109" s="1" t="s">
        <v>2384</v>
      </c>
      <c r="AG109" s="1" t="s">
        <v>2385</v>
      </c>
      <c r="AJ109" s="1" t="s">
        <v>2386</v>
      </c>
      <c r="AL109" s="1" t="s">
        <v>2387</v>
      </c>
      <c r="BA109" s="1" t="s">
        <v>2388</v>
      </c>
      <c r="BF109" s="1" t="s">
        <v>2389</v>
      </c>
    </row>
    <row r="110">
      <c r="A110" s="1" t="s">
        <v>2390</v>
      </c>
      <c r="B110" s="1" t="str">
        <f>IFERROR(__xludf.DUMMYFUNCTION("GOOGLETRANSLATE(A:A, ""en"", ""te"")"),"AVIA BH-2")</f>
        <v>AVIA BH-2</v>
      </c>
      <c r="C110" s="1" t="s">
        <v>2391</v>
      </c>
      <c r="D110" s="1" t="str">
        <f>IFERROR(__xludf.DUMMYFUNCTION("GOOGLETRANSLATE(C:C, ""en"", ""te"")"),"AVIA BH-2 అనేది 1921 లో చెకోస్లోవేకియాలో నిర్మించిన సింగిల్-సీట్ స్పోర్ట్స్ విమానం. మొదట భారతీయ మోటారుసైకిల్ ఇంజిన్ చేత శక్తినివ్వడానికి ఉద్దేశించబడింది, ఇది అనుచితమైనదిగా కనుగొనబడింది మరియు బదులుగా బ్రిస్టల్ కెరూబ్‌ను అమర్చారు. విమానం వాస్తవానికి కాన్ఫిగ"&amp;"రేషన్‌లో ఎగురుతుందా అనేది ఈ రోజు అనిశ్చితంగా ఉంది. సాధారణ లక్షణాలు")</f>
        <v>AVIA BH-2 అనేది 1921 లో చెకోస్లోవేకియాలో నిర్మించిన సింగిల్-సీట్ స్పోర్ట్స్ విమానం. మొదట భారతీయ మోటారుసైకిల్ ఇంజిన్ చేత శక్తినివ్వడానికి ఉద్దేశించబడింది, ఇది అనుచితమైనదిగా కనుగొనబడింది మరియు బదులుగా బ్రిస్టల్ కెరూబ్‌ను అమర్చారు. విమానం వాస్తవానికి కాన్ఫిగరేషన్‌లో ఎగురుతుందా అనేది ఈ రోజు అనిశ్చితంగా ఉంది. సాధారణ లక్షణాలు</v>
      </c>
      <c r="M110" s="1" t="s">
        <v>2392</v>
      </c>
      <c r="N110" s="1" t="str">
        <f>IFERROR(__xludf.DUMMYFUNCTION("GOOGLETRANSLATE(M:M, ""en"", ""te"")"),"స్పోర్ట్స్ ప్లేన్")</f>
        <v>స్పోర్ట్స్ ప్లేన్</v>
      </c>
      <c r="P110" s="1" t="s">
        <v>561</v>
      </c>
      <c r="Q110" s="1" t="str">
        <f>IFERROR(__xludf.DUMMYFUNCTION("GOOGLETRANSLATE(P:P, ""en"", ""te"")"),"ఏవియా")</f>
        <v>ఏవియా</v>
      </c>
      <c r="R110" s="2" t="s">
        <v>562</v>
      </c>
      <c r="S110" s="1" t="s">
        <v>563</v>
      </c>
      <c r="T110" s="1" t="str">
        <f>IFERROR(__xludf.DUMMYFUNCTION("GOOGLETRANSLATE(S:S, ""en"", ""te"")"),"పావెల్ బెనెస్ మరియు మిరోస్లావ్ హజ్న్")</f>
        <v>పావెల్ బెనెస్ మరియు మిరోస్లావ్ హజ్న్</v>
      </c>
      <c r="V110" s="1">
        <v>1.0</v>
      </c>
      <c r="W110" s="1" t="s">
        <v>178</v>
      </c>
      <c r="X110" s="1" t="s">
        <v>2393</v>
      </c>
      <c r="Y110" s="1" t="s">
        <v>2394</v>
      </c>
      <c r="AB110" s="1" t="s">
        <v>2395</v>
      </c>
      <c r="AD110" s="1" t="s">
        <v>2396</v>
      </c>
      <c r="AL110" s="1" t="s">
        <v>574</v>
      </c>
    </row>
    <row r="111">
      <c r="A111" s="1" t="s">
        <v>2397</v>
      </c>
      <c r="B111" s="1" t="str">
        <f>IFERROR(__xludf.DUMMYFUNCTION("GOOGLETRANSLATE(A:A, ""en"", ""te"")"),"AVIA BH-28")</f>
        <v>AVIA BH-28</v>
      </c>
      <c r="C111" s="1" t="s">
        <v>2398</v>
      </c>
      <c r="D111" s="1" t="str">
        <f>IFERROR(__xludf.DUMMYFUNCTION("GOOGLETRANSLATE(C:C, ""en"", ""te"")"),"AVIA BH-28 అనేది 1927 లో చెకోస్లోవేకియాలో అభివృద్ధి చేయబడిన సైనిక నిఘా బిప్‌లేన్ విమానం, రొమేనియా ప్రభుత్వం అటువంటి విమానానికి అవసరాన్ని తీర్చడానికి. ఏవియా వారి BH-26 పై డిజైన్‌ను ఆధారంగా చేసింది, కాని ఇంజిన్‌ను ఆర్మ్‌స్ట్రాంగ్ సిడ్లీ జాగ్వార్‌తో భర్తీ చే"&amp;"సింది, అవసరాన్ని పేర్కొన్న విధంగా. పూర్తయిన విమానం ప్రదర్శన కోసం బుకారెస్ట్‌కు తీసుకువెళ్ళబడింది, కాని ఏ ఉత్తర్వు జరగలేదు, మరియు ఈ నమూనా నిర్మించిన ఏకైక ఉదాహరణ. సాధారణ లక్షణాలు పనితీరు ఆయుధ సంబంధిత అభివృద్ధి")</f>
        <v>AVIA BH-28 అనేది 1927 లో చెకోస్లోవేకియాలో అభివృద్ధి చేయబడిన సైనిక నిఘా బిప్‌లేన్ విమానం, రొమేనియా ప్రభుత్వం అటువంటి విమానానికి అవసరాన్ని తీర్చడానికి. ఏవియా వారి BH-26 పై డిజైన్‌ను ఆధారంగా చేసింది, కాని ఇంజిన్‌ను ఆర్మ్‌స్ట్రాంగ్ సిడ్లీ జాగ్వార్‌తో భర్తీ చేసింది, అవసరాన్ని పేర్కొన్న విధంగా. పూర్తయిన విమానం ప్రదర్శన కోసం బుకారెస్ట్‌కు తీసుకువెళ్ళబడింది, కాని ఏ ఉత్తర్వు జరగలేదు, మరియు ఈ నమూనా నిర్మించిన ఏకైక ఉదాహరణ. సాధారణ లక్షణాలు పనితీరు ఆయుధ సంబంధిత అభివృద్ధి</v>
      </c>
      <c r="E111" s="1" t="s">
        <v>2399</v>
      </c>
      <c r="M111" s="1" t="s">
        <v>322</v>
      </c>
      <c r="N111" s="1" t="str">
        <f>IFERROR(__xludf.DUMMYFUNCTION("GOOGLETRANSLATE(M:M, ""en"", ""te"")"),"నిఘా విమానం")</f>
        <v>నిఘా విమానం</v>
      </c>
      <c r="P111" s="1" t="s">
        <v>561</v>
      </c>
      <c r="Q111" s="1" t="str">
        <f>IFERROR(__xludf.DUMMYFUNCTION("GOOGLETRANSLATE(P:P, ""en"", ""te"")"),"ఏవియా")</f>
        <v>ఏవియా</v>
      </c>
      <c r="R111" s="2" t="s">
        <v>562</v>
      </c>
      <c r="S111" s="1" t="s">
        <v>563</v>
      </c>
      <c r="T111" s="1" t="str">
        <f>IFERROR(__xludf.DUMMYFUNCTION("GOOGLETRANSLATE(S:S, ""en"", ""te"")"),"పావెల్ బెనెస్ మరియు మిరోస్లావ్ హజ్న్")</f>
        <v>పావెల్ బెనెస్ మరియు మిరోస్లావ్ హజ్న్</v>
      </c>
      <c r="U111" s="1">
        <v>1927.0</v>
      </c>
      <c r="V111" s="1">
        <v>1.0</v>
      </c>
      <c r="W111" s="1" t="s">
        <v>2400</v>
      </c>
      <c r="X111" s="1" t="s">
        <v>2401</v>
      </c>
      <c r="Y111" s="1" t="s">
        <v>2402</v>
      </c>
      <c r="AA111" s="1" t="s">
        <v>2403</v>
      </c>
      <c r="AB111" s="1" t="s">
        <v>2404</v>
      </c>
      <c r="AC111" s="1" t="s">
        <v>2405</v>
      </c>
      <c r="AD111" s="1" t="s">
        <v>2406</v>
      </c>
      <c r="AE111" s="1" t="s">
        <v>2407</v>
      </c>
      <c r="AF111" s="1" t="s">
        <v>2408</v>
      </c>
      <c r="AG111" s="1" t="s">
        <v>2409</v>
      </c>
      <c r="AH111" s="1" t="s">
        <v>2410</v>
      </c>
      <c r="AL111" s="1" t="s">
        <v>574</v>
      </c>
    </row>
    <row r="112">
      <c r="A112" s="1" t="s">
        <v>2411</v>
      </c>
      <c r="B112" s="1" t="str">
        <f>IFERROR(__xludf.DUMMYFUNCTION("GOOGLETRANSLATE(A:A, ""en"", ""te"")"),"AVIA BH-33")</f>
        <v>AVIA BH-33</v>
      </c>
      <c r="C112" s="1" t="s">
        <v>2412</v>
      </c>
      <c r="D112" s="1" t="str">
        <f>IFERROR(__xludf.DUMMYFUNCTION("GOOGLETRANSLATE(C:C, ""en"", ""te"")"),"AVIA BH-33 అనేది 1927 లో చెకోస్లోవేకియాలో నిర్మించిన బిప్‌లేన్ ఫైటర్ విమానం. ఇది BH-21J ఆధారంగా రూపొందించబడింది, ఇది అసలు BH-21 ఎయిర్‌ఫ్రేమ్‌ను లైసెన్స్-నిర్మించిన బ్రిస్టల్ బృహస్పతి రేడియల్ ఇంజిన్‌తో కలపడం ద్వారా మంచి ఫలితాలను ప్రదర్శించింది. దిగువ కంటే "&amp;"తక్కువ వ్యవధిలో పై వింగ్ కలిగి ఉన్న విచిత్రమైన ఏవియా హాల్‌మార్క్ కాకుండా, ఇది పూర్తిగా సాంప్రదాయంగా ఉంది, పావెల్ బెనియస్ మరియు మిరోస్లావ్ హజ్న్ డిజైన్‌లో మొదటిసారి టెయిల్ ఫిన్ కూడా ఉంది (మునుపటి విమానం ఒక చుక్కాని కలిగి ఉంది కాని ఫిన్ లేదు ). మొదటి నమూనా "&amp;"యొక్క ప్రారంభ పరీక్షలు నిరాశపరిచాయి, బృహస్పతి యొక్క మరింత శక్తివంతమైన సంస్కరణతో అమర్చినప్పటికీ, పనితీరును BH-21 కన్నా స్వల్పంగా మెరుగ్గా ప్రదర్శిస్తుంది. మరో రెండు ప్రోటోటైప్‌లు అనుసరించాయి, రెండూ BH-33-1 ను నియమించాయి, ఒక్కొక్కటి పెరుగుతున్న శక్తివంతమైన "&amp;"బృహస్పతి వేరియంట్-ఒకటి బృహస్పతి VI, మరొకటి బృహస్పతి VII. తరువాతి ఉదాహరణ యొక్క పనితీరు చివరకు చెకోస్లోవేకియన్ రక్షణ మంత్రిత్వ శాఖకు ఐదు విమానాల యొక్క చిన్న ఉత్పత్తి పరుగును ఆదేశించమని ఆమోదయోగ్యమైనది. మూడు ఉదాహరణలు బెల్జియంకు విక్రయించబడ్డాయి, ఇక్కడ లైసెన్స"&amp;"్ కింద రకాన్ని నిర్మించే ప్రణాళికలు ఉన్నాయి, కానీ ఇది జరగలేదు. అయినప్పటికీ, పోలాండ్‌లో లైసెన్స్ ఉత్పత్తి జరిగింది, ఇక్కడ ఒక ఉదాహరణ విక్రయించబడింది, 50 విమానాలను నిర్మించడానికి లైసెన్స్‌తో పాటు. వీటిని PWS-A గా నియమించారు మరియు 1930 లో పోలిష్ వైమానిక దళంతో"&amp;" సేవలో ఉంచబడ్డాయి. [1] ఫ్యూజ్‌లేజ్ యొక్క దాదాపు మొత్తం పున es రూపకల్పనతో అభివృద్ధి కొనసాగింది, చెక్క, స్లాబ్-సైడెడ్ నిర్మాణాన్ని ఓవల్ క్రాస్-సెక్షన్‌తో భర్తీ చేస్తుంది, ఇది వెల్డెడ్ స్టీల్ గొట్టాల నుండి నిర్మించబడింది. BH-33E గా నియమించబడినది, ఇది సమయానిక"&amp;"ి ప్రపంచ స్థాయి పోరాట యోధుడు. ఏదేమైనా, చెకోస్లోవేకియన్ మిలిటరీ నుండి వచ్చిన ప్రతిస్పందన మోస్తరు (నేషనల్ ఏరోబాటిక్స్ బృందం కోసం ఇద్దరు కొనుగోలు చేసినప్పటికీ), మరియు ఏవియా మళ్ళీ కస్టమర్ల కోసం విదేశాలలో చూసింది, ఈసారి యుగోస్లేవియా రాజ్యానికి 20 విమానాలను విక"&amp;"్రయించారు, మరో 24 ను ఉత్పత్తి చేసే లైసెన్స్‌తో పాటు. రెండు లేదా మూడు ఉదాహరణలను సోవియట్ యూనియన్ మూల్యాంకనం కోసం కొనుగోలు చేసింది. [2] 1929 చివరలో, మరింత అభివృద్ధిని BH-33L గా ఎగురవేశారు, ఇందులో పొడవైన విస్తరణలు మరియు škoda L W- బ్లాక్ ఇంజిన్ ఉన్నాయి. ఈ వెర"&amp;"్షన్ చివరకు కంపెనీకి ఆశించిన దేశీయ అమ్మకాలను తీసుకువచ్చింది, 80 విమానాలు చెకోస్లోవాక్ వైమానిక దళం ఆదేశించాయి. రెండవ ప్రపంచ యుద్ధం ప్రారంభమయ్యే వరకు కొన్ని వాయు రెజిమెంట్లతో ఇవి ప్రామాణిక పరికరాలుగా మారాయి. [3] BMW- నిర్మించిన ప్రాట్ &amp; విట్నీ హార్నెట్ ఇంజి"&amp;"న్‌తో సింగిల్, ఫైనల్ వేరియంట్ 1930 లో BH-33H (తరువాత పున es రూపకల్పన BH-133) గా నిర్మించబడింది, అయితే ఇది ఉత్పత్తికి దారితీయలేదు. చెకోస్లోవేకియన్ BH-33 లు ఎప్పుడూ పోరాటాన్ని చూడలేదు, మరియు పోలాండ్ యొక్క ఉదాహరణలు జర్మన్ దండయాత్ర సమయానికి చాలాకాలంగా సేవలో భ"&amp;"ర్తీ చేయబడ్డాయి. రెండు యుగోస్లేవియన్ యంత్రాలు, అయితే లుఫ్ట్‌వాఫ్ మెసెర్స్‌ష్మిట్ బిఎఫ్ 109 లకు వ్యతిరేకంగా పోరాటాన్ని చూశాయి, కాని ఇద్దరూ నాశనం చేయబడ్డారు మరియు వారి పైలట్లు చంపబడ్డారు. జేన్ యొక్క ఆల్ ది వరల్డ్ విమానాల నుండి డేటా 1928, [5] కంబాట్ ఎయిర్క్ర"&amp;"ాఫ్ట్ ఆఫ్ ది వరల్డ్ [6] సాధారణ లక్షణాలు పనితీరు ఆయుధ సంబంధిత అభివృద్ధి సంబంధిత జాబితాలు")</f>
        <v>AVIA BH-33 అనేది 1927 లో చెకోస్లోవేకియాలో నిర్మించిన బిప్‌లేన్ ఫైటర్ విమానం. ఇది BH-21J ఆధారంగా రూపొందించబడింది, ఇది అసలు BH-21 ఎయిర్‌ఫ్రేమ్‌ను లైసెన్స్-నిర్మించిన బ్రిస్టల్ బృహస్పతి రేడియల్ ఇంజిన్‌తో కలపడం ద్వారా మంచి ఫలితాలను ప్రదర్శించింది. దిగువ కంటే తక్కువ వ్యవధిలో పై వింగ్ కలిగి ఉన్న విచిత్రమైన ఏవియా హాల్‌మార్క్ కాకుండా, ఇది పూర్తిగా సాంప్రదాయంగా ఉంది, పావెల్ బెనియస్ మరియు మిరోస్లావ్ హజ్న్ డిజైన్‌లో మొదటిసారి టెయిల్ ఫిన్ కూడా ఉంది (మునుపటి విమానం ఒక చుక్కాని కలిగి ఉంది కాని ఫిన్ లేదు ). మొదటి నమూనా యొక్క ప్రారంభ పరీక్షలు నిరాశపరిచాయి, బృహస్పతి యొక్క మరింత శక్తివంతమైన సంస్కరణతో అమర్చినప్పటికీ, పనితీరును BH-21 కన్నా స్వల్పంగా మెరుగ్గా ప్రదర్శిస్తుంది. మరో రెండు ప్రోటోటైప్‌లు అనుసరించాయి, రెండూ BH-33-1 ను నియమించాయి, ఒక్కొక్కటి పెరుగుతున్న శక్తివంతమైన బృహస్పతి వేరియంట్-ఒకటి బృహస్పతి VI, మరొకటి బృహస్పతి VII. తరువాతి ఉదాహరణ యొక్క పనితీరు చివరకు చెకోస్లోవేకియన్ రక్షణ మంత్రిత్వ శాఖకు ఐదు విమానాల యొక్క చిన్న ఉత్పత్తి పరుగును ఆదేశించమని ఆమోదయోగ్యమైనది. మూడు ఉదాహరణలు బెల్జియంకు విక్రయించబడ్డాయి, ఇక్కడ లైసెన్స్ కింద రకాన్ని నిర్మించే ప్రణాళికలు ఉన్నాయి, కానీ ఇది జరగలేదు. అయినప్పటికీ, పోలాండ్‌లో లైసెన్స్ ఉత్పత్తి జరిగింది, ఇక్కడ ఒక ఉదాహరణ విక్రయించబడింది, 50 విమానాలను నిర్మించడానికి లైసెన్స్‌తో పాటు. వీటిని PWS-A గా నియమించారు మరియు 1930 లో పోలిష్ వైమానిక దళంతో సేవలో ఉంచబడ్డాయి. [1] ఫ్యూజ్‌లేజ్ యొక్క దాదాపు మొత్తం పున es రూపకల్పనతో అభివృద్ధి కొనసాగింది, చెక్క, స్లాబ్-సైడెడ్ నిర్మాణాన్ని ఓవల్ క్రాస్-సెక్షన్‌తో భర్తీ చేస్తుంది, ఇది వెల్డెడ్ స్టీల్ గొట్టాల నుండి నిర్మించబడింది. BH-33E గా నియమించబడినది, ఇది సమయానికి ప్రపంచ స్థాయి పోరాట యోధుడు. ఏదేమైనా, చెకోస్లోవేకియన్ మిలిటరీ నుండి వచ్చిన ప్రతిస్పందన మోస్తరు (నేషనల్ ఏరోబాటిక్స్ బృందం కోసం ఇద్దరు కొనుగోలు చేసినప్పటికీ), మరియు ఏవియా మళ్ళీ కస్టమర్ల కోసం విదేశాలలో చూసింది, ఈసారి యుగోస్లేవియా రాజ్యానికి 20 విమానాలను విక్రయించారు, మరో 24 ను ఉత్పత్తి చేసే లైసెన్స్‌తో పాటు. రెండు లేదా మూడు ఉదాహరణలను సోవియట్ యూనియన్ మూల్యాంకనం కోసం కొనుగోలు చేసింది. [2] 1929 చివరలో, మరింత అభివృద్ధిని BH-33L గా ఎగురవేశారు, ఇందులో పొడవైన విస్తరణలు మరియు škoda L W- బ్లాక్ ఇంజిన్ ఉన్నాయి. ఈ వెర్షన్ చివరకు కంపెనీకి ఆశించిన దేశీయ అమ్మకాలను తీసుకువచ్చింది, 80 విమానాలు చెకోస్లోవాక్ వైమానిక దళం ఆదేశించాయి. రెండవ ప్రపంచ యుద్ధం ప్రారంభమయ్యే వరకు కొన్ని వాయు రెజిమెంట్లతో ఇవి ప్రామాణిక పరికరాలుగా మారాయి. [3] BMW- నిర్మించిన ప్రాట్ &amp; విట్నీ హార్నెట్ ఇంజిన్‌తో సింగిల్, ఫైనల్ వేరియంట్ 1930 లో BH-33H (తరువాత పున es రూపకల్పన BH-133) గా నిర్మించబడింది, అయితే ఇది ఉత్పత్తికి దారితీయలేదు. చెకోస్లోవేకియన్ BH-33 లు ఎప్పుడూ పోరాటాన్ని చూడలేదు, మరియు పోలాండ్ యొక్క ఉదాహరణలు జర్మన్ దండయాత్ర సమయానికి చాలాకాలంగా సేవలో భర్తీ చేయబడ్డాయి. రెండు యుగోస్లేవియన్ యంత్రాలు, అయితే లుఫ్ట్‌వాఫ్ మెసెర్స్‌ష్మిట్ బిఎఫ్ 109 లకు వ్యతిరేకంగా పోరాటాన్ని చూశాయి, కాని ఇద్దరూ నాశనం చేయబడ్డారు మరియు వారి పైలట్లు చంపబడ్డారు. జేన్ యొక్క ఆల్ ది వరల్డ్ విమానాల నుండి డేటా 1928, [5] కంబాట్ ఎయిర్క్రాఫ్ట్ ఆఫ్ ది వరల్డ్ [6] సాధారణ లక్షణాలు పనితీరు ఆయుధ సంబంధిత అభివృద్ధి సంబంధిత జాబితాలు</v>
      </c>
      <c r="E112" s="1" t="s">
        <v>2413</v>
      </c>
      <c r="M112" s="1" t="s">
        <v>173</v>
      </c>
      <c r="N112" s="1" t="str">
        <f>IFERROR(__xludf.DUMMYFUNCTION("GOOGLETRANSLATE(M:M, ""en"", ""te"")"),"యుద్ధ")</f>
        <v>యుద్ధ</v>
      </c>
      <c r="P112" s="1" t="s">
        <v>2414</v>
      </c>
      <c r="Q112" s="1" t="str">
        <f>IFERROR(__xludf.DUMMYFUNCTION("GOOGLETRANSLATE(P:P, ""en"", ""te"")"),"ఏవియా, పిడబ్ల్యుఎస్ (లైసెన్స్ కింద), ఇకరస్ (లైసెన్స్ కింద)")</f>
        <v>ఏవియా, పిడబ్ల్యుఎస్ (లైసెన్స్ కింద), ఇకరస్ (లైసెన్స్ కింద)</v>
      </c>
      <c r="R112" s="1" t="s">
        <v>2415</v>
      </c>
      <c r="S112" s="1" t="s">
        <v>2416</v>
      </c>
      <c r="T112" s="1" t="str">
        <f>IFERROR(__xludf.DUMMYFUNCTION("GOOGLETRANSLATE(S:S, ""en"", ""te"")"),"మిరోస్లావ్ హజ్న్ మరియు పావెల్ బెన్")</f>
        <v>మిరోస్లావ్ హజ్న్ మరియు పావెల్ బెన్</v>
      </c>
      <c r="U112" s="4">
        <v>10156.0</v>
      </c>
      <c r="W112" s="1" t="s">
        <v>2417</v>
      </c>
      <c r="X112" s="1" t="s">
        <v>2418</v>
      </c>
      <c r="Y112" s="1" t="s">
        <v>2419</v>
      </c>
      <c r="Z112" s="1" t="s">
        <v>2420</v>
      </c>
      <c r="AA112" s="1" t="s">
        <v>2421</v>
      </c>
      <c r="AB112" s="1" t="s">
        <v>2422</v>
      </c>
      <c r="AC112" s="1" t="s">
        <v>2423</v>
      </c>
      <c r="AD112" s="1" t="s">
        <v>2424</v>
      </c>
      <c r="AE112" s="1" t="s">
        <v>2425</v>
      </c>
      <c r="AF112" s="1" t="s">
        <v>426</v>
      </c>
      <c r="AG112" s="1" t="s">
        <v>2426</v>
      </c>
      <c r="AH112" s="1" t="s">
        <v>2427</v>
      </c>
      <c r="AJ112" s="1" t="s">
        <v>956</v>
      </c>
      <c r="AL112" s="1" t="s">
        <v>2428</v>
      </c>
      <c r="AP112" s="1" t="s">
        <v>1056</v>
      </c>
      <c r="BC112" s="1" t="s">
        <v>2429</v>
      </c>
      <c r="BD112" s="1" t="s">
        <v>2430</v>
      </c>
      <c r="BE112" s="1" t="s">
        <v>2431</v>
      </c>
      <c r="BR112" s="1" t="s">
        <v>2432</v>
      </c>
      <c r="BS112" s="1" t="s">
        <v>2433</v>
      </c>
    </row>
    <row r="113">
      <c r="A113" s="1" t="s">
        <v>2434</v>
      </c>
      <c r="B113" s="1" t="str">
        <f>IFERROR(__xludf.DUMMYFUNCTION("GOOGLETRANSLATE(A:A, ""en"", ""te"")"),"అవ్రో బేబీ")</f>
        <v>అవ్రో బేబీ</v>
      </c>
      <c r="C113" s="1" t="s">
        <v>2435</v>
      </c>
      <c r="D113" s="1" t="str">
        <f>IFERROR(__xludf.DUMMYFUNCTION("GOOGLETRANSLATE(C:C, ""en"", ""te"")"),"అవ్రో 534 శిశువు (మొదట ""పాపులర్"" అని పేరు పెట్టబడింది) మొదటి ప్రపంచ యుద్ధం తరువాత నిర్మించిన బ్రిటిష్ సింగిల్-సీట్ల లైట్ స్పోర్టింగ్ బైప్‌లేన్. అవ్రో బేబీ అనేది సాంప్రదాయిక కాన్ఫిగరేషన్ యొక్క సింగిల్-బే బైప్లేన్, ఇది కాన్వాస్లో కప్పబడిన వైర్-బ్రెస్డ్ చె"&amp;"క్క నిర్మాణంతో. ఇది సమానంగా ఉండే, అన్‌స్టాగర్డ్ రెక్కలను కలిగి ఉంది, ఇది ప్రతి ఒక్కటి రెండు జతల ఐలెరాన్‌లను కలిగి ఉంది. ప్రారంభంలో, విమానం ఫిన్లెస్ మరియు దాదాపు వృత్తాకార ఆకారం యొక్క చుక్కాని కలిగి ఉంది. దీని యొక్క తరువాత వైవిధ్యాలు ఉన్నాయి. ప్రధాన అండర్ "&amp;"క్యారేజ్ సింగిల్-యాక్సిల్ అమరిక మరియు తోకతో ఉంటుంది. [1] మొదటి పిల్లలు 1914 పూర్వపు డిజైన్ యొక్క వాటర్-కూల్డ్ ఇన్లైన్ గ్రీన్ C.4 ఇంజిన్ ద్వారా శక్తిని పొందారు, ఇది గతంలో అవ్రో టైప్ D లో వ్యవస్థాపించబడింది, అయినప్పటికీ గ్రీన్ ఇంజిన్ కో. లిమిటెడ్ పోస్ట్‌వార"&amp;"్ పూర్తిగా పునర్నిర్మించబడింది. [2] ఇది 35 హెచ్‌పి (26 కిలోవాట్) ఉత్పత్తి చేసింది. తరువాతి పిల్లలు చాలా మంది ఈ ఇంజిన్ డిజైన్‌ను ఉపయోగించారు, పీటర్‌బరోకు చెందిన పీటర్ బ్రదర్‌హుడ్ లిమిటెడ్ రాసిన ఒరిజినల్ గ్రీన్ డ్రాయింగ్స్ నుండి కొత్తగా నిర్మించబడింది, అయిత"&amp;"ే కొన్ని వేరియంట్లు 60 హెచ్‌పి (45 కిలోవాట్) ఎడిసి సిరస్ 1 లేదా 80 హెచ్‌పి (60 కిలోవాట్) లే రోన్ . ఈ కొత్తగా నిర్మించిన ఆకుకూరలు 6 పౌండ్లు (3 కిలోల) తేలికైనవి. ప్రోటోటైప్ మొదట 30 ఏప్రిల్ 1919 న అవ్రో యొక్క హాంబుల్ ఎయిర్ఫీల్డ్ నుండి ప్రయాణించింది. పైలట్ లో"&amp;"పం కారణంగా ఇది సమీపంలోని ఫోర్‌షోర్‌లో రెండు నిమిషాలు విమానంలోకి దూసుకెళ్లింది. రెండవ నమూనా 31 మే 1919 న విజయవంతంగా ప్రయాణించింది. [2] టైప్ 534 ఎ వాటర్ బేబీ ఒక ఫ్లోట్ ప్లేన్ వెర్షన్, మార్చబడిన చుక్కాని మరియు పెద్ద ఫిన్. నాల్గవ (స్వల్పకాలిక ప్రోటోటైప్‌ను లె"&amp;"క్కించడం) శిశువును టైప్ 534 బిగా నియమించారు, దాని ప్లైవుడ్-కప్పబడిన ఫ్యూజ్‌లేజ్ మరియు తగ్గించిన-స్పాన్ దిగువ వింగ్ ద్వారా వేరు చేయబడింది. టైప్ 534 సి 1921 ఏరియల్ డెర్బీలో రేసింగ్ కోసం రెండు రెక్కలను క్లిప్ చేసింది. 534 డి వేడి వాతావరణానికి సవరించిన శిశువు"&amp;" మరియు దీనిని భారతదేశంలో ఒక వ్యాపారవేత్త ఉపయోగించారు. మొత్తం 534 లు ఆకుపచ్చ-ఇంజిన్ సింగిల్-సీటర్లు. [3] టైప్ 543 శిశువు రెండు సీట్లలో 2 అడుగుల 6 (76 సెం.మీ) ఫ్యూజ్‌లేజ్ పొడిగింపు. ఇది కూడా మొదట్లో ఆకుపచ్చ-శక్తితో ఉంది, కానీ 1926 లో, దీని స్థానంలో 80 హెచ్‌"&amp;"పి (60 కిలోవాట్) ఎడిసి సిరస్ 1 ఎయిర్-కూల్డ్ నిటారుగా ఉన్న ఇన్లైన్ ఇంజిన్ ఉంది. [4] శిశువు యొక్క చివరి వెర్షన్ టైప్ 554 అంటార్కిటిక్ బేబీ, అంటార్కిటికాకు 1921-1922 షాక్లెటన్-రోవెట్ ఎక్స్‌పెడిషన్ కోసం ఫోటోగ్రాఫిక్ విమానంగా నిర్మించబడింది. ఇది 80 హెచ్‌పి (60"&amp;" కిలోవాట్ల) లే రోన్ ఇంజిన్, పెరిగిన టెయిల్‌ప్లాన్‌లు, గుండ్రని వింగ్‌టిప్స్ మరియు గొట్టపు స్టీల్ స్ట్రట్‌లను రిగ్గింగ్ వైర్లను భర్తీ చేస్తుంది. నీటి బిడ్డ వలె, ఇది ఫ్లోట్ ప్లేన్. [5] ఇప్పటివరకు వింతైన శిశువు 1920 లో H.G. లీ చే సవరించబడింది. [6] అసలు రెక్క"&amp;"లు తొలగించబడ్డాయి మరియు బదులుగా విమానం చిన్న, సాంప్రదాయిక, భుజం-మౌంటెడ్ వింగ్, బేరింగ్ ప్రొజెక్టింగ్, పూర్తి-స్పాన్ ఐలెరాన్‌లను కలిగి ఉంది. దీని పైన దిగువ వింగ్ మాదిరిగానే ఆరు ఇరుకైన తీగ రెక్కల యొక్క గట్టిగా ముందుకు సాగిన స్టాక్ ఉంది, అందువల్ల ప్రతి చాలా "&amp;"ఎక్కువ కారక నిష్పత్తి మరియు అందువల్ల తక్కువ ప్రేరిత డ్రాగ్‌తో. ఈ సంక్లిష్టమైన నిర్మాణం బరువుకు 60 పౌండ్లు (30 కిలోలు) జోడించింది. ఈ ""వెనీషియన్ బ్లైండ్"" వింగ్ డిజైన్‌ను 19 వ శతాబ్దం చివరి దశాబ్దంలో హొరాషియో ఫిలిప్స్ ప్రతిపాదించారు మరియు గతంలో అన్వేషించార"&amp;"ు. [7] 1920 ల ప్రారంభంలో పిల్లలు రకరకాల పైలట్లు చేత పరుగెత్తారు, కాని బెర్ట్ హింక్లర్ చేతిలో G-EACQ యొక్క విమానాలకు ఉత్తమంగా గుర్తుంచుకోబడ్డారు. 31 మే 1920 న అతను 9 గంటల 30 నిమిషాల్లో క్రోయిడాన్ నుండి టురిన్ వరకు నాన్-స్టాప్ ఫ్లైట్ చేశాడు-655 మైళ్ళు (1,05"&amp;"0 కిమీ) ఫ్లైట్ మరియు ఆ సమయంలో ""రికార్డులో అత్యంత మెరిటోరియస్ ఫ్లైట్"" గా జరుపుకున్నారు. జూలై 24 న, అతను హెండన్ వద్ద ఉన్న వైమానిక డెర్బీ యొక్క వికలాంగ విభాగంలో రెండవ స్థానంలో నిలిచాడు, మరియు 11 ఏప్రిల్ 1921 న ఆస్ట్రేలియాలో సిడ్నీ నుండి బేబీ నాన్-స్టాప్ తన"&amp;" సొంత పట్టణం బుండాబెర్గ్ 800 మైళ్ళు ( 1,288 కి.మీ) దూరంలో, 8 గంటల 40 నిమిషాల్లో విమాన ప్రయాణం చేస్తుంది. హింక్లర్ బిడ్డ బుండబెర్గ్‌లోని హింక్లర్ హాల్ ఆఫ్ ఏవియేషన్‌లో భద్రపరచబడింది. జూన్ 1922 లో, మరొక బిడ్డ లండన్ మరియు మాస్కోల మధ్య మొదటి విమానంలో సాధించింద"&amp;"ి, రష్యన్ గ్వైటర్ తన యంత్రాన్ని హాంబుల్ నుండి సేకరించి ఇంటికి ఎగరేశాడు. అంటార్కిటిక్ శిశువు (లేదా ఎక్కువ భాగం) ఎర్నెస్ట్ షాక్లెటన్‌తో కలిసి అంటార్కిటిక్‌కు తన చివరి యాత్రలో ఉన్నారు. దురదృష్టవశాత్తు, వారి ఓడ, ఇంజిన్ ఇబ్బందితో ఆలస్యం అయిన అన్వేషణ గతంలో రియో"&amp;" ​​డి జనీరోకు రవాణా చేయబడిన తప్పిపోయిన భాగాలను ఎంచుకోలేకపోయింది మరియు అవ్రో ధ్రువం వద్ద ఉపయోగించబడలేదు. 1908 నుండి అవ్రో విమానం నుండి డేటా [8] సాధారణ లక్షణాల పనితీరు")</f>
        <v>అవ్రో 534 శిశువు (మొదట "పాపులర్" అని పేరు పెట్టబడింది) మొదటి ప్రపంచ యుద్ధం తరువాత నిర్మించిన బ్రిటిష్ సింగిల్-సీట్ల లైట్ స్పోర్టింగ్ బైప్‌లేన్. అవ్రో బేబీ అనేది సాంప్రదాయిక కాన్ఫిగరేషన్ యొక్క సింగిల్-బే బైప్లేన్, ఇది కాన్వాస్లో కప్పబడిన వైర్-బ్రెస్డ్ చెక్క నిర్మాణంతో. ఇది సమానంగా ఉండే, అన్‌స్టాగర్డ్ రెక్కలను కలిగి ఉంది, ఇది ప్రతి ఒక్కటి రెండు జతల ఐలెరాన్‌లను కలిగి ఉంది. ప్రారంభంలో, విమానం ఫిన్లెస్ మరియు దాదాపు వృత్తాకార ఆకారం యొక్క చుక్కాని కలిగి ఉంది. దీని యొక్క తరువాత వైవిధ్యాలు ఉన్నాయి. ప్రధాన అండర్ క్యారేజ్ సింగిల్-యాక్సిల్ అమరిక మరియు తోకతో ఉంటుంది. [1] మొదటి పిల్లలు 1914 పూర్వపు డిజైన్ యొక్క వాటర్-కూల్డ్ ఇన్లైన్ గ్రీన్ C.4 ఇంజిన్ ద్వారా శక్తిని పొందారు, ఇది గతంలో అవ్రో టైప్ D లో వ్యవస్థాపించబడింది, అయినప్పటికీ గ్రీన్ ఇంజిన్ కో. లిమిటెడ్ పోస్ట్‌వార్ పూర్తిగా పునర్నిర్మించబడింది. [2] ఇది 35 హెచ్‌పి (26 కిలోవాట్) ఉత్పత్తి చేసింది. తరువాతి పిల్లలు చాలా మంది ఈ ఇంజిన్ డిజైన్‌ను ఉపయోగించారు, పీటర్‌బరోకు చెందిన పీటర్ బ్రదర్‌హుడ్ లిమిటెడ్ రాసిన ఒరిజినల్ గ్రీన్ డ్రాయింగ్స్ నుండి కొత్తగా నిర్మించబడింది, అయితే కొన్ని వేరియంట్లు 60 హెచ్‌పి (45 కిలోవాట్) ఎడిసి సిరస్ 1 లేదా 80 హెచ్‌పి (60 కిలోవాట్) లే రోన్ . ఈ కొత్తగా నిర్మించిన ఆకుకూరలు 6 పౌండ్లు (3 కిలోల) తేలికైనవి. ప్రోటోటైప్ మొదట 30 ఏప్రిల్ 1919 న అవ్రో యొక్క హాంబుల్ ఎయిర్ఫీల్డ్ నుండి ప్రయాణించింది. పైలట్ లోపం కారణంగా ఇది సమీపంలోని ఫోర్‌షోర్‌లో రెండు నిమిషాలు విమానంలోకి దూసుకెళ్లింది. రెండవ నమూనా 31 మే 1919 న విజయవంతంగా ప్రయాణించింది. [2] టైప్ 534 ఎ వాటర్ బేబీ ఒక ఫ్లోట్ ప్లేన్ వెర్షన్, మార్చబడిన చుక్కాని మరియు పెద్ద ఫిన్. నాల్గవ (స్వల్పకాలిక ప్రోటోటైప్‌ను లెక్కించడం) శిశువును టైప్ 534 బిగా నియమించారు, దాని ప్లైవుడ్-కప్పబడిన ఫ్యూజ్‌లేజ్ మరియు తగ్గించిన-స్పాన్ దిగువ వింగ్ ద్వారా వేరు చేయబడింది. టైప్ 534 సి 1921 ఏరియల్ డెర్బీలో రేసింగ్ కోసం రెండు రెక్కలను క్లిప్ చేసింది. 534 డి వేడి వాతావరణానికి సవరించిన శిశువు మరియు దీనిని భారతదేశంలో ఒక వ్యాపారవేత్త ఉపయోగించారు. మొత్తం 534 లు ఆకుపచ్చ-ఇంజిన్ సింగిల్-సీటర్లు. [3] టైప్ 543 శిశువు రెండు సీట్లలో 2 అడుగుల 6 (76 సెం.మీ) ఫ్యూజ్‌లేజ్ పొడిగింపు. ఇది కూడా మొదట్లో ఆకుపచ్చ-శక్తితో ఉంది, కానీ 1926 లో, దీని స్థానంలో 80 హెచ్‌పి (60 కిలోవాట్) ఎడిసి సిరస్ 1 ఎయిర్-కూల్డ్ నిటారుగా ఉన్న ఇన్లైన్ ఇంజిన్ ఉంది. [4] శిశువు యొక్క చివరి వెర్షన్ టైప్ 554 అంటార్కిటిక్ బేబీ, అంటార్కిటికాకు 1921-1922 షాక్లెటన్-రోవెట్ ఎక్స్‌పెడిషన్ కోసం ఫోటోగ్రాఫిక్ విమానంగా నిర్మించబడింది. ఇది 80 హెచ్‌పి (60 కిలోవాట్ల) లే రోన్ ఇంజిన్, పెరిగిన టెయిల్‌ప్లాన్‌లు, గుండ్రని వింగ్‌టిప్స్ మరియు గొట్టపు స్టీల్ స్ట్రట్‌లను రిగ్గింగ్ వైర్లను భర్తీ చేస్తుంది. నీటి బిడ్డ వలె, ఇది ఫ్లోట్ ప్లేన్. [5] ఇప్పటివరకు వింతైన శిశువు 1920 లో H.G. లీ చే సవరించబడింది. [6] అసలు రెక్కలు తొలగించబడ్డాయి మరియు బదులుగా విమానం చిన్న, సాంప్రదాయిక, భుజం-మౌంటెడ్ వింగ్, బేరింగ్ ప్రొజెక్టింగ్, పూర్తి-స్పాన్ ఐలెరాన్‌లను కలిగి ఉంది. దీని పైన దిగువ వింగ్ మాదిరిగానే ఆరు ఇరుకైన తీగ రెక్కల యొక్క గట్టిగా ముందుకు సాగిన స్టాక్ ఉంది, అందువల్ల ప్రతి చాలా ఎక్కువ కారక నిష్పత్తి మరియు అందువల్ల తక్కువ ప్రేరిత డ్రాగ్‌తో. ఈ సంక్లిష్టమైన నిర్మాణం బరువుకు 60 పౌండ్లు (30 కిలోలు) జోడించింది. ఈ "వెనీషియన్ బ్లైండ్" వింగ్ డిజైన్‌ను 19 వ శతాబ్దం చివరి దశాబ్దంలో హొరాషియో ఫిలిప్స్ ప్రతిపాదించారు మరియు గతంలో అన్వేషించారు. [7] 1920 ల ప్రారంభంలో పిల్లలు రకరకాల పైలట్లు చేత పరుగెత్తారు, కాని బెర్ట్ హింక్లర్ చేతిలో G-EACQ యొక్క విమానాలకు ఉత్తమంగా గుర్తుంచుకోబడ్డారు. 31 మే 1920 న అతను 9 గంటల 30 నిమిషాల్లో క్రోయిడాన్ నుండి టురిన్ వరకు నాన్-స్టాప్ ఫ్లైట్ చేశాడు-655 మైళ్ళు (1,050 కిమీ) ఫ్లైట్ మరియు ఆ సమయంలో "రికార్డులో అత్యంత మెరిటోరియస్ ఫ్లైట్" గా జరుపుకున్నారు. జూలై 24 న, అతను హెండన్ వద్ద ఉన్న వైమానిక డెర్బీ యొక్క వికలాంగ విభాగంలో రెండవ స్థానంలో నిలిచాడు, మరియు 11 ఏప్రిల్ 1921 న ఆస్ట్రేలియాలో సిడ్నీ నుండి బేబీ నాన్-స్టాప్ తన సొంత పట్టణం బుండాబెర్గ్ 800 మైళ్ళు ( 1,288 కి.మీ) దూరంలో, 8 గంటల 40 నిమిషాల్లో విమాన ప్రయాణం చేస్తుంది. హింక్లర్ బిడ్డ బుండబెర్గ్‌లోని హింక్లర్ హాల్ ఆఫ్ ఏవియేషన్‌లో భద్రపరచబడింది. జూన్ 1922 లో, మరొక బిడ్డ లండన్ మరియు మాస్కోల మధ్య మొదటి విమానంలో సాధించింది, రష్యన్ గ్వైటర్ తన యంత్రాన్ని హాంబుల్ నుండి సేకరించి ఇంటికి ఎగరేశాడు. అంటార్కిటిక్ శిశువు (లేదా ఎక్కువ భాగం) ఎర్నెస్ట్ షాక్లెటన్‌తో కలిసి అంటార్కిటిక్‌కు తన చివరి యాత్రలో ఉన్నారు. దురదృష్టవశాత్తు, వారి ఓడ, ఇంజిన్ ఇబ్బందితో ఆలస్యం అయిన అన్వేషణ గతంలో రియో ​​డి జనీరోకు రవాణా చేయబడిన తప్పిపోయిన భాగాలను ఎంచుకోలేకపోయింది మరియు అవ్రో ధ్రువం వద్ద ఉపయోగించబడలేదు. 1908 నుండి అవ్రో విమానం నుండి డేటా [8] సాధారణ లక్షణాల పనితీరు</v>
      </c>
      <c r="E113" s="1" t="s">
        <v>2436</v>
      </c>
      <c r="M113" s="1" t="s">
        <v>560</v>
      </c>
      <c r="N113" s="1" t="str">
        <f>IFERROR(__xludf.DUMMYFUNCTION("GOOGLETRANSLATE(M:M, ""en"", ""te"")"),"స్పోర్ట్స్ ప్లేన్")</f>
        <v>స్పోర్ట్స్ ప్లేన్</v>
      </c>
      <c r="P113" s="1" t="s">
        <v>175</v>
      </c>
      <c r="Q113" s="1" t="str">
        <f>IFERROR(__xludf.DUMMYFUNCTION("GOOGLETRANSLATE(P:P, ""en"", ""te"")"),"అవ్రో")</f>
        <v>అవ్రో</v>
      </c>
      <c r="R113" s="2" t="s">
        <v>176</v>
      </c>
      <c r="S113" s="1" t="s">
        <v>2437</v>
      </c>
      <c r="T113" s="1" t="str">
        <f>IFERROR(__xludf.DUMMYFUNCTION("GOOGLETRANSLATE(S:S, ""en"", ""te"")"),"రాయ్ చాడ్విక్")</f>
        <v>రాయ్ చాడ్విక్</v>
      </c>
      <c r="U113" s="4">
        <v>7060.0</v>
      </c>
      <c r="V113" s="1">
        <v>9.0</v>
      </c>
      <c r="W113" s="1">
        <v>1.0</v>
      </c>
      <c r="X113" s="1" t="s">
        <v>2438</v>
      </c>
      <c r="Y113" s="1" t="s">
        <v>918</v>
      </c>
      <c r="Z113" s="1" t="s">
        <v>2439</v>
      </c>
      <c r="AA113" s="1" t="s">
        <v>2440</v>
      </c>
      <c r="AB113" s="1" t="s">
        <v>2441</v>
      </c>
      <c r="AC113" s="1" t="s">
        <v>2442</v>
      </c>
      <c r="AD113" s="1" t="s">
        <v>2443</v>
      </c>
      <c r="AE113" s="1" t="s">
        <v>2444</v>
      </c>
      <c r="AF113" s="1" t="s">
        <v>2445</v>
      </c>
      <c r="AH113" s="1" t="s">
        <v>2446</v>
      </c>
      <c r="AJ113" s="1" t="s">
        <v>2447</v>
      </c>
      <c r="AL113" s="1" t="s">
        <v>2448</v>
      </c>
      <c r="BA113" s="1" t="s">
        <v>275</v>
      </c>
    </row>
    <row r="114">
      <c r="A114" s="1" t="s">
        <v>2449</v>
      </c>
      <c r="B114" s="1" t="str">
        <f>IFERROR(__xludf.DUMMYFUNCTION("GOOGLETRANSLATE(A:A, ""en"", ""te"")"),"హెసా కారార్")</f>
        <v>హెసా కారార్</v>
      </c>
      <c r="C114" s="1" t="s">
        <v>2450</v>
      </c>
      <c r="D114" s="1" t="str">
        <f>IFERROR(__xludf.DUMMYFUNCTION("GOOGLETRANSLATE(C:C, ""en"", ""te"")"),"హెసా కారార్ (పెర్షియన్: کرار) అనేది ఇరాన్ జెట్-శక్తితో కూడిన టార్గెట్ డ్రోన్, ఇది 2010 నుండి ఇరాన్ విమాన తయారీ పారిశ్రామిక సంస్థ (HESA) చేత తయారు చేయబడింది. కర్రార్ అమెరికన్ 1970 ల నాటి బీచ్‌క్రాఫ్ట్ MQM-107 స్టీకర్ టార్గెట్ డ్రోన్ యొక్క ఉత్పన్నం, బహుశా క"&amp;"లుపుతుంది దక్షిణాఫ్రికా స్కువా నుండి అంశాలు, ఆయుధాల కోసం హార్డ్ పాయింట్లు జోడించబడ్డాయి. వాస్తవికత ఏమిటంటే, ఈ యుఎవి ఏ విదేశీ సంస్థ లేకుండా దేశీయ రూపకల్పనపై ఆధారపడి ఉంటుంది. అహ్మదీనేజాద్ అధ్యక్ష పదవిలో కర్రార్ అభివృద్ధి చేయబడింది. [2] టార్గెట్ డ్రోన్‌గా, క"&amp;"ర్రార్ వైమానిక లక్ష్యాన్ని అనుకరించడం ద్వారా ఎయిర్-డిఫెన్స్ సిబ్బందికి శిక్షణ ఇవ్వడానికి ఉపయోగించబడుతుంది. కర్రార్ క్రమం తప్పకుండా ఇరానియన్ ఎయిర్-డిఫెన్స్ కసరత్తులలో కనిపిస్తుంది, మరియు ఇరాన్ యొక్క వృద్ధాప్య అమెరికన్-నిర్మించిన MQM-107 టార్గెట్ డ్రోన్‌లకు"&amp;" బదులుగా ఇది నమ్ముతారు. [3] కారార్ జెట్ మానవరహిత-ఏరియల్-వెహికల్స్ ఇటీవల గాలి లక్ష్యాలను చేధించడానికి షహాబ్-ఎ-సాక్బ్ (క్షిపణి) కలిగి ఉన్నాయి. [4] [5] [6] కర్రార్ ఒక చిన్న, క్లిప్డ్ డెల్టా వింగ్ కలిగి ఉంది, ఇది స్థూపాకార, మొద్దుబారిన-ముక్కు ఫ్యూజ్‌లేజ్‌కు త"&amp;"క్కువగా ఉంటుంది. ఇది ఇంజిన్ కోసం డోర్సల్ గాలి తీసుకోవడం మరియు ట్విన్ బాణం హెడ్ ఆకారంలో ఉన్న ఎండ్‌ప్లేట్ టెయిల్‌ఫిన్‌లను ఫ్యూజ్‌లేజ్‌పై ఎత్తుగా అమర్చారు. [1] కర్రార్ టేకాఫ్ చేయడానికి రాకెట్ అసిస్ట్ సిస్టమ్‌ను ఉపయోగిస్తాడు మరియు పారాచూట్ ద్వారా తిరిగి పొందబ"&amp;"డ్డాడు. [1] ఇది గాలి ప్రయోగం చేయగలదని కూడా పేర్కొన్నారు. [1] ఇరాన్ అధికారులు ఈ విమానంలో నిఘా సామర్థ్యాలు ఉన్నాయని చెప్పారు, కాని కారర్‌కు కనిపించే EO/IR సెన్సార్లు లేవు. [1] కర్రార్ INS మరియు/లేదా GPS మార్గదర్శకత్వంతో ఆటోపైలట్ వ్యవస్థను కలిగి ఉందని నమ్ముత"&amp;"ారు, మరియు భూభాగం తరువాత సామర్ధ్యం కూడా ఉండవచ్చు. ఫ్లైట్. [8] ఇది ప్రీ-ప్రోగ్రామ్ చేసిన విమాన మార్గాన్ని అనుసరించవచ్చు, ఇది విమానంలో కూడా నవీకరించబడుతుంది. [8] కర్రార్ ఒక 500 ఎల్బి ఎమ్కె 82 జనరల్-పర్పస్ బాంబును దాని సెంటర్‌లైన్ హార్డ్‌పాయింట్‌లో ఖచ్చితమైన"&amp;" మార్గదర్శకత్వంతో తీసుకెళ్లగలదు. ప్రత్యాళ బాంబు. [1] [10] [11] ఆయుధాలను మోసుకెళ్ళడం కారార్ యొక్క ఆపరేటింగ్ పరిధిని గణనీయంగా తగ్గిస్తుందని నమ్ముతారు. [7] 1970 లలో రూపొందించిన యుఎస్ బీచ్‌క్రాఫ్ట్ MQM-107 స్ట్రీకర్ టార్గెట్ డ్రోన్‌తో కర్రార్ స్పష్టమైన పోలికన"&amp;"ు కలిగి ఉన్నారని సైనిక నిపుణులు త్వరగా గుర్తించారు మరియు ఇరాన్ విప్లవానికి ముందు ఇరాన్‌కు ఎగుమతి చేశారు. అయితే, డెనెల్ డైనమిక్స్ నుండి వచ్చిన ఒక నివేదిక ప్రకారం, కర్రార్ MQM-107 స్ట్రీకర్ యొక్క ఖచ్చితమైన క్లోన్ కాదు, ఎందుకంటే కొన్ని డిజైన్ అంశాలు డెనెల్ డ"&amp;"ైనమిక్స్ స్కువా నుండి కూడా కాపీ చేయబడ్డాయి. [12] SKUA పై సాంకేతిక డేటాను SKUA యొక్క ఎగుమతి వినియోగదారులలో ఒకరు ఇరాన్‌కు విక్రయించినట్లు తెలిసింది. [1] మొత్తంమీద, కారార్ MQM-107 యొక్క ఖచ్చితమైన కాపీ కాదు, మరియు బహుళ డిజైన్ మార్పులు చేయబడ్డాయి. [7] కర్రార్ "&amp;"యొక్క అభివృద్ధి 2002 నాటికి జరుగుతోంది, బహుశా ""HADAF-1"" పేరుతో ఉండవచ్చు. [13] [మంచి మూలం అవసరం] కర్రార్ యొక్క సబ్‌స్కేల్ మోడల్ కూడా 2004 లో కనిపించింది. కారర్‌ను ""అబాబిల్ జెట్"" అని కూడా పిలుస్తారు. ""; అబాబిల్ అనేది సంబంధం లేని యుఎవి, అదే తయారీదారు హె"&amp;"సా కూడా అందిస్తారు. [8] అభివృద్ధి చేయడానికి కర్రార్ ""500,000 గంటలు"" పట్టిందని ఇరాన్ తెలిపింది, అయితే స్వతంత్ర విశ్లేషకులు ఇది అసంభవం అని చెప్పారు. [14] ఇరాన్ అధ్యక్షుడు మహమూద్ అహ్మదీనేజాద్ బుషెహర్‌లో అణు రియాక్టర్‌ను సక్రియం చేసిన ఒక రోజు ఆగస్టు 23, 201"&amp;"0 న కర్రార్‌ను ఆవిష్కరించారు. ఇది ""దీర్ఘ-శ్రేణి బాంబర్ డ్రోన్"" గా రూపొందించబడింది, [15] మరియు ఇరాన్‌లో తయారు చేసిన మొట్టమొదటి సుదూర యుఎవి ఇది. [16] కర్రార్ హిజ్బుల్లాకు ఎగుమతి చేయబడిందని బహుళ వర్గాలు నివేదించాయి. [17] [18] కర్రార్ సిరియన్ అంతర్యుద్ధంలో "&amp;"ఉపయోగించబడింది. [19] భూ-ఆధారిత రాడార్లు మరియు నావికాదళ నౌకలను లక్ష్యంగా చేసుకోవడానికి క్రూయిజ్ క్షిపణులను ఉపయోగించటానికి కారార్ ఉపయోగపడుతుందని రక్షణ నవీకరణ సూచిస్తుంది. [7] 2018 లో, డైలీ బీస్ట్ రిపోర్టర్ ఆడమ్ రాన్స్లీ మాట్లాడుతూ, కర్రార్, ఇరాన్ వాదనలు ఉన్"&amp;"నప్పటికీ, ఆయుధాలను మోహరించే సామర్థ్యాన్ని కలిగి లేరని మరియు కేవలం లక్ష్య డ్రోన్ మాత్రమే అని అన్నారు. [2] ఈ రోజు, కర్రార్‌ను క్రమం తప్పకుండా ఇరాన్ యొక్క ఎయిర్ డిఫెన్స్ ఫోర్స్ శిక్షణ కోసం ఉపయోగిస్తుంది. . 2020 వ్యాయామంలో మొదటిసారిగా ఆయుధాలను మోహరించడానికి ఇ"&amp;"రాన్ కారర్‌ను ఉపయోగించినట్లు తెలిసింది. [25] జేన్ యొక్క ఆల్ ది వరల్డ్ విమానాల నుండి డేటా: మానవరహిత 2014-2015 [1] సాధారణ లక్షణాలు పనితీరు ఆయుధాలు పోల్చదగిన పాత్ర, కాన్ఫిగరేషన్ మరియు యుగం యొక్క విమానం")</f>
        <v>హెసా కారార్ (పెర్షియన్: کرار) అనేది ఇరాన్ జెట్-శక్తితో కూడిన టార్గెట్ డ్రోన్, ఇది 2010 నుండి ఇరాన్ విమాన తయారీ పారిశ్రామిక సంస్థ (HESA) చేత తయారు చేయబడింది. కర్రార్ అమెరికన్ 1970 ల నాటి బీచ్‌క్రాఫ్ట్ MQM-107 స్టీకర్ టార్గెట్ డ్రోన్ యొక్క ఉత్పన్నం, బహుశా కలుపుతుంది దక్షిణాఫ్రికా స్కువా నుండి అంశాలు, ఆయుధాల కోసం హార్డ్ పాయింట్లు జోడించబడ్డాయి. వాస్తవికత ఏమిటంటే, ఈ యుఎవి ఏ విదేశీ సంస్థ లేకుండా దేశీయ రూపకల్పనపై ఆధారపడి ఉంటుంది. అహ్మదీనేజాద్ అధ్యక్ష పదవిలో కర్రార్ అభివృద్ధి చేయబడింది. [2] టార్గెట్ డ్రోన్‌గా, కర్రార్ వైమానిక లక్ష్యాన్ని అనుకరించడం ద్వారా ఎయిర్-డిఫెన్స్ సిబ్బందికి శిక్షణ ఇవ్వడానికి ఉపయోగించబడుతుంది. కర్రార్ క్రమం తప్పకుండా ఇరానియన్ ఎయిర్-డిఫెన్స్ కసరత్తులలో కనిపిస్తుంది, మరియు ఇరాన్ యొక్క వృద్ధాప్య అమెరికన్-నిర్మించిన MQM-107 టార్గెట్ డ్రోన్‌లకు బదులుగా ఇది నమ్ముతారు. [3] కారార్ జెట్ మానవరహిత-ఏరియల్-వెహికల్స్ ఇటీవల గాలి లక్ష్యాలను చేధించడానికి షహాబ్-ఎ-సాక్బ్ (క్షిపణి) కలిగి ఉన్నాయి. [4] [5] [6] కర్రార్ ఒక చిన్న, క్లిప్డ్ డెల్టా వింగ్ కలిగి ఉంది, ఇది స్థూపాకార, మొద్దుబారిన-ముక్కు ఫ్యూజ్‌లేజ్‌కు తక్కువగా ఉంటుంది. ఇది ఇంజిన్ కోసం డోర్సల్ గాలి తీసుకోవడం మరియు ట్విన్ బాణం హెడ్ ఆకారంలో ఉన్న ఎండ్‌ప్లేట్ టెయిల్‌ఫిన్‌లను ఫ్యూజ్‌లేజ్‌పై ఎత్తుగా అమర్చారు. [1] కర్రార్ టేకాఫ్ చేయడానికి రాకెట్ అసిస్ట్ సిస్టమ్‌ను ఉపయోగిస్తాడు మరియు పారాచూట్ ద్వారా తిరిగి పొందబడ్డాడు. [1] ఇది గాలి ప్రయోగం చేయగలదని కూడా పేర్కొన్నారు. [1] ఇరాన్ అధికారులు ఈ విమానంలో నిఘా సామర్థ్యాలు ఉన్నాయని చెప్పారు, కాని కారర్‌కు కనిపించే EO/IR సెన్సార్లు లేవు. [1] కర్రార్ INS మరియు/లేదా GPS మార్గదర్శకత్వంతో ఆటోపైలట్ వ్యవస్థను కలిగి ఉందని నమ్ముతారు, మరియు భూభాగం తరువాత సామర్ధ్యం కూడా ఉండవచ్చు. ఫ్లైట్. [8] ఇది ప్రీ-ప్రోగ్రామ్ చేసిన విమాన మార్గాన్ని అనుసరించవచ్చు, ఇది విమానంలో కూడా నవీకరించబడుతుంది. [8] కర్రార్ ఒక 500 ఎల్బి ఎమ్కె 82 జనరల్-పర్పస్ బాంబును దాని సెంటర్‌లైన్ హార్డ్‌పాయింట్‌లో ఖచ్చితమైన మార్గదర్శకత్వంతో తీసుకెళ్లగలదు. ప్రత్యాళ బాంబు. [1] [10] [11] ఆయుధాలను మోసుకెళ్ళడం కారార్ యొక్క ఆపరేటింగ్ పరిధిని గణనీయంగా తగ్గిస్తుందని నమ్ముతారు. [7] 1970 లలో రూపొందించిన యుఎస్ బీచ్‌క్రాఫ్ట్ MQM-107 స్ట్రీకర్ టార్గెట్ డ్రోన్‌తో కర్రార్ స్పష్టమైన పోలికను కలిగి ఉన్నారని సైనిక నిపుణులు త్వరగా గుర్తించారు మరియు ఇరాన్ విప్లవానికి ముందు ఇరాన్‌కు ఎగుమతి చేశారు. అయితే, డెనెల్ డైనమిక్స్ నుండి వచ్చిన ఒక నివేదిక ప్రకారం, కర్రార్ MQM-107 స్ట్రీకర్ యొక్క ఖచ్చితమైన క్లోన్ కాదు, ఎందుకంటే కొన్ని డిజైన్ అంశాలు డెనెల్ డైనమిక్స్ స్కువా నుండి కూడా కాపీ చేయబడ్డాయి. [12] SKUA పై సాంకేతిక డేటాను SKUA యొక్క ఎగుమతి వినియోగదారులలో ఒకరు ఇరాన్‌కు విక్రయించినట్లు తెలిసింది. [1] మొత్తంమీద, కారార్ MQM-107 యొక్క ఖచ్చితమైన కాపీ కాదు, మరియు బహుళ డిజైన్ మార్పులు చేయబడ్డాయి. [7] కర్రార్ యొక్క అభివృద్ధి 2002 నాటికి జరుగుతోంది, బహుశా "HADAF-1" పేరుతో ఉండవచ్చు. [13] [మంచి మూలం అవసరం] కర్రార్ యొక్క సబ్‌స్కేల్ మోడల్ కూడా 2004 లో కనిపించింది. కారర్‌ను "అబాబిల్ జెట్" అని కూడా పిలుస్తారు. "; అబాబిల్ అనేది సంబంధం లేని యుఎవి, అదే తయారీదారు హెసా కూడా అందిస్తారు. [8] అభివృద్ధి చేయడానికి కర్రార్ "500,000 గంటలు" పట్టిందని ఇరాన్ తెలిపింది, అయితే స్వతంత్ర విశ్లేషకులు ఇది అసంభవం అని చెప్పారు. [14] ఇరాన్ అధ్యక్షుడు మహమూద్ అహ్మదీనేజాద్ బుషెహర్‌లో అణు రియాక్టర్‌ను సక్రియం చేసిన ఒక రోజు ఆగస్టు 23, 2010 న కర్రార్‌ను ఆవిష్కరించారు. ఇది "దీర్ఘ-శ్రేణి బాంబర్ డ్రోన్" గా రూపొందించబడింది, [15] మరియు ఇరాన్‌లో తయారు చేసిన మొట్టమొదటి సుదూర యుఎవి ఇది. [16] కర్రార్ హిజ్బుల్లాకు ఎగుమతి చేయబడిందని బహుళ వర్గాలు నివేదించాయి. [17] [18] కర్రార్ సిరియన్ అంతర్యుద్ధంలో ఉపయోగించబడింది. [19] భూ-ఆధారిత రాడార్లు మరియు నావికాదళ నౌకలను లక్ష్యంగా చేసుకోవడానికి క్రూయిజ్ క్షిపణులను ఉపయోగించటానికి కారార్ ఉపయోగపడుతుందని రక్షణ నవీకరణ సూచిస్తుంది. [7] 2018 లో, డైలీ బీస్ట్ రిపోర్టర్ ఆడమ్ రాన్స్లీ మాట్లాడుతూ, కర్రార్, ఇరాన్ వాదనలు ఉన్నప్పటికీ, ఆయుధాలను మోహరించే సామర్థ్యాన్ని కలిగి లేరని మరియు కేవలం లక్ష్య డ్రోన్ మాత్రమే అని అన్నారు. [2] ఈ రోజు, కర్రార్‌ను క్రమం తప్పకుండా ఇరాన్ యొక్క ఎయిర్ డిఫెన్స్ ఫోర్స్ శిక్షణ కోసం ఉపయోగిస్తుంది. . 2020 వ్యాయామంలో మొదటిసారిగా ఆయుధాలను మోహరించడానికి ఇరాన్ కారర్‌ను ఉపయోగించినట్లు తెలిసింది. [25] జేన్ యొక్క ఆల్ ది వరల్డ్ విమానాల నుండి డేటా: మానవరహిత 2014-2015 [1] సాధారణ లక్షణాలు పనితీరు ఆయుధాలు పోల్చదగిన పాత్ర, కాన్ఫిగరేషన్ మరియు యుగం యొక్క విమానం</v>
      </c>
      <c r="E114" s="1" t="s">
        <v>2451</v>
      </c>
      <c r="M114" s="1" t="s">
        <v>1764</v>
      </c>
      <c r="N114" s="1" t="str">
        <f>IFERROR(__xludf.DUMMYFUNCTION("GOOGLETRANSLATE(M:M, ""en"", ""te"")"),"మానవరహిత వైమానిక వాహనం")</f>
        <v>మానవరహిత వైమానిక వాహనం</v>
      </c>
      <c r="O114" s="1" t="s">
        <v>1765</v>
      </c>
      <c r="P114" s="1" t="s">
        <v>2452</v>
      </c>
      <c r="Q114" s="1" t="str">
        <f>IFERROR(__xludf.DUMMYFUNCTION("GOOGLETRANSLATE(P:P, ""en"", ""te"")"),"ఇరాన్ ఎయిర్క్రాఫ్ట్ మాన్యుఫ్యాక్చరింగ్ ఇండస్ట్రియల్ కంపెనీ (హెసా)")</f>
        <v>ఇరాన్ ఎయిర్క్రాఫ్ట్ మాన్యుఫ్యాక్చరింగ్ ఇండస్ట్రియల్ కంపెనీ (హెసా)</v>
      </c>
      <c r="R114" s="1" t="s">
        <v>2453</v>
      </c>
      <c r="W114" s="1" t="s">
        <v>1233</v>
      </c>
      <c r="X114" s="1" t="s">
        <v>2454</v>
      </c>
      <c r="Y114" s="1" t="s">
        <v>421</v>
      </c>
      <c r="AD114" s="1" t="s">
        <v>2455</v>
      </c>
      <c r="AE114" s="1" t="s">
        <v>2456</v>
      </c>
      <c r="AF114" s="1" t="s">
        <v>2457</v>
      </c>
      <c r="AI114" s="1" t="s">
        <v>2458</v>
      </c>
      <c r="AV114" s="1" t="s">
        <v>2459</v>
      </c>
      <c r="AW114" s="1" t="str">
        <f>IFERROR(__xludf.DUMMYFUNCTION("GOOGLETRANSLATE(AV:AV, ""en"", ""te"")"),"సెంటర్‌లైన్ 2 × 250 పౌండ్ల బాంబుపై 1 × MK 82 pgm")</f>
        <v>సెంటర్‌లైన్ 2 × 250 పౌండ్ల బాంబుపై 1 × MK 82 pgm</v>
      </c>
      <c r="AX114" s="1">
        <v>2010.0</v>
      </c>
      <c r="AZ114" s="1" t="s">
        <v>436</v>
      </c>
      <c r="BC114" s="1" t="s">
        <v>2460</v>
      </c>
      <c r="BD114" s="2" t="s">
        <v>2461</v>
      </c>
      <c r="BE114" s="1">
        <v>2010.0</v>
      </c>
      <c r="BG114" s="1" t="s">
        <v>2462</v>
      </c>
      <c r="BH114" s="2" t="s">
        <v>2463</v>
      </c>
      <c r="BI114" s="1" t="s">
        <v>2464</v>
      </c>
      <c r="BR114" s="1" t="s">
        <v>2465</v>
      </c>
      <c r="BS114" s="1" t="s">
        <v>2466</v>
      </c>
      <c r="DJ114" s="1" t="s">
        <v>2467</v>
      </c>
      <c r="DK114" s="1" t="s">
        <v>2468</v>
      </c>
      <c r="EE114" s="1" t="s">
        <v>571</v>
      </c>
    </row>
    <row r="115">
      <c r="A115" s="1" t="s">
        <v>2469</v>
      </c>
      <c r="B115" s="1" t="str">
        <f>IFERROR(__xludf.DUMMYFUNCTION("GOOGLETRANSLATE(A:A, ""en"", ""te"")"),"కెట్టెరింగ్ బగ్")</f>
        <v>కెట్టెరింగ్ బగ్</v>
      </c>
      <c r="C115" s="1" t="s">
        <v>2470</v>
      </c>
      <c r="D115" s="1" t="str">
        <f>IFERROR(__xludf.DUMMYFUNCTION("GOOGLETRANSLATE(C:C, ""en"", ""te"")"),"కెట్టెరింగ్ బగ్ ఒక ప్రయోగాత్మక మానవరహిత వైమానిక టార్పెడో, ప్రస్తుత క్రూయిజ్ క్షిపణుల ముందున్నది. ఇది లాంచ్ పాయింట్ నుండి 121 కిలోమీటర్ల (75 మైళ్ళు) వరకు గ్రౌండ్ లక్ష్యాలను సాధించగలదు, అదే సమయంలో గంటకు 80 కిలోమీటర్ల వేగంతో (50 mph) ప్రయాణిస్తుంది. [1] బగ్ "&amp;"యొక్క ఖరీదైన రూపకల్పన మరియు ఆపరేషన్ డాక్టర్ హెన్రీ డబ్ల్యూ. వాల్డెన్‌ను రాకెట్‌ను రూపొందించడానికి ప్రేరేపించింది, ఇది రేడియో తరంగాల వాడకంతో ప్రారంభించిన తర్వాత పైలట్‌ను రాకెట్‌ను నియంత్రించడానికి అనుమతిస్తుంది. [2] 1917 నాటి బ్రిటిష్ రేడియో నియంత్రిత ఆయుధ"&amp;"ాలు ఈ సమయంలో రహస్యంగా ఉన్నాయి. ఈ నమూనాలు ఆధునిక క్షిపణుల యొక్క ముందస్తుగా ఉన్నాయి. మొదటి ప్రపంచ యుద్ధంలో, అమెరికా ఆర్మీ ఎయిర్క్రాఫ్ట్ బోర్డు ఒహియోలోని డేటన్ యొక్క చార్లెస్ కెట్టెరింగ్‌ను మానవరహిత ""ఫ్లయింగ్ బాంబు"" ను రూపొందించమని కోరింది, ఇది 64 కిలోమీటర"&amp;"్ల (40 మైళ్ళు) పరిధిలో లక్ష్యాన్ని చేధించగలదు. కెట్టెరింగ్ యొక్క రూపకల్పనను అధికారికంగా కెట్టెరింగ్ ఏరియల్ టార్పెడో అని పిలుస్తారు, కాని తరువాత కెట్టెరింగ్ బగ్ అని పిలుస్తారు, దీనిని డేటన్-రైట్ ఎయిర్‌ప్లేన్ కంపెనీ నిర్మించింది. ఓర్విల్లే రైట్ ఈ ప్రాజెక్టు"&amp;"పై ఏరోనాటికల్ కన్సల్టెంట్‌గా వ్యవహరించగా, ఎల్మెర్ అంబ్రోస్ స్పెర్రీ నియంత్రణ మరియు మార్గదర్శక వ్యవస్థను రూపొందించారు. పైలట్ అభివృద్ధి విమానం డేటన్-రైట్ బగ్‌గా నిర్మించబడింది. ఈ విమానం రెండు-స్ట్రోక్ V4 40-హార్స్‌పవర్ (30 కిలోవాట్) డెపాల్మా ఇంజిన్‌తో శక్తి"&amp;"నిచ్చింది. [3] ఇంజిన్‌ను ఫోర్డ్ మోటార్ కంపెనీ ఒక్కొక్కటి $ 40 చొప్పున భారీగా ఉత్పత్తి చేసింది. [4] ఫ్యూజ్‌లేజ్ కలప లామినేట్లు మరియు పాపియర్-మాచేలతో నిర్మించబడింది, రెక్కలు కార్డ్‌బోర్డ్‌తో తయారు చేయబడ్డాయి. ""బగ్"" గంటకు 80 కిలోమీటర్ల వేగంతో (50 mph) ఎగుర"&amp;"ుతుంది. ప్రతి బగ్ యొక్క మొత్తం ఖర్చు $ 400. [1] 1903 లో వారి మొట్టమొదటి శక్తితో కూడిన విమానాలను తయారుచేసినప్పుడు రైట్ బ్రదర్స్ ఉపయోగించిన పద్ధతి మాదిరిగానే డాలీ-అండ్-ట్రాక్ వ్యవస్థను ఉపయోగించి బగ్ ప్రారంభించబడింది. ఒకసారి ప్రారంభించిన తర్వాత, ఒక చిన్న ఆన్"&amp;"‌బోర్డ్ గైరోస్కోప్ విమానం దాని గమ్యస్థానానికి మార్గనిర్దేశం చేసింది. నియంత్రణ వ్యవస్థ న్యూమాటిక్/వాక్యూమ్ సిస్టమ్, ఎలక్ట్రిక్ సిస్టమ్ మరియు అనెరాయిడ్ బేరోమీటర్/ఆల్టెమీటర్‌ను ఉపయోగించింది. బగ్ దాని లక్ష్యాన్ని తాకినందుకు, విమానం యొక్క దూరాన్ని ట్రాక్ చేసే "&amp;"యాంత్రిక వ్యవస్థ రూపొందించబడింది. టేకాఫ్‌కు ముందు, సాంకేతిక నిపుణులు గాలికి సంబంధించి ప్రయాణించాల్సిన దూరాన్ని నిర్ణయించారు, విమాన మార్గం వెంట గాలి వేగం మరియు దిశను పరిగణనలోకి తీసుకుంటారు. బగ్ దాని గమ్యాన్ని చేరుకోవడానికి అవసరమైన మొత్తం ఇంజిన్ విప్లవాల సం"&amp;"ఖ్యను లెక్కించడానికి ఇది ఉపయోగించబడింది. మొత్తం విప్లవం కౌంటర్ ఈ విలువకు చేరుకున్నప్పుడు, ఒక కామ్ పడిపోయింది, ఇది ఇంజిన్‌ను ఆపివేసి, రెక్కలను అటాచ్ చేసే బోల్ట్‌లను ఉపసంహరించుకుంది, అది పడిపోయింది. బగ్ లక్ష్యంలోకి బాలిస్టిక్ పథాన్ని ప్రారంభించింది; ఈ ప్రభా"&amp;"వం 82 కిలోగ్రాముల (180 పౌండ్లు) పేలుడు పదార్థాల పేలోడ్‌ను పేల్చింది. ప్రోటోటైప్ బగ్ పూర్తయింది మరియు 1918 లో యు.ఎస్. ఆర్మీ సిగ్నల్ కార్ప్స్ యొక్క ఏవియేషన్ విభాగానికి, మొదటి ప్రపంచ యుద్ధం ముగిసింది. అక్టోబర్ 2, 1918 న మొదటి ఫ్లైట్ [5] విఫలమైంది: టేకాఫ్ తర్"&amp;"వాత విమానం చాలా బాగా ఎక్కింది , నిలిచిపోయింది మరియు క్రాష్ అయ్యింది. [6] తరువాతి విమానాలు విజయవంతమయ్యాయి, మరియు ఈ విమానం డేటన్ వద్ద ఆర్మీ సిబ్బందికి ప్రదర్శించబడింది. ""కెట్టెరింగ్ బగ్ డేటన్ వద్ద 6 ప్రయత్నాలలో 2 విజయాలు సాధించింది, అమిటీవిల్లే వద్ద 4 లో 1"&amp;", మరియు కార్ల్‌స్ట్రోమ్ వద్ద 14 లో 4."" [7] ప్రారంభ పరీక్ష సమయంలో కొన్ని విజయాలు ఉన్నప్పటికీ, ""బగ్"" ఎప్పుడూ పోరాటంలో ఉపయోగించబడలేదు. మిత్రరాజ్యాల దళాలపై పేలుడు పదార్థాలను మోసేటప్పుడు అధికారులు వారి విశ్వసనీయత గురించి ఆందోళన చెందుతున్నారు. [1] యుద్ధం ముగ"&amp;"ిసే సమయానికి సుమారు 45 దోషాలు ఉత్పత్తి చేయబడ్డాయి. రెండవ ప్రపంచ యుద్ధం వరకు విమానం మరియు దాని సాంకేతికత రహస్యంగా ఉంది. 1920 లలో, యు.ఎస్. ఆర్మీ ఎయిర్ సర్వీసుగా మారినది నిధులు ఉపసంహరించుకునే వరకు విమానంతో ప్రయోగాలు చేస్తూనే ఉంది. ఏప్రిల్ 1917 నుండి మార్చి 1"&amp;"920 వరకు యుఎస్ ప్రభుత్వం కెట్టెరింగ్ బగ్‌లో సుమారు 5,000 275,000 (2022 లో, 5 3,550,000) ఖర్చు చేసింది. [8] ఒహియోలోని డేటన్ లోని నేషనల్ మ్యూజియం ఆఫ్ ది అమెరికా ఎయిర్ ఫోర్స్లో బగ్ యొక్క పూర్తి-పరిమాణ పునరుత్పత్తి శాశ్వత ప్రదర్శనలో ఉంది. దీనిని మ్యూజియం సిబ్"&amp;"బంది నిర్మించారు మరియు 1964 లో ప్రదర్శించారు. [9] కెట్టెరింగ్ నుండి డేటా ఏరియల్ టార్పెడో “బగ్” - నేషనల్ మ్యూజియం ఆఫ్ ది అమెరికా ఎయిర్ ఫోర్స్ జనరల్ క్యారెక్టరిస్టిక్స్ పెర్ఫార్మెన్స్ ఆర్మమెంట్ 82 కిలోలు (180 ఎల్బి) పేలుడు వార్‌హెడ్")</f>
        <v>కెట్టెరింగ్ బగ్ ఒక ప్రయోగాత్మక మానవరహిత వైమానిక టార్పెడో, ప్రస్తుత క్రూయిజ్ క్షిపణుల ముందున్నది. ఇది లాంచ్ పాయింట్ నుండి 121 కిలోమీటర్ల (75 మైళ్ళు) వరకు గ్రౌండ్ లక్ష్యాలను సాధించగలదు, అదే సమయంలో గంటకు 80 కిలోమీటర్ల వేగంతో (50 mph) ప్రయాణిస్తుంది. [1] బగ్ యొక్క ఖరీదైన రూపకల్పన మరియు ఆపరేషన్ డాక్టర్ హెన్రీ డబ్ల్యూ. వాల్డెన్‌ను రాకెట్‌ను రూపొందించడానికి ప్రేరేపించింది, ఇది రేడియో తరంగాల వాడకంతో ప్రారంభించిన తర్వాత పైలట్‌ను రాకెట్‌ను నియంత్రించడానికి అనుమతిస్తుంది. [2] 1917 నాటి బ్రిటిష్ రేడియో నియంత్రిత ఆయుధాలు ఈ సమయంలో రహస్యంగా ఉన్నాయి. ఈ నమూనాలు ఆధునిక క్షిపణుల యొక్క ముందస్తుగా ఉన్నాయి. మొదటి ప్రపంచ యుద్ధంలో, అమెరికా ఆర్మీ ఎయిర్క్రాఫ్ట్ బోర్డు ఒహియోలోని డేటన్ యొక్క చార్లెస్ కెట్టెరింగ్‌ను మానవరహిత "ఫ్లయింగ్ బాంబు" ను రూపొందించమని కోరింది, ఇది 64 కిలోమీటర్ల (40 మైళ్ళు) పరిధిలో లక్ష్యాన్ని చేధించగలదు. కెట్టెరింగ్ యొక్క రూపకల్పనను అధికారికంగా కెట్టెరింగ్ ఏరియల్ టార్పెడో అని పిలుస్తారు, కాని తరువాత కెట్టెరింగ్ బగ్ అని పిలుస్తారు, దీనిని డేటన్-రైట్ ఎయిర్‌ప్లేన్ కంపెనీ నిర్మించింది. ఓర్విల్లే రైట్ ఈ ప్రాజెక్టుపై ఏరోనాటికల్ కన్సల్టెంట్‌గా వ్యవహరించగా, ఎల్మెర్ అంబ్రోస్ స్పెర్రీ నియంత్రణ మరియు మార్గదర్శక వ్యవస్థను రూపొందించారు. పైలట్ అభివృద్ధి విమానం డేటన్-రైట్ బగ్‌గా నిర్మించబడింది. ఈ విమానం రెండు-స్ట్రోక్ V4 40-హార్స్‌పవర్ (30 కిలోవాట్) డెపాల్మా ఇంజిన్‌తో శక్తినిచ్చింది. [3] ఇంజిన్‌ను ఫోర్డ్ మోటార్ కంపెనీ ఒక్కొక్కటి $ 40 చొప్పున భారీగా ఉత్పత్తి చేసింది. [4] ఫ్యూజ్‌లేజ్ కలప లామినేట్లు మరియు పాపియర్-మాచేలతో నిర్మించబడింది, రెక్కలు కార్డ్‌బోర్డ్‌తో తయారు చేయబడ్డాయి. "బగ్" గంటకు 80 కిలోమీటర్ల వేగంతో (50 mph) ఎగురుతుంది. ప్రతి బగ్ యొక్క మొత్తం ఖర్చు $ 400. [1] 1903 లో వారి మొట్టమొదటి శక్తితో కూడిన విమానాలను తయారుచేసినప్పుడు రైట్ బ్రదర్స్ ఉపయోగించిన పద్ధతి మాదిరిగానే డాలీ-అండ్-ట్రాక్ వ్యవస్థను ఉపయోగించి బగ్ ప్రారంభించబడింది. ఒకసారి ప్రారంభించిన తర్వాత, ఒక చిన్న ఆన్‌బోర్డ్ గైరోస్కోప్ విమానం దాని గమ్యస్థానానికి మార్గనిర్దేశం చేసింది. నియంత్రణ వ్యవస్థ న్యూమాటిక్/వాక్యూమ్ సిస్టమ్, ఎలక్ట్రిక్ సిస్టమ్ మరియు అనెరాయిడ్ బేరోమీటర్/ఆల్టెమీటర్‌ను ఉపయోగించింది. బగ్ దాని లక్ష్యాన్ని తాకినందుకు, విమానం యొక్క దూరాన్ని ట్రాక్ చేసే యాంత్రిక వ్యవస్థ రూపొందించబడింది. టేకాఫ్‌కు ముందు, సాంకేతిక నిపుణులు గాలికి సంబంధించి ప్రయాణించాల్సిన దూరాన్ని నిర్ణయించారు, విమాన మార్గం వెంట గాలి వేగం మరియు దిశను పరిగణనలోకి తీసుకుంటారు. బగ్ దాని గమ్యాన్ని చేరుకోవడానికి అవసరమైన మొత్తం ఇంజిన్ విప్లవాల సంఖ్యను లెక్కించడానికి ఇది ఉపయోగించబడింది. మొత్తం విప్లవం కౌంటర్ ఈ విలువకు చేరుకున్నప్పుడు, ఒక కామ్ పడిపోయింది, ఇది ఇంజిన్‌ను ఆపివేసి, రెక్కలను అటాచ్ చేసే బోల్ట్‌లను ఉపసంహరించుకుంది, అది పడిపోయింది. బగ్ లక్ష్యంలోకి బాలిస్టిక్ పథాన్ని ప్రారంభించింది; ఈ ప్రభావం 82 కిలోగ్రాముల (180 పౌండ్లు) పేలుడు పదార్థాల పేలోడ్‌ను పేల్చింది. ప్రోటోటైప్ బగ్ పూర్తయింది మరియు 1918 లో యు.ఎస్. ఆర్మీ సిగ్నల్ కార్ప్స్ యొక్క ఏవియేషన్ విభాగానికి, మొదటి ప్రపంచ యుద్ధం ముగిసింది. అక్టోబర్ 2, 1918 న మొదటి ఫ్లైట్ [5] విఫలమైంది: టేకాఫ్ తర్వాత విమానం చాలా బాగా ఎక్కింది , నిలిచిపోయింది మరియు క్రాష్ అయ్యింది. [6] తరువాతి విమానాలు విజయవంతమయ్యాయి, మరియు ఈ విమానం డేటన్ వద్ద ఆర్మీ సిబ్బందికి ప్రదర్శించబడింది. "కెట్టెరింగ్ బగ్ డేటన్ వద్ద 6 ప్రయత్నాలలో 2 విజయాలు సాధించింది, అమిటీవిల్లే వద్ద 4 లో 1, మరియు కార్ల్‌స్ట్రోమ్ వద్ద 14 లో 4." [7] ప్రారంభ పరీక్ష సమయంలో కొన్ని విజయాలు ఉన్నప్పటికీ, "బగ్" ఎప్పుడూ పోరాటంలో ఉపయోగించబడలేదు. మిత్రరాజ్యాల దళాలపై పేలుడు పదార్థాలను మోసేటప్పుడు అధికారులు వారి విశ్వసనీయత గురించి ఆందోళన చెందుతున్నారు. [1] యుద్ధం ముగిసే సమయానికి సుమారు 45 దోషాలు ఉత్పత్తి చేయబడ్డాయి. రెండవ ప్రపంచ యుద్ధం వరకు విమానం మరియు దాని సాంకేతికత రహస్యంగా ఉంది. 1920 లలో, యు.ఎస్. ఆర్మీ ఎయిర్ సర్వీసుగా మారినది నిధులు ఉపసంహరించుకునే వరకు విమానంతో ప్రయోగాలు చేస్తూనే ఉంది. ఏప్రిల్ 1917 నుండి మార్చి 1920 వరకు యుఎస్ ప్రభుత్వం కెట్టెరింగ్ బగ్‌లో సుమారు 5,000 275,000 (2022 లో, 5 3,550,000) ఖర్చు చేసింది. [8] ఒహియోలోని డేటన్ లోని నేషనల్ మ్యూజియం ఆఫ్ ది అమెరికా ఎయిర్ ఫోర్స్లో బగ్ యొక్క పూర్తి-పరిమాణ పునరుత్పత్తి శాశ్వత ప్రదర్శనలో ఉంది. దీనిని మ్యూజియం సిబ్బంది నిర్మించారు మరియు 1964 లో ప్రదర్శించారు. [9] కెట్టెరింగ్ నుండి డేటా ఏరియల్ టార్పెడో “బగ్” - నేషనల్ మ్యూజియం ఆఫ్ ది అమెరికా ఎయిర్ ఫోర్స్ జనరల్ క్యారెక్టరిస్టిక్స్ పెర్ఫార్మెన్స్ ఆర్మమెంట్ 82 కిలోలు (180 ఎల్బి) పేలుడు వార్‌హెడ్</v>
      </c>
      <c r="E115" s="1" t="s">
        <v>2471</v>
      </c>
      <c r="M115" s="1" t="s">
        <v>2472</v>
      </c>
      <c r="N115" s="1" t="str">
        <f>IFERROR(__xludf.DUMMYFUNCTION("GOOGLETRANSLATE(M:M, ""en"", ""te"")"),"క్షిపణి")</f>
        <v>క్షిపణి</v>
      </c>
      <c r="P115" s="1" t="s">
        <v>2473</v>
      </c>
      <c r="Q115" s="1" t="str">
        <f>IFERROR(__xludf.DUMMYFUNCTION("GOOGLETRANSLATE(P:P, ""en"", ""te"")"),"డేటన్-రైట్")</f>
        <v>డేటన్-రైట్</v>
      </c>
      <c r="S115" s="1" t="s">
        <v>2474</v>
      </c>
      <c r="T115" s="1" t="str">
        <f>IFERROR(__xludf.DUMMYFUNCTION("GOOGLETRANSLATE(S:S, ""en"", ""te"")"),"చార్లెస్ కెట్టెరింగ్")</f>
        <v>చార్లెస్ కెట్టెరింగ్</v>
      </c>
      <c r="U115" s="5">
        <v>6850.0</v>
      </c>
      <c r="X115" s="1" t="s">
        <v>1811</v>
      </c>
      <c r="Y115" s="1" t="s">
        <v>2475</v>
      </c>
      <c r="Z115" s="1" t="s">
        <v>2476</v>
      </c>
      <c r="AC115" s="1" t="s">
        <v>2477</v>
      </c>
      <c r="AD115" s="1" t="s">
        <v>2478</v>
      </c>
      <c r="AF115" s="1" t="s">
        <v>2479</v>
      </c>
      <c r="AJ115" s="1" t="s">
        <v>2480</v>
      </c>
      <c r="AL115" s="1" t="s">
        <v>2481</v>
      </c>
      <c r="BG115" s="1" t="s">
        <v>461</v>
      </c>
    </row>
    <row r="116">
      <c r="A116" s="1" t="s">
        <v>2482</v>
      </c>
      <c r="B116" s="1" t="str">
        <f>IFERROR(__xludf.DUMMYFUNCTION("GOOGLETRANSLATE(A:A, ""en"", ""te"")"),"జంకర్స్ J.1000")</f>
        <v>జంకర్స్ J.1000</v>
      </c>
      <c r="C116" s="1" t="s">
        <v>2483</v>
      </c>
      <c r="D116" s="1" t="str">
        <f>IFERROR(__xludf.DUMMYFUNCTION("GOOGLETRANSLATE(C:C, ""en"", ""te"")"),"జంకర్స్ J.1000 అనేది 1920 ల మధ్యలో జంకర్స్ ఆఫ్ జర్మనీ సంస్థ నిర్మించిన ఏరోనాటికల్ డిజైన్‌లో ఒక వ్యాయామం. [1] ఏ విమానం ఎప్పుడూ ఉత్పత్తి చేయబడలేదు. ఈ డిజైన్‌కు ఒట్టో మాడర్ నాయకత్వం వహించాడు, అతను జంకర్ల విమానాలకు J.1 వంటి బాధ్యత వహించాడు, ఇది భారీ ఉత్పత్తిల"&amp;"ో ప్రవేశించిన మొట్టమొదటి ఆల్-మెటల్ విమానాలు. [2] డిజైన్ దాని రోజుకు చాలా అభివృద్ధి చెందింది, నిజానికి విప్లవాత్మకమైనది. ఈ డిజైన్ ఎనభై నుండి 100 మంది ప్రయాణికులు మరియు అట్లాంటిక్ మహాసముద్రం అంతటా పది మంది సిబ్బందిని తీసుకెళ్లగల నాలుగు ఇంజిన్ సమీప-ఎగిరే రెక"&amp;"్కను was హించింది. రూపకల్పన చేసినట్లుగా, ఈ ప్రతిపాదిత విమానం జంట ఫ్యూజ్‌లేజ్‌లను కలిగి ఉంది, ఇవి ఒక జత కానార్డ్ రెక్కల ద్వారా అనుసంధానించబడ్డాయి. చిన్న ఫోర్ వింగ్ ఫ్యూజ్‌లేజ్‌ల ముందు భాగంలో జతచేయబడింది. భారీ మెయిన్ వింగ్ జంట ఫ్యూజ్‌లేజెస్ పైన కూర్చుంది, ఇ"&amp;"ది ముందు వింగ్ వెనుక మరియు క్రాఫ్ట్ యొక్క జంట తోకల వైపు సుమారు మూడింట రెండు వంతుల మార్గం. ప్రధాన వింగ్ అంతర్గతంగా ప్రయాణీకులు మరియు సిబ్బందిని ఉంచడానికి రూపొందించబడింది. నాలుగు నిలువు స్టెబిలైజర్లు ఉన్నాయి, రెండు ఫ్యూజ్‌లేజ్ విభాగాలకు మరియు రెండు వింగ్‌టి"&amp;"ప్‌ల నుండి లోపలికి ప్రవేశించాయి. ఒక చిన్న కాక్‌పిట్ రెండు ఫ్యూజ్‌లేజ్‌ల మధ్య ప్రధాన వింగ్ మధ్యలో నుండి పొడుచుకు వచ్చింది. [3] నేటి ప్రమాణాల ప్రకారం కూడా కొలతలు ఆకట్టుకున్నాయి. నేటి బోయింగ్ 747 తో పోలిస్తే ప్రధాన వింగ్ యొక్క వ్యవధి 260 అడుగులకు పైగా ఉంది, "&amp;"ఇది 196 అడుగుల రెక్కల వింగ్స్పాన్ కలిగి ఉంది. ప్రధాన రెక్క దాని గొప్ప పాయింట్ వద్ద 24 అడుగుల మందంగా ఉంది, నిలబడి ఉన్న ప్రయాణీకులు మరియు సిబ్బందికి తగినంత హెడ్‌రూమ్‌ను అనుమతిస్తుంది. క్రాఫ్ట్ యొక్క మొత్తం పొడవు 80 అడుగులు. 10 గంటల వరకు అంచనా వేసిన విమాన సమ"&amp;"యాలతో, నిద్ర వసతులు కూడా భారీ ప్రధాన విభాగంలో నిర్మించబడ్డాయి. [4] J.1000 డిజైన్ ప్రాజెక్టును కంపెనీ వ్యవస్థాపకుడు హ్యూగో జంకర్స్ ప్రత్యేకంగా అమెరికాకు ప్రచార యాత్ర కోసం ప్రారంభించారు. సంభావ్య యు.ఎస్. పెట్టుబడిదారులతో వారి 1924 సందర్శనలో, జంకర్స్ వద్ద చీఫ"&amp;"్ డిజైనర్ జంకర్లు మరియు ఎర్నెస్ట్ జిండెల్ J.1000 ను ట్రాన్స్-అట్లాంటిక్ వాణిజ్య రవాణాగా ప్రతిపాదించారు. వారి ప్రతిపాదిత హస్తకళను విక్రయించడానికి, వారు డిజైన్ బ్లూప్రింట్లు, పూర్తయిన విమానం యొక్క రెండరింగ్స్ మరియు మోడల్ విమానాలను తీసుకువచ్చారు. ఇంటీరియర్ క"&amp;"్యాబిన్ల యొక్క మాక్-అప్‌లు డెసౌ జర్మనీలోని జంకర్స్ ప్రధాన కార్యాలయంలో ఏర్పాటు చేయబడ్డాయి మరియు వాటి ఛాయాచిత్రాలను ఈ చర్చలలో చేర్చారు. ఐస్లాండ్, గ్రీన్లాండ్ మరియు కెనడా యొక్క అట్లాంటిక్ కోస్ట్ ద్వారా యూరప్ మరియు అమెరికాను అనుసంధానించడం కూడా ప్రతిపాదిత వాయు"&amp;" మార్గం చర్చించబడింది. ఆశ్చర్యపోనవసరం లేదు, యు.ఎస్. పెట్టుబడిదారుల ప్రతిచర్య తక్కువగా ఉంది. ఈ ఫ్యూచరిస్టిక్ క్రాఫ్ట్ దాని సమయానికి ఇరవై ఐదు సంవత్సరాల ముందే ఉంది. పెట్టుబడిదారుల ఆసక్తి లేకపోవడంతో, అమెరికాకు ఈ ఒకే సందర్శనకు మించి జంకర్లు ఈ వెంచర్‌ను కొనసాగి"&amp;"ంచలేదు. J.1000 యొక్క డిజైన్ లక్షణాలు తరువాత విమానాలలో చేర్చబడ్డాయి. ఉదాహరణకు, ప్రధాన రెక్కలో ప్రయాణీకుల క్యాబిన్‌ను చేర్చే భావన మళ్ళీ జంకర్స్ G.38 లో కనిపించింది, ఇది 1929 లో ఐదు సంవత్సరాల తరువాత మొదటిసారిగా ప్రయాణించింది.")</f>
        <v>జంకర్స్ J.1000 అనేది 1920 ల మధ్యలో జంకర్స్ ఆఫ్ జర్మనీ సంస్థ నిర్మించిన ఏరోనాటికల్ డిజైన్‌లో ఒక వ్యాయామం. [1] ఏ విమానం ఎప్పుడూ ఉత్పత్తి చేయబడలేదు. ఈ డిజైన్‌కు ఒట్టో మాడర్ నాయకత్వం వహించాడు, అతను జంకర్ల విమానాలకు J.1 వంటి బాధ్యత వహించాడు, ఇది భారీ ఉత్పత్తిలో ప్రవేశించిన మొట్టమొదటి ఆల్-మెటల్ విమానాలు. [2] డిజైన్ దాని రోజుకు చాలా అభివృద్ధి చెందింది, నిజానికి విప్లవాత్మకమైనది. ఈ డిజైన్ ఎనభై నుండి 100 మంది ప్రయాణికులు మరియు అట్లాంటిక్ మహాసముద్రం అంతటా పది మంది సిబ్బందిని తీసుకెళ్లగల నాలుగు ఇంజిన్ సమీప-ఎగిరే రెక్కను was హించింది. రూపకల్పన చేసినట్లుగా, ఈ ప్రతిపాదిత విమానం జంట ఫ్యూజ్‌లేజ్‌లను కలిగి ఉంది, ఇవి ఒక జత కానార్డ్ రెక్కల ద్వారా అనుసంధానించబడ్డాయి. చిన్న ఫోర్ వింగ్ ఫ్యూజ్‌లేజ్‌ల ముందు భాగంలో జతచేయబడింది. భారీ మెయిన్ వింగ్ జంట ఫ్యూజ్‌లేజెస్ పైన కూర్చుంది, ఇది ముందు వింగ్ వెనుక మరియు క్రాఫ్ట్ యొక్క జంట తోకల వైపు సుమారు మూడింట రెండు వంతుల మార్గం. ప్రధాన వింగ్ అంతర్గతంగా ప్రయాణీకులు మరియు సిబ్బందిని ఉంచడానికి రూపొందించబడింది. నాలుగు నిలువు స్టెబిలైజర్లు ఉన్నాయి, రెండు ఫ్యూజ్‌లేజ్ విభాగాలకు మరియు రెండు వింగ్‌టిప్‌ల నుండి లోపలికి ప్రవేశించాయి. ఒక చిన్న కాక్‌పిట్ రెండు ఫ్యూజ్‌లేజ్‌ల మధ్య ప్రధాన వింగ్ మధ్యలో నుండి పొడుచుకు వచ్చింది. [3] నేటి ప్రమాణాల ప్రకారం కూడా కొలతలు ఆకట్టుకున్నాయి. నేటి బోయింగ్ 747 తో పోలిస్తే ప్రధాన వింగ్ యొక్క వ్యవధి 260 అడుగులకు పైగా ఉంది, ఇది 196 అడుగుల రెక్కల వింగ్స్పాన్ కలిగి ఉంది. ప్రధాన రెక్క దాని గొప్ప పాయింట్ వద్ద 24 అడుగుల మందంగా ఉంది, నిలబడి ఉన్న ప్రయాణీకులు మరియు సిబ్బందికి తగినంత హెడ్‌రూమ్‌ను అనుమతిస్తుంది. క్రాఫ్ట్ యొక్క మొత్తం పొడవు 80 అడుగులు. 10 గంటల వరకు అంచనా వేసిన విమాన సమయాలతో, నిద్ర వసతులు కూడా భారీ ప్రధాన విభాగంలో నిర్మించబడ్డాయి. [4] J.1000 డిజైన్ ప్రాజెక్టును కంపెనీ వ్యవస్థాపకుడు హ్యూగో జంకర్స్ ప్రత్యేకంగా అమెరికాకు ప్రచార యాత్ర కోసం ప్రారంభించారు. సంభావ్య యు.ఎస్. పెట్టుబడిదారులతో వారి 1924 సందర్శనలో, జంకర్స్ వద్ద చీఫ్ డిజైనర్ జంకర్లు మరియు ఎర్నెస్ట్ జిండెల్ J.1000 ను ట్రాన్స్-అట్లాంటిక్ వాణిజ్య రవాణాగా ప్రతిపాదించారు. వారి ప్రతిపాదిత హస్తకళను విక్రయించడానికి, వారు డిజైన్ బ్లూప్రింట్లు, పూర్తయిన విమానం యొక్క రెండరింగ్స్ మరియు మోడల్ విమానాలను తీసుకువచ్చారు. ఇంటీరియర్ క్యాబిన్ల యొక్క మాక్-అప్‌లు డెసౌ జర్మనీలోని జంకర్స్ ప్రధాన కార్యాలయంలో ఏర్పాటు చేయబడ్డాయి మరియు వాటి ఛాయాచిత్రాలను ఈ చర్చలలో చేర్చారు. ఐస్లాండ్, గ్రీన్లాండ్ మరియు కెనడా యొక్క అట్లాంటిక్ కోస్ట్ ద్వారా యూరప్ మరియు అమెరికాను అనుసంధానించడం కూడా ప్రతిపాదిత వాయు మార్గం చర్చించబడింది. ఆశ్చర్యపోనవసరం లేదు, యు.ఎస్. పెట్టుబడిదారుల ప్రతిచర్య తక్కువగా ఉంది. ఈ ఫ్యూచరిస్టిక్ క్రాఫ్ట్ దాని సమయానికి ఇరవై ఐదు సంవత్సరాల ముందే ఉంది. పెట్టుబడిదారుల ఆసక్తి లేకపోవడంతో, అమెరికాకు ఈ ఒకే సందర్శనకు మించి జంకర్లు ఈ వెంచర్‌ను కొనసాగించలేదు. J.1000 యొక్క డిజైన్ లక్షణాలు తరువాత విమానాలలో చేర్చబడ్డాయి. ఉదాహరణకు, ప్రధాన రెక్కలో ప్రయాణీకుల క్యాబిన్‌ను చేర్చే భావన మళ్ళీ జంకర్స్ G.38 లో కనిపించింది, ఇది 1929 లో ఐదు సంవత్సరాల తరువాత మొదటిసారిగా ప్రయాణించింది.</v>
      </c>
      <c r="M116" s="1" t="s">
        <v>2484</v>
      </c>
      <c r="N116" s="1" t="str">
        <f>IFERROR(__xludf.DUMMYFUNCTION("GOOGLETRANSLATE(M:M, ""en"", ""te"")"),"రవాణా")</f>
        <v>రవాణా</v>
      </c>
      <c r="P116" s="1" t="s">
        <v>2485</v>
      </c>
      <c r="Q116" s="1" t="str">
        <f>IFERROR(__xludf.DUMMYFUNCTION("GOOGLETRANSLATE(P:P, ""en"", ""te"")"),"జంకర్స్")</f>
        <v>జంకర్స్</v>
      </c>
      <c r="R116" s="2" t="s">
        <v>2486</v>
      </c>
      <c r="S116" s="1" t="s">
        <v>2487</v>
      </c>
      <c r="T116" s="1" t="str">
        <f>IFERROR(__xludf.DUMMYFUNCTION("GOOGLETRANSLATE(S:S, ""en"", ""te"")"),"ఒట్టో మాడర్")</f>
        <v>ఒట్టో మాడర్</v>
      </c>
      <c r="V116" s="1">
        <v>0.0</v>
      </c>
    </row>
    <row r="117">
      <c r="A117" s="1" t="s">
        <v>2488</v>
      </c>
      <c r="B117" s="1" t="str">
        <f>IFERROR(__xludf.DUMMYFUNCTION("GOOGLETRANSLATE(A:A, ""en"", ""te"")"),"పార్సేవల్ పిఎల్ 25")</f>
        <v>పార్సేవల్ పిఎల్ 25</v>
      </c>
      <c r="C117" s="1" t="s">
        <v>2489</v>
      </c>
      <c r="D117" s="1" t="str">
        <f>IFERROR(__xludf.DUMMYFUNCTION("GOOGLETRANSLATE(C:C, ""en"", ""te"")"),"PL25 (పార్సేవల్-లుఫ్ట్‌చిఫ్ 25) అనేది 1914/15 లో బిట్టర్‌ఫెల్డ్‌లోని లుఫ్ట్-ఫహర్జ్యూగ్-గెసెల్స్‌చాఫ్ట్ చేత తయారు చేయని సైనిక వైమానిక భాగం మరియు ఇది చివరి సింగిల్-గోండోలా పార్సెవల్. అదే సమయంలో ఇది రెండవ ప్రపంచ యుద్ధానికి ముందు అతిపెద్ద నాన్-రిజిడ్ ఎయిర్‌షి"&amp;"ప్‌లలో ఒకటి. దాని తొలి విమాన ప్రయాణం 25 ఫిబ్రవరి 1915 న జరిగింది. దీనికి స్లిమ్ టియర్‌డ్రాప్ ఆకారపు పొట్టు ఉంది. PL25 నేవీలో 10 పరీక్ష విమానాలతో ప్రారంభమైంది. ఉత్తర సముద్రం మీదుగా 41 నిఘా మిషన్ల తరువాత, ఓడ 34 విమానాలను టోండర్ నుండి శిక్షణా ఓడగా చేపట్టింది"&amp;". శత్రు విమానాలకు వ్యతిరేకంగా రక్షణతో మెషిన్ గన్ స్టాండ్ హల్ యొక్క అగ్రస్థానానికి అమర్చబడింది. ఈ ఓడ 1915-03-25 నుండి [1] నుండి 3 వరకు ఉంది. నవంబర్ 1915 నుండి టోండర్ వద్ద మరియు 4. నవంబర్ 1915 [2] నుండి 29 వరకు. హౌప్ట్‌మన్ స్టెల్లింగ్ మరియు హౌప్ట్‌మన్ మేనేజ"&amp;"ర్ దాని కమాండర్లు. PL25 ను 1916-03-30 [3] పిఎల్ 25 95 విమానాలు చేసింది. సాధారణ లక్షణాలు")</f>
        <v>PL25 (పార్సేవల్-లుఫ్ట్‌చిఫ్ 25) అనేది 1914/15 లో బిట్టర్‌ఫెల్డ్‌లోని లుఫ్ట్-ఫహర్జ్యూగ్-గెసెల్స్‌చాఫ్ట్ చేత తయారు చేయని సైనిక వైమానిక భాగం మరియు ఇది చివరి సింగిల్-గోండోలా పార్సెవల్. అదే సమయంలో ఇది రెండవ ప్రపంచ యుద్ధానికి ముందు అతిపెద్ద నాన్-రిజిడ్ ఎయిర్‌షిప్‌లలో ఒకటి. దాని తొలి విమాన ప్రయాణం 25 ఫిబ్రవరి 1915 న జరిగింది. దీనికి స్లిమ్ టియర్‌డ్రాప్ ఆకారపు పొట్టు ఉంది. PL25 నేవీలో 10 పరీక్ష విమానాలతో ప్రారంభమైంది. ఉత్తర సముద్రం మీదుగా 41 నిఘా మిషన్ల తరువాత, ఓడ 34 విమానాలను టోండర్ నుండి శిక్షణా ఓడగా చేపట్టింది. శత్రు విమానాలకు వ్యతిరేకంగా రక్షణతో మెషిన్ గన్ స్టాండ్ హల్ యొక్క అగ్రస్థానానికి అమర్చబడింది. ఈ ఓడ 1915-03-25 నుండి [1] నుండి 3 వరకు ఉంది. నవంబర్ 1915 నుండి టోండర్ వద్ద మరియు 4. నవంబర్ 1915 [2] నుండి 29 వరకు. హౌప్ట్‌మన్ స్టెల్లింగ్ మరియు హౌప్ట్‌మన్ మేనేజర్ దాని కమాండర్లు. PL25 ను 1916-03-30 [3] పిఎల్ 25 95 విమానాలు చేసింది. సాధారణ లక్షణాలు</v>
      </c>
      <c r="E117" s="1" t="s">
        <v>2490</v>
      </c>
      <c r="M117" s="1" t="s">
        <v>485</v>
      </c>
      <c r="N117" s="1" t="str">
        <f>IFERROR(__xludf.DUMMYFUNCTION("GOOGLETRANSLATE(M:M, ""en"", ""te"")"),"పెట్రోల్ ఎయిర్‌షిప్")</f>
        <v>పెట్రోల్ ఎయిర్‌షిప్</v>
      </c>
      <c r="P117" s="1" t="s">
        <v>2491</v>
      </c>
      <c r="Q117" s="1" t="str">
        <f>IFERROR(__xludf.DUMMYFUNCTION("GOOGLETRANSLATE(P:P, ""en"", ""te"")"),"Luft-fahrzeug-gesellschaft")</f>
        <v>Luft-fahrzeug-gesellschaft</v>
      </c>
      <c r="R117" s="2" t="s">
        <v>2492</v>
      </c>
      <c r="U117" s="4">
        <v>5535.0</v>
      </c>
      <c r="X117" s="1" t="s">
        <v>2493</v>
      </c>
      <c r="AD117" s="1" t="s">
        <v>2494</v>
      </c>
      <c r="AE117" s="1" t="s">
        <v>2495</v>
      </c>
      <c r="AI117" s="1" t="s">
        <v>2496</v>
      </c>
      <c r="AM117" s="1" t="s">
        <v>2497</v>
      </c>
      <c r="AN117" s="1" t="str">
        <f>IFERROR(__xludf.DUMMYFUNCTION("GOOGLETRANSLATE(AM:AM, ""en"", ""te"")"),"ఇంపీరియల్ జర్మన్ నేవీ")</f>
        <v>ఇంపీరియల్ జర్మన్ నేవీ</v>
      </c>
      <c r="AO117" s="1" t="s">
        <v>2498</v>
      </c>
      <c r="BG117" s="1" t="s">
        <v>408</v>
      </c>
      <c r="BZ117" s="1" t="s">
        <v>2499</v>
      </c>
      <c r="CA117" s="1" t="s">
        <v>2500</v>
      </c>
    </row>
    <row r="118">
      <c r="A118" s="1" t="s">
        <v>2501</v>
      </c>
      <c r="B118" s="1" t="str">
        <f>IFERROR(__xludf.DUMMYFUNCTION("GOOGLETRANSLATE(A:A, ""en"", ""te"")"),"జోడెల్ D.9 Bébé")</f>
        <v>జోడెల్ D.9 Bébé</v>
      </c>
      <c r="C118" s="1" t="s">
        <v>2502</v>
      </c>
      <c r="D118" s="1" t="str">
        <f>IFERROR(__xludf.DUMMYFUNCTION("GOOGLETRANSLATE(C:C, ""en"", ""te"")"),"జోడెల్ డి. మార్చి 1946 లో, ఎడ్వర్డ్ జోలీ మరియు జీన్ డెలేమోంటెజ్ సొసైటీ డెస్ ఏవియన్లను జోడెల్ను ఏర్పాటు చేశారు, ఇది వస్తు సామగ్రి, పదార్థాలు మరియు ప్రణాళికలకు ప్రణాళికలు మరియు హోమ్‌బిల్డర్‌లను డెలేమోంటెజ్ రూపొందించిన అల్ట్రాలైట్ మోనోప్లేన్‌ను నిర్మించడానిక"&amp;"ి అనుమతించే ప్రణాళికలు మరియు జోడెల్ డి .9 బెబే అని పేరు పెట్టారు. D9 ఒక చెక్క లో-వింగ్ కాంటిలివర్ మోనోప్లేన్, సింగిల్-సీట్ల ఓపెన్ కాక్‌పిట్ మరియు స్థిర టెయిల్‌స్కిడ్ ల్యాండింగ్ గేర్‌తో. వింగ్ సమాంతర తీగ యొక్క లోపలి విభాగాన్ని కలిగి ఉంది మరియు డైహెడ్రల్ లే"&amp;"దు, బలమైన (140) డైహెడ్రల్‌తో బాహ్య దెబ్బతిన్న విభాగాలకు చేరింది. ఇది చాలా తరువాతి జోడెల్ మోడళ్ల యొక్క ప్రామాణిక లక్షణంగా మారింది. రిజిస్టర్డ్ ఎఫ్-పిఇపిఎఫ్ అనే ప్రోటోటైప్ డి. D.9 ఒకే 25 H.P. పాయినార్డ్ ఫ్లాట్ టూ-సిలిండర్ ఇంజిన్, 34 హెచ్.పి. A.B.C. స్కార్పి"&amp;"యన్ ఫ్లాట్-టూ మరియు D.92 ఫ్లాట్-ఫోర్ వోక్స్వ్యాగన్ ఇంజన్లు 26 HP (19 kW) లేదా 45 HP (34 kW). D.93 లో 28 HP (21 kW) పిక్సార్డ్ ఉంది. [3] Te త్సాహిక నిర్మాణం కోసం రూపొందించబడినప్పటికీ, పెద్ద సంఖ్యలో నిర్మించినప్పటికీ, ఇది వాణిజ్యపరంగా కూడా నిర్మించబడింది మర"&amp;"ియు వాస్మెర్ కంపెనీ 12 ను నిర్మించింది. కెనడాలోని ఫాల్కోనైర్‌తో సహా అనేక సంస్థలు కూడా ప్రణాళికలను విక్రయించాయి. 800 కి పైగా ప్రణాళికలు అమ్ముడయ్యాయి మరియు 500 కి పైగా విమానాలను te త్సాహికులు మరియు ఎగిరే క్లబ్‌లు నిర్మించాయి. బెన్ కైలర్ ఫ్రెంచ్ కిట్ ప్రణాళి"&amp;"కలను 1959 లో ఆంగ్లంలోకి అనువదించాడు మరియు కెనడా మరియు అమెరికాలో ఒక D9 ను నిర్మించి ప్రదర్శించాడు. [4] ఈ డిజైన్ రెండు-సీట్ల జోడెల్ D.11 గా మరింత అభివృద్ధి చేయబడింది. నుండి డేటా: జేన్ యొక్క అన్ని ప్రపంచ విమానాలు 1956-7 [5] [ధృవీకరణ అవసరం] జీన్ డెల్మోంటెజ్ 7"&amp;"5 నుండి 85 హెచ్‌పి (56 నుండి 63 కిలోవాట్) ఇంజిన్‌తో నడిచే మూడు సీట్ల కోసం ప్రణాళికలను రూపొందించడానికి డి. D.10 యొక్క రెక్కను ఉపయోగించి ఫ్రెంచ్ ఏరో క్లబ్‌లకు శిక్షణా విమానాలను అందించడానికి రెండు సీట్ల D.11 ను నిర్మించడానికి SALS (ఫ్రెంచ్ ప్రభుత్వ లైట్ స్పో"&amp;"ర్ట్ ఎయిర్‌క్రాఫ్ట్ సర్వీస్) చేత ఒప్పించబడింది. జేన్ యొక్క అన్ని ప్రపంచ విమానాల నుండి డేటా 1956–57 [7] సాధారణ లక్షణాల పనితీరు సంబంధిత అభివృద్ధి")</f>
        <v>జోడెల్ డి. మార్చి 1946 లో, ఎడ్వర్డ్ జోలీ మరియు జీన్ డెలేమోంటెజ్ సొసైటీ డెస్ ఏవియన్లను జోడెల్ను ఏర్పాటు చేశారు, ఇది వస్తు సామగ్రి, పదార్థాలు మరియు ప్రణాళికలకు ప్రణాళికలు మరియు హోమ్‌బిల్డర్‌లను డెలేమోంటెజ్ రూపొందించిన అల్ట్రాలైట్ మోనోప్లేన్‌ను నిర్మించడానికి అనుమతించే ప్రణాళికలు మరియు జోడెల్ డి .9 బెబే అని పేరు పెట్టారు. D9 ఒక చెక్క లో-వింగ్ కాంటిలివర్ మోనోప్లేన్, సింగిల్-సీట్ల ఓపెన్ కాక్‌పిట్ మరియు స్థిర టెయిల్‌స్కిడ్ ల్యాండింగ్ గేర్‌తో. వింగ్ సమాంతర తీగ యొక్క లోపలి విభాగాన్ని కలిగి ఉంది మరియు డైహెడ్రల్ లేదు, బలమైన (140) డైహెడ్రల్‌తో బాహ్య దెబ్బతిన్న విభాగాలకు చేరింది. ఇది చాలా తరువాతి జోడెల్ మోడళ్ల యొక్క ప్రామాణిక లక్షణంగా మారింది. రిజిస్టర్డ్ ఎఫ్-పిఇపిఎఫ్ అనే ప్రోటోటైప్ డి. D.9 ఒకే 25 H.P. పాయినార్డ్ ఫ్లాట్ టూ-సిలిండర్ ఇంజిన్, 34 హెచ్.పి. A.B.C. స్కార్పియన్ ఫ్లాట్-టూ మరియు D.92 ఫ్లాట్-ఫోర్ వోక్స్వ్యాగన్ ఇంజన్లు 26 HP (19 kW) లేదా 45 HP (34 kW). D.93 లో 28 HP (21 kW) పిక్సార్డ్ ఉంది. [3] Te త్సాహిక నిర్మాణం కోసం రూపొందించబడినప్పటికీ, పెద్ద సంఖ్యలో నిర్మించినప్పటికీ, ఇది వాణిజ్యపరంగా కూడా నిర్మించబడింది మరియు వాస్మెర్ కంపెనీ 12 ను నిర్మించింది. కెనడాలోని ఫాల్కోనైర్‌తో సహా అనేక సంస్థలు కూడా ప్రణాళికలను విక్రయించాయి. 800 కి పైగా ప్రణాళికలు అమ్ముడయ్యాయి మరియు 500 కి పైగా విమానాలను te త్సాహికులు మరియు ఎగిరే క్లబ్‌లు నిర్మించాయి. బెన్ కైలర్ ఫ్రెంచ్ కిట్ ప్రణాళికలను 1959 లో ఆంగ్లంలోకి అనువదించాడు మరియు కెనడా మరియు అమెరికాలో ఒక D9 ను నిర్మించి ప్రదర్శించాడు. [4] ఈ డిజైన్ రెండు-సీట్ల జోడెల్ D.11 గా మరింత అభివృద్ధి చేయబడింది. నుండి డేటా: జేన్ యొక్క అన్ని ప్రపంచ విమానాలు 1956-7 [5] [ధృవీకరణ అవసరం] జీన్ డెల్మోంటెజ్ 75 నుండి 85 హెచ్‌పి (56 నుండి 63 కిలోవాట్) ఇంజిన్‌తో నడిచే మూడు సీట్ల కోసం ప్రణాళికలను రూపొందించడానికి డి. D.10 యొక్క రెక్కను ఉపయోగించి ఫ్రెంచ్ ఏరో క్లబ్‌లకు శిక్షణా విమానాలను అందించడానికి రెండు సీట్ల D.11 ను నిర్మించడానికి SALS (ఫ్రెంచ్ ప్రభుత్వ లైట్ స్పోర్ట్ ఎయిర్‌క్రాఫ్ట్ సర్వీస్) చేత ఒప్పించబడింది. జేన్ యొక్క అన్ని ప్రపంచ విమానాల నుండి డేటా 1956–57 [7] సాధారణ లక్షణాల పనితీరు సంబంధిత అభివృద్ధి</v>
      </c>
      <c r="E118" s="1" t="s">
        <v>2503</v>
      </c>
      <c r="M118" s="1" t="s">
        <v>2504</v>
      </c>
      <c r="N118" s="1" t="str">
        <f>IFERROR(__xludf.DUMMYFUNCTION("GOOGLETRANSLATE(M:M, ""en"", ""te"")"),"అల్ట్రాలైట్ మోనోప్లేన్")</f>
        <v>అల్ట్రాలైట్ మోనోప్లేన్</v>
      </c>
      <c r="P118" s="1" t="s">
        <v>2505</v>
      </c>
      <c r="Q118" s="1" t="str">
        <f>IFERROR(__xludf.DUMMYFUNCTION("GOOGLETRANSLATE(P:P, ""en"", ""te"")"),"జోడెల్")</f>
        <v>జోడెల్</v>
      </c>
      <c r="R118" s="2" t="s">
        <v>2506</v>
      </c>
      <c r="S118" s="1" t="s">
        <v>2507</v>
      </c>
      <c r="T118" s="1" t="str">
        <f>IFERROR(__xludf.DUMMYFUNCTION("GOOGLETRANSLATE(S:S, ""en"", ""te"")"),"జీన్ డెలేమోంటెజ్")</f>
        <v>జీన్ డెలేమోంటెజ్</v>
      </c>
      <c r="U118" s="5">
        <v>17554.0</v>
      </c>
      <c r="V118" s="1" t="s">
        <v>2508</v>
      </c>
      <c r="W118" s="1">
        <v>1.0</v>
      </c>
      <c r="X118" s="1" t="s">
        <v>2509</v>
      </c>
      <c r="Y118" s="1" t="s">
        <v>2394</v>
      </c>
      <c r="AA118" s="1" t="s">
        <v>2510</v>
      </c>
      <c r="AB118" s="1" t="s">
        <v>2511</v>
      </c>
      <c r="AC118" s="1" t="s">
        <v>2512</v>
      </c>
      <c r="AD118" s="1" t="s">
        <v>2513</v>
      </c>
      <c r="AE118" s="1" t="s">
        <v>430</v>
      </c>
      <c r="AF118" s="1" t="s">
        <v>2514</v>
      </c>
      <c r="AH118" s="1" t="s">
        <v>2515</v>
      </c>
      <c r="AJ118" s="1" t="s">
        <v>2516</v>
      </c>
      <c r="AL118" s="1" t="s">
        <v>2517</v>
      </c>
      <c r="AP118" s="1" t="s">
        <v>2518</v>
      </c>
      <c r="AX118" s="1">
        <v>1948.0</v>
      </c>
      <c r="AY118" s="1" t="s">
        <v>2519</v>
      </c>
      <c r="BA118" s="1" t="s">
        <v>275</v>
      </c>
      <c r="BG118" s="1" t="s">
        <v>796</v>
      </c>
    </row>
    <row r="119">
      <c r="A119" s="1" t="s">
        <v>2520</v>
      </c>
      <c r="B119" s="1" t="str">
        <f>IFERROR(__xludf.DUMMYFUNCTION("GOOGLETRANSLATE(A:A, ""en"", ""te"")"),"సికోర్స్కీ ఎస్ -10")</f>
        <v>సికోర్స్కీ ఎస్ -10</v>
      </c>
      <c r="C119" s="1" t="s">
        <v>2521</v>
      </c>
      <c r="D119" s="1" t="str">
        <f>IFERROR(__xludf.DUMMYFUNCTION("GOOGLETRANSLATE(C:C, ""en"", ""te"")"),"సికోర్స్కీ ఎస్ -10 ఒక రష్యన్ మిలిటరీ ట్విన్-ఫ్లోట్ సీప్లేన్, ఇది 1913 వేసవి నుండి 1915 వరకు రష్యన్ నేవీ యొక్క బాల్టిక్ నౌకాదళంతో పనిచేసింది. ఇగోర్ సికోర్స్కీ రష్యన్ మిలిటరీ కోసం విజయవంతమైన సికోర్స్కీ ఎస్ -6 ను నిర్మించిన తరువాత, అతను మరొక విజయవంతం కావడాని"&amp;"కి ప్రయత్నించాడు వారికి విమానం. S-10 అనేది రస్సో-బాల్టిక్ క్యారేజ్ ఫ్యాక్టరీ నిర్మించిన సవరించిన S-6B. ఎస్ -10 యొక్క సుమారు పదహారు ఉత్పత్తి సంస్కరణలు నిర్మించబడ్డాయి. ఇది తక్కువ శక్తివంతమైన ఇంజిన్ మరియు సాధారణంగా S-6 కన్నా బలహీనమైన నిర్మాణాన్ని కలిగి ఉంది"&amp;". వారు 80 హెచ్‌పి గ్నోమ్ మోనోసౌప్యాప్ లేదా 100 హెచ్‌పి ఆర్గస్ మోటరెన్ ఇంజిన్ కలిగి ఉన్నారు. కొన్ని ప్రపంచంలోని మొట్టమొదటి కార్యాచరణ సీప్లేన్ క్యారియర్‌లలో మోహరించబడ్డాయి. 1913 సైనిక విమాన పోటీకి సికోర్స్కీ ప్రత్యేక ఎస్ -10 ను నిర్మించారు. ఈ ప్రత్యేకమైన ఎస"&amp;"్ -10 లో 80 హెచ్‌పి గ్నోమ్ ఇంజిన్ ఉంది. రెక్కల వ్యవధిని 150 మిమీ పెంచారు మరియు బయటి ప్యానెల్స్‌తో అమర్చారు, అవి నిల్వ కోసం ముడుచుకోవచ్చు. రెండు సీట్లు పక్కపక్కనే అమర్చబడ్డాయి, మరియు విమానంలో పైలట్ మరియు కో-పైలట్ మధ్య కాడిని మార్చవచ్చు. ఈ విమానం పోటీలో మొద"&amp;"టి బహుమతిని కూడా తీసుకుంది, అయినప్పటికీ ఎస్ -6 బి యొక్క వేగం మరియు యుక్తి లేదు. విమానం బరువులో 48% దాని పేలోడ్ అసాధారణమైనది. దాని వింగ్స్పాన్ మరో 3050 మిమీ ద్వారా తగ్గించబడిన తరువాత మరియు గ్నోమ్ ఇంజిన్ స్థానంలో బలమైన మోనోసౌప్యాప్ ఇంజిన్ ద్వారా, ఎస్ -10 బా"&amp;"ల్టిక్ విమానాలతో ఫ్లోట్లలో నిఘా మరియు శిక్షకుడిగా పనిచేసింది. [1] రష్యన్ టెస్ట్ పైలట్ గ్లెబ్ అలెఖ్నోవిచ్ 4 గంటలు 56 నిమిషాల్లో నాన్-స్టాప్ 500 కి.మీ. USSR లో విమాన నిర్మాణ చరిత్ర నుండి డేటా [1] సాధారణ లక్షణాల పనితీరు")</f>
        <v>సికోర్స్కీ ఎస్ -10 ఒక రష్యన్ మిలిటరీ ట్విన్-ఫ్లోట్ సీప్లేన్, ఇది 1913 వేసవి నుండి 1915 వరకు రష్యన్ నేవీ యొక్క బాల్టిక్ నౌకాదళంతో పనిచేసింది. ఇగోర్ సికోర్స్కీ రష్యన్ మిలిటరీ కోసం విజయవంతమైన సికోర్స్కీ ఎస్ -6 ను నిర్మించిన తరువాత, అతను మరొక విజయవంతం కావడానికి ప్రయత్నించాడు వారికి విమానం. S-10 అనేది రస్సో-బాల్టిక్ క్యారేజ్ ఫ్యాక్టరీ నిర్మించిన సవరించిన S-6B. ఎస్ -10 యొక్క సుమారు పదహారు ఉత్పత్తి సంస్కరణలు నిర్మించబడ్డాయి. ఇది తక్కువ శక్తివంతమైన ఇంజిన్ మరియు సాధారణంగా S-6 కన్నా బలహీనమైన నిర్మాణాన్ని కలిగి ఉంది. వారు 80 హెచ్‌పి గ్నోమ్ మోనోసౌప్యాప్ లేదా 100 హెచ్‌పి ఆర్గస్ మోటరెన్ ఇంజిన్ కలిగి ఉన్నారు. కొన్ని ప్రపంచంలోని మొట్టమొదటి కార్యాచరణ సీప్లేన్ క్యారియర్‌లలో మోహరించబడ్డాయి. 1913 సైనిక విమాన పోటీకి సికోర్స్కీ ప్రత్యేక ఎస్ -10 ను నిర్మించారు. ఈ ప్రత్యేకమైన ఎస్ -10 లో 80 హెచ్‌పి గ్నోమ్ ఇంజిన్ ఉంది. రెక్కల వ్యవధిని 150 మిమీ పెంచారు మరియు బయటి ప్యానెల్స్‌తో అమర్చారు, అవి నిల్వ కోసం ముడుచుకోవచ్చు. రెండు సీట్లు పక్కపక్కనే అమర్చబడ్డాయి, మరియు విమానంలో పైలట్ మరియు కో-పైలట్ మధ్య కాడిని మార్చవచ్చు. ఈ విమానం పోటీలో మొదటి బహుమతిని కూడా తీసుకుంది, అయినప్పటికీ ఎస్ -6 బి యొక్క వేగం మరియు యుక్తి లేదు. విమానం బరువులో 48% దాని పేలోడ్ అసాధారణమైనది. దాని వింగ్స్పాన్ మరో 3050 మిమీ ద్వారా తగ్గించబడిన తరువాత మరియు గ్నోమ్ ఇంజిన్ స్థానంలో బలమైన మోనోసౌప్యాప్ ఇంజిన్ ద్వారా, ఎస్ -10 బాల్టిక్ విమానాలతో ఫ్లోట్లలో నిఘా మరియు శిక్షకుడిగా పనిచేసింది. [1] రష్యన్ టెస్ట్ పైలట్ గ్లెబ్ అలెఖ్నోవిచ్ 4 గంటలు 56 నిమిషాల్లో నాన్-స్టాప్ 500 కి.మీ. USSR లో విమాన నిర్మాణ చరిత్ర నుండి డేటా [1] సాధారణ లక్షణాల పనితీరు</v>
      </c>
      <c r="E119" s="1" t="s">
        <v>2522</v>
      </c>
      <c r="M119" s="1" t="s">
        <v>2523</v>
      </c>
      <c r="N119" s="1" t="str">
        <f>IFERROR(__xludf.DUMMYFUNCTION("GOOGLETRANSLATE(M:M, ""en"", ""te"")"),"నిఘా సీప్లేన్ మరియు శిక్షకుడు")</f>
        <v>నిఘా సీప్లేన్ మరియు శిక్షకుడు</v>
      </c>
      <c r="O119" s="1" t="s">
        <v>2524</v>
      </c>
      <c r="P119" s="1" t="s">
        <v>2525</v>
      </c>
      <c r="Q119" s="1" t="str">
        <f>IFERROR(__xludf.DUMMYFUNCTION("GOOGLETRANSLATE(P:P, ""en"", ""te"")"),"రష్యన్ బాల్టిక్ రైల్‌రోడ్ కార్ వర్క్స్")</f>
        <v>రష్యన్ బాల్టిక్ రైల్‌రోడ్ కార్ వర్క్స్</v>
      </c>
      <c r="R119" s="1" t="s">
        <v>2526</v>
      </c>
      <c r="S119" s="1" t="s">
        <v>2527</v>
      </c>
      <c r="T119" s="1" t="str">
        <f>IFERROR(__xludf.DUMMYFUNCTION("GOOGLETRANSLATE(S:S, ""en"", ""te"")"),"ఇగోర్ సికోర్స్కీ")</f>
        <v>ఇగోర్ సికోర్స్కీ</v>
      </c>
      <c r="V119" s="1">
        <v>16.0</v>
      </c>
      <c r="W119" s="1">
        <v>2.0</v>
      </c>
      <c r="X119" s="1" t="s">
        <v>2528</v>
      </c>
      <c r="Y119" s="1" t="s">
        <v>2529</v>
      </c>
      <c r="AA119" s="1" t="s">
        <v>2530</v>
      </c>
      <c r="AB119" s="1" t="s">
        <v>2531</v>
      </c>
      <c r="AC119" s="1" t="s">
        <v>2532</v>
      </c>
      <c r="AD119" s="1" t="s">
        <v>2533</v>
      </c>
      <c r="AE119" s="1" t="s">
        <v>2534</v>
      </c>
      <c r="AF119" s="1" t="s">
        <v>571</v>
      </c>
      <c r="AK119" s="1" t="s">
        <v>2535</v>
      </c>
      <c r="AL119" s="1" t="s">
        <v>2536</v>
      </c>
      <c r="AM119" s="1" t="s">
        <v>2537</v>
      </c>
      <c r="AN119" s="1" t="str">
        <f>IFERROR(__xludf.DUMMYFUNCTION("GOOGLETRANSLATE(AM:AM, ""en"", ""te"")"),"రష్యన్ నేవీ")</f>
        <v>రష్యన్ నేవీ</v>
      </c>
      <c r="AO119" s="1" t="s">
        <v>2538</v>
      </c>
      <c r="AR119" s="1" t="s">
        <v>2539</v>
      </c>
      <c r="AS119" s="1" t="s">
        <v>2540</v>
      </c>
      <c r="AX119" s="1">
        <v>1913.0</v>
      </c>
      <c r="BA119" s="1" t="s">
        <v>275</v>
      </c>
      <c r="BB119" s="1">
        <v>1916.0</v>
      </c>
      <c r="BG119" s="1" t="s">
        <v>2541</v>
      </c>
      <c r="BH119" s="1" t="s">
        <v>2542</v>
      </c>
      <c r="BI119" s="1">
        <v>3.0</v>
      </c>
      <c r="BR119" s="1" t="s">
        <v>2543</v>
      </c>
      <c r="BS119" s="1" t="s">
        <v>2544</v>
      </c>
    </row>
    <row r="120">
      <c r="A120" s="1" t="s">
        <v>2545</v>
      </c>
      <c r="B120" s="1" t="str">
        <f>IFERROR(__xludf.DUMMYFUNCTION("GOOGLETRANSLATE(A:A, ""en"", ""te"")"),"క్యుషు K10W")</f>
        <v>క్యుషు K10W</v>
      </c>
      <c r="C120" s="1" t="s">
        <v>2546</v>
      </c>
      <c r="D120" s="1" t="str">
        <f>IFERROR(__xludf.DUMMYFUNCTION("GOOGLETRANSLATE(C:C, ""en"", ""te"")"),"క్యూషు కె 10 డబ్ల్యు టైప్ 2 ల్యాండ్ బేస్డ్ ఇంటర్మీడియట్ ట్రైనర్ (ఓక్ చేత ఓక్ పేరు పెట్టబడిన కోడ్) అనేది ఒకే ఇంజిన్ తక్కువ వింగ్ ఫిక్స్‌డ్ అండర్ క్యారేజ్ మోనోప్లేన్ శిక్షణా విమానం, ఇది రెండవ ప్రపంచ యుద్ధం యొక్క తరువాతి భాగంలో ఇంపీరియల్ జపనీస్ నేవీ ఎయిర్ సర"&amp;"్వీస్‌లో పనిచేసింది. దీనిని క్యుషు ఎయిర్క్రాఫ్ట్ కంపెనీ 1939 మధ్యలో 14-షి ఇంటర్మీడియట్ ట్రైనర్ స్పెసిఫికేషన్‌కు రూపొందించింది, దీనికి నార్త్ అమెరికన్ నా -16 మాదిరిగానే డిజైన్ అవసరం, మిత్సుబిషి NA-16-4R మరియు NA-16-4RW ON ను కొనుగోలు చేసింది జపనీస్ నేవీ తర"&amp;"పున. డిజైన్ పని జనవరి 1940 లో ప్రారంభమైంది మరియు మొదటి నమూనా ఏప్రిల్ 1941 నాటికి సిద్ధంగా ఉంది. [2] తచికావా కి -55 మరియు మిత్సుబిషి కి -51 వంటి ఇతర సమకాలీన జపనీస్ విమానాలకు K10W యొక్క సారూప్యత ఉన్నప్పటికీ, ఇది స్టాల్ మరియు స్థిరత్వ సమస్యలతో బాధపడుతోంది, ద"&amp;"ీని ఫలితంగా 16 ప్రీ-ప్రొడక్షన్ టెస్టింగ్ విమానం నిర్మించబడింది. [2] Q1W మారిటైమ్ పెట్రోల్ బాంబర్ మరియు K11W క్యారియర్ క్రూ ట్రైనర్‌పై క్యూహ్సులో పనులు అధిక ప్రాధాన్యతనిచ్చాయి. క్యుషు 1943 లో ఉత్పత్తిని నిప్పాన్ హికోకి (చాలా ఉప కాంట్రాక్ట్ పని చేసిన ఒక చిన"&amp;"్న సంస్థ) కు బదిలీ చేయడానికి ముందు తొమ్మిది ఉత్పత్తి విమానాలను మాత్రమే నిర్మిస్తుంది, వారు ఆగస్టు 1944 లో ఉత్పత్తి ముగిసేలోపు 150 ఉదాహరణలను నిర్మించారు. [2] జపనీయులు రెండు NA-16 యొక్క రెండు మరియు పాశ్చాత్య వనరులు K10W1 వీటి యొక్క అభివృద్ధి అని చాలాకాలంగా "&amp;"విశ్వసించాయి, అయినప్పటికీ ఓక్ యొక్క దగ్గరి అధ్యయనం, ఇది మిత్రరాజ్యాల పేరు పెట్టబడిన కోడ్, వారు ఇలాంటి కాన్ఫిగరేషన్కు మించి ఏమీ పంచుకోలేదని చూపిస్తుంది. [[పట్టు కుములి NA-16 లో మెటల్ లేదా ఫాబ్రిక్ ప్యానెల్స్‌తో కప్పబడిన స్టీల్ ట్యూబ్ నిర్మాణాన్ని కలిగి ఉండ"&amp;"గా అధిక కారక నిష్పత్తి టెయిల్ ప్లేన్. మొత్తం కాక్‌పిట్ మరింత ముందుకు ఉంది మరియు NA-16 లో ఉన్నట్లుగా రెక్కలు వెనుకకు కాకుండా ముందుకు సాగాయి. [3] అదనంగా, నియంత్రణలు అంతర్గతంగా అమలు చేయబడ్డాయి మరియు పరిష్కరించబడకుండా ఫుట్‌రెస్ట్‌లు ఉపసంహరించబడ్డాయి. [2] కలప "&amp;"నుండి నిర్మించిన K10W యొక్క సంస్కరణ K10W2 గా ప్రణాళిక చేయబడింది, కానీ ఎప్పుడూ నిర్మించబడలేదు. [2] K10W1 కొనసాగుతున్న నిర్వహణ సమస్యల వల్ల సిబ్బందితో ప్రాచుర్యం పొందలేదు మరియు OI, GO, తకరజుకా మరియు 81 వ కోకుటాయిస్ (నావల్ ఎయిర్ గ్రూపులు) ను శిక్షకులుగా కలిగి"&amp;" ఉన్న తక్కువ సంఖ్యలో యూనిట్లతో మాత్రమే పనిచేశారు. జపనీస్ రికార్డులు కామికేజ్ దాడుల కోసం ఉపయోగించబడిందని చూపించలేదు, అయినప్పటికీ తక్కువ సంఖ్యను ఖచ్చితంగా తుపాకీ శిక్షణ కోసం టార్గెట్ టగ్‌లుగా మరియు యూనిట్ హక్స్ కార్యాచరణ స్థావరాలకు అనుసంధానించబడి ఉన్నాయి, అ"&amp;"క్కడ వారు కొత్త పైలట్‌లను వేగవంతం చేయడంలో సహాయపడ్డారు. [2] అరావాసి నుండి డేటా -అమెరికన్ ఎకార్న్ నుండి జపనీస్ ఓక్ వరకు [2] సాధారణ లక్షణాలు పనితీరు ఆయుధాలు పోల్చదగిన పాత్ర, కాన్ఫిగరేషన్ మరియు ERA సంబంధిత జాబితాల విమానం 2 హైఫనేటెడ్ వెనుకంజలో ఉన్న లేఖ (-J, -K"&amp;", -L, -L, -N లేదా -S) రూపకల్పనను సూచిస్తుంది. ద్వితీయ పాత్ర కోసం సవరించబడింది")</f>
        <v>క్యూషు కె 10 డబ్ల్యు టైప్ 2 ల్యాండ్ బేస్డ్ ఇంటర్మీడియట్ ట్రైనర్ (ఓక్ చేత ఓక్ పేరు పెట్టబడిన కోడ్) అనేది ఒకే ఇంజిన్ తక్కువ వింగ్ ఫిక్స్‌డ్ అండర్ క్యారేజ్ మోనోప్లేన్ శిక్షణా విమానం, ఇది రెండవ ప్రపంచ యుద్ధం యొక్క తరువాతి భాగంలో ఇంపీరియల్ జపనీస్ నేవీ ఎయిర్ సర్వీస్‌లో పనిచేసింది. దీనిని క్యుషు ఎయిర్క్రాఫ్ట్ కంపెనీ 1939 మధ్యలో 14-షి ఇంటర్మీడియట్ ట్రైనర్ స్పెసిఫికేషన్‌కు రూపొందించింది, దీనికి నార్త్ అమెరికన్ నా -16 మాదిరిగానే డిజైన్ అవసరం, మిత్సుబిషి NA-16-4R మరియు NA-16-4RW ON ను కొనుగోలు చేసింది జపనీస్ నేవీ తరపున. డిజైన్ పని జనవరి 1940 లో ప్రారంభమైంది మరియు మొదటి నమూనా ఏప్రిల్ 1941 నాటికి సిద్ధంగా ఉంది. [2] తచికావా కి -55 మరియు మిత్సుబిషి కి -51 వంటి ఇతర సమకాలీన జపనీస్ విమానాలకు K10W యొక్క సారూప్యత ఉన్నప్పటికీ, ఇది స్టాల్ మరియు స్థిరత్వ సమస్యలతో బాధపడుతోంది, దీని ఫలితంగా 16 ప్రీ-ప్రొడక్షన్ టెస్టింగ్ విమానం నిర్మించబడింది. [2] Q1W మారిటైమ్ పెట్రోల్ బాంబర్ మరియు K11W క్యారియర్ క్రూ ట్రైనర్‌పై క్యూహ్సులో పనులు అధిక ప్రాధాన్యతనిచ్చాయి. క్యుషు 1943 లో ఉత్పత్తిని నిప్పాన్ హికోకి (చాలా ఉప కాంట్రాక్ట్ పని చేసిన ఒక చిన్న సంస్థ) కు బదిలీ చేయడానికి ముందు తొమ్మిది ఉత్పత్తి విమానాలను మాత్రమే నిర్మిస్తుంది, వారు ఆగస్టు 1944 లో ఉత్పత్తి ముగిసేలోపు 150 ఉదాహరణలను నిర్మించారు. [2] జపనీయులు రెండు NA-16 యొక్క రెండు మరియు పాశ్చాత్య వనరులు K10W1 వీటి యొక్క అభివృద్ధి అని చాలాకాలంగా విశ్వసించాయి, అయినప్పటికీ ఓక్ యొక్క దగ్గరి అధ్యయనం, ఇది మిత్రరాజ్యాల పేరు పెట్టబడిన కోడ్, వారు ఇలాంటి కాన్ఫిగరేషన్కు మించి ఏమీ పంచుకోలేదని చూపిస్తుంది. [[పట్టు కుములి NA-16 లో మెటల్ లేదా ఫాబ్రిక్ ప్యానెల్స్‌తో కప్పబడిన స్టీల్ ట్యూబ్ నిర్మాణాన్ని కలిగి ఉండగా అధిక కారక నిష్పత్తి టెయిల్ ప్లేన్. మొత్తం కాక్‌పిట్ మరింత ముందుకు ఉంది మరియు NA-16 లో ఉన్నట్లుగా రెక్కలు వెనుకకు కాకుండా ముందుకు సాగాయి. [3] అదనంగా, నియంత్రణలు అంతర్గతంగా అమలు చేయబడ్డాయి మరియు పరిష్కరించబడకుండా ఫుట్‌రెస్ట్‌లు ఉపసంహరించబడ్డాయి. [2] కలప నుండి నిర్మించిన K10W యొక్క సంస్కరణ K10W2 గా ప్రణాళిక చేయబడింది, కానీ ఎప్పుడూ నిర్మించబడలేదు. [2] K10W1 కొనసాగుతున్న నిర్వహణ సమస్యల వల్ల సిబ్బందితో ప్రాచుర్యం పొందలేదు మరియు OI, GO, తకరజుకా మరియు 81 వ కోకుటాయిస్ (నావల్ ఎయిర్ గ్రూపులు) ను శిక్షకులుగా కలిగి ఉన్న తక్కువ సంఖ్యలో యూనిట్లతో మాత్రమే పనిచేశారు. జపనీస్ రికార్డులు కామికేజ్ దాడుల కోసం ఉపయోగించబడిందని చూపించలేదు, అయినప్పటికీ తక్కువ సంఖ్యను ఖచ్చితంగా తుపాకీ శిక్షణ కోసం టార్గెట్ టగ్‌లుగా మరియు యూనిట్ హక్స్ కార్యాచరణ స్థావరాలకు అనుసంధానించబడి ఉన్నాయి, అక్కడ వారు కొత్త పైలట్‌లను వేగవంతం చేయడంలో సహాయపడ్డారు. [2] అరావాసి నుండి డేటా -అమెరికన్ ఎకార్న్ నుండి జపనీస్ ఓక్ వరకు [2] సాధారణ లక్షణాలు పనితీరు ఆయుధాలు పోల్చదగిన పాత్ర, కాన్ఫిగరేషన్ మరియు ERA సంబంధిత జాబితాల విమానం 2 హైఫనేటెడ్ వెనుకంజలో ఉన్న లేఖ (-J, -K, -L, -L, -N లేదా -S) రూపకల్పనను సూచిస్తుంది. ద్వితీయ పాత్ర కోసం సవరించబడింది</v>
      </c>
      <c r="E120" s="1" t="s">
        <v>2547</v>
      </c>
      <c r="M120" s="1" t="s">
        <v>2548</v>
      </c>
      <c r="N120" s="1" t="str">
        <f>IFERROR(__xludf.DUMMYFUNCTION("GOOGLETRANSLATE(M:M, ""en"", ""te"")"),"ఇంటర్మీడియట్ ట్రైనర్ (K10W1)")</f>
        <v>ఇంటర్మీడియట్ ట్రైనర్ (K10W1)</v>
      </c>
      <c r="O120" s="1" t="s">
        <v>2549</v>
      </c>
      <c r="P120" s="1" t="s">
        <v>2550</v>
      </c>
      <c r="Q120" s="1" t="str">
        <f>IFERROR(__xludf.DUMMYFUNCTION("GOOGLETRANSLATE(P:P, ""en"", ""te"")"),"క్యుషు ఎయిర్క్రాఫ్ట్ కంపెనీ మరియు నిప్పాన్ హికోకి కె.కె.")</f>
        <v>క్యుషు ఎయిర్క్రాఫ్ట్ కంపెనీ మరియు నిప్పాన్ హికోకి కె.కె.</v>
      </c>
      <c r="R120" s="1" t="s">
        <v>2551</v>
      </c>
      <c r="U120" s="1">
        <v>1941.0</v>
      </c>
      <c r="V120" s="1" t="s">
        <v>2552</v>
      </c>
      <c r="W120" s="1">
        <v>2.0</v>
      </c>
      <c r="X120" s="1" t="s">
        <v>2553</v>
      </c>
      <c r="Y120" s="1" t="s">
        <v>2554</v>
      </c>
      <c r="Z120" s="1" t="s">
        <v>2555</v>
      </c>
      <c r="AB120" s="1" t="s">
        <v>2556</v>
      </c>
      <c r="AC120" s="1" t="s">
        <v>2557</v>
      </c>
      <c r="AD120" s="1" t="s">
        <v>2558</v>
      </c>
      <c r="AE120" s="1" t="s">
        <v>2559</v>
      </c>
      <c r="AF120" s="1" t="s">
        <v>2560</v>
      </c>
      <c r="AG120" s="1" t="s">
        <v>2561</v>
      </c>
      <c r="AK120" s="1" t="s">
        <v>2562</v>
      </c>
      <c r="AM120" s="1" t="s">
        <v>1246</v>
      </c>
      <c r="AN120" s="1" t="str">
        <f>IFERROR(__xludf.DUMMYFUNCTION("GOOGLETRANSLATE(AM:AM, ""en"", ""te"")"),"ఇంపీరియల్ జపనీస్ నేవీ ఎయిర్ సర్వీస్")</f>
        <v>ఇంపీరియల్ జపనీస్ నేవీ ఎయిర్ సర్వీస్</v>
      </c>
      <c r="AO120" s="1" t="s">
        <v>1247</v>
      </c>
      <c r="AR120" s="1" t="s">
        <v>2563</v>
      </c>
      <c r="AT120" s="1" t="s">
        <v>2564</v>
      </c>
      <c r="AU120" s="1" t="str">
        <f>IFERROR(__xludf.DUMMYFUNCTION("GOOGLETRANSLATE(AT:AT, ""en"", ""te"")"),"1 x 7.7 మిమీ మెషిన్ గన్")</f>
        <v>1 x 7.7 మిమీ మెషిన్ గన్</v>
      </c>
      <c r="AV120" s="1" t="s">
        <v>2565</v>
      </c>
      <c r="AW120" s="1" t="str">
        <f>IFERROR(__xludf.DUMMYFUNCTION("GOOGLETRANSLATE(AV:AV, ""en"", ""te"")"),"4 చిన్న ప్రాక్టీస్ బాంబులు")</f>
        <v>4 చిన్న ప్రాక్టీస్ బాంబులు</v>
      </c>
      <c r="AX120" s="1">
        <v>1943.0</v>
      </c>
      <c r="BA120" s="1" t="s">
        <v>2566</v>
      </c>
      <c r="BB120" s="1">
        <v>1945.0</v>
      </c>
      <c r="BE120" s="1" t="s">
        <v>2567</v>
      </c>
    </row>
    <row r="121">
      <c r="A121" s="1" t="s">
        <v>2568</v>
      </c>
      <c r="B121" s="1" t="str">
        <f>IFERROR(__xludf.DUMMYFUNCTION("GOOGLETRANSLATE(A:A, ""en"", ""te"")"),"జోడెల్ d.11")</f>
        <v>జోడెల్ d.11</v>
      </c>
      <c r="C121" s="1" t="s">
        <v>2569</v>
      </c>
      <c r="D121" s="1" t="str">
        <f>IFERROR(__xludf.DUMMYFUNCTION("GOOGLETRANSLATE(C:C, ""en"", ""te"")"),"జోడెల్ డి. 3,000 కంటే ఎక్కువ ఉదాహరణలు నిర్మించబడ్డాయి మరియు ఎగిరిపోయాయి. [1] డిజైనర్లు édoward Joly మరియు జీన్ డెలేమోంటెజ్ వారి మునుపటి రెండు ప్రాజెక్టులపై డిజైన్‌ను ఆధారపడ్డారు; వారు అంచనా వేసిన D.10 యొక్క విభాగాన్ని D.9 ఫ్యూజ్‌లేజ్ యొక్క పొడవు మరియు విస"&amp;"్తృత సంస్కరణతో కలిపారు. మొదటి ఉదాహరణ 4 ఏప్రిల్ 1950 న ప్రయాణించింది. సాంప్రదాయిక టెయిల్‌వీల్ కాన్ఫిగరేషన్, D11 లో స్థిరమైన, స్పాటెడ్ అండర్ క్యారేజీని కలిగి ఉంది మరియు పైలట్ మరియు ప్రయాణీకులను పక్కపక్కనే కలిగి ఉంది. ల్యాండింగ్ గేర్ స్ట్రట్స్ యొక్క వింగ్ ప్"&amp;"యానెల్లు అవుట్‌బోర్డ్‌లో గుర్తించబడిన డైహెడ్రల్ ఉంది. వివిధ పవర్‌ప్లాంట్లు వ్యవస్థాపించబడ్డాయి, సాధారణంగా సాల్మ్సన్ 9, కాంటినెంటల్ ఓ -170 లేదా కాంటినెంటల్ ఓ -200. విమానం ఒకే ముక్క బాక్స్-స్పార్‌తో ఆల్-వుడ్ నిర్మాణాన్ని ఉపయోగిస్తుంది. [2] వాస్మెర్, ఏరో-డిఫ"&amp;"్యూసియన్ మరియు ఫాల్కోనార్ ఏవియాతో సహా ఐరోపా మరియు ఇతర ప్రాంతాలలో అనేక మంది తయారీదారులచే D.11 లు లైసెన్స్ నిర్మించబడ్డాయి. చాలా ఉదాహరణలు ఫాల్కోనార్ అందించిన ప్రణాళికలతో ఇంట్లో నిర్మించబడ్డాయి. [3] జేన్ యొక్క అన్ని ప్రపంచ విమానాల నుండి డేటా 1958-59 [9] పోల్"&amp;"చదగిన పాత్ర, కాన్ఫిగరేషన్ మరియు ERA యొక్క సాధారణ లక్షణాల పనితీరు విమానం")</f>
        <v>జోడెల్ డి. 3,000 కంటే ఎక్కువ ఉదాహరణలు నిర్మించబడ్డాయి మరియు ఎగిరిపోయాయి. [1] డిజైనర్లు édoward Joly మరియు జీన్ డెలేమోంటెజ్ వారి మునుపటి రెండు ప్రాజెక్టులపై డిజైన్‌ను ఆధారపడ్డారు; వారు అంచనా వేసిన D.10 యొక్క విభాగాన్ని D.9 ఫ్యూజ్‌లేజ్ యొక్క పొడవు మరియు విస్తృత సంస్కరణతో కలిపారు. మొదటి ఉదాహరణ 4 ఏప్రిల్ 1950 న ప్రయాణించింది. సాంప్రదాయిక టెయిల్‌వీల్ కాన్ఫిగరేషన్, D11 లో స్థిరమైన, స్పాటెడ్ అండర్ క్యారేజీని కలిగి ఉంది మరియు పైలట్ మరియు ప్రయాణీకులను పక్కపక్కనే కలిగి ఉంది. ల్యాండింగ్ గేర్ స్ట్రట్స్ యొక్క వింగ్ ప్యానెల్లు అవుట్‌బోర్డ్‌లో గుర్తించబడిన డైహెడ్రల్ ఉంది. వివిధ పవర్‌ప్లాంట్లు వ్యవస్థాపించబడ్డాయి, సాధారణంగా సాల్మ్సన్ 9, కాంటినెంటల్ ఓ -170 లేదా కాంటినెంటల్ ఓ -200. విమానం ఒకే ముక్క బాక్స్-స్పార్‌తో ఆల్-వుడ్ నిర్మాణాన్ని ఉపయోగిస్తుంది. [2] వాస్మెర్, ఏరో-డిఫ్యూసియన్ మరియు ఫాల్కోనార్ ఏవియాతో సహా ఐరోపా మరియు ఇతర ప్రాంతాలలో అనేక మంది తయారీదారులచే D.11 లు లైసెన్స్ నిర్మించబడ్డాయి. చాలా ఉదాహరణలు ఫాల్కోనార్ అందించిన ప్రణాళికలతో ఇంట్లో నిర్మించబడ్డాయి. [3] జేన్ యొక్క అన్ని ప్రపంచ విమానాల నుండి డేటా 1958-59 [9] పోల్చదగిన పాత్ర, కాన్ఫిగరేషన్ మరియు ERA యొక్క సాధారణ లక్షణాల పనితీరు విమానం</v>
      </c>
      <c r="E121" s="1" t="s">
        <v>2570</v>
      </c>
      <c r="M121" s="1" t="s">
        <v>2571</v>
      </c>
      <c r="N121" s="1" t="str">
        <f>IFERROR(__xludf.DUMMYFUNCTION("GOOGLETRANSLATE(M:M, ""en"", ""te"")"),"ట్రైనర్/టూరర్")</f>
        <v>ట్రైనర్/టూరర్</v>
      </c>
      <c r="P121" s="1" t="s">
        <v>2572</v>
      </c>
      <c r="Q121" s="1" t="str">
        <f>IFERROR(__xludf.DUMMYFUNCTION("GOOGLETRANSLATE(P:P, ""en"", ""te"")"),"జోడెల్ మరియు ఇతరులు")</f>
        <v>జోడెల్ మరియు ఇతరులు</v>
      </c>
      <c r="R121" s="1" t="s">
        <v>2573</v>
      </c>
      <c r="S121" s="1" t="s">
        <v>2507</v>
      </c>
      <c r="T121" s="1" t="str">
        <f>IFERROR(__xludf.DUMMYFUNCTION("GOOGLETRANSLATE(S:S, ""en"", ""te"")"),"జీన్ డెలేమోంటెజ్")</f>
        <v>జీన్ డెలేమోంటెజ్</v>
      </c>
      <c r="U121" s="4">
        <v>18357.0</v>
      </c>
      <c r="V121" s="1" t="s">
        <v>2574</v>
      </c>
      <c r="W121" s="1">
        <v>1.0</v>
      </c>
      <c r="X121" s="1" t="s">
        <v>2575</v>
      </c>
      <c r="Y121" s="1" t="s">
        <v>2576</v>
      </c>
      <c r="Z121" s="1" t="s">
        <v>2577</v>
      </c>
      <c r="AA121" s="1" t="s">
        <v>2578</v>
      </c>
      <c r="AB121" s="1" t="s">
        <v>2579</v>
      </c>
      <c r="AC121" s="1" t="s">
        <v>787</v>
      </c>
      <c r="AD121" s="1" t="s">
        <v>2580</v>
      </c>
      <c r="AE121" s="1" t="s">
        <v>2581</v>
      </c>
      <c r="AF121" s="1" t="s">
        <v>2582</v>
      </c>
      <c r="AG121" s="1" t="s">
        <v>2248</v>
      </c>
      <c r="AH121" s="1" t="s">
        <v>2583</v>
      </c>
      <c r="AJ121" s="1" t="s">
        <v>2584</v>
      </c>
      <c r="AL121" s="1" t="s">
        <v>2517</v>
      </c>
      <c r="AP121" s="1" t="s">
        <v>2585</v>
      </c>
      <c r="AY121" s="1" t="s">
        <v>2586</v>
      </c>
      <c r="BA121" s="1" t="s">
        <v>2587</v>
      </c>
      <c r="BF121" s="1" t="s">
        <v>2588</v>
      </c>
      <c r="BI121" s="1" t="s">
        <v>2589</v>
      </c>
      <c r="BJ121" s="1" t="s">
        <v>2590</v>
      </c>
      <c r="BL121" s="1" t="s">
        <v>2591</v>
      </c>
      <c r="BM121" s="1" t="s">
        <v>2592</v>
      </c>
      <c r="BO121" s="1" t="s">
        <v>2593</v>
      </c>
      <c r="BR121" s="1" t="s">
        <v>2594</v>
      </c>
      <c r="BS121" s="1" t="s">
        <v>2595</v>
      </c>
      <c r="BT121" s="1" t="s">
        <v>2596</v>
      </c>
    </row>
    <row r="122">
      <c r="A122" s="1" t="s">
        <v>2597</v>
      </c>
      <c r="B122" s="1" t="str">
        <f>IFERROR(__xludf.DUMMYFUNCTION("GOOGLETRANSLATE(A:A, ""en"", ""te"")"),"ఇలూషిన్ IL-103")</f>
        <v>ఇలూషిన్ IL-103</v>
      </c>
      <c r="C122" s="1" t="s">
        <v>2598</v>
      </c>
      <c r="D122" s="1" t="str">
        <f>IFERROR(__xludf.DUMMYFUNCTION("GOOGLETRANSLATE(C:C, ""en"", ""te"")"),"ఇలూషిన్ IL-103 అనేది సింగిల్-ఇంజిన్, తక్కువ-వింగ్ శిక్షణా విమానం, ఇది 1990 లో సోవియట్ యూనియన్‌లో ప్రారంభమైన ఐలూషిన్ డిజైన్ బ్యూరో అభివృద్ధి చేసింది. ఈ విమానం ఇప్పుడు రష్యాలో ఉత్పత్తి చేయబడింది. [1] ఫెడరల్ ఏవియేషన్ అడ్మినిస్ట్రేషన్ సర్టిఫికేషన్ సాధించిన మొ"&amp;"ట్టమొదటి రష్యన్ విమానం, 1998 లో, అమెరికాలో అమ్మకాల కోసం. [2] సమీక్షకులు డేవ్ అన్విన్ మరియు మారినో బోరిక్ 2015 సమీక్షలో డిజైన్‌ను ""చాలా దృ, మైన, సురక్షితమైన మరియు సౌకర్యవంతమైనవిగా అభివర్ణించారు. ఇది పేలవమైన రన్‌వేలపై రోజువారీ ఆపరేషన్ కోసం మరియు కఠినమైన రష"&amp;"్యన్ వాతావరణం యొక్క ప్రతి వైవిధ్యాన్ని ఎదుర్కోగల సామర్థ్యంతో రూపొందించబడింది."" [2] రష్యా యొక్క యునైటెడ్ ఎయిర్క్రాఫ్ట్ కార్పొరేషన్ హంగరీలోని Pécs యొక్క ఏవియేషన్ ఇంజనీరింగ్ ZRT తో ఒక ఒప్పందాన్ని కుదుర్చుకుంది, అభివృద్ధి మరియు లైసెన్స్ మార్చి 2021 లో హంగేరి"&amp;"లోని ఇలూషిన్ IL-103 యొక్క ఆధునికీకరించిన సంస్కరణను ఉత్పత్తి చేస్తుంది. [3] [6] [7] [8] నుండి డేటా పోల్చదగిన పాత్ర, కాన్ఫిగరేషన్ మరియు యుగం యొక్క సాధారణ లక్షణాల పనితీరు విమానం ఈ సైనిక విమానయాన వ్యాసం ఒక స్టబ్. వికీపీడియా విస్తరించడం ద్వారా మీరు సహాయపడవచ్చు"&amp;".")</f>
        <v>ఇలూషిన్ IL-103 అనేది సింగిల్-ఇంజిన్, తక్కువ-వింగ్ శిక్షణా విమానం, ఇది 1990 లో సోవియట్ యూనియన్‌లో ప్రారంభమైన ఐలూషిన్ డిజైన్ బ్యూరో అభివృద్ధి చేసింది. ఈ విమానం ఇప్పుడు రష్యాలో ఉత్పత్తి చేయబడింది. [1] ఫెడరల్ ఏవియేషన్ అడ్మినిస్ట్రేషన్ సర్టిఫికేషన్ సాధించిన మొట్టమొదటి రష్యన్ విమానం, 1998 లో, అమెరికాలో అమ్మకాల కోసం. [2] సమీక్షకులు డేవ్ అన్విన్ మరియు మారినో బోరిక్ 2015 సమీక్షలో డిజైన్‌ను "చాలా దృ, మైన, సురక్షితమైన మరియు సౌకర్యవంతమైనవిగా అభివర్ణించారు. ఇది పేలవమైన రన్‌వేలపై రోజువారీ ఆపరేషన్ కోసం మరియు కఠినమైన రష్యన్ వాతావరణం యొక్క ప్రతి వైవిధ్యాన్ని ఎదుర్కోగల సామర్థ్యంతో రూపొందించబడింది." [2] రష్యా యొక్క యునైటెడ్ ఎయిర్క్రాఫ్ట్ కార్పొరేషన్ హంగరీలోని Pécs యొక్క ఏవియేషన్ ఇంజనీరింగ్ ZRT తో ఒక ఒప్పందాన్ని కుదుర్చుకుంది, అభివృద్ధి మరియు లైసెన్స్ మార్చి 2021 లో హంగేరిలోని ఇలూషిన్ IL-103 యొక్క ఆధునికీకరించిన సంస్కరణను ఉత్పత్తి చేస్తుంది. [3] [6] [7] [8] నుండి డేటా పోల్చదగిన పాత్ర, కాన్ఫిగరేషన్ మరియు యుగం యొక్క సాధారణ లక్షణాల పనితీరు విమానం ఈ సైనిక విమానయాన వ్యాసం ఒక స్టబ్. వికీపీడియా విస్తరించడం ద్వారా మీరు సహాయపడవచ్చు.</v>
      </c>
      <c r="E122" s="1" t="s">
        <v>2599</v>
      </c>
      <c r="M122" s="1" t="s">
        <v>2600</v>
      </c>
      <c r="N122" s="1" t="str">
        <f>IFERROR(__xludf.DUMMYFUNCTION("GOOGLETRANSLATE(M:M, ""en"", ""te"")"),"శిక్షణా విమానం")</f>
        <v>శిక్షణా విమానం</v>
      </c>
      <c r="O122" s="1" t="s">
        <v>2601</v>
      </c>
      <c r="P122" s="1" t="s">
        <v>2602</v>
      </c>
      <c r="Q122" s="1" t="str">
        <f>IFERROR(__xludf.DUMMYFUNCTION("GOOGLETRANSLATE(P:P, ""en"", ""te"")"),"ఇలూషిన్")</f>
        <v>ఇలూషిన్</v>
      </c>
      <c r="R122" s="2" t="s">
        <v>2603</v>
      </c>
      <c r="S122" s="1" t="s">
        <v>2604</v>
      </c>
      <c r="T122" s="1" t="str">
        <f>IFERROR(__xludf.DUMMYFUNCTION("GOOGLETRANSLATE(S:S, ""en"", ""te"")"),"జెన్రిక్ నోవోజిలోవ్")</f>
        <v>జెన్రిక్ నోవోజిలోవ్</v>
      </c>
      <c r="U122" s="4">
        <v>34471.0</v>
      </c>
      <c r="V122" s="1">
        <v>66.0</v>
      </c>
      <c r="W122" s="1">
        <v>1.0</v>
      </c>
      <c r="X122" s="1" t="s">
        <v>2528</v>
      </c>
      <c r="Y122" s="1" t="s">
        <v>2605</v>
      </c>
      <c r="Z122" s="1" t="s">
        <v>2606</v>
      </c>
      <c r="AA122" s="1" t="s">
        <v>2607</v>
      </c>
      <c r="AB122" s="1" t="s">
        <v>2608</v>
      </c>
      <c r="AD122" s="1" t="s">
        <v>2609</v>
      </c>
      <c r="AE122" s="1" t="s">
        <v>1649</v>
      </c>
      <c r="AF122" s="1" t="s">
        <v>2610</v>
      </c>
      <c r="AG122" s="1" t="s">
        <v>2611</v>
      </c>
      <c r="AH122" s="1" t="s">
        <v>2612</v>
      </c>
      <c r="AI122" s="1" t="s">
        <v>2613</v>
      </c>
      <c r="AJ122" s="1" t="s">
        <v>443</v>
      </c>
      <c r="AM122" s="1" t="s">
        <v>2614</v>
      </c>
      <c r="AN122" s="1" t="str">
        <f>IFERROR(__xludf.DUMMYFUNCTION("GOOGLETRANSLATE(AM:AM, ""en"", ""te"")"),"ఆపరేటర్లు చూడండి")</f>
        <v>ఆపరేటర్లు చూడండి</v>
      </c>
      <c r="AR122" s="1" t="s">
        <v>2615</v>
      </c>
      <c r="AS122" s="1" t="s">
        <v>2616</v>
      </c>
      <c r="AX122" s="1">
        <v>1996.0</v>
      </c>
      <c r="AZ122" s="1" t="s">
        <v>2617</v>
      </c>
      <c r="BA122" s="1" t="s">
        <v>2618</v>
      </c>
      <c r="BE122" s="1" t="s">
        <v>2619</v>
      </c>
      <c r="BG122" s="1" t="s">
        <v>2620</v>
      </c>
      <c r="BH122" s="1" t="s">
        <v>2621</v>
      </c>
      <c r="BI122" s="1" t="s">
        <v>2622</v>
      </c>
      <c r="BJ122" s="1" t="s">
        <v>2623</v>
      </c>
      <c r="BN122" s="1">
        <v>7.6</v>
      </c>
      <c r="BT122" s="1" t="s">
        <v>2624</v>
      </c>
      <c r="BU122" s="1" t="s">
        <v>2625</v>
      </c>
      <c r="CC122" s="1" t="s">
        <v>2626</v>
      </c>
    </row>
    <row r="123">
      <c r="A123" s="1" t="s">
        <v>2627</v>
      </c>
      <c r="B123" s="1" t="str">
        <f>IFERROR(__xludf.DUMMYFUNCTION("GOOGLETRANSLATE(A:A, ""en"", ""te"")"),"జోడెల్ DR1050 ఎక్సలెన్స్")</f>
        <v>జోడెల్ DR1050 ఎక్సలెన్స్</v>
      </c>
      <c r="C123" s="1" t="s">
        <v>2628</v>
      </c>
      <c r="D123" s="1" t="str">
        <f>IFERROR(__xludf.DUMMYFUNCTION("GOOGLETRANSLATE(C:C, ""en"", ""te"")"),"జోడెల్ DR1050 ఎక్సలెన్స్ మరియు అంబాసిడూర్ ఫ్రెంచ్ నిర్మించిన విమానాల కుటుంబంలో భాగం, దీనిని పియరీ రాబిన్ సహకారంతో జీన్ డెలేమోంటెజ్ (జోడెల్ ఎయిర్క్రాఫ్ట్ యొక్క ప్రధాన డిజైనర్) రూపొందించారు, జోడెల్ D.10 ప్రాజెక్ట్ అభివృద్ధిగా. [2] ఈ విమానం 1958 నుండి 1967 వ"&amp;"రకు సెంటర్-ఎస్ట్ ఏరోనాటిక్ (CEA) (రాబిన్ విమానం చూడండి) మరియు సోషియాట్ ఏ అరోనటిక్ నార్మాండే (SAN) [3] చేత నిర్మించబడింది, కాని 1968 లో తరువాతి మరణం యొక్క మరణం ప్రణాళికలుగా మాత్రమే సరఫరా చేయబడింది. [ 40 అసలు విమానం డాక్టర్ 100 గా నియమించబడింది మరియు కాంటిల"&amp;"ివర్ లో-వింగ్, మూడు సీట్ల పరివేష్టిత కాక్‌పిట్, స్థిర, టెయిల్‌వీల్ సాంప్రదాయిక ల్యాండింగ్ గేర్‌ను ట్రాక్టర్ కాన్ఫిగరేషన్‌లో ఒకే ఇంజిన్‌తో కలిగి ఉంది. [2] [3] ఇది చివరికి DR1050M1 సిసిలే రికార్డుకు తుడిచిపెట్టిన ఫిన్ మరియు వీల్ ప్యాంటు మరియు మెరుగైన పందిరి"&amp;" వంటి అనేక ఇతర శుద్ధీకరణలతో అభివృద్ధి చేయబడింది. సంస్కరణలను SAN మరియు CEA రెండూ తయారు చేశాయి మరియు వివిధ రకాలైన అంబాస్సేడూర్, ఎక్సలెన్స్, సిసిలే మరియు సిసిలే రికార్డ్. [2] [3] 1958 మరియు 1965 మధ్య కుటుంబంలో కనీసం 618 మంది, 286 ను శాన్ మరియు 332 సిఇఎ నిర్మ"&amp;"ించారు. [1] ఇంట్లో నిర్మించిన విమానంలో ట్రైసైకిల్ ల్యాండింగ్ గేర్ ఐచ్ఛికం. [2] ఈ డిజైన్‌ను CEA DR200/220/250 సిరీస్‌గా మరియు తరువాత రాబిన్ DR400 సిరీస్‌గా అభివృద్ధి చేసింది. ఈ విమానం చెక్కతో తయారు చేయబడింది, దాని ఎగిరే ఉపరితలాలు డోప్డ్ ఎయిర్క్రాఫ్ట్ ఫాబ్ర"&amp;"ిక్‌లో కప్పబడి ఉంటాయి. దాని 8.72 మీ (28.6 అడుగులు) స్పాన్ వింగ్ NACA 23012 ఎయిర్‌ఫాయిల్‌ను ఉపయోగిస్తుంది మరియు 13.60 మీ 2 (146.4 చదరపు అడుగులు) కలిగి ఉంది. ఉపయోగించిన ప్రామాణిక ఇంజిన్ 100 HP (75 kW) కాంటినెంటల్ O-200 నాలుగు-స్ట్రోక్ పవర్‌ప్లాంట్. [3] TEIJ"&amp;"GELER [2] మరియు బేయర్ల్ [4] సాధారణ లక్షణాల పనితీరు నుండి డేటా")</f>
        <v>జోడెల్ DR1050 ఎక్సలెన్స్ మరియు అంబాసిడూర్ ఫ్రెంచ్ నిర్మించిన విమానాల కుటుంబంలో భాగం, దీనిని పియరీ రాబిన్ సహకారంతో జీన్ డెలేమోంటెజ్ (జోడెల్ ఎయిర్క్రాఫ్ట్ యొక్క ప్రధాన డిజైనర్) రూపొందించారు, జోడెల్ D.10 ప్రాజెక్ట్ అభివృద్ధిగా. [2] ఈ విమానం 1958 నుండి 1967 వరకు సెంటర్-ఎస్ట్ ఏరోనాటిక్ (CEA) (రాబిన్ విమానం చూడండి) మరియు సోషియాట్ ఏ అరోనటిక్ నార్మాండే (SAN) [3] చేత నిర్మించబడింది, కాని 1968 లో తరువాతి మరణం యొక్క మరణం ప్రణాళికలుగా మాత్రమే సరఫరా చేయబడింది. [ 40 అసలు విమానం డాక్టర్ 100 గా నియమించబడింది మరియు కాంటిలివర్ లో-వింగ్, మూడు సీట్ల పరివేష్టిత కాక్‌పిట్, స్థిర, టెయిల్‌వీల్ సాంప్రదాయిక ల్యాండింగ్ గేర్‌ను ట్రాక్టర్ కాన్ఫిగరేషన్‌లో ఒకే ఇంజిన్‌తో కలిగి ఉంది. [2] [3] ఇది చివరికి DR1050M1 సిసిలే రికార్డుకు తుడిచిపెట్టిన ఫిన్ మరియు వీల్ ప్యాంటు మరియు మెరుగైన పందిరి వంటి అనేక ఇతర శుద్ధీకరణలతో అభివృద్ధి చేయబడింది. సంస్కరణలను SAN మరియు CEA రెండూ తయారు చేశాయి మరియు వివిధ రకాలైన అంబాస్సేడూర్, ఎక్సలెన్స్, సిసిలే మరియు సిసిలే రికార్డ్. [2] [3] 1958 మరియు 1965 మధ్య కుటుంబంలో కనీసం 618 మంది, 286 ను శాన్ మరియు 332 సిఇఎ నిర్మించారు. [1] ఇంట్లో నిర్మించిన విమానంలో ట్రైసైకిల్ ల్యాండింగ్ గేర్ ఐచ్ఛికం. [2] ఈ డిజైన్‌ను CEA DR200/220/250 సిరీస్‌గా మరియు తరువాత రాబిన్ DR400 సిరీస్‌గా అభివృద్ధి చేసింది. ఈ విమానం చెక్కతో తయారు చేయబడింది, దాని ఎగిరే ఉపరితలాలు డోప్డ్ ఎయిర్క్రాఫ్ట్ ఫాబ్రిక్‌లో కప్పబడి ఉంటాయి. దాని 8.72 మీ (28.6 అడుగులు) స్పాన్ వింగ్ NACA 23012 ఎయిర్‌ఫాయిల్‌ను ఉపయోగిస్తుంది మరియు 13.60 మీ 2 (146.4 చదరపు అడుగులు) కలిగి ఉంది. ఉపయోగించిన ప్రామాణిక ఇంజిన్ 100 HP (75 kW) కాంటినెంటల్ O-200 నాలుగు-స్ట్రోక్ పవర్‌ప్లాంట్. [3] TEIJGELER [2] మరియు బేయర్ల్ [4] సాధారణ లక్షణాల పనితీరు నుండి డేటా</v>
      </c>
      <c r="E123" s="1" t="s">
        <v>2629</v>
      </c>
      <c r="M123" s="1" t="s">
        <v>2630</v>
      </c>
      <c r="N123" s="1" t="str">
        <f>IFERROR(__xludf.DUMMYFUNCTION("GOOGLETRANSLATE(M:M, ""en"", ""te"")"),"Te త్సాహిక నిర్మించిన విమానం")</f>
        <v>Te త్సాహిక నిర్మించిన విమానం</v>
      </c>
      <c r="O123" s="1" t="s">
        <v>2631</v>
      </c>
      <c r="P123" s="1" t="s">
        <v>2505</v>
      </c>
      <c r="Q123" s="1" t="str">
        <f>IFERROR(__xludf.DUMMYFUNCTION("GOOGLETRANSLATE(P:P, ""en"", ""te"")"),"జోడెల్")</f>
        <v>జోడెల్</v>
      </c>
      <c r="R123" s="2" t="s">
        <v>2506</v>
      </c>
      <c r="S123" s="1" t="s">
        <v>2632</v>
      </c>
      <c r="T123" s="1" t="str">
        <f>IFERROR(__xludf.DUMMYFUNCTION("GOOGLETRANSLATE(S:S, ""en"", ""te"")"),"జోడెల్ మరియు పియరీ రాబిన్")</f>
        <v>జోడెల్ మరియు పియరీ రాబిన్</v>
      </c>
      <c r="V123" s="1" t="s">
        <v>2633</v>
      </c>
      <c r="W123" s="1" t="s">
        <v>453</v>
      </c>
      <c r="Y123" s="1" t="s">
        <v>2634</v>
      </c>
      <c r="AA123" s="1" t="s">
        <v>2635</v>
      </c>
      <c r="AB123" s="1" t="s">
        <v>2636</v>
      </c>
      <c r="AC123" s="1" t="s">
        <v>2637</v>
      </c>
      <c r="AD123" s="1" t="s">
        <v>2638</v>
      </c>
      <c r="AE123" s="1" t="s">
        <v>1649</v>
      </c>
      <c r="AH123" s="1" t="s">
        <v>2639</v>
      </c>
      <c r="AI123" s="1" t="s">
        <v>2640</v>
      </c>
      <c r="AJ123" s="1" t="s">
        <v>265</v>
      </c>
      <c r="AL123" s="1" t="s">
        <v>2641</v>
      </c>
      <c r="AP123" s="1" t="s">
        <v>253</v>
      </c>
      <c r="AR123" s="1" t="s">
        <v>2642</v>
      </c>
      <c r="AY123" s="1" t="s">
        <v>2643</v>
      </c>
      <c r="BA123" s="1" t="s">
        <v>2644</v>
      </c>
      <c r="BG123" s="1" t="s">
        <v>796</v>
      </c>
      <c r="BI123" s="1" t="s">
        <v>2645</v>
      </c>
      <c r="BJ123" s="1" t="s">
        <v>2646</v>
      </c>
      <c r="BR123" s="1" t="s">
        <v>2647</v>
      </c>
      <c r="BS123" s="1" t="s">
        <v>2648</v>
      </c>
      <c r="BT123" s="1" t="s">
        <v>2649</v>
      </c>
    </row>
    <row r="124">
      <c r="A124" s="1" t="s">
        <v>2650</v>
      </c>
      <c r="B124" s="1" t="str">
        <f>IFERROR(__xludf.DUMMYFUNCTION("GOOGLETRANSLATE(A:A, ""en"", ""te"")"),"టెక్నం పి 2008")</f>
        <v>టెక్నం పి 2008</v>
      </c>
      <c r="C124" s="1" t="s">
        <v>2651</v>
      </c>
      <c r="D124" s="1" t="str">
        <f>IFERROR(__xludf.DUMMYFUNCTION("GOOGLETRANSLATE(C:C, ""en"", ""te"")"),"టెక్నం పి 2008 అనేది సింగిల్-ఇంజిన్, ఇటలీలో నిర్మించిన రెండు-సీట్ల విమానాలు, కానీ యుఎస్ మార్కెట్‌ను లక్ష్యంగా చేసుకుంది. ప్రధాన మిశ్రమ భాగాలను కలిగి ఉన్న మొదటి టెక్నామ్ విమానం ఇది. ఇది డిసెంబర్ 2009 లో మొదటి డెలివరీలతో ఏరో ఫ్రెడరిచాఫెన్ 2009 షోలో ప్రవేశపె"&amp;"ట్టబడింది. [1] [2] P2008 అనేది సాంప్రదాయకంగా నిర్దేశించిన స్ట్రట్ బ్రేస్డ్ హై-వింగ్ మోనోప్లేన్, ఇది ప్రత్యేకంగా యుఎస్ మార్కెట్‌ను లక్ష్యంగా చేసుకుంది. మునుపటి టెక్నామ్ పి 92 మరియు పి 2004 ను సాధారణ రూపంలో పోలిస్తే, పి 2008 కార్బన్ ఫైబర్ ఫ్యూజ్‌లేజ్ మరియు "&amp;"ఇంటిగ్రేటెడ్ ఫిన్లను ప్రవేశపెట్టడం ద్వారా భిన్నంగా ఉంటుంది. రెక్కలు మరియు టెయిల్‌ప్లేన్ ఆల్-మెటల్. దీనిని LSA, అల్ట్రాలైట్ లేదా ELA1 వర్గాలకు అనుగుణంగా మార్చవచ్చు. [3] [2] వింగ్ లీడింగ్ ఎడ్జ్ మూలాలో కొంత చిటికెడు తప్ప నేరుగా ఉంటుంది మరియు రెక్కలు 60% స్పా"&amp;"న్ గురించి స్థిరమైన తీగను కలిగి ఉంటాయి. అవుట్‌బోర్డ్, వెనుకంజలో ఉన్న అంచు దెబ్బతింటుంది; స్ట్రెయిట్ వింగ్ చిట్కాలు కొద్దిగా పైకి లేచాయి. పియానో ​​అతుకులపై ఫ్రైజ్ ఐలెరాన్స్ అవుట్‌బోర్డ్ విభాగాలను కలిగి ఉంటాయి మరియు లోపలి విభాగాలు స్లాట్డ్ ఫ్లాప్‌ల ద్వారా వ"&amp;"ిస్తరించబడతాయి. ప్రతి వైపు ఒకే లిఫ్ట్ స్ట్రట్ ఉంది, దిగువ ఫ్యూజ్‌లేజ్‌తో జతచేయబడుతుంది. P2008 తక్కువ సమితి యాంటీ బ్యాలెన్స్ టాబ్‌తో తక్కువ సెట్ ఆల్-కదిలే స్థిరమైన తీగ టెయిల్‌ప్లేన్‌ను కలిగి ఉంది. ఫిన్ తుడిచివేయబడుతుంది మరియు చుక్కాని టెయిల్ ప్లేన్ పైన కదు"&amp;"లుతుంది. [3] P2008 రోటాక్స్ 912లు ఫ్లాట్ నాలుగు పిస్టన్ ఇంజిన్ రెండు బ్లేడ్ ప్రొపెల్లర్‌ను నడుపుతుంది. క్యాబిన్ ప్రతి వైపు ఒక తలుపు మరియు సామాను స్థలం వెనుక రెండు పక్కపక్కనే కూర్చుంటుంది. మునుపటి టెక్నం హై-వింగ్ విమానాల కంటే క్యాబిన్ మరియు క్యాబిన్ తలుపుల"&amp;"ు విస్తృతంగా ఉన్నాయి. దీని స్థిర ట్రైసైకిల్ అండర్ క్యారేజీలో స్ప్రింగ్ కాంటిలివర్ ప్రధాన కాళ్ళు మరియు కంప్రెస్డ్ రబ్బరు సస్పెన్షన్ పై కాస్టరింగ్, స్టీరబుల్ కాని నోస్‌వీల్ ఉన్నాయి. డిఫరెన్షియల్ బ్రేకింగ్ ద్వారా గ్రౌండ్ స్టీరింగ్ సాధించబడుతుంది. అన్ని చక్రా"&amp;"లకు స్పీడ్ ఫెయిరింగ్‌లు ఉన్నాయి. [3] మొదటి ఫ్లైట్ 30 సెప్టెంబర్ 2008 న జరిగింది. [3] మొదటి P2008 డిసెంబర్ 2009 లో యుఎస్‌కు పంపిణీ చేయబడింది. నవంబర్ 2010 నాటికి ఆరు ఆస్ట్రేలియా, ఇటలీ, దక్షిణ కొరియా మరియు అమెరికాలో నమోదు చేయబడ్డాయి. [3] జనవరి 2013 నాటికి ఐద"&amp;"ు న్యూజిలాండ్‌లో నమోదు చేయబడ్డాయి, వీటిలో రెండు క్లాస్ 2 మైక్రోలైట్స్ డేటాతో సహా జేన్ యొక్క ఆల్ ది వరల్డ్ విమానాలు 2011/12 [3] సాధారణ లక్షణాల పనితీరు ఏవియానిక్స్")</f>
        <v>టెక్నం పి 2008 అనేది సింగిల్-ఇంజిన్, ఇటలీలో నిర్మించిన రెండు-సీట్ల విమానాలు, కానీ యుఎస్ మార్కెట్‌ను లక్ష్యంగా చేసుకుంది. ప్రధాన మిశ్రమ భాగాలను కలిగి ఉన్న మొదటి టెక్నామ్ విమానం ఇది. ఇది డిసెంబర్ 2009 లో మొదటి డెలివరీలతో ఏరో ఫ్రెడరిచాఫెన్ 2009 షోలో ప్రవేశపెట్టబడింది. [1] [2] P2008 అనేది సాంప్రదాయకంగా నిర్దేశించిన స్ట్రట్ బ్రేస్డ్ హై-వింగ్ మోనోప్లేన్, ఇది ప్రత్యేకంగా యుఎస్ మార్కెట్‌ను లక్ష్యంగా చేసుకుంది. మునుపటి టెక్నామ్ పి 92 మరియు పి 2004 ను సాధారణ రూపంలో పోలిస్తే, పి 2008 కార్బన్ ఫైబర్ ఫ్యూజ్‌లేజ్ మరియు ఇంటిగ్రేటెడ్ ఫిన్లను ప్రవేశపెట్టడం ద్వారా భిన్నంగా ఉంటుంది. రెక్కలు మరియు టెయిల్‌ప్లేన్ ఆల్-మెటల్. దీనిని LSA, అల్ట్రాలైట్ లేదా ELA1 వర్గాలకు అనుగుణంగా మార్చవచ్చు. [3] [2] వింగ్ లీడింగ్ ఎడ్జ్ మూలాలో కొంత చిటికెడు తప్ప నేరుగా ఉంటుంది మరియు రెక్కలు 60% స్పాన్ గురించి స్థిరమైన తీగను కలిగి ఉంటాయి. అవుట్‌బోర్డ్, వెనుకంజలో ఉన్న అంచు దెబ్బతింటుంది; స్ట్రెయిట్ వింగ్ చిట్కాలు కొద్దిగా పైకి లేచాయి. పియానో ​​అతుకులపై ఫ్రైజ్ ఐలెరాన్స్ అవుట్‌బోర్డ్ విభాగాలను కలిగి ఉంటాయి మరియు లోపలి విభాగాలు స్లాట్డ్ ఫ్లాప్‌ల ద్వారా విస్తరించబడతాయి. ప్రతి వైపు ఒకే లిఫ్ట్ స్ట్రట్ ఉంది, దిగువ ఫ్యూజ్‌లేజ్‌తో జతచేయబడుతుంది. P2008 తక్కువ సమితి యాంటీ బ్యాలెన్స్ టాబ్‌తో తక్కువ సెట్ ఆల్-కదిలే స్థిరమైన తీగ టెయిల్‌ప్లేన్‌ను కలిగి ఉంది. ఫిన్ తుడిచివేయబడుతుంది మరియు చుక్కాని టెయిల్ ప్లేన్ పైన కదులుతుంది. [3] P2008 రోటాక్స్ 912లు ఫ్లాట్ నాలుగు పిస్టన్ ఇంజిన్ రెండు బ్లేడ్ ప్రొపెల్లర్‌ను నడుపుతుంది. క్యాబిన్ ప్రతి వైపు ఒక తలుపు మరియు సామాను స్థలం వెనుక రెండు పక్కపక్కనే కూర్చుంటుంది. మునుపటి టెక్నం హై-వింగ్ విమానాల కంటే క్యాబిన్ మరియు క్యాబిన్ తలుపులు విస్తృతంగా ఉన్నాయి. దీని స్థిర ట్రైసైకిల్ అండర్ క్యారేజీలో స్ప్రింగ్ కాంటిలివర్ ప్రధాన కాళ్ళు మరియు కంప్రెస్డ్ రబ్బరు సస్పెన్షన్ పై కాస్టరింగ్, స్టీరబుల్ కాని నోస్‌వీల్ ఉన్నాయి. డిఫరెన్షియల్ బ్రేకింగ్ ద్వారా గ్రౌండ్ స్టీరింగ్ సాధించబడుతుంది. అన్ని చక్రాలకు స్పీడ్ ఫెయిరింగ్‌లు ఉన్నాయి. [3] మొదటి ఫ్లైట్ 30 సెప్టెంబర్ 2008 న జరిగింది. [3] మొదటి P2008 డిసెంబర్ 2009 లో యుఎస్‌కు పంపిణీ చేయబడింది. నవంబర్ 2010 నాటికి ఆరు ఆస్ట్రేలియా, ఇటలీ, దక్షిణ కొరియా మరియు అమెరికాలో నమోదు చేయబడ్డాయి. [3] జనవరి 2013 నాటికి ఐదు న్యూజిలాండ్‌లో నమోదు చేయబడ్డాయి, వీటిలో రెండు క్లాస్ 2 మైక్రోలైట్స్ డేటాతో సహా జేన్ యొక్క ఆల్ ది వరల్డ్ విమానాలు 2011/12 [3] సాధారణ లక్షణాల పనితీరు ఏవియానిక్స్</v>
      </c>
      <c r="E124" s="1" t="s">
        <v>2652</v>
      </c>
      <c r="M124" s="1" t="s">
        <v>2653</v>
      </c>
      <c r="N124" s="1" t="str">
        <f>IFERROR(__xludf.DUMMYFUNCTION("GOOGLETRANSLATE(M:M, ""en"", ""te"")"),"తేలికపాటి విమానం")</f>
        <v>తేలికపాటి విమానం</v>
      </c>
      <c r="O124" s="1" t="s">
        <v>2654</v>
      </c>
      <c r="P124" s="1" t="s">
        <v>2655</v>
      </c>
      <c r="Q124" s="1" t="str">
        <f>IFERROR(__xludf.DUMMYFUNCTION("GOOGLETRANSLATE(P:P, ""en"", ""te"")"),"కాస్ట్రూజియోన్ ఏరోనాటిచే టెక్నం")</f>
        <v>కాస్ట్రూజియోన్ ఏరోనాటిచే టెక్నం</v>
      </c>
      <c r="R124" s="1" t="s">
        <v>2656</v>
      </c>
      <c r="U124" s="4">
        <v>39721.0</v>
      </c>
      <c r="X124" s="1" t="s">
        <v>2657</v>
      </c>
      <c r="Y124" s="1" t="s">
        <v>2658</v>
      </c>
      <c r="Z124" s="1" t="s">
        <v>2659</v>
      </c>
      <c r="AA124" s="1" t="s">
        <v>2660</v>
      </c>
      <c r="AB124" s="1" t="s">
        <v>2661</v>
      </c>
      <c r="AD124" s="1" t="s">
        <v>2662</v>
      </c>
      <c r="AF124" s="1" t="s">
        <v>2663</v>
      </c>
      <c r="AG124" s="1" t="s">
        <v>2664</v>
      </c>
      <c r="AH124" s="1" t="s">
        <v>2665</v>
      </c>
      <c r="AI124" s="1" t="s">
        <v>1772</v>
      </c>
      <c r="AJ124" s="1" t="s">
        <v>2666</v>
      </c>
      <c r="AP124" s="1" t="s">
        <v>253</v>
      </c>
      <c r="AX124" s="1">
        <v>2009.0</v>
      </c>
      <c r="AZ124" s="1" t="s">
        <v>787</v>
      </c>
      <c r="BA124" s="1" t="s">
        <v>2667</v>
      </c>
      <c r="BE124" s="1" t="s">
        <v>2668</v>
      </c>
      <c r="BG124" s="1" t="s">
        <v>826</v>
      </c>
      <c r="BH124" s="2" t="s">
        <v>1000</v>
      </c>
      <c r="BI124" s="1">
        <v>2.0</v>
      </c>
      <c r="BJ124" s="1" t="s">
        <v>2669</v>
      </c>
      <c r="BN124" s="1">
        <v>6.7</v>
      </c>
      <c r="BO124" s="1" t="s">
        <v>2670</v>
      </c>
      <c r="BT124" s="1" t="s">
        <v>2671</v>
      </c>
      <c r="CC124" s="1" t="s">
        <v>1462</v>
      </c>
    </row>
    <row r="125">
      <c r="A125" s="1" t="s">
        <v>2672</v>
      </c>
      <c r="B125" s="1" t="str">
        <f>IFERROR(__xludf.DUMMYFUNCTION("GOOGLETRANSLATE(A:A, ""en"", ""te"")"),"మొరాన్-సాల్నియర్ అల్సియోన్")</f>
        <v>మొరాన్-సాల్నియర్ అల్సియోన్</v>
      </c>
      <c r="C125" s="1" t="s">
        <v>2673</v>
      </c>
      <c r="D125" s="1" t="str">
        <f>IFERROR(__xludf.DUMMYFUNCTION("GOOGLETRANSLATE(C:C, ""en"", ""te"")"),"మొరాన్-సాల్నియర్ అల్సియోన్ (EN: కింగ్‌ఫిషర్) అనేది రెండు లేదా మూడు-సీట్ల ప్రాథమిక శిక్షణ మోనోప్లేన్, ఇది ఫ్రాన్స్‌లో మొరాన్-సాల్నియర్ చేత రూపొందించబడింది మరియు నిర్మించబడింది. ఫ్రెంచ్ మిలిటరీకి ప్రాథమిక శిక్షకుడిగా రూపొందించబడినది Ms.730 మొదట 11 ఆగస్టు 19"&amp;"49 న ప్రయాణించింది. ఈ నమూనా తక్కువ-వింగ్ కాంటిలివర్ మోనోప్లేన్, ఇది స్థిర టెయిల్‌వీల్ ల్యాండింగ్ గేర్‌తో మరియు 180 హెచ్‌పి (130 కిలోవాట్) మాథిస్ 8 జి .20 చేత శక్తినిస్తుంది విలోమ V8 ఇంజిన్. ఈ ఇంజిన్ స్థానంలో జర్మన్ వార్-సర్ర్ప్లస్ 240 హెచ్‌పి (180 కిలోవాట"&amp;"్) ఆర్గస్ 10 గా ఉంది మరియు ప్రోటోటైప్ నవంబర్ 1949 లో శ్రీమతి 731 గా మళ్లీ ఎగిరింది. 1951 లో మరో రెండు ప్రోటోటైప్‌లు నిర్మించబడ్డాయి మరియు ఎస్‌టిజ్, 732 గా నియమించబడ్డాయి, అవి ప్రతి ఒక్కటి పోటెజ్ 6 డి 02 ఇంజిన్ చేత శక్తిని పొందాయి మరియు ప్రోటోటైప్ యొక్క అస"&amp;"లు స్థిర ల్యాండింగ్ గేర్ ఉపసంహరించదగిన ప్రధాన చక్రాలతో భర్తీ చేయబడింది. తరువాత ఉత్పత్తి సంస్కరణను శ్రీమతి 733, ఐదు ప్రీ-ప్రొడక్షన్ విమానం మరియు 200 ఉత్పత్తి విమానాలతో నియమించారు. ఈ విమానం ఫ్రెంచ్ నేవీ (40), ఫ్రెంచ్ వైమానిక దళం (145) మరియు కంబోడియా వైమానిక"&amp;" దళం (15) లకు పంపిణీ చేయబడింది. ఫ్రెంచ్ వైమానిక దళ విమానాలను డెబ్బై మంది గన్నరీ శిక్షణ కోసం మెషిన్ గన్లతో అమర్చారు మరియు వీటిలో కొన్ని తరువాత అల్జీరియాలో ఉపయోగం కోసం కౌంటర్-తిరుగుబాటు కార్యకలాపాల కోసం (మరియు తిరిగి నియమించబడిన Ms.733a) మార్చబడ్డాయి. యుద్ధ"&amp;"ం తరువాత, కొన్ని విమానాలను మొరాకోకు విక్రయించారు. అల్సియోన్ విజయవంతమైన శిక్షకుడు, ఇది ప్రాథమిక ఏరోబాటిక్ విన్యాసాలు చేయగలదు. యుద్ధానికి పూర్వపు పాతకాలపు స్టాంపే SV.4 బైప్‌లేన్‌ల స్థానంలో ఇది తరచుగా ఉపయోగించబడింది. ఎయిర్ ఫ్రాన్స్‌తో సహా అనేక పౌర ఎగిరే పాఠశ"&amp;"ాలలు అల్సియోన్‌ను ఉపయోగించాయి. ఆ సమయంలో, ఇది పూర్తి IFR పరికరాలను కలిగి ఉంది: రెండు VOR-ILS సెట్లు, ఒక ADF సెట్, రెండు VHF రేడియోలు, రాడార్ ఆల్టైమీటర్, వైఖరి సూచిక మరియు డైరెక్షనల్ గైరోస్కోప్. ఈ కారణంగా, ఇది తరచూ నావిగేషన్ శిక్షణ కోసం ఉపయోగించబడింది, ఎందు"&amp;"కంటే ఆ పని కోసం సాధారణంగా ఉపయోగించే జంట-ఇంజిన్ డిజైన్ల కంటే ఇది చాలా తక్కువ. ఫ్రెంచ్ సైనిక సేవల పదవీ విరమణ చేసినప్పటి నుండి, అనేక మంది అల్సియోన్లు ఫ్రాన్స్‌లో ఎగిరే స్థితికి ప్రైవేట్ పైలట్ యజమానులు మరియు సమూహాలు పునరుద్ధరించబడ్డాయి. [5] సాధారణ లక్షణాల నుం"&amp;"డి డేటా పనితీరు ఆయుధ సంబంధిత జాబితాలు")</f>
        <v>మొరాన్-సాల్నియర్ అల్సియోన్ (EN: కింగ్‌ఫిషర్) అనేది రెండు లేదా మూడు-సీట్ల ప్రాథమిక శిక్షణ మోనోప్లేన్, ఇది ఫ్రాన్స్‌లో మొరాన్-సాల్నియర్ చేత రూపొందించబడింది మరియు నిర్మించబడింది. ఫ్రెంచ్ మిలిటరీకి ప్రాథమిక శిక్షకుడిగా రూపొందించబడినది Ms.730 మొదట 11 ఆగస్టు 1949 న ప్రయాణించింది. ఈ నమూనా తక్కువ-వింగ్ కాంటిలివర్ మోనోప్లేన్, ఇది స్థిర టెయిల్‌వీల్ ల్యాండింగ్ గేర్‌తో మరియు 180 హెచ్‌పి (130 కిలోవాట్) మాథిస్ 8 జి .20 చేత శక్తినిస్తుంది విలోమ V8 ఇంజిన్. ఈ ఇంజిన్ స్థానంలో జర్మన్ వార్-సర్ర్ప్లస్ 240 హెచ్‌పి (180 కిలోవాట్) ఆర్గస్ 10 గా ఉంది మరియు ప్రోటోటైప్ నవంబర్ 1949 లో శ్రీమతి 731 గా మళ్లీ ఎగిరింది. 1951 లో మరో రెండు ప్రోటోటైప్‌లు నిర్మించబడ్డాయి మరియు ఎస్‌టిజ్, 732 గా నియమించబడ్డాయి, అవి ప్రతి ఒక్కటి పోటెజ్ 6 డి 02 ఇంజిన్ చేత శక్తిని పొందాయి మరియు ప్రోటోటైప్ యొక్క అసలు స్థిర ల్యాండింగ్ గేర్ ఉపసంహరించదగిన ప్రధాన చక్రాలతో భర్తీ చేయబడింది. తరువాత ఉత్పత్తి సంస్కరణను శ్రీమతి 733, ఐదు ప్రీ-ప్రొడక్షన్ విమానం మరియు 200 ఉత్పత్తి విమానాలతో నియమించారు. ఈ విమానం ఫ్రెంచ్ నేవీ (40), ఫ్రెంచ్ వైమానిక దళం (145) మరియు కంబోడియా వైమానిక దళం (15) లకు పంపిణీ చేయబడింది. ఫ్రెంచ్ వైమానిక దళ విమానాలను డెబ్బై మంది గన్నరీ శిక్షణ కోసం మెషిన్ గన్లతో అమర్చారు మరియు వీటిలో కొన్ని తరువాత అల్జీరియాలో ఉపయోగం కోసం కౌంటర్-తిరుగుబాటు కార్యకలాపాల కోసం (మరియు తిరిగి నియమించబడిన Ms.733a) మార్చబడ్డాయి. యుద్ధం తరువాత, కొన్ని విమానాలను మొరాకోకు విక్రయించారు. అల్సియోన్ విజయవంతమైన శిక్షకుడు, ఇది ప్రాథమిక ఏరోబాటిక్ విన్యాసాలు చేయగలదు. యుద్ధానికి పూర్వపు పాతకాలపు స్టాంపే SV.4 బైప్‌లేన్‌ల స్థానంలో ఇది తరచుగా ఉపయోగించబడింది. ఎయిర్ ఫ్రాన్స్‌తో సహా అనేక పౌర ఎగిరే పాఠశాలలు అల్సియోన్‌ను ఉపయోగించాయి. ఆ సమయంలో, ఇది పూర్తి IFR పరికరాలను కలిగి ఉంది: రెండు VOR-ILS సెట్లు, ఒక ADF సెట్, రెండు VHF రేడియోలు, రాడార్ ఆల్టైమీటర్, వైఖరి సూచిక మరియు డైరెక్షనల్ గైరోస్కోప్. ఈ కారణంగా, ఇది తరచూ నావిగేషన్ శిక్షణ కోసం ఉపయోగించబడింది, ఎందుకంటే ఆ పని కోసం సాధారణంగా ఉపయోగించే జంట-ఇంజిన్ డిజైన్ల కంటే ఇది చాలా తక్కువ. ఫ్రెంచ్ సైనిక సేవల పదవీ విరమణ చేసినప్పటి నుండి, అనేక మంది అల్సియోన్లు ఫ్రాన్స్‌లో ఎగిరే స్థితికి ప్రైవేట్ పైలట్ యజమానులు మరియు సమూహాలు పునరుద్ధరించబడ్డాయి. [5] సాధారణ లక్షణాల నుండి డేటా పనితీరు ఆయుధ సంబంధిత జాబితాలు</v>
      </c>
      <c r="E125" s="1" t="s">
        <v>2674</v>
      </c>
      <c r="M125" s="1" t="s">
        <v>2675</v>
      </c>
      <c r="N125" s="1" t="str">
        <f>IFERROR(__xludf.DUMMYFUNCTION("GOOGLETRANSLATE(M:M, ""en"", ""te"")"),"ప్రాథమిక శిక్షకుడు")</f>
        <v>ప్రాథమిక శిక్షకుడు</v>
      </c>
      <c r="P125" s="1" t="s">
        <v>2676</v>
      </c>
      <c r="Q125" s="1" t="str">
        <f>IFERROR(__xludf.DUMMYFUNCTION("GOOGLETRANSLATE(P:P, ""en"", ""te"")"),"మొరాన్-సాల్నియర్")</f>
        <v>మొరాన్-సాల్నియర్</v>
      </c>
      <c r="R125" s="2" t="s">
        <v>2677</v>
      </c>
      <c r="U125" s="1">
        <v>1949.0</v>
      </c>
      <c r="V125" s="1">
        <v>208.0</v>
      </c>
      <c r="W125" s="1" t="s">
        <v>2678</v>
      </c>
      <c r="X125" s="1" t="s">
        <v>2679</v>
      </c>
      <c r="Y125" s="1" t="s">
        <v>2680</v>
      </c>
      <c r="Z125" s="1" t="s">
        <v>2681</v>
      </c>
      <c r="AA125" s="1" t="s">
        <v>2682</v>
      </c>
      <c r="AB125" s="1" t="s">
        <v>2683</v>
      </c>
      <c r="AC125" s="1" t="s">
        <v>2684</v>
      </c>
      <c r="AD125" s="1" t="s">
        <v>2685</v>
      </c>
      <c r="AE125" s="1" t="s">
        <v>2686</v>
      </c>
      <c r="AF125" s="1" t="s">
        <v>2687</v>
      </c>
      <c r="AG125" s="1" t="s">
        <v>2688</v>
      </c>
      <c r="AH125" s="1" t="s">
        <v>2689</v>
      </c>
      <c r="AI125" s="1" t="s">
        <v>2690</v>
      </c>
      <c r="AJ125" s="1" t="s">
        <v>2691</v>
      </c>
      <c r="AM125" s="1" t="s">
        <v>2692</v>
      </c>
      <c r="AN125" s="1" t="str">
        <f>IFERROR(__xludf.DUMMYFUNCTION("GOOGLETRANSLATE(AM:AM, ""en"", ""te"")"),"ఫ్రెంచ్ వైమానిక దళం")</f>
        <v>ఫ్రెంచ్ వైమానిక దళం</v>
      </c>
      <c r="AO125" s="1" t="s">
        <v>2693</v>
      </c>
      <c r="AP125" s="1" t="s">
        <v>253</v>
      </c>
      <c r="AQ125" s="1" t="s">
        <v>2694</v>
      </c>
      <c r="BG125" s="1" t="s">
        <v>796</v>
      </c>
    </row>
    <row r="126">
      <c r="A126" s="1" t="s">
        <v>2695</v>
      </c>
      <c r="B126" s="1" t="str">
        <f>IFERROR(__xludf.DUMMYFUNCTION("GOOGLETRANSLATE(A:A, ""en"", ""te"")"),"AVIA BH-19")</f>
        <v>AVIA BH-19</v>
      </c>
      <c r="C126" s="1" t="s">
        <v>2696</v>
      </c>
      <c r="D126" s="1" t="str">
        <f>IFERROR(__xludf.DUMMYFUNCTION("GOOGLETRANSLATE(C:C, ""en"", ""te"")"),"AVIA BH-19 అనేది 1924 లో చెకోస్లోవేకియాలో నిర్మించిన ఒక ఫైటర్ విమానం. ఇది AVIA BH-3 నుండి తీసుకోబడిన తక్కువ-వింగ్ బ్రేస్డ్ మోనోప్లేన్ మరియు మోనోప్లేన్ కాన్ఫిగరేషన్ ఫైటర్ విమానం చాలా అనుకూలంగా ఉందని దాని డిజైనర్ల కొనసాగుతున్న నమ్మకాన్ని ప్రతిబింబిస్తుంది. "&amp;"ప్రారంభ ట్రయల్స్ అద్భుతమైన పనితీరును వెల్లడించాయి, కానీ నియంత్రణ సమస్యలు మరియు ఐలెరాన్ ఫ్లట్టర్‌ను కూడా ప్రదర్శించాయి. ఏదేమైనా, చెకోస్లోవేకియన్ సైన్యం ఏవియాకు తెలియజేయడానికి తగినంతగా ఆకట్టుకుంది, సమస్యలను సరిదిద్దగలిగితే BH-19 ను ఆదేశిస్తుందని. మొదటి నమూన"&amp;"ా స్పీడ్ ట్రయల్స్ సమయంలో క్రాష్‌లో నాశనం చేయబడింది, మరియు రెండవ నమూనా దాని పూర్వీకుల కంటే మెరుగైన నిర్వహణను వెల్లడించింది. ఈ సమయంలో, చెకోస్లోవేకియన్ యుద్ధ మంత్రిత్వ శాఖ అడుగుపెట్టి, మోనోప్లేన్ ఫైటర్‌ను అభివృద్ధి చేయడానికి తన ప్రయత్నాలను నిలిపివేయమని ఏవియా"&amp;"ను కోరింది. సాధారణ లక్షణాలు పనితీరు ఆయుధ సంబంధిత అభివృద్ధి")</f>
        <v>AVIA BH-19 అనేది 1924 లో చెకోస్లోవేకియాలో నిర్మించిన ఒక ఫైటర్ విమానం. ఇది AVIA BH-3 నుండి తీసుకోబడిన తక్కువ-వింగ్ బ్రేస్డ్ మోనోప్లేన్ మరియు మోనోప్లేన్ కాన్ఫిగరేషన్ ఫైటర్ విమానం చాలా అనుకూలంగా ఉందని దాని డిజైనర్ల కొనసాగుతున్న నమ్మకాన్ని ప్రతిబింబిస్తుంది. ప్రారంభ ట్రయల్స్ అద్భుతమైన పనితీరును వెల్లడించాయి, కానీ నియంత్రణ సమస్యలు మరియు ఐలెరాన్ ఫ్లట్టర్‌ను కూడా ప్రదర్శించాయి. ఏదేమైనా, చెకోస్లోవేకియన్ సైన్యం ఏవియాకు తెలియజేయడానికి తగినంతగా ఆకట్టుకుంది, సమస్యలను సరిదిద్దగలిగితే BH-19 ను ఆదేశిస్తుందని. మొదటి నమూనా స్పీడ్ ట్రయల్స్ సమయంలో క్రాష్‌లో నాశనం చేయబడింది, మరియు రెండవ నమూనా దాని పూర్వీకుల కంటే మెరుగైన నిర్వహణను వెల్లడించింది. ఈ సమయంలో, చెకోస్లోవేకియన్ యుద్ధ మంత్రిత్వ శాఖ అడుగుపెట్టి, మోనోప్లేన్ ఫైటర్‌ను అభివృద్ధి చేయడానికి తన ప్రయత్నాలను నిలిపివేయమని ఏవియాను కోరింది. సాధారణ లక్షణాలు పనితీరు ఆయుధ సంబంధిత అభివృద్ధి</v>
      </c>
      <c r="M126" s="1" t="s">
        <v>173</v>
      </c>
      <c r="N126" s="1" t="str">
        <f>IFERROR(__xludf.DUMMYFUNCTION("GOOGLETRANSLATE(M:M, ""en"", ""te"")"),"యుద్ధ")</f>
        <v>యుద్ధ</v>
      </c>
      <c r="P126" s="1" t="s">
        <v>561</v>
      </c>
      <c r="Q126" s="1" t="str">
        <f>IFERROR(__xludf.DUMMYFUNCTION("GOOGLETRANSLATE(P:P, ""en"", ""te"")"),"ఏవియా")</f>
        <v>ఏవియా</v>
      </c>
      <c r="R126" s="2" t="s">
        <v>562</v>
      </c>
      <c r="S126" s="1" t="s">
        <v>563</v>
      </c>
      <c r="T126" s="1" t="str">
        <f>IFERROR(__xludf.DUMMYFUNCTION("GOOGLETRANSLATE(S:S, ""en"", ""te"")"),"పావెల్ బెనెస్ మరియు మిరోస్లావ్ హజ్న్")</f>
        <v>పావెల్ బెనెస్ మరియు మిరోస్లావ్ హజ్న్</v>
      </c>
      <c r="U126" s="1">
        <v>1924.0</v>
      </c>
      <c r="V126" s="1">
        <v>2.0</v>
      </c>
      <c r="W126" s="1" t="s">
        <v>178</v>
      </c>
      <c r="X126" s="1" t="s">
        <v>2153</v>
      </c>
      <c r="Y126" s="1" t="s">
        <v>2697</v>
      </c>
      <c r="AA126" s="1" t="s">
        <v>2698</v>
      </c>
      <c r="AB126" s="1" t="s">
        <v>2699</v>
      </c>
      <c r="AC126" s="1" t="s">
        <v>2700</v>
      </c>
      <c r="AD126" s="1" t="s">
        <v>2701</v>
      </c>
      <c r="AE126" s="1" t="s">
        <v>1141</v>
      </c>
      <c r="AF126" s="1" t="s">
        <v>1793</v>
      </c>
      <c r="AG126" s="1" t="s">
        <v>2702</v>
      </c>
      <c r="AH126" s="1" t="s">
        <v>2703</v>
      </c>
      <c r="AL126" s="1" t="s">
        <v>574</v>
      </c>
    </row>
    <row r="127">
      <c r="A127" s="1" t="s">
        <v>2704</v>
      </c>
      <c r="B127" s="1" t="str">
        <f>IFERROR(__xludf.DUMMYFUNCTION("GOOGLETRANSLATE(A:A, ""en"", ""te"")"),"కాడ్రాన్ G.4")</f>
        <v>కాడ్రాన్ G.4</v>
      </c>
      <c r="C127" s="1" t="s">
        <v>2705</v>
      </c>
      <c r="D127" s="1" t="str">
        <f>IFERROR(__xludf.DUMMYFUNCTION("GOOGLETRANSLATE(C:C, ""en"", ""te"")"),"కాడ్రాన్ G.4 అనేది జంట ఇంజిన్లతో కూడిన ఫ్రెంచ్ బిప్‌లేన్, ఇది మొదటి ప్రపంచ యుద్ధంలో బాంబర్‌గా విస్తృతంగా ఉపయోగించబడుతుంది. దీనిని రెనే మరియు గాస్టన్ కాడ్రాన్ వారి సింగిల్-ఇంజిన్ కాడ్రాన్ G.3 కంటే మెరుగుదలగా రూపొందించారు. విమానం బ్యాంకింగ్ కోసం వింగ్ వార్ప"&amp;"ింగ్ ఉపయోగించింది. మొదటి G.4 1915 లో నిర్మించబడింది మరియు దీనిని ఫ్రాన్స్, ఇంగ్లాండ్ మరియు ఇటలీలలో తయారు చేశారు. మార్చి 1915 నుండి ప్రారంభమైన ప్రపంచంలోని మొట్టమొదటి జంట-ఇంజిన్ విమానం విస్తృతంగా ఉపయోగించబడుతోంది. కాడ్రాన్ G.4 ను జర్మన్ సామ్రాజ్యంపై నిఘా బా"&amp;"ంబర్‌గా ఉపయోగించారు. తరువాత, జర్మనీ ఫైటర్ ఫోర్స్‌ను అభివృద్ధి చేసినప్పుడు, ఈ విమానం రాత్రి బాంబు దాడులకు ఉపయోగించబడింది. G.4 బెల్జియం, ఫ్రాన్స్, ఫిన్లాండ్, ఇటలీ, పోర్చుగల్, యునైటెడ్ కింగ్‌డమ్ మరియు అమెరికాలో వాడుకలో ఉంది. కాడ్రాన్ G.3 నమ్మదగిన నిఘా విమానం"&amp;" అయితే, ఇది ఉపయోగకరమైన బామ్‌బ్లోడ్‌ను మోయలేకపోయింది, మరియు దాని రూపకల్పన కారణంగా, ఉపయోగకరమైన రక్షణాత్మక ఆయుధంతో సరిపోయేటట్లు కష్టం. ఈ సమస్యలను పరిష్కరించడానికి, కాడ్రాన్ G4 ను G.3 యొక్క జంట-ఇంజిన్ అభివృద్ధిగా రూపొందించారు, మొదట మార్చి 1915 లో ఎగురుతుంది. "&amp;"[1] G.4 లో G.3 కు ఇలాంటి పాడ్ మరియు బూమ్ లేఅవుట్ ఉన్నప్పటికీ, దీనికి రెండు లే రోన్ రోటరీ లేదా అంజాని 10 రేడియల్ ఇంజన్లు ఉన్నాయి వింగ్స్పాన్ పెరిగింది మరియు టెయిల్‌ప్లేన్‌కు రెండు బదులు నాలుగు రడ్డర్లు ఉన్నారు. ఇది నాసెల్లె యొక్క ముక్కులో ఒక పరిశీలకుడు/గన్"&amp;"నర్ స్థానాన్ని అమర్చడానికి అనుమతించింది, అయితే అదనపు శక్తి 100 కిలోల బామ్‌బ్లోడ్‌ను తీసుకెళ్లడానికి అనుమతించింది. ఒక ఇంజిన్ ఆగిపోయిన కొన్ని జంట-ఇంజిన్ విమానాలలో G.4 ఒకటి. రెండు ఇంజన్లు మరియు పెద్ద వింగ్ ప్రాంతంతో, G.4 కి ఎత్తు రికార్డులను బద్దలు కొట్టడాని"&amp;"కి తగినంత శక్తి ఉంది. మే 1915 లో, ఫ్రెంచ్ ఏవియేటర్ ఎటియన్నే పౌలెట్ 3 ప్రయాణీకులతో ఎత్తు రికార్డును బద్దలు కొట్టింది, ఇది 5.850 మీ (19.226 అడుగులు) ఎత్తుకు చేరుకుంది. ఇటలీలో, 9 నవంబర్ 1916 న, ఇటాలియన్ ఏవియేటర్ గైడో గైడి ప్రపంచ సంపూర్ణ ఎత్తు రికార్డును నెలక"&amp;"ొల్పింది, ఇది 26.083 అడుగుల (7.950 మీ) ఎత్తుకు చేరుకుంది. ఫ్రాన్స్‌లో మొత్తం 1358 జి 4 లు ఉత్పత్తి చేయబడ్డాయి, మరో 51 ఉదాహరణలు A.E.R. ఇటలీలోని కంపెనీ మరియు 12 బ్రిటన్లో బ్రిటిష్ కాడ్రాన్ కంపెనీ నిర్మించింది. [1] G.4 నవంబర్ 1915 లో ఫ్రెంచ్ ఏనోనటిక్ మిలిటైర"&amp;"్‌తో సేవలోకి ప్రవేశించింది. ఇది ఫ్రెంచ్‌తో కలిసి ఏ సంఖ్యలోనైనా సేవలో ఉన్న మొదటి జంట-ఇంజిన్ విమానం. కాడ్రాన్ G.4 ను ముందు వరుస వెనుక బాంబు దాడులు చేయడానికి ఉపయోగించారు, ఇది రైన్‌ల్యాండ్‌కు దూరంగా ఉన్న లక్ష్యాలను దాడి చేయడానికి ఉపయోగించబడింది. [1] పెరుగుతున"&amp;"్న నష్టాలు 1916 శరదృతువులో ఫ్రెంచ్ చేత రోజు బాంబు దాడుల నుండి వైదొలగడానికి దారితీశాయి. [1] బ్రిటిష్ రాయల్ నావల్ ఎయిర్ సర్వీస్ (ఆర్‌ఎన్‌ఎఎస్) జి .4 ను బాంబర్‌గా ఉపయోగించింది, 55 మందిని అందుకున్నారు, వీటిలో పన్నెండు మందిని బ్రిటిష్ కాడ్రాన్ కంపెనీ లైసెన్స్ "&amp;"నిర్మించారు మరియు మిగిలినవి ఫ్రాన్స్ నుండి సరఫరా చేయబడ్డాయి. సంఖ్య 4 మరియు 5 వింగ్ RNA లు బెల్జియంలో జర్మన్ సీప్లేన్ మరియు ఎయిర్‌షిప్ స్థావరాలపై దాడులకు G.4 ను ఉపయోగించాయి. [2] ఇది చివరకు 1917 శరదృతువులో హ్యాండ్లీ పేజ్ O/100 విమానాల ద్వారా RNAS సేవలో భర్త"&amp;"ీ చేయబడింది. [1] ఇటాలియన్ G.4 లు పర్వత ఆల్పైన్ ఫ్రంట్స్‌లో పనిచేయడంలో విజయవంతమయ్యాయి, ఇక్కడ దాని మంచి ఎత్తు సామర్థ్యాలు ఉపయోగకరంగా ఉన్నాయి. [1] G.4 ను ఇంపీరియల్ రష్యన్ వైమానిక దళం కూడా నిఘా ప్రయోజనాల కోసం ఉపయోగించారు. ఫిన్నిష్ వైమానిక దళం ఒక జి .4 తో పాటు"&amp;" రెండు జి 3 విమానాలను విడిభాగాలతో కొనుగోలు చేసింది, ఫ్లైగ్ అక్టీబోలాజెట్ నుండి 26 ఏప్రిల్ 1923 న 100,000 ఫిన్నిష్ మార్కాకు. జి. శిక్షణ కోసం E.2. A.2 ఫైర్ స్పాటింగ్ కోసం రేడియోను కలిగి ఉంది, B.2 100 కిలోల (220 పౌండ్లు) బాంబులను మోయగలదు మరియు E.2 లో ద్వంద్వ"&amp;" నియంత్రణలు ఉన్నాయి. G.4IB (ఫ్రెంచ్: బ్లైమేజ్) ఒక సాయుధ సంస్కరణ. ఇతర బాంబర్ మరియు ఎస్కార్ట్ ఎయిర్క్రాఫ్ట్ వెర్షన్లు కూడా ఉన్నాయి. జపనీస్ సైన్యం తెలియని కాడ్రాన్ G.4 లను అందుకుంది, ఇది 戊 1 (బో 1) ను నియమించింది. కాడ్రాన్ G.6 మరింత అభివృద్ధి చెందిన G.4, సాం"&amp;"ప్రదాయిక ఫ్యూజ్‌లేజ్ మరియు తోక G.3 యొక్క POD మరియు బూమ్ అమరికను భర్తీ చేస్తుంది. రెండు కాడ్రాన్ G.4 లు నేషనల్ మ్యూజియమ్‌లలో ప్రదర్శించబడతాయి. C.4263 US లోని వర్జీనియాలోని స్టీవెన్ ఎఫ్. ఉడ్వర్-హేజీ సెంటర్‌లో భద్రపరచబడింది. C.1720 పారిస్లోని మ్యూసీ డి ఎల్ ఎ"&amp;"యిర్ ఎట్ డి ఎస్పేస్ వద్ద ప్రదర్శించబడుతుంది. మూడవ కాడ్రాన్ G.4 ఒక ప్రైవేట్ సేకరణలో ఫ్రాన్స్‌లో పునరుద్ధరణలో ఉన్నట్లు అంటారు. సుమెన్ నుండి డేటా ఇల్మావోయిమియన్ లెంటోకోనెట్ 1918-1939 [3] సాధారణ లక్షణాలు పనితీరు ఆయుధాలు")</f>
        <v>కాడ్రాన్ G.4 అనేది జంట ఇంజిన్లతో కూడిన ఫ్రెంచ్ బిప్‌లేన్, ఇది మొదటి ప్రపంచ యుద్ధంలో బాంబర్‌గా విస్తృతంగా ఉపయోగించబడుతుంది. దీనిని రెనే మరియు గాస్టన్ కాడ్రాన్ వారి సింగిల్-ఇంజిన్ కాడ్రాన్ G.3 కంటే మెరుగుదలగా రూపొందించారు. విమానం బ్యాంకింగ్ కోసం వింగ్ వార్పింగ్ ఉపయోగించింది. మొదటి G.4 1915 లో నిర్మించబడింది మరియు దీనిని ఫ్రాన్స్, ఇంగ్లాండ్ మరియు ఇటలీలలో తయారు చేశారు. మార్చి 1915 నుండి ప్రారంభమైన ప్రపంచంలోని మొట్టమొదటి జంట-ఇంజిన్ విమానం విస్తృతంగా ఉపయోగించబడుతోంది. కాడ్రాన్ G.4 ను జర్మన్ సామ్రాజ్యంపై నిఘా బాంబర్‌గా ఉపయోగించారు. తరువాత, జర్మనీ ఫైటర్ ఫోర్స్‌ను అభివృద్ధి చేసినప్పుడు, ఈ విమానం రాత్రి బాంబు దాడులకు ఉపయోగించబడింది. G.4 బెల్జియం, ఫ్రాన్స్, ఫిన్లాండ్, ఇటలీ, పోర్చుగల్, యునైటెడ్ కింగ్‌డమ్ మరియు అమెరికాలో వాడుకలో ఉంది. కాడ్రాన్ G.3 నమ్మదగిన నిఘా విమానం అయితే, ఇది ఉపయోగకరమైన బామ్‌బ్లోడ్‌ను మోయలేకపోయింది, మరియు దాని రూపకల్పన కారణంగా, ఉపయోగకరమైన రక్షణాత్మక ఆయుధంతో సరిపోయేటట్లు కష్టం. ఈ సమస్యలను పరిష్కరించడానికి, కాడ్రాన్ G4 ను G.3 యొక్క జంట-ఇంజిన్ అభివృద్ధిగా రూపొందించారు, మొదట మార్చి 1915 లో ఎగురుతుంది. [1] G.4 లో G.3 కు ఇలాంటి పాడ్ మరియు బూమ్ లేఅవుట్ ఉన్నప్పటికీ, దీనికి రెండు లే రోన్ రోటరీ లేదా అంజాని 10 రేడియల్ ఇంజన్లు ఉన్నాయి వింగ్స్పాన్ పెరిగింది మరియు టెయిల్‌ప్లేన్‌కు రెండు బదులు నాలుగు రడ్డర్లు ఉన్నారు. ఇది నాసెల్లె యొక్క ముక్కులో ఒక పరిశీలకుడు/గన్నర్ స్థానాన్ని అమర్చడానికి అనుమతించింది, అయితే అదనపు శక్తి 100 కిలోల బామ్‌బ్లోడ్‌ను తీసుకెళ్లడానికి అనుమతించింది. ఒక ఇంజిన్ ఆగిపోయిన కొన్ని జంట-ఇంజిన్ విమానాలలో G.4 ఒకటి. రెండు ఇంజన్లు మరియు పెద్ద వింగ్ ప్రాంతంతో, G.4 కి ఎత్తు రికార్డులను బద్దలు కొట్టడానికి తగినంత శక్తి ఉంది. మే 1915 లో, ఫ్రెంచ్ ఏవియేటర్ ఎటియన్నే పౌలెట్ 3 ప్రయాణీకులతో ఎత్తు రికార్డును బద్దలు కొట్టింది, ఇది 5.850 మీ (19.226 అడుగులు) ఎత్తుకు చేరుకుంది. ఇటలీలో, 9 నవంబర్ 1916 న, ఇటాలియన్ ఏవియేటర్ గైడో గైడి ప్రపంచ సంపూర్ణ ఎత్తు రికార్డును నెలకొల్పింది, ఇది 26.083 అడుగుల (7.950 మీ) ఎత్తుకు చేరుకుంది. ఫ్రాన్స్‌లో మొత్తం 1358 జి 4 లు ఉత్పత్తి చేయబడ్డాయి, మరో 51 ఉదాహరణలు A.E.R. ఇటలీలోని కంపెనీ మరియు 12 బ్రిటన్లో బ్రిటిష్ కాడ్రాన్ కంపెనీ నిర్మించింది. [1] G.4 నవంబర్ 1915 లో ఫ్రెంచ్ ఏనోనటిక్ మిలిటైర్‌తో సేవలోకి ప్రవేశించింది. ఇది ఫ్రెంచ్‌తో కలిసి ఏ సంఖ్యలోనైనా సేవలో ఉన్న మొదటి జంట-ఇంజిన్ విమానం. కాడ్రాన్ G.4 ను ముందు వరుస వెనుక బాంబు దాడులు చేయడానికి ఉపయోగించారు, ఇది రైన్‌ల్యాండ్‌కు దూరంగా ఉన్న లక్ష్యాలను దాడి చేయడానికి ఉపయోగించబడింది. [1] పెరుగుతున్న నష్టాలు 1916 శరదృతువులో ఫ్రెంచ్ చేత రోజు బాంబు దాడుల నుండి వైదొలగడానికి దారితీశాయి. [1] బ్రిటిష్ రాయల్ నావల్ ఎయిర్ సర్వీస్ (ఆర్‌ఎన్‌ఎఎస్) జి .4 ను బాంబర్‌గా ఉపయోగించింది, 55 మందిని అందుకున్నారు, వీటిలో పన్నెండు మందిని బ్రిటిష్ కాడ్రాన్ కంపెనీ లైసెన్స్ నిర్మించారు మరియు మిగిలినవి ఫ్రాన్స్ నుండి సరఫరా చేయబడ్డాయి. సంఖ్య 4 మరియు 5 వింగ్ RNA లు బెల్జియంలో జర్మన్ సీప్లేన్ మరియు ఎయిర్‌షిప్ స్థావరాలపై దాడులకు G.4 ను ఉపయోగించాయి. [2] ఇది చివరకు 1917 శరదృతువులో హ్యాండ్లీ పేజ్ O/100 విమానాల ద్వారా RNAS సేవలో భర్తీ చేయబడింది. [1] ఇటాలియన్ G.4 లు పర్వత ఆల్పైన్ ఫ్రంట్స్‌లో పనిచేయడంలో విజయవంతమయ్యాయి, ఇక్కడ దాని మంచి ఎత్తు సామర్థ్యాలు ఉపయోగకరంగా ఉన్నాయి. [1] G.4 ను ఇంపీరియల్ రష్యన్ వైమానిక దళం కూడా నిఘా ప్రయోజనాల కోసం ఉపయోగించారు. ఫిన్నిష్ వైమానిక దళం ఒక జి .4 తో పాటు రెండు జి 3 విమానాలను విడిభాగాలతో కొనుగోలు చేసింది, ఫ్లైగ్ అక్టీబోలాజెట్ నుండి 26 ఏప్రిల్ 1923 న 100,000 ఫిన్నిష్ మార్కాకు. జి. శిక్షణ కోసం E.2. A.2 ఫైర్ స్పాటింగ్ కోసం రేడియోను కలిగి ఉంది, B.2 100 కిలోల (220 పౌండ్లు) బాంబులను మోయగలదు మరియు E.2 లో ద్వంద్వ నియంత్రణలు ఉన్నాయి. G.4IB (ఫ్రెంచ్: బ్లైమేజ్) ఒక సాయుధ సంస్కరణ. ఇతర బాంబర్ మరియు ఎస్కార్ట్ ఎయిర్క్రాఫ్ట్ వెర్షన్లు కూడా ఉన్నాయి. జపనీస్ సైన్యం తెలియని కాడ్రాన్ G.4 లను అందుకుంది, ఇది 戊 1 (బో 1) ను నియమించింది. కాడ్రాన్ G.6 మరింత అభివృద్ధి చెందిన G.4, సాంప్రదాయిక ఫ్యూజ్‌లేజ్ మరియు తోక G.3 యొక్క POD మరియు బూమ్ అమరికను భర్తీ చేస్తుంది. రెండు కాడ్రాన్ G.4 లు నేషనల్ మ్యూజియమ్‌లలో ప్రదర్శించబడతాయి. C.4263 US లోని వర్జీనియాలోని స్టీవెన్ ఎఫ్. ఉడ్వర్-హేజీ సెంటర్‌లో భద్రపరచబడింది. C.1720 పారిస్లోని మ్యూసీ డి ఎల్ ఎయిర్ ఎట్ డి ఎస్పేస్ వద్ద ప్రదర్శించబడుతుంది. మూడవ కాడ్రాన్ G.4 ఒక ప్రైవేట్ సేకరణలో ఫ్రాన్స్‌లో పునరుద్ధరణలో ఉన్నట్లు అంటారు. సుమెన్ నుండి డేటా ఇల్మావోయిమియన్ లెంటోకోనెట్ 1918-1939 [3] సాధారణ లక్షణాలు పనితీరు ఆయుధాలు</v>
      </c>
      <c r="E127" s="1" t="s">
        <v>2706</v>
      </c>
      <c r="M127" s="1" t="s">
        <v>2707</v>
      </c>
      <c r="N127" s="1" t="str">
        <f>IFERROR(__xludf.DUMMYFUNCTION("GOOGLETRANSLATE(M:M, ""en"", ""te"")"),"బాంబర్")</f>
        <v>బాంబర్</v>
      </c>
      <c r="P127" s="1" t="s">
        <v>2708</v>
      </c>
      <c r="Q127" s="1" t="str">
        <f>IFERROR(__xludf.DUMMYFUNCTION("GOOGLETRANSLATE(P:P, ""en"", ""te"")"),"కాడ్రాన్")</f>
        <v>కాడ్రాన్</v>
      </c>
      <c r="R127" s="2" t="s">
        <v>2709</v>
      </c>
      <c r="S127" s="1" t="s">
        <v>2710</v>
      </c>
      <c r="T127" s="1" t="str">
        <f>IFERROR(__xludf.DUMMYFUNCTION("GOOGLETRANSLATE(S:S, ""en"", ""te"")"),"కాడ్రాన్ ఫ్రేర్స్")</f>
        <v>కాడ్రాన్ ఫ్రేర్స్</v>
      </c>
      <c r="U127" s="1">
        <v>1915.0</v>
      </c>
      <c r="V127" s="6">
        <v>1421.0</v>
      </c>
      <c r="W127" s="1" t="s">
        <v>2711</v>
      </c>
      <c r="X127" s="1" t="s">
        <v>1336</v>
      </c>
      <c r="Y127" s="1" t="s">
        <v>2712</v>
      </c>
      <c r="Z127" s="1" t="s">
        <v>2155</v>
      </c>
      <c r="AA127" s="1" t="s">
        <v>2713</v>
      </c>
      <c r="AB127" s="1" t="s">
        <v>2714</v>
      </c>
      <c r="AD127" s="1" t="s">
        <v>2715</v>
      </c>
      <c r="AE127" s="1" t="s">
        <v>2716</v>
      </c>
      <c r="AG127" s="1" t="s">
        <v>769</v>
      </c>
      <c r="AP127" s="1" t="s">
        <v>2717</v>
      </c>
      <c r="AQ127" s="1" t="s">
        <v>229</v>
      </c>
      <c r="AT127" s="1" t="s">
        <v>2718</v>
      </c>
      <c r="AU127" s="1" t="str">
        <f>IFERROR(__xludf.DUMMYFUNCTION("GOOGLETRANSLATE(AT:AT, ""en"", ""te"")"),"1 × మెషిన్ గన్")</f>
        <v>1 × మెషిన్ గన్</v>
      </c>
      <c r="AV127" s="1" t="s">
        <v>2719</v>
      </c>
      <c r="AW127" s="1" t="str">
        <f>IFERROR(__xludf.DUMMYFUNCTION("GOOGLETRANSLATE(AV:AV, ""en"", ""te"")"),"113 కిలోల (250 ఎల్బి) బాంబులు")</f>
        <v>113 కిలోల (250 ఎల్బి) బాంబులు</v>
      </c>
      <c r="AZ127" s="1" t="s">
        <v>2368</v>
      </c>
      <c r="BA127" s="1" t="s">
        <v>2720</v>
      </c>
      <c r="BC127" s="1" t="s">
        <v>2721</v>
      </c>
      <c r="BD127" s="1" t="s">
        <v>2722</v>
      </c>
      <c r="BR127" s="1" t="s">
        <v>2723</v>
      </c>
      <c r="BS127" s="1" t="s">
        <v>2724</v>
      </c>
    </row>
    <row r="128">
      <c r="A128" s="1" t="s">
        <v>2725</v>
      </c>
      <c r="B128" s="1" t="str">
        <f>IFERROR(__xludf.DUMMYFUNCTION("GOOGLETRANSLATE(A:A, ""en"", ""te"")"),"క్యుషు K11W")</f>
        <v>క్యుషు K11W</v>
      </c>
      <c r="C128" s="1" t="s">
        <v>2726</v>
      </c>
      <c r="D128" s="1" t="str">
        <f>IFERROR(__xludf.DUMMYFUNCTION("GOOGLETRANSLATE(C:C, ""en"", ""te"")"),"కైషో ఎయిర్కాఫ్ట్ కంపెనీ తయారుచేసిన కైషా K11W షిరాగికు (白菊, ""వైట్ క్రిసాన్తిమం""), రెండవ ప్రపంచ యుద్ధం యొక్క తరువాతి సంవత్సరాల్లో ఇంపీరియల్ జపనీస్ నేవీ ఎయిర్ సర్వీస్‌లో పనిచేసిన భూమి ఆధారిత బాంబు బాంబు శిక్షకుడు విమానం. As indicated by its Japanese design"&amp;"ation, ""training aircraft for on-board work"" (機上作業練習機, kijō sagyō renshū-ki?), it was designed to train crews in operating equipment for bombing, navigation, and communication, as well నావిగేషన్ టెక్నిక్స్. K11W1 ట్రైనర్ వేరియంట్‌తో పాటు తక్కువ సంఖ్యలో "&amp;"K11W2 ASW మరియు రవాణా విమానాలతో సహా మొత్తం 798 K11W లు తయారు చేయబడ్డాయి. ఈ విమానాలను పసిఫిక్ యుద్ధం యొక్క చివరి దశలలో కామికేజ్ మిషన్లలో కూడా ఉపయోగించారు. కైషా K11W చాలా సరళమైన మిడ్-వింగ్ లేఅవుట్ కలిగి ఉంది. సిబ్బందిలో పైలట్ మరియు గన్నర్/రేడియో ఆపరేటర్ పంద"&amp;"ిరి కింద కూర్చున్నారు మరియు ట్రైనీ బొంబార్డియర్, ట్రైనీ నావిగేటర్ మరియు రెక్కల క్రింద దిగువ ఫ్యూజ్‌లేజ్‌లో బోధకుడు ఉన్నారు. K11W Q3W1 నంకై (南海, ""సౌత్ సీ"") సబ్‌మెరైన్ యాంటీ పెట్రోల్ విమానాలకు ప్రాతిపదికగా పనిచేసింది, ఇది అభివృద్ధి దశకు మించి పురోగతి సాధి"&amp;"ంచలేదు. ఇది విస్తరించింది, కానీ K11W మాదిరిగా కాకుండా, ల్యాండింగ్ గేర్‌ను ఉపసంహరించుకుంది. పసిఫిక్ యుద్ధం యొక్క జపనీస్ విమానం నుండి డేటా [1] సాధారణ లక్షణాలు పనితీరు ఆయుధ సంబంధిత జాబితాలు 2 హైఫనేటెడ్ వెనుకంజలో ఉన్న లేఖ (-J, -K, -L, -L, -L, -S) ద్వితీయ పాత్"&amp;"ర కోసం సవరించిన డిజైన్‌ను సూచిస్తుంది 1. గాలులు, 2. మెరుపు .")</f>
        <v>కైషో ఎయిర్కాఫ్ట్ కంపెనీ తయారుచేసిన కైషా K11W షిరాగికు (白菊, "వైట్ క్రిసాన్తిమం"), రెండవ ప్రపంచ యుద్ధం యొక్క తరువాతి సంవత్సరాల్లో ఇంపీరియల్ జపనీస్ నేవీ ఎయిర్ సర్వీస్‌లో పనిచేసిన భూమి ఆధారిత బాంబు బాంబు శిక్షకుడు విమానం. As indicated by its Japanese designation, "training aircraft for on-board work" (機上作業練習機, kijō sagyō renshū-ki?), it was designed to train crews in operating equipment for bombing, navigation, and communication, as well నావిగేషన్ టెక్నిక్స్. K11W1 ట్రైనర్ వేరియంట్‌తో పాటు తక్కువ సంఖ్యలో K11W2 ASW మరియు రవాణా విమానాలతో సహా మొత్తం 798 K11W లు తయారు చేయబడ్డాయి. ఈ విమానాలను పసిఫిక్ యుద్ధం యొక్క చివరి దశలలో కామికేజ్ మిషన్లలో కూడా ఉపయోగించారు. కైషా K11W చాలా సరళమైన మిడ్-వింగ్ లేఅవుట్ కలిగి ఉంది. సిబ్బందిలో పైలట్ మరియు గన్నర్/రేడియో ఆపరేటర్ పందిరి కింద కూర్చున్నారు మరియు ట్రైనీ బొంబార్డియర్, ట్రైనీ నావిగేటర్ మరియు రెక్కల క్రింద దిగువ ఫ్యూజ్‌లేజ్‌లో బోధకుడు ఉన్నారు. K11W Q3W1 నంకై (南海, "సౌత్ సీ") సబ్‌మెరైన్ యాంటీ పెట్రోల్ విమానాలకు ప్రాతిపదికగా పనిచేసింది, ఇది అభివృద్ధి దశకు మించి పురోగతి సాధించలేదు. ఇది విస్తరించింది, కానీ K11W మాదిరిగా కాకుండా, ల్యాండింగ్ గేర్‌ను ఉపసంహరించుకుంది. పసిఫిక్ యుద్ధం యొక్క జపనీస్ విమానం నుండి డేటా [1] సాధారణ లక్షణాలు పనితీరు ఆయుధ సంబంధిత జాబితాలు 2 హైఫనేటెడ్ వెనుకంజలో ఉన్న లేఖ (-J, -K, -L, -L, -L, -S) ద్వితీయ పాత్ర కోసం సవరించిన డిజైన్‌ను సూచిస్తుంది 1. గాలులు, 2. మెరుపు .</v>
      </c>
      <c r="E128" s="1" t="s">
        <v>2727</v>
      </c>
      <c r="M128" s="1" t="s">
        <v>2728</v>
      </c>
      <c r="N128" s="1" t="str">
        <f>IFERROR(__xludf.DUMMYFUNCTION("GOOGLETRANSLATE(M:M, ""en"", ""te"")"),"బాంబర్ క్రూ ట్రైనర్ (K11W1)")</f>
        <v>బాంబర్ క్రూ ట్రైనర్ (K11W1)</v>
      </c>
      <c r="O128" s="1" t="s">
        <v>2729</v>
      </c>
      <c r="P128" s="1" t="s">
        <v>2730</v>
      </c>
      <c r="Q128" s="1" t="str">
        <f>IFERROR(__xludf.DUMMYFUNCTION("GOOGLETRANSLATE(P:P, ""en"", ""te"")"),"కైషా ఎయిర్క్రాఫ్ట్ కంపెనీ")</f>
        <v>కైషా ఎయిర్క్రాఫ్ట్ కంపెనీ</v>
      </c>
      <c r="R128" s="1" t="s">
        <v>2731</v>
      </c>
      <c r="U128" s="1">
        <v>1942.0</v>
      </c>
      <c r="V128" s="1">
        <v>798.0</v>
      </c>
      <c r="W128" s="1">
        <v>5.0</v>
      </c>
      <c r="X128" s="1" t="s">
        <v>2732</v>
      </c>
      <c r="Y128" s="1" t="s">
        <v>2733</v>
      </c>
      <c r="Z128" s="1" t="s">
        <v>2734</v>
      </c>
      <c r="AA128" s="1" t="s">
        <v>2735</v>
      </c>
      <c r="AB128" s="1" t="s">
        <v>2736</v>
      </c>
      <c r="AC128" s="1" t="s">
        <v>2737</v>
      </c>
      <c r="AD128" s="1" t="s">
        <v>2738</v>
      </c>
      <c r="AE128" s="1" t="s">
        <v>2739</v>
      </c>
      <c r="AF128" s="1" t="s">
        <v>2740</v>
      </c>
      <c r="AG128" s="1" t="s">
        <v>2741</v>
      </c>
      <c r="AJ128" s="1" t="s">
        <v>2742</v>
      </c>
      <c r="AK128" s="1" t="s">
        <v>2743</v>
      </c>
      <c r="AM128" s="1" t="s">
        <v>365</v>
      </c>
      <c r="AN128" s="1" t="str">
        <f>IFERROR(__xludf.DUMMYFUNCTION("GOOGLETRANSLATE(AM:AM, ""en"", ""te"")"),"జపాన్")</f>
        <v>జపాన్</v>
      </c>
      <c r="AO128" s="2" t="s">
        <v>366</v>
      </c>
      <c r="AP128" s="1" t="s">
        <v>2744</v>
      </c>
      <c r="AT128" s="1" t="s">
        <v>2745</v>
      </c>
      <c r="AU128" s="1" t="str">
        <f>IFERROR(__xludf.DUMMYFUNCTION("GOOGLETRANSLATE(AT:AT, ""en"", ""te"")"),"1 × 7.7 మిమీ రియర్-ఫైరింగ్ మెషిన్ గన్")</f>
        <v>1 × 7.7 మిమీ రియర్-ఫైరింగ్ మెషిన్ గన్</v>
      </c>
      <c r="AV128" s="1" t="s">
        <v>2746</v>
      </c>
      <c r="AW128" s="1" t="str">
        <f>IFERROR(__xludf.DUMMYFUNCTION("GOOGLETRANSLATE(AV:AV, ""en"", ""te"")"),"శిక్షణ పాత్రపై 2 × 30 కిలోలు (66 పౌండ్లు) బాంబులు లేదా కామికేజ్ మిషన్లపై 1 × 250 కిలోలు (550 ఎల్బి) బాంబు")</f>
        <v>శిక్షణ పాత్రపై 2 × 30 కిలోలు (66 పౌండ్లు) బాంబులు లేదా కామికేజ్ మిషన్లపై 1 × 250 కిలోలు (550 ఎల్బి) బాంబు</v>
      </c>
      <c r="AX128" s="1">
        <v>1943.0</v>
      </c>
      <c r="BE128" s="1" t="s">
        <v>2747</v>
      </c>
    </row>
    <row r="129">
      <c r="A129" s="1" t="s">
        <v>2748</v>
      </c>
      <c r="B129" s="1" t="str">
        <f>IFERROR(__xludf.DUMMYFUNCTION("GOOGLETRANSLATE(A:A, ""en"", ""te"")"),"కామోవ్ కా -37")</f>
        <v>కామోవ్ కా -37</v>
      </c>
      <c r="C129" s="1" t="s">
        <v>2749</v>
      </c>
      <c r="D129" s="1" t="str">
        <f>IFERROR(__xludf.DUMMYFUNCTION("GOOGLETRANSLATE(C:C, ""en"", ""te"")"),"కామోవ్ KA-37 అనేది వైమానిక ఫోటోగ్రఫీ, టెలివిజన్ మరియు రేడియో ప్రసారం, మందుల పంపిణీ, ఆహారం, మెయిల్ మరియు విపత్తులు లేదా కఠినమైన మరియు ప్రమాదకరమైన వాతావరణాలలో అత్యవసర సహాయం మరియు తరువాత అనేక సైనిక పాత్రల కోసం రూపొందించిన మానవరహిత హెలికాప్టర్. విమానం ఏకాక్షక"&amp;" రోటర్లు మరియు 45 kW ఇంజిన్‌ను ఉపయోగిస్తుంది. ఆపరేటర్ మానిటర్లు మరియు విమాన నియంత్రణలతో లేదా చేతితో పట్టుకున్న రేడియో కంట్రోలర్‌తో వాహనంలో ఉండవచ్చు. 1990 ల విమానంలో ఈ వ్యాసం ఒక స్టబ్. వికీపీడియా విస్తరించడం ద్వారా మీరు సహాయపడవచ్చు.")</f>
        <v>కామోవ్ KA-37 అనేది వైమానిక ఫోటోగ్రఫీ, టెలివిజన్ మరియు రేడియో ప్రసారం, మందుల పంపిణీ, ఆహారం, మెయిల్ మరియు విపత్తులు లేదా కఠినమైన మరియు ప్రమాదకరమైన వాతావరణాలలో అత్యవసర సహాయం మరియు తరువాత అనేక సైనిక పాత్రల కోసం రూపొందించిన మానవరహిత హెలికాప్టర్. విమానం ఏకాక్షక రోటర్లు మరియు 45 kW ఇంజిన్‌ను ఉపయోగిస్తుంది. ఆపరేటర్ మానిటర్లు మరియు విమాన నియంత్రణలతో లేదా చేతితో పట్టుకున్న రేడియో కంట్రోలర్‌తో వాహనంలో ఉండవచ్చు. 1990 ల విమానంలో ఈ వ్యాసం ఒక స్టబ్. వికీపీడియా విస్తరించడం ద్వారా మీరు సహాయపడవచ్చు.</v>
      </c>
      <c r="E129" s="1" t="s">
        <v>2750</v>
      </c>
      <c r="M129" s="1" t="s">
        <v>1399</v>
      </c>
      <c r="N129" s="1" t="str">
        <f>IFERROR(__xludf.DUMMYFUNCTION("GOOGLETRANSLATE(M:M, ""en"", ""te"")"),"మానవరహిత వైమానిక వాహనం (యుఎవి)")</f>
        <v>మానవరహిత వైమానిక వాహనం (యుఎవి)</v>
      </c>
      <c r="P129" s="1" t="s">
        <v>2751</v>
      </c>
      <c r="Q129" s="1" t="str">
        <f>IFERROR(__xludf.DUMMYFUNCTION("GOOGLETRANSLATE(P:P, ""en"", ""te"")"),"కామోవ్")</f>
        <v>కామోవ్</v>
      </c>
      <c r="R129" s="2" t="s">
        <v>2752</v>
      </c>
      <c r="U129" s="1">
        <v>1993.0</v>
      </c>
    </row>
    <row r="130">
      <c r="A130" s="1" t="s">
        <v>2753</v>
      </c>
      <c r="B130" s="1" t="str">
        <f>IFERROR(__xludf.DUMMYFUNCTION("GOOGLETRANSLATE(A:A, ""en"", ""te"")"),"I.ae. 25 మాక్")</f>
        <v>I.ae. 25 మాక్</v>
      </c>
      <c r="C130" s="1" t="s">
        <v>2754</v>
      </c>
      <c r="D130" s="1" t="str">
        <f>IFERROR(__xludf.DUMMYFUNCTION("GOOGLETRANSLATE(C:C, ""en"", ""te"")"),"I.AE. 25 మాక్ (EN: రాబందు) అనేది అర్జెంటీనా అస్సాల్ట్ ట్రూప్/కార్గో గ్లైడర్, ఇది ఇన్స్టిట్యూటో ఏరోటెక్నికో డి కార్డోబాలో రూపొందించబడింది. ఈ నమూనా 11 ఆగస్టు 1945 న పూర్తయింది, అది రద్దు చేయబడటానికి ముందు ఒక్కసారి మాత్రమే ఎగురుతుంది. దీని నిర్మాణం అర్జెంటీన"&amp;"ా వుడ్స్ మాసియో, అరౌకారియా మరియు గ్వాటాంబలతో నిర్మించబడింది. దీని రూపకల్పన అమెరికన్ మిలిటరీ గ్లైడర్ CG-4A వాకోపై ఆధారపడింది, దాని బాహ్య ఆకృతీకరణ చాలా పోలి ఉంటుంది. ఇది ఇద్దరు సిబ్బందిని కలిగి ఉంది మరియు 13 మంది పూర్తిగా లోడ్ చేసిన సైనికులను తీసుకువెళ్లారు"&amp;". సాధారణ లక్షణాలు పోల్చదగిన పాత్ర, ఆకృతీకరణ మరియు యుగం యొక్క పనితీరు విమానం")</f>
        <v>I.AE. 25 మాక్ (EN: రాబందు) అనేది అర్జెంటీనా అస్సాల్ట్ ట్రూప్/కార్గో గ్లైడర్, ఇది ఇన్స్టిట్యూటో ఏరోటెక్నికో డి కార్డోబాలో రూపొందించబడింది. ఈ నమూనా 11 ఆగస్టు 1945 న పూర్తయింది, అది రద్దు చేయబడటానికి ముందు ఒక్కసారి మాత్రమే ఎగురుతుంది. దీని నిర్మాణం అర్జెంటీనా వుడ్స్ మాసియో, అరౌకారియా మరియు గ్వాటాంబలతో నిర్మించబడింది. దీని రూపకల్పన అమెరికన్ మిలిటరీ గ్లైడర్ CG-4A వాకోపై ఆధారపడింది, దాని బాహ్య ఆకృతీకరణ చాలా పోలి ఉంటుంది. ఇది ఇద్దరు సిబ్బందిని కలిగి ఉంది మరియు 13 మంది పూర్తిగా లోడ్ చేసిన సైనికులను తీసుకువెళ్లారు. సాధారణ లక్షణాలు పోల్చదగిన పాత్ర, ఆకృతీకరణ మరియు యుగం యొక్క పనితీరు విమానం</v>
      </c>
      <c r="E130" s="1" t="s">
        <v>2755</v>
      </c>
      <c r="M130" s="1" t="s">
        <v>2756</v>
      </c>
      <c r="N130" s="1" t="str">
        <f>IFERROR(__xludf.DUMMYFUNCTION("GOOGLETRANSLATE(M:M, ""en"", ""te"")"),"రవాణా గ్లైడర్")</f>
        <v>రవాణా గ్లైడర్</v>
      </c>
      <c r="P130" s="1" t="s">
        <v>2757</v>
      </c>
      <c r="Q130" s="1" t="str">
        <f>IFERROR(__xludf.DUMMYFUNCTION("GOOGLETRANSLATE(P:P, ""en"", ""te"")"),"ఇన్స్టిట్యూటో ఏరోటెక్నికో డి కార్డోబా")</f>
        <v>ఇన్స్టిట్యూటో ఏరోటెక్నికో డి కార్డోబా</v>
      </c>
      <c r="R130" s="1" t="s">
        <v>2758</v>
      </c>
      <c r="U130" s="1">
        <v>1945.0</v>
      </c>
      <c r="V130" s="1">
        <v>1.0</v>
      </c>
      <c r="W130" s="1" t="s">
        <v>1283</v>
      </c>
      <c r="X130" s="1" t="s">
        <v>2759</v>
      </c>
      <c r="Y130" s="1" t="s">
        <v>2760</v>
      </c>
      <c r="Z130" s="1" t="s">
        <v>2761</v>
      </c>
      <c r="AA130" s="1" t="s">
        <v>2762</v>
      </c>
      <c r="AB130" s="1" t="s">
        <v>2763</v>
      </c>
      <c r="AC130" s="1" t="s">
        <v>2764</v>
      </c>
      <c r="AE130" s="1" t="s">
        <v>1649</v>
      </c>
      <c r="BG130" s="1" t="s">
        <v>2765</v>
      </c>
      <c r="BI130" s="1" t="s">
        <v>2766</v>
      </c>
    </row>
    <row r="131">
      <c r="A131" s="1" t="s">
        <v>2767</v>
      </c>
      <c r="B131" s="1" t="str">
        <f>IFERROR(__xludf.DUMMYFUNCTION("GOOGLETRANSLATE(A:A, ""en"", ""te"")"),"ఆర్మ్‌స్ట్రాంగ్ విట్‌వర్త్ A.W.16")</f>
        <v>ఆర్మ్‌స్ట్రాంగ్ విట్‌వర్త్ A.W.16</v>
      </c>
      <c r="C131" s="1" t="s">
        <v>2768</v>
      </c>
      <c r="D131" s="1" t="str">
        <f>IFERROR(__xludf.DUMMYFUNCTION("GOOGLETRANSLATE(C:C, ""en"", ""te"")"),"ఆర్మ్‌స్ట్రాంగ్ విట్‌వర్త్ A.W.16 (లేదా A.W.XVI) ఒక బ్రిటిష్ సింగిల్-ఇంజిన్ బిప్‌లేన్ ఫైటర్ విమానం, ఇది ఆర్మ్‌స్ట్రాంగ్ విట్‌వర్త్ విమానం రూపొందించింది మరియు నిర్మించింది. చైనా క్వాంగ్సీ వైమానిక దళానికి ఈ సంఖ్యను విక్రయించారు. F9/26 స్పెసిఫికేషన్ యొక్క అవ"&amp;"సరాలను తీర్చడానికి A.W.16 ను ఆర్మ్‌స్ట్రాంగ్ విట్‌వర్త్ అభివృద్ధి చేశారు. 1930 లో మొట్టమొదటి ప్రోటోటైప్ ఎగురుతున్నప్పుడు, ఈ స్పెసిఫికేషన్‌కు వ్యతిరేకంగా పరిశీలన కోసం చాలా ఆలస్యం అయింది మరియు ఫ్లీట్ ఎయిర్ ఆర్మ్ కోసం నావికాదళ పోరాట యోధుడికి స్పెసిఫికేషన్ స్"&amp;"పెసిఫికేషన్ N21/26 [1] కు వ్యతిరేకంగా సమర్పించబడింది. ఇది ఎన్-టైప్ ఇంటర్‌వింగ్ స్ట్రట్‌లతో అసమాన స్పాన్ రెక్కలతో కూడిన ఒకే బే బైప్‌లేన్, మరియు తక్కువ సిస్కిన్ లాంటి, హంపీ ఫ్యూజ్‌లేజ్‌తో అయినప్పటికీ, A.W.XIV స్టార్లింగ్ MK I తో సన్నిహిత కుటుంబ పోలికను కలిగ"&amp;"ి ఉంది. అండర్ క్యారేజ్ పరిష్కరించబడింది, అవిభక్త మరియు ఉమ్మివేయబడింది. ఇంతకుముందు జాగ్వార్ మేజర్ అని పిలువబడే ఆర్మ్‌స్ట్రాంగ్ సిడ్లీ పాంథర్ రేడియల్ ఇంజిన్ టౌనెండ్ రింగ్ చేత జతచేయబడింది. [1] [2] పాంథర్ ఇంజిన్‌తో సమస్యలు విమానాన్ని ఆలస్యం చేశాయి మరియు మూల్య"&amp;"ాంకనం కోసం AW.16 ను పంపిణీ చేయడానికి ముందు పోటీ చేసే హాకర్ నిమ్రోడ్ కొనుగోలు చేయబడింది. ఇది మూల్యాంకనం చేయబడినప్పుడు, ఇది నిమ్రోడ్‌కు నాసిరకం పనితీరును చూపించింది మరియు బహిర్గతమైన క్యారియర్ డెక్‌పై పేలవమైన నిర్వహణను కలిగి ఉంది. [1] ఆర్మ్‌స్ట్రాంగ్ విట్‌వర"&amp;"్త్ విమానాన్ని విక్రయించడానికి ప్రయత్నిస్తూనే ఉన్నాడు మరియు రాయల్ వైమానిక దళం నుండి ఒక ఆర్డర్ కోసం స్పెసిఫికేషన్ F7/30 కు వ్యతిరేకంగా సమర్పణ కోసం మరింత నమ్మదగిన పాంథర్ IIA ఇంజిన్‌తో అమర్చిన రెండవ ప్రోటోటైప్ (G-ACCD) ను ఉత్పత్తి చేశాడు. ఏదేమైనా, ఈ సమయానికి"&amp;" A.W.16 పాతది, మరియు త్వరగా పరిశీలన నుండి విస్మరించబడింది, చివరికి ఇది గ్లోస్టర్ గ్లాడియేటర్ చేత గెలిచింది. [1] అయినప్పటికీ, అనేక ఉత్పత్తి విమానాలు జరిగాయి, అయితే, 17 చైనాలో క్వాంగ్సీ వైమానిక దళం ఆదేశించింది [3] మొదటి నమూనా A.W.16 1933 లో 15-సిలిండర్ 3-వర"&amp;"ుస రేడియల్ ఆర్మ్‌స్ట్రాంగ్ సిడ్లీ హైనాతో ప్రయోగాత్మకంగా అమర్చబడి ఉంది, కానీ ఈ ఇంజిన్ బాధపడింది శీతలీకరణ సమస్యల నుండి మరియు వదిలివేయబడింది. [4] రెండవ నమూనా ఆర్మ్‌స్ట్రాంగ్ విట్‌వర్త్ స్కిమిటార్ ఫైటర్‌లో పునర్నిర్మించబడింది. [1] క్వాంగ్సీ వైమానిక దళం కోసం 1"&amp;"6 A.W.16 యోధులు 1931, [3] చివరిలో ఉత్పత్తి చేయబడ్డాయి మరియు హాంకాంగ్ ద్వారా పంపిణీ చేయబడ్డాయి. ప్రారంభంలో స్థానిక యుద్దవీరుల వైమానిక దళంలో పనిచేస్తున్నప్పుడు, 1937 లో ప్రధాన చైనీస్ జాతీయవాద వైమానిక దళంలో A.W.16 లు (మిగిలిన క్వాంగ్సీ వైమానిక దళంతో పాటు) ఉన"&amp;"్నాయి. పూర్తి బుక్ ఆఫ్ ఫైటర్స్ నుండి డేటా [3] సాధారణ లక్షణాలు పనితీరు ఆయుధ")</f>
        <v>ఆర్మ్‌స్ట్రాంగ్ విట్‌వర్త్ A.W.16 (లేదా A.W.XVI) ఒక బ్రిటిష్ సింగిల్-ఇంజిన్ బిప్‌లేన్ ఫైటర్ విమానం, ఇది ఆర్మ్‌స్ట్రాంగ్ విట్‌వర్త్ విమానం రూపొందించింది మరియు నిర్మించింది. చైనా క్వాంగ్సీ వైమానిక దళానికి ఈ సంఖ్యను విక్రయించారు. F9/26 స్పెసిఫికేషన్ యొక్క అవసరాలను తీర్చడానికి A.W.16 ను ఆర్మ్‌స్ట్రాంగ్ విట్‌వర్త్ అభివృద్ధి చేశారు. 1930 లో మొట్టమొదటి ప్రోటోటైప్ ఎగురుతున్నప్పుడు, ఈ స్పెసిఫికేషన్‌కు వ్యతిరేకంగా పరిశీలన కోసం చాలా ఆలస్యం అయింది మరియు ఫ్లీట్ ఎయిర్ ఆర్మ్ కోసం నావికాదళ పోరాట యోధుడికి స్పెసిఫికేషన్ స్పెసిఫికేషన్ N21/26 [1] కు వ్యతిరేకంగా సమర్పించబడింది. ఇది ఎన్-టైప్ ఇంటర్‌వింగ్ స్ట్రట్‌లతో అసమాన స్పాన్ రెక్కలతో కూడిన ఒకే బే బైప్‌లేన్, మరియు తక్కువ సిస్కిన్ లాంటి, హంపీ ఫ్యూజ్‌లేజ్‌తో అయినప్పటికీ, A.W.XIV స్టార్లింగ్ MK I తో సన్నిహిత కుటుంబ పోలికను కలిగి ఉంది. అండర్ క్యారేజ్ పరిష్కరించబడింది, అవిభక్త మరియు ఉమ్మివేయబడింది. ఇంతకుముందు జాగ్వార్ మేజర్ అని పిలువబడే ఆర్మ్‌స్ట్రాంగ్ సిడ్లీ పాంథర్ రేడియల్ ఇంజిన్ టౌనెండ్ రింగ్ చేత జతచేయబడింది. [1] [2] పాంథర్ ఇంజిన్‌తో సమస్యలు విమానాన్ని ఆలస్యం చేశాయి మరియు మూల్యాంకనం కోసం AW.16 ను పంపిణీ చేయడానికి ముందు పోటీ చేసే హాకర్ నిమ్రోడ్ కొనుగోలు చేయబడింది. ఇది మూల్యాంకనం చేయబడినప్పుడు, ఇది నిమ్రోడ్‌కు నాసిరకం పనితీరును చూపించింది మరియు బహిర్గతమైన క్యారియర్ డెక్‌పై పేలవమైన నిర్వహణను కలిగి ఉంది. [1] ఆర్మ్‌స్ట్రాంగ్ విట్‌వర్త్ విమానాన్ని విక్రయించడానికి ప్రయత్నిస్తూనే ఉన్నాడు మరియు రాయల్ వైమానిక దళం నుండి ఒక ఆర్డర్ కోసం స్పెసిఫికేషన్ F7/30 కు వ్యతిరేకంగా సమర్పణ కోసం మరింత నమ్మదగిన పాంథర్ IIA ఇంజిన్‌తో అమర్చిన రెండవ ప్రోటోటైప్ (G-ACCD) ను ఉత్పత్తి చేశాడు. ఏదేమైనా, ఈ సమయానికి A.W.16 పాతది, మరియు త్వరగా పరిశీలన నుండి విస్మరించబడింది, చివరికి ఇది గ్లోస్టర్ గ్లాడియేటర్ చేత గెలిచింది. [1] అయినప్పటికీ, అనేక ఉత్పత్తి విమానాలు జరిగాయి, అయితే, 17 చైనాలో క్వాంగ్సీ వైమానిక దళం ఆదేశించింది [3] మొదటి నమూనా A.W.16 1933 లో 15-సిలిండర్ 3-వరుస రేడియల్ ఆర్మ్‌స్ట్రాంగ్ సిడ్లీ హైనాతో ప్రయోగాత్మకంగా అమర్చబడి ఉంది, కానీ ఈ ఇంజిన్ బాధపడింది శీతలీకరణ సమస్యల నుండి మరియు వదిలివేయబడింది. [4] రెండవ నమూనా ఆర్మ్‌స్ట్రాంగ్ విట్‌వర్త్ స్కిమిటార్ ఫైటర్‌లో పునర్నిర్మించబడింది. [1] క్వాంగ్సీ వైమానిక దళం కోసం 16 A.W.16 యోధులు 1931, [3] చివరిలో ఉత్పత్తి చేయబడ్డాయి మరియు హాంకాంగ్ ద్వారా పంపిణీ చేయబడ్డాయి. ప్రారంభంలో స్థానిక యుద్దవీరుల వైమానిక దళంలో పనిచేస్తున్నప్పుడు, 1937 లో ప్రధాన చైనీస్ జాతీయవాద వైమానిక దళంలో A.W.16 లు (మిగిలిన క్వాంగ్సీ వైమానిక దళంతో పాటు) ఉన్నాయి. పూర్తి బుక్ ఆఫ్ ఫైటర్స్ నుండి డేటా [3] సాధారణ లక్షణాలు పనితీరు ఆయుధ</v>
      </c>
      <c r="E131" s="1" t="s">
        <v>2769</v>
      </c>
      <c r="M131" s="1" t="s">
        <v>173</v>
      </c>
      <c r="N131" s="1" t="str">
        <f>IFERROR(__xludf.DUMMYFUNCTION("GOOGLETRANSLATE(M:M, ""en"", ""te"")"),"యుద్ధ")</f>
        <v>యుద్ధ</v>
      </c>
      <c r="P131" s="1" t="s">
        <v>2770</v>
      </c>
      <c r="Q131" s="1" t="str">
        <f>IFERROR(__xludf.DUMMYFUNCTION("GOOGLETRANSLATE(P:P, ""en"", ""te"")"),"ఆర్మ్‌స్ట్రాంగ్ విట్‌వర్త్")</f>
        <v>ఆర్మ్‌స్ట్రాంగ్ విట్‌వర్త్</v>
      </c>
      <c r="R131" s="1" t="s">
        <v>2771</v>
      </c>
      <c r="U131" s="1">
        <v>1930.0</v>
      </c>
      <c r="V131" s="1">
        <v>18.0</v>
      </c>
      <c r="W131" s="1">
        <v>1.0</v>
      </c>
      <c r="X131" s="1" t="s">
        <v>918</v>
      </c>
      <c r="Y131" s="1" t="s">
        <v>2772</v>
      </c>
      <c r="Z131" s="1" t="s">
        <v>2773</v>
      </c>
      <c r="AA131" s="1" t="s">
        <v>2774</v>
      </c>
      <c r="AB131" s="1" t="s">
        <v>2775</v>
      </c>
      <c r="AC131" s="1" t="s">
        <v>2776</v>
      </c>
      <c r="AD131" s="1" t="s">
        <v>2777</v>
      </c>
      <c r="AE131" s="1" t="s">
        <v>2778</v>
      </c>
      <c r="AF131" s="1" t="s">
        <v>2779</v>
      </c>
      <c r="AG131" s="1" t="s">
        <v>2780</v>
      </c>
      <c r="AK131" s="1" t="s">
        <v>2781</v>
      </c>
      <c r="AP131" s="1" t="s">
        <v>2782</v>
      </c>
      <c r="AQ131" s="1" t="s">
        <v>1349</v>
      </c>
      <c r="AT131" s="1" t="s">
        <v>2783</v>
      </c>
      <c r="AU131" s="1" t="str">
        <f>IFERROR(__xludf.DUMMYFUNCTION("GOOGLETRANSLATE(AT:AT, ""en"", ""te"")"),"2 × ఫార్వర్డ్ ఫైరింగ్ .303 (7.7 మిమీ) విక్కర్స్ మెషిన్ గన్స్ 500 ఆర్‌పిజితో ఫ్యూజ్‌లేజ్ వైపులా")</f>
        <v>2 × ఫార్వర్డ్ ఫైరింగ్ .303 (7.7 మిమీ) విక్కర్స్ మెషిన్ గన్స్ 500 ఆర్‌పిజితో ఫ్యూజ్‌లేజ్ వైపులా</v>
      </c>
      <c r="AY131" s="1" t="s">
        <v>2784</v>
      </c>
      <c r="BO131" s="1" t="s">
        <v>2785</v>
      </c>
      <c r="BR131" s="1" t="s">
        <v>2786</v>
      </c>
      <c r="BS131" s="1" t="s">
        <v>2787</v>
      </c>
    </row>
    <row r="132">
      <c r="A132" s="1" t="s">
        <v>2788</v>
      </c>
      <c r="B132" s="1" t="str">
        <f>IFERROR(__xludf.DUMMYFUNCTION("GOOGLETRANSLATE(A:A, ""en"", ""te"")"),"టేలర్ కబ్")</f>
        <v>టేలర్ కబ్</v>
      </c>
      <c r="C132" s="1" t="s">
        <v>2789</v>
      </c>
      <c r="D132" s="1" t="str">
        <f>IFERROR(__xludf.DUMMYFUNCTION("GOOGLETRANSLATE(C:C, ""en"", ""te"")"),"టేలర్ కబ్‌ను మొదట సి. గిల్బర్ట్ టేలర్ ఒక చిన్న, తేలికపాటి మరియు సరళమైన యుటిలిటీ విమానంగా రూపొందించారు, ఇది బాంజింగ్ చమ్మీ నుండి ఉద్భవించింది. ఇది ప్రసిద్ధ పైపర్ జె -3 పిల్ల యొక్క పూర్వీకుడు, మరియు కబ్ సిరీస్ యొక్క మొత్తం ఉత్పత్తి 23,512 విమానం. [1] 1930 ల"&amp;"ో సి. జి. టేలర్‌తో చీఫ్ ఇంజనీర్‌గా టేలర్ ఎయిర్‌క్రాఫ్ట్ కంపెనీ రెండు-సీట్ల టెన్డం తక్కువ శక్తితో కూడిన విమానాల ఉత్పత్తిని ప్రారంభించింది, టేలర్ కబ్‌ను నియమించింది. ఈ పిల్లలో ఫ్యూజ్‌లేజ్‌లో ఎత్తైన రెక్కలు, ఓపెన్ కాక్‌పిట్, ఫాబ్రిక్-కప్పబడిన గొట్టపు స్టీల్ "&amp;"ఫ్యూజ్‌లేజ్ మరియు USA-35B ఎయిర్‌ఫాయిల్‌ను ఉపయోగించిన చెక్క రెక్కలు ఉన్నాయి. ఇది మొదట 20 హార్స్‌పవర్ (15 కిలోవాట్స్) బ్రౌన్బ్యాక్ ""టైగర్ పిల్లి"" ఇంజిన్ ద్వారా శక్తిని పొందింది. పులి యొక్క యువ సంతానం ఒక పిల్ల అని పిలువబడేది కాబట్టి, టేలర్ యొక్క అకౌంటెంట్ "&amp;"గిల్బర్ట్ హడ్రెల్ చిన్న విమానం ""కబ్"" అని పేరు పెట్టడానికి ప్రేరణ పొందాడు. . సెప్టెంబర్ 12, 1930 న, విమానం రన్వే నుండి బయటకు వచ్చినప్పుడు టేలర్ కబ్ యొక్క పరీక్ష ఫ్లైట్ అకస్మాత్తుగా ముగిసింది; అండర్ పవర్ ఇంజిన్ భూమికి ఐదు అడుగుల (1.5 మీటర్లు) కంటే ఎక్కువ "&amp;"మోనోప్లేన్‌ను ఎత్తలేకపోయింది. అక్టోబరులో, ఫ్రాన్స్‌లో ఉత్పత్తి చేయబడిన సాల్మ్సన్ AD-9 రేడియల్ ఇంజిన్ కబ్‌కు మంచి పనితీరును ఇచ్చింది, కాని ఇది నిర్వహించడం ఖరీదైనది. [సైటేషన్ అవసరం] చివరకు ఫిబ్రవరి 1931 లో, టేలర్ మెరుగైన కబ్ ఎయిర్‌ఫ్రేమ్‌ను ప్రవేశపెట్టాడు, "&amp;"ఇది కొత్తగా అభివృద్ధి చేసిన వారి ద్వారా శక్తినిస్తుంది కాంటినెంటల్ మోటార్స్ 37 హార్స్‌పవర్ (27.6 కిలోవాట్) ఎ -40 ఇంజిన్. కొత్త టేలర్ ఇ -2 కబ్‌కు జూన్ 15, 1931 న కేటగిరీ 2 లేదా ""మెమో"" సర్టిఫికేట్ 2-358 లభించింది మరియు యు.ఎస్. ). ఇరవై రెండు ఇ -2 పిల్లలను "&amp;"1931 లో విక్రయించారు, రిటైల్ $ 1,325; 1935 నాటికి, ఖర్చు 75 1475 కు పెరిగింది మరియు ఫిబ్రవరి 1936 లో ఉత్పత్తి ముగిసే సమయానికి, 353 కబ్స్ పెన్సిల్వేనియాలోని బ్రాడ్‌ఫోర్డ్‌లోని ఎమెరీ విమానాశ్రయంలో నిర్మించబడ్డాయి. కాన్ఫిగరేషన్ మరియు యుగం")</f>
        <v>టేలర్ కబ్‌ను మొదట సి. గిల్బర్ట్ టేలర్ ఒక చిన్న, తేలికపాటి మరియు సరళమైన యుటిలిటీ విమానంగా రూపొందించారు, ఇది బాంజింగ్ చమ్మీ నుండి ఉద్భవించింది. ఇది ప్రసిద్ధ పైపర్ జె -3 పిల్ల యొక్క పూర్వీకుడు, మరియు కబ్ సిరీస్ యొక్క మొత్తం ఉత్పత్తి 23,512 విమానం. [1] 1930 లో సి. జి. టేలర్‌తో చీఫ్ ఇంజనీర్‌గా టేలర్ ఎయిర్‌క్రాఫ్ట్ కంపెనీ రెండు-సీట్ల టెన్డం తక్కువ శక్తితో కూడిన విమానాల ఉత్పత్తిని ప్రారంభించింది, టేలర్ కబ్‌ను నియమించింది. ఈ పిల్లలో ఫ్యూజ్‌లేజ్‌లో ఎత్తైన రెక్కలు, ఓపెన్ కాక్‌పిట్, ఫాబ్రిక్-కప్పబడిన గొట్టపు స్టీల్ ఫ్యూజ్‌లేజ్ మరియు USA-35B ఎయిర్‌ఫాయిల్‌ను ఉపయోగించిన చెక్క రెక్కలు ఉన్నాయి. ఇది మొదట 20 హార్స్‌పవర్ (15 కిలోవాట్స్) బ్రౌన్బ్యాక్ "టైగర్ పిల్లి" ఇంజిన్ ద్వారా శక్తిని పొందింది. పులి యొక్క యువ సంతానం ఒక పిల్ల అని పిలువబడేది కాబట్టి, టేలర్ యొక్క అకౌంటెంట్ గిల్బర్ట్ హడ్రెల్ చిన్న విమానం "కబ్" అని పేరు పెట్టడానికి ప్రేరణ పొందాడు. . సెప్టెంబర్ 12, 1930 న, విమానం రన్వే నుండి బయటకు వచ్చినప్పుడు టేలర్ కబ్ యొక్క పరీక్ష ఫ్లైట్ అకస్మాత్తుగా ముగిసింది; అండర్ పవర్ ఇంజిన్ భూమికి ఐదు అడుగుల (1.5 మీటర్లు) కంటే ఎక్కువ మోనోప్లేన్‌ను ఎత్తలేకపోయింది. అక్టోబరులో, ఫ్రాన్స్‌లో ఉత్పత్తి చేయబడిన సాల్మ్సన్ AD-9 రేడియల్ ఇంజిన్ కబ్‌కు మంచి పనితీరును ఇచ్చింది, కాని ఇది నిర్వహించడం ఖరీదైనది. [సైటేషన్ అవసరం] చివరకు ఫిబ్రవరి 1931 లో, టేలర్ మెరుగైన కబ్ ఎయిర్‌ఫ్రేమ్‌ను ప్రవేశపెట్టాడు, ఇది కొత్తగా అభివృద్ధి చేసిన వారి ద్వారా శక్తినిస్తుంది కాంటినెంటల్ మోటార్స్ 37 హార్స్‌పవర్ (27.6 కిలోవాట్) ఎ -40 ఇంజిన్. కొత్త టేలర్ ఇ -2 కబ్‌కు జూన్ 15, 1931 న కేటగిరీ 2 లేదా "మెమో" సర్టిఫికేట్ 2-358 లభించింది మరియు యు.ఎస్. ). ఇరవై రెండు ఇ -2 పిల్లలను 1931 లో విక్రయించారు, రిటైల్ $ 1,325; 1935 నాటికి, ఖర్చు 75 1475 కు పెరిగింది మరియు ఫిబ్రవరి 1936 లో ఉత్పత్తి ముగిసే సమయానికి, 353 కబ్స్ పెన్సిల్వేనియాలోని బ్రాడ్‌ఫోర్డ్‌లోని ఎమెరీ విమానాశ్రయంలో నిర్మించబడ్డాయి. కాన్ఫిగరేషన్ మరియు యుగం</v>
      </c>
      <c r="E132" s="1" t="s">
        <v>2790</v>
      </c>
      <c r="M132" s="1" t="s">
        <v>2791</v>
      </c>
      <c r="N132" s="1" t="str">
        <f>IFERROR(__xludf.DUMMYFUNCTION("GOOGLETRANSLATE(M:M, ""en"", ""te"")"),"లైట్ యుటిలిటీ విమానం")</f>
        <v>లైట్ యుటిలిటీ విమానం</v>
      </c>
      <c r="O132" s="1" t="s">
        <v>2792</v>
      </c>
      <c r="P132" s="1" t="s">
        <v>2793</v>
      </c>
      <c r="Q132" s="1" t="str">
        <f>IFERROR(__xludf.DUMMYFUNCTION("GOOGLETRANSLATE(P:P, ""en"", ""te"")"),"టేలర్ ఎయిర్క్రాఫ్ట్ కంపెనీ")</f>
        <v>టేలర్ ఎయిర్క్రాఫ్ట్ కంపెనీ</v>
      </c>
      <c r="R132" s="1" t="s">
        <v>2794</v>
      </c>
      <c r="S132" s="1" t="s">
        <v>2795</v>
      </c>
      <c r="T132" s="1" t="str">
        <f>IFERROR(__xludf.DUMMYFUNCTION("GOOGLETRANSLATE(S:S, ""en"", ""te"")"),"సి. గిల్బర్ట్ టేలర్")</f>
        <v>సి. గిల్బర్ట్ టేలర్</v>
      </c>
      <c r="U132" s="4">
        <v>11213.0</v>
      </c>
      <c r="V132" s="1">
        <v>353.0</v>
      </c>
      <c r="W132" s="1" t="s">
        <v>453</v>
      </c>
      <c r="X132" s="1" t="s">
        <v>2225</v>
      </c>
      <c r="Y132" s="1" t="s">
        <v>2796</v>
      </c>
      <c r="Z132" s="1" t="s">
        <v>2797</v>
      </c>
      <c r="AA132" s="1" t="s">
        <v>2798</v>
      </c>
      <c r="AB132" s="1" t="s">
        <v>2799</v>
      </c>
      <c r="AD132" s="1" t="s">
        <v>2800</v>
      </c>
      <c r="AE132" s="1" t="s">
        <v>2444</v>
      </c>
      <c r="AF132" s="1" t="s">
        <v>2801</v>
      </c>
      <c r="AG132" s="1" t="s">
        <v>2802</v>
      </c>
      <c r="AH132" s="1" t="s">
        <v>2803</v>
      </c>
      <c r="AJ132" s="1" t="s">
        <v>2447</v>
      </c>
      <c r="AL132" s="1" t="s">
        <v>2804</v>
      </c>
      <c r="AP132" s="1" t="s">
        <v>2805</v>
      </c>
      <c r="AR132" s="1" t="s">
        <v>2806</v>
      </c>
      <c r="AS132" s="1" t="s">
        <v>2807</v>
      </c>
      <c r="AY132" s="1" t="s">
        <v>2808</v>
      </c>
      <c r="AZ132" s="1" t="s">
        <v>2809</v>
      </c>
      <c r="BA132" s="1" t="s">
        <v>275</v>
      </c>
      <c r="BI132" s="1" t="s">
        <v>523</v>
      </c>
      <c r="BX132" s="1" t="s">
        <v>2810</v>
      </c>
      <c r="BY132" s="1" t="s">
        <v>2811</v>
      </c>
    </row>
    <row r="133">
      <c r="A133" s="1" t="s">
        <v>2812</v>
      </c>
      <c r="B133" s="1" t="str">
        <f>IFERROR(__xludf.DUMMYFUNCTION("GOOGLETRANSLATE(A:A, ""en"", ""te"")"),"మాచీ M.B.323")</f>
        <v>మాచీ M.B.323</v>
      </c>
      <c r="C133" s="1" t="s">
        <v>2813</v>
      </c>
      <c r="D133" s="1" t="str">
        <f>IFERROR(__xludf.DUMMYFUNCTION("GOOGLETRANSLATE(C:C, ""en"", ""te"")"),"మాచీ MB.323 అనేది ఇటాలియన్ సింగిల్-ఇంజిన్ బేసిక్ ట్రైనింగ్ మోనోప్లేన్, ఇది మాచీ రూపొందించిన మరియు నిర్మించినది. ఆర్డర్లు ఉంచబడలేదు మరియు ఒక నమూనా మాత్రమే నిర్మించబడింది. ఇటాలియన్ సైనిక సేవలో M.416 ను పూర్తి చేయడానికి ప్రాథమిక శిక్షకుడిగా రూపొందించబడిన MB."&amp;"323 మొట్టమొదట 1952 లో ఎగిరింది. ఇది సింగిల్-ఇంజిన్, తక్కువ-వింగ్ కాంటిలివర్ మోనోప్లేన్, ఇది ముక్కు-మౌంటెడ్ ప్రాట్ &amp; విట్నీ కందిరీగ రేడియల్ ఇంజిన్ మరియు ముడుచుకునే టెయిల్‌వీల్ ల్యాండింగ్ గేర్. ఇది స్లైడింగ్ వన్-పీస్ పందిరితో కప్పబడిన రెండు టెన్డం కాక్‌పిట్"&amp;"‌లను కలిగి ఉంది. ఈ రకాన్ని ఫియట్ G.49 కు వ్యతిరేకంగా అంచనా వేశారు, దీనిని వైమానిక దళం ఇష్టపడింది మరియు MB.323 ఉత్పత్తిలోకి ప్రవేశించలేదు. జేన్ యొక్క అన్ని ప్రపంచ విమానాల నుండి డేటా 1953-54.")</f>
        <v>మాచీ MB.323 అనేది ఇటాలియన్ సింగిల్-ఇంజిన్ బేసిక్ ట్రైనింగ్ మోనోప్లేన్, ఇది మాచీ రూపొందించిన మరియు నిర్మించినది. ఆర్డర్లు ఉంచబడలేదు మరియు ఒక నమూనా మాత్రమే నిర్మించబడింది. ఇటాలియన్ సైనిక సేవలో M.416 ను పూర్తి చేయడానికి ప్రాథమిక శిక్షకుడిగా రూపొందించబడిన MB.323 మొట్టమొదట 1952 లో ఎగిరింది. ఇది సింగిల్-ఇంజిన్, తక్కువ-వింగ్ కాంటిలివర్ మోనోప్లేన్, ఇది ముక్కు-మౌంటెడ్ ప్రాట్ &amp; విట్నీ కందిరీగ రేడియల్ ఇంజిన్ మరియు ముడుచుకునే టెయిల్‌వీల్ ల్యాండింగ్ గేర్. ఇది స్లైడింగ్ వన్-పీస్ పందిరితో కప్పబడిన రెండు టెన్డం కాక్‌పిట్‌లను కలిగి ఉంది. ఈ రకాన్ని ఫియట్ G.49 కు వ్యతిరేకంగా అంచనా వేశారు, దీనిని వైమానిక దళం ఇష్టపడింది మరియు MB.323 ఉత్పత్తిలోకి ప్రవేశించలేదు. జేన్ యొక్క అన్ని ప్రపంచ విమానాల నుండి డేటా 1953-54.</v>
      </c>
      <c r="E133" s="1" t="s">
        <v>2814</v>
      </c>
      <c r="M133" s="1" t="s">
        <v>2815</v>
      </c>
      <c r="N133" s="1" t="str">
        <f>IFERROR(__xludf.DUMMYFUNCTION("GOOGLETRANSLATE(M:M, ""en"", ""te"")"),"శిక్షణ మోనోప్లేన్")</f>
        <v>శిక్షణ మోనోప్లేన్</v>
      </c>
      <c r="P133" s="1" t="s">
        <v>1707</v>
      </c>
      <c r="Q133" s="1" t="str">
        <f>IFERROR(__xludf.DUMMYFUNCTION("GOOGLETRANSLATE(P:P, ""en"", ""te"")"),"మాస్చి")</f>
        <v>మాస్చి</v>
      </c>
      <c r="R133" s="2" t="s">
        <v>1708</v>
      </c>
      <c r="U133" s="1">
        <v>1952.0</v>
      </c>
      <c r="V133" s="1" t="s">
        <v>2072</v>
      </c>
      <c r="W133" s="1">
        <v>2.0</v>
      </c>
      <c r="X133" s="1" t="s">
        <v>2816</v>
      </c>
      <c r="Y133" s="1" t="s">
        <v>2817</v>
      </c>
      <c r="Z133" s="1" t="s">
        <v>2818</v>
      </c>
      <c r="AA133" s="1" t="s">
        <v>2819</v>
      </c>
      <c r="AB133" s="1" t="s">
        <v>2820</v>
      </c>
      <c r="AC133" s="1" t="s">
        <v>2821</v>
      </c>
      <c r="AD133" s="1" t="s">
        <v>2822</v>
      </c>
      <c r="AE133" s="1" t="s">
        <v>2823</v>
      </c>
      <c r="AF133" s="1" t="s">
        <v>1816</v>
      </c>
      <c r="AG133" s="1" t="s">
        <v>2824</v>
      </c>
      <c r="AJ133" s="1" t="s">
        <v>2825</v>
      </c>
      <c r="AK133" s="1" t="s">
        <v>2826</v>
      </c>
      <c r="AT133" s="1" t="s">
        <v>2827</v>
      </c>
      <c r="AU133" s="1" t="str">
        <f>IFERROR(__xludf.DUMMYFUNCTION("GOOGLETRANSLATE(AT:AT, ""en"", ""te"")"),"పోర్ట్ వింగ్‌లో 1 × 7.9 మిమీ మెషిన్ గన్")</f>
        <v>పోర్ట్ వింగ్‌లో 1 × 7.9 మిమీ మెషిన్ గన్</v>
      </c>
      <c r="AV133" s="1" t="s">
        <v>2828</v>
      </c>
      <c r="AW133" s="1" t="str">
        <f>IFERROR(__xludf.DUMMYFUNCTION("GOOGLETRANSLATE(AV:AV, ""en"", ""te"")"),"ప్రాక్టీస్ బాంబుల కోసం రాక్లు")</f>
        <v>ప్రాక్టీస్ బాంబుల కోసం రాక్లు</v>
      </c>
      <c r="BG133" s="1" t="s">
        <v>826</v>
      </c>
    </row>
    <row r="134">
      <c r="A134" s="1" t="s">
        <v>2829</v>
      </c>
      <c r="B134" s="1" t="str">
        <f>IFERROR(__xludf.DUMMYFUNCTION("GOOGLETRANSLATE(A:A, ""en"", ""te"")"),"అబ్రయల్ ఎ -3 ఓరికౌ")</f>
        <v>అబ్రయల్ ఎ -3 ఓరికౌ</v>
      </c>
      <c r="C134" s="1" t="s">
        <v>2830</v>
      </c>
      <c r="D134" s="1" t="str">
        <f>IFERROR(__xludf.DUMMYFUNCTION("GOOGLETRANSLATE(C:C, ""en"", ""te"")"),"A-3 ఒరికౌ (ఫ్రెంచ్ ఫర్ ఆఫ్రికన్ రాబందు) 1927 లో జార్జెస్ అబ్రయల్ రూపొందించిన ఒక చిన్న ఫ్రెంచ్ టూరింగ్ విమానం. ఇది రెండు సీట్ చేయగలదు మరియు 30 kW (40 HP) పిస్టన్ ఇంజిన్‌తో శక్తినిచ్చింది. సాధారణ లక్షణాలు 1920 ల విమానంలో ఈ వ్యాసం ఒక స్టబ్. వికీపీడియా విస్తర"&amp;"ించడం ద్వారా మీరు సహాయపడవచ్చు.")</f>
        <v>A-3 ఒరికౌ (ఫ్రెంచ్ ఫర్ ఆఫ్రికన్ రాబందు) 1927 లో జార్జెస్ అబ్రయల్ రూపొందించిన ఒక చిన్న ఫ్రెంచ్ టూరింగ్ విమానం. ఇది రెండు సీట్ చేయగలదు మరియు 30 kW (40 HP) పిస్టన్ ఇంజిన్‌తో శక్తినిచ్చింది. సాధారణ లక్షణాలు 1920 ల విమానంలో ఈ వ్యాసం ఒక స్టబ్. వికీపీడియా విస్తరించడం ద్వారా మీరు సహాయపడవచ్చు.</v>
      </c>
      <c r="M134" s="1" t="s">
        <v>546</v>
      </c>
      <c r="N134" s="1" t="str">
        <f>IFERROR(__xludf.DUMMYFUNCTION("GOOGLETRANSLATE(M:M, ""en"", ""te"")"),"పర్యటన విమానం")</f>
        <v>పర్యటన విమానం</v>
      </c>
      <c r="P134" s="1" t="s">
        <v>2831</v>
      </c>
      <c r="Q134" s="1" t="str">
        <f>IFERROR(__xludf.DUMMYFUNCTION("GOOGLETRANSLATE(P:P, ""en"", ""te"")"),"జార్జెస్ అబ్రియల్")</f>
        <v>జార్జెస్ అబ్రియల్</v>
      </c>
      <c r="R134" s="1" t="s">
        <v>2832</v>
      </c>
      <c r="S134" s="1" t="s">
        <v>2833</v>
      </c>
      <c r="T134" s="1" t="str">
        <f>IFERROR(__xludf.DUMMYFUNCTION("GOOGLETRANSLATE(S:S, ""en"", ""te"")"),"జి. అబ్రయల్")</f>
        <v>జి. అబ్రయల్</v>
      </c>
      <c r="W134" s="1">
        <v>1.0</v>
      </c>
      <c r="AD134" s="1" t="s">
        <v>2834</v>
      </c>
    </row>
    <row r="135">
      <c r="A135" s="1" t="s">
        <v>2835</v>
      </c>
      <c r="B135" s="1" t="str">
        <f>IFERROR(__xludf.DUMMYFUNCTION("GOOGLETRANSLATE(A:A, ""en"", ""te"")"),"మిత్సుబిషి కి -2")</f>
        <v>మిత్సుబిషి కి -2</v>
      </c>
      <c r="C135" s="1" t="s">
        <v>2836</v>
      </c>
      <c r="D135" s="1" t="str">
        <f>IFERROR(__xludf.DUMMYFUNCTION("GOOGLETRANSLATE(C:C, ""en"", ""te"")"),"మిత్సుబిషి కి -2 (九三式 双 軽 軽 爆撃機 爆撃機 爆撃機 爆撃機 爆撃機 爆撃機 爆撃機 爆撃機 爆撃機 爆撃機 爆撃機, కైసాన్-షికి సాకీ బకుగెకికి, ""ఆర్మీ టైప్ 93 ట్విన్-ఇంజిన్ లైట్ బాంబర్"") ఇంపీరియల్ జపనీస్ ఆర్మీ ఎయిర్ సర్వీస్ (ఇజాస్) కోసం మిత్సుబిషి నిర్మించిన తేలికపాటి బాంబర్ 1930 లు. దాని అనుబంధ"&amp;" మారుపేరు ""లూయిస్"". పురాతన రూపం ఉన్నప్పటికీ, రెండవ చైనా-జపనీస్ యుద్ధం యొక్క ప్రారంభ దశలలో, మంచూకువో మరియు ఉత్తర చైనాలో KI-2 విజయవంతంగా ఉపయోగించబడింది, శత్రు పోరాట యోధుల విమానాల నుండి ప్రమాదం తక్కువగా ఉంది. తరువాత దీనిని శిక్షణా పాత్రలో ఉపయోగించారు. KI-2"&amp;" ముడతలు పెట్టిన మెటల్ అల్లాయ్ డెక్కింగ్‌తో తక్కువ-వింగ్ కాంటిలివర్ మోనోప్లేన్, రడ్డర్లతో జంట రెక్కలు, స్థిర డివైడెడ్ ల్యాండింగ్ గేర్ మరియు రెండు 435 హెచ్‌పి (324 కిలోవాట్) నకాజిమా కోటోబుకి రేడియల్ ఇంజిన్‌లతో శక్తినిచ్చారు. గరిష్ట వేగం 225 కిమీ/గం (140 mph"&amp;"), సాధారణ పరిధి 900 కిమీ (490 ఎన్ఎమ్ఐ; 560 మిఐ) మరియు గరిష్ట టేకాఫ్ బరువు 4,550 కిలోలు (10,030 ఎల్బి). సింగిల్ 7.7 మిమీ (0.303 అంగుళాలు) మెషిన్ గన్స్ సెమీ-కప్పబడిన ముక్కు మరియు డోర్సల్ స్థానాల్లో అమర్చబడ్డాయి మరియు ఇది గరిష్టంగా 500 కిలోల (1,100 పౌండ్లు) "&amp;"బాంబు లోడ్ను కలిగి ఉంటుంది. KI-2 దాని స్థిరమైన సహచరుడు మిత్సుబిషి కి -1 లాగా ఉంది, ఇది 1927 లో జంకర్స్ ఎస్ 36 యొక్క అనుసరణ. జంకర్ యొక్క స్వీడిష్ అనుబంధ సంస్థ అబ్ ఫ్లైగిండస్ట్రి వద్ద జంకర్స్ K37 లోకి సైనికీకరించబడింది, ఇది స్వీడన్ లోని మాల్మ్న్ వద్ద లిమ్హా"&amp;"మ్న్ వద్ద, ఇది చేరుకోగలిగింది సమకాలీన ఫైటర్ విమానాల ద్వారా ఎత్తులు సాధించలేవు. ఏదేమైనా, 1930 నాటికి బ్రిస్టల్ బుల్డాగ్ ఫైటర్ మరియు జంకర్స్ వంటి పరిణామాల కారణంగా ఈ ప్రయోజనం కోల్పోయింది. 1931 లో, మిత్సుబిషి నైనెంకి కె.కె. జపాన్‌లో జంకర్స్ విమానాల యొక్క కొన్"&amp;"ని సైనిక మార్పిడులను అధ్యయనం చేయడానికి లిమ్హామ్ సౌకర్యాలను సందర్శించి, ఏకైక K37 ప్రోటోటైప్ S-AABP (EX D-1252 S36-Prototype) ను కొనుగోలు చేసింది, అలాగే లైసెన్స్ పొందిన ఉత్పత్తి కోసం ఒక ఒప్పందంపై సంతకం చేసే అన్ని అభివృద్ధి పత్రాలు. K37 ప్రోటోటైప్‌ను జపాన్‌క"&amp;"ు తీసుకువచ్చారు మరియు 1931 నాటి మంచూరియన్ సంఘటనలో పోరాటంలో పరీక్షించారు, దీని తరువాత ఇజాస్ మిత్సుబిషికి భారీ మరియు తేలికపాటి బాంబర్ వైవిధ్యాలను ఉత్పత్తి చేయడానికి అధికారం ఇచ్చింది. మిత్సుబిషి కి -1 హెవీ బాంబర్ చాలా పెద్ద కొత్త డిజైన్, ఇది K37 యొక్క సాధారణ"&amp;" అమరికను మాత్రమే అనుసరించి ఆగస్టు 1932 లో ప్రయాణించారు. మే 1933. ఫ్యూజ్‌లేజ్‌ను మిత్సుబిషి పున es రూపకల్పన చేసింది, కాని అదనపు ఐలెరాన్‌లు మినహా రెక్కలు ఎక్కువగా మారవు. మిత్సుబిషి మొత్తం 113 విమానాలను నిర్మించింది మరియు అదనంగా 13 విమానాలను 1933-1936 నుండి "&amp;"కవాసాకి కోకాకి కోగీ కెకె నిర్మించారు. [1] ముక్కు టరెట్ మరియు సెమీ-రిట్రాక్టబుల్ మెయిన్ ల్యాండింగ్ గేర్‌తో మరియు రెండు 559 హెచ్‌పి (417 కిలోవాట్ HA-8 (ఆర్మీ టైప్ 94 550HP ఎయిర్ కూల్డ్ రేడియల్) ఇంజన్లు. పరిచయం చేసే సమయానికి అప్పటికే వాడుకలో లేనప్పటికీ, ఇది "&amp;"మంచూకువో యొక్క పసిఫికేషన్ యొక్క ప్రతిఘటన కార్యకలాపాలలో మరియు ఉత్తర చైనాలో పోరాటంలో రెండవ చైనా-జపనీస్ యుద్ధంలో పరిమిత ఉపయోగంలో గొప్ప విజయంతో ఉపయోగించబడింది. శత్రు యోధుల దాడికు హాని కలిగిస్తుంది మరియు 1930 ల చివరి నాటికి విమానాల ద్వారా ఎక్కువ శ్రేణి మరియు ప"&amp;"ేలోడ్‌తో భర్తీ చేయబడింది, రెండు వెర్షన్లు వారి ఎగిరే వృత్తిని శిక్షణ పాత్రలో ముగించాయి. KI-2-II యొక్క పౌర సంస్కరణను ఓహోరి (ఫీనిక్స్) అని ఆసాహి షింబున్ వార్తాపత్రిక కొనుగోలు చేసింది మరియు 1936 నుండి 1939 వరకు అనేక సుదూర రికార్డును మరియు ""గుడ్విల్"" విమానా"&amp;"లను చేసింది. J- బేయిడ్, ఇది కవర్ చేయబడింది, ఇది కవర్ చేయబడింది తచికావా మిలిటరీ ఎయిర్ బేస్ నుండి బ్యాంకాక్ వరకు 4,930 కిమీ (2,660 ఎన్ఎమ్ఐ; 3,060 మైళ్ళు) డిసెంబర్ 1936 లో 21 గంటల 36 నిమిషాల్లో ఎగురుతున్న సమయం, మరియు 1939 ప్రారంభంలో 9,300 కిలోమీటర్ల (5,000 ఎ"&amp;"న్ఎమ్ఐ; 5,800 మి) రౌండ్-చైనా ఫ్లైట్ సాధించింది. జపనీస్ విమానం నుండి డేటా, 1910-1941 [1] సాధారణ లక్షణాలు పనితీరు ఆయుధ సంబంధిత జాబితాలు")</f>
        <v>మిత్సుబిషి కి -2 (九三式 双 軽 軽 爆撃機 爆撃機 爆撃機 爆撃機 爆撃機 爆撃機 爆撃機 爆撃機 爆撃機 爆撃機 爆撃機, కైసాన్-షికి సాకీ బకుగెకికి, "ఆర్మీ టైప్ 93 ట్విన్-ఇంజిన్ లైట్ బాంబర్") ఇంపీరియల్ జపనీస్ ఆర్మీ ఎయిర్ సర్వీస్ (ఇజాస్) కోసం మిత్సుబిషి నిర్మించిన తేలికపాటి బాంబర్ 1930 లు. దాని అనుబంధ మారుపేరు "లూయిస్". పురాతన రూపం ఉన్నప్పటికీ, రెండవ చైనా-జపనీస్ యుద్ధం యొక్క ప్రారంభ దశలలో, మంచూకువో మరియు ఉత్తర చైనాలో KI-2 విజయవంతంగా ఉపయోగించబడింది, శత్రు పోరాట యోధుల విమానాల నుండి ప్రమాదం తక్కువగా ఉంది. తరువాత దీనిని శిక్షణా పాత్రలో ఉపయోగించారు. KI-2 ముడతలు పెట్టిన మెటల్ అల్లాయ్ డెక్కింగ్‌తో తక్కువ-వింగ్ కాంటిలివర్ మోనోప్లేన్, రడ్డర్లతో జంట రెక్కలు, స్థిర డివైడెడ్ ల్యాండింగ్ గేర్ మరియు రెండు 435 హెచ్‌పి (324 కిలోవాట్) నకాజిమా కోటోబుకి రేడియల్ ఇంజిన్‌లతో శక్తినిచ్చారు. గరిష్ట వేగం 225 కిమీ/గం (140 mph), సాధారణ పరిధి 900 కిమీ (490 ఎన్ఎమ్ఐ; 560 మిఐ) మరియు గరిష్ట టేకాఫ్ బరువు 4,550 కిలోలు (10,030 ఎల్బి). సింగిల్ 7.7 మిమీ (0.303 అంగుళాలు) మెషిన్ గన్స్ సెమీ-కప్పబడిన ముక్కు మరియు డోర్సల్ స్థానాల్లో అమర్చబడ్డాయి మరియు ఇది గరిష్టంగా 500 కిలోల (1,100 పౌండ్లు) బాంబు లోడ్ను కలిగి ఉంటుంది. KI-2 దాని స్థిరమైన సహచరుడు మిత్సుబిషి కి -1 లాగా ఉంది, ఇది 1927 లో జంకర్స్ ఎస్ 36 యొక్క అనుసరణ. జంకర్ యొక్క స్వీడిష్ అనుబంధ సంస్థ అబ్ ఫ్లైగిండస్ట్రి వద్ద జంకర్స్ K37 లోకి సైనికీకరించబడింది, ఇది స్వీడన్ లోని మాల్మ్న్ వద్ద లిమ్హామ్న్ వద్ద, ఇది చేరుకోగలిగింది సమకాలీన ఫైటర్ విమానాల ద్వారా ఎత్తులు సాధించలేవు. ఏదేమైనా, 1930 నాటికి బ్రిస్టల్ బుల్డాగ్ ఫైటర్ మరియు జంకర్స్ వంటి పరిణామాల కారణంగా ఈ ప్రయోజనం కోల్పోయింది. 1931 లో, మిత్సుబిషి నైనెంకి కె.కె. జపాన్‌లో జంకర్స్ విమానాల యొక్క కొన్ని సైనిక మార్పిడులను అధ్యయనం చేయడానికి లిమ్హామ్ సౌకర్యాలను సందర్శించి, ఏకైక K37 ప్రోటోటైప్ S-AABP (EX D-1252 S36-Prototype) ను కొనుగోలు చేసింది, అలాగే లైసెన్స్ పొందిన ఉత్పత్తి కోసం ఒక ఒప్పందంపై సంతకం చేసే అన్ని అభివృద్ధి పత్రాలు. K37 ప్రోటోటైప్‌ను జపాన్‌కు తీసుకువచ్చారు మరియు 1931 నాటి మంచూరియన్ సంఘటనలో పోరాటంలో పరీక్షించారు, దీని తరువాత ఇజాస్ మిత్సుబిషికి భారీ మరియు తేలికపాటి బాంబర్ వైవిధ్యాలను ఉత్పత్తి చేయడానికి అధికారం ఇచ్చింది. మిత్సుబిషి కి -1 హెవీ బాంబర్ చాలా పెద్ద కొత్త డిజైన్, ఇది K37 యొక్క సాధారణ అమరికను మాత్రమే అనుసరించి ఆగస్టు 1932 లో ప్రయాణించారు. మే 1933. ఫ్యూజ్‌లేజ్‌ను మిత్సుబిషి పున es రూపకల్పన చేసింది, కాని అదనపు ఐలెరాన్‌లు మినహా రెక్కలు ఎక్కువగా మారవు. మిత్సుబిషి మొత్తం 113 విమానాలను నిర్మించింది మరియు అదనంగా 13 విమానాలను 1933-1936 నుండి కవాసాకి కోకాకి కోగీ కెకె నిర్మించారు. [1] ముక్కు టరెట్ మరియు సెమీ-రిట్రాక్టబుల్ మెయిన్ ల్యాండింగ్ గేర్‌తో మరియు రెండు 559 హెచ్‌పి (417 కిలోవాట్ HA-8 (ఆర్మీ టైప్ 94 550HP ఎయిర్ కూల్డ్ రేడియల్) ఇంజన్లు. పరిచయం చేసే సమయానికి అప్పటికే వాడుకలో లేనప్పటికీ, ఇది మంచూకువో యొక్క పసిఫికేషన్ యొక్క ప్రతిఘటన కార్యకలాపాలలో మరియు ఉత్తర చైనాలో పోరాటంలో రెండవ చైనా-జపనీస్ యుద్ధంలో పరిమిత ఉపయోగంలో గొప్ప విజయంతో ఉపయోగించబడింది. శత్రు యోధుల దాడికు హాని కలిగిస్తుంది మరియు 1930 ల చివరి నాటికి విమానాల ద్వారా ఎక్కువ శ్రేణి మరియు పేలోడ్‌తో భర్తీ చేయబడింది, రెండు వెర్షన్లు వారి ఎగిరే వృత్తిని శిక్షణ పాత్రలో ముగించాయి. KI-2-II యొక్క పౌర సంస్కరణను ఓహోరి (ఫీనిక్స్) అని ఆసాహి షింబున్ వార్తాపత్రిక కొనుగోలు చేసింది మరియు 1936 నుండి 1939 వరకు అనేక సుదూర రికార్డును మరియు "గుడ్విల్" విమానాలను చేసింది. J- బేయిడ్, ఇది కవర్ చేయబడింది, ఇది కవర్ చేయబడింది తచికావా మిలిటరీ ఎయిర్ బేస్ నుండి బ్యాంకాక్ వరకు 4,930 కిమీ (2,660 ఎన్ఎమ్ఐ; 3,060 మైళ్ళు) డిసెంబర్ 1936 లో 21 గంటల 36 నిమిషాల్లో ఎగురుతున్న సమయం, మరియు 1939 ప్రారంభంలో 9,300 కిలోమీటర్ల (5,000 ఎన్ఎమ్ఐ; 5,800 మి) రౌండ్-చైనా ఫ్లైట్ సాధించింది. జపనీస్ విమానం నుండి డేటా, 1910-1941 [1] సాధారణ లక్షణాలు పనితీరు ఆయుధ సంబంధిత జాబితాలు</v>
      </c>
      <c r="E135" s="1" t="s">
        <v>2837</v>
      </c>
      <c r="M135" s="1" t="s">
        <v>2838</v>
      </c>
      <c r="N135" s="1" t="str">
        <f>IFERROR(__xludf.DUMMYFUNCTION("GOOGLETRANSLATE(M:M, ""en"", ""te"")"),"లైట్ బాంబర్")</f>
        <v>లైట్ బాంబర్</v>
      </c>
      <c r="O135" s="1" t="s">
        <v>2839</v>
      </c>
      <c r="P135" s="1" t="s">
        <v>2240</v>
      </c>
      <c r="Q135" s="1" t="str">
        <f>IFERROR(__xludf.DUMMYFUNCTION("GOOGLETRANSLATE(P:P, ""en"", ""te"")"),"మిత్సుబిషి హెవీ ఇండస్ట్రీస్")</f>
        <v>మిత్సుబిషి హెవీ ఇండస్ట్రీస్</v>
      </c>
      <c r="R135" s="1" t="s">
        <v>2241</v>
      </c>
      <c r="U135" s="3">
        <v>12175.0</v>
      </c>
      <c r="V135" s="1">
        <v>187.0</v>
      </c>
      <c r="W135" s="1">
        <v>3.0</v>
      </c>
      <c r="X135" s="1" t="s">
        <v>2840</v>
      </c>
      <c r="Y135" s="1" t="s">
        <v>2841</v>
      </c>
      <c r="Z135" s="1" t="s">
        <v>2842</v>
      </c>
      <c r="AA135" s="1" t="s">
        <v>2843</v>
      </c>
      <c r="AB135" s="1" t="s">
        <v>2844</v>
      </c>
      <c r="AC135" s="1" t="s">
        <v>2845</v>
      </c>
      <c r="AD135" s="1" t="s">
        <v>2846</v>
      </c>
      <c r="AE135" s="1" t="s">
        <v>2847</v>
      </c>
      <c r="AF135" s="1" t="s">
        <v>382</v>
      </c>
      <c r="AG135" s="1" t="s">
        <v>2370</v>
      </c>
      <c r="AM135" s="1" t="s">
        <v>2848</v>
      </c>
      <c r="AN135" s="1" t="str">
        <f>IFERROR(__xludf.DUMMYFUNCTION("GOOGLETRANSLATE(AM:AM, ""en"", ""te"")"),"ఇంపీరియల్ జపనీస్ ఆర్మీ ఎయిర్ సర్వీస్ (ఇజాస్)")</f>
        <v>ఇంపీరియల్ జపనీస్ ఆర్మీ ఎయిర్ సర్వీస్ (ఇజాస్)</v>
      </c>
      <c r="AO135" s="1" t="s">
        <v>2849</v>
      </c>
      <c r="AP135" s="1" t="s">
        <v>2850</v>
      </c>
      <c r="AT135" s="1" t="s">
        <v>2851</v>
      </c>
      <c r="AU135" s="1" t="str">
        <f>IFERROR(__xludf.DUMMYFUNCTION("GOOGLETRANSLATE(AT:AT, ""en"", ""te"")"),"2 × నుండి 3 × 7.7 మిమీ (0.303 అంగుళాలు) మెషిన్ గన్స్")</f>
        <v>2 × నుండి 3 × 7.7 మిమీ (0.303 అంగుళాలు) మెషిన్ గన్స్</v>
      </c>
      <c r="AV135" s="1" t="s">
        <v>2852</v>
      </c>
      <c r="AW135" s="1" t="str">
        <f>IFERROR(__xludf.DUMMYFUNCTION("GOOGLETRANSLATE(AV:AV, ""en"", ""te"")"),"300 కిలోలు (660 ఎల్బి) (చిన్న పరుగు) లేదా 500 కిలోలు (1,100 ఎల్బి) (భారీ పరుగు) బాంబులు")</f>
        <v>300 కిలోలు (660 ఎల్బి) (చిన్న పరుగు) లేదా 500 కిలోలు (1,100 ఎల్బి) (భారీ పరుగు) బాంబులు</v>
      </c>
      <c r="BA135" s="1" t="s">
        <v>1926</v>
      </c>
      <c r="BE135" s="1" t="s">
        <v>2853</v>
      </c>
    </row>
    <row r="136">
      <c r="A136" s="1" t="s">
        <v>2854</v>
      </c>
      <c r="B136" s="1" t="str">
        <f>IFERROR(__xludf.DUMMYFUNCTION("GOOGLETRANSLATE(A:A, ""en"", ""te"")"),"కాప్రోని ca.135")</f>
        <v>కాప్రోని ca.135</v>
      </c>
      <c r="C136" s="1" t="s">
        <v>2855</v>
      </c>
      <c r="D136" s="1" t="str">
        <f>IFERROR(__xludf.DUMMYFUNCTION("GOOGLETRANSLATE(C:C, ""en"", ""te"")"),"కాప్రోని ca.135 అనేది ఇటలీలోని బెర్గామోలో సిజేర్ పల్లవిసినో రూపొందించిన ఇటాలియన్ మీడియం బాంబర్. ఇది 1935 లో మొట్టమొదటిసారిగా ప్రయాణించింది మరియు 1937 లో పెరువియన్ వైమానిక దళంతో మరియు జనవరి 1938 లో రెజియా ఏరోనాటికా (ఇటాలియన్ రాయల్ ఎయిర్ ఫోర్స్) తో సేవలోకి "&amp;"ప్రవేశించింది. .325 మాక్-అప్ రూపంలో మాత్రమే నిర్మించబడింది. జనరల్ వల్లే (రెజియా ఏరోనాటికా యొక్క చీఫ్ ఆఫ్ స్టాఫ్) ""ఆర్-ప్లాన్"" ను ప్రారంభించారు-ఇది ఇటలీ యొక్క వైమానిక దళాన్ని ఆధునీకరించడానికి మరియు 1940 నాటికి 3,000 విమానాల బలాన్ని ఇవ్వడానికి రూపొందించబడ"&amp;"ింది. 1934 చివరిలో ఒక బాంబర్ కోసం ఒక పోటీ జరిగింది కింది స్పెసిఫికేషన్లతో: పైకప్పు మరియు శ్రేణి లక్షణాలు నెరవేర్చబడలేదు, కానీ ప్రవేశించిన దాదాపు అన్ని యంత్రాల ద్వారా వేగం మించిపోయింది. పోటీ ముగింపులో, ""విజేతలు"" ca.135 (204 విమానాలతో ఆదేశించడంతో), ఫియట్ "&amp;"Br.20 (204), సావోయా-మార్చెట్టి SM.79 (96), CANT Z.1007 (49 ), మరియు పియాగియో p.32 (12). ఈ విమానాల శ్రేణి ఇటాలియన్ విమానయాన పరిశ్రమను బాధపెట్టిన అరాచకం, క్లయింట్లిజం మరియు అసమర్థతకు రుజువు. రెజియా ఏరోనాటికా (ఇటాలియన్ రాయల్ ఎయిర్ ఫోర్స్) చేత వనరులను నిరంతరం"&amp;" వృధా చేయడం అధ్వాన్నంగా ఉంది. అప్పటికే వాడుకలో లేని విమానాల కోసం ఆర్డర్లు ఇవ్వబడ్డాయి. పోటీ విజేతలు ఎల్లప్పుడూ ఉత్తమమైనది కాదు - Br.20 SM.79 కు అనుకూలంగా పట్టించుకోలేదు, ఇది పోటీలో కూడా ప్రవేశించని విమానం. Ca.135 ను మిలన్ లోని కాప్రోని యొక్క ప్రధాన తాలిడో"&amp;" ఫ్యాక్టరీలో నిర్మించవలసి ఉంది, అందువల్ల ఈ రకానికి కాప్రోని-బెర్గామాస్చి ca.300 సిరీస్‌లో కాకుండా ప్రధాన కాప్రోని సీక్వెన్స్‌లో హోదా ఉంది. ఏదేమైనా, ఈ ప్రాజెక్ట్ పోంటే శాన్ పియట్రో వద్ద ఉంచబడింది మరియు 1934-35లో (ఈ కాలానికి సుదీర్ఘ నిర్మాణ సమయం) పూర్తయిన ప"&amp;"్రోటోటైప్, ఏప్రిల్ 1 న మొదట ఎగురవేయబడింది. ప్రాజెక్ట్ చీఫ్ క్యాబ్ (కాప్రోని ఏరియోనాటికా బెర్గామాస్కా) యొక్క సిజేర్ పల్లవిసినో. కొత్త బాంబర్ కాప్రోని విమానాల ""సెంచరీ సిరీస్"" లో ఉన్నప్పటికీ, ఇది కాప్రోని ca.310 ను పోలి ఉంటుంది, దాని గుండ్రని ముక్కు, రెండు"&amp;" ఇంజన్లు, తక్కువ-స్లాంగ్ ఫ్యూజ్‌లేజ్ మరియు రెక్కలు చాలా పొడవైన తీగతో ఉన్నాయి. అనేక సంస్కరణలు వేర్వేరు ఇంజిన్లతో అమర్చబడ్డాయి మరియు కొన్ని గుర్తించదగిన పనితీరు తేడాలు ఉన్నాయి. ఈ నమూనాను రెండు 623 kW (835 HP) (4,000 m/13,123 అడుగుల వద్ద) ఐసోటా ఫ్రాస్చిని అస"&amp;"్సో XI.RC రేడియల్ ఇంజన్లు మొదట్లో రెండు బ్లేడెడ్ చెక్క ప్రొపెల్లర్లతో అమర్చారు. ఇది పొడవు 14.5 మీ (48 అడుగులు), 18.96 మీ (62.2 అడుగులు) రెక్కలు మరియు 61.5 మీ 2 (662 చదరపు అడుగులు) రెక్క ఉపరితలం కలిగి ఉంది. దీని బరువు 5,606 కిలోలు (12,359 పౌండ్లు) ఖాళీగా ఉ"&amp;"ంది మరియు 2,875 కిలోల (6,338 పౌండ్లు) ఉపయోగకరమైన లోడ్ కలిగి ఉంది. నిర్మాణాత్మకంగా, ఇది మిశ్రమ పదార్థాలతో నిర్మించబడింది, ఒత్తిడితో కూడిన-చర్మం ఫార్వర్డ్ ఫ్యూజ్‌లేజ్ మరియు కలప మరియు ఫాబ్రిక్-కప్పబడిన స్టీల్-ట్యూబ్ వెనుక విభాగంతో; రెక్కలు లోహం మరియు చెక్కతో"&amp;" ఉంటాయి, ఫాబ్రిక్ మరియు కలపను కవరింగ్ గా ఉపయోగిస్తాయి. రెక్కలు మొత్తం పొడవులో 1⁄3 కన్నా ఎక్కువ, మరియు రెండు స్పార్స్ చెక్క నిర్మాణాన్ని కలిగి ఉన్నాయి, వీటిని ప్లైవుడ్ మరియు లోహంతో కప్పారు. బలం గుణకం 7.5. తోక ఉపరితలాలు మెటల్ మరియు ప్లైవుడ్‌తో కప్పబడిన చెక్"&amp;"కతో నిర్మించబడ్డాయి. లోపలి రెక్కలలో రెండు ట్యాంకులతో ఇంధన వ్యవస్థ మొత్తం 2,200 ఎల్ (581 యుఎస్ గాల్) కలిగి ఉంది. CA.135 యొక్క ఫ్యూజ్‌లేజ్ ఆకారం చాలా భిన్నంగా ఉంది, ఉదాహరణకు, ఫియట్ Br.20. తరువాతి అమెరికన్ B-25 మిచెల్ ను పోలిస్తే, Ca.135, దాని తక్కువ ఫ్యూజ్‌"&amp;"లేజ్‌తో అమెరికన్ B-26 మారౌడర్‌ను పోలి ఉంటుంది. దాని పొడవైన ముక్కు బాంబు-ఐమెర్ (బొంబార్డియర్) మరియు ఫ్రంట్ టరెట్ (పియాగ్గియో p.108 మరియు తరువాత బ్రిటిష్ బాంబర్ల మాదిరిగానే) ఉంది. ముక్కు యొక్క ముందు భాగం విమానం నుండి త్వరగా నిష్క్రమించడానికి అనుమతించదగినది."&amp;" ఇది కాక్‌పిట్ పైకప్పులో రెండు తలుపులు కూడా కలిగి ఉంది, పైలట్‌లకు అత్యవసర పరిస్థితుల్లో తప్పించుకునే అవకాశం ఇస్తుంది. ముక్కుకు ప్రవేశించడంలో కుడి చేతి సీటు మడవవచ్చు. మధ్య-ఫ్యూజ్‌లేజ్‌లోని టరెట్‌లో ఒకే 12.7 మిమీ (0.5 అంగుళాలు), కో-పైలట్ చేత నిర్వహించబడుతుం"&amp;"ది. ఫ్లైట్ ఇంజనీర్ కోసం ఒక సీటు తరువాత అమర్చారు. వైర్‌లెస్ ఆపరేటర్ స్టేషన్, AFT ఫ్యూజ్‌లేజ్‌లో, AR350/AR5 (ఇటాలియన్ బాంబర్‌ల ప్రమాణం), రేడియోగోనియోమీటర్ (P63N), OMI AGR.90 ఫోటోగ్రాఫిక్-ప్లానియ్రిక్ మెషిన్ లేదా ఇలాంటి AGR 61 తో అమర్చారు. ఏప్రిల్ 3 కెమెరాతో"&amp;" అమర్చబడి, పరిష్కరించబడనప్పటికీ, సాధారణంగా చిన్న విండో ద్వారా నిర్వహించబడుతుంది. వైర్‌లెస్ ఆపరేటర్‌లో వెంట్రల్ స్థానంలో 12.7 మిమీ (0.5 అంగుళాలు) మెషిన్ గన్ కూడా ఉంది. ఈ పరికరాలన్నీ అతన్ని చాలా బిజీగా చేశాయి; ఫలితంగా, అదనపు మనిషి తరచుగా తీసుకువెళతారు. ఈ వి"&amp;"మానం ముక్కు, కాక్‌పిట్ మరియు సెంట్రల్ మరియు వెనుక ఫ్యూజ్‌లేజ్‌లో చాలా విస్తృత మెరుస్తున్న ఉపరితలాలను కలిగి ఉంది; ఇతర ఇటాలియన్ విమానాల కంటే చాలా ఎక్కువ. ఈ విమానం మూడు మెషిన్ గన్లతో అమర్చబడింది: ఎగువ టరెట్ RSP లో రెండు 12.7 మిమీ (0.5 అంగుళాలు) క్యాలిబర్. ము"&amp;"క్కులో బొడ్డు-స్టాండ్ మరియు ఒక 7.7 మిమీ (0.303 అంగుళాలు) క్యాలిబర్ తుపాకీ. 350 కలిగి ఉన్న 7.7 మిమీ (0.303 అంగుళాలు) మినహా అన్నీ 500 రౌండ్లు కలిగి ఉన్నాయి. చాలా ఇటాలియన్ బాంబర్ల మాదిరిగా బామ్‌బ్లోడ్ మొత్తం బరువు పరంగా ఆకట్టుకునే దానికంటే తక్కువగా ఉంది, కాన"&amp;"ీ సాపేక్షంగా సరళమైనది, పాత్రను బట్టి-యాంటీ-షిప్ నుండి క్లోజ్ వరకు వాయు మద్దతు: విమానం దాని సమకాలీనులలో చాలా మంది కంటే మెరుగైన బాంబు సామర్థ్యాన్ని కలిగి ఉంది (SM.79 తీసుకువెళ్ళవచ్చు: 2 × 500 కిలోలు/1,100, 5 × 250 కిలోలు/550 ఎల్బి, 12 × 100 కిలోలు/220 ఎల్బి"&amp;" లేదా 50 కిలోలు/110 ఎల్బి బాంబులు, లేదా 700 × 1–2 కిలోలు/2-4 ఎల్బి బాంబులు). ఈ విమానం తక్కువగా ఉంది, గరిష్టంగా 363 కిమీ/గం (226 mph) 4,500 మీ (14,800 అడుగులు) మరియు అధిక కనీస వేగం 130 కిమీ/గం (81 mph), (స్లాట్లు లేవు, మరియు బహుశా కూడా ఉండకపోవచ్చు ఫ్లాప్స్"&amp;"). పైకప్పు 6,000 మీ (20,000 అడుగులు) మాత్రమే మరియు ఓర్పు, థొరెటల్ 70% వద్ద, 1,600 కిమీ (990 మైళ్ళు). ఆల్-అప్ బరువు చాలా ఎక్కువగా ఉంది, మొత్తం 8,725 కిలోలు (19,235 పౌండ్లు), 7,375 కిలోల (16,259 పౌండ్లు) కాదు. మొత్తం పేలోడ్ 2,800 కిలోలు (6,200 ఎల్బి) సిబ్బం"&amp;"ది (320+ కిలోలు/705+ ఎల్బి), ఆయుధాలు (200 కిలోలు/441 ఎల్బి), రేడియోలు మరియు ఇతర పరికరాలు (100 కిలోల/220 ఎల్బి), ఇంధనం (2,200 ఎల్ మధ్య భాగస్వామ్యం చేయబడింది /581 యుఎస్ గాల్), ఆయిల్ (1,500 కిలోలు/3,307 పౌండ్లు), ఆక్సిజన్ మరియు బాంబులు. గరిష్ట బామ్‌బ్లోడ్‌తో"&amp;" పూర్తి లోడ్ ఇంధనాన్ని మోసే అవకాశం లేదు, (ఇతర ఇటాలియన్ బాంబర్లు సాధారణంగా 3,300–3,600 కిలోలు/7,275-7,937 ఎల్బి పేలోడ్ చేయగలవు). అధికంగా లోడ్ చేసినప్పుడు శక్తి లేకపోవడం టేకాఫ్‌లు చేసింది, అసాధ్యం. నిజమే, సాధారణ లోడ్‌తో కూడా, టేకాఫ్‌లు సమస్యాత్మకం. టేకాఫ్ మ"&amp;"రియు ల్యాండింగ్ దూరాలు 418 మీ (1,371 అడుగులు) మరియు 430 మీ (1,410 అడుగులు). 1,200 కిలోల (2,650 పౌండ్లు) తో 550 కిలోలు (1,210 ఎల్బి) మరియు 1,200 కిమీ (750 మైళ్ళు) తో 2,200 కిమీ (1,400 మైళ్ళు) మరియు 1,200 కిమీ (750 మైళ్ళు) భరోసా ఇవ్వడానికి ఈ శ్రేణి మంచిది. "&amp;"ఉత్పత్తి సంస్కరణను రెండు ఇన్లైన్ లిక్విడ్-కూల్డ్ అస్సో XI RC.40 ఇంజన్లతో అమర్చారు, ఒక్కొక్కటి 4,000 మీ (13,120 అడుగులు) వద్ద 671 కిలోవాట్ (900 హెచ్‌పి) ను ఇస్తాయి. ఏరోడైనమిక్ డ్రాగ్ తగ్గించబడింది, మూడు-బ్లేడెడ్ మెటల్ ప్రొపెల్లర్లు సిద్ధాంతపరంగా మరింత సమర్"&amp;"థవంతంగా పనిచేస్తాయి. ఈ కొత్త ఇంజన్లు ఈ విమానం గరిష్టంగా 400 కిమీ/గం (250 mph) వేగాన్ని 4,000 మీ (13,120 అడుగులు) వద్ద ఇచ్చాయి. ఇది 5.5 నిమిషాల్లో 2,000 మీ (6,560 అడుగులు), 12.1 నిమిషాల్లో 4,000 మీ (13,120 అడుగులు) మరియు 16.9 నిమిషాల్లో 5,000 మీ (16,400 అడ"&amp;"ుగులు) కు ఎక్కవచ్చు. అయినప్పటికీ, ఈ విమానం ఇంకా బలహీనంగా ఉంది, కాబట్టి 746 kW (1,000 HP) పియాగియో P.XI ఇంజిన్లతో అమర్చిన 1939 ca.135mod అభివృద్ధి చేయబడింది. ఈ విమానం ఇతరులకు (BR.20 వంటివి) మరియు పూర్తిగా సంతృప్తికరంగా లేని సాంకేతిక పరిజ్ఞానంతో ఆలస్యంగా వచ"&amp;"్చింది. అయినప్పటికీ, 19 జూన్ 1937 న రెజియా ఏరోనాటికా నుండి 32 విమానాలకు ఒక ఉత్తర్వు ఉంది. వారు BR మరియు SM బాంబర్ల తరువాత ఒక సంవత్సరం తరువాత, జనవరి 1938 లో సేవల్లోకి ప్రవేశించడం ప్రారంభించారు. 1938 లో ఏడు విమానాలను స్పానిష్ అంతర్యుద్ధంలో పనిచేయడానికి ఏవియ"&amp;"ాజియోన్ లెజియోనారియాకు కేటాయించారు. ఈ టిపో స్పాగ్నా (""స్పానిష్ రకం"") విమానం ఫియట్ A.80 R.C.41 ఇంజిన్లతో రీఫిట్ చేయబడింది, ఇది 746 kW (1,000 HP) వద్ద రేట్ చేయబడింది. మొదటి ఏడు విమానాలను - ca.135 లను - స్పెయిన్‌కు తీసుకువెళ్ళడానికి 11 వింగ్ నుండి వచ్చిన స"&amp;"ిబ్బందిని తాలిడో (మిలన్ వెలుపల) కు పంపారు. టేకాఫ్ మీద ఒకటి దెబ్బతింది, మిగిలిన ఆరుగురు రోమ్ సమీపంలోని సియాంపినోకు వెళ్లారు, అక్కడ ఇద్దరూ ల్యాండింగ్‌లో నష్టం కలిగించారు. మరమ్మతులు మరియు కొన్ని మార్పుల తరువాత, ఏడు విమానాలు 1938 చివరి వరకు స్పెయిన్‌కు బయలుదే"&amp;"రడానికి సిద్ధంగా లేవు. ఫ్లైట్ సమయంలో ఐసింగ్ ఇటలీకి తిరిగి రావాలని బలవంతం చేశారు మరియు ముగ్గురు సముద్రంలో కూలిపోయారు. పాల్మా డి మల్లోర్కా వద్ద ఇద్దరు మాత్రమే వచ్చారు, అక్కడ వారు ఆరు నెలలు ఉపయోగించబడలేదు. విమానం యొక్క ఉత్పత్తి ప్రారంభంలో 32 విమానాలు, వాటిలో"&amp;" ఎనిమిది మంది ca.135ss, కొన్ని ca.135mod గా మార్చబడ్డాయి. మొట్టమొదటి CA.135BI లు 1938 లో నిర్మించబడ్డాయి. వాటిని 746 kW (1,000 HP) పియాగియో P.XI RC.40 ఇంజన్లతో అమర్చారు, పియాగ్గియో P.1001 త్రీ-బ్లేడ్ మెటల్ ప్రొపెల్లర్లతో. పొడవు 17.7 మీ (58.1 అడుగులు), విం"&amp;"గ్స్పాన్ 18.8 మీ (61.7 అడుగులు), మరియు వింగ్ ఉపరితలం 60 మీ 2 (646 అడుగులు). ఆయుధాలు ఇప్పటికీ రెండు 12.7 మిమీ (0.5 అంగుళాలు) తుపాకులు మరియు ఒక 7.7 మిమీ (0.303 అంగుళాలు) మాత్రమే ఉన్నాయి, అయితే ముక్కు మరింత ఏరోడైనమిక్ గా పున es రూపకల్పన చేయబడింది. మరో 32 విమ"&amp;"ానాలను 1939 మరియు జూన్ 1940 మధ్య ఆదేశించారు మరియు నిర్మించారు. అవి విజయవంతమైన విమానాలు కాదు, ఇటాలియన్ పైలట్లు తీవ్రంగా విమర్శించారు. కార్యాచరణగా ఉపయోగించలేక పోవడం, వాటిని ఎగిరే పాఠశాలలకు పంపారు, తరువాత హంగరీకి ఎగుమతి చేశారు. 11 రెక్కల ద్వారా ఎగురుతున్న మొ"&amp;"దటి బ్యాచ్ Ca.135 లు 1938 చివరి నాటికి దశలవారీగా ఉన్నాయి. 25 ఇప్పటికీ జెసి ఎయిర్‌ఫీల్డ్‌లో అందుబాటులో ఉన్నాయి, కాని నలుగురు మాత్రమే వాయువి. ఇతరులు బహుశా ఇంజిన్ పున ment స్థాపన కోసం నిర్వహణలో ఉండవచ్చు. 1940 లో మాల్పెన్సా ఫ్లయింగ్ స్కూల్లో కనీసం 15 CA.135SS"&amp;" మరియు ca.135mods ఉన్నాయి, ఈ విమానాల యొక్క పేలవమైన పరిస్థితి అవి నవంబర్ 1941 లో రద్దు చేయబడ్డాయి. మొదటి బ్యాచ్ యొక్క స్క్రాపింగ్ మరియు రెండవ అమ్మకంతో అన్నీ ఉన్నాయి 64 ca.135 లు రెజియా ఏరోనాటికా సేవను ఒకే కార్యాచరణ మిషన్ చేయకుండా వదిలివేసాయి. 1938 ఇంపీరియల"&amp;"్ జపనీస్ ఆర్మీ వైమానిక దళం మూల్యాంకనంలో, ca.135 p.xi ఫియట్ Br.20 చేతిలో ఓడిపోయింది, కాని మాగ్యార్ కిరోలియీ హోన్వాడ్ లెజియెర్ (MKHL; రాయల్ హంగేరియన్ వైమానిక దళం), హంగేరియన్ వైమానిక దళం నిర్లక్ష్యంగా దీనిని ఆదేశించింది. వారు 1940 మరియు 1942 36 RSP యొక్క రెం"&amp;"డు సిరీస్‌లలో పంపిణీ చేయబడ్డారు. 31 (వాస్తవానికి 32, కానీ డెలివరీ విమానంలో ఒక విమానం పోయింది) విమానాలు. విమానం మరియు ఇంజిన్ల లైసెన్స్ ఉత్పత్తి కూడా పరిగణించబడింది. 1941 మరియు 1942 లో ఈస్టర్న్ ఫ్రంట్‌లో సోవియట్ యూనియన్‌పై కొంత విజయంతో హంగేరియన్లు మొత్తం 67"&amp;" CA.135BI లను నిర్వహించారు, ఒకసారి హంగరీ రెండవ ప్రపంచ యుద్ధంలో ఆ రంగంలో తన దళాలకు పాల్పడింది. ఈ విమానాలు దాదాపు మొత్తం హంగేరియన్ హెవీ బాంబర్ ఫోర్స్‌ను కలిగి ఉన్నాయి. మే .135 బిస్. వాటిని డిసెంబర్ 1939 లో ఆదేశించారు. [1] ఆ ""ఒప్పందం"" తరువాత మొదటి ఛార్జ్ మ"&amp;"ే/జూన్ 1940 లో పంపిణీ చేయబడింది, రెండవది మే 1942 లో (జూలై 1941 లో సమర్పించిన రెండవ ఆర్డర్ నుండి). రెజియా ఏరోనాటికా దాని సాంకేతిక లోపాల కారణంగా ca.135 లను తిరస్కరించింది మరియు ఈ విమానం ఉత్పత్తి నుండి తీసివేయబడింది. కానీ హంగేరియన్ సేవలో ఈ బాంబర్ చాలా సంతృప్"&amp;"తికరంగా ఉంది. [1] హంగరీ సోవియట్ యూనియన్‌కు యుద్ధాన్ని ప్రకటించినప్పుడు, జూన్ 1941 లో, హోన్వేడ్ వైమానిక దళం దాదాపు పూర్తిగా ఇటాలియన్ విమానాలను కలిగి ఉంది. [1] హంగేరియన్ యుద్ధ ప్రకటన అయిన 27 జూన్ 1941 న బాంబర్లు తమ బాప్టిజం ఆఫ్ ఫైర్ కలిగి ఉన్నారు. ఆ రోజు, 1"&amp;" వ లెఫ్టినెంట్ ఇస్ట్వాన్ స్జాకోని, 4/III బాంబర్ గ్రూప్ నుండి తన ca.135 లో, రెండు బాంబుల 'ట్రయల్ డ్రాప్'తో ఒక ముఖ్యమైన వంతెనను నాశనం చేయగలిగాడు. [2] CA.135S 3 వ బాంబర్ వింగ్ యొక్క 3./III సమూహాన్ని కలిగి ఉంది, ఇది డెబ్రెసెన్ కేంద్రంగా ఉంది, ఇది హంగేరియన్ వా"&amp;"యు నిర్మాణం యొక్క బాంబర్ యూనిట్, లెఫ్టినెంట్ కల్ బెలా ఒరోస్జ్ చేత ఆజ్ఞాపించబడింది, ఇది హంగేరియన్ రాపిడ్ కార్ప్స్, సబార్డినేటెడ్ కు వాయు సహాయాన్ని అందించే పని జర్మన్ 17 వ సైన్యానికి. [3] ఆగష్టు 11 న, 1 వ లెఫ్టినెంట్ స్జాకోని ​​నేతృత్వంలోని ఆరు కాప్రోనిస్, "&amp;"నల్ల సముద్రం మీద నికోలాయెవ్ నగరం యొక్క బగ్ నదికి 2 కిలోమీటర్ల (6,560 అడుగులు) వంతెనపై బాంబు దాడి చేయడానికి బయలుదేరాడు. ఇంజిన్ సమస్యల కారణంగా ఒక ca.135 వెనక్కి తిరగాల్సి వచ్చింది, కాని మిగిలిన ఐదు, హంగేరియన్ ఫియట్ Cr.42 లు మరియు రెగ్గియాన్ RE.2000 లు తూర్ప"&amp;"ు వైపు కొనసాగాయి. స్జాకోని ​​యొక్క కాప్రోని AA ఫైర్ చేత hit ీకొట్టి అతని పోర్ట్ ఇంజిన్‌ను కోల్పోయింది, కాని స్క్వాడ్రన్ కమాండర్ చర్యలో ఉన్నారు. అతని పైలట్లలో ఒకరైన కెప్టెన్ ఎస్జెని, వంతెనను నాశనం చేశాడు, మరియు స్జాకోని ​​నికోలాయెవ్ రైలు స్టేషన్‌పై బాంబు ద"&amp;"ాడి చేశారు. తిరిగి వెళ్ళేటప్పుడు కాప్రోనిస్‌ను సోవియట్ పోలికార్పోవ్ ఐ -16 యోధులు అడ్డగించారు. ఎస్కార్టింగ్ హంగేరియన్ యోధులు ఐదు ఐ -16 ను కాల్చగా, వికలాంగుల స్జాకోని ​​యొక్క ca.135 మరో మూడు పోలికార్పోవ్‌లను నాశనం చేయగలిగారు. జర్మన్ 11 వ సైన్యం నికోలాయేవ్‌న"&amp;"ు స్వాధీనం చేసుకున్న తరువాత, ఆగస్టు 16 న, లుఫ్ట్‌ఫ్లోట్టే 4 కమాండర్ కల్ జనరల్ లోహర్, సుటిస్కా వద్ద విజయవంతమైన హంగేరియన్ సిబ్బందిని అలంకరించారు. [4] తూర్పు ముందు భాగంలో CA.135 తరచుగా పనిచేయకపోవడం మరియు దాని తగినంత పోరాట లోడ్-మోసే సామర్ధ్యం దానిని నిర్వహించ"&amp;"ే మెకానిక్స్ పై అధిక డిమాండ్లను నిర్దేశిస్తుంది. కాప్రోనిస్ యొక్క 50 శాతం కార్యాచరణ సంసిద్ధత గొప్ప ఘనతగా భావించబడింది. [1] తూర్పు ఫ్రంట్‌లో మొట్టమొదటి హంగేరియన్ ఎగిరే నిర్మాణం సెప్టెంబర్ 1941 లో, పునరుద్ధరణ, తిరిగి సమకూర్చడం మరియు విశ్రాంతి కోసం ఉపసంహరించ"&amp;"బడింది. జూన్ 1942 లో, హంగేరియన్లు 2 వ ఎయిర్ బ్రిగేడ్‌ను పంపారు, వ్యూహాత్మక మద్దతు మరియు నిఘా సోర్టీలను హంగేరియన్ 2 వ సైన్యానికి అందించడానికి, డాన్ మీద మోహరించారు. బాంబు దాడి యూనిట్, 4/1 బాంబర్ స్క్వాడ్రన్, 17 ca.135 లను కలిగి ఉంది. [5] 4 ° స్క్వాడ్రన్ 194"&amp;"2 చివరి వరకు ఈ విమానాలను నిర్వహించింది, ప్రాణాలతో బయటపడినవారు, ధరించేవారు శిక్షణా విమానంగా ఉపయోగించారు. హంగేరియన్లు ca.135bis ని ప్రేమించలేదు, కానీ వారు కలిగి ఉన్నది అంతే, అందువల్ల వారు దాని నుండి ఉత్తమంగా చేయవలసి వచ్చింది. స్క్వాడ్రన్లలో ఒకటి, I/4, (వాస్"&amp;"తవానికి ఎనిమిది విమానాలు ఉన్నాయి), త్వరలో ల్యాండింగ్‌లో ఒకదాన్ని కోల్పోయాయి. దాని స్థానంలో మరో నాలుగు విమానాలు ఉన్నాయి. ఈ స్క్వాడ్రన్, అక్టోబర్ 1941 వరకు, 265 దాడులు చేసి, 1,040 సోర్టీలను ఎగరవేసింది మరియు 1,450 టన్నుల (1,600 టన్నుల) బాంబులను పడిపోయింది, స"&amp;"్పష్టంగా స్వల్ప శ్రేణి (200–300 కిమీ/120-190 మైళ్ళు) సహాయపడింది, అది వాటిని అనుమతించింది విమానం యొక్క గరిష్ట బాంబు లోడ్ ఉపయోగించండి. రెండు విమానాలను కాల్చి చంపారు, మరో ఇద్దరు ప్రమాదాలలో కోల్పోయారు మరియు 11 మంది సిబ్బంది మరణించారు. రోజువారీ సగటు, ఈ నాలుగు "&amp;"నెలల్లో, 8 మిషన్లు ఎగిరిపోయాయి మరియు 13 టన్నులు (14 టన్నులు) బాంబులు పడిపోయాయి. 1936 ప్రారంభంలో, పెరూలోని లిమాలోని కాప్రోని యొక్క ప్రతినిధి, పెరువియన్ నేవీ మరియు విమానయాన మంత్రిత్వ శాఖను సంప్రదించారు, ఇది పెరువియన్ Ca.135 విమానాలను కొనుగోలు చేసింది. పెరూ "&amp;"1935 నుండి దాని అసంతృప్తికరమైన కాప్రోని ca.111 బాంబర్లను భర్తీ చేయడాన్ని పరిశీలిస్తోంది మరియు ఇటాలియన్ వైమానిక మంత్రిత్వ శాఖ Ca.135 యొక్క విదేశీ అమ్మకాన్ని ఆమోదించింది. పర్యవసానంగా, పెరూ మే 1936 లో కాప్రోని నుండి ఆరు CA.135 లను ఆదేశించింది. పెరువియన్ ఏవియ"&amp;"ేషన్ కార్ప్స్ కమాండర్ ఎర్గాస్టో సిల్వా గిల్లెన్ ఇటలీకి పెరువియన్ ప్రతినిధి బృందాన్ని CA.135 ను అంచనా వేయడానికి నాయకత్వం వహించాడు మరియు పెరువియన్లు ""Ca. 111 ఫియాస్కో "". కాప్రోని టెస్ట్ పైలట్ ఎట్టోర్ వెంగి పెరువియన్ల కోసం ఒక ప్రదర్శన విమానంలో చేసాడు, ఇది "&amp;"సిల్వాను ఆకట్టుకోలేదు; అతను ca.135 ను బలహీనంగా మరియు రక్షణాత్మక ఆయుధాలు లేవని చూశాడు మరియు కాప్రోని కంపెనీకి ఒక లేఖ రాశాడు, విమానానికి మార్పులు చేయమని పట్టుబట్టారు మరియు అవి చేయకపోతే పెరువియన్ ఆర్డర్‌ను రద్దు చేస్తామని బెదిరించాడు. కాప్రోని కంపెనీ వ్యవస్థ"&amp;"ాపకుడు జియాని కాప్రోని (1886-1957) వ్యక్తిగతంగా మార్పులు జరుగుతాయని వాగ్దానం చేశారు. [6] విమానం యొక్క ఫలిత సంస్కరణ, ca.135 టిపో పెరూ (""పెరువియన్ రకం""), మరింత శక్తివంతమైన ఇంజన్లను కలిగి ఉంది -ఐసోటా ఫ్రాస్చిని అస్సో XI R.C.40 SPINTO (""డ్రైవ్"") ఇంజన్లు, "&amp;"ఐసొటా ఫ్రాస్చిని R.C.40 అస్సో యొక్క అప్‌పరేటెడ్ వెర్షన్లు ("" ACE "") సముద్ర మట్టంలో 559 కిలోవాట్ల (750 హార్స్‌పవర్) మరియు 4,000 మీటర్ల (13,123 అడుగులు) వద్ద 671 కిలోవాట్లు (900 హార్స్‌పవర్) - మరియు కొత్త ఇంజిన్ల యొక్క అదనపు గాలి తీసుకోవడంలో అదనపు ఓపెనింగ"&amp;"్‌లతో సవరించిన ఇంజిన్ కౌలింగ్లను పంపిణీ చేస్తుంది. కొత్త ఇంజన్లు పెరువియన్ అవసరాలను తీర్చగల CA.135 మెరుగైన పనితీరును ఇచ్చాయి మరియు విమానం యొక్క బాంబు లోడ్ 2,000 కిలోగ్రాముల (4,409 పౌండ్లు) కు పెరగడానికి కూడా అనుమతించింది. గన్నర్‌ను రక్షించడానికి విండ్ డిఫ"&amp;"్లెక్టర్ షీల్డ్‌తో కూడిన సెమీ-ఓపెన్ డోర్సల్ టర్రెట్‌లో 12.7-మిల్లీమీటర్ (0.5-అంగుళాల) మెషిన్ గన్‌ను ఏర్పాటు చేయడం ద్వారా డిఫెన్సివ్ ఆయుధాలు మెరుగుపరచబడ్డాయి మరియు మరో 12.7-మిల్లీమీటర్ల మెషిన్ గన్ ముడుచుకునే వెంట్రల్ టర్రెట్‌లో. [[ 7] రెండు టర్రెట్లలో 360-"&amp;"డిగ్రీల అగ్ని క్షేత్రం ఉంది, అయినప్పటికీ వెంట్రల్ టరెట్ విస్తరించినప్పుడు అధిక ఏరోడైనమిక్ డ్రాగ్‌ను ఉత్పత్తి చేసింది మరియు అత్యవసర పరిస్థితుల్లో మాత్రమే ఉపయోగించాలని సిఫార్సు చేయబడింది. [6] మొత్తం ఆరు ca.135 టిపో పెరూ విమానం జూలై 1937 ప్రారంభంలో పూర్తయింద"&amp;"ి. వెంగి పరీక్షా విమానాలు మరియు పెరువియన్ ప్రతినిధి బృందం అంగీకరించిన తరువాత, వారు విడదీసి, పెరూలోని కల్లావోకు రవాణా చేయబడ్డారు. కాప్రోని కంపెనీ పెరువియన్ అనుబంధ సంస్థ కాప్రోని పెరువానా S.A. యొక్క సిబ్బంది వెంటనే లాస్ పాల్మాస్ వద్ద తిరిగి కలపడం ప్రారంభించ"&amp;"ారు. మొదటి ca.135 రెండు వారాల్లోనే తిరిగి కలపబడింది, మరియు పెరూలోని మొదటి విమానాలు ఆరు బాంబర్లను పెరువియన్ ఏవియేషన్ కార్ప్స్ యొక్క కొత్త 2 వ హెవీ బాంబర్ స్క్వాడ్రన్‌కు 10 సెప్టెంబర్ 1937 న మార్చాయి. [6] వారి పైలట్లు ఇటాలియన్ అధికారులచే రెండు నెలల ఇంటెన్సి"&amp;"వ్ శిక్షణ పొందిన తరువాత, ఐదు 2 వ హెవీ బాంబర్ స్క్వాడ్రన్ ca.135 లు వారి శాశ్వత స్థావరం, లెఫ్టినెంట్ కమాండర్ రూయిజ్ బేస్, పెరూలోని చిక్లాయో వద్ద, 1937 నవంబర్ 5 న, ఆరవ బాంబర్ ఉన్నాయి అదనపు సిబ్బందికి శిక్షణ ఇవ్వడానికి లాస్ పాల్మాస్. [7] ఒకసారి చిక్లాయో వద్ద"&amp;", ఐదు ca.135 లు 2 వ బాంబు పాలన సమూహంగా మారాయి, 1 వ ఏవియేషన్ స్క్వాడ్రన్‌లో భాగంగా 1 వ బాంబు సంస్థ సమూహంలోని CA.111 బాంబర్లలో చేరింది. 1940 లో, పునర్వ్యవస్థీకరణ ఫలితంగా Ca.135 లను 13, 14, మరియు 15 వ ఎస్కుడ్రిల్లాస్‌కు ca.111 బాంబర్లతో పాటు కేటాయించారు, అయి"&amp;"తే సంవత్సరం తరువాత ca.111 లను రవాణా విమానం వలె తిరిగి వర్గీకరించారు మరియు రవాణా స్క్వాడ్రన్‌లకు తిరిగి నియమించబడ్డారు, ఈ సమయంలో 14 మరియు 15 వ ఎక్యుడ్రిల్లాలు రద్దు చేయబడ్డాయి మరియు అన్ని ca.135 లను 13 వ ఎస్కుడ్రిల్లాకు కేటాయించారు. [6] సేవలో, ca.135 టిపో "&amp;"పెరూ త్వరలో విమర్శలకు గురైంది, పెరువియన్ పైలట్లు బాంబర్లు టేకాఫ్ మీద కుడి వైపున ఉన్నారని మరియు పార్శ్వ స్థిరత్వం తక్కువగా ఉన్నారని ఫిర్యాదు చేశారు; అదనంగా, వారి ఇంజన్లు సేవలో నమ్మదగనివిగా నిరూపించబడ్డాయి, మరియు బాంబర్లు అధిక సంఖ్యలో చమురు మరియు హైడ్రాలిక్"&amp;" లీక్‌లను ఎదుర్కొన్నారు. కాప్రోని పెరువానా ఎస్.ఎ. 1941 లో ఈక్వెడార్‌తో సరిహద్దు సంక్షోభం పెరుగుతున్న ఫలితంగా, పెరువియన్ ఏవియేషన్ కార్ప్స్ యొక్క బాంబర్ స్క్వాడ్రన్‌లను కార్యాచరణ సంసిద్ధతకు ఆదేశించారు, అయినప్పటికీ ఇంజిన్ సమస్యలు ప్రతి స్క్వాడ్రన్ యొక్క కేటా"&amp;"యించిన ఐదు బాంబర్‌ల నుండి రెండు విమానాలను కలిగి ఉండకుండా వాటిని ఉంచాయి . ఏదేమైనా, పెరువియన్ బాంబర్లు చిక్లాయోకు ఉత్తరాన బాంబు శ్రేణిలో శిక్షణ పొందగలిగారు. 5 జూలై 1941 న ఈక్వెడార్ -పెరువియన్ యుద్ధం ప్రారంభమైనప్పుడు, ca.135 లు లెఫ్టినెంట్ కమాండర్ రూయిజ్ బేస"&amp;"్ వద్ద వెనుకబడి ఉండగా, ఇతర బాంబర్లు ఫార్వర్డ్ ఎయిర్ ఫీల్డ్స్‌కు వెళ్లారు, ca.135 ల యొక్క ఎక్కువ శ్రేణి వాటిని తరలించాల్సిన అవసరాన్ని నివారించడానికి వీలు కల్పిస్తుంది ఫార్వర్డ్ ఎయిర్ స్థావరాలు. ఏదేమైనా, పెరువియన్ బాంబు దాడులు ఫ్రంట్ లైన్లలో ఈక్వెడార్ దళాలప"&amp;"ై వ్యూహాత్మక దాడులకు పరిమితం చేయబడ్డాయి మరియు సౌకర్యాలు మరియు శక్తులు నేరుగా వారికి మద్దతు ఇస్తున్నాయి, ఒక రకమైన దాడికి ca.135 లు అసంపూర్తిగా ఉన్నాయి. బదులుగా, CA.135 లు ఈక్వెడార్ భూభాగంపై అప్రధానమైన నిఘా విమానాలను నిర్వహించాయి మరియు పెరూలోని పియూరా మరియు"&amp;" తలారా వద్ద విమాన క్షేత్రాలకు రవాణా విమానాలను నిర్వహించాయి. 10 జూలై 1941 న, రవాణా విమానంలో, CA.135 లలో ఒకటి పైరా నుండి 50 కిలోమీటర్ల (31 మైళ్ళు) భూమి వాహనాలకు ప్రాప్యత చేయలేని ప్రాంతంలో ఇంజిన్ సమస్యల ద్వారా బలవంతం చేయబడింది; ఇది స్వల్ప నష్టాన్ని మాత్రమే ఎ"&amp;"దుర్కొన్నప్పటికీ, మరమ్మత్తు సదుపాయానికి రవాణా చేయడానికి దాని విడదీయడం అసాధ్యం, కాబట్టి ఇది తీసివేయబడింది మరియు వదిలివేయబడింది. [6] 31 జూలై 1942 న యుద్ధం ముగిసిన తరువాత, సిఎ .135 లు మిగిలి ఉన్న ఐదు చిక్లాయోలో ఉన్నాయి. వారు త్వరలోనే సేవ నుండి తొలగించబడ్డారు"&amp;", విడదీయబడింది మరియు ఎల్ పాటో ఎయిర్‌బేస్ నుండి అమెరికన్ సైనిక సిబ్బంది నడుపుతున్న ఫ్లాట్‌బెడ్ ట్రక్కులపై దూరంగా ఉన్నారు. అక్టోబర్ 1942 నాటికి, పెరువియన్ ca.135 లలో చివరిది అదృశ్యమైంది. అవి ఎడారిలో కాలిపోయినట్లు లేదా ఎల్ పాటో ఎయిర్ బేస్ చుట్టూ ఎక్కడో ఖననం "&amp;"చేయబడిందని పుకార్లు ఉన్నప్పటికీ, వారి చివరి విధి నమోదు చేయబడలేదు. [7] ఒకే Ca.135 p.xi కాప్రోని చేత సవరించబడింది. ఇది డైహెడ్రల్ టెయిల్‌ప్లేన్ మరియు 1,044 కిలోవాట్ల (1,400 హెచ్‌పి) ఆల్ఫా రోమియో 135 ఆర్‌సి .32 సుడిగాలి రేడియల్ ఇంజిన్‌లను కలిగి ఉంది మరియు ca."&amp;"135 బిస్/ఆల్ఫా హోదాను ఇచ్చింది. క్రొత్త మరియు మరింత శక్తివంతమైన ఇంజన్లు విమానం యొక్క గరిష్ట వేగాన్ని 480 కిమీ/గం (300 mph) కంటే ఎక్కువ నెట్టాయి. చివరి వేరియంట్ కూడా ఒక-ఆఫ్, దీనిని CA.135 RAID అని పిలుస్తారు. ఇది రికార్డులు సెట్ చేయడానికి మరియు గాలి రేసులన"&amp;"ు గెలవడానికి ఉపయోగించబడింది. దీనిని 1937 లో బ్రెజిలియన్ పైలట్ డి బారోస్ యొక్క క్రమం వరకు నిర్మించారు. ఇది రెండు 736 కిలోవాట్ల (987 హెచ్‌పి) ఐసొట్టా ఫ్రాస్చిని అస్సో జిఐతో శక్తినిచ్చింది మరియు బాగా విస్తరించిన పరిధికి అదనపు ఇంధన సామర్థ్యాన్ని అందించింది. 1"&amp;"937 లో ఇటలీ నుండి బ్రెజిల్‌కు విమాన ప్రయాణానికి ప్రయత్నిస్తున్నప్పుడు, డి బారోస్ మరియు CA.135 RAID ఉత్తర ఆఫ్రికాపై అదృశ్యమైంది, విమానం యొక్క చిత్రం కోసం మరొక విపత్తులో. ఇటాలియన్ సివిల్ &amp; మిలిటరీ ఎయిర్క్రాఫ్ట్ నుండి డేటా 1930-1945 [10] సాధారణ లక్షణాలు పనిత"&amp;"ీరు ఆయుధాలు పోల్చదగిన పాత్ర, కాన్ఫిగరేషన్ మరియు ERA సంబంధిత జాబితాల విమానం")</f>
        <v>కాప్రోని ca.135 అనేది ఇటలీలోని బెర్గామోలో సిజేర్ పల్లవిసినో రూపొందించిన ఇటాలియన్ మీడియం బాంబర్. ఇది 1935 లో మొట్టమొదటిసారిగా ప్రయాణించింది మరియు 1937 లో పెరువియన్ వైమానిక దళంతో మరియు జనవరి 1938 లో రెజియా ఏరోనాటికా (ఇటాలియన్ రాయల్ ఎయిర్ ఫోర్స్) తో సేవలోకి ప్రవేశించింది. .325 మాక్-అప్ రూపంలో మాత్రమే నిర్మించబడింది. జనరల్ వల్లే (రెజియా ఏరోనాటికా యొక్క చీఫ్ ఆఫ్ స్టాఫ్) "ఆర్-ప్లాన్" ను ప్రారంభించారు-ఇది ఇటలీ యొక్క వైమానిక దళాన్ని ఆధునీకరించడానికి మరియు 1940 నాటికి 3,000 విమానాల బలాన్ని ఇవ్వడానికి రూపొందించబడింది. 1934 చివరిలో ఒక బాంబర్ కోసం ఒక పోటీ జరిగింది కింది స్పెసిఫికేషన్లతో: పైకప్పు మరియు శ్రేణి లక్షణాలు నెరవేర్చబడలేదు, కానీ ప్రవేశించిన దాదాపు అన్ని యంత్రాల ద్వారా వేగం మించిపోయింది. పోటీ ముగింపులో, "విజేతలు" ca.135 (204 విమానాలతో ఆదేశించడంతో), ఫియట్ Br.20 (204), సావోయా-మార్చెట్టి SM.79 (96), CANT Z.1007 (49 ), మరియు పియాగియో p.32 (12). ఈ విమానాల శ్రేణి ఇటాలియన్ విమానయాన పరిశ్రమను బాధపెట్టిన అరాచకం, క్లయింట్లిజం మరియు అసమర్థతకు రుజువు. రెజియా ఏరోనాటికా (ఇటాలియన్ రాయల్ ఎయిర్ ఫోర్స్) చేత వనరులను నిరంతరం వృధా చేయడం అధ్వాన్నంగా ఉంది. అప్పటికే వాడుకలో లేని విమానాల కోసం ఆర్డర్లు ఇవ్వబడ్డాయి. పోటీ విజేతలు ఎల్లప్పుడూ ఉత్తమమైనది కాదు - Br.20 SM.79 కు అనుకూలంగా పట్టించుకోలేదు, ఇది పోటీలో కూడా ప్రవేశించని విమానం. Ca.135 ను మిలన్ లోని కాప్రోని యొక్క ప్రధాన తాలిడో ఫ్యాక్టరీలో నిర్మించవలసి ఉంది, అందువల్ల ఈ రకానికి కాప్రోని-బెర్గామాస్చి ca.300 సిరీస్‌లో కాకుండా ప్రధాన కాప్రోని సీక్వెన్స్‌లో హోదా ఉంది. ఏదేమైనా, ఈ ప్రాజెక్ట్ పోంటే శాన్ పియట్రో వద్ద ఉంచబడింది మరియు 1934-35లో (ఈ కాలానికి సుదీర్ఘ నిర్మాణ సమయం) పూర్తయిన ప్రోటోటైప్, ఏప్రిల్ 1 న మొదట ఎగురవేయబడింది. ప్రాజెక్ట్ చీఫ్ క్యాబ్ (కాప్రోని ఏరియోనాటికా బెర్గామాస్కా) యొక్క సిజేర్ పల్లవిసినో. కొత్త బాంబర్ కాప్రోని విమానాల "సెంచరీ సిరీస్" లో ఉన్నప్పటికీ, ఇది కాప్రోని ca.310 ను పోలి ఉంటుంది, దాని గుండ్రని ముక్కు, రెండు ఇంజన్లు, తక్కువ-స్లాంగ్ ఫ్యూజ్‌లేజ్ మరియు రెక్కలు చాలా పొడవైన తీగతో ఉన్నాయి. అనేక సంస్కరణలు వేర్వేరు ఇంజిన్లతో అమర్చబడ్డాయి మరియు కొన్ని గుర్తించదగిన పనితీరు తేడాలు ఉన్నాయి. ఈ నమూనాను రెండు 623 kW (835 HP) (4,000 m/13,123 అడుగుల వద్ద) ఐసోటా ఫ్రాస్చిని అస్సో XI.RC రేడియల్ ఇంజన్లు మొదట్లో రెండు బ్లేడెడ్ చెక్క ప్రొపెల్లర్లతో అమర్చారు. ఇది పొడవు 14.5 మీ (48 అడుగులు), 18.96 మీ (62.2 అడుగులు) రెక్కలు మరియు 61.5 మీ 2 (662 చదరపు అడుగులు) రెక్క ఉపరితలం కలిగి ఉంది. దీని బరువు 5,606 కిలోలు (12,359 పౌండ్లు) ఖాళీగా ఉంది మరియు 2,875 కిలోల (6,338 పౌండ్లు) ఉపయోగకరమైన లోడ్ కలిగి ఉంది. నిర్మాణాత్మకంగా, ఇది మిశ్రమ పదార్థాలతో నిర్మించబడింది, ఒత్తిడితో కూడిన-చర్మం ఫార్వర్డ్ ఫ్యూజ్‌లేజ్ మరియు కలప మరియు ఫాబ్రిక్-కప్పబడిన స్టీల్-ట్యూబ్ వెనుక విభాగంతో; రెక్కలు లోహం మరియు చెక్కతో ఉంటాయి, ఫాబ్రిక్ మరియు కలపను కవరింగ్ గా ఉపయోగిస్తాయి. రెక్కలు మొత్తం పొడవులో 1⁄3 కన్నా ఎక్కువ, మరియు రెండు స్పార్స్ చెక్క నిర్మాణాన్ని కలిగి ఉన్నాయి, వీటిని ప్లైవుడ్ మరియు లోహంతో కప్పారు. బలం గుణకం 7.5. తోక ఉపరితలాలు మెటల్ మరియు ప్లైవుడ్‌తో కప్పబడిన చెక్కతో నిర్మించబడ్డాయి. లోపలి రెక్కలలో రెండు ట్యాంకులతో ఇంధన వ్యవస్థ మొత్తం 2,200 ఎల్ (581 యుఎస్ గాల్) కలిగి ఉంది. CA.135 యొక్క ఫ్యూజ్‌లేజ్ ఆకారం చాలా భిన్నంగా ఉంది, ఉదాహరణకు, ఫియట్ Br.20. తరువాతి అమెరికన్ B-25 మిచెల్ ను పోలిస్తే, Ca.135, దాని తక్కువ ఫ్యూజ్‌లేజ్‌తో అమెరికన్ B-26 మారౌడర్‌ను పోలి ఉంటుంది. దాని పొడవైన ముక్కు బాంబు-ఐమెర్ (బొంబార్డియర్) మరియు ఫ్రంట్ టరెట్ (పియాగ్గియో p.108 మరియు తరువాత బ్రిటిష్ బాంబర్ల మాదిరిగానే) ఉంది. ముక్కు యొక్క ముందు భాగం విమానం నుండి త్వరగా నిష్క్రమించడానికి అనుమతించదగినది. ఇది కాక్‌పిట్ పైకప్పులో రెండు తలుపులు కూడా కలిగి ఉంది, పైలట్‌లకు అత్యవసర పరిస్థితుల్లో తప్పించుకునే అవకాశం ఇస్తుంది. ముక్కుకు ప్రవేశించడంలో కుడి చేతి సీటు మడవవచ్చు. మధ్య-ఫ్యూజ్‌లేజ్‌లోని టరెట్‌లో ఒకే 12.7 మిమీ (0.5 అంగుళాలు), కో-పైలట్ చేత నిర్వహించబడుతుంది. ఫ్లైట్ ఇంజనీర్ కోసం ఒక సీటు తరువాత అమర్చారు. వైర్‌లెస్ ఆపరేటర్ స్టేషన్, AFT ఫ్యూజ్‌లేజ్‌లో, AR350/AR5 (ఇటాలియన్ బాంబర్‌ల ప్రమాణం), రేడియోగోనియోమీటర్ (P63N), OMI AGR.90 ఫోటోగ్రాఫిక్-ప్లానియ్రిక్ మెషిన్ లేదా ఇలాంటి AGR 61 తో అమర్చారు. ఏప్రిల్ 3 కెమెరాతో అమర్చబడి, పరిష్కరించబడనప్పటికీ, సాధారణంగా చిన్న విండో ద్వారా నిర్వహించబడుతుంది. వైర్‌లెస్ ఆపరేటర్‌లో వెంట్రల్ స్థానంలో 12.7 మిమీ (0.5 అంగుళాలు) మెషిన్ గన్ కూడా ఉంది. ఈ పరికరాలన్నీ అతన్ని చాలా బిజీగా చేశాయి; ఫలితంగా, అదనపు మనిషి తరచుగా తీసుకువెళతారు. ఈ విమానం ముక్కు, కాక్‌పిట్ మరియు సెంట్రల్ మరియు వెనుక ఫ్యూజ్‌లేజ్‌లో చాలా విస్తృత మెరుస్తున్న ఉపరితలాలను కలిగి ఉంది; ఇతర ఇటాలియన్ విమానాల కంటే చాలా ఎక్కువ. ఈ విమానం మూడు మెషిన్ గన్లతో అమర్చబడింది: ఎగువ టరెట్ RSP లో రెండు 12.7 మిమీ (0.5 అంగుళాలు) క్యాలిబర్. ముక్కులో బొడ్డు-స్టాండ్ మరియు ఒక 7.7 మిమీ (0.303 అంగుళాలు) క్యాలిబర్ తుపాకీ. 350 కలిగి ఉన్న 7.7 మిమీ (0.303 అంగుళాలు) మినహా అన్నీ 500 రౌండ్లు కలిగి ఉన్నాయి. చాలా ఇటాలియన్ బాంబర్ల మాదిరిగా బామ్‌బ్లోడ్ మొత్తం బరువు పరంగా ఆకట్టుకునే దానికంటే తక్కువగా ఉంది, కానీ సాపేక్షంగా సరళమైనది, పాత్రను బట్టి-యాంటీ-షిప్ నుండి క్లోజ్ వరకు వాయు మద్దతు: విమానం దాని సమకాలీనులలో చాలా మంది కంటే మెరుగైన బాంబు సామర్థ్యాన్ని కలిగి ఉంది (SM.79 తీసుకువెళ్ళవచ్చు: 2 × 500 కిలోలు/1,100, 5 × 250 కిలోలు/550 ఎల్బి, 12 × 100 కిలోలు/220 ఎల్బి లేదా 50 కిలోలు/110 ఎల్బి బాంబులు, లేదా 700 × 1–2 కిలోలు/2-4 ఎల్బి బాంబులు). ఈ విమానం తక్కువగా ఉంది, గరిష్టంగా 363 కిమీ/గం (226 mph) 4,500 మీ (14,800 అడుగులు) మరియు అధిక కనీస వేగం 130 కిమీ/గం (81 mph), (స్లాట్లు లేవు, మరియు బహుశా కూడా ఉండకపోవచ్చు ఫ్లాప్స్). పైకప్పు 6,000 మీ (20,000 అడుగులు) మాత్రమే మరియు ఓర్పు, థొరెటల్ 70% వద్ద, 1,600 కిమీ (990 మైళ్ళు). ఆల్-అప్ బరువు చాలా ఎక్కువగా ఉంది, మొత్తం 8,725 కిలోలు (19,235 పౌండ్లు), 7,375 కిలోల (16,259 పౌండ్లు) కాదు. మొత్తం పేలోడ్ 2,800 కిలోలు (6,200 ఎల్బి) సిబ్బంది (320+ కిలోలు/705+ ఎల్బి), ఆయుధాలు (200 కిలోలు/441 ఎల్బి), రేడియోలు మరియు ఇతర పరికరాలు (100 కిలోల/220 ఎల్బి), ఇంధనం (2,200 ఎల్ మధ్య భాగస్వామ్యం చేయబడింది /581 యుఎస్ గాల్), ఆయిల్ (1,500 కిలోలు/3,307 పౌండ్లు), ఆక్సిజన్ మరియు బాంబులు. గరిష్ట బామ్‌బ్లోడ్‌తో పూర్తి లోడ్ ఇంధనాన్ని మోసే అవకాశం లేదు, (ఇతర ఇటాలియన్ బాంబర్లు సాధారణంగా 3,300–3,600 కిలోలు/7,275-7,937 ఎల్బి పేలోడ్ చేయగలవు). అధికంగా లోడ్ చేసినప్పుడు శక్తి లేకపోవడం టేకాఫ్‌లు చేసింది, అసాధ్యం. నిజమే, సాధారణ లోడ్‌తో కూడా, టేకాఫ్‌లు సమస్యాత్మకం. టేకాఫ్ మరియు ల్యాండింగ్ దూరాలు 418 మీ (1,371 అడుగులు) మరియు 430 మీ (1,410 అడుగులు). 1,200 కిలోల (2,650 పౌండ్లు) తో 550 కిలోలు (1,210 ఎల్బి) మరియు 1,200 కిమీ (750 మైళ్ళు) తో 2,200 కిమీ (1,400 మైళ్ళు) మరియు 1,200 కిమీ (750 మైళ్ళు) భరోసా ఇవ్వడానికి ఈ శ్రేణి మంచిది. ఉత్పత్తి సంస్కరణను రెండు ఇన్లైన్ లిక్విడ్-కూల్డ్ అస్సో XI RC.40 ఇంజన్లతో అమర్చారు, ఒక్కొక్కటి 4,000 మీ (13,120 అడుగులు) వద్ద 671 కిలోవాట్ (900 హెచ్‌పి) ను ఇస్తాయి. ఏరోడైనమిక్ డ్రాగ్ తగ్గించబడింది, మూడు-బ్లేడెడ్ మెటల్ ప్రొపెల్లర్లు సిద్ధాంతపరంగా మరింత సమర్థవంతంగా పనిచేస్తాయి. ఈ కొత్త ఇంజన్లు ఈ విమానం గరిష్టంగా 400 కిమీ/గం (250 mph) వేగాన్ని 4,000 మీ (13,120 అడుగులు) వద్ద ఇచ్చాయి. ఇది 5.5 నిమిషాల్లో 2,000 మీ (6,560 అడుగులు), 12.1 నిమిషాల్లో 4,000 మీ (13,120 అడుగులు) మరియు 16.9 నిమిషాల్లో 5,000 మీ (16,400 అడుగులు) కు ఎక్కవచ్చు. అయినప్పటికీ, ఈ విమానం ఇంకా బలహీనంగా ఉంది, కాబట్టి 746 kW (1,000 HP) పియాగియో P.XI ఇంజిన్లతో అమర్చిన 1939 ca.135mod అభివృద్ధి చేయబడింది. ఈ విమానం ఇతరులకు (BR.20 వంటివి) మరియు పూర్తిగా సంతృప్తికరంగా లేని సాంకేతిక పరిజ్ఞానంతో ఆలస్యంగా వచ్చింది. అయినప్పటికీ, 19 జూన్ 1937 న రెజియా ఏరోనాటికా నుండి 32 విమానాలకు ఒక ఉత్తర్వు ఉంది. వారు BR మరియు SM బాంబర్ల తరువాత ఒక సంవత్సరం తరువాత, జనవరి 1938 లో సేవల్లోకి ప్రవేశించడం ప్రారంభించారు. 1938 లో ఏడు విమానాలను స్పానిష్ అంతర్యుద్ధంలో పనిచేయడానికి ఏవియాజియోన్ లెజియోనారియాకు కేటాయించారు. ఈ టిపో స్పాగ్నా ("స్పానిష్ రకం") విమానం ఫియట్ A.80 R.C.41 ఇంజిన్లతో రీఫిట్ చేయబడింది, ఇది 746 kW (1,000 HP) వద్ద రేట్ చేయబడింది. మొదటి ఏడు విమానాలను - ca.135 లను - స్పెయిన్‌కు తీసుకువెళ్ళడానికి 11 వింగ్ నుండి వచ్చిన సిబ్బందిని తాలిడో (మిలన్ వెలుపల) కు పంపారు. టేకాఫ్ మీద ఒకటి దెబ్బతింది, మిగిలిన ఆరుగురు రోమ్ సమీపంలోని సియాంపినోకు వెళ్లారు, అక్కడ ఇద్దరూ ల్యాండింగ్‌లో నష్టం కలిగించారు. మరమ్మతులు మరియు కొన్ని మార్పుల తరువాత, ఏడు విమానాలు 1938 చివరి వరకు స్పెయిన్‌కు బయలుదేరడానికి సిద్ధంగా లేవు. ఫ్లైట్ సమయంలో ఐసింగ్ ఇటలీకి తిరిగి రావాలని బలవంతం చేశారు మరియు ముగ్గురు సముద్రంలో కూలిపోయారు. పాల్మా డి మల్లోర్కా వద్ద ఇద్దరు మాత్రమే వచ్చారు, అక్కడ వారు ఆరు నెలలు ఉపయోగించబడలేదు. విమానం యొక్క ఉత్పత్తి ప్రారంభంలో 32 విమానాలు, వాటిలో ఎనిమిది మంది ca.135ss, కొన్ని ca.135mod గా మార్చబడ్డాయి. మొట్టమొదటి CA.135BI లు 1938 లో నిర్మించబడ్డాయి. వాటిని 746 kW (1,000 HP) పియాగియో P.XI RC.40 ఇంజన్లతో అమర్చారు, పియాగ్గియో P.1001 త్రీ-బ్లేడ్ మెటల్ ప్రొపెల్లర్లతో. పొడవు 17.7 మీ (58.1 అడుగులు), వింగ్స్పాన్ 18.8 మీ (61.7 అడుగులు), మరియు వింగ్ ఉపరితలం 60 మీ 2 (646 అడుగులు). ఆయుధాలు ఇప్పటికీ రెండు 12.7 మిమీ (0.5 అంగుళాలు) తుపాకులు మరియు ఒక 7.7 మిమీ (0.303 అంగుళాలు) మాత్రమే ఉన్నాయి, అయితే ముక్కు మరింత ఏరోడైనమిక్ గా పున es రూపకల్పన చేయబడింది. మరో 32 విమానాలను 1939 మరియు జూన్ 1940 మధ్య ఆదేశించారు మరియు నిర్మించారు. అవి విజయవంతమైన విమానాలు కాదు, ఇటాలియన్ పైలట్లు తీవ్రంగా విమర్శించారు. కార్యాచరణగా ఉపయోగించలేక పోవడం, వాటిని ఎగిరే పాఠశాలలకు పంపారు, తరువాత హంగరీకి ఎగుమతి చేశారు. 11 రెక్కల ద్వారా ఎగురుతున్న మొదటి బ్యాచ్ Ca.135 లు 1938 చివరి నాటికి దశలవారీగా ఉన్నాయి. 25 ఇప్పటికీ జెసి ఎయిర్‌ఫీల్డ్‌లో అందుబాటులో ఉన్నాయి, కాని నలుగురు మాత్రమే వాయువి. ఇతరులు బహుశా ఇంజిన్ పున ment స్థాపన కోసం నిర్వహణలో ఉండవచ్చు. 1940 లో మాల్పెన్సా ఫ్లయింగ్ స్కూల్లో కనీసం 15 CA.135SS మరియు ca.135mods ఉన్నాయి, ఈ విమానాల యొక్క పేలవమైన పరిస్థితి అవి నవంబర్ 1941 లో రద్దు చేయబడ్డాయి. మొదటి బ్యాచ్ యొక్క స్క్రాపింగ్ మరియు రెండవ అమ్మకంతో అన్నీ ఉన్నాయి 64 ca.135 లు రెజియా ఏరోనాటికా సేవను ఒకే కార్యాచరణ మిషన్ చేయకుండా వదిలివేసాయి. 1938 ఇంపీరియల్ జపనీస్ ఆర్మీ వైమానిక దళం మూల్యాంకనంలో, ca.135 p.xi ఫియట్ Br.20 చేతిలో ఓడిపోయింది, కాని మాగ్యార్ కిరోలియీ హోన్వాడ్ లెజియెర్ (MKHL; రాయల్ హంగేరియన్ వైమానిక దళం), హంగేరియన్ వైమానిక దళం నిర్లక్ష్యంగా దీనిని ఆదేశించింది. వారు 1940 మరియు 1942 36 RSP యొక్క రెండు సిరీస్‌లలో పంపిణీ చేయబడ్డారు. 31 (వాస్తవానికి 32, కానీ డెలివరీ విమానంలో ఒక విమానం పోయింది) విమానాలు. విమానం మరియు ఇంజిన్ల లైసెన్స్ ఉత్పత్తి కూడా పరిగణించబడింది. 1941 మరియు 1942 లో ఈస్టర్న్ ఫ్రంట్‌లో సోవియట్ యూనియన్‌పై కొంత విజయంతో హంగేరియన్లు మొత్తం 67 CA.135BI లను నిర్వహించారు, ఒకసారి హంగరీ రెండవ ప్రపంచ యుద్ధంలో ఆ రంగంలో తన దళాలకు పాల్పడింది. ఈ విమానాలు దాదాపు మొత్తం హంగేరియన్ హెవీ బాంబర్ ఫోర్స్‌ను కలిగి ఉన్నాయి. మే .135 బిస్. వాటిని డిసెంబర్ 1939 లో ఆదేశించారు. [1] ఆ "ఒప్పందం" తరువాత మొదటి ఛార్జ్ మే/జూన్ 1940 లో పంపిణీ చేయబడింది, రెండవది మే 1942 లో (జూలై 1941 లో సమర్పించిన రెండవ ఆర్డర్ నుండి). రెజియా ఏరోనాటికా దాని సాంకేతిక లోపాల కారణంగా ca.135 లను తిరస్కరించింది మరియు ఈ విమానం ఉత్పత్తి నుండి తీసివేయబడింది. కానీ హంగేరియన్ సేవలో ఈ బాంబర్ చాలా సంతృప్తికరంగా ఉంది. [1] హంగరీ సోవియట్ యూనియన్‌కు యుద్ధాన్ని ప్రకటించినప్పుడు, జూన్ 1941 లో, హోన్వేడ్ వైమానిక దళం దాదాపు పూర్తిగా ఇటాలియన్ విమానాలను కలిగి ఉంది. [1] హంగేరియన్ యుద్ధ ప్రకటన అయిన 27 జూన్ 1941 న బాంబర్లు తమ బాప్టిజం ఆఫ్ ఫైర్ కలిగి ఉన్నారు. ఆ రోజు, 1 వ లెఫ్టినెంట్ ఇస్ట్వాన్ స్జాకోని, 4/III బాంబర్ గ్రూప్ నుండి తన ca.135 లో, రెండు బాంబుల 'ట్రయల్ డ్రాప్'తో ఒక ముఖ్యమైన వంతెనను నాశనం చేయగలిగాడు. [2] CA.135S 3 వ బాంబర్ వింగ్ యొక్క 3./III సమూహాన్ని కలిగి ఉంది, ఇది డెబ్రెసెన్ కేంద్రంగా ఉంది, ఇది హంగేరియన్ వాయు నిర్మాణం యొక్క బాంబర్ యూనిట్, లెఫ్టినెంట్ కల్ బెలా ఒరోస్జ్ చేత ఆజ్ఞాపించబడింది, ఇది హంగేరియన్ రాపిడ్ కార్ప్స్, సబార్డినేటెడ్ కు వాయు సహాయాన్ని అందించే పని జర్మన్ 17 వ సైన్యానికి. [3] ఆగష్టు 11 న, 1 వ లెఫ్టినెంట్ స్జాకోని ​​నేతృత్వంలోని ఆరు కాప్రోనిస్, నల్ల సముద్రం మీద నికోలాయెవ్ నగరం యొక్క బగ్ నదికి 2 కిలోమీటర్ల (6,560 అడుగులు) వంతెనపై బాంబు దాడి చేయడానికి బయలుదేరాడు. ఇంజిన్ సమస్యల కారణంగా ఒక ca.135 వెనక్కి తిరగాల్సి వచ్చింది, కాని మిగిలిన ఐదు, హంగేరియన్ ఫియట్ Cr.42 లు మరియు రెగ్గియాన్ RE.2000 లు తూర్పు వైపు కొనసాగాయి. స్జాకోని ​​యొక్క కాప్రోని AA ఫైర్ చేత hit ీకొట్టి అతని పోర్ట్ ఇంజిన్‌ను కోల్పోయింది, కాని స్క్వాడ్రన్ కమాండర్ చర్యలో ఉన్నారు. అతని పైలట్లలో ఒకరైన కెప్టెన్ ఎస్జెని, వంతెనను నాశనం చేశాడు, మరియు స్జాకోని ​​నికోలాయెవ్ రైలు స్టేషన్‌పై బాంబు దాడి చేశారు. తిరిగి వెళ్ళేటప్పుడు కాప్రోనిస్‌ను సోవియట్ పోలికార్పోవ్ ఐ -16 యోధులు అడ్డగించారు. ఎస్కార్టింగ్ హంగేరియన్ యోధులు ఐదు ఐ -16 ను కాల్చగా, వికలాంగుల స్జాకోని ​​యొక్క ca.135 మరో మూడు పోలికార్పోవ్‌లను నాశనం చేయగలిగారు. జర్మన్ 11 వ సైన్యం నికోలాయేవ్‌ను స్వాధీనం చేసుకున్న తరువాత, ఆగస్టు 16 న, లుఫ్ట్‌ఫ్లోట్టే 4 కమాండర్ కల్ జనరల్ లోహర్, సుటిస్కా వద్ద విజయవంతమైన హంగేరియన్ సిబ్బందిని అలంకరించారు. [4] తూర్పు ముందు భాగంలో CA.135 తరచుగా పనిచేయకపోవడం మరియు దాని తగినంత పోరాట లోడ్-మోసే సామర్ధ్యం దానిని నిర్వహించే మెకానిక్స్ పై అధిక డిమాండ్లను నిర్దేశిస్తుంది. కాప్రోనిస్ యొక్క 50 శాతం కార్యాచరణ సంసిద్ధత గొప్ప ఘనతగా భావించబడింది. [1] తూర్పు ఫ్రంట్‌లో మొట్టమొదటి హంగేరియన్ ఎగిరే నిర్మాణం సెప్టెంబర్ 1941 లో, పునరుద్ధరణ, తిరిగి సమకూర్చడం మరియు విశ్రాంతి కోసం ఉపసంహరించబడింది. జూన్ 1942 లో, హంగేరియన్లు 2 వ ఎయిర్ బ్రిగేడ్‌ను పంపారు, వ్యూహాత్మక మద్దతు మరియు నిఘా సోర్టీలను హంగేరియన్ 2 వ సైన్యానికి అందించడానికి, డాన్ మీద మోహరించారు. బాంబు దాడి యూనిట్, 4/1 బాంబర్ స్క్వాడ్రన్, 17 ca.135 లను కలిగి ఉంది. [5] 4 ° స్క్వాడ్రన్ 1942 చివరి వరకు ఈ విమానాలను నిర్వహించింది, ప్రాణాలతో బయటపడినవారు, ధరించేవారు శిక్షణా విమానంగా ఉపయోగించారు. హంగేరియన్లు ca.135bis ని ప్రేమించలేదు, కానీ వారు కలిగి ఉన్నది అంతే, అందువల్ల వారు దాని నుండి ఉత్తమంగా చేయవలసి వచ్చింది. స్క్వాడ్రన్లలో ఒకటి, I/4, (వాస్తవానికి ఎనిమిది విమానాలు ఉన్నాయి), త్వరలో ల్యాండింగ్‌లో ఒకదాన్ని కోల్పోయాయి. దాని స్థానంలో మరో నాలుగు విమానాలు ఉన్నాయి. ఈ స్క్వాడ్రన్, అక్టోబర్ 1941 వరకు, 265 దాడులు చేసి, 1,040 సోర్టీలను ఎగరవేసింది మరియు 1,450 టన్నుల (1,600 టన్నుల) బాంబులను పడిపోయింది, స్పష్టంగా స్వల్ప శ్రేణి (200–300 కిమీ/120-190 మైళ్ళు) సహాయపడింది, అది వాటిని అనుమతించింది విమానం యొక్క గరిష్ట బాంబు లోడ్ ఉపయోగించండి. రెండు విమానాలను కాల్చి చంపారు, మరో ఇద్దరు ప్రమాదాలలో కోల్పోయారు మరియు 11 మంది సిబ్బంది మరణించారు. రోజువారీ సగటు, ఈ నాలుగు నెలల్లో, 8 మిషన్లు ఎగిరిపోయాయి మరియు 13 టన్నులు (14 టన్నులు) బాంబులు పడిపోయాయి. 1936 ప్రారంభంలో, పెరూలోని లిమాలోని కాప్రోని యొక్క ప్రతినిధి, పెరువియన్ నేవీ మరియు విమానయాన మంత్రిత్వ శాఖను సంప్రదించారు, ఇది పెరువియన్ Ca.135 విమానాలను కొనుగోలు చేసింది. పెరూ 1935 నుండి దాని అసంతృప్తికరమైన కాప్రోని ca.111 బాంబర్లను భర్తీ చేయడాన్ని పరిశీలిస్తోంది మరియు ఇటాలియన్ వైమానిక మంత్రిత్వ శాఖ Ca.135 యొక్క విదేశీ అమ్మకాన్ని ఆమోదించింది. పర్యవసానంగా, పెరూ మే 1936 లో కాప్రోని నుండి ఆరు CA.135 లను ఆదేశించింది. పెరువియన్ ఏవియేషన్ కార్ప్స్ కమాండర్ ఎర్గాస్టో సిల్వా గిల్లెన్ ఇటలీకి పెరువియన్ ప్రతినిధి బృందాన్ని CA.135 ను అంచనా వేయడానికి నాయకత్వం వహించాడు మరియు పెరువియన్లు "Ca. 111 ఫియాస్కో ". కాప్రోని టెస్ట్ పైలట్ ఎట్టోర్ వెంగి పెరువియన్ల కోసం ఒక ప్రదర్శన విమానంలో చేసాడు, ఇది సిల్వాను ఆకట్టుకోలేదు; అతను ca.135 ను బలహీనంగా మరియు రక్షణాత్మక ఆయుధాలు లేవని చూశాడు మరియు కాప్రోని కంపెనీకి ఒక లేఖ రాశాడు, విమానానికి మార్పులు చేయమని పట్టుబట్టారు మరియు అవి చేయకపోతే పెరువియన్ ఆర్డర్‌ను రద్దు చేస్తామని బెదిరించాడు. కాప్రోని కంపెనీ వ్యవస్థాపకుడు జియాని కాప్రోని (1886-1957) వ్యక్తిగతంగా మార్పులు జరుగుతాయని వాగ్దానం చేశారు. [6] విమానం యొక్క ఫలిత సంస్కరణ, ca.135 టిపో పెరూ ("పెరువియన్ రకం"), మరింత శక్తివంతమైన ఇంజన్లను కలిగి ఉంది -ఐసోటా ఫ్రాస్చిని అస్సో XI R.C.40 SPINTO ("డ్రైవ్") ఇంజన్లు, ఐసొటా ఫ్రాస్చిని R.C.40 అస్సో యొక్క అప్‌పరేటెడ్ వెర్షన్లు (" ACE ") సముద్ర మట్టంలో 559 కిలోవాట్ల (750 హార్స్‌పవర్) మరియు 4,000 మీటర్ల (13,123 అడుగులు) వద్ద 671 కిలోవాట్లు (900 హార్స్‌పవర్) - మరియు కొత్త ఇంజిన్ల యొక్క అదనపు గాలి తీసుకోవడంలో అదనపు ఓపెనింగ్‌లతో సవరించిన ఇంజిన్ కౌలింగ్లను పంపిణీ చేస్తుంది. కొత్త ఇంజన్లు పెరువియన్ అవసరాలను తీర్చగల CA.135 మెరుగైన పనితీరును ఇచ్చాయి మరియు విమానం యొక్క బాంబు లోడ్ 2,000 కిలోగ్రాముల (4,409 పౌండ్లు) కు పెరగడానికి కూడా అనుమతించింది. గన్నర్‌ను రక్షించడానికి విండ్ డిఫ్లెక్టర్ షీల్డ్‌తో కూడిన సెమీ-ఓపెన్ డోర్సల్ టర్రెట్‌లో 12.7-మిల్లీమీటర్ (0.5-అంగుళాల) మెషిన్ గన్‌ను ఏర్పాటు చేయడం ద్వారా డిఫెన్సివ్ ఆయుధాలు మెరుగుపరచబడ్డాయి మరియు మరో 12.7-మిల్లీమీటర్ల మెషిన్ గన్ ముడుచుకునే వెంట్రల్ టర్రెట్‌లో. [[ 7] రెండు టర్రెట్లలో 360-డిగ్రీల అగ్ని క్షేత్రం ఉంది, అయినప్పటికీ వెంట్రల్ టరెట్ విస్తరించినప్పుడు అధిక ఏరోడైనమిక్ డ్రాగ్‌ను ఉత్పత్తి చేసింది మరియు అత్యవసర పరిస్థితుల్లో మాత్రమే ఉపయోగించాలని సిఫార్సు చేయబడింది. [6] మొత్తం ఆరు ca.135 టిపో పెరూ విమానం జూలై 1937 ప్రారంభంలో పూర్తయింది. వెంగి పరీక్షా విమానాలు మరియు పెరువియన్ ప్రతినిధి బృందం అంగీకరించిన తరువాత, వారు విడదీసి, పెరూలోని కల్లావోకు రవాణా చేయబడ్డారు. కాప్రోని కంపెనీ పెరువియన్ అనుబంధ సంస్థ కాప్రోని పెరువానా S.A. యొక్క సిబ్బంది వెంటనే లాస్ పాల్మాస్ వద్ద తిరిగి కలపడం ప్రారంభించారు. మొదటి ca.135 రెండు వారాల్లోనే తిరిగి కలపబడింది, మరియు పెరూలోని మొదటి విమానాలు ఆరు బాంబర్లను పెరువియన్ ఏవియేషన్ కార్ప్స్ యొక్క కొత్త 2 వ హెవీ బాంబర్ స్క్వాడ్రన్‌కు 10 సెప్టెంబర్ 1937 న మార్చాయి. [6] వారి పైలట్లు ఇటాలియన్ అధికారులచే రెండు నెలల ఇంటెన్సివ్ శిక్షణ పొందిన తరువాత, ఐదు 2 వ హెవీ బాంబర్ స్క్వాడ్రన్ ca.135 లు వారి శాశ్వత స్థావరం, లెఫ్టినెంట్ కమాండర్ రూయిజ్ బేస్, పెరూలోని చిక్లాయో వద్ద, 1937 నవంబర్ 5 న, ఆరవ బాంబర్ ఉన్నాయి అదనపు సిబ్బందికి శిక్షణ ఇవ్వడానికి లాస్ పాల్మాస్. [7] ఒకసారి చిక్లాయో వద్ద, ఐదు ca.135 లు 2 వ బాంబు పాలన సమూహంగా మారాయి, 1 వ ఏవియేషన్ స్క్వాడ్రన్‌లో భాగంగా 1 వ బాంబు సంస్థ సమూహంలోని CA.111 బాంబర్లలో చేరింది. 1940 లో, పునర్వ్యవస్థీకరణ ఫలితంగా Ca.135 లను 13, 14, మరియు 15 వ ఎస్కుడ్రిల్లాస్‌కు ca.111 బాంబర్లతో పాటు కేటాయించారు, అయితే సంవత్సరం తరువాత ca.111 లను రవాణా విమానం వలె తిరిగి వర్గీకరించారు మరియు రవాణా స్క్వాడ్రన్‌లకు తిరిగి నియమించబడ్డారు, ఈ సమయంలో 14 మరియు 15 వ ఎక్యుడ్రిల్లాలు రద్దు చేయబడ్డాయి మరియు అన్ని ca.135 లను 13 వ ఎస్కుడ్రిల్లాకు కేటాయించారు. [6] సేవలో, ca.135 టిపో పెరూ త్వరలో విమర్శలకు గురైంది, పెరువియన్ పైలట్లు బాంబర్లు టేకాఫ్ మీద కుడి వైపున ఉన్నారని మరియు పార్శ్వ స్థిరత్వం తక్కువగా ఉన్నారని ఫిర్యాదు చేశారు; అదనంగా, వారి ఇంజన్లు సేవలో నమ్మదగనివిగా నిరూపించబడ్డాయి, మరియు బాంబర్లు అధిక సంఖ్యలో చమురు మరియు హైడ్రాలిక్ లీక్‌లను ఎదుర్కొన్నారు. కాప్రోని పెరువానా ఎస్.ఎ. 1941 లో ఈక్వెడార్‌తో సరిహద్దు సంక్షోభం పెరుగుతున్న ఫలితంగా, పెరువియన్ ఏవియేషన్ కార్ప్స్ యొక్క బాంబర్ స్క్వాడ్రన్‌లను కార్యాచరణ సంసిద్ధతకు ఆదేశించారు, అయినప్పటికీ ఇంజిన్ సమస్యలు ప్రతి స్క్వాడ్రన్ యొక్క కేటాయించిన ఐదు బాంబర్‌ల నుండి రెండు విమానాలను కలిగి ఉండకుండా వాటిని ఉంచాయి . ఏదేమైనా, పెరువియన్ బాంబర్లు చిక్లాయోకు ఉత్తరాన బాంబు శ్రేణిలో శిక్షణ పొందగలిగారు. 5 జూలై 1941 న ఈక్వెడార్ -పెరువియన్ యుద్ధం ప్రారంభమైనప్పుడు, ca.135 లు లెఫ్టినెంట్ కమాండర్ రూయిజ్ బేస్ వద్ద వెనుకబడి ఉండగా, ఇతర బాంబర్లు ఫార్వర్డ్ ఎయిర్ ఫీల్డ్స్‌కు వెళ్లారు, ca.135 ల యొక్క ఎక్కువ శ్రేణి వాటిని తరలించాల్సిన అవసరాన్ని నివారించడానికి వీలు కల్పిస్తుంది ఫార్వర్డ్ ఎయిర్ స్థావరాలు. ఏదేమైనా, పెరువియన్ బాంబు దాడులు ఫ్రంట్ లైన్లలో ఈక్వెడార్ దళాలపై వ్యూహాత్మక దాడులకు పరిమితం చేయబడ్డాయి మరియు సౌకర్యాలు మరియు శక్తులు నేరుగా వారికి మద్దతు ఇస్తున్నాయి, ఒక రకమైన దాడికి ca.135 లు అసంపూర్తిగా ఉన్నాయి. బదులుగా, CA.135 లు ఈక్వెడార్ భూభాగంపై అప్రధానమైన నిఘా విమానాలను నిర్వహించాయి మరియు పెరూలోని పియూరా మరియు తలారా వద్ద విమాన క్షేత్రాలకు రవాణా విమానాలను నిర్వహించాయి. 10 జూలై 1941 న, రవాణా విమానంలో, CA.135 లలో ఒకటి పైరా నుండి 50 కిలోమీటర్ల (31 మైళ్ళు) భూమి వాహనాలకు ప్రాప్యత చేయలేని ప్రాంతంలో ఇంజిన్ సమస్యల ద్వారా బలవంతం చేయబడింది; ఇది స్వల్ప నష్టాన్ని మాత్రమే ఎదుర్కొన్నప్పటికీ, మరమ్మత్తు సదుపాయానికి రవాణా చేయడానికి దాని విడదీయడం అసాధ్యం, కాబట్టి ఇది తీసివేయబడింది మరియు వదిలివేయబడింది. [6] 31 జూలై 1942 న యుద్ధం ముగిసిన తరువాత, సిఎ .135 లు మిగిలి ఉన్న ఐదు చిక్లాయోలో ఉన్నాయి. వారు త్వరలోనే సేవ నుండి తొలగించబడ్డారు, విడదీయబడింది మరియు ఎల్ పాటో ఎయిర్‌బేస్ నుండి అమెరికన్ సైనిక సిబ్బంది నడుపుతున్న ఫ్లాట్‌బెడ్ ట్రక్కులపై దూరంగా ఉన్నారు. అక్టోబర్ 1942 నాటికి, పెరువియన్ ca.135 లలో చివరిది అదృశ్యమైంది. అవి ఎడారిలో కాలిపోయినట్లు లేదా ఎల్ పాటో ఎయిర్ బేస్ చుట్టూ ఎక్కడో ఖననం చేయబడిందని పుకార్లు ఉన్నప్పటికీ, వారి చివరి విధి నమోదు చేయబడలేదు. [7] ఒకే Ca.135 p.xi కాప్రోని చేత సవరించబడింది. ఇది డైహెడ్రల్ టెయిల్‌ప్లేన్ మరియు 1,044 కిలోవాట్ల (1,400 హెచ్‌పి) ఆల్ఫా రోమియో 135 ఆర్‌సి .32 సుడిగాలి రేడియల్ ఇంజిన్‌లను కలిగి ఉంది మరియు ca.135 బిస్/ఆల్ఫా హోదాను ఇచ్చింది. క్రొత్త మరియు మరింత శక్తివంతమైన ఇంజన్లు విమానం యొక్క గరిష్ట వేగాన్ని 480 కిమీ/గం (300 mph) కంటే ఎక్కువ నెట్టాయి. చివరి వేరియంట్ కూడా ఒక-ఆఫ్, దీనిని CA.135 RAID అని పిలుస్తారు. ఇది రికార్డులు సెట్ చేయడానికి మరియు గాలి రేసులను గెలవడానికి ఉపయోగించబడింది. దీనిని 1937 లో బ్రెజిలియన్ పైలట్ డి బారోస్ యొక్క క్రమం వరకు నిర్మించారు. ఇది రెండు 736 కిలోవాట్ల (987 హెచ్‌పి) ఐసొట్టా ఫ్రాస్చిని అస్సో జిఐతో శక్తినిచ్చింది మరియు బాగా విస్తరించిన పరిధికి అదనపు ఇంధన సామర్థ్యాన్ని అందించింది. 1937 లో ఇటలీ నుండి బ్రెజిల్‌కు విమాన ప్రయాణానికి ప్రయత్నిస్తున్నప్పుడు, డి బారోస్ మరియు CA.135 RAID ఉత్తర ఆఫ్రికాపై అదృశ్యమైంది, విమానం యొక్క చిత్రం కోసం మరొక విపత్తులో. ఇటాలియన్ సివిల్ &amp; మిలిటరీ ఎయిర్క్రాఫ్ట్ నుండి డేటా 1930-1945 [10] సాధారణ లక్షణాలు పనితీరు ఆయుధాలు పోల్చదగిన పాత్ర, కాన్ఫిగరేషన్ మరియు ERA సంబంధిత జాబితాల విమానం</v>
      </c>
      <c r="E136" s="1" t="s">
        <v>2856</v>
      </c>
      <c r="M136" s="1" t="s">
        <v>889</v>
      </c>
      <c r="N136" s="1" t="str">
        <f>IFERROR(__xludf.DUMMYFUNCTION("GOOGLETRANSLATE(M:M, ""en"", ""te"")"),"మీడియం బాంబర్")</f>
        <v>మీడియం బాంబర్</v>
      </c>
      <c r="O136" s="1" t="s">
        <v>890</v>
      </c>
      <c r="P136" s="1" t="s">
        <v>1150</v>
      </c>
      <c r="Q136" s="1" t="str">
        <f>IFERROR(__xludf.DUMMYFUNCTION("GOOGLETRANSLATE(P:P, ""en"", ""te"")"),"కాప్రోని")</f>
        <v>కాప్రోని</v>
      </c>
      <c r="R136" s="2" t="s">
        <v>1151</v>
      </c>
      <c r="S136" s="1" t="s">
        <v>1376</v>
      </c>
      <c r="T136" s="1" t="str">
        <f>IFERROR(__xludf.DUMMYFUNCTION("GOOGLETRANSLATE(S:S, ""en"", ""te"")"),"సిజేర్ పల్లవిసినో")</f>
        <v>సిజేర్ పల్లవిసినో</v>
      </c>
      <c r="U136" s="4">
        <v>12875.0</v>
      </c>
      <c r="V136" s="1" t="s">
        <v>2857</v>
      </c>
      <c r="W136" s="7">
        <v>44656.0</v>
      </c>
      <c r="X136" s="1" t="s">
        <v>2858</v>
      </c>
      <c r="Y136" s="1" t="s">
        <v>2859</v>
      </c>
      <c r="Z136" s="1" t="s">
        <v>308</v>
      </c>
      <c r="AB136" s="1" t="s">
        <v>2860</v>
      </c>
      <c r="AC136" s="1" t="s">
        <v>2861</v>
      </c>
      <c r="AD136" s="1" t="s">
        <v>2862</v>
      </c>
      <c r="AE136" s="1" t="s">
        <v>2863</v>
      </c>
      <c r="AF136" s="1" t="s">
        <v>2864</v>
      </c>
      <c r="AG136" s="1" t="s">
        <v>2865</v>
      </c>
      <c r="AH136" s="1" t="s">
        <v>2866</v>
      </c>
      <c r="AJ136" s="1" t="s">
        <v>2867</v>
      </c>
      <c r="AK136" s="1" t="s">
        <v>2868</v>
      </c>
      <c r="AP136" s="1" t="s">
        <v>253</v>
      </c>
      <c r="AT136" s="1" t="s">
        <v>2869</v>
      </c>
      <c r="AU136" s="1" t="str">
        <f>IFERROR(__xludf.DUMMYFUNCTION("GOOGLETRANSLATE(AT:AT, ""en"", ""te"")"),"3 x 12.7 మిమీ (0.500 ఇన్) బ్రెడా-సఫత్ మెషిన్ గన్స్")</f>
        <v>3 x 12.7 మిమీ (0.500 ఇన్) బ్రెడా-సఫత్ మెషిన్ గన్స్</v>
      </c>
      <c r="AV136" s="1" t="s">
        <v>2870</v>
      </c>
      <c r="AW136" s="1" t="str">
        <f>IFERROR(__xludf.DUMMYFUNCTION("GOOGLETRANSLATE(AV:AV, ""en"", ""te"")"),"1,474 కిలోలు (3,250 పౌండ్లు)")</f>
        <v>1,474 కిలోలు (3,250 పౌండ్లు)</v>
      </c>
      <c r="AX136" s="1">
        <v>1937.0</v>
      </c>
      <c r="BC136" s="1" t="s">
        <v>2871</v>
      </c>
      <c r="BD136" s="1" t="s">
        <v>2872</v>
      </c>
      <c r="BE136" s="1" t="s">
        <v>2873</v>
      </c>
    </row>
    <row r="137">
      <c r="A137" s="1" t="s">
        <v>2874</v>
      </c>
      <c r="B137" s="1" t="str">
        <f>IFERROR(__xludf.DUMMYFUNCTION("GOOGLETRANSLATE(A:A, ""en"", ""te"")"),"డోర్నియర్ డు 335")</f>
        <v>డోర్నియర్ డు 335</v>
      </c>
      <c r="C137" s="1" t="s">
        <v>2875</v>
      </c>
      <c r="D137" s="1" t="str">
        <f>IFERROR(__xludf.DUMMYFUNCTION("GOOGLETRANSLATE(C:C, ""en"", ""te"")"),"డోర్నియర్ DO 335 ఫైల్ (""బాణం"") రెండవ ప్రపంచ యుద్ధంలో జర్మనీకి డోర్నియర్ నిర్మించిన భారీ పోరాట యోధుడు. రెండు-సీట్ల ట్రైనర్ వెర్షన్‌ను అమీసెన్‌బార్ (""యాంటిటర్"") అని పిలుస్తారు. పిఫిల్ యొక్క పనితీరు దాని ప్రత్యేకమైన పుష్-పుల్ కాన్ఫిగరేషన్ మరియు రెండు ఇంజ"&amp;"ిన్ల యొక్క ఇన్-లైన్ అమరిక యొక్క తక్కువ ఏరోడైనమిక్ డ్రాగ్ కారణంగా ఇతర జంట-ఇంజిన్ డిజైన్ల కంటే మెరుగ్గా ఉంటుందని అంచనా. ఇది నాజీ జర్మనీ యొక్క రెండవ ప్రపంచ యుద్ధం యొక్క వేగవంతమైన పిస్టన్-ఇంజిన్ విమానం. డూ 335 ట్రేస్ ఆఫ్ మొదటి ప్రపంచ యుద్ధానికి మూలాలు క్లాడ్ "&amp;"డోర్నియర్ రిమోట్గా నడిచే ప్రొపెల్లర్లను కలిగి ఉన్న అనేక ఎగిరే పడవలను రూపొందించినప్పుడు మరియు తరువాత, డ్రైవ్ షాఫ్ట్, టెన్డం ఇంజిన్లతో సమస్యల కారణంగా. అత్యంత విజయవంతమైన డో జె వాల్ మరియు బ్రహ్మాండమైన డో ఎక్స్ తో సహా చాలా మల్టీ-ఇంజిన్ డోర్నియర్ ఫ్లయింగ్ బోట్ల"&amp;"లో టెన్డం ఇంజన్లు ఉపయోగించబడ్డాయి. ఇంజిన్ నుండి పరాన్నజీవి లాగడానికి ఉద్దేశించిన రిమోట్ ప్రొపెల్లర్ డ్రైవ్ వినూత్నంలో ప్రయత్నించబడింది కానీ విజయవంతం కాలేదు 14, మరియు పొడుగుచేసిన, గొట్టపు డ్రైవ్ షాఫ్ట్‌లు తరువాత DO 335 లో ఉపయోగించిన నాలుగు-ఇంజిన్, జంటల వెన"&amp;"ుక ఇంజిన్లలో WAY ఉపయోగం 26 ఫ్లయింగ్ బోట్. ప్రతి రెక్కలో ఒక ఇంజిన్‌ను ఉంచే సాంప్రదాయిక వ్యవస్థపై ఈ రూపకల్పనకు చాలా ప్రయోజనాలు ఉన్నాయి, చాలా ముఖ్యమైనది రెండు ఇంజిన్ల నుండి సింగిల్-ఇంజిన్ డిజైన్ యొక్క ఫ్రంటల్ ప్రాంతం (మరియు లాగండి) ఉన్న శక్తి, అధిక పనితీరును"&amp;" అనుమతిస్తుంది. ఇది ట్విన్ పవర్‌ప్లాంట్ల బరువును సమీపంలో, లేదా, విమాన సెంటర్‌లైన్‌కు సమీపంలో ఉంచుతుంది, సాంప్రదాయ జంటతో పోలిస్తే రోల్ రేటును పెంచుతుంది. అదనంగా, ఒకే ఇంజిన్ వైఫల్యం అసమాన థ్రస్ట్‌కు దారితీయదు, మరియు సాధారణ విమానంలో నెట్ టార్క్ లేదు, కాబట్టి"&amp;" విమానం నిర్వహించడం సులభం. DO 335 యొక్క వెనుక ఫ్యూజ్‌లేజ్ రూపకల్పనలో క్రూసిఫార్మ్ తోక ఉపరితలాల యొక్క నాలుగు-ఉపరితల సమితి ఒక వెంట్రల్ నిలువు ఫిన్-చుక్కాని అసెంబ్లీని కలిగి ఉంది, ఇది ఫ్యూజ్‌లేజ్ యొక్క విపరీతమైన వెనుక నుండి క్రిందికి అంచనా వేసింది, వెనుక ప్ర"&amp;"ొపెల్లర్‌ను టేకాఫ్‌లో ప్రమాదవశాత్తు గ్రౌండ్ సమ్మె నుండి రక్షించడానికి. వెనుక పషర్ ప్రొపెల్లర్ యొక్క ఉనికి దెబ్బతిన్న విమానం నుండి సురక్షితంగా తప్పించుకోవడానికి ఎజెక్షన్ సీటు కోసం నిబంధనను తప్పనిసరి చేసింది, మరియు వెనుక ప్రొపెల్లర్ మరియు డోర్సల్ ఫిన్ మౌంట్"&amp;"లను రూపకల్పన చేయడం, ఎజెక్షన్ ప్రయత్నించే ముందు వాటిని జెట్టిసన్ చేయడానికి పేలుడు బోల్ట్‌లను ఉపయోగించడానికి - అలాగే ట్విన్ పందిరి జెట్టిసన్ లివర్స్, ఒక వైపుకు ఒకటి [3] ఐదు-ప్యానెల్ విండ్‌స్క్రీన్ వైపుల సిల్స్ క్రింద ఫార్వర్డ్ కాక్‌పిట్ ఇంటీరియర్‌కు ఇరువైపు"&amp;"లా ఉంది, ఎజెక్షన్ ముందు కాక్‌పిట్ పైన నుండి పందిరిని జెట్టిసన్ చేయడానికి. [4] 1939 లో, డోర్నియర్ P.59 హై-స్పీడ్ బాంబర్ ప్రాజెక్టులో బిజీగా ఉన్నాడు, ఇందులో టెన్డం ఇంజిన్ లేఅవుట్ ఉంది. 1940 లో, అతను ఒక పరీక్షా విమానాన్ని నియమించాడు, డోర్నియర్ యొక్క ప్రారంభ "&amp;"సంస్కరణల యొక్క ఎయిర్ఫ్రేమ్ 17 బాంబర్ యొక్క ఎయిర్ ఫ్రేమ్‌లో దగ్గరగా రూపొందించాడు, కాని పెద్ద బాంబర్ యొక్క పరిమాణంలో 40% మాత్రమే, వింగ్ ప్యానెల్‌లపై ఏరోడైనమిక్ శరీరాలు లేవు (అసలుది డు 17 దాని రెక్కలపై ట్విన్ ఇంజిన్ నాసెల్లెస్ కలిగి ఉంది) మరియు వెనుక పషర్ ప్"&amp;"రొపెల్లర్‌ను దాని నుండి చాలా దూరంలో ఉన్న ఇంజిన్‌తో తిప్పడానికి, పొడవైన గొట్టపు డ్రైవ్‌షాఫ్ట్ ఉపయోగించడం ద్వారా అతని భావనను ధృవీకరించడానికి ముడుచుకునే ట్రైసైకిల్ ల్యాండింగ్ గేర్‌తో అమర్చారు. ఈ విమానం, గుప్పీంగెన్ గో 9, ఈ అమరికతో fore హించని ఇబ్బందులను చూపి"&amp;"ంచలేదు, కాని 1940 ప్రారంభంలో హెర్మన్ గోరింగ్ [సైటేషన్ అవసరం] ఒక సంవత్సరం లేదా కాబట్టి. మే 1942 లో, డోర్నియర్ 1,000 కిలోల (2,200 ఎల్బి) బామ్‌బ్లోడ్‌తో నవీకరించబడిన సంస్కరణను పి .231 గా సమర్పించాడు, ఒకే సీటు, ష్నెల్‌బోంబర్ లాంటి హై-స్పీడ్ బాంబర్/ఇంట్రూడర్ య"&amp;"ొక్క అవసరానికి ప్రతిస్పందనగా. అరాడో, జంకర్స్ మరియు బ్లోమ్ &amp; వోస్ నుండి ప్రత్యర్థి డిజైన్లను ఓడించిన తరువాత పి .231 ప్రతిపాదన విజేతగా ఎంపిక చేయబడింది. DO 335 గా పిలువబడే డోర్నియర్ సంస్థ ఎయిర్ఫ్రేమ్ ఆమోదం సంఖ్య 8-335 ను జారీ చేసే RLM చేత అభివృద్ధి ఒప్పందం క"&amp;"ుదిరింది. 1942 శరదృతువులో, DO 335 ఇకపై అవసరం లేదని డోర్నియర్‌కు చెప్పబడింది మరియు బదులుగా a అదే సాధారణ లేఅవుట్ ఆధారంగా మల్టీ-రోల్ ఫైటర్ అంగీకరించబడుతుంది. ఇది కొత్త పాత్ర కోసం సవరించబడినందున ఇది ప్రోటోటైప్ డెలివరీని ఆలస్యం చేసింది. ఫార్వర్డ్ ఇంజిన్ కోసం మ"&amp;"ుక్కు-మౌంట్ యాన్యులర్ రేడియేటర్ (జుమో 211-శక్తితో కూడిన జు 88, లేదా జుమో 213-శక్తితో కూడిన ఫోకే-వుల్ఫ్ ఎఫ్‌డబ్ల్యు 190 డి -9 వంటివి) మరియు వెనుక భాగాన్ని శీతలీకరించడానికి వెంట్రల్-ఫ్యూజ్‌లేజ్ మౌంట్ ఎయిర్‌స్కూప్ రేడియేటర్ ఇన్‌స్టాలేషన్ ఇంజిన్ విలక్షణమైనది."&amp;" టేకాఫ్ వద్ద 1,750 పిఎస్ (1,290 కిలోవాట్; 1,730 హెచ్‌పి) ను పంపిణీ చేసే డిబి 603 ఎ ఇంజిన్లతో అమర్చినప్పుడు, ఇది మూడవ రీచ్ ఉనికిలో విలోమ V12 ఎయిర్‌క్రాఫ్ట్ ఇంజిన్ డిజైన్ భారీగా ఉత్పత్తి చేయబడిన అతిపెద్ద స్థానభ్రంశం -44.52 లీటర్లను కలిగి ఉంది. CP+UA యొక్క స"&amp;"్టామ్మెన్జీచెన్ (ఫ్యాక్టరీ రేడియో కోడ్) ను కలిగి ఉన్న DO 335 V1 మొదటి నమూనా, 26 అక్టోబర్ 1943 న ఫ్లగ్గపిటాన్ హన్స్ డైటెల్, రెగ్యులర్ హీంకెల్ టెస్ట్ పైలట్ మరియు తరువాత ప్రాధమిక డోర్నియర్ టెస్ట్ పైలట్ నియంత్రణలో ప్రయాణించారు. ఏదేమైనా, DO 335 యొక్క ప్రారంభ వ"&amp;"ిమానంలో అనేక సమస్యలు విమానాన్ని దాని చిన్న చరిత్రలో చాలావరకు పీడిస్తూనే ఉంటాయి. బలహీనమైన ల్యాండింగ్ గేర్‌తో మరియు ప్రధాన గేర్ యొక్క చక్రాల బావి తలుపులతో సమస్యలు కనుగొనబడ్డాయి, ఫలితంగా అవి V1 యొక్క పరీక్ష విమానాల మిగిలిన వాటికి తొలగించబడతాయి. DO 335 V1 27 "&amp;"విమానాలను తయారు చేసింది, మూడు వేర్వేరు పైలట్లు ఎగిరింది. ఈ పరీక్ష విమానాల సమయంలో, రెండవ ప్రోటోటైప్, V2 (WERK NR 230002) CP+UB, పూర్తయింది మరియు 31 డిసెంబర్ 1943 న తన మొదటి విమానంలో చేసింది, మళ్లీ డైటెల్ నియంత్రణలో ఉంది. V2 కి కొత్తగా DB 603A-2 ఇంజన్లు అప్"&amp;"‌గ్రేడ్ చేయబడ్డాయి మరియు V1 యొక్క పరీక్ష విమానాల నుండి మరియు మరింత విండ్‌టన్నెల్ పరీక్షల నుండి అనేక మెరుగుదలలు నేర్చుకున్నాయి. 20 జనవరి 1944 న, DO 335 V3 (W.NR. 230004), CP+UC పూర్తయింది మరియు మొదటిసారి వెర్నర్ ఆల్ట్రోగ్జ్ చేత ఎగిరింది. V3 కొత్త ప్రీ-ప్రొ"&amp;"డక్షన్ DB 603G-0 ఇంజన్లతో పనిచేసింది, ఇది టేకాఫ్ వద్ద 1,900 Ps (1,400 kW) ను ఉత్పత్తి చేయగలదు మరియు కొద్దిగా పున es రూపకల్పన చేసిన పందిరిని కలిగి ఉంది, ఇందులో జంట వెనుక వీక్షణ అద్దాలను బొప్పలలో కలిగి ఉంది, రెండు మ్యాచ్‌లో ఒకటి ఒకటి బాగా ఫ్రేమ్డ్, పదకొండు-"&amp;"ప్యానెల్ మెయిన్ పందిరి యొక్క ఓపెనబుల్ విభాగం యొక్క సైడ్ ప్యానెల్లు. V3 యొక్క విమానాల తరువాత, జనవరి 1944 మధ్యలో, RLM మరో ఐదు ప్రోటోటైప్‌లను (V21 -V25) ను నైట్ ఫైటర్స్ గా నిర్మించాలని ఆదేశించింది. ఈ సమయానికి, 60 గంటలకు పైగా విమాన సమయం DO 335 లో ఉంచబడింది మర"&amp;"ియు నివేదికలు ఇది మంచి నిర్వహణ అని చూపించింది, కానీ మరీ ముఖ్యంగా, చాలా వేగంగా విమానం, జనరల్ఫెల్డ్మార్‌చాల్ ఎర్హార్డ్ మిల్చ్ వివరించింది ""... దాని స్వంతదానిని కలిగి ఉంది P-38 తో వేగం మరియు ఎత్తులో మరియు ఇది ఇంజిన్ విశ్వసనీయత సమస్యలతో బాధపడదు "". DO 335 సా"&amp;"మూహిక నిర్మాణాన్ని ప్రారంభించాల్సి ఉంది, డోర్నియర్-వర్కే ఫ్రెడరిచాఫెన్ (DWF) చేత తయారు చేయబడే 120 ప్రీప్రొడక్షన్ విమానాల ప్రారంభ ఆర్డర్ మార్చి 1946 లోపు పూర్తి చేయబడలేదు. ఈ సంఖ్యలో అనేక మంది బాంబర్లు, డిస్ట్రాయర్లు (భారీ యోధులు ఉన్నారు ), మరియు ఇంకా చాలా "&amp;"అభివృద్ధి చెందలేదు. అదే సమయంలో, డోర్నియర్-వెర్కే ముంచెన్ (DWM) వివిధ మోడళ్లలో 2,000 డు 335 లను నిర్మించాల్సి ఉంది, మార్చి 1946 లో డెలివరీ కారణంగా. 23 మే 1944 న, హిట్లర్, జూలై 3 న అమలులోకి వచ్చిన అభివృద్ధి చెందుతున్న జగర్నోట్‌ప్రోగ్రామ్ (ఎమర్జెన్సీ ఫైటర్ ప"&amp;"్రోగ్రామ్) డైరెక్టివ్‌లో భాగంగా, 335 ఉత్పత్తి చేయడానికి గరిష్ట ప్రాధాన్యతను ఇవ్వమని ఆదేశించాడు. ప్రధాన ఉత్పత్తి రేఖ మన్జెల్ వద్ద ఉండటానికి ఉద్దేశించబడింది, కాని మార్చిలో బాంబు దాడిలో జరిపిన దాడి సాధనను నాశనం చేసింది మరియు డోర్నియర్‌ను ఒబెర్ప్‌ఫాఫెన్‌హోఫెన"&amp;"్ వద్ద కొత్త రేఖను ఏర్పాటు చేయవలసి వచ్చింది. ఈ నిర్ణయం, అనేక ఇతర సైనిక విమానాల అభివృద్ధి కార్యక్రమాల యొక్క వేగవంతమైన షట్-డౌన్ తో పాటు, హీంకెల్ HE 219 నైట్ ఫైటర్‌ను రద్దు చేయడానికి, ఇది DB 603 ఇంజన్లను (బాగా ఆలోచించని సంస్థాపనలలో) కూడా ఉపయోగించింది మరియు ద"&amp;"ాని ఉత్పత్తి సౌకర్యాలను ఉపయోగించింది DO 335 కూడా. ఏదేమైనా, ఎర్నెస్ట్ హీంకెల్ ఆలస్యం చేయగలిగాడు మరియు చివరికి దాని అమలును విస్మరించగలిగాడు, HE 219A యొక్క ఉదాహరణలను ఉత్పత్తి చేస్తూనే ఉన్నాడు. కనీసం 16 ప్రోటోటైప్ డూ 335 లు ఎగిరినట్లు తెలిసింది (V1-V12, W.NR "&amp;"230001-230012 మరియు మస్టర్-సిరీస్ ప్రోటోటైప్స్ M13-M17, W.NR 230013-230017) A-2, G-0, E మరియు E-1. W.NR 240101, స్టామ్మెన్జీచెన్ VG+PG తో ప్రారంభమయ్యే మొట్టమొదటి ప్రీప్రొడక్షన్ 335 (A-0 లు) జూలై 1944 లో పంపిణీ చేయబడ్డాయి. సుమారు 22 ప్రీప్రొడక్షన్ విమానం య"&amp;"ుద్ధం ముగిసేలోపు పూర్తయిందని భావించారు, సుమారు 11 తో సహా A-0 లు శిక్షణా ప్రయోజనాల కోసం A-11S గా మార్చబడ్డాయి. అలాంటి ఒక విమానం ఫార్న్‌బరోలోని రాయల్ ఎయిర్‌క్రాఫ్ట్ స్థాపనకు బదిలీ చేయబడింది, తరువాత, విమానంలో ఎలివేటర్ నియంత్రణల ద్వారా వెనుక-ఇంజిన్ అగ్నిప్రమా"&amp;"దం కాలిపోయిన తరువాత, స్థానిక పాఠశాలలోకి దూసుకెళ్లింది. [5] మొదటి 10 డూ 335 A-0 లను మేలో పరీక్ష కోసం పంపిణీ చేశారు. 1944 చివరి నాటికి, DO 335 A-1 ఉత్పత్తి మార్గంలో ఉంది. ఇది A-0 ను పోలి ఉంటుంది, అయితే 87 ఆక్టేన్ ""B4"" లిగ్నైట్-ఉత్పన్నమైన సింథటిక్ ఇంధనం, ["&amp;"6] మరియు రెండు అండర్వేంగ్ హార్డ్ పాయింట్లు 1,324 kW (1,776 HP) టేకాఫ్ పవర్ రేటింగ్ యొక్క UPRATED DB 603E-1 ఇంజిన్లతో. అదనపు బాంబుల కోసం, డ్రాప్ ట్యాంకులు లేదా తుపాకులు. ఇది గరిష్టంగా 763 కిమీ/గం (474 ​​mph) 6,500 మీ (21,300 అడుగులు) వద్ద MW 50 బూస్ట్, లేద"&amp;"ా 686 కిమీ/గం (426 mph) బూస్ట్ లేకుండా, మరియు 15 లోపు 8,000 మీ (26,000 అడుగులు) కు చేరుకుంది నిమిషాలు. ఒక ఇంజిన్ అవుట్ తో కూడా, ఇది సుమారు 563 కిమీ/గం (350 mph సీట్ ఫైటర్-బాంబర్లు మరియు ఇద్దరు 335 ఎ -12 శిక్షకులు పూర్తయ్యారు. ఫ్రెంచ్ ఏస్ పియరీ క్లోస్టెర్మ"&amp;"ాన్ ఏప్రిల్ 1945 లో ఒక ఫైల్‌తో మొదటి మిత్రరాజ్యాల పోరాట ఎన్‌కౌంటర్‌ను పేర్కొన్నాడు. ఉత్తర జర్మనీపై నంబర్ 3 స్క్వాడ్రన్ RAF నుండి నాలుగు హాకర్ టెంపెస్ట్‌ల విమానానికి నాయకత్వం వహించాడు, వారు ట్రెటాప్ స్థాయిలో గరిష్ట వేగంతో ఎగురుతున్నప్పుడు, వారు తెలియని విమ"&amp;"ానంలోకి వచ్చారు. . బ్రిటిష్ విమానాన్ని గుర్తించి, జర్మన్ పైలట్ తప్పించుకునే కోర్సును తిప్పికొట్టింది. ఇద్దరు పైలట్లు డోర్నియర్‌పై కాల్పులు జరిపారు, కాని క్లోస్టెర్మాన్, టెంపెస్ట్స్ యొక్క గణనీయమైన తక్కువ ఎత్తులో వేగం ఉన్నప్పటికీ, అది చాలా వేగంగా ఉన్నందున ద"&amp;"ానిని వెంబడించడానికి ప్రయత్నించకూడదని నిర్ణయించుకున్నారు. [7] 1944 లో, జంకర్స్ డోర్నియర్‌కు డూ 335 జ్విల్లింగ్ లేదా డోర్నియర్ డూ 635 పనితో సహాయం చేసారు. జంకర్లు మరియు హీంకెల్ ఇంజనీర్ల మధ్య ఒక సమావేశం ఏర్పాటు చేయబడింది, మరియు సమావేశం తరువాత, వారు ఈ ప్రాజెక"&amp;"్టుపై పని ప్రారంభించారు, 1075 01-21 పేరు పెట్టారు. డిజైనర్, ప్రొఫెసర్ హెన్రిచ్ హెర్టెల్, 1945 చివరలో ఒక పరీక్ష విమానాలను ప్లాన్ చేశారు. 1944 చివరిలో, జర్మన్లు ​​జపనీస్ మిలిటరీతో విమాన డిజైన్లను సమీక్షించారు. ఇతర ప్రాజెక్టులలో, DO 635 జపనీస్ మిలిటరీని దాని"&amp;" సామర్థ్యాలు మరియు రూపకల్పనతో ఆకట్టుకుంది. [8] ఈ రూపకల్పనలో రెండు DO 335 ఫ్యూజ్‌లేజ్‌లు ఉన్నాయి, వీటిలో ఒక సాధారణ సెంటర్ వింగ్ విభాగం చేరారు, వైమానిక ఫోటోగ్రఫీ కోసం పోర్ట్ ఫ్యూజ్‌లేజ్‌లో రెండు RB 50 కెమెరాలు ఉన్నాయి. ఆయుధాలు ఐదు 60 కిలోల (130 ఎల్బి) ఫోటో-"&amp;"ఫ్లాష్ బాంబుల కోసం పరిమితం చేయబడ్డాయి. మెయిన్‌వీల్స్ జు 352 చక్రాలతో సాధారణం. రెండు మోనోప్రొపెల్లెంట్ వాల్టర్ స్టార్‌టిల్ఫ్ రాటోగ్ యూనిట్లు అమర్చబడి ఉండాలని కూడా ఉద్దేశించబడింది. 1945 ప్రారంభంలో, విండ్-టన్నెల్ మోడల్ పరీక్షించబడింది మరియు కాక్‌పిట్ మోకాప్ "&amp;"నిర్మించబడింది, కాని ఈ ప్రాజెక్ట్ ఫిబ్రవరి 1945 లో రద్దు చేయబడింది, తీరని యుద్ధ పరిస్థితి కారణంగా. [8] పి 256 27 ఫిబ్రవరి 1945 న జారీ చేసిన లుఫ్ట్‌వాఫ్ అవసరాన్ని తీర్చాలి. ఇది ముగ్గురు (పైలట్, రాడార్ ఆపరేటర్ మరియు నావిగేటర్) సిబ్బందిని తీసుకువెళ్ళడానికి ర"&amp;"ూపొందించబడింది, పైలట్ మరియు రాడార్ ఆపరేటర్‌తో కలిసి పందిరి కింద, నావిగేటర్ ఫ్యూజ్‌లేజ్‌లో ఉంది , అరాడో నుండి కాపీ చేసిన ఒక ఆలోచన. సెంటర్‌లైన్ థ్రస్ట్ నుండి బయలుదేరినది, ఇది రెండు హీంకెల్ HES 011 ఇంజన్లను 12.7 kN (2,900 lbf) కలిగి ఉంది, ME 262 ఫ్యాషన్‌లో ర"&amp;"ెక్కల క్రింద ఉంది. తక్కువ-మౌంటెడ్ రెక్కలు అన్‌వ్రెప్ట్, మరియు 5.8 యొక్క కారక నిష్పత్తిని కలిగి ఉన్నాయి : 1. [9] ముక్కులో నాలుగు 30 మిమీ (1.2 అంగుళాలు) MK 108 ఫిరంగి. [9] ఫీల్డ్ కన్వర్షన్ కిట్ ష్రాజ్ మ్యూజిక్ కాన్ఫిగరేషన్‌లో రెండు MK 108 లను రెట్రోఫిట్ చేయ"&amp;"డం. [9] ఫైటర్-బాంబర్ వేరియంట్ రెండు 500 కిలోల (1,100 పౌండ్లు) బాంబులను తీసుకువెళ్ళేది. [10] దీని లోడ్ చేసిన బరువు 3,750 కిలోల (8,270 ఎల్బి) ఇంధనాన్ని కలిగి ఉంటుంది, ఇది 276 కిలోల/మీ 2 (57 ఎల్బి/చదరపు అడుగులు) రెక్కల లోడింగ్ ఇస్తుంది. గరిష్ట వేగం 8,000 మీ "&amp;"(26,000 అడుగులు), గరిష్ట పరిధి 6,000 మీ (20,000 అడుగులు) వద్ద సాధించబడింది. 4,000 కిలోల (8,800 పౌండ్లు) ఇంధనంతో ఓర్పును 2.6 గంటలుగా లెక్కించారు. [9] దీని ఎలక్ట్రానిక్స్ FUG 24SE తో ZVG 24, FUG 29, FUG 25A లేదా C, మరియు గ్నోమ్ వెపన్ ట్రిగ్గర్‌లతో ఫగ్ 244 బ"&amp;"్రెమెన్‌లను కలిగి ఉంటుంది. [9] పేలవమైన క్రాస్-సెక్షనల్ ప్రాంతం మరియు అనవసరంగా పెద్ద తోక ఉపరితలాలు ఉన్నందుకు విమర్శించబడింది, ఇది స్వీకరించబడలేదు. [9] 335 మంది మాత్రమే మనుగడలో ఉంది, రెండవ ప్రిప్రొడక్షన్ 335 A-0, A-02 ను నియమించింది, నిర్మాణ సంఖ్య (వెర్క్‌న"&amp;"మ్మర్) 240 102, మరియు ఫ్యాక్టరీ రేడియో కోడ్ రిజిస్ట్రేషన్ లేదా VG+Ph యొక్క స్టామ్మెన్‌జీచెన్. ఈ విమానం 16 ఏప్రిల్ 1945 న బవేరియాలోని ఒబెర్ప్ఫాఫెన్‌హోఫెన్‌లోని డోర్నియర్ ప్లాంట్‌లో సమావేశమైంది. దీనిని 22 ఏప్రిల్ 1945 న ప్లాంట్‌లో మిత్రరాజ్యాల దళాలు స్వాధీన"&amp;"ం చేసుకున్నాయి. రాయల్ నేవీలో అమెరికాకు రవాణా చేయబడిన రెండు 335 లలో VG+PH ఒకటి. ఎస్కార్ట్ క్యారియర్ హెచ్‌ఎంఎస్ రీపర్, ఇతర స్వాధీనం చేసుకున్న జర్మన్ విమానాలతో పాటు, ""ఆపరేషన్ లస్టీ"" అని పిలువబడే యుఎస్‌ఎఎఎఫ్ ప్రోగ్రామ్ కింద పరీక్ష మరియు మూల్యాంకనం కోసం ఉపయో"&amp;"గించబడుతుంది. ఒకటి 335 (రిజిస్ట్రేషన్ FE-1012) USAAF కి వెళ్లి 1946 ప్రారంభంలో అమెరికాలోని ఇండియానాలోని ఫ్రీమాన్ ఫీల్డ్‌లో పరీక్షించబడింది. దాని విధి నమోదు చేయబడలేదు. VG+PH మూల్యాంకనం కోసం నేవీకి వెళ్లి, USA లోని మేరీల్యాండ్‌లోని పటుక్సెంట్ రివర్ నావల్ ఎయ"&amp;"ిర్ స్టేషన్, టెస్ట్ అండ్ ఎవాల్యుయేషన్ సెంటర్, పటుక్సెంట్ రివర్ నావల్ ఎయిర్ స్టేషన్ కు పంపబడింది. 1945 నుండి 1948 వరకు పరీక్షల తరువాత, ఈ విమానం నావల్ ఎయిర్ స్టేషన్ నార్ఫోక్ వద్ద బయటి నిల్వలో క్షీణించింది. 1961 లో, ఇది స్మిత్సోనియన్ యొక్క నేషనల్ ఎయిర్ మ్యూజ"&amp;"ియంకు విరాళంగా ఇవ్వబడింది, అయినప్పటికీ ఇది మేరీల్యాండ్‌లోని సూట్‌ల్యాండ్‌లోని నేషనల్ ఎయిర్ అండ్ స్పేస్ మ్యూజియం యొక్క నిల్వ సదుపాయానికి తరలించడానికి ముందు నార్ఫోక్‌లో ఇంకా చాలా సంవత్సరాలు క్షీణిస్తున్న స్థితిలో ఉంది. అక్టోబర్ 1974 లో, VG+PH ను జర్మనీలోని "&amp;"ఒబెర్ప్ఫాఫెన్‌హోఫెన్‌లోని డోర్నియర్ ప్లాంట్‌కు తిరిగి ఇచ్చారు (తరువాత ఆల్ఫా జెట్ నిర్మించడం) పూర్తి పునరుద్ధరణ కోసం. 1975 లో, ఈ విమానాన్ని డోర్నియర్ ఉద్యోగులు పునరుద్ధరించారు, వీరిలో చాలామంది మొదట విమానంలో పనిచేశారు. పైలట్ ఎజెక్షన్‌కు ముందు డోర్సల్ ఫిన్ మ"&amp;"రియు వెనుక ప్రొపెల్లర్‌ను పేల్చివేయడానికి విమానంలో నిర్మించిన పేలుడు ఛార్జీలు 30 సంవత్సరాల తరువాత ఇప్పటికీ వ్యవస్థాపించబడ్డాయి మరియు చురుకుగా ఉన్నాయి. మే 1 నుండి 9 మే 1976 వరకు ఎయిర్‌షో. ఎయిర్ షో తరువాత, ఈ విమానం మ్యూనిచ్‌లోని డ్యూయిషెస్ మ్యూజియంకు రుణాలు"&amp;" ఇచ్చింది, అక్కడ 1988 వరకు ప్రదర్శనలో ఉంది, దీనిని మేరీల్యాండ్‌లోని సిల్వర్ హిల్‌కు తిరిగి పంపించారు. నేషనల్ ఎయిర్ అండ్ స్పేస్ మ్యూజియం యొక్క స్టీవెన్ ఎఫ్. దాదాపు ఎనిమిది దశాబ్దాల ముందు, అరాడో AR 234 B-2 బ్లిట్జ్ జెట్ నిఘా-బాంబర్ యొక్క ఏకైక ఉదాహరణ, మరియు "&amp;"పూర్తిగా పునరుద్ధరించబడిన ఫ్యూజ్‌లేజ్ మరియు తోక ఉపరితలాలు మాత్రమే పూర్తి బతికి ఉన్న హీంకోల్ అతను 219A ఉహు (ఈగిల్-oul) నైట్ ఫైటర్ ( రెక్కలు మరియు ఇంజన్లు/నాసెల్లెస్ ఇప్పటికీ పునరుద్ధరణకు లోనవుతున్నాయి). [13] [14] థర్డ్ రీచ్ వాల్యూమ్ వన్ యొక్క విమానం నుండి "&amp;"డేటా, [15] శతాబ్దం విమాన: డోర్నియర్ DO 335 PFIEL [16] సాధారణ లక్షణాలు పనితీరు ఆయుధాలు పోల్చదగిన పాత్ర, కాన్ఫిగరేషన్ మరియు ERA సంబంధిత జాబితాల యొక్క విమానం")</f>
        <v>డోర్నియర్ DO 335 ఫైల్ ("బాణం") రెండవ ప్రపంచ యుద్ధంలో జర్మనీకి డోర్నియర్ నిర్మించిన భారీ పోరాట యోధుడు. రెండు-సీట్ల ట్రైనర్ వెర్షన్‌ను అమీసెన్‌బార్ ("యాంటిటర్") అని పిలుస్తారు. పిఫిల్ యొక్క పనితీరు దాని ప్రత్యేకమైన పుష్-పుల్ కాన్ఫిగరేషన్ మరియు రెండు ఇంజిన్ల యొక్క ఇన్-లైన్ అమరిక యొక్క తక్కువ ఏరోడైనమిక్ డ్రాగ్ కారణంగా ఇతర జంట-ఇంజిన్ డిజైన్ల కంటే మెరుగ్గా ఉంటుందని అంచనా. ఇది నాజీ జర్మనీ యొక్క రెండవ ప్రపంచ యుద్ధం యొక్క వేగవంతమైన పిస్టన్-ఇంజిన్ విమానం. డూ 335 ట్రేస్ ఆఫ్ మొదటి ప్రపంచ యుద్ధానికి మూలాలు క్లాడ్ డోర్నియర్ రిమోట్గా నడిచే ప్రొపెల్లర్లను కలిగి ఉన్న అనేక ఎగిరే పడవలను రూపొందించినప్పుడు మరియు తరువాత, డ్రైవ్ షాఫ్ట్, టెన్డం ఇంజిన్లతో సమస్యల కారణంగా. అత్యంత విజయవంతమైన డో జె వాల్ మరియు బ్రహ్మాండమైన డో ఎక్స్ తో సహా చాలా మల్టీ-ఇంజిన్ డోర్నియర్ ఫ్లయింగ్ బోట్లలో టెన్డం ఇంజన్లు ఉపయోగించబడ్డాయి. ఇంజిన్ నుండి పరాన్నజీవి లాగడానికి ఉద్దేశించిన రిమోట్ ప్రొపెల్లర్ డ్రైవ్ వినూత్నంలో ప్రయత్నించబడింది కానీ విజయవంతం కాలేదు 14, మరియు పొడుగుచేసిన, గొట్టపు డ్రైవ్ షాఫ్ట్‌లు తరువాత DO 335 లో ఉపయోగించిన నాలుగు-ఇంజిన్, జంటల వెనుక ఇంజిన్లలో WAY ఉపయోగం 26 ఫ్లయింగ్ బోట్. ప్రతి రెక్కలో ఒక ఇంజిన్‌ను ఉంచే సాంప్రదాయిక వ్యవస్థపై ఈ రూపకల్పనకు చాలా ప్రయోజనాలు ఉన్నాయి, చాలా ముఖ్యమైనది రెండు ఇంజిన్ల నుండి సింగిల్-ఇంజిన్ డిజైన్ యొక్క ఫ్రంటల్ ప్రాంతం (మరియు లాగండి) ఉన్న శక్తి, అధిక పనితీరును అనుమతిస్తుంది. ఇది ట్విన్ పవర్‌ప్లాంట్ల బరువును సమీపంలో, లేదా, విమాన సెంటర్‌లైన్‌కు సమీపంలో ఉంచుతుంది, సాంప్రదాయ జంటతో పోలిస్తే రోల్ రేటును పెంచుతుంది. అదనంగా, ఒకే ఇంజిన్ వైఫల్యం అసమాన థ్రస్ట్‌కు దారితీయదు, మరియు సాధారణ విమానంలో నెట్ టార్క్ లేదు, కాబట్టి విమానం నిర్వహించడం సులభం. DO 335 యొక్క వెనుక ఫ్యూజ్‌లేజ్ రూపకల్పనలో క్రూసిఫార్మ్ తోక ఉపరితలాల యొక్క నాలుగు-ఉపరితల సమితి ఒక వెంట్రల్ నిలువు ఫిన్-చుక్కాని అసెంబ్లీని కలిగి ఉంది, ఇది ఫ్యూజ్‌లేజ్ యొక్క విపరీతమైన వెనుక నుండి క్రిందికి అంచనా వేసింది, వెనుక ప్రొపెల్లర్‌ను టేకాఫ్‌లో ప్రమాదవశాత్తు గ్రౌండ్ సమ్మె నుండి రక్షించడానికి. వెనుక పషర్ ప్రొపెల్లర్ యొక్క ఉనికి దెబ్బతిన్న విమానం నుండి సురక్షితంగా తప్పించుకోవడానికి ఎజెక్షన్ సీటు కోసం నిబంధనను తప్పనిసరి చేసింది, మరియు వెనుక ప్రొపెల్లర్ మరియు డోర్సల్ ఫిన్ మౌంట్లను రూపకల్పన చేయడం, ఎజెక్షన్ ప్రయత్నించే ముందు వాటిని జెట్టిసన్ చేయడానికి పేలుడు బోల్ట్‌లను ఉపయోగించడానికి - అలాగే ట్విన్ పందిరి జెట్టిసన్ లివర్స్, ఒక వైపుకు ఒకటి [3] ఐదు-ప్యానెల్ విండ్‌స్క్రీన్ వైపుల సిల్స్ క్రింద ఫార్వర్డ్ కాక్‌పిట్ ఇంటీరియర్‌కు ఇరువైపులా ఉంది, ఎజెక్షన్ ముందు కాక్‌పిట్ పైన నుండి పందిరిని జెట్టిసన్ చేయడానికి. [4] 1939 లో, డోర్నియర్ P.59 హై-స్పీడ్ బాంబర్ ప్రాజెక్టులో బిజీగా ఉన్నాడు, ఇందులో టెన్డం ఇంజిన్ లేఅవుట్ ఉంది. 1940 లో, అతను ఒక పరీక్షా విమానాన్ని నియమించాడు, డోర్నియర్ యొక్క ప్రారంభ సంస్కరణల యొక్క ఎయిర్ఫ్రేమ్ 17 బాంబర్ యొక్క ఎయిర్ ఫ్రేమ్‌లో దగ్గరగా రూపొందించాడు, కాని పెద్ద బాంబర్ యొక్క పరిమాణంలో 40% మాత్రమే, వింగ్ ప్యానెల్‌లపై ఏరోడైనమిక్ శరీరాలు లేవు (అసలుది డు 17 దాని రెక్కలపై ట్విన్ ఇంజిన్ నాసెల్లెస్ కలిగి ఉంది) మరియు వెనుక పషర్ ప్రొపెల్లర్‌ను దాని నుండి చాలా దూరంలో ఉన్న ఇంజిన్‌తో తిప్పడానికి, పొడవైన గొట్టపు డ్రైవ్‌షాఫ్ట్ ఉపయోగించడం ద్వారా అతని భావనను ధృవీకరించడానికి ముడుచుకునే ట్రైసైకిల్ ల్యాండింగ్ గేర్‌తో అమర్చారు. ఈ విమానం, గుప్పీంగెన్ గో 9, ఈ అమరికతో fore హించని ఇబ్బందులను చూపించలేదు, కాని 1940 ప్రారంభంలో హెర్మన్ గోరింగ్ [సైటేషన్ అవసరం] ఒక సంవత్సరం లేదా కాబట్టి. మే 1942 లో, డోర్నియర్ 1,000 కిలోల (2,200 ఎల్బి) బామ్‌బ్లోడ్‌తో నవీకరించబడిన సంస్కరణను పి .231 గా సమర్పించాడు, ఒకే సీటు, ష్నెల్‌బోంబర్ లాంటి హై-స్పీడ్ బాంబర్/ఇంట్రూడర్ యొక్క అవసరానికి ప్రతిస్పందనగా. అరాడో, జంకర్స్ మరియు బ్లోమ్ &amp; వోస్ నుండి ప్రత్యర్థి డిజైన్లను ఓడించిన తరువాత పి .231 ప్రతిపాదన విజేతగా ఎంపిక చేయబడింది. DO 335 గా పిలువబడే డోర్నియర్ సంస్థ ఎయిర్ఫ్రేమ్ ఆమోదం సంఖ్య 8-335 ను జారీ చేసే RLM చేత అభివృద్ధి ఒప్పందం కుదిరింది. 1942 శరదృతువులో, DO 335 ఇకపై అవసరం లేదని డోర్నియర్‌కు చెప్పబడింది మరియు బదులుగా a అదే సాధారణ లేఅవుట్ ఆధారంగా మల్టీ-రోల్ ఫైటర్ అంగీకరించబడుతుంది. ఇది కొత్త పాత్ర కోసం సవరించబడినందున ఇది ప్రోటోటైప్ డెలివరీని ఆలస్యం చేసింది. ఫార్వర్డ్ ఇంజిన్ కోసం ముక్కు-మౌంట్ యాన్యులర్ రేడియేటర్ (జుమో 211-శక్తితో కూడిన జు 88, లేదా జుమో 213-శక్తితో కూడిన ఫోకే-వుల్ఫ్ ఎఫ్‌డబ్ల్యు 190 డి -9 వంటివి) మరియు వెనుక భాగాన్ని శీతలీకరించడానికి వెంట్రల్-ఫ్యూజ్‌లేజ్ మౌంట్ ఎయిర్‌స్కూప్ రేడియేటర్ ఇన్‌స్టాలేషన్ ఇంజిన్ విలక్షణమైనది. టేకాఫ్ వద్ద 1,750 పిఎస్ (1,290 కిలోవాట్; 1,730 హెచ్‌పి) ను పంపిణీ చేసే డిబి 603 ఎ ఇంజిన్లతో అమర్చినప్పుడు, ఇది మూడవ రీచ్ ఉనికిలో విలోమ V12 ఎయిర్‌క్రాఫ్ట్ ఇంజిన్ డిజైన్ భారీగా ఉత్పత్తి చేయబడిన అతిపెద్ద స్థానభ్రంశం -44.52 లీటర్లను కలిగి ఉంది. CP+UA యొక్క స్టామ్మెన్జీచెన్ (ఫ్యాక్టరీ రేడియో కోడ్) ను కలిగి ఉన్న DO 335 V1 మొదటి నమూనా, 26 అక్టోబర్ 1943 న ఫ్లగ్గపిటాన్ హన్స్ డైటెల్, రెగ్యులర్ హీంకెల్ టెస్ట్ పైలట్ మరియు తరువాత ప్రాధమిక డోర్నియర్ టెస్ట్ పైలట్ నియంత్రణలో ప్రయాణించారు. ఏదేమైనా, DO 335 యొక్క ప్రారంభ విమానంలో అనేక సమస్యలు విమానాన్ని దాని చిన్న చరిత్రలో చాలావరకు పీడిస్తూనే ఉంటాయి. బలహీనమైన ల్యాండింగ్ గేర్‌తో మరియు ప్రధాన గేర్ యొక్క చక్రాల బావి తలుపులతో సమస్యలు కనుగొనబడ్డాయి, ఫలితంగా అవి V1 యొక్క పరీక్ష విమానాల మిగిలిన వాటికి తొలగించబడతాయి. DO 335 V1 27 విమానాలను తయారు చేసింది, మూడు వేర్వేరు పైలట్లు ఎగిరింది. ఈ పరీక్ష విమానాల సమయంలో, రెండవ ప్రోటోటైప్, V2 (WERK NR 230002) CP+UB, పూర్తయింది మరియు 31 డిసెంబర్ 1943 న తన మొదటి విమానంలో చేసింది, మళ్లీ డైటెల్ నియంత్రణలో ఉంది. V2 కి కొత్తగా DB 603A-2 ఇంజన్లు అప్‌గ్రేడ్ చేయబడ్డాయి మరియు V1 యొక్క పరీక్ష విమానాల నుండి మరియు మరింత విండ్‌టన్నెల్ పరీక్షల నుండి అనేక మెరుగుదలలు నేర్చుకున్నాయి. 20 జనవరి 1944 న, DO 335 V3 (W.NR. 230004), CP+UC పూర్తయింది మరియు మొదటిసారి వెర్నర్ ఆల్ట్రోగ్జ్ చేత ఎగిరింది. V3 కొత్త ప్రీ-ప్రొడక్షన్ DB 603G-0 ఇంజన్లతో పనిచేసింది, ఇది టేకాఫ్ వద్ద 1,900 Ps (1,400 kW) ను ఉత్పత్తి చేయగలదు మరియు కొద్దిగా పున es రూపకల్పన చేసిన పందిరిని కలిగి ఉంది, ఇందులో జంట వెనుక వీక్షణ అద్దాలను బొప్పలలో కలిగి ఉంది, రెండు మ్యాచ్‌లో ఒకటి ఒకటి బాగా ఫ్రేమ్డ్, పదకొండు-ప్యానెల్ మెయిన్ పందిరి యొక్క ఓపెనబుల్ విభాగం యొక్క సైడ్ ప్యానెల్లు. V3 యొక్క విమానాల తరువాత, జనవరి 1944 మధ్యలో, RLM మరో ఐదు ప్రోటోటైప్‌లను (V21 -V25) ను నైట్ ఫైటర్స్ గా నిర్మించాలని ఆదేశించింది. ఈ సమయానికి, 60 గంటలకు పైగా విమాన సమయం DO 335 లో ఉంచబడింది మరియు నివేదికలు ఇది మంచి నిర్వహణ అని చూపించింది, కానీ మరీ ముఖ్యంగా, చాలా వేగంగా విమానం, జనరల్ఫెల్డ్మార్‌చాల్ ఎర్హార్డ్ మిల్చ్ వివరించింది "... దాని స్వంతదానిని కలిగి ఉంది P-38 తో వేగం మరియు ఎత్తులో మరియు ఇది ఇంజిన్ విశ్వసనీయత సమస్యలతో బాధపడదు ". DO 335 సామూహిక నిర్మాణాన్ని ప్రారంభించాల్సి ఉంది, డోర్నియర్-వర్కే ఫ్రెడరిచాఫెన్ (DWF) చేత తయారు చేయబడే 120 ప్రీప్రొడక్షన్ విమానాల ప్రారంభ ఆర్డర్ మార్చి 1946 లోపు పూర్తి చేయబడలేదు. ఈ సంఖ్యలో అనేక మంది బాంబర్లు, డిస్ట్రాయర్లు (భారీ యోధులు ఉన్నారు ), మరియు ఇంకా చాలా అభివృద్ధి చెందలేదు. అదే సమయంలో, డోర్నియర్-వెర్కే ముంచెన్ (DWM) వివిధ మోడళ్లలో 2,000 డు 335 లను నిర్మించాల్సి ఉంది, మార్చి 1946 లో డెలివరీ కారణంగా. 23 మే 1944 న, హిట్లర్, జూలై 3 న అమలులోకి వచ్చిన అభివృద్ధి చెందుతున్న జగర్నోట్‌ప్రోగ్రామ్ (ఎమర్జెన్సీ ఫైటర్ ప్రోగ్రామ్) డైరెక్టివ్‌లో భాగంగా, 335 ఉత్పత్తి చేయడానికి గరిష్ట ప్రాధాన్యతను ఇవ్వమని ఆదేశించాడు. ప్రధాన ఉత్పత్తి రేఖ మన్జెల్ వద్ద ఉండటానికి ఉద్దేశించబడింది, కాని మార్చిలో బాంబు దాడిలో జరిపిన దాడి సాధనను నాశనం చేసింది మరియు డోర్నియర్‌ను ఒబెర్ప్‌ఫాఫెన్‌హోఫెన్ వద్ద కొత్త రేఖను ఏర్పాటు చేయవలసి వచ్చింది. ఈ నిర్ణయం, అనేక ఇతర సైనిక విమానాల అభివృద్ధి కార్యక్రమాల యొక్క వేగవంతమైన షట్-డౌన్ తో పాటు, హీంకెల్ HE 219 నైట్ ఫైటర్‌ను రద్దు చేయడానికి, ఇది DB 603 ఇంజన్లను (బాగా ఆలోచించని సంస్థాపనలలో) కూడా ఉపయోగించింది మరియు దాని ఉత్పత్తి సౌకర్యాలను ఉపయోగించింది DO 335 కూడా. ఏదేమైనా, ఎర్నెస్ట్ హీంకెల్ ఆలస్యం చేయగలిగాడు మరియు చివరికి దాని అమలును విస్మరించగలిగాడు, HE 219A యొక్క ఉదాహరణలను ఉత్పత్తి చేస్తూనే ఉన్నాడు. కనీసం 16 ప్రోటోటైప్ డూ 335 లు ఎగిరినట్లు తెలిసింది (V1-V12, W.NR 230001-230012 మరియు మస్టర్-సిరీస్ ప్రోటోటైప్స్ M13-M17, W.NR 230013-230017) A-2, G-0, E మరియు E-1. W.NR 240101, స్టామ్మెన్జీచెన్ VG+PG తో ప్రారంభమయ్యే మొట్టమొదటి ప్రీప్రొడక్షన్ 335 (A-0 లు) జూలై 1944 లో పంపిణీ చేయబడ్డాయి. సుమారు 22 ప్రీప్రొడక్షన్ విమానం యుద్ధం ముగిసేలోపు పూర్తయిందని భావించారు, సుమారు 11 తో సహా A-0 లు శిక్షణా ప్రయోజనాల కోసం A-11S గా మార్చబడ్డాయి. అలాంటి ఒక విమానం ఫార్న్‌బరోలోని రాయల్ ఎయిర్‌క్రాఫ్ట్ స్థాపనకు బదిలీ చేయబడింది, తరువాత, విమానంలో ఎలివేటర్ నియంత్రణల ద్వారా వెనుక-ఇంజిన్ అగ్నిప్రమాదం కాలిపోయిన తరువాత, స్థానిక పాఠశాలలోకి దూసుకెళ్లింది. [5] మొదటి 10 డూ 335 A-0 లను మేలో పరీక్ష కోసం పంపిణీ చేశారు. 1944 చివరి నాటికి, DO 335 A-1 ఉత్పత్తి మార్గంలో ఉంది. ఇది A-0 ను పోలి ఉంటుంది, అయితే 87 ఆక్టేన్ "B4" లిగ్నైట్-ఉత్పన్నమైన సింథటిక్ ఇంధనం, [6] మరియు రెండు అండర్వేంగ్ హార్డ్ పాయింట్లు 1,324 kW (1,776 HP) టేకాఫ్ పవర్ రేటింగ్ యొక్క UPRATED DB 603E-1 ఇంజిన్లతో. అదనపు బాంబుల కోసం, డ్రాప్ ట్యాంకులు లేదా తుపాకులు. ఇది గరిష్టంగా 763 కిమీ/గం (474 ​​mph) 6,500 మీ (21,300 అడుగులు) వద్ద MW 50 బూస్ట్, లేదా 686 కిమీ/గం (426 mph) బూస్ట్ లేకుండా, మరియు 15 లోపు 8,000 మీ (26,000 అడుగులు) కు చేరుకుంది నిమిషాలు. ఒక ఇంజిన్ అవుట్ తో కూడా, ఇది సుమారు 563 కిమీ/గం (350 mph సీట్ ఫైటర్-బాంబర్లు మరియు ఇద్దరు 335 ఎ -12 శిక్షకులు పూర్తయ్యారు. ఫ్రెంచ్ ఏస్ పియరీ క్లోస్టెర్మాన్ ఏప్రిల్ 1945 లో ఒక ఫైల్‌తో మొదటి మిత్రరాజ్యాల పోరాట ఎన్‌కౌంటర్‌ను పేర్కొన్నాడు. ఉత్తర జర్మనీపై నంబర్ 3 స్క్వాడ్రన్ RAF నుండి నాలుగు హాకర్ టెంపెస్ట్‌ల విమానానికి నాయకత్వం వహించాడు, వారు ట్రెటాప్ స్థాయిలో గరిష్ట వేగంతో ఎగురుతున్నప్పుడు, వారు తెలియని విమానంలోకి వచ్చారు. . బ్రిటిష్ విమానాన్ని గుర్తించి, జర్మన్ పైలట్ తప్పించుకునే కోర్సును తిప్పికొట్టింది. ఇద్దరు పైలట్లు డోర్నియర్‌పై కాల్పులు జరిపారు, కాని క్లోస్టెర్మాన్, టెంపెస్ట్స్ యొక్క గణనీయమైన తక్కువ ఎత్తులో వేగం ఉన్నప్పటికీ, అది చాలా వేగంగా ఉన్నందున దానిని వెంబడించడానికి ప్రయత్నించకూడదని నిర్ణయించుకున్నారు. [7] 1944 లో, జంకర్స్ డోర్నియర్‌కు డూ 335 జ్విల్లింగ్ లేదా డోర్నియర్ డూ 635 పనితో సహాయం చేసారు. జంకర్లు మరియు హీంకెల్ ఇంజనీర్ల మధ్య ఒక సమావేశం ఏర్పాటు చేయబడింది, మరియు సమావేశం తరువాత, వారు ఈ ప్రాజెక్టుపై పని ప్రారంభించారు, 1075 01-21 పేరు పెట్టారు. డిజైనర్, ప్రొఫెసర్ హెన్రిచ్ హెర్టెల్, 1945 చివరలో ఒక పరీక్ష విమానాలను ప్లాన్ చేశారు. 1944 చివరిలో, జర్మన్లు ​​జపనీస్ మిలిటరీతో విమాన డిజైన్లను సమీక్షించారు. ఇతర ప్రాజెక్టులలో, DO 635 జపనీస్ మిలిటరీని దాని సామర్థ్యాలు మరియు రూపకల్పనతో ఆకట్టుకుంది. [8] ఈ రూపకల్పనలో రెండు DO 335 ఫ్యూజ్‌లేజ్‌లు ఉన్నాయి, వీటిలో ఒక సాధారణ సెంటర్ వింగ్ విభాగం చేరారు, వైమానిక ఫోటోగ్రఫీ కోసం పోర్ట్ ఫ్యూజ్‌లేజ్‌లో రెండు RB 50 కెమెరాలు ఉన్నాయి. ఆయుధాలు ఐదు 60 కిలోల (130 ఎల్బి) ఫోటో-ఫ్లాష్ బాంబుల కోసం పరిమితం చేయబడ్డాయి. మెయిన్‌వీల్స్ జు 352 చక్రాలతో సాధారణం. రెండు మోనోప్రొపెల్లెంట్ వాల్టర్ స్టార్‌టిల్ఫ్ రాటోగ్ యూనిట్లు అమర్చబడి ఉండాలని కూడా ఉద్దేశించబడింది. 1945 ప్రారంభంలో, విండ్-టన్నెల్ మోడల్ పరీక్షించబడింది మరియు కాక్‌పిట్ మోకాప్ నిర్మించబడింది, కాని ఈ ప్రాజెక్ట్ ఫిబ్రవరి 1945 లో రద్దు చేయబడింది, తీరని యుద్ధ పరిస్థితి కారణంగా. [8] పి 256 27 ఫిబ్రవరి 1945 న జారీ చేసిన లుఫ్ట్‌వాఫ్ అవసరాన్ని తీర్చాలి. ఇది ముగ్గురు (పైలట్, రాడార్ ఆపరేటర్ మరియు నావిగేటర్) సిబ్బందిని తీసుకువెళ్ళడానికి రూపొందించబడింది, పైలట్ మరియు రాడార్ ఆపరేటర్‌తో కలిసి పందిరి కింద, నావిగేటర్ ఫ్యూజ్‌లేజ్‌లో ఉంది , అరాడో నుండి కాపీ చేసిన ఒక ఆలోచన. సెంటర్‌లైన్ థ్రస్ట్ నుండి బయలుదేరినది, ఇది రెండు హీంకెల్ HES 011 ఇంజన్లను 12.7 kN (2,900 lbf) కలిగి ఉంది, ME 262 ఫ్యాషన్‌లో రెక్కల క్రింద ఉంది. తక్కువ-మౌంటెడ్ రెక్కలు అన్‌వ్రెప్ట్, మరియు 5.8 యొక్క కారక నిష్పత్తిని కలిగి ఉన్నాయి : 1. [9] ముక్కులో నాలుగు 30 మిమీ (1.2 అంగుళాలు) MK 108 ఫిరంగి. [9] ఫీల్డ్ కన్వర్షన్ కిట్ ష్రాజ్ మ్యూజిక్ కాన్ఫిగరేషన్‌లో రెండు MK 108 లను రెట్రోఫిట్ చేయడం. [9] ఫైటర్-బాంబర్ వేరియంట్ రెండు 500 కిలోల (1,100 పౌండ్లు) బాంబులను తీసుకువెళ్ళేది. [10] దీని లోడ్ చేసిన బరువు 3,750 కిలోల (8,270 ఎల్బి) ఇంధనాన్ని కలిగి ఉంటుంది, ఇది 276 కిలోల/మీ 2 (57 ఎల్బి/చదరపు అడుగులు) రెక్కల లోడింగ్ ఇస్తుంది. గరిష్ట వేగం 8,000 మీ (26,000 అడుగులు), గరిష్ట పరిధి 6,000 మీ (20,000 అడుగులు) వద్ద సాధించబడింది. 4,000 కిలోల (8,800 పౌండ్లు) ఇంధనంతో ఓర్పును 2.6 గంటలుగా లెక్కించారు. [9] దీని ఎలక్ట్రానిక్స్ FUG 24SE తో ZVG 24, FUG 29, FUG 25A లేదా C, మరియు గ్నోమ్ వెపన్ ట్రిగ్గర్‌లతో ఫగ్ 244 బ్రెమెన్‌లను కలిగి ఉంటుంది. [9] పేలవమైన క్రాస్-సెక్షనల్ ప్రాంతం మరియు అనవసరంగా పెద్ద తోక ఉపరితలాలు ఉన్నందుకు విమర్శించబడింది, ఇది స్వీకరించబడలేదు. [9] 335 మంది మాత్రమే మనుగడలో ఉంది, రెండవ ప్రిప్రొడక్షన్ 335 A-0, A-02 ను నియమించింది, నిర్మాణ సంఖ్య (వెర్క్‌నమ్మర్) 240 102, మరియు ఫ్యాక్టరీ రేడియో కోడ్ రిజిస్ట్రేషన్ లేదా VG+Ph యొక్క స్టామ్మెన్‌జీచెన్. ఈ విమానం 16 ఏప్రిల్ 1945 న బవేరియాలోని ఒబెర్ప్ఫాఫెన్‌హోఫెన్‌లోని డోర్నియర్ ప్లాంట్‌లో సమావేశమైంది. దీనిని 22 ఏప్రిల్ 1945 న ప్లాంట్‌లో మిత్రరాజ్యాల దళాలు స్వాధీనం చేసుకున్నాయి. రాయల్ నేవీలో అమెరికాకు రవాణా చేయబడిన రెండు 335 లలో VG+PH ఒకటి. ఎస్కార్ట్ క్యారియర్ హెచ్‌ఎంఎస్ రీపర్, ఇతర స్వాధీనం చేసుకున్న జర్మన్ విమానాలతో పాటు, "ఆపరేషన్ లస్టీ" అని పిలువబడే యుఎస్‌ఎఎఎఫ్ ప్రోగ్రామ్ కింద పరీక్ష మరియు మూల్యాంకనం కోసం ఉపయోగించబడుతుంది. ఒకటి 335 (రిజిస్ట్రేషన్ FE-1012) USAAF కి వెళ్లి 1946 ప్రారంభంలో అమెరికాలోని ఇండియానాలోని ఫ్రీమాన్ ఫీల్డ్‌లో పరీక్షించబడింది. దాని విధి నమోదు చేయబడలేదు. VG+PH మూల్యాంకనం కోసం నేవీకి వెళ్లి, USA లోని మేరీల్యాండ్‌లోని పటుక్సెంట్ రివర్ నావల్ ఎయిర్ స్టేషన్, టెస్ట్ అండ్ ఎవాల్యుయేషన్ సెంటర్, పటుక్సెంట్ రివర్ నావల్ ఎయిర్ స్టేషన్ కు పంపబడింది. 1945 నుండి 1948 వరకు పరీక్షల తరువాత, ఈ విమానం నావల్ ఎయిర్ స్టేషన్ నార్ఫోక్ వద్ద బయటి నిల్వలో క్షీణించింది. 1961 లో, ఇది స్మిత్సోనియన్ యొక్క నేషనల్ ఎయిర్ మ్యూజియంకు విరాళంగా ఇవ్వబడింది, అయినప్పటికీ ఇది మేరీల్యాండ్‌లోని సూట్‌ల్యాండ్‌లోని నేషనల్ ఎయిర్ అండ్ స్పేస్ మ్యూజియం యొక్క నిల్వ సదుపాయానికి తరలించడానికి ముందు నార్ఫోక్‌లో ఇంకా చాలా సంవత్సరాలు క్షీణిస్తున్న స్థితిలో ఉంది. అక్టోబర్ 1974 లో, VG+PH ను జర్మనీలోని ఒబెర్ప్ఫాఫెన్‌హోఫెన్‌లోని డోర్నియర్ ప్లాంట్‌కు తిరిగి ఇచ్చారు (తరువాత ఆల్ఫా జెట్ నిర్మించడం) పూర్తి పునరుద్ధరణ కోసం. 1975 లో, ఈ విమానాన్ని డోర్నియర్ ఉద్యోగులు పునరుద్ధరించారు, వీరిలో చాలామంది మొదట విమానంలో పనిచేశారు. పైలట్ ఎజెక్షన్‌కు ముందు డోర్సల్ ఫిన్ మరియు వెనుక ప్రొపెల్లర్‌ను పేల్చివేయడానికి విమానంలో నిర్మించిన పేలుడు ఛార్జీలు 30 సంవత్సరాల తరువాత ఇప్పటికీ వ్యవస్థాపించబడ్డాయి మరియు చురుకుగా ఉన్నాయి. మే 1 నుండి 9 మే 1976 వరకు ఎయిర్‌షో. ఎయిర్ షో తరువాత, ఈ విమానం మ్యూనిచ్‌లోని డ్యూయిషెస్ మ్యూజియంకు రుణాలు ఇచ్చింది, అక్కడ 1988 వరకు ప్రదర్శనలో ఉంది, దీనిని మేరీల్యాండ్‌లోని సిల్వర్ హిల్‌కు తిరిగి పంపించారు. నేషనల్ ఎయిర్ అండ్ స్పేస్ మ్యూజియం యొక్క స్టీవెన్ ఎఫ్. దాదాపు ఎనిమిది దశాబ్దాల ముందు, అరాడో AR 234 B-2 బ్లిట్జ్ జెట్ నిఘా-బాంబర్ యొక్క ఏకైక ఉదాహరణ, మరియు పూర్తిగా పునరుద్ధరించబడిన ఫ్యూజ్‌లేజ్ మరియు తోక ఉపరితలాలు మాత్రమే పూర్తి బతికి ఉన్న హీంకోల్ అతను 219A ఉహు (ఈగిల్-oul) నైట్ ఫైటర్ ( రెక్కలు మరియు ఇంజన్లు/నాసెల్లెస్ ఇప్పటికీ పునరుద్ధరణకు లోనవుతున్నాయి). [13] [14] థర్డ్ రీచ్ వాల్యూమ్ వన్ యొక్క విమానం నుండి డేటా, [15] శతాబ్దం విమాన: డోర్నియర్ DO 335 PFIEL [16] సాధారణ లక్షణాలు పనితీరు ఆయుధాలు పోల్చదగిన పాత్ర, కాన్ఫిగరేషన్ మరియు ERA సంబంధిత జాబితాల యొక్క విమానం</v>
      </c>
      <c r="E137" s="1" t="s">
        <v>2876</v>
      </c>
      <c r="M137" s="1" t="s">
        <v>2877</v>
      </c>
      <c r="N137" s="1" t="str">
        <f>IFERROR(__xludf.DUMMYFUNCTION("GOOGLETRANSLATE(M:M, ""en"", ""te"")"),"ఫైటర్-బాంబర్")</f>
        <v>ఫైటర్-బాంబర్</v>
      </c>
      <c r="O137" s="2" t="s">
        <v>2878</v>
      </c>
      <c r="P137" s="1" t="s">
        <v>2879</v>
      </c>
      <c r="Q137" s="1" t="str">
        <f>IFERROR(__xludf.DUMMYFUNCTION("GOOGLETRANSLATE(P:P, ""en"", ""te"")"),"డోర్నియర్ ఫ్లూగ్జీగ్వెర్కే")</f>
        <v>డోర్నియర్ ఫ్లూగ్జీగ్వెర్కే</v>
      </c>
      <c r="R137" s="1" t="s">
        <v>2880</v>
      </c>
      <c r="U137" s="4">
        <v>16005.0</v>
      </c>
      <c r="V137" s="1" t="s">
        <v>2881</v>
      </c>
      <c r="AI137" s="1" t="s">
        <v>43</v>
      </c>
      <c r="AM137" s="1" t="s">
        <v>432</v>
      </c>
      <c r="AN137" s="1" t="str">
        <f>IFERROR(__xludf.DUMMYFUNCTION("GOOGLETRANSLATE(AM:AM, ""en"", ""te"")"),"లుఫ్ట్‌వాఫ్")</f>
        <v>లుఫ్ట్‌వాఫ్</v>
      </c>
      <c r="AO137" s="2" t="s">
        <v>433</v>
      </c>
      <c r="AX137" s="1">
        <v>1944.0</v>
      </c>
      <c r="BB137" s="1">
        <v>1945.0</v>
      </c>
      <c r="BE137" s="1" t="s">
        <v>2882</v>
      </c>
      <c r="BG137" s="1" t="s">
        <v>2883</v>
      </c>
    </row>
    <row r="138">
      <c r="A138" s="1" t="s">
        <v>2884</v>
      </c>
      <c r="B138" s="1" t="str">
        <f>IFERROR(__xludf.DUMMYFUNCTION("GOOGLETRANSLATE(A:A, ""en"", ""te"")"),"డగ్లస్ క్లౌడ్స్టర్")</f>
        <v>డగ్లస్ క్లౌడ్స్టర్</v>
      </c>
      <c r="C138" s="1" t="s">
        <v>2885</v>
      </c>
      <c r="D138" s="1" t="str">
        <f>IFERROR(__xludf.DUMMYFUNCTION("GOOGLETRANSLATE(C:C, ""en"", ""te"")"),"డగ్లస్ క్లౌడ్‌స్టర్ 1920 ల అమెరికన్ బిప్‌లేన్ విమానం. ఇది డేవిస్-డగ్లస్ కంపెనీ యొక్క ఏకైక ఉత్పత్తి, మరియు అమెరికా అంతటా మొట్టమొదటి నాన్-స్టాప్ ఫ్లైట్ కోస్ట్-టు-కోస్ట్ చేయడానికి రూపొందించబడింది. డేవిస్-డగ్లస్ సంస్థ జూలై 1920 లో డొనాల్డ్ డగ్లస్‌ను అమెరికా అ"&amp;"ంతటా నాన్-స్టాప్ ఫ్లైట్ కోస్ట్-టు-కోస్ట్ చేయగల విమానాన్ని రూపొందించడానికి మరియు నిర్మించడానికి వీలు కల్పించింది. డేవిడ్ ఆర్. డేవిస్ కంపెనీకి ఫైనాన్సింగ్ అందించారు. ఫలితంగా వచ్చే విమానం చెక్క నిర్మాణం యొక్క సింగిల్-బే ఈక్వల్-స్పాన్ బిప్‌లేన్. షీట్ మెటల్‌తో"&amp;" కప్పబడిన ఫార్వర్డ్ ఫ్యూజ్‌లేజ్ మినహా ఇది ఫాబ్రిక్ కప్పబడి ఉంది. ఈ విమానం 400 హెచ్‌పి (298 కిలోవాట్ల) లిబర్టీ వి -12 పిస్టన్ ఇంజిన్‌తో పనిచేసింది. ఈ క్లౌడ్స్టర్ మొదట 24 ఫిబ్రవరి 1921 న ప్రయాణించింది, ఈ విమానం ఆ సంవత్సరం మార్చి 19 లో 19,160 అడుగుల (5839 మీ"&amp;") ఎక్కడం ద్వారా పసిఫిక్ కోస్ట్ ఆల్టిట్యూడ్ రికార్డును బద్దలు కొట్టింది మరియు జూన్లో తీరం నుండి తీరం ప్రయాణించడానికి ప్రయత్నించింది. ఇంజిన్ వైఫల్యం కారణంగా ఈ విమానం నాన్-స్టాప్ ప్రయాణం చేయడంలో విఫలమైంది, ఇది 27 జూన్ 1921 న టెక్సాస్‌లోని ఫోర్ట్ బ్లిస్ వద్ద "&amp;"బలవంతపు ల్యాండింగ్ చేయవలసి వచ్చింది. 1923 లో, మేఘాలను విక్రయించి, సందర్శనా విమానాల కోసం సవరించారు, రెండు అదనపు ఓపెన్ కాక్‌పిట్‌లతో మరియు ఇంధన ట్యాంకులలో ఒకదానిని భర్తీ చేసే ఐదుగురు ప్రయాణీకులకు సీట్లు. 1925 లో, ఇది మళ్ళీ టి. క్లాడ్ ర్యాన్‌కు విక్రయించబడిం"&amp;"ది, అతను పది సీట్లతో పరివేష్టిత క్యాబిన్‌ను జోడించడం ద్వారా మరింత సవరించాడు, ఈ విమానం ర్యాన్ యొక్క శాన్ డియాగో -లోస్ -లోస్ ఏంజిల్స్ వైమానిక సంస్థ యొక్క ప్రధానమైనది, ఇది మొదటి షెడ్యూల్ చేసిన ప్రయాణీకుల పంక్తులలో ఒకటి దేశం. డిసెంబర్ 1926 లో బాజా కాలిఫోర్నియ"&amp;"ాలోని ఎన్సెనాడా తీరంలో నిస్సార నీటిలో బలవంతంగా ల్యాండింగ్ చేయడానికి ముందు దీనిని అనేక మంది ఆపరేటర్లు ఉపయోగించారు. ఇది కోలుకోవడానికి ముందే ఆటుపోట్లు మరమ్మత్తు చేయకుండా దెబ్బతింది, మరియు అది టిజువానాకు బీర్ ఎగిరింది , మెక్సికో. [1] [2] [3] కోస్ట్-టు-కోస్ట్ "&amp;"ఫ్లైట్ విఫలమైన తరువాత, డేవిస్ ఆసక్తిని కోల్పోయాడు మరియు డగ్లస్ జూలై 1921 లో డగ్లస్ కంపెనీని (తరువాత డగ్లస్ ఎయిర్క్రాఫ్ట్ కంపెనీ) ఏర్పాటు చేశాడు. డగ్లస్ విమానం 1945 లో ప్రతిపాదిత సాధారణ విమాన విమానానికి పేరును పునరుద్ధరిస్తుంది. క్లౌడ్‌స్టర్ II వలె XB-42 మ"&amp;"ాదిరిగానే పషర్ ప్రొపెల్లర్. [4] [5] [6] [7] సాధారణ విమానయానంలో సంస్థ చివరి ప్రయత్నం, ఇది విజయవంతం కాలేదు. [4] [8] 1920 నుండి మెక్‌డోనెల్ డగ్లస్ విమానం నుండి డేటా: వాల్యూమ్ I [2] సాధారణ లక్షణాల పనితీరు")</f>
        <v>డగ్లస్ క్లౌడ్‌స్టర్ 1920 ల అమెరికన్ బిప్‌లేన్ విమానం. ఇది డేవిస్-డగ్లస్ కంపెనీ యొక్క ఏకైక ఉత్పత్తి, మరియు అమెరికా అంతటా మొట్టమొదటి నాన్-స్టాప్ ఫ్లైట్ కోస్ట్-టు-కోస్ట్ చేయడానికి రూపొందించబడింది. డేవిస్-డగ్లస్ సంస్థ జూలై 1920 లో డొనాల్డ్ డగ్లస్‌ను అమెరికా అంతటా నాన్-స్టాప్ ఫ్లైట్ కోస్ట్-టు-కోస్ట్ చేయగల విమానాన్ని రూపొందించడానికి మరియు నిర్మించడానికి వీలు కల్పించింది. డేవిడ్ ఆర్. డేవిస్ కంపెనీకి ఫైనాన్సింగ్ అందించారు. ఫలితంగా వచ్చే విమానం చెక్క నిర్మాణం యొక్క సింగిల్-బే ఈక్వల్-స్పాన్ బిప్‌లేన్. షీట్ మెటల్‌తో కప్పబడిన ఫార్వర్డ్ ఫ్యూజ్‌లేజ్ మినహా ఇది ఫాబ్రిక్ కప్పబడి ఉంది. ఈ విమానం 400 హెచ్‌పి (298 కిలోవాట్ల) లిబర్టీ వి -12 పిస్టన్ ఇంజిన్‌తో పనిచేసింది. ఈ క్లౌడ్స్టర్ మొదట 24 ఫిబ్రవరి 1921 న ప్రయాణించింది, ఈ విమానం ఆ సంవత్సరం మార్చి 19 లో 19,160 అడుగుల (5839 మీ) ఎక్కడం ద్వారా పసిఫిక్ కోస్ట్ ఆల్టిట్యూడ్ రికార్డును బద్దలు కొట్టింది మరియు జూన్లో తీరం నుండి తీరం ప్రయాణించడానికి ప్రయత్నించింది. ఇంజిన్ వైఫల్యం కారణంగా ఈ విమానం నాన్-స్టాప్ ప్రయాణం చేయడంలో విఫలమైంది, ఇది 27 జూన్ 1921 న టెక్సాస్‌లోని ఫోర్ట్ బ్లిస్ వద్ద బలవంతపు ల్యాండింగ్ చేయవలసి వచ్చింది. 1923 లో, మేఘాలను విక్రయించి, సందర్శనా విమానాల కోసం సవరించారు, రెండు అదనపు ఓపెన్ కాక్‌పిట్‌లతో మరియు ఇంధన ట్యాంకులలో ఒకదానిని భర్తీ చేసే ఐదుగురు ప్రయాణీకులకు సీట్లు. 1925 లో, ఇది మళ్ళీ టి. క్లాడ్ ర్యాన్‌కు విక్రయించబడింది, అతను పది సీట్లతో పరివేష్టిత క్యాబిన్‌ను జోడించడం ద్వారా మరింత సవరించాడు, ఈ విమానం ర్యాన్ యొక్క శాన్ డియాగో -లోస్ -లోస్ ఏంజిల్స్ వైమానిక సంస్థ యొక్క ప్రధానమైనది, ఇది మొదటి షెడ్యూల్ చేసిన ప్రయాణీకుల పంక్తులలో ఒకటి దేశం. డిసెంబర్ 1926 లో బాజా కాలిఫోర్నియాలోని ఎన్సెనాడా తీరంలో నిస్సార నీటిలో బలవంతంగా ల్యాండింగ్ చేయడానికి ముందు దీనిని అనేక మంది ఆపరేటర్లు ఉపయోగించారు. ఇది కోలుకోవడానికి ముందే ఆటుపోట్లు మరమ్మత్తు చేయకుండా దెబ్బతింది, మరియు అది టిజువానాకు బీర్ ఎగిరింది , మెక్సికో. [1] [2] [3] కోస్ట్-టు-కోస్ట్ ఫ్లైట్ విఫలమైన తరువాత, డేవిస్ ఆసక్తిని కోల్పోయాడు మరియు డగ్లస్ జూలై 1921 లో డగ్లస్ కంపెనీని (తరువాత డగ్లస్ ఎయిర్క్రాఫ్ట్ కంపెనీ) ఏర్పాటు చేశాడు. డగ్లస్ విమానం 1945 లో ప్రతిపాదిత సాధారణ విమాన విమానానికి పేరును పునరుద్ధరిస్తుంది. క్లౌడ్‌స్టర్ II వలె XB-42 మాదిరిగానే పషర్ ప్రొపెల్లర్. [4] [5] [6] [7] సాధారణ విమానయానంలో సంస్థ చివరి ప్రయత్నం, ఇది విజయవంతం కాలేదు. [4] [8] 1920 నుండి మెక్‌డోనెల్ డగ్లస్ విమానం నుండి డేటా: వాల్యూమ్ I [2] సాధారణ లక్షణాల పనితీరు</v>
      </c>
      <c r="E138" s="1" t="s">
        <v>2886</v>
      </c>
      <c r="M138" s="1" t="s">
        <v>2887</v>
      </c>
      <c r="N138" s="1" t="str">
        <f>IFERROR(__xludf.DUMMYFUNCTION("GOOGLETRANSLATE(M:M, ""en"", ""te"")"),"రెండు-సీట్ల సుదూర బిప్‌లేన్")</f>
        <v>రెండు-సీట్ల సుదూర బిప్‌లేన్</v>
      </c>
      <c r="P138" s="1" t="s">
        <v>2888</v>
      </c>
      <c r="Q138" s="1" t="str">
        <f>IFERROR(__xludf.DUMMYFUNCTION("GOOGLETRANSLATE(P:P, ""en"", ""te"")"),"డేవిస్-డగ్లస్ కంపెనీ")</f>
        <v>డేవిస్-డగ్లస్ కంపెనీ</v>
      </c>
      <c r="R138" s="1" t="s">
        <v>2889</v>
      </c>
      <c r="S138" s="1" t="s">
        <v>2890</v>
      </c>
      <c r="T138" s="1" t="str">
        <f>IFERROR(__xludf.DUMMYFUNCTION("GOOGLETRANSLATE(S:S, ""en"", ""te"")"),"డోనాల్డ్ డగ్లస్")</f>
        <v>డోనాల్డ్ డగ్లస్</v>
      </c>
      <c r="U138" s="4">
        <v>7726.0</v>
      </c>
      <c r="V138" s="1">
        <v>1.0</v>
      </c>
      <c r="X138" s="1" t="s">
        <v>2891</v>
      </c>
      <c r="Y138" s="1" t="s">
        <v>2892</v>
      </c>
      <c r="Z138" s="1" t="s">
        <v>2893</v>
      </c>
      <c r="AC138" s="1" t="s">
        <v>2894</v>
      </c>
      <c r="AD138" s="1" t="s">
        <v>2895</v>
      </c>
      <c r="AE138" s="1" t="s">
        <v>2896</v>
      </c>
      <c r="AF138" s="1" t="s">
        <v>516</v>
      </c>
      <c r="AG138" s="1" t="s">
        <v>2897</v>
      </c>
      <c r="AI138" s="1" t="s">
        <v>2898</v>
      </c>
      <c r="AJ138" s="1" t="s">
        <v>2899</v>
      </c>
      <c r="AL138" s="1" t="s">
        <v>2900</v>
      </c>
      <c r="AQ138" s="1" t="s">
        <v>2901</v>
      </c>
      <c r="AS138" s="1" t="s">
        <v>2902</v>
      </c>
      <c r="BA138" s="1" t="s">
        <v>2903</v>
      </c>
      <c r="BB138" s="1">
        <v>1926.0</v>
      </c>
      <c r="BF138" s="1" t="s">
        <v>2904</v>
      </c>
      <c r="BJ138" s="1" t="s">
        <v>2905</v>
      </c>
      <c r="CD138" s="2" t="s">
        <v>2906</v>
      </c>
      <c r="DC138" s="1" t="s">
        <v>2907</v>
      </c>
    </row>
    <row r="139">
      <c r="A139" s="1" t="s">
        <v>2908</v>
      </c>
      <c r="B139" s="1" t="str">
        <f>IFERROR(__xludf.DUMMYFUNCTION("GOOGLETRANSLATE(A:A, ""en"", ""te"")"),"డసాల్ట్ మిరాజ్ IIIV")</f>
        <v>డసాల్ట్ మిరాజ్ IIIV</v>
      </c>
      <c r="C139" s="1" t="s">
        <v>2909</v>
      </c>
      <c r="D139" s="1" t="str">
        <f>IFERROR(__xludf.DUMMYFUNCTION("GOOGLETRANSLATE(C:C, ""en"", ""te"")"),"డసాల్ట్ మిరాజ్ IIIV, మిరాజ్ III V అని కూడా స్పెల్లింగ్ చేసింది, ఇది ఫ్రెంచ్ నిలువు టేకాఫ్ మరియు ల్యాండింగ్ (VTOL) ప్రోటోటైప్ ఫైటర్ విమానం, 1960 ల మధ్యలో డసాల్ట్ ఏవియేషన్ అభివృద్ధి చేసి ఉత్పత్తి చేసింది. మిరాజ్ IIIV అనేది ఇప్పటికే ఉన్న సాంప్రదాయిక పోరాట యో"&amp;"ధుడు, డసాల్ట్ మిరాజ్ III యొక్క VTOL ఉత్పన్నం; రెండు రకాల మధ్య ప్రధాన వ్యత్యాసం ఎనిమిది చిన్న నిలువు లిఫ్ట్ జెట్‌లను చేర్చడం, ఇది ప్రధాన ఇంజిన్‌ను అడ్డుకుంటుంది. ఈ లిఫ్ట్ జెట్‌లు నిలువు టేకాఫ్‌లు మరియు ల్యాండింగ్‌ల సమయంలో ఉపయోగించబడతాయి, కానీ క్షితిజ సమాంత"&amp;"ర విమానంలో క్రియారహితంగా ఉండేవి. మిరాజ్ IIIV నాటో స్పెసిఫికేషన్, నాటో బేసిక్ మిలిటరీ అవసరం 3 (NBMR-3) జారీ చేయడానికి ప్రతిస్పందనగా వచ్చింది, ఇది సూపర్సోనిక్-సామర్థ్యం గల VTOL స్ట్రైక్ ఫైటర్‌ను కోరింది. మిరాజ్ IIIV హాకర్ సిడ్లీ యొక్క p.1154 VTOL ఫైటర్, హాక"&amp;"ర్ సిడ్లీ హారియర్ యొక్క బంధువు. రెండు విమానాలు NBMR-3 అవసరాన్ని తీర్చడానికి ఎంపిక చేయబడ్డాయి. మిరాజ్ IIIV సాధారణంగా బహుళజాతి అభివృద్ధి మరియు ఉత్పాదక ప్రణాళికలకు ప్రాధాన్యత ఇవ్వడం వల్ల రాజకీయంగా రుచికరమైనదిగా భావించబడుతున్నప్పటికీ, p.1154 యొక్క రూపకల్పన (ఇ"&amp;"ది ఒకే ఇంజిన్ను మాత్రమే ఉపయోగించింది) మరింత సూటిగా మరియు ఆచరణాత్మకంగా చూడబడింది. అంతిమంగా మిరాజ్ IIIV యొక్క హాని కలిగించే విధంగా NBMR-3 అవసరాన్ని తీర్చడానికి P.1154 ఎంపిక చేయబడింది. నిర్మించిన రెండు ప్రోటోటైప్‌లలో ఒకటి ప్రమాదంలో నాశనం చేయబడింది; కొద్దిసేప"&amp;"టికే దాని నష్టం తరువాత, మొత్తం ప్రాజెక్ట్ వదిలివేయబడింది; అప్పటి నుండి మిగిలి ఉన్న విమానం బహిరంగ ప్రదర్శనలో ఉంచబడింది. ఆగష్టు 1961 లో, నాటో దాని VTOL స్ట్రైక్ ఫైటర్ అవసరం, నాటో బేసిక్ మిలిటరీ అవసరం 3 (NBMR-3) యొక్క నవీకరించబడిన పునర్విమర్శను విడుదల చేసింద"&amp;"ి. [1] 460 కిలోమీటర్ల (250 ఎన్ఎమ్ఐ) పోరాట వ్యాసార్థంతో సూపర్సోనిక్ వి/స్టోల్ స్ట్రైక్ ఫైటర్ కోసం లక్షణాలు పిలుపునిచ్చాయి. క్రూయిజ్ వేగం మాక్ 0.92, మాక్ 1.5 యొక్క డాష్ వేగంతో ఉంటుంది. [2] 910 కిలోగ్రాముల (2,000 పౌండ్లు) పేలోడ్‌తో ఉన్న ఈ విమానం, 150 మీటర్ల "&amp;"(500 అడుగులు) టేకాఫ్ రోల్ తరువాత 15 మీటర్ల (50 అడుగులు) అడ్డంకిని క్లియర్ చేయగలదు. [3] [4] ఈ పోటీలో విజయం ఆ సమయంలో అధిక ప్రాముఖ్యత కలిగి ఉంది, ఎందుకంటే ఇది ""మొదటి నిజమైన నాటో పోరాట విమానం"" గా కనబడుతోంది. [2] 1950 మరియు 1960 లలో, ఫ్రెంచ్ విమాన తయారీదారు "&amp;"డసాల్ట్ ఏవియేషన్ మరియు బ్రిటిష్ ఏరోస్పేస్ కంపెనీ హాకర్ సిడ్లీ ఏవియేషన్ (HSA) రెండూ నిలువు టేకాఫ్/ల్యాండింగ్ (VTOL) -కాపబుల్ కంబాట్ విమానాలపై ఎంతో ఆసక్తిని కలిగి ఉన్నాయి. సూపర్సోనిక్ వేగంతో ఉండే కొత్త తరం పోరాట విమానాలను అభివృద్ధి చేయడానికి HSA అప్పటికే ఆస"&amp;"క్తి చూపింది. [5] HSA యొక్క చీఫ్ ఎయిర్క్రాఫ్ట్ డిజైనర్ సర్ సిడ్నీ కామ్ ఆచరణీయ పోరాట-సామర్థ్యం గల నిలువు టేకాఫ్ మరియు ల్యాండింగ్ (VTOL) ఫైటర్ విమానాలను అభివృద్ధి చేసే మరియు తయారుచేసే అవకాశాలను కంపెనీ పరిశోధించాలని నిర్ణయించుకుంది. [6] సబ్‌నిక్ హాకర్ పే. P."&amp;"1150 ప్రతిపాదన తక్కువగా పరిగణించబడుతుంది మరియు అసంతృప్తికరంగా ఉంది, ఇది పున es రూపకల్పన కోరికకు దారితీసింది. [2] [N 1] కొత్త, పెద్ద విమాన రూపకల్పన త్వరలో ఉద్భవించింది, ఇది ప్రారంభంలో p.1150/3 ముందు నియమించబడింది P.1154 గా పున es రూపకల్పన చేయబడటానికి. [4] "&amp;"జనవరి 1962 లో, HSA P.1154 డిజైన్‌ను నాటోకు విమానయాన మంత్రిత్వ శాఖ ద్వారా సమర్పించింది. ఇది p.1154 కు ప్రధాన పోటీదారుగా చూస్తుంది. మిరాజ్ IIIV కి గణనీయమైన మద్దతు బ్రిటన్ నుండి వచ్చింది, బ్రిటిష్ ఎయిర్క్రాఫ్ట్ కార్పొరేషన్ (BAC) ను కలిగి ఉన్న ఈ కార్యక్రమంలో "&amp;"పని చేయగా, డసాల్ట్ నేతృత్వంలోని డిజైన్ కూడా అనేక మందికి అనుకూలంగా ఉంది బ్రిటిష్ ఎయిర్ సిబ్బంది సభ్యులు. [7] [2] అయితే p.1154 సాంకేతికంగా ఉన్నతమైనదని నిర్ధారించబడింది, ఈ కార్యక్రమానికి ప్రతిపాదించిన సహకార అభివృద్ధి మరియు ఉత్పత్తి అంశాల కారణంగా మిరాజ్ IIIV "&amp;"ఎక్కువ స్థాయి రాజకీయ పాలటబిలిటీని పొందింది, ఈ పని కింద అనేక సభ్య దేశాలలో పంపిణీ చేయవలసి ఉంది. సంస్థలు మరియు జాతీయ ప్రభుత్వాలచే పొడవైన రాజకీయ విన్యాసాలు వారి ప్రాజెక్ట్ ఎంపికను పొందే ప్రయత్నాలలో నియమించబడ్డాయి. [8] మే 1962 లో, p.1154 మిరాజ్ IIIV పై NBMR.3 "&amp;"కోసం పోటీలో విజేతగా అవతరించింది. [7] ఎన్‌బిఎంఆర్ -3 ను కలవడానికి మిరాజ్ IIIV ఎంపిక చేయబడనప్పటికీ, ఇది ప్రత్యర్థి p.1154 ఉంచడానికి ఆదేశాలకు దారితీయలేదు. [8] డస్సాల్ట్ డిజైన్ విజయం సాధించన తర్వాత ఫ్రెంచ్ ప్రభుత్వం తరువాత పాల్గొనకుండా ఉపసంహరించుకుంది. [7] [9"&amp;"] ఏవియేషన్ రచయిత జెఫోర్ట్ ప్రకారం, మిరాజ్ IIIV ప్రధానంగా దాని అధిక సంక్లిష్టత కారణంగా తిరస్కరించబడింది, p.1154 యొక్క సింగిల్-ఇంజిన్ విధానంతో పోలిస్తే తొమ్మిది ఇంజన్లను ఉపయోగిస్తుంది. [10] ఏదేమైనా, నాటోకు కేంద్ర బడ్జెట్ లేదు, బదులుగా సైనిక పరికరాలను సేకరిం"&amp;"చడానికి వ్యక్తిగత సభ్య దేశాలపై ఆధారపడుతుంది, అయితే NBMR-3 ఎంపిక నాటో సభ్య దేశాలందరిచే వినబడలేదు. ఈ విధంగా, 1965 లో, మొత్తం నాటో ప్రాజెక్ట్ అనాలోచితంగా ముగిసింది. [8] మిరాజ్ IIIV కోసం పేర్కొన్న రోల్స్ రాయిస్ RB162 లిఫ్ట్ ఇంజన్లు 1963 కి ముందు అందుబాటులో ఉం"&amp;"టాయని expected హించనందున, మొదటి మిరాజ్ III ప్రోటోటైప్‌ను తాత్కాలిక VTOL టెస్ట్‌బెడ్‌గా సవరించాలని డసాల్ట్ నిర్ణయించింది; ఈ కాన్ఫిగరేషన్‌లో, ఇది బాల్జాక్ V గా మారింది. ఇది ఎనిమిది రోల్స్ రాయిస్ RB.108 లిఫ్ట్ ఇంజిన్‌లతో పాటు ఒకే అన్‌హీటెడ్ బ్రిస్టల్ ఓర్ఫియస"&amp;"్ BOR 3 తో ​​ప్రధాన ఇంజిన్‌గా అమర్చబడింది. [11] ఏరోస్పేస్ పబ్లికేషన్ ఫ్లైట్ ఇంటర్నేషనల్ ప్రకారం, బాల్జాక్ ప్రోటోటైప్ యొక్క కీలకమైన లక్ష్యం ఆటోపైలట్ వ్యవస్థను నిరూపించడం, ఇది యూనిట్‌కు సమానంగా ఉంటుంది, ఇది మిరాజ్ IIIV తో పాటు లిఫ్ట్ మరియు పరివర్తన వ్యవస్థత"&amp;"ో ప్రతిపాదించబడింది. [12] బాల్జాక్ 12 అక్టోబర్ 1962 న కదిలించడం ప్రారంభించింది మరియు ఆరు రోజుల తరువాత మాత్రమే మొదటి ఉచిత హోవర్‌ను సాధించింది. 18 మార్చి 1963 న నిలువు టేకాఫ్ నుండి క్షితిజ సమాంతర విమానానికి మొట్టమొదటి వేగవంతమైన పరివర్తన జరిగింది. ఈ విమానం ర"&amp;"ెండు ప్రాణాంతక ప్రమాదాలు, జనవరి 1964 లో ఒకటి మరియు సెప్టెంబర్ 1965 లో ఒకటి. చివరి ప్రమాదం తరువాత విమానం మరమ్మతులు చేయబడలేదు. నీరీమట్టుట ఈలోగా, బాల్జాక్ అసలు మిరాజ్ IIIV కి దారితీసింది, ఇది మునుపటి విమానం కంటే రెండు రెట్లు ఎక్కువ. ఒక జత మిరాజ్ IIIV ప్రోటోట"&amp;"ైప్స్ నిర్మించబడ్డాయి, వీటిలో మొదటిది 12 ఫిబ్రవరి 1965 న దాని మొదటి హోవర్ ట్రయల్ నిర్వహించింది. [14] [15] ఇది TF104 గా నియమించబడిన సింగిల్ ప్రాట్ &amp; విట్నీ JTF10 టర్బోఫాన్ ఇంజిన్ చేత శక్తిని పొందింది. TF104 ఇంజిన్ మొదట ప్రత్యేకంగా నిర్మించిన వైమానిక టెస్ట్"&amp;"‌బెడ్ విమానాలపై అంచనా వేయబడింది, మిరాజ్ IIIT, ఇది మిరాజ్ IIIC డిజైన్ యొక్క ప్రాథమిక రూపకల్పనకు అనేక సారూప్యతలను పంచుకుంది, ఎంచుకున్న ఇంజిన్‌కు అనుగుణంగా సవరణలను మినహాయించి. [16] TF104 ఇంజిన్ త్వరగా అప్‌గ్రేడ్ చేసిన TF106 ఇంజిన్ ద్వారా 74.5 kN (16,750 LBF)"&amp;" తో భర్తీ చేయబడింది, మొదటి నమూనా మార్చి 1966 లో ఫార్వర్డ్ ఫ్లైట్‌కు ప్రారంభ పరివర్తన చెందడానికి ముందు. [17] ప్రోటోటైప్ తరువాత పరీక్ష విమానాల సమయంలో మాక్ 1.32 ను సాధించింది. జూన్ 1966 లో, రెండవ ప్రోటోటైప్, 82.4 kN (18,500 lbf) ఫార్వర్డ్ థ్రస్ట్ కోసం TF306 "&amp;"టర్బోఫాన్ ఇంజిన్‌ను కలిగి ఉంది, దాని మొదటి విమానాన్ని నిర్వహించింది. ఆ సంవత్సరం సెప్టెంబరులో, ఇది స్థాయి విమానంలో మాక్ 2.04 ను సాధించింది, కాని 28 నవంబర్ 1966 న జరిగిన ప్రమాదంలో ఓడిపోయింది. [14] మిరాజ్ IIIV అదే విమానంలో నిలువుగా మరియు సూపర్సోనిక్ ఫ్లైట్‌న"&amp;"ు విజయవంతంగా పొందలేకపోయింది. రెండవ నమూనా యొక్క నష్టం ఈ కార్యక్రమాన్ని సమర్థవంతంగా చంపింది, మరియు వాస్తవానికి దశాబ్దాలుగా కార్యాచరణ మాక్ 2 నిలువు టేక్-ఆఫ్ ఫైటర్ యొక్క ఏదైనా అవకాశాన్ని చంపింది. ప్రోటోటైప్స్ నిర్మాణంలో ఉన్నట్లే పోటీ హాకర్ p.1154 1965 లో ప్రభ"&amp;"ుత్వం రద్దు చేసింది; ఏదేమైనా, దాని సబ్సోనిక్ కజిన్, హాకర్-సిడ్లీ కెస్ట్రెల్ VTOL దాడి విమానం UK, US మరియు పశ్చిమ జర్మనీలతో ట్రై-పార్టైట్ ట్రయల్స్‌లో ఎగురుతోంది. ఫ్రెంచ్ వారు మిరాజ్ IIIV కి ప్రాధాన్యత ఇచ్చారు, మరియు p.1154 ను వాస్తవికతలోకి తరలించడానికి అవస"&amp;"రమైన అంతర్జాతీయ సహకారం ఎప్పటికీ కార్యరూపం దాల్చదు. కొన్ని p.1154 పనిలో కొన్ని విజయవంతమైన హారియర్ అయిన ది కెస్ట్రెల్ ఆధారంగా తుది కార్యాచరణ నిలువు టేకాఫ్ ఫైటర్‌కు దోహదపడింది. మిరాజ్ IIIV ఎప్పుడూ వాస్తవిక పోరాట విమానం కాదు; ఎనిమిది లిఫ్ట్ ఇంజన్లు నిర్వహణ పీ"&amp;"డకలగా ఉండేవి, మరియు ఖచ్చితంగా వారి బరువు విమానంలో తీవ్రమైన పరిధి మరియు పేలోడ్ జరిమానాను విధించింది. డసాల్ట్ మిరాజ్ IIIV సూపర్సోనిక్-సామర్థ్యం గల నిలువు టేకాఫ్/ల్యాండింగ్ (VTOL) ఫైటర్ విమానం. ఇది మునుపటి మిరాజ్ ఫైటర్స్ యొక్క సాధారణ లేఅవుట్ను పంచుకుంది, కాన"&amp;"ి పెద్ద రెక్కతో పాటు పొడవైన మరియు సాపేక్ష విస్తృత ఫ్యూజ్‌లేజ్‌ను కలిగి ఉంది; మిరాజ్ IIIV దాని యుగం యొక్క సమకాలీన ఫైటర్ విమానాల కంటే చాలా పెద్దది. [18] మునుపటి బాల్జాక్ వి టెస్ట్‌బెడ్‌కు అకిన్, మిరాజ్ IIIV మొత్తం తొమ్మిది ఇంజిన్‌లతో తయారు చేయబడింది: ఒకే స్"&amp;"నెక్మా-సవరించిన ప్రాట్ &amp; విట్నీ జెటిఎఫ్ 10 టర్బోఫాన్, టిఎఫ్ 104, 61.8 కెఎన్ (13,900 ఎల్బిఎఫ్) థ్రస్ట్ మరియు ఎనిమిది వరకు ఉత్పత్తి చేయగలదు. రోల్స్ రాయిస్ RB162-1 నిలువు విమాన పనితీరును మెరుగుపరచడానికి మిరాజ్ IIIV యొక్క ముఖ్య రూపకల్పన లక్షణం, విమానం యొక్క ద"&amp;"ిగువ భాగంలో సెట్ చేయబడిన నాజిల్స్ కంటే కదిలే థ్రస్ట్ డిఫ్లెక్టర్ తలుపుల వ్యవస్థాపన. [19] ఇవి భూమిపై ఉన్నప్పుడు 45 ° వెనుకకు వంపుతిరిగినవి, శిధిలాలు మరియు వేడి వాయువులను విమానానికి దూరంగా చెదరగొట్టాయి. ఇంజన్లు పూర్తి శక్తికి వేగవంతం కావడంతో, గరిష్ట లిఫ్ట్ "&amp;"థ్రస్ట్ పొందటానికి ఈ తలుపులు స్వయంచాలకంగా 90 ° స్థానానికి పడిపోతాయి. ఫ్లైట్ ఇంటర్నేషనల్ ప్రకారం, మిరాజ్ IIIV మాక్ 1.15 పరిసరాల్లో తక్కువ ఎత్తులో మరియు ఎత్తు వద్ద ఎగిరినప్పుడు మాక్ 2.3 పరిసరాల్లో ప్రచారం చేయబడిన పనితీరు కవరును కలిగి ఉంది. [20] అభివృద్ధి అం"&amp;"తటా, ఎలక్ట్రానిక్స్ గణనీయమైన శ్రద్ధ ఇవ్వబడింది; డిజైన్ యొక్క ఈ మూలకం, ప్రోగ్రామ్‌ను ప్రభావితం చేసిన ఖర్చును అధిగమించడానికి ప్రధాన కారణమని పేర్కొంది. [20] మిరాజ్ IIIV యొక్క కాక్‌పిట్ మరియు సహాయక ఎలక్ట్రానిక్స్ యొక్క అనేక అంశాలు తరువాత సాంప్రదాయిక మిరాజ్ II"&amp;"IF పై తిరిగి ఉపయోగించబడ్డాయి, తరువాత ఇది మిరాజ్ F1 గా తిరిగి నియమించబడింది. ఆధునిక పోరాట విమానాల నుండి డేటా 23 - మిరాజ్ [14] సాధారణ లక్షణాలు పనితీరు సంబంధిత అభివృద్ధి విమానం పోల్చదగిన పాత్ర, కాన్ఫిగరేషన్ మరియు ERA సంబంధిత జాబితాలు")</f>
        <v>డసాల్ట్ మిరాజ్ IIIV, మిరాజ్ III V అని కూడా స్పెల్లింగ్ చేసింది, ఇది ఫ్రెంచ్ నిలువు టేకాఫ్ మరియు ల్యాండింగ్ (VTOL) ప్రోటోటైప్ ఫైటర్ విమానం, 1960 ల మధ్యలో డసాల్ట్ ఏవియేషన్ అభివృద్ధి చేసి ఉత్పత్తి చేసింది. మిరాజ్ IIIV అనేది ఇప్పటికే ఉన్న సాంప్రదాయిక పోరాట యోధుడు, డసాల్ట్ మిరాజ్ III యొక్క VTOL ఉత్పన్నం; రెండు రకాల మధ్య ప్రధాన వ్యత్యాసం ఎనిమిది చిన్న నిలువు లిఫ్ట్ జెట్‌లను చేర్చడం, ఇది ప్రధాన ఇంజిన్‌ను అడ్డుకుంటుంది. ఈ లిఫ్ట్ జెట్‌లు నిలువు టేకాఫ్‌లు మరియు ల్యాండింగ్‌ల సమయంలో ఉపయోగించబడతాయి, కానీ క్షితిజ సమాంతర విమానంలో క్రియారహితంగా ఉండేవి. మిరాజ్ IIIV నాటో స్పెసిఫికేషన్, నాటో బేసిక్ మిలిటరీ అవసరం 3 (NBMR-3) జారీ చేయడానికి ప్రతిస్పందనగా వచ్చింది, ఇది సూపర్సోనిక్-సామర్థ్యం గల VTOL స్ట్రైక్ ఫైటర్‌ను కోరింది. మిరాజ్ IIIV హాకర్ సిడ్లీ యొక్క p.1154 VTOL ఫైటర్, హాకర్ సిడ్లీ హారియర్ యొక్క బంధువు. రెండు విమానాలు NBMR-3 అవసరాన్ని తీర్చడానికి ఎంపిక చేయబడ్డాయి. మిరాజ్ IIIV సాధారణంగా బహుళజాతి అభివృద్ధి మరియు ఉత్పాదక ప్రణాళికలకు ప్రాధాన్యత ఇవ్వడం వల్ల రాజకీయంగా రుచికరమైనదిగా భావించబడుతున్నప్పటికీ, p.1154 యొక్క రూపకల్పన (ఇది ఒకే ఇంజిన్ను మాత్రమే ఉపయోగించింది) మరింత సూటిగా మరియు ఆచరణాత్మకంగా చూడబడింది. అంతిమంగా మిరాజ్ IIIV యొక్క హాని కలిగించే విధంగా NBMR-3 అవసరాన్ని తీర్చడానికి P.1154 ఎంపిక చేయబడింది. నిర్మించిన రెండు ప్రోటోటైప్‌లలో ఒకటి ప్రమాదంలో నాశనం చేయబడింది; కొద్దిసేపటికే దాని నష్టం తరువాత, మొత్తం ప్రాజెక్ట్ వదిలివేయబడింది; అప్పటి నుండి మిగిలి ఉన్న విమానం బహిరంగ ప్రదర్శనలో ఉంచబడింది. ఆగష్టు 1961 లో, నాటో దాని VTOL స్ట్రైక్ ఫైటర్ అవసరం, నాటో బేసిక్ మిలిటరీ అవసరం 3 (NBMR-3) యొక్క నవీకరించబడిన పునర్విమర్శను విడుదల చేసింది. [1] 460 కిలోమీటర్ల (250 ఎన్ఎమ్ఐ) పోరాట వ్యాసార్థంతో సూపర్సోనిక్ వి/స్టోల్ స్ట్రైక్ ఫైటర్ కోసం లక్షణాలు పిలుపునిచ్చాయి. క్రూయిజ్ వేగం మాక్ 0.92, మాక్ 1.5 యొక్క డాష్ వేగంతో ఉంటుంది. [2] 910 కిలోగ్రాముల (2,000 పౌండ్లు) పేలోడ్‌తో ఉన్న ఈ విమానం, 150 మీటర్ల (500 అడుగులు) టేకాఫ్ రోల్ తరువాత 15 మీటర్ల (50 అడుగులు) అడ్డంకిని క్లియర్ చేయగలదు. [3] [4] ఈ పోటీలో విజయం ఆ సమయంలో అధిక ప్రాముఖ్యత కలిగి ఉంది, ఎందుకంటే ఇది "మొదటి నిజమైన నాటో పోరాట విమానం" గా కనబడుతోంది. [2] 1950 మరియు 1960 లలో, ఫ్రెంచ్ విమాన తయారీదారు డసాల్ట్ ఏవియేషన్ మరియు బ్రిటిష్ ఏరోస్పేస్ కంపెనీ హాకర్ సిడ్లీ ఏవియేషన్ (HSA) రెండూ నిలువు టేకాఫ్/ల్యాండింగ్ (VTOL) -కాపబుల్ కంబాట్ విమానాలపై ఎంతో ఆసక్తిని కలిగి ఉన్నాయి. సూపర్సోనిక్ వేగంతో ఉండే కొత్త తరం పోరాట విమానాలను అభివృద్ధి చేయడానికి HSA అప్పటికే ఆసక్తి చూపింది. [5] HSA యొక్క చీఫ్ ఎయిర్క్రాఫ్ట్ డిజైనర్ సర్ సిడ్నీ కామ్ ఆచరణీయ పోరాట-సామర్థ్యం గల నిలువు టేకాఫ్ మరియు ల్యాండింగ్ (VTOL) ఫైటర్ విమానాలను అభివృద్ధి చేసే మరియు తయారుచేసే అవకాశాలను కంపెనీ పరిశోధించాలని నిర్ణయించుకుంది. [6] సబ్‌నిక్ హాకర్ పే. P.1150 ప్రతిపాదన తక్కువగా పరిగణించబడుతుంది మరియు అసంతృప్తికరంగా ఉంది, ఇది పున es రూపకల్పన కోరికకు దారితీసింది. [2] [N 1] కొత్త, పెద్ద విమాన రూపకల్పన త్వరలో ఉద్భవించింది, ఇది ప్రారంభంలో p.1150/3 ముందు నియమించబడింది P.1154 గా పున es రూపకల్పన చేయబడటానికి. [4] జనవరి 1962 లో, HSA P.1154 డిజైన్‌ను నాటోకు విమానయాన మంత్రిత్వ శాఖ ద్వారా సమర్పించింది. ఇది p.1154 కు ప్రధాన పోటీదారుగా చూస్తుంది. మిరాజ్ IIIV కి గణనీయమైన మద్దతు బ్రిటన్ నుండి వచ్చింది, బ్రిటిష్ ఎయిర్క్రాఫ్ట్ కార్పొరేషన్ (BAC) ను కలిగి ఉన్న ఈ కార్యక్రమంలో పని చేయగా, డసాల్ట్ నేతృత్వంలోని డిజైన్ కూడా అనేక మందికి అనుకూలంగా ఉంది బ్రిటిష్ ఎయిర్ సిబ్బంది సభ్యులు. [7] [2] అయితే p.1154 సాంకేతికంగా ఉన్నతమైనదని నిర్ధారించబడింది, ఈ కార్యక్రమానికి ప్రతిపాదించిన సహకార అభివృద్ధి మరియు ఉత్పత్తి అంశాల కారణంగా మిరాజ్ IIIV ఎక్కువ స్థాయి రాజకీయ పాలటబిలిటీని పొందింది, ఈ పని కింద అనేక సభ్య దేశాలలో పంపిణీ చేయవలసి ఉంది. సంస్థలు మరియు జాతీయ ప్రభుత్వాలచే పొడవైన రాజకీయ విన్యాసాలు వారి ప్రాజెక్ట్ ఎంపికను పొందే ప్రయత్నాలలో నియమించబడ్డాయి. [8] మే 1962 లో, p.1154 మిరాజ్ IIIV పై NBMR.3 కోసం పోటీలో విజేతగా అవతరించింది. [7] ఎన్‌బిఎంఆర్ -3 ను కలవడానికి మిరాజ్ IIIV ఎంపిక చేయబడనప్పటికీ, ఇది ప్రత్యర్థి p.1154 ఉంచడానికి ఆదేశాలకు దారితీయలేదు. [8] డస్సాల్ట్ డిజైన్ విజయం సాధించన తర్వాత ఫ్రెంచ్ ప్రభుత్వం తరువాత పాల్గొనకుండా ఉపసంహరించుకుంది. [7] [9] ఏవియేషన్ రచయిత జెఫోర్ట్ ప్రకారం, మిరాజ్ IIIV ప్రధానంగా దాని అధిక సంక్లిష్టత కారణంగా తిరస్కరించబడింది, p.1154 యొక్క సింగిల్-ఇంజిన్ విధానంతో పోలిస్తే తొమ్మిది ఇంజన్లను ఉపయోగిస్తుంది. [10] ఏదేమైనా, నాటోకు కేంద్ర బడ్జెట్ లేదు, బదులుగా సైనిక పరికరాలను సేకరించడానికి వ్యక్తిగత సభ్య దేశాలపై ఆధారపడుతుంది, అయితే NBMR-3 ఎంపిక నాటో సభ్య దేశాలందరిచే వినబడలేదు. ఈ విధంగా, 1965 లో, మొత్తం నాటో ప్రాజెక్ట్ అనాలోచితంగా ముగిసింది. [8] మిరాజ్ IIIV కోసం పేర్కొన్న రోల్స్ రాయిస్ RB162 లిఫ్ట్ ఇంజన్లు 1963 కి ముందు అందుబాటులో ఉంటాయని expected హించనందున, మొదటి మిరాజ్ III ప్రోటోటైప్‌ను తాత్కాలిక VTOL టెస్ట్‌బెడ్‌గా సవరించాలని డసాల్ట్ నిర్ణయించింది; ఈ కాన్ఫిగరేషన్‌లో, ఇది బాల్జాక్ V గా మారింది. ఇది ఎనిమిది రోల్స్ రాయిస్ RB.108 లిఫ్ట్ ఇంజిన్‌లతో పాటు ఒకే అన్‌హీటెడ్ బ్రిస్టల్ ఓర్ఫియస్ BOR 3 తో ​​ప్రధాన ఇంజిన్‌గా అమర్చబడింది. [11] ఏరోస్పేస్ పబ్లికేషన్ ఫ్లైట్ ఇంటర్నేషనల్ ప్రకారం, బాల్జాక్ ప్రోటోటైప్ యొక్క కీలకమైన లక్ష్యం ఆటోపైలట్ వ్యవస్థను నిరూపించడం, ఇది యూనిట్‌కు సమానంగా ఉంటుంది, ఇది మిరాజ్ IIIV తో పాటు లిఫ్ట్ మరియు పరివర్తన వ్యవస్థతో ప్రతిపాదించబడింది. [12] బాల్జాక్ 12 అక్టోబర్ 1962 న కదిలించడం ప్రారంభించింది మరియు ఆరు రోజుల తరువాత మాత్రమే మొదటి ఉచిత హోవర్‌ను సాధించింది. 18 మార్చి 1963 న నిలువు టేకాఫ్ నుండి క్షితిజ సమాంతర విమానానికి మొట్టమొదటి వేగవంతమైన పరివర్తన జరిగింది. ఈ విమానం రెండు ప్రాణాంతక ప్రమాదాలు, జనవరి 1964 లో ఒకటి మరియు సెప్టెంబర్ 1965 లో ఒకటి. చివరి ప్రమాదం తరువాత విమానం మరమ్మతులు చేయబడలేదు. నీరీమట్టుట ఈలోగా, బాల్జాక్ అసలు మిరాజ్ IIIV కి దారితీసింది, ఇది మునుపటి విమానం కంటే రెండు రెట్లు ఎక్కువ. ఒక జత మిరాజ్ IIIV ప్రోటోటైప్స్ నిర్మించబడ్డాయి, వీటిలో మొదటిది 12 ఫిబ్రవరి 1965 న దాని మొదటి హోవర్ ట్రయల్ నిర్వహించింది. [14] [15] ఇది TF104 గా నియమించబడిన సింగిల్ ప్రాట్ &amp; విట్నీ JTF10 టర్బోఫాన్ ఇంజిన్ చేత శక్తిని పొందింది. TF104 ఇంజిన్ మొదట ప్రత్యేకంగా నిర్మించిన వైమానిక టెస్ట్‌బెడ్ విమానాలపై అంచనా వేయబడింది, మిరాజ్ IIIT, ఇది మిరాజ్ IIIC డిజైన్ యొక్క ప్రాథమిక రూపకల్పనకు అనేక సారూప్యతలను పంచుకుంది, ఎంచుకున్న ఇంజిన్‌కు అనుగుణంగా సవరణలను మినహాయించి. [16] TF104 ఇంజిన్ త్వరగా అప్‌గ్రేడ్ చేసిన TF106 ఇంజిన్ ద్వారా 74.5 kN (16,750 LBF) తో భర్తీ చేయబడింది, మొదటి నమూనా మార్చి 1966 లో ఫార్వర్డ్ ఫ్లైట్‌కు ప్రారంభ పరివర్తన చెందడానికి ముందు. [17] ప్రోటోటైప్ తరువాత పరీక్ష విమానాల సమయంలో మాక్ 1.32 ను సాధించింది. జూన్ 1966 లో, రెండవ ప్రోటోటైప్, 82.4 kN (18,500 lbf) ఫార్వర్డ్ థ్రస్ట్ కోసం TF306 టర్బోఫాన్ ఇంజిన్‌ను కలిగి ఉంది, దాని మొదటి విమానాన్ని నిర్వహించింది. ఆ సంవత్సరం సెప్టెంబరులో, ఇది స్థాయి విమానంలో మాక్ 2.04 ను సాధించింది, కాని 28 నవంబర్ 1966 న జరిగిన ప్రమాదంలో ఓడిపోయింది. [14] మిరాజ్ IIIV అదే విమానంలో నిలువుగా మరియు సూపర్సోనిక్ ఫ్లైట్‌ను విజయవంతంగా పొందలేకపోయింది. రెండవ నమూనా యొక్క నష్టం ఈ కార్యక్రమాన్ని సమర్థవంతంగా చంపింది, మరియు వాస్తవానికి దశాబ్దాలుగా కార్యాచరణ మాక్ 2 నిలువు టేక్-ఆఫ్ ఫైటర్ యొక్క ఏదైనా అవకాశాన్ని చంపింది. ప్రోటోటైప్స్ నిర్మాణంలో ఉన్నట్లే పోటీ హాకర్ p.1154 1965 లో ప్రభుత్వం రద్దు చేసింది; ఏదేమైనా, దాని సబ్సోనిక్ కజిన్, హాకర్-సిడ్లీ కెస్ట్రెల్ VTOL దాడి విమానం UK, US మరియు పశ్చిమ జర్మనీలతో ట్రై-పార్టైట్ ట్రయల్స్‌లో ఎగురుతోంది. ఫ్రెంచ్ వారు మిరాజ్ IIIV కి ప్రాధాన్యత ఇచ్చారు, మరియు p.1154 ను వాస్తవికతలోకి తరలించడానికి అవసరమైన అంతర్జాతీయ సహకారం ఎప్పటికీ కార్యరూపం దాల్చదు. కొన్ని p.1154 పనిలో కొన్ని విజయవంతమైన హారియర్ అయిన ది కెస్ట్రెల్ ఆధారంగా తుది కార్యాచరణ నిలువు టేకాఫ్ ఫైటర్‌కు దోహదపడింది. మిరాజ్ IIIV ఎప్పుడూ వాస్తవిక పోరాట విమానం కాదు; ఎనిమిది లిఫ్ట్ ఇంజన్లు నిర్వహణ పీడకలగా ఉండేవి, మరియు ఖచ్చితంగా వారి బరువు విమానంలో తీవ్రమైన పరిధి మరియు పేలోడ్ జరిమానాను విధించింది. డసాల్ట్ మిరాజ్ IIIV సూపర్సోనిక్-సామర్థ్యం గల నిలువు టేకాఫ్/ల్యాండింగ్ (VTOL) ఫైటర్ విమానం. ఇది మునుపటి మిరాజ్ ఫైటర్స్ యొక్క సాధారణ లేఅవుట్ను పంచుకుంది, కాని పెద్ద రెక్కతో పాటు పొడవైన మరియు సాపేక్ష విస్తృత ఫ్యూజ్‌లేజ్‌ను కలిగి ఉంది; మిరాజ్ IIIV దాని యుగం యొక్క సమకాలీన ఫైటర్ విమానాల కంటే చాలా పెద్దది. [18] మునుపటి బాల్జాక్ వి టెస్ట్‌బెడ్‌కు అకిన్, మిరాజ్ IIIV మొత్తం తొమ్మిది ఇంజిన్‌లతో తయారు చేయబడింది: ఒకే స్నెక్మా-సవరించిన ప్రాట్ &amp; విట్నీ జెటిఎఫ్ 10 టర్బోఫాన్, టిఎఫ్ 104, 61.8 కెఎన్ (13,900 ఎల్బిఎఫ్) థ్రస్ట్ మరియు ఎనిమిది వరకు ఉత్పత్తి చేయగలదు. రోల్స్ రాయిస్ RB162-1 నిలువు విమాన పనితీరును మెరుగుపరచడానికి మిరాజ్ IIIV యొక్క ముఖ్య రూపకల్పన లక్షణం, విమానం యొక్క దిగువ భాగంలో సెట్ చేయబడిన నాజిల్స్ కంటే కదిలే థ్రస్ట్ డిఫ్లెక్టర్ తలుపుల వ్యవస్థాపన. [19] ఇవి భూమిపై ఉన్నప్పుడు 45 ° వెనుకకు వంపుతిరిగినవి, శిధిలాలు మరియు వేడి వాయువులను విమానానికి దూరంగా చెదరగొట్టాయి. ఇంజన్లు పూర్తి శక్తికి వేగవంతం కావడంతో, గరిష్ట లిఫ్ట్ థ్రస్ట్ పొందటానికి ఈ తలుపులు స్వయంచాలకంగా 90 ° స్థానానికి పడిపోతాయి. ఫ్లైట్ ఇంటర్నేషనల్ ప్రకారం, మిరాజ్ IIIV మాక్ 1.15 పరిసరాల్లో తక్కువ ఎత్తులో మరియు ఎత్తు వద్ద ఎగిరినప్పుడు మాక్ 2.3 పరిసరాల్లో ప్రచారం చేయబడిన పనితీరు కవరును కలిగి ఉంది. [20] అభివృద్ధి అంతటా, ఎలక్ట్రానిక్స్ గణనీయమైన శ్రద్ధ ఇవ్వబడింది; డిజైన్ యొక్క ఈ మూలకం, ప్రోగ్రామ్‌ను ప్రభావితం చేసిన ఖర్చును అధిగమించడానికి ప్రధాన కారణమని పేర్కొంది. [20] మిరాజ్ IIIV యొక్క కాక్‌పిట్ మరియు సహాయక ఎలక్ట్రానిక్స్ యొక్క అనేక అంశాలు తరువాత సాంప్రదాయిక మిరాజ్ IIIF పై తిరిగి ఉపయోగించబడ్డాయి, తరువాత ఇది మిరాజ్ F1 గా తిరిగి నియమించబడింది. ఆధునిక పోరాట విమానాల నుండి డేటా 23 - మిరాజ్ [14] సాధారణ లక్షణాలు పనితీరు సంబంధిత అభివృద్ధి విమానం పోల్చదగిన పాత్ర, కాన్ఫిగరేషన్ మరియు ERA సంబంధిత జాబితాలు</v>
      </c>
      <c r="E139" s="1" t="s">
        <v>2910</v>
      </c>
      <c r="M139" s="1" t="s">
        <v>2911</v>
      </c>
      <c r="N139" s="1" t="str">
        <f>IFERROR(__xludf.DUMMYFUNCTION("GOOGLETRANSLATE(M:M, ""en"", ""te"")"),"VTOL ఫైటర్ విమానం")</f>
        <v>VTOL ఫైటర్ విమానం</v>
      </c>
      <c r="O139" s="1" t="s">
        <v>2912</v>
      </c>
      <c r="P139" s="1" t="s">
        <v>2913</v>
      </c>
      <c r="Q139" s="1" t="str">
        <f>IFERROR(__xludf.DUMMYFUNCTION("GOOGLETRANSLATE(P:P, ""en"", ""te"")"),"డసాల్ట్ ఏవియేషన్")</f>
        <v>డసాల్ట్ ఏవియేషన్</v>
      </c>
      <c r="R139" s="1" t="s">
        <v>2914</v>
      </c>
      <c r="U139" s="4">
        <v>23785.0</v>
      </c>
      <c r="V139" s="1">
        <v>2.0</v>
      </c>
      <c r="W139" s="1">
        <v>1.0</v>
      </c>
      <c r="X139" s="1" t="s">
        <v>2915</v>
      </c>
      <c r="Y139" s="1" t="s">
        <v>2634</v>
      </c>
      <c r="Z139" s="1" t="s">
        <v>2916</v>
      </c>
      <c r="AC139" s="1" t="s">
        <v>2917</v>
      </c>
      <c r="AD139" s="1" t="s">
        <v>2918</v>
      </c>
      <c r="AE139" s="1" t="s">
        <v>2919</v>
      </c>
      <c r="AM139" s="1" t="s">
        <v>2692</v>
      </c>
      <c r="AN139" s="1" t="str">
        <f>IFERROR(__xludf.DUMMYFUNCTION("GOOGLETRANSLATE(AM:AM, ""en"", ""te"")"),"ఫ్రెంచ్ వైమానిక దళం")</f>
        <v>ఫ్రెంచ్ వైమానిక దళం</v>
      </c>
      <c r="AO139" s="1" t="s">
        <v>2693</v>
      </c>
      <c r="BE139" s="1" t="s">
        <v>2920</v>
      </c>
      <c r="BF139" s="1" t="s">
        <v>2921</v>
      </c>
      <c r="BR139" s="1" t="s">
        <v>2922</v>
      </c>
      <c r="BS139" s="1" t="s">
        <v>2923</v>
      </c>
    </row>
    <row r="140">
      <c r="A140" s="1" t="s">
        <v>2924</v>
      </c>
      <c r="B140" s="1" t="str">
        <f>IFERROR(__xludf.DUMMYFUNCTION("GOOGLETRANSLATE(A:A, ""en"", ""te"")"),"ఇమామ్ రో .63")</f>
        <v>ఇమామ్ రో .63</v>
      </c>
      <c r="C140" s="1" t="s">
        <v>2925</v>
      </c>
      <c r="D140" s="1" t="str">
        <f>IFERROR(__xludf.DUMMYFUNCTION("GOOGLETRANSLATE(C:C, ""en"", ""te"")"),"ఇమామ్ రో .63 అనేది ఇటాలియన్ స్టోల్ విమానం, ఇది రెండవ ప్రపంచ యుద్ధంలో స్వల్ప-శ్రేణి నిఘా మరియు తేలికపాటి రవాణా కోసం రూపొందించబడింది. జర్మనీ నుండి పొందిన ఫీయిసెలర్ ఫై 156 స్టోర్చ్ చేత స్టోల్ విమానంలో ఆసక్తిని పెంచింది, మరియు జూన్ 1939 లో రెజియా ఏరోనాటికా ఇట"&amp;"ాలియన్ విమాన సంస్థలను ఇలాంటి యంత్రాన్ని రూపొందించమని కోరింది (క్రింద చూడండి). ఇమామ్ రో .63 కలప, ఫాబ్రిక్ మరియు లోహంతో మిశ్రమ నిర్మాణంలో ఉంది. ఇది మొదట జూన్ 1940 లో రెండవ ప్రపంచ యుద్ధం ప్రారంభమైంది. ఇది మరొక ఇటాలియన్ విమానాలతో పోటీ పడింది, కానీ స్పష్టంగా ఉ"&amp;"న్నతమైనది. ఇది FI.156 మాదిరిగానే STOL సామర్థ్యాలను కలిగి ఉంది, కాని పెద్ద ఫ్యూజ్‌లేజ్ నలుగురు వ్యక్తుల వరకు ఉంది, మరియు రెక్కలు మరింత ఇంధనాన్ని కలిగి ఉన్నాయి. 190 kW (250 HP) హిర్త్ HM 508 ఇంజిన్ మరియు స్థిరమైన స్పీడ్ ప్రొపెల్లర్ గరిష్టంగా 240 కిమీ/గం (14"&amp;"9 mph) మరియు దాదాపు 1,000 కిమీ (621 మైళ్ళు) పరిధిని ఇవ్వడానికి సహాయపడ్డాయి. ఏదేమైనా, రక్షణాత్మక ఆయుధాలు లేవు, ఎందుకంటే FI 156 C వెర్షన్ నుండి ఉంది. జియోవన్నీ గలాస్సో రూపొందించిన మరియు ఆల్డో లిగాబే చేత పరీక్షించబడిన ఈ విమానం విజయవంతం కావచ్చు, కాని 150 మంది"&amp;"ని ఆదేశించినప్పటికీ, 1940 మధ్య నుండి 1941 వరకు ఆరు మాత్రమే ఉత్పత్తి చేయబడ్డాయి, అందుబాటులో ఉన్న ఇంజిన్ల కొరత కారణంగా, ఇటాలియన్ ఇంజిన్ పరిశ్రమ ఉంది తగిన ఐసోటా ఫ్రాస్చిని బీటా ఇంజిన్లను ఉత్పత్తి చేయడంలో విఫలమైంది. RO.63 అనేది ఆచరణీయమైన యంత్రం, ఇది అభివృద్ధి"&amp;"కి ముందు అభివృద్ధి పూర్తయినప్పటికీ గణనీయమైన సంఖ్యలో (ఆచరణాత్మకంగా ప్రీ-సిరీస్ ఉత్పత్తి మాత్రమే) ఉత్పత్తి చేయబడలేదు. ఇటాలియన్ నిర్మించిన ఇంజన్లు లేకపోవడం వల్ల అవి విచారకరంగా ఉన్నాయి. పనితీరు FI 156 కన్నా మెరుగ్గా ఉంది, ఉన్నతమైన వేగం మరియు ఓర్పుతో మరియు కొం"&amp;"చెం నాసిరకం STOL సామర్థ్యాలు మాత్రమే ఉన్నాయి. ఇది మరింత శక్తివంతమైన ఇంజిన్ మరియు రెండు-స్పీడ్ ప్రొపెల్లర్ కారణంగా ఉంది. ఇమామ్ రో .37 మరియు పాత నిఘా విమానాలను భర్తీ చేయడానికి ఇది సరిపోకపోయినా, ఈ విమానం ఉత్తర ఆఫ్రికా ప్రచారంలో జర్మనీ నుండి దిగుమతి చేసుకున్న"&amp;" 30 ఫీజిలర్ ఎఫ్ఐ 156 తో కలిసి ఉపయోగించబడింది. 1943 నాటికి, రెండు సంవత్సరాల కఠినమైన సేవ తరువాత, ఒక RO.63 మాత్రమే బయటపడింది. 1948 లో ఇది ఉత్పత్తిని తిరిగి ప్రారంభించడానికి ప్రతిపాదించబడింది, కాని విమానం గురించి సామర్థ్యం మరియు డేటా లేకపోవడం అంటే ఈ ప్రాజెక్ట"&amp;"్ చివరికి వదిలివేయబడింది. RO.63 వలె అదే పోటీలో ఇతర STOL విమానాలు AVIS C.4 మరియు కాప్రోని GDL ను కలిగి ఉన్నాయి. అవిస్ C.4 మంచి పనితీరును కలిగి ఉంది, కానీ పేలవమైన ఎగిరే లక్షణాలతో బాధపడుతోంది. [సైటేషన్ అవసరం] కాప్రోని జిడిఎల్ పూర్తి కాలేదు. పోల్చదగిన పాత్ర, "&amp;"కాన్ఫిగరేషన్ మరియు ERA సంబంధిత జాబితాలు")</f>
        <v>ఇమామ్ రో .63 అనేది ఇటాలియన్ స్టోల్ విమానం, ఇది రెండవ ప్రపంచ యుద్ధంలో స్వల్ప-శ్రేణి నిఘా మరియు తేలికపాటి రవాణా కోసం రూపొందించబడింది. జర్మనీ నుండి పొందిన ఫీయిసెలర్ ఫై 156 స్టోర్చ్ చేత స్టోల్ విమానంలో ఆసక్తిని పెంచింది, మరియు జూన్ 1939 లో రెజియా ఏరోనాటికా ఇటాలియన్ విమాన సంస్థలను ఇలాంటి యంత్రాన్ని రూపొందించమని కోరింది (క్రింద చూడండి). ఇమామ్ రో .63 కలప, ఫాబ్రిక్ మరియు లోహంతో మిశ్రమ నిర్మాణంలో ఉంది. ఇది మొదట జూన్ 1940 లో రెండవ ప్రపంచ యుద్ధం ప్రారంభమైంది. ఇది మరొక ఇటాలియన్ విమానాలతో పోటీ పడింది, కానీ స్పష్టంగా ఉన్నతమైనది. ఇది FI.156 మాదిరిగానే STOL సామర్థ్యాలను కలిగి ఉంది, కాని పెద్ద ఫ్యూజ్‌లేజ్ నలుగురు వ్యక్తుల వరకు ఉంది, మరియు రెక్కలు మరింత ఇంధనాన్ని కలిగి ఉన్నాయి. 190 kW (250 HP) హిర్త్ HM 508 ఇంజిన్ మరియు స్థిరమైన స్పీడ్ ప్రొపెల్లర్ గరిష్టంగా 240 కిమీ/గం (149 mph) మరియు దాదాపు 1,000 కిమీ (621 మైళ్ళు) పరిధిని ఇవ్వడానికి సహాయపడ్డాయి. ఏదేమైనా, రక్షణాత్మక ఆయుధాలు లేవు, ఎందుకంటే FI 156 C వెర్షన్ నుండి ఉంది. జియోవన్నీ గలాస్సో రూపొందించిన మరియు ఆల్డో లిగాబే చేత పరీక్షించబడిన ఈ విమానం విజయవంతం కావచ్చు, కాని 150 మందిని ఆదేశించినప్పటికీ, 1940 మధ్య నుండి 1941 వరకు ఆరు మాత్రమే ఉత్పత్తి చేయబడ్డాయి, అందుబాటులో ఉన్న ఇంజిన్ల కొరత కారణంగా, ఇటాలియన్ ఇంజిన్ పరిశ్రమ ఉంది తగిన ఐసోటా ఫ్రాస్చిని బీటా ఇంజిన్లను ఉత్పత్తి చేయడంలో విఫలమైంది. RO.63 అనేది ఆచరణీయమైన యంత్రం, ఇది అభివృద్ధికి ముందు అభివృద్ధి పూర్తయినప్పటికీ గణనీయమైన సంఖ్యలో (ఆచరణాత్మకంగా ప్రీ-సిరీస్ ఉత్పత్తి మాత్రమే) ఉత్పత్తి చేయబడలేదు. ఇటాలియన్ నిర్మించిన ఇంజన్లు లేకపోవడం వల్ల అవి విచారకరంగా ఉన్నాయి. పనితీరు FI 156 కన్నా మెరుగ్గా ఉంది, ఉన్నతమైన వేగం మరియు ఓర్పుతో మరియు కొంచెం నాసిరకం STOL సామర్థ్యాలు మాత్రమే ఉన్నాయి. ఇది మరింత శక్తివంతమైన ఇంజిన్ మరియు రెండు-స్పీడ్ ప్రొపెల్లర్ కారణంగా ఉంది. ఇమామ్ రో .37 మరియు పాత నిఘా విమానాలను భర్తీ చేయడానికి ఇది సరిపోకపోయినా, ఈ విమానం ఉత్తర ఆఫ్రికా ప్రచారంలో జర్మనీ నుండి దిగుమతి చేసుకున్న 30 ఫీజిలర్ ఎఫ్ఐ 156 తో కలిసి ఉపయోగించబడింది. 1943 నాటికి, రెండు సంవత్సరాల కఠినమైన సేవ తరువాత, ఒక RO.63 మాత్రమే బయటపడింది. 1948 లో ఇది ఉత్పత్తిని తిరిగి ప్రారంభించడానికి ప్రతిపాదించబడింది, కాని విమానం గురించి సామర్థ్యం మరియు డేటా లేకపోవడం అంటే ఈ ప్రాజెక్ట్ చివరికి వదిలివేయబడింది. RO.63 వలె అదే పోటీలో ఇతర STOL విమానాలు AVIS C.4 మరియు కాప్రోని GDL ను కలిగి ఉన్నాయి. అవిస్ C.4 మంచి పనితీరును కలిగి ఉంది, కానీ పేలవమైన ఎగిరే లక్షణాలతో బాధపడుతోంది. [సైటేషన్ అవసరం] కాప్రోని జిడిఎల్ పూర్తి కాలేదు. పోల్చదగిన పాత్ర, కాన్ఫిగరేషన్ మరియు ERA సంబంధిత జాబితాలు</v>
      </c>
      <c r="E140" s="1" t="s">
        <v>2926</v>
      </c>
      <c r="M140" s="1" t="s">
        <v>344</v>
      </c>
      <c r="N140" s="1" t="str">
        <f>IFERROR(__xludf.DUMMYFUNCTION("GOOGLETRANSLATE(M:M, ""en"", ""te"")"),"నిఘా")</f>
        <v>నిఘా</v>
      </c>
      <c r="P140" s="1" t="s">
        <v>2927</v>
      </c>
      <c r="Q140" s="1" t="str">
        <f>IFERROR(__xludf.DUMMYFUNCTION("GOOGLETRANSLATE(P:P, ""en"", ""te"")"),"పరిశ్రమల మకానిచే ఇ ఏరోనాటిచే (ఇమామ్)")</f>
        <v>పరిశ్రమల మకానిచే ఇ ఏరోనాటిచే (ఇమామ్)</v>
      </c>
      <c r="R140" s="1" t="s">
        <v>2928</v>
      </c>
      <c r="S140" s="1" t="s">
        <v>2929</v>
      </c>
      <c r="T140" s="1" t="str">
        <f>IFERROR(__xludf.DUMMYFUNCTION("GOOGLETRANSLATE(S:S, ""en"", ""te"")"),"జియోవన్నీ గలాస్సో")</f>
        <v>జియోవన్నీ గలాస్సో</v>
      </c>
      <c r="U140" s="3">
        <v>14763.0</v>
      </c>
      <c r="V140" s="1">
        <v>6.0</v>
      </c>
      <c r="W140" s="1">
        <v>1.0</v>
      </c>
      <c r="X140" s="1" t="s">
        <v>2930</v>
      </c>
      <c r="Y140" s="1" t="s">
        <v>2931</v>
      </c>
      <c r="Z140" s="1" t="s">
        <v>2932</v>
      </c>
      <c r="AC140" s="1" t="s">
        <v>2933</v>
      </c>
      <c r="AD140" s="1" t="s">
        <v>2934</v>
      </c>
      <c r="AE140" s="1" t="s">
        <v>2935</v>
      </c>
      <c r="AF140" s="1" t="s">
        <v>382</v>
      </c>
      <c r="AL140" s="1" t="s">
        <v>2936</v>
      </c>
      <c r="AM140" s="1" t="s">
        <v>2937</v>
      </c>
      <c r="AN140" s="1" t="str">
        <f>IFERROR(__xludf.DUMMYFUNCTION("GOOGLETRANSLATE(AM:AM, ""en"", ""te"")"),"రెజియా ఏరోనాటికా")</f>
        <v>రెజియా ఏరోనాటికా</v>
      </c>
      <c r="AO140" s="1" t="s">
        <v>2938</v>
      </c>
      <c r="AZ140" s="1" t="s">
        <v>2939</v>
      </c>
      <c r="BI140" s="1" t="s">
        <v>2940</v>
      </c>
    </row>
    <row r="141">
      <c r="A141" s="1" t="s">
        <v>2941</v>
      </c>
      <c r="B141" s="1" t="str">
        <f>IFERROR(__xludf.DUMMYFUNCTION("GOOGLETRANSLATE(A:A, ""en"", ""te"")"),"స్మార్ట్‌బర్డ్")</f>
        <v>స్మార్ట్‌బర్డ్</v>
      </c>
      <c r="C141" s="1" t="s">
        <v>2942</v>
      </c>
      <c r="D141" s="1" t="str">
        <f>IFERROR(__xludf.DUMMYFUNCTION("GOOGLETRANSLATE(C:C, ""en"", ""te"")"),"స్మార్ట్ బర్డ్ అనేది ఫెస్టో యొక్క బయోనిక్ లెర్నింగ్ నెట్‌వర్క్ చేత సృష్టించబడిన స్వయంప్రతిపత్తమైన ఆర్నిథోప్టర్, ఇది మెరుగైన ఏరోడైనమిక్స్ మరియు యుక్తికి ప్రాధాన్యతనిస్తుంది. ఇది హెర్రింగ్ గుల్ మీద రూపొందించిన ఒక ఆర్నిథోప్టర్. [1] ఇది 450 గ్రాములు మరియు 1.9"&amp;"6 మీటర్ల రెక్కల ద్రవ్యరాశిని కలిగి ఉంది. [2] ఏప్రిల్ 2011 లో హనోవర్ ఫెయిర్‌లో స్మార్ట్‌బర్డ్ ఆవిష్కరించబడింది. పక్షి విమానాలను అర్థంచేసుకోవడానికి బయోనిక్స్ టెక్నాలజీని ఉపయోగించడం ద్వారా పక్షి యొక్క సహజ వింగ్బీట్ అనుకరించబడింది. హెర్రింగ్ గల్ యొక్క ఫ్లైట్ "&amp;"ఆధారంగా, స్మార్ట్‌బర్డ్ మునుపటి ఫ్లాపింగ్ వింగ్ ప్రయత్నాలకు భిన్నంగా ఉంటుంది, దీనిలో అది టేకాఫ్, ఎగరడం మరియు భూమిని స్వయంగా తీసుకోవచ్చు. దాని రెక్కలు పైకి క్రిందికి కొట్టడమే కాక, ఉద్దేశపూర్వకంగా ట్విస్ట్ చేస్తాయి. ఇది క్రియాశీల టోర్షన్ మెకానిజం ద్వారా జరు"&amp;"గుతుంది, ఇది లిఫ్ట్ మరియు ప్రొపల్షన్ రెండింటినీ అందిస్తుంది. స్మార్ట్‌బర్డ్ పాలియురేతేన్ ఫోమ్ మరియు కార్బన్ ఫైబర్‌తో నిర్మించబడింది మరియు ఇది 135 బ్రష్‌లెస్ మోటారుతో 23 వాట్ల వద్ద నడుస్తుంది. [3] ఫ్లైట్ నిజమైన పక్షుల మాదిరిగానే జరుగుతుంది. రెక్కల యొక్క ని"&amp;"లువు కదలిక పక్షి శరీరంలో ఎలక్ట్రిక్ మోటారు ద్వారా అందించబడుతుంది. ఇది రెండు చక్రాలకు అనుసంధానించబడి ఉంది, ఇవి ఆవిరి లోకోమోటివ్‌ల మాదిరిగానే రెక్కలలో రాడ్‌లతో జతచేయబడతాయి. రెక్కల లోపల టోర్షనల్ సర్వో మోటార్లు ఉన్నాయి, ఇవి ముందుకు కదలికను అందించడానికి రెక్కల"&amp;" దాడి కోణాన్ని సర్దుబాటు చేస్తాయి. [4] [5] తోక మరియు తలను తరలించడం ద్వారా డైరెక్షనల్ కంట్రోల్ అందించబడుతుంది.")</f>
        <v>స్మార్ట్ బర్డ్ అనేది ఫెస్టో యొక్క బయోనిక్ లెర్నింగ్ నెట్‌వర్క్ చేత సృష్టించబడిన స్వయంప్రతిపత్తమైన ఆర్నిథోప్టర్, ఇది మెరుగైన ఏరోడైనమిక్స్ మరియు యుక్తికి ప్రాధాన్యతనిస్తుంది. ఇది హెర్రింగ్ గుల్ మీద రూపొందించిన ఒక ఆర్నిథోప్టర్. [1] ఇది 450 గ్రాములు మరియు 1.96 మీటర్ల రెక్కల ద్రవ్యరాశిని కలిగి ఉంది. [2] ఏప్రిల్ 2011 లో హనోవర్ ఫెయిర్‌లో స్మార్ట్‌బర్డ్ ఆవిష్కరించబడింది. పక్షి విమానాలను అర్థంచేసుకోవడానికి బయోనిక్స్ టెక్నాలజీని ఉపయోగించడం ద్వారా పక్షి యొక్క సహజ వింగ్బీట్ అనుకరించబడింది. హెర్రింగ్ గల్ యొక్క ఫ్లైట్ ఆధారంగా, స్మార్ట్‌బర్డ్ మునుపటి ఫ్లాపింగ్ వింగ్ ప్రయత్నాలకు భిన్నంగా ఉంటుంది, దీనిలో అది టేకాఫ్, ఎగరడం మరియు భూమిని స్వయంగా తీసుకోవచ్చు. దాని రెక్కలు పైకి క్రిందికి కొట్టడమే కాక, ఉద్దేశపూర్వకంగా ట్విస్ట్ చేస్తాయి. ఇది క్రియాశీల టోర్షన్ మెకానిజం ద్వారా జరుగుతుంది, ఇది లిఫ్ట్ మరియు ప్రొపల్షన్ రెండింటినీ అందిస్తుంది. స్మార్ట్‌బర్డ్ పాలియురేతేన్ ఫోమ్ మరియు కార్బన్ ఫైబర్‌తో నిర్మించబడింది మరియు ఇది 135 బ్రష్‌లెస్ మోటారుతో 23 వాట్ల వద్ద నడుస్తుంది. [3] ఫ్లైట్ నిజమైన పక్షుల మాదిరిగానే జరుగుతుంది. రెక్కల యొక్క నిలువు కదలిక పక్షి శరీరంలో ఎలక్ట్రిక్ మోటారు ద్వారా అందించబడుతుంది. ఇది రెండు చక్రాలకు అనుసంధానించబడి ఉంది, ఇవి ఆవిరి లోకోమోటివ్‌ల మాదిరిగానే రెక్కలలో రాడ్‌లతో జతచేయబడతాయి. రెక్కల లోపల టోర్షనల్ సర్వో మోటార్లు ఉన్నాయి, ఇవి ముందుకు కదలికను అందించడానికి రెక్కల దాడి కోణాన్ని సర్దుబాటు చేస్తాయి. [4] [5] తోక మరియు తలను తరలించడం ద్వారా డైరెక్షనల్ కంట్రోల్ అందించబడుతుంది.</v>
      </c>
      <c r="E141" s="1" t="s">
        <v>2943</v>
      </c>
      <c r="M141" s="1" t="s">
        <v>2944</v>
      </c>
      <c r="N141" s="1" t="str">
        <f>IFERROR(__xludf.DUMMYFUNCTION("GOOGLETRANSLATE(M:M, ""en"", ""te"")"),"ఉవ్")</f>
        <v>ఉవ్</v>
      </c>
      <c r="P141" s="1" t="s">
        <v>2945</v>
      </c>
      <c r="Q141" s="1" t="str">
        <f>IFERROR(__xludf.DUMMYFUNCTION("GOOGLETRANSLATE(P:P, ""en"", ""te"")"),"ఫెస్టో")</f>
        <v>ఫెస్టో</v>
      </c>
    </row>
    <row r="142">
      <c r="A142" s="1" t="s">
        <v>2946</v>
      </c>
      <c r="B142" s="1" t="str">
        <f>IFERROR(__xludf.DUMMYFUNCTION("GOOGLETRANSLATE(A:A, ""en"", ""te"")"),"Kjeller f.f.9 కాజే")</f>
        <v>Kjeller f.f.9 కాజే</v>
      </c>
      <c r="C142" s="1" t="s">
        <v>2947</v>
      </c>
      <c r="D142" s="1" t="str">
        <f>IFERROR(__xludf.DUMMYFUNCTION("GOOGLETRANSLATE(C:C, ""en"", ""te"")"),"FF9 కాజే ఒక నార్వేజియన్ ట్రైనర్ విమానం, దీనిని నార్వేజియన్ ఆర్మీ ఎయిర్ సర్వీస్ యొక్క విమాన తయారీదారు క్జెల్లర్ ఫ్లైఫాబ్రిక్ రూపొందించారు మరియు నిర్మించారు. కాజేపై పని 1921 లో ప్రారంభమైంది. ఇది మూడు సిరీస్‌లలో నిర్మించబడింది: కాజే I లో పది 1921 మరియు 1922 "&amp;"లలో నిర్మించబడ్డాయి, వీటిలో నాలుగు 1925 లో నిర్మించబడ్డాయి మరియు 1926 లో ఐదు కాజే III మునుపటి మోడల్‌తో అనుభవం ఆధారంగా వింగ్ ప్రొఫైల్, వింగ్స్పాన్ మరియు చుక్కాని ఉపరితలాలు. కాజే బాగా నిర్మించిన విమానం, ఇది ప్రధానంగా కలపతో నిర్మించబడింది, మంచి ఇంజిన్‌తో ఫాబ"&amp;"్రిక్ కవరింగ్‌తో, కానీ దీనికి చెడు స్పిన్ లక్షణాలు ఉన్నాయి. ప్రధానంగా శిక్షణా విమానంగా మరియు నిఘా కోసం ఉపయోగించినప్పటికీ, విమానం కూడా ఆయుధాలను మోయగలదు మరియు రేడియో పరికరాలతో పరీక్షించబడింది. ఈ విమానం 1930 ల ప్రారంభం వరకు వాడుకలో ఉంది. సాధారణ లక్షణాల పనితీ"&amp;"రు")</f>
        <v>FF9 కాజే ఒక నార్వేజియన్ ట్రైనర్ విమానం, దీనిని నార్వేజియన్ ఆర్మీ ఎయిర్ సర్వీస్ యొక్క విమాన తయారీదారు క్జెల్లర్ ఫ్లైఫాబ్రిక్ రూపొందించారు మరియు నిర్మించారు. కాజేపై పని 1921 లో ప్రారంభమైంది. ఇది మూడు సిరీస్‌లలో నిర్మించబడింది: కాజే I లో పది 1921 మరియు 1922 లలో నిర్మించబడ్డాయి, వీటిలో నాలుగు 1925 లో నిర్మించబడ్డాయి మరియు 1926 లో ఐదు కాజే III మునుపటి మోడల్‌తో అనుభవం ఆధారంగా వింగ్ ప్రొఫైల్, వింగ్స్పాన్ మరియు చుక్కాని ఉపరితలాలు. కాజే బాగా నిర్మించిన విమానం, ఇది ప్రధానంగా కలపతో నిర్మించబడింది, మంచి ఇంజిన్‌తో ఫాబ్రిక్ కవరింగ్‌తో, కానీ దీనికి చెడు స్పిన్ లక్షణాలు ఉన్నాయి. ప్రధానంగా శిక్షణా విమానంగా మరియు నిఘా కోసం ఉపయోగించినప్పటికీ, విమానం కూడా ఆయుధాలను మోయగలదు మరియు రేడియో పరికరాలతో పరీక్షించబడింది. ఈ విమానం 1930 ల ప్రారంభం వరకు వాడుకలో ఉంది. సాధారణ లక్షణాల పనితీరు</v>
      </c>
      <c r="E142" s="1" t="s">
        <v>2948</v>
      </c>
      <c r="M142" s="1" t="s">
        <v>2949</v>
      </c>
      <c r="N142" s="1" t="str">
        <f>IFERROR(__xludf.DUMMYFUNCTION("GOOGLETRANSLATE(M:M, ""en"", ""te"")"),"ట్రైనర్ &amp; రికనైసెన్స్")</f>
        <v>ట్రైనర్ &amp; రికనైసెన్స్</v>
      </c>
      <c r="P142" s="1" t="s">
        <v>2950</v>
      </c>
      <c r="Q142" s="1" t="str">
        <f>IFERROR(__xludf.DUMMYFUNCTION("GOOGLETRANSLATE(P:P, ""en"", ""te"")"),"Kjeller flyvemaskinsfabrik")</f>
        <v>Kjeller flyvemaskinsfabrik</v>
      </c>
      <c r="R142" s="1" t="s">
        <v>2951</v>
      </c>
      <c r="V142" s="1">
        <v>19.0</v>
      </c>
      <c r="BG142" s="1" t="s">
        <v>2952</v>
      </c>
      <c r="BH142" s="2" t="s">
        <v>2953</v>
      </c>
    </row>
    <row r="143">
      <c r="A143" s="1" t="s">
        <v>2954</v>
      </c>
      <c r="B143" s="1" t="str">
        <f>IFERROR(__xludf.DUMMYFUNCTION("GOOGLETRANSLATE(A:A, ""en"", ""te"")"),"గ్లేజర్-డిర్క్స్ DG-400")</f>
        <v>గ్లేజర్-డిర్క్స్ DG-400</v>
      </c>
      <c r="C143" s="1" t="s">
        <v>2955</v>
      </c>
      <c r="D143" s="1" t="str">
        <f>IFERROR(__xludf.DUMMYFUNCTION("GOOGLETRANSLATE(C:C, ""en"", ""te"")"),"గ్లేజర్-డిర్క్స్ DG-400 అనేది 1981 మరియు 1992 మధ్య గ్లేజర్-డైర్క్స్ చేత ఉత్పత్తి చేయబడిన సింగిల్-సీట్ల స్వీయ-లాంచింగ్ మోటర్‌గ్లైడర్. ఇది పెద్ద సంఖ్యలో ముడుచుకునే ఇంజిన్ మరియు ప్రొపెల్లర్‌తో మొట్టమొదటి స్వీయ-లాంచ్ మోటర్‌గ్లైడర్. కార్బన్-ఫైబర్ ఖర్చు 1970 ల "&amp;"చివరలో అధిక-పనితీరు గల గ్లైడర్‌ల రెక్కల స్పార్స్‌లో దాని ఉపయోగాన్ని అనుమతించడానికి తగినంతగా పడిపోయింది. గ్లేజర్-డిర్క్స్ ఈ సమయంలో DG-200 యొక్క కార్బన్ వింగ్ వేరియంట్‌ను ప్రవేశపెట్టింది. ఈ రెక్క యొక్క స్పాన్, బలం మరియు చాలా తక్కువ బరువు బలహీనమైన పరిస్థితుల"&amp;"లో పెరిగేటప్పుడు ఆమోదయోగ్యం కాని జరిమానా లేకుండా గ్లైడర్‌లో స్వీయ-లాంచింగ్ ఇంజిన్‌ను తీసుకువెళ్ళడానికి అనుమతించినట్లు డిజైనర్ విల్హెల్మ్ డిర్క్స్ గ్రహించారు. ఫలితంగా DG-400 సృష్టించబడింది. ఇది మొదట మే 1981 లో ప్రయాణించింది. DG-400 DG-202 యొక్క రెక్కలు మరి"&amp;"యు చాలా వ్యవస్థలను ఉపయోగిస్తుంది. ఇది ఇంజిన్‌కు అనుగుణంగా కొద్దిగా విస్తరించిన టెయిల్‌కోన్ మరియు కార్బన్ ఫైబర్ ఉపబలాలతో సవరించిన ఫ్యూజ్‌లేజ్‌ను కలిగి ఉంది, ఇది ఎలక్ట్రిక్ స్టార్టర్ మరియు ఎలక్ట్రిక్ ఉపసంహరణతో సాపేక్షంగా పెద్ద యూనిట్. ఈ శక్తివంతమైన సంస్థాపన"&amp;", యూజర్ ఫ్రెండ్లీ ఇంజిన్ కంట్రోల్ యూనిట్‌తో, ఇతర స్వీయ-లాంచ్ గ్లైడర్‌ల కంటే DG-400 ను సులభతరం చేసింది. ఆ సమయంలో విలక్షణమైనట్లుగా, ఇంజిన్, ప్రొపెల్లర్ మరియు సపోర్టింగ్ పైలాన్ ఒకే యూనిట్‌ను కలిగి ఉంటాయి, ఇది వాయు ప్రవాహంలోకి విస్తరించింది (ఇటీవలి స్వీయ-లాంచ"&amp;"ర్లలో ఇంజిన్ సాధారణంగా ఫ్యూజ్‌లేజ్ లోపల ఉంటుంది). ఈ రకాన్ని 15 మీటర్ లేదా 17 మీటర్ వింగ్టిప్‌లతో ఎగురవేయవచ్చు. DG-400 పోటీలను లక్ష్యంగా చేసుకోలేదు, కానీ విశ్రాంతి ఎగురుతూ ఉంది. ఏదేమైనా, అనేక ప్రపంచ గ్లైడింగ్ రికార్డులు ఈ రకమైన ఎగురుతున్నాయి. [1] సాధారణ లక"&amp;"్షణాల పనితీరు నుండి డేటా")</f>
        <v>గ్లేజర్-డిర్క్స్ DG-400 అనేది 1981 మరియు 1992 మధ్య గ్లేజర్-డైర్క్స్ చేత ఉత్పత్తి చేయబడిన సింగిల్-సీట్ల స్వీయ-లాంచింగ్ మోటర్‌గ్లైడర్. ఇది పెద్ద సంఖ్యలో ముడుచుకునే ఇంజిన్ మరియు ప్రొపెల్లర్‌తో మొట్టమొదటి స్వీయ-లాంచ్ మోటర్‌గ్లైడర్. కార్బన్-ఫైబర్ ఖర్చు 1970 ల చివరలో అధిక-పనితీరు గల గ్లైడర్‌ల రెక్కల స్పార్స్‌లో దాని ఉపయోగాన్ని అనుమతించడానికి తగినంతగా పడిపోయింది. గ్లేజర్-డిర్క్స్ ఈ సమయంలో DG-200 యొక్క కార్బన్ వింగ్ వేరియంట్‌ను ప్రవేశపెట్టింది. ఈ రెక్క యొక్క స్పాన్, బలం మరియు చాలా తక్కువ బరువు బలహీనమైన పరిస్థితులలో పెరిగేటప్పుడు ఆమోదయోగ్యం కాని జరిమానా లేకుండా గ్లైడర్‌లో స్వీయ-లాంచింగ్ ఇంజిన్‌ను తీసుకువెళ్ళడానికి అనుమతించినట్లు డిజైనర్ విల్హెల్మ్ డిర్క్స్ గ్రహించారు. ఫలితంగా DG-400 సృష్టించబడింది. ఇది మొదట మే 1981 లో ప్రయాణించింది. DG-400 DG-202 యొక్క రెక్కలు మరియు చాలా వ్యవస్థలను ఉపయోగిస్తుంది. ఇది ఇంజిన్‌కు అనుగుణంగా కొద్దిగా విస్తరించిన టెయిల్‌కోన్ మరియు కార్బన్ ఫైబర్ ఉపబలాలతో సవరించిన ఫ్యూజ్‌లేజ్‌ను కలిగి ఉంది, ఇది ఎలక్ట్రిక్ స్టార్టర్ మరియు ఎలక్ట్రిక్ ఉపసంహరణతో సాపేక్షంగా పెద్ద యూనిట్. ఈ శక్తివంతమైన సంస్థాపన, యూజర్ ఫ్రెండ్లీ ఇంజిన్ కంట్రోల్ యూనిట్‌తో, ఇతర స్వీయ-లాంచ్ గ్లైడర్‌ల కంటే DG-400 ను సులభతరం చేసింది. ఆ సమయంలో విలక్షణమైనట్లుగా, ఇంజిన్, ప్రొపెల్లర్ మరియు సపోర్టింగ్ పైలాన్ ఒకే యూనిట్‌ను కలిగి ఉంటాయి, ఇది వాయు ప్రవాహంలోకి విస్తరించింది (ఇటీవలి స్వీయ-లాంచర్లలో ఇంజిన్ సాధారణంగా ఫ్యూజ్‌లేజ్ లోపల ఉంటుంది). ఈ రకాన్ని 15 మీటర్ లేదా 17 మీటర్ వింగ్టిప్‌లతో ఎగురవేయవచ్చు. DG-400 పోటీలను లక్ష్యంగా చేసుకోలేదు, కానీ విశ్రాంతి ఎగురుతూ ఉంది. ఏదేమైనా, అనేక ప్రపంచ గ్లైడింగ్ రికార్డులు ఈ రకమైన ఎగురుతున్నాయి. [1] సాధారణ లక్షణాల పనితీరు నుండి డేటా</v>
      </c>
      <c r="E143" s="1" t="s">
        <v>2956</v>
      </c>
      <c r="M143" s="1" t="s">
        <v>2957</v>
      </c>
      <c r="N143" s="1" t="str">
        <f>IFERROR(__xludf.DUMMYFUNCTION("GOOGLETRANSLATE(M:M, ""en"", ""te"")"),"18 మీటర్ క్లాస్ సెయిల్ ప్లేన్")</f>
        <v>18 మీటర్ క్లాస్ సెయిల్ ప్లేన్</v>
      </c>
      <c r="O143" s="1" t="s">
        <v>2958</v>
      </c>
      <c r="P143" s="1" t="s">
        <v>2959</v>
      </c>
      <c r="Q143" s="1" t="str">
        <f>IFERROR(__xludf.DUMMYFUNCTION("GOOGLETRANSLATE(P:P, ""en"", ""te"")"),"గ్లేజర్-డిర్క్స్")</f>
        <v>గ్లేజర్-డిర్క్స్</v>
      </c>
      <c r="R143" s="2" t="s">
        <v>2960</v>
      </c>
      <c r="S143" s="1" t="s">
        <v>2961</v>
      </c>
      <c r="T143" s="1" t="str">
        <f>IFERROR(__xludf.DUMMYFUNCTION("GOOGLETRANSLATE(S:S, ""en"", ""te"")"),"విల్హెల్మ్ డిర్క్స్")</f>
        <v>విల్హెల్మ్ డిర్క్స్</v>
      </c>
      <c r="U143" s="3">
        <v>29707.0</v>
      </c>
      <c r="V143" s="1">
        <v>290.0</v>
      </c>
      <c r="W143" s="1">
        <v>1.0</v>
      </c>
      <c r="X143" s="1" t="s">
        <v>651</v>
      </c>
      <c r="Y143" s="1" t="s">
        <v>652</v>
      </c>
      <c r="Z143" s="1" t="s">
        <v>587</v>
      </c>
      <c r="AA143" s="1" t="s">
        <v>2962</v>
      </c>
      <c r="AB143" s="1" t="s">
        <v>2963</v>
      </c>
      <c r="AD143" s="1" t="s">
        <v>2964</v>
      </c>
      <c r="AF143" s="1" t="s">
        <v>2965</v>
      </c>
      <c r="AG143" s="1" t="s">
        <v>2248</v>
      </c>
      <c r="AH143" s="1" t="s">
        <v>2966</v>
      </c>
      <c r="AJ143" s="1" t="s">
        <v>2967</v>
      </c>
      <c r="AR143" s="1" t="s">
        <v>2968</v>
      </c>
      <c r="AS143" s="1" t="s">
        <v>2969</v>
      </c>
      <c r="AX143" s="1">
        <v>1981.0</v>
      </c>
      <c r="AZ143" s="1" t="s">
        <v>423</v>
      </c>
      <c r="BA143" s="1" t="s">
        <v>2970</v>
      </c>
      <c r="BG143" s="1" t="s">
        <v>408</v>
      </c>
      <c r="BJ143" s="1" t="s">
        <v>2971</v>
      </c>
      <c r="BN143" s="1">
        <v>27.3</v>
      </c>
      <c r="BO143" s="1" t="s">
        <v>410</v>
      </c>
      <c r="BP143" s="1" t="s">
        <v>2972</v>
      </c>
      <c r="BQ143" s="1" t="s">
        <v>2973</v>
      </c>
      <c r="BR143" s="1" t="s">
        <v>2974</v>
      </c>
      <c r="BS143" s="1" t="s">
        <v>2975</v>
      </c>
      <c r="BT143" s="1" t="s">
        <v>2976</v>
      </c>
      <c r="BU143" s="1" t="s">
        <v>2977</v>
      </c>
      <c r="CC143" s="1" t="s">
        <v>2978</v>
      </c>
      <c r="EF143" s="1" t="s">
        <v>2979</v>
      </c>
    </row>
    <row r="144">
      <c r="A144" s="1" t="s">
        <v>2980</v>
      </c>
      <c r="B144" s="1" t="str">
        <f>IFERROR(__xludf.DUMMYFUNCTION("GOOGLETRANSLATE(A:A, ""en"", ""te"")"),"సావోయా-మార్చెట్టి S.74")</f>
        <v>సావోయా-మార్చెట్టి S.74</v>
      </c>
      <c r="C144" s="1" t="s">
        <v>2981</v>
      </c>
      <c r="D144" s="1" t="str">
        <f>IFERROR(__xludf.DUMMYFUNCTION("GOOGLETRANSLATE(C:C, ""en"", ""te"")"),"సావోయా-మార్చెట్టి S.74 అనేది అలా లిట్టోరియా కోసం సావోయా-మౌచెట్టి అభివృద్ధి చేసిన నాలుగు-ఇంజిన్ విమానాలు. ప్రోటోటైప్ మొదట 16 నవంబర్ 1934 న ప్రయాణించింది. మూడు మాత్రమే నిర్మించబడ్డాయి. [1] ఈ విమానం ప్రయాణీకుల సేవలో ఉపయోగించబడింది. 22 డిసెంబర్ 1937 న, ఒకరు 1"&amp;",000 కిలోమీటర్లు (620 మైళ్ళు), 322.089 కిమీ/గం (200.137 mph) వద్ద స్పీడ్ రికార్డును బద్దలు కొట్టారు. [2] 1940 లో ఇటలీ రెండవ ప్రపంచ యుద్ధంలో ప్రవేశించినప్పుడు, వాటిని రెజియా ఏరోనాటికా కోసం సైనిక రవాణా విమానాలుగా సేవ చేశారు. ఈ ముగ్గురిలో ఎవరూ యుద్ధం నుండి బ"&amp;"యటపడలేదు. వరల్డ్ ఎన్సైక్లోపీడియా ఆఫ్ సివిల్ ఎయిర్క్రాఫ్ట్, [3] ఇటాలియన్ సివిల్ అండ్ మిలిటరీ ఎయిర్క్రాఫ్ట్ 1930-1945 [1] పోల్చదగిన పాత్ర, కాన్ఫిగరేషన్ మరియు యుగం యొక్క సాధారణ లక్షణాల పనితీరు విమానం నుండి డేటా")</f>
        <v>సావోయా-మార్చెట్టి S.74 అనేది అలా లిట్టోరియా కోసం సావోయా-మౌచెట్టి అభివృద్ధి చేసిన నాలుగు-ఇంజిన్ విమానాలు. ప్రోటోటైప్ మొదట 16 నవంబర్ 1934 న ప్రయాణించింది. మూడు మాత్రమే నిర్మించబడ్డాయి. [1] ఈ విమానం ప్రయాణీకుల సేవలో ఉపయోగించబడింది. 22 డిసెంబర్ 1937 న, ఒకరు 1,000 కిలోమీటర్లు (620 మైళ్ళు), 322.089 కిమీ/గం (200.137 mph) వద్ద స్పీడ్ రికార్డును బద్దలు కొట్టారు. [2] 1940 లో ఇటలీ రెండవ ప్రపంచ యుద్ధంలో ప్రవేశించినప్పుడు, వాటిని రెజియా ఏరోనాటికా కోసం సైనిక రవాణా విమానాలుగా సేవ చేశారు. ఈ ముగ్గురిలో ఎవరూ యుద్ధం నుండి బయటపడలేదు. వరల్డ్ ఎన్సైక్లోపీడియా ఆఫ్ సివిల్ ఎయిర్క్రాఫ్ట్, [3] ఇటాలియన్ సివిల్ అండ్ మిలిటరీ ఎయిర్క్రాఫ్ట్ 1930-1945 [1] పోల్చదగిన పాత్ర, కాన్ఫిగరేషన్ మరియు యుగం యొక్క సాధారణ లక్షణాల పనితీరు విమానం నుండి డేటా</v>
      </c>
      <c r="E144" s="1" t="s">
        <v>2982</v>
      </c>
      <c r="M144" s="1" t="s">
        <v>2983</v>
      </c>
      <c r="N144" s="1" t="str">
        <f>IFERROR(__xludf.DUMMYFUNCTION("GOOGLETRANSLATE(M:M, ""en"", ""te"")"),"ఎయిర్లైనర్ అప్పుడు సైనిక రవాణా విమానం")</f>
        <v>ఎయిర్లైనర్ అప్పుడు సైనిక రవాణా విమానం</v>
      </c>
      <c r="O144" s="1" t="s">
        <v>2984</v>
      </c>
      <c r="P144" s="1" t="s">
        <v>942</v>
      </c>
      <c r="Q144" s="1" t="str">
        <f>IFERROR(__xludf.DUMMYFUNCTION("GOOGLETRANSLATE(P:P, ""en"", ""te"")"),"సావోయా-మార్చి")</f>
        <v>సావోయా-మార్చి</v>
      </c>
      <c r="R144" s="2" t="s">
        <v>943</v>
      </c>
      <c r="S144" s="1" t="s">
        <v>2985</v>
      </c>
      <c r="T144" s="1" t="str">
        <f>IFERROR(__xludf.DUMMYFUNCTION("GOOGLETRANSLATE(S:S, ""en"", ""te"")"),"అలెశాండ్రో మార్చేటి")</f>
        <v>అలెశాండ్రో మార్చేటి</v>
      </c>
      <c r="U144" s="8">
        <v>12739.0</v>
      </c>
      <c r="V144" s="1">
        <v>3.0</v>
      </c>
      <c r="W144" s="1">
        <v>4.0</v>
      </c>
      <c r="X144" s="1" t="s">
        <v>2986</v>
      </c>
      <c r="Y144" s="1" t="s">
        <v>2987</v>
      </c>
      <c r="Z144" s="1" t="s">
        <v>2988</v>
      </c>
      <c r="AA144" s="1" t="s">
        <v>2989</v>
      </c>
      <c r="AB144" s="1" t="s">
        <v>2990</v>
      </c>
      <c r="AC144" s="1" t="s">
        <v>2991</v>
      </c>
      <c r="AD144" s="1" t="s">
        <v>2992</v>
      </c>
      <c r="AE144" s="1" t="s">
        <v>2993</v>
      </c>
      <c r="AF144" s="1" t="s">
        <v>2457</v>
      </c>
      <c r="AG144" s="1" t="s">
        <v>2994</v>
      </c>
      <c r="AJ144" s="1" t="s">
        <v>1343</v>
      </c>
      <c r="AK144" s="1" t="s">
        <v>2995</v>
      </c>
      <c r="AL144" s="1" t="s">
        <v>2996</v>
      </c>
      <c r="AX144" s="1">
        <v>1935.0</v>
      </c>
      <c r="BA144" s="1" t="s">
        <v>2997</v>
      </c>
      <c r="BB144" s="1">
        <v>1943.0</v>
      </c>
      <c r="BC144" s="1" t="s">
        <v>2998</v>
      </c>
      <c r="BD144" s="1" t="s">
        <v>2999</v>
      </c>
      <c r="BG144" s="1" t="s">
        <v>826</v>
      </c>
      <c r="BH144" s="2" t="s">
        <v>1000</v>
      </c>
      <c r="BI144" s="1" t="s">
        <v>3000</v>
      </c>
      <c r="BR144" s="1" t="s">
        <v>3001</v>
      </c>
      <c r="BS144" s="1" t="s">
        <v>3002</v>
      </c>
    </row>
    <row r="145">
      <c r="A145" s="1" t="s">
        <v>3003</v>
      </c>
      <c r="B145" s="1" t="str">
        <f>IFERROR(__xludf.DUMMYFUNCTION("GOOGLETRANSLATE(A:A, ""en"", ""te"")"),"అల్బాట్రోస్ అల్ 101")</f>
        <v>అల్బాట్రోస్ అల్ 101</v>
      </c>
      <c r="C145" s="1" t="s">
        <v>3004</v>
      </c>
      <c r="D145" s="1" t="str">
        <f>IFERROR(__xludf.DUMMYFUNCTION("GOOGLETRANSLATE(C:C, ""en"", ""te"")"),"అల్బాట్రోస్ అల్ 101 1930 ల జర్మన్ ట్రైనర్ విమానం. ఇది సాంప్రదాయిక కాన్ఫిగరేషన్ యొక్క పారాసోల్-వింగ్ మోనోప్లేన్, మరియు పైలట్ మరియు బోధకుడిని ప్రత్యేక, ఓపెన్ కాక్‌పిట్స్‌లో కూర్చుంది. నౌర్రా 1993 నుండి డేటా [1] సాధారణ లక్షణాలు పనితీరు సంబంధిత జాబితాలు")</f>
        <v>అల్బాట్రోస్ అల్ 101 1930 ల జర్మన్ ట్రైనర్ విమానం. ఇది సాంప్రదాయిక కాన్ఫిగరేషన్ యొక్క పారాసోల్-వింగ్ మోనోప్లేన్, మరియు పైలట్ మరియు బోధకుడిని ప్రత్యేక, ఓపెన్ కాక్‌పిట్స్‌లో కూర్చుంది. నౌర్రా 1993 నుండి డేటా [1] సాధారణ లక్షణాలు పనితీరు సంబంధిత జాబితాలు</v>
      </c>
      <c r="E145" s="1" t="s">
        <v>3005</v>
      </c>
      <c r="M145" s="1" t="s">
        <v>1957</v>
      </c>
      <c r="N145" s="1" t="str">
        <f>IFERROR(__xludf.DUMMYFUNCTION("GOOGLETRANSLATE(M:M, ""en"", ""te"")"),"శిక్షకుడు")</f>
        <v>శిక్షకుడు</v>
      </c>
      <c r="P145" s="1" t="s">
        <v>3006</v>
      </c>
      <c r="Q145" s="1" t="str">
        <f>IFERROR(__xludf.DUMMYFUNCTION("GOOGLETRANSLATE(P:P, ""en"", ""te"")"),"అల్బాట్రోస్ ఫ్లగ్జీగ్వెర్కే")</f>
        <v>అల్బాట్రోస్ ఫ్లగ్జీగ్వెర్కే</v>
      </c>
      <c r="R145" s="1" t="s">
        <v>3007</v>
      </c>
      <c r="U145" s="1">
        <v>1930.0</v>
      </c>
      <c r="V145" s="1">
        <v>71.0</v>
      </c>
      <c r="W145" s="1">
        <v>2.0</v>
      </c>
      <c r="X145" s="1" t="s">
        <v>3008</v>
      </c>
      <c r="Y145" s="1" t="s">
        <v>1101</v>
      </c>
      <c r="Z145" s="1" t="s">
        <v>1915</v>
      </c>
      <c r="AA145" s="1" t="s">
        <v>1339</v>
      </c>
      <c r="AB145" s="1" t="s">
        <v>3009</v>
      </c>
      <c r="AC145" s="1" t="s">
        <v>3010</v>
      </c>
      <c r="AD145" s="1" t="s">
        <v>3011</v>
      </c>
      <c r="AE145" s="1" t="s">
        <v>3012</v>
      </c>
      <c r="AF145" s="1" t="s">
        <v>3013</v>
      </c>
      <c r="AG145" s="1" t="s">
        <v>3014</v>
      </c>
      <c r="AH145" s="1" t="s">
        <v>3015</v>
      </c>
      <c r="AP145" s="1" t="s">
        <v>3016</v>
      </c>
      <c r="BK145" s="1" t="s">
        <v>3017</v>
      </c>
    </row>
    <row r="146">
      <c r="A146" s="1" t="s">
        <v>3018</v>
      </c>
      <c r="B146" s="1" t="str">
        <f>IFERROR(__xludf.DUMMYFUNCTION("GOOGLETRANSLATE(A:A, ""en"", ""te"")"),"డైమ్లెర్ ఎల్ 20")</f>
        <v>డైమ్లెర్ ఎల్ 20</v>
      </c>
      <c r="C146" s="1" t="s">
        <v>3019</v>
      </c>
      <c r="D146" s="1" t="str">
        <f>IFERROR(__xludf.DUMMYFUNCTION("GOOGLETRANSLATE(C:C, ""en"", ""te"")"),"డైమ్లెర్ ఎల్ 20, తరువాత క్లెమ్-డైమ్లెర్ ఎల్ 20 అని పిలుస్తారు, ఇది గణనీయమైన సంఖ్యలో నిర్మించిన మొట్టమొదటి తేలికపాటి విమానంలో ఒకటి. కేవలం 20 హెచ్‌పి (15 కిలోవాట్) ఇంజిన్ ఉన్న రెండు-సీట్ల, శీతాకాలంలో ఆల్ప్స్ మీదుగా విమానాలను ఎదుర్కోవటానికి మరియు 36,000 కిలో"&amp;"మీటర్ల కంటే ఎక్కువ ట్రాన్స్‌కాంటినెంటల్ ప్రయాణాలను తయారుచేసే చిన్న విమానం యొక్క సామర్థ్యాన్ని ఇది ప్రదర్శించింది. హన్స్ క్లెమ్ యొక్క మొట్టమొదటి తేలికపాటి విమానం డైమ్లెర్ ఎల్ 15 మరియు ఎల్ 20 దానితో చాలా సాధారణం. రెండూ ట్విన్ ఓపెన్, టెన్డం కాక్‌పిట్స్ మరియు"&amp;" చాలా తక్కువ శక్తితో కూడిన ఇంజిన్‌లతో కాంటిలివర్ మోనోప్లేన్స్. L20 యొక్క తక్కువ వింగ్ దానిని దాని పూర్వీకుల నుండి వేరు చేసింది మరియు ల్యాండింగ్ విధానంలో తక్కువ గురుత్వాకర్షణ మరియు మెరుగైన దృశ్యాన్ని అందించే ప్రయోజనాన్ని కలిగి ఉంది మరియు క్రాష్ ల్యాండింగ్ "&amp;"విషయంలో యజమానులకు మంచి రక్షణ. తక్కువ-సెట్ రెక్కలు L20 లో తక్కువ అండర్ క్యారేజీని కూడా అనుమతించాయి, ఇది L15 యొక్క మాదిరిగానే ఉంది, ఇది స్వతంత్రంగా చక్రాలతో కేంద్రంగా అతుక్కొని ఉన్న V- స్ట్రట్స్ జతలపై అమర్చబడి ఉంటుంది మరియు రెక్క అండర్స్‌సైడ్‌కు నిలువు షాక్"&amp;" గ్రహించిన కాళ్లతో. [1] చక్రాలు కొన్నిసార్లు ఫ్లోట్ల ద్వారా భర్తీ చేయబడతాయి. సీరియల్ ఉత్పత్తి కోసం ప్రారంభం నుండి ఉద్దేశించబడింది, L20 యొక్క నిర్మాణం సరళీకృతం చేయబడింది, పెంటగోనల్ క్రాస్-సెక్షన్ ఫ్యూజ్‌లేజ్‌లో L15 యొక్క గుండ్రని ఎగువ మరియు దిగువ ఉపరితలాలు"&amp;" లేవు. [1] ఫ్యూజ్‌లేజ్ చెక్కతో కప్పబడిన చెక్కతో రూపొందించబడింది. [2] 12 యొక్క భద్రతా కారకాన్ని కలిగి ఉన్న నిర్మాణం యొక్క మొత్తం బలం నొక్కి చెప్పబడింది. [1] అంతర్గత రెక్కల నిర్మాణం యొక్క రెండు వైవిధ్యాలు ఉన్నప్పటికీ, రెక్కలు ప్లాన్‌ఫార్మ్‌లో దెబ్బతిన్నాయి "&amp;"మరియు రెండు స్పార్‌ల చుట్టూ నిర్మించబడ్డాయి. మొదటి మూడు విమానాలు, టైప్ ఎల్ 20 ఎ 1, అంతర్గత వైర్ బ్రేసింగ్ ద్వారా టోర్షన్‌కు వ్యతిరేకంగా రెక్కలు గట్టిపడింది, కాని తరువాత విమానం, టైప్ ఎల్ 20 బి 1, వెనుక స్పార్ కంటే ప్లైవుడ్ చర్మం ద్వారా ఏర్పడిన టోర్షన్ బాక్"&amp;"స్‌ను ఉపయోగించింది. [1] L15 యొక్క తరువాతి సంస్కరణ వలె, L20 సాంప్రదాయిక ఐలెరాన్లు మరియు అసాధారణమైన వింగ్‌టిప్ ఫ్లాప్‌ల కలయికను ఉపయోగించింది, ఇది మధ్య-తీగకు ముందు అక్షం గురించి తిరుగుతుంది. ఐలెరాన్లు నేరుగా కాక్‌పిట్ నుండి సాధారణమైనవిగా నియంత్రించబడ్డాయి మర"&amp;"ియు చిట్కా ఫ్లాప్‌లు వాటికి బాహ్య రాడ్లు మరియు క్రాంక్‌లతో అనుసంధానించబడ్డాయి. ప్రారంభ ఉదాహరణలలో, ఈ ఫ్లాప్‌లు సుమారుగా చదరపుగా ఉన్నాయి, చిట్కా వద్ద సగం కంటే తక్కువ తీగతో, [2] కానీ కొంత సమయంలో అవి రెక్కల వక్ర చిట్కాలను ఉత్పత్తి చేయడానికి పున hap రూపకల్పన చ"&amp;"ేయబడ్డాయి. రెక్కలను సుమారు ఐదు నిమిషాల్లో రూట్ వద్ద వేరు చేయవచ్చు, కారు ద్వారా లాగిన ట్రైలర్‌పై రహదారి రవాణా కోసం L20 యొక్క వెడల్పును 1.7 మీ (67 అంగుళాలు) తగ్గిస్తుంది. [1] [3] డిజైన్ మరియు పరీక్షా కాలం ప్రారంభంలో, తగిన, సీరియల్‌గా ఉత్పత్తి చేయబడిన తేలికప"&amp;"ాటి విమాన ఇంజిన్ లేకపోవడం ఒక ఆందోళన కలిగిస్తుంది మరియు అందువల్ల రెక్కను అమర్చారు, తద్వారా ఇంజిన్ల ఫలితంగా వచ్చే గురుత్వాకర్షణ స్థానాల యొక్క వివిధ కేంద్రాన్ని అనుమతించడానికి ఇది ముందు మరియు వెనుకకు తరలించబడుతుంది వేర్వేరు బరువు. చివరకు ఉపయోగించబడనప్పటికీ గ"&amp;"్లైడర్ వెర్షన్ ఆలోచించబడింది. బదులుగా, విమాన కార్యక్రమం L20 తో ప్రారంభమైంది, L15 లో ఉపయోగించిన 9 kW (12.5 HP) హార్లే-డేవిడ్సన్ మోటార్ సైకిల్ ఇంజన్. 1925 మధ్య నాటికి దీని స్థానంలో కొత్త ఇంజిన్, 15 కిలోవాట్ల (20 హెచ్‌పి) ఎయిర్-కూల్డ్, ఫ్లాట్ ట్విన్ మెర్సిడె"&amp;"స్ ఎఫ్ 7502 ఎ, కెల్‌ఎంఎమ్ డైమ్లెర్ యొక్క ఇంజిన్ సమూహాన్ని లైట్ ఎయిర్‌క్రాఫ్ట్ మార్కెట్ కోసం రూపకల్పన చేసి నిర్మించటానికి ఒప్పించింది. దాని క్రూయిజ్ ఇంధన వినియోగం 63 మి.లీ/కిమీ (45 ఎమ్‌పిజి) మాత్రమే కావడంతో ఎల్ 20 ఎగురుతున్న ఖర్చు తక్కువగా ఉంది. 1926 నుండి"&amp;" UPRATED 15 kW (20 HP) మెర్సిడెస్ F7502B అమర్చబడింది. F7502 L20 యొక్క విజయానికి కేంద్రంగా ఉంది, అయినప్పటికీ ఇది పదేపదే రాకర్ ఆర్మ్ వైఫల్యాలతో బాధపడుతోంది. [1] ప్రారంభ విజయాలు ఉన్నప్పటికీ L20 యొక్క సిరీస్ ఉత్పత్తిని చేపట్టడానికి డైమ్లెర్ మేనేజ్‌మెంట్‌ను ఒప"&amp;"్పించడంలో విఫలమైన తరువాత, 1927 లో క్లెమ్ తన సొంత సంస్థ, క్లెమ్ లైట్ విమానాలను సిండెల్ఫింగెన్‌లో ఏర్పాటు చేయడానికి బయలుదేరాడు, తరువాత బోల్లింగెన్‌కు వెళ్లడం. [1] [4] ఆ తరువాత L20 ను తరచుగా క్లెమ్-డైమ్లెర్ L20 లేదా కొన్నిసార్లు డైమ్లెర్-కెలెమ్ L20 అని పిలుస"&amp;"్తారు. 1926 తరువాత, కొత్త నమూనాలు క్లెమ్ పేరుతో మాత్రమే కనిపించాయి; ఉదాహరణకు KLEMM L25, తరువాత KL25, 15 kW (20 HP) సాల్మ్సన్ రేడియల్ ఇంజిన్‌తో L20 యొక్క పునర్విమర్శ. 1925 రౌండ్ జర్మనీ ఫ్లైట్ [5] మొత్తం 5,262 కిమీ (3,270 మైళ్ళు) దూరంలో ఐదు సర్క్యూట్లను కలి"&amp;"గి ఉంది. [6] రెండు ప్రారంభ L20 లు మరియు జంట-ఇంజిన్ L21 ఇతర జర్మన్ తయారీదారుల నుండి అనేక విమానాలతో పోటీపడ్డాయి. మూడు డైమ్లెర్ విమానాలు 40 అండర్ 40 హెచ్‌పి (30 కిలోవాట్) తరగతిలో చాలా విజయవంతమయ్యాయి, ఎల్ 21 మొత్తం విజేత, 25,000 గోల్డ్‌మార్క్‌లను (1925 లో 2 1"&amp;",250 విలువ) మరియు రెండు ఎల్ 20 రాబోయే రెండవ మరియు మూడవది మరియు వాటి మధ్య మరో 25,000 గోల్డ్‌మార్క్ గెలుచుకుంది . జర్మన్ ఇంజిన్ విమానాల మధ్య పోటీలో మొదటి బహుమతి అవార్డుకు వారు సహకరించారు. [7] L20 లో బాగా తెలిసిన మరియు ముఖ్యమైన విమాన ప్రయాణం 1926 ప్రారంభంలో "&amp;"ఆల్ప్స్ యొక్క శీతాకాలపు క్రాసింగ్. ఫ్లైట్ మ్యాగజైన్ దీనిని ""లైట్ 'విమానం యొక్క నిరూపణ"" అని ప్రశంసించింది, ఇది చిన్న విమానాలను ఒక ఆచరణాత్మక వాహనంగా చూపించింది కష్టమైన భూభాగం మరియు అనిశ్చిత వాతావరణంలో ప్రయాణించండి. పైలట్ గురిట్జర్ మరియు నావిగేటర్/ఇంజనీర్ "&amp;"వాన్ లాన్స్డోర్ఫ్, డైమ్లెర్ నుండి. ఫిబ్రవరి 16 న డైమ్లెర్ యొక్క సిండెల్ఫెన్ బేస్ వద్ద ఈ విమానం ప్రారంభమైంది. ఇంధన డంప్‌లు వంటి ప్రత్యేక సన్నాహాలు ముందుగానే చేయబడలేదు మరియు ఫ్లైట్ ప్రారంభంలో జాగ్రత్తగా తయారుచేసిన పటాలు ఓవర్‌బోర్డ్‌లో కోల్పోలేదు. వాతావరణం ఆ"&amp;"ల్ప్స్ దాటడానికి అనేక ప్రయత్నాలను నిరాశపరిచింది, కాని చివరికి ఎల్ 20 జెల్లర్ సీ దగ్గర 300 మిమీ (1 అడుగులు) మంచులో దిగింది. తిరిగి ప్రయాణం తూర్పు వైపుకు చేరుకుంది, బుడాపెస్ట్ మరియు వియన్నా ద్వారా ఆల్ప్స్ను దాటవేసి, మార్చి 16 న సిండెల్ఫింగెన్ వద్ద ఇంటికి చే"&amp;"రుకుంది. [1] [3] 1927 లో, L20 లిలియంతల్ బహుమతి వంటి పోటీలను కొనసాగించింది, లైట్‌ప్లేన్ తరగతిలో చాలా బహుమతులు గెలుచుకుంది [8] మరియు జూలైలో వన్ టు యుకెకు విదేశీ సందర్శనలను చేయడం. [9] ప్రైవేట్ యజమానులు 1927 నార్త్ యూరోపియన్ విమానాలు అంటోన్ రీడిగర్ [1] వంటి స"&amp;"ుదీర్ఘ పర్యటనలకు కూడా తీసుకువెళ్లారు, కాని బారన్ ఫ్రీడ్రిచ్ కార్ల్ వాన్ కోనిగ్-వార్థౌసేన్ కంటే వారి L20 తో ఎవరూ ముందుకు సాగలేదు, ఆగష్టు 11, 1928 న ఒక ప్రపంచంలో బయలుదేరాడు పర్యటన, మాస్కోకు విమానంతో, తరువాత టెహ్రాన్, కలకత్తా మరియు సింగపూర్ లకు ప్రారంభమైంది."&amp;" అక్కడ నుండి అతను మరియు ఎల్ 20 ఉత్తర అమెరికాకు సముద్రం ద్వారా దాటింది, కాని అమెరికా మీదుగా ఎగిరింది, 3 సెప్టెంబర్ 1929 న న్యూయార్క్ నగరానికి 36,000 కిలోమీటర్లు (22,369 మైళ్ళు) బెర్లిన్ నుండి ప్రయాణించిన తరువాత. [1] జనరల్ నుండి డేటా - ఫ్లైట్ 1927; [9] పనిత"&amp;"ీరు - డ్యూచెస్ మ్యూజియం ఆర్కైవ్ [1] సాధారణ లక్షణాల పనితీరు")</f>
        <v>డైమ్లెర్ ఎల్ 20, తరువాత క్లెమ్-డైమ్లెర్ ఎల్ 20 అని పిలుస్తారు, ఇది గణనీయమైన సంఖ్యలో నిర్మించిన మొట్టమొదటి తేలికపాటి విమానంలో ఒకటి. కేవలం 20 హెచ్‌పి (15 కిలోవాట్) ఇంజిన్ ఉన్న రెండు-సీట్ల, శీతాకాలంలో ఆల్ప్స్ మీదుగా విమానాలను ఎదుర్కోవటానికి మరియు 36,000 కిలోమీటర్ల కంటే ఎక్కువ ట్రాన్స్‌కాంటినెంటల్ ప్రయాణాలను తయారుచేసే చిన్న విమానం యొక్క సామర్థ్యాన్ని ఇది ప్రదర్శించింది. హన్స్ క్లెమ్ యొక్క మొట్టమొదటి తేలికపాటి విమానం డైమ్లెర్ ఎల్ 15 మరియు ఎల్ 20 దానితో చాలా సాధారణం. రెండూ ట్విన్ ఓపెన్, టెన్డం కాక్‌పిట్స్ మరియు చాలా తక్కువ శక్తితో కూడిన ఇంజిన్‌లతో కాంటిలివర్ మోనోప్లేన్స్. L20 యొక్క తక్కువ వింగ్ దానిని దాని పూర్వీకుల నుండి వేరు చేసింది మరియు ల్యాండింగ్ విధానంలో తక్కువ గురుత్వాకర్షణ మరియు మెరుగైన దృశ్యాన్ని అందించే ప్రయోజనాన్ని కలిగి ఉంది మరియు క్రాష్ ల్యాండింగ్ విషయంలో యజమానులకు మంచి రక్షణ. తక్కువ-సెట్ రెక్కలు L20 లో తక్కువ అండర్ క్యారేజీని కూడా అనుమతించాయి, ఇది L15 యొక్క మాదిరిగానే ఉంది, ఇది స్వతంత్రంగా చక్రాలతో కేంద్రంగా అతుక్కొని ఉన్న V- స్ట్రట్స్ జతలపై అమర్చబడి ఉంటుంది మరియు రెక్క అండర్స్‌సైడ్‌కు నిలువు షాక్ గ్రహించిన కాళ్లతో. [1] చక్రాలు కొన్నిసార్లు ఫ్లోట్ల ద్వారా భర్తీ చేయబడతాయి. సీరియల్ ఉత్పత్తి కోసం ప్రారంభం నుండి ఉద్దేశించబడింది, L20 యొక్క నిర్మాణం సరళీకృతం చేయబడింది, పెంటగోనల్ క్రాస్-సెక్షన్ ఫ్యూజ్‌లేజ్‌లో L15 యొక్క గుండ్రని ఎగువ మరియు దిగువ ఉపరితలాలు లేవు. [1] ఫ్యూజ్‌లేజ్ చెక్కతో కప్పబడిన చెక్కతో రూపొందించబడింది. [2] 12 యొక్క భద్రతా కారకాన్ని కలిగి ఉన్న నిర్మాణం యొక్క మొత్తం బలం నొక్కి చెప్పబడింది. [1] అంతర్గత రెక్కల నిర్మాణం యొక్క రెండు వైవిధ్యాలు ఉన్నప్పటికీ, రెక్కలు ప్లాన్‌ఫార్మ్‌లో దెబ్బతిన్నాయి మరియు రెండు స్పార్‌ల చుట్టూ నిర్మించబడ్డాయి. మొదటి మూడు విమానాలు, టైప్ ఎల్ 20 ఎ 1, అంతర్గత వైర్ బ్రేసింగ్ ద్వారా టోర్షన్‌కు వ్యతిరేకంగా రెక్కలు గట్టిపడింది, కాని తరువాత విమానం, టైప్ ఎల్ 20 బి 1, వెనుక స్పార్ కంటే ప్లైవుడ్ చర్మం ద్వారా ఏర్పడిన టోర్షన్ బాక్స్‌ను ఉపయోగించింది. [1] L15 యొక్క తరువాతి సంస్కరణ వలె, L20 సాంప్రదాయిక ఐలెరాన్లు మరియు అసాధారణమైన వింగ్‌టిప్ ఫ్లాప్‌ల కలయికను ఉపయోగించింది, ఇది మధ్య-తీగకు ముందు అక్షం గురించి తిరుగుతుంది. ఐలెరాన్లు నేరుగా కాక్‌పిట్ నుండి సాధారణమైనవిగా నియంత్రించబడ్డాయి మరియు చిట్కా ఫ్లాప్‌లు వాటికి బాహ్య రాడ్లు మరియు క్రాంక్‌లతో అనుసంధానించబడ్డాయి. ప్రారంభ ఉదాహరణలలో, ఈ ఫ్లాప్‌లు సుమారుగా చదరపుగా ఉన్నాయి, చిట్కా వద్ద సగం కంటే తక్కువ తీగతో, [2] కానీ కొంత సమయంలో అవి రెక్కల వక్ర చిట్కాలను ఉత్పత్తి చేయడానికి పున hap రూపకల్పన చేయబడ్డాయి. రెక్కలను సుమారు ఐదు నిమిషాల్లో రూట్ వద్ద వేరు చేయవచ్చు, కారు ద్వారా లాగిన ట్రైలర్‌పై రహదారి రవాణా కోసం L20 యొక్క వెడల్పును 1.7 మీ (67 అంగుళాలు) తగ్గిస్తుంది. [1] [3] డిజైన్ మరియు పరీక్షా కాలం ప్రారంభంలో, తగిన, సీరియల్‌గా ఉత్పత్తి చేయబడిన తేలికపాటి విమాన ఇంజిన్ లేకపోవడం ఒక ఆందోళన కలిగిస్తుంది మరియు అందువల్ల రెక్కను అమర్చారు, తద్వారా ఇంజిన్ల ఫలితంగా వచ్చే గురుత్వాకర్షణ స్థానాల యొక్క వివిధ కేంద్రాన్ని అనుమతించడానికి ఇది ముందు మరియు వెనుకకు తరలించబడుతుంది వేర్వేరు బరువు. చివరకు ఉపయోగించబడనప్పటికీ గ్లైడర్ వెర్షన్ ఆలోచించబడింది. బదులుగా, విమాన కార్యక్రమం L20 తో ప్రారంభమైంది, L15 లో ఉపయోగించిన 9 kW (12.5 HP) హార్లే-డేవిడ్సన్ మోటార్ సైకిల్ ఇంజన్. 1925 మధ్య నాటికి దీని స్థానంలో కొత్త ఇంజిన్, 15 కిలోవాట్ల (20 హెచ్‌పి) ఎయిర్-కూల్డ్, ఫ్లాట్ ట్విన్ మెర్సిడెస్ ఎఫ్ 7502 ఎ, కెల్‌ఎంఎమ్ డైమ్లెర్ యొక్క ఇంజిన్ సమూహాన్ని లైట్ ఎయిర్‌క్రాఫ్ట్ మార్కెట్ కోసం రూపకల్పన చేసి నిర్మించటానికి ఒప్పించింది. దాని క్రూయిజ్ ఇంధన వినియోగం 63 మి.లీ/కిమీ (45 ఎమ్‌పిజి) మాత్రమే కావడంతో ఎల్ 20 ఎగురుతున్న ఖర్చు తక్కువగా ఉంది. 1926 నుండి UPRATED 15 kW (20 HP) మెర్సిడెస్ F7502B అమర్చబడింది. F7502 L20 యొక్క విజయానికి కేంద్రంగా ఉంది, అయినప్పటికీ ఇది పదేపదే రాకర్ ఆర్మ్ వైఫల్యాలతో బాధపడుతోంది. [1] ప్రారంభ విజయాలు ఉన్నప్పటికీ L20 యొక్క సిరీస్ ఉత్పత్తిని చేపట్టడానికి డైమ్లెర్ మేనేజ్‌మెంట్‌ను ఒప్పించడంలో విఫలమైన తరువాత, 1927 లో క్లెమ్ తన సొంత సంస్థ, క్లెమ్ లైట్ విమానాలను సిండెల్ఫింగెన్‌లో ఏర్పాటు చేయడానికి బయలుదేరాడు, తరువాత బోల్లింగెన్‌కు వెళ్లడం. [1] [4] ఆ తరువాత L20 ను తరచుగా క్లెమ్-డైమ్లెర్ L20 లేదా కొన్నిసార్లు డైమ్లెర్-కెలెమ్ L20 అని పిలుస్తారు. 1926 తరువాత, కొత్త నమూనాలు క్లెమ్ పేరుతో మాత్రమే కనిపించాయి; ఉదాహరణకు KLEMM L25, తరువాత KL25, 15 kW (20 HP) సాల్మ్సన్ రేడియల్ ఇంజిన్‌తో L20 యొక్క పునర్విమర్శ. 1925 రౌండ్ జర్మనీ ఫ్లైట్ [5] మొత్తం 5,262 కిమీ (3,270 మైళ్ళు) దూరంలో ఐదు సర్క్యూట్లను కలిగి ఉంది. [6] రెండు ప్రారంభ L20 లు మరియు జంట-ఇంజిన్ L21 ఇతర జర్మన్ తయారీదారుల నుండి అనేక విమానాలతో పోటీపడ్డాయి. మూడు డైమ్లెర్ విమానాలు 40 అండర్ 40 హెచ్‌పి (30 కిలోవాట్) తరగతిలో చాలా విజయవంతమయ్యాయి, ఎల్ 21 మొత్తం విజేత, 25,000 గోల్డ్‌మార్క్‌లను (1925 లో 2 1,250 విలువ) మరియు రెండు ఎల్ 20 రాబోయే రెండవ మరియు మూడవది మరియు వాటి మధ్య మరో 25,000 గోల్డ్‌మార్క్ గెలుచుకుంది . జర్మన్ ఇంజిన్ విమానాల మధ్య పోటీలో మొదటి బహుమతి అవార్డుకు వారు సహకరించారు. [7] L20 లో బాగా తెలిసిన మరియు ముఖ్యమైన విమాన ప్రయాణం 1926 ప్రారంభంలో ఆల్ప్స్ యొక్క శీతాకాలపు క్రాసింగ్. ఫ్లైట్ మ్యాగజైన్ దీనిని "లైట్ 'విమానం యొక్క నిరూపణ" అని ప్రశంసించింది, ఇది చిన్న విమానాలను ఒక ఆచరణాత్మక వాహనంగా చూపించింది కష్టమైన భూభాగం మరియు అనిశ్చిత వాతావరణంలో ప్రయాణించండి. పైలట్ గురిట్జర్ మరియు నావిగేటర్/ఇంజనీర్ వాన్ లాన్స్డోర్ఫ్, డైమ్లెర్ నుండి. ఫిబ్రవరి 16 న డైమ్లెర్ యొక్క సిండెల్ఫెన్ బేస్ వద్ద ఈ విమానం ప్రారంభమైంది. ఇంధన డంప్‌లు వంటి ప్రత్యేక సన్నాహాలు ముందుగానే చేయబడలేదు మరియు ఫ్లైట్ ప్రారంభంలో జాగ్రత్తగా తయారుచేసిన పటాలు ఓవర్‌బోర్డ్‌లో కోల్పోలేదు. వాతావరణం ఆల్ప్స్ దాటడానికి అనేక ప్రయత్నాలను నిరాశపరిచింది, కాని చివరికి ఎల్ 20 జెల్లర్ సీ దగ్గర 300 మిమీ (1 అడుగులు) మంచులో దిగింది. తిరిగి ప్రయాణం తూర్పు వైపుకు చేరుకుంది, బుడాపెస్ట్ మరియు వియన్నా ద్వారా ఆల్ప్స్ను దాటవేసి, మార్చి 16 న సిండెల్ఫింగెన్ వద్ద ఇంటికి చేరుకుంది. [1] [3] 1927 లో, L20 లిలియంతల్ బహుమతి వంటి పోటీలను కొనసాగించింది, లైట్‌ప్లేన్ తరగతిలో చాలా బహుమతులు గెలుచుకుంది [8] మరియు జూలైలో వన్ టు యుకెకు విదేశీ సందర్శనలను చేయడం. [9] ప్రైవేట్ యజమానులు 1927 నార్త్ యూరోపియన్ విమానాలు అంటోన్ రీడిగర్ [1] వంటి సుదీర్ఘ పర్యటనలకు కూడా తీసుకువెళ్లారు, కాని బారన్ ఫ్రీడ్రిచ్ కార్ల్ వాన్ కోనిగ్-వార్థౌసేన్ కంటే వారి L20 తో ఎవరూ ముందుకు సాగలేదు, ఆగష్టు 11, 1928 న ఒక ప్రపంచంలో బయలుదేరాడు పర్యటన, మాస్కోకు విమానంతో, తరువాత టెహ్రాన్, కలకత్తా మరియు సింగపూర్ లకు ప్రారంభమైంది. అక్కడ నుండి అతను మరియు ఎల్ 20 ఉత్తర అమెరికాకు సముద్రం ద్వారా దాటింది, కాని అమెరికా మీదుగా ఎగిరింది, 3 సెప్టెంబర్ 1929 న న్యూయార్క్ నగరానికి 36,000 కిలోమీటర్లు (22,369 మైళ్ళు) బెర్లిన్ నుండి ప్రయాణించిన తరువాత. [1] జనరల్ నుండి డేటా - ఫ్లైట్ 1927; [9] పనితీరు - డ్యూచెస్ మ్యూజియం ఆర్కైవ్ [1] సాధారణ లక్షణాల పనితీరు</v>
      </c>
      <c r="E146" s="1" t="s">
        <v>3020</v>
      </c>
      <c r="M146" s="1" t="s">
        <v>3021</v>
      </c>
      <c r="N146" s="1" t="str">
        <f>IFERROR(__xludf.DUMMYFUNCTION("GOOGLETRANSLATE(M:M, ""en"", ""te"")"),"రెండు-సీట్ల తేలికపాటి విమానం")</f>
        <v>రెండు-సీట్ల తేలికపాటి విమానం</v>
      </c>
      <c r="P146" s="1" t="s">
        <v>3022</v>
      </c>
      <c r="Q146" s="1" t="str">
        <f>IFERROR(__xludf.DUMMYFUNCTION("GOOGLETRANSLATE(P:P, ""en"", ""te"")"),"డైమ్లెర్ విమానం మరియు క్లెమ్ ఫ్లగ్జ్యూగేబావు")</f>
        <v>డైమ్లెర్ విమానం మరియు క్లెమ్ ఫ్లగ్జ్యూగేబావు</v>
      </c>
      <c r="R146" s="1" t="s">
        <v>3023</v>
      </c>
      <c r="S146" s="1" t="s">
        <v>3024</v>
      </c>
      <c r="T146" s="1" t="str">
        <f>IFERROR(__xludf.DUMMYFUNCTION("GOOGLETRANSLATE(S:S, ""en"", ""te"")"),"హాన్స్ క్లెమ్")</f>
        <v>హాన్స్ క్లెమ్</v>
      </c>
      <c r="U146" s="1" t="s">
        <v>3025</v>
      </c>
      <c r="W146" s="1" t="s">
        <v>1283</v>
      </c>
      <c r="Y146" s="1" t="s">
        <v>3026</v>
      </c>
      <c r="AA146" s="1" t="s">
        <v>3027</v>
      </c>
      <c r="AB146" s="1" t="s">
        <v>3028</v>
      </c>
      <c r="AC146" s="1" t="s">
        <v>669</v>
      </c>
      <c r="AD146" s="1" t="s">
        <v>3029</v>
      </c>
      <c r="AE146" s="1" t="s">
        <v>2091</v>
      </c>
      <c r="AF146" s="1" t="s">
        <v>3030</v>
      </c>
      <c r="AG146" s="1" t="s">
        <v>1966</v>
      </c>
      <c r="AK146" s="1" t="s">
        <v>3031</v>
      </c>
      <c r="AL146" s="1" t="s">
        <v>3032</v>
      </c>
      <c r="AP146" s="1" t="s">
        <v>3033</v>
      </c>
      <c r="AR146" s="1" t="s">
        <v>3034</v>
      </c>
      <c r="AY146" s="1" t="s">
        <v>3035</v>
      </c>
      <c r="BA146" s="1" t="s">
        <v>3036</v>
      </c>
      <c r="BG146" s="1" t="s">
        <v>408</v>
      </c>
      <c r="BK146" s="1" t="s">
        <v>3037</v>
      </c>
      <c r="EG146" s="1" t="s">
        <v>3038</v>
      </c>
    </row>
    <row r="147">
      <c r="A147" s="1" t="s">
        <v>3039</v>
      </c>
      <c r="B147" s="1" t="str">
        <f>IFERROR(__xludf.DUMMYFUNCTION("GOOGLETRANSLATE(A:A, ""en"", ""te"")"),"మొరాన్-సాల్నియర్ Ms.315")</f>
        <v>మొరాన్-సాల్నియర్ Ms.315</v>
      </c>
      <c r="C147" s="1" t="s">
        <v>3040</v>
      </c>
      <c r="D147" s="1" t="str">
        <f>IFERROR(__xludf.DUMMYFUNCTION("GOOGLETRANSLATE(C:C, ""en"", ""te"")"),"మొరాన్-సాల్నియర్ శ్రీమతి 315 అనేది ఫ్రాన్స్‌లో మొరాన్-సాల్నియర్ రూపొందించిన మరియు నిర్మించిన ఒక ప్రాధమిక శిక్షణ మోనోప్లేన్. Ms.315 ను మునుపటి Ms.300 ప్రాధమిక శిక్షకుడు మరియు సంబంధిత వేరియంట్ల నుండి అభివృద్ధి చేశారు మరియు అక్టోబర్ 1932 లో మొదట ప్రయాణించారు"&amp;". శ్రీమతి 315 అనేది టెయిల్‌వీల్‌తో కూడిన పారాసోల్-వింగ్ మోనోప్లేన్, విభజించబడిన ప్రధాన ల్యాండింగ్ గేర్‌తో మరియు 135 HP చేత శక్తినిస్తుంది (101 kW) సాల్మ్సన్ 9NC రేడియల్ ఇంజిన్. 346 విమానాల ఉత్పత్తి పరుగు నాలుగు ప్రోటోటైప్‌లను అనుసరించింది (రెండవ ప్రపంచ యు"&amp;"ద్ధం తరువాత 33 తో సహా). సివిల్ మార్కెట్ కోసం ఐదు అధిక శక్తితో కూడిన Ms.317/2 వేరియంట్లు కూడా ఉత్పత్తి చేయబడ్డాయి, మరియు ఒకే Ms.316 నిర్మించబడింది, ఇది ఒక రెగ్నియర్ విలోమ VEE ఇంజిన్ చేత శక్తిని పొందింది. 1960 లలో 40 శ్రీమతి 315 సివిల్ గ్లైడర్ టగ్‌లుగా ఉపయో"&amp;"గించబడింది 220 హెచ్‌పి (164 కిలోవాట్ [1] సాధారణ లక్షణాల పనితీరు సంబంధిత జాబితాల నుండి డేటా")</f>
        <v>మొరాన్-సాల్నియర్ శ్రీమతి 315 అనేది ఫ్రాన్స్‌లో మొరాన్-సాల్నియర్ రూపొందించిన మరియు నిర్మించిన ఒక ప్రాధమిక శిక్షణ మోనోప్లేన్. Ms.315 ను మునుపటి Ms.300 ప్రాధమిక శిక్షకుడు మరియు సంబంధిత వేరియంట్ల నుండి అభివృద్ధి చేశారు మరియు అక్టోబర్ 1932 లో మొదట ప్రయాణించారు. శ్రీమతి 315 అనేది టెయిల్‌వీల్‌తో కూడిన పారాసోల్-వింగ్ మోనోప్లేన్, విభజించబడిన ప్రధాన ల్యాండింగ్ గేర్‌తో మరియు 135 HP చేత శక్తినిస్తుంది (101 kW) సాల్మ్సన్ 9NC రేడియల్ ఇంజిన్. 346 విమానాల ఉత్పత్తి పరుగు నాలుగు ప్రోటోటైప్‌లను అనుసరించింది (రెండవ ప్రపంచ యుద్ధం తరువాత 33 తో సహా). సివిల్ మార్కెట్ కోసం ఐదు అధిక శక్తితో కూడిన Ms.317/2 వేరియంట్లు కూడా ఉత్పత్తి చేయబడ్డాయి, మరియు ఒకే Ms.316 నిర్మించబడింది, ఇది ఒక రెగ్నియర్ విలోమ VEE ఇంజిన్ చేత శక్తిని పొందింది. 1960 లలో 40 శ్రీమతి 315 సివిల్ గ్లైడర్ టగ్‌లుగా ఉపయోగించబడింది 220 హెచ్‌పి (164 కిలోవాట్ [1] సాధారణ లక్షణాల పనితీరు సంబంధిత జాబితాల నుండి డేటా</v>
      </c>
      <c r="E147" s="1" t="s">
        <v>3041</v>
      </c>
      <c r="M147" s="1" t="s">
        <v>3042</v>
      </c>
      <c r="N147" s="1" t="str">
        <f>IFERROR(__xludf.DUMMYFUNCTION("GOOGLETRANSLATE(M:M, ""en"", ""te"")"),"ప్రాథమిక శిక్షకుడు")</f>
        <v>ప్రాథమిక శిక్షకుడు</v>
      </c>
      <c r="P147" s="1" t="s">
        <v>2676</v>
      </c>
      <c r="Q147" s="1" t="str">
        <f>IFERROR(__xludf.DUMMYFUNCTION("GOOGLETRANSLATE(P:P, ""en"", ""te"")"),"మొరాన్-సాల్నియర్")</f>
        <v>మొరాన్-సాల్నియర్</v>
      </c>
      <c r="R147" s="2" t="s">
        <v>2677</v>
      </c>
      <c r="U147" s="1">
        <v>1932.0</v>
      </c>
      <c r="V147" s="1">
        <v>356.0</v>
      </c>
      <c r="W147" s="1">
        <v>2.0</v>
      </c>
      <c r="X147" s="1" t="s">
        <v>3043</v>
      </c>
      <c r="Y147" s="1" t="s">
        <v>3044</v>
      </c>
      <c r="Z147" s="1" t="s">
        <v>3045</v>
      </c>
      <c r="AA147" s="1" t="s">
        <v>3046</v>
      </c>
      <c r="AB147" s="1" t="s">
        <v>3047</v>
      </c>
      <c r="AC147" s="1" t="s">
        <v>3048</v>
      </c>
      <c r="AD147" s="1" t="s">
        <v>3049</v>
      </c>
      <c r="AE147" s="1" t="s">
        <v>3050</v>
      </c>
      <c r="AG147" s="1" t="s">
        <v>3051</v>
      </c>
      <c r="AM147" s="1" t="s">
        <v>2692</v>
      </c>
      <c r="AN147" s="1" t="str">
        <f>IFERROR(__xludf.DUMMYFUNCTION("GOOGLETRANSLATE(AM:AM, ""en"", ""te"")"),"ఫ్రెంచ్ వైమానిక దళం")</f>
        <v>ఫ్రెంచ్ వైమానిక దళం</v>
      </c>
      <c r="AO147" s="1" t="s">
        <v>2693</v>
      </c>
      <c r="AP147" s="1" t="s">
        <v>253</v>
      </c>
      <c r="BG147" s="1" t="s">
        <v>796</v>
      </c>
      <c r="BR147" s="1" t="s">
        <v>3052</v>
      </c>
      <c r="BS147" s="1" t="s">
        <v>3053</v>
      </c>
    </row>
    <row r="148">
      <c r="A148" s="1" t="s">
        <v>3054</v>
      </c>
      <c r="B148" s="1" t="str">
        <f>IFERROR(__xludf.DUMMYFUNCTION("GOOGLETRANSLATE(A:A, ""en"", ""te"")"),"బ్రిస్టల్ 188")</f>
        <v>బ్రిస్టల్ 188</v>
      </c>
      <c r="C148" s="1" t="s">
        <v>3055</v>
      </c>
      <c r="D148" s="1" t="str">
        <f>IFERROR(__xludf.DUMMYFUNCTION("GOOGLETRANSLATE(C:C, ""en"", ""te"")"),"బ్రిస్టల్ 188 అనేది 1950 లలో బ్రిస్టల్ ఎయిర్‌ప్లేన్ కంపెనీ నిర్మించిన బ్రిటిష్ సూపర్సోనిక్ రీసెర్చ్ విమానం. దాని పొడవు, సన్నని క్రాస్-సెక్షన్ మరియు ఉద్దేశించిన ప్రయోజనం దీనికి ""జ్వలించే పెన్సిల్"" అని మారుపేరు పెట్టడానికి దారితీసింది. [1] హై స్పీడ్ (మాక్"&amp;" 3) నిఘా విమానం కోసం ఈ విమానం కార్యాచరణ అవసరాన్ని కలిగి ఉంది, ఇది చివరికి అవ్రో 730 గా అభివృద్ధి చెందింది. 730 ఎక్కువ కాలం అధిక వేగంతో పనిచేస్తుందని భావించినందున, ఎక్కువ డేటా అవసరం స్పీడ్ ఆపరేషన్స్, కార్యాచరణ అవసరానికి దారితీస్తుంది ER.134T మాక్ 2 కన్నా ఎ"&amp;"క్కువ వేగంతో ఉన్న టెస్ట్‌బెడ్ కోసం ER.134T ఈ విమానం ఈ వేగంతో ఎక్కువ కాలం పాటు నడుస్తుందని భావించారు, అటువంటి విమానం మీద గతి తాపన ప్రభావాలను అధ్యయనం చేయడానికి వీలు కల్పిస్తుంది. ఈ విమానం 300 సెల్సియస్ చుట్టూ చర్మ ఉష్ణోగ్రతతో గణనీయమైన సమయాన్ని వెచ్చిస్తుందన"&amp;"ి భావించారు. [1] అనేక సంస్థలు ఈ అధునాతన స్పెసిఫికేషన్‌పై ఆసక్తిని కనబరిచాయి మరియు చివరికి కాంట్రాక్ట్ (6/ACFT/10144) ఫిబ్రవరి 1953 లో బ్రిస్టల్ విమానాలకు ఇవ్వబడింది. బ్రిస్టల్ ఈ ప్రాజెక్టుకు టైప్ నంబర్ 188 ఇచ్చింది, వీటిలో మూడు విమానాలు నిర్మించాల్సి ఉంది"&amp;", ఒకటి స్వచ్ఛమైనది ఫ్లైట్ టెస్టింగ్ కోసం టెస్ట్ బెడ్ మరియు మిగతా రెండు (కన్స్ట్రక్టర్ నంబర్లు 13518 మరియు 13519). కాంట్రాక్ట్ సంఖ్య కింద KC/2M/04/CB.42 (B) సీరియల్ నంబర్లు XF923 మరియు XF926 మరియు XF926 4 జనవరి 1954 న ఎగురుతున్న రెండింటికి ఇవ్వబడ్డాయి. అవ్"&amp;"రో 730 మాక్ 3 నిఘా బాంబర్ అభివృద్ధికి తోడ్పడటానికి, మరో మూడు విమానాలను ఆదేశించారు (సీరియల్ నంబర్లు XK429, XK434 మరియు XK436). రక్షణ వ్యయం గురించి ఆ సంవత్సరం సమీక్షలో భాగంగా 1957 లో అవ్రో 730 ప్రోగ్రామ్ రద్దు చేయబడినప్పుడు ఫాలో-అప్ ఆర్డర్ రద్దు చేయబడింది. "&amp;"188 ప్రాజెక్ట్ హై స్పీడ్ రీసెర్చ్ విమానంగా కొనసాగింది. [1] విమానం యొక్క అధునాతన స్వభావం అంటే కొత్త నిర్మాణ పద్ధతులను అభివృద్ధి చేయవలసి ఉంది. నిర్మాణానికి అనేక పదార్థాలు పరిగణించబడ్డాయి మరియు ఉక్కు యొక్క రెండు స్పెషలిస్ట్ గ్రేడ్‌లు ఎంపిక చేయబడ్డాయి: టైటాని"&amp;"యం-స్టెబిలైజ్డ్ 18-8 ఆస్టెనిటిక్ స్టీల్ మరియు గ్యాస్ టర్బైన్లలో 12%-CR ఉక్కు (ఫిర్త్-వైకర్స్ రెక్స్ 448). నిర్మాణం ప్రారంభించడానికి తగిన పరిమాణంలో మెరుగైన సహనాలకు వీటిని తయారు చేయాల్సి వచ్చింది. తేనెగూడు కేంద్రంతో 12% క్రోమియం స్టెయిన్లెస్ స్టీల్ బయటి చర్"&amp;"మం నిర్మాణానికి ఉపయోగించబడింది, దీనికి పెయింట్ వర్తించలేదు. రివర్టింగ్ అనేది నిర్మాణానికి సంభావ్య పద్ధతి, అయితే పిడిల్ వెల్డింగ్ అని పిలువబడే ఆర్గాన్ గ్యాస్ కవచాన్ని ఉపయోగించి కొత్త ఆర్క్ వెల్డింగ్ టెక్నిక్ ఉపయోగించబడింది. ఈ పద్ధతిలో చాలా ఆలస్యం జరిగింది,"&amp;" ఇది సంతృప్తికరంగా ఉంది. W. G. ఆర్మ్‌స్ట్రాంగ్ విట్‌వర్త్ కంపెనీ ఈ కాలంలో బ్రిస్టల్‌కు గణనీయమైన సాంకేతిక సహాయం మరియు సహాయాన్ని అందించింది; వారు ఎయిర్ఫ్రేమ్ యొక్క ప్రధాన విభాగాలను సబ్ కాంట్రాక్టర్‌గా ఉత్పత్తి చేశారు. XB-70 వాల్‌కైరీ బాంబర్‌తో ఉత్తర అమెరికా"&amp;" స్టెయిన్‌లెస్ స్టీల్ తేనెగూడు షీట్ మెటల్ యొక్క ఆర్గాన్ వెల్డింగ్ యొక్క అదే పద్ధతులను ఉపయోగించారు. ఫ్యూజ్డ్-క్వార్ట్జ్ విండ్‌స్క్రీన్ మరియు పందిరి మరియు కాక్‌పిట్ రిఫ్రిజరేషన్ సిస్టమ్ రూపకల్పన చేయబడ్డాయి మరియు అమర్చబడ్డాయి, కాని అవి రూపకల్పన చేయబడిన వాతావ"&amp;"రణంలో ఎప్పుడూ పరీక్షించబడలేదు. విమానానికి స్పెసిఫికేషన్‌కు వేర్వేరు గాలి తీసుకోవడం, ఇంజన్లు మరియు ప్రొపెల్లింగ్ నాజిల్‌లను అమర్చడానికి అనుమతించిన ఇంజిన్ ఇన్‌స్టాలేషన్‌లు అవసరం. [2] 188 మొదట అవాన్ ఇంజన్లను కలిగి ఉండటానికి ఉద్దేశించబడింది, కాని సగం టన్ను తే"&amp;"లికైన ప్రతి గైరాన్ జూనియర్ జూన్ 1957 లో ప్రత్యామ్నాయంగా ఉంది, ఇంజిన్లు పొడవైన నాసెల్లెస్ మరియు జెట్ పైపులతో మరింత ముందుకు సాగాయి. [3] గైరాన్ జూనియర్ అప్పుడు సాండర్స్-రో SR.177 సూపర్సోనిక్ ఇంటర్‌సెప్టర్ కోసం అభివృద్ధిలో ఉన్నాడు మరియు పూర్తిగా వేరియబుల్ రీహ"&amp;"ీట్‌ను కలిగి ఉన్నాడు, ఇది పొడి మరియు పూర్తి రీహీట్ మధ్య థ్రస్ట్‌లో సున్నితమైన వైవిధ్యాన్ని సాధించింది, కాబట్టి నిరంతర వైవిధ్యాన్ని ఇచ్చే ప్రపంచంలో మొదటిది కావడం నిష్క్రియ నుండి మాక్స్ రిహీట్ వరకు థ్రస్ట్. [4] పవర్‌ప్లాంట్ యొక్క ఈ ఎంపిక 188 లో 25 నిమిషాల స"&amp;"ాధారణ ఓర్పును కలిగి ఉంది, అవసరమైన హై-స్పీడ్ పరిశోధన పరీక్షలకు ఎక్కువసేపు సరిపోదు. చీఫ్ టెస్ట్ పైలట్ గాడ్ఫ్రే ఎల్. ఆటో 188 సబ్సోనిక్ నుండి సూపర్సోనిక్ విమానానికి సజావుగా మారినప్పటికీ, గైరాన్ జూనియర్ ఇంజన్లు ఆ వేగానికి మించి పెరిగే అవకాశం ఉంది, దీనివల్ల విమ"&amp;"ానం పిచ్ మరియు యావ్ అవుతుంది. ఏరోడైనమిక్ మరియు ఫ్లట్టర్ సమస్యలను పరిష్కరించడానికి, పెద్ద సంఖ్యలో స్కేల్ మోడల్స్ పరీక్షించబడ్డాయి. కొన్ని, మార్చబడిన రాకెట్ బూస్టర్‌లపై అమర్చబడి, ఉచిత-విమాన పరిశోధన కోసం రే అబెర్‌పోర్త్ నుండి ప్రారంభించబడ్డాయి. [5] మే 1960 ల"&amp;"ో, మొదటి ఎయిర్‌ఫ్రేమ్ రే బెడ్‌ఫోర్డ్‌కు వెళ్లేముందు, వేడి మరియు వేడిచేసిన నిర్మాణ పరీక్షల కోసం ఫార్న్‌బరోలోని రాయల్ ఎయిర్‌క్రాఫ్ట్ స్థాపనకు పంపబడింది. XF923 26 ఏప్రిల్ 1961 న మొదటి టాక్సీ ట్రయల్స్ చేపట్టింది, అయినప్పటికీ సమస్యల కారణంగా, మొదటి ఫ్లైట్ 14 ఏప"&amp;"్రిల్ 1962 వరకు లేదు. [6] XF923 బ్రిస్టల్‌తో దాని ప్రారంభ విమానాలు మరియు మూల్యాంకనం కోసం MOA కి మార్చడానికి ముందు ఉండటానికి ఉద్దేశించబడింది. XF926 26 ఏప్రిల్ 1963 న XF923S ఇంజిన్లను ఉపయోగించి మొదటి విమానంలో ఉంది. XF926 దాని ఎగిరే కార్యక్రమానికి రే బెడ్‌ఫో"&amp;"ర్డ్‌కు ఇవ్వబడింది. [6] 51 విమానాలలో, ఇది 36,000 అడుగులు (11,000 మీ) వద్ద మాక్ 1.88 (1,440 mph: 2,300 km/h) పై వేగంతో చేరుకుంది. [7] పొడవైన సబ్సోనిక్ ఫ్లైట్ 48 నిమిషాలు మాత్రమే కొనసాగింది, ఎందుకంటే దాని కార్యాచరణ ఎత్తును చేరుకోవడానికి దాని ఇంధనంలో 70% అవస"&amp;"రం. [1] మొట్టమొదటి నమూనా సెప్టెంబర్ 1962 లో మొదటి బహిరంగంగా కనిపించింది, ఆ సంవత్సరం ఫర్న్‌బరో ఎయిర్ షోలో మైదానంలో మరియు గాలిలో ప్రదర్శించబడింది. అదే సంవత్సరంలో కొంతమంది ఈ చిత్రంలో విమానం కనిపిస్తుంది. [8] పరీక్ష సమయంలో సేకరించిన కొలతలు ఆన్‌బోర్డ్‌లో నమోదు"&amp;" చేయబడ్డాయి మరియు రికార్డింగ్ కోసం గ్రౌండ్ స్టేషన్‌కు ప్రసారం చేయబడ్డాయి. [9] ప్రసారం చేయబడిన విమాన సమాచారం అంటే ""గ్రౌండ్ పైలట్"" పైలట్‌కు సలహా ఇవ్వగలదు. ఈ ప్రాజెక్ట్ అనేక సమస్యలను ఎదుర్కొంది, ప్రధాన విషయం ఏమిటంటే, ఇంజిన్ల ఇంధన వినియోగం విమానం ఎయిర్ఫ్రేమ"&amp;"్ యొక్క ""థర్మల్ నానబెట్టడం"" ను అంచనా వేయడానికి అధిక వేగంతో ప్రయాణించడానికి అనుమతించలేదు, ఇది ప్రధాన పరిశోధనా ప్రాంతాలలో ఒకటి దర్యాప్తు చేయడానికి నిర్మించబడింది. ఇంధన లీక్‌లతో కలిపి, మాక్ 2 యొక్క డిజైన్ వేగాన్ని చేరుకోలేకపోవడం మరియు దాదాపు 300 mph (480 క"&amp;"ిమీ/గం) వద్ద టేకాఫ్ వేగం, పరీక్ష దశ తీవ్రంగా రాజీపడింది. [7] ఏదేమైనా, 188 కార్యక్రమం చివరికి వదిలివేయబడినప్పటికీ, పొందిన జ్ఞానం మరియు సాంకేతిక సమాచారం భవిష్యత్ కాంకోర్డ్ ప్రోగ్రామ్ కోసం కొంత ఉపయోగం కోసం ఉంచబడింది. స్టెయిన్లెస్ స్టీల్ వాడకంపై పరిశోధన యొక్క"&amp;" అసంబద్ధమైన స్వభావం సాంప్రదాయిక అల్యూమినియం మిశ్రమాల నుండి కాంకోర్డ్స్ ను మాక్ పరిమితి 2.2 తో నిర్మించటానికి దారితీసింది. గైరాన్ జూనియర్ ఇంజిన్‌తో పొందిన అనుభవం, ఇది నిరంతర సూపర్సోనిక్ ఆపరేషన్ కోసం రూపొందించిన మొట్టమొదటి బ్రిటిష్ గ్యాస్ టర్బైన్, అదనంగా బ్"&amp;"రిస్టల్ (తరువాత రోల్స్ రాయిస్) ఒలింపస్ 593 పవర్‌ప్లాంట్ అభివృద్ధికి సహాయపడింది, ఇది కాంకోర్డ్ మరియు BAC TSR-2 రెండింటిలోనూ ఉపయోగించబడింది . [[ అన్ని అభివృద్ధిని రద్దు చేసినట్లు ప్రకటన 1964 లో జరిగింది, ఇది XF926 యొక్క చివరి ఫ్లైట్ 12 జనవరి 1964 న జరుగుతోం"&amp;"ది. మొత్తంగా ఈ ప్రాజెక్టు ధర million 20 మిలియన్లు. [10] ఈ కార్యక్రమం ముగిసే సమయానికి, గ్రేట్ బ్రిటన్లో ఒక పరిశోధనా విమానానికి ఇప్పటి వరకు అత్యంత ఖరీదైనదిగా పరిగణించబడుతుంది, ప్రతి విమానం విమానానికి సిద్ధంగా ఉండటానికి నియమించబడిన ఎయిర్‌ఫ్రేమ్‌ను సిద్ధంగా ఉ"&amp;"ంచడానికి ""నరమాంసానికి"" చేయవలసి ఉంటుంది. [6] ఏప్రిల్ 1966 లో, 188 ఫ్యూజ్‌లేజెస్ రెండూ షూబరీనెస్ వద్ద రుజువు మరియు ప్రయోగాత్మక స్థాపనకు రవాణా చేయబడ్డాయి, ఎసెక్స్ గన్నరీ ట్రయల్స్‌కు లక్ష్యాలుగా వ్యవహరించడానికి, కానీ 1972 లో, XF926 ను కూల్చివేసి, RAF కాస్ఫో"&amp;"ర్డ్‌కు (దాని ఇంజన్లు లేకుండా) బోధనా ఎయిర్ఫ్రేమ్ 8368M గా పనిచేయడానికి తరలించబడింది (దాని ఇంజన్లు లేకుండా) , మరియు ష్రాప్‌షైర్‌లోని రాయల్ ఎయిర్ ఫోర్స్ మ్యూజియం కాస్ఫోర్డ్ వద్ద భద్రపరచబడింది. [1] XF923 తరువాత ఫౌల్నెస్ వద్ద రద్దు చేయబడింది. [10] ప్రపంచంలోని"&amp;" చెత్త విమానాల నుండి డేటా: మార్గదర్శక వైఫల్యాల నుండి మల్టి మిలియన్ డాలర్ల విపత్తుల వరకు, [10] బ్రిస్టల్ విమానం 1910 నుండి [11] సాధారణ లక్షణాల పనితీరు బ్రిస్టల్ 188 XF923 కొంతమంది వ్యక్తులలో (1962) ప్రముఖంగా ప్రదర్శించబడింది, ఇది ప్రధానంగా బ్రిస్టల్‌లో చిత"&amp;"్రీకరించబడింది. [ 1] పోల్చదగిన పాత్ర, ఆకృతీకరణ మరియు యుగం యొక్క విమానం")</f>
        <v>బ్రిస్టల్ 188 అనేది 1950 లలో బ్రిస్టల్ ఎయిర్‌ప్లేన్ కంపెనీ నిర్మించిన బ్రిటిష్ సూపర్సోనిక్ రీసెర్చ్ విమానం. దాని పొడవు, సన్నని క్రాస్-సెక్షన్ మరియు ఉద్దేశించిన ప్రయోజనం దీనికి "జ్వలించే పెన్సిల్" అని మారుపేరు పెట్టడానికి దారితీసింది. [1] హై స్పీడ్ (మాక్ 3) నిఘా విమానం కోసం ఈ విమానం కార్యాచరణ అవసరాన్ని కలిగి ఉంది, ఇది చివరికి అవ్రో 730 గా అభివృద్ధి చెందింది. 730 ఎక్కువ కాలం అధిక వేగంతో పనిచేస్తుందని భావించినందున, ఎక్కువ డేటా అవసరం స్పీడ్ ఆపరేషన్స్, కార్యాచరణ అవసరానికి దారితీస్తుంది ER.134T మాక్ 2 కన్నా ఎక్కువ వేగంతో ఉన్న టెస్ట్‌బెడ్ కోసం ER.134T ఈ విమానం ఈ వేగంతో ఎక్కువ కాలం పాటు నడుస్తుందని భావించారు, అటువంటి విమానం మీద గతి తాపన ప్రభావాలను అధ్యయనం చేయడానికి వీలు కల్పిస్తుంది. ఈ విమానం 300 సెల్సియస్ చుట్టూ చర్మ ఉష్ణోగ్రతతో గణనీయమైన సమయాన్ని వెచ్చిస్తుందని భావించారు. [1] అనేక సంస్థలు ఈ అధునాతన స్పెసిఫికేషన్‌పై ఆసక్తిని కనబరిచాయి మరియు చివరికి కాంట్రాక్ట్ (6/ACFT/10144) ఫిబ్రవరి 1953 లో బ్రిస్టల్ విమానాలకు ఇవ్వబడింది. బ్రిస్టల్ ఈ ప్రాజెక్టుకు టైప్ నంబర్ 188 ఇచ్చింది, వీటిలో మూడు విమానాలు నిర్మించాల్సి ఉంది, ఒకటి స్వచ్ఛమైనది ఫ్లైట్ టెస్టింగ్ కోసం టెస్ట్ బెడ్ మరియు మిగతా రెండు (కన్స్ట్రక్టర్ నంబర్లు 13518 మరియు 13519). కాంట్రాక్ట్ సంఖ్య కింద KC/2M/04/CB.42 (B) సీరియల్ నంబర్లు XF923 మరియు XF926 మరియు XF926 4 జనవరి 1954 న ఎగురుతున్న రెండింటికి ఇవ్వబడ్డాయి. అవ్రో 730 మాక్ 3 నిఘా బాంబర్ అభివృద్ధికి తోడ్పడటానికి, మరో మూడు విమానాలను ఆదేశించారు (సీరియల్ నంబర్లు XK429, XK434 మరియు XK436). రక్షణ వ్యయం గురించి ఆ సంవత్సరం సమీక్షలో భాగంగా 1957 లో అవ్రో 730 ప్రోగ్రామ్ రద్దు చేయబడినప్పుడు ఫాలో-అప్ ఆర్డర్ రద్దు చేయబడింది. 188 ప్రాజెక్ట్ హై స్పీడ్ రీసెర్చ్ విమానంగా కొనసాగింది. [1] విమానం యొక్క అధునాతన స్వభావం అంటే కొత్త నిర్మాణ పద్ధతులను అభివృద్ధి చేయవలసి ఉంది. నిర్మాణానికి అనేక పదార్థాలు పరిగణించబడ్డాయి మరియు ఉక్కు యొక్క రెండు స్పెషలిస్ట్ గ్రేడ్‌లు ఎంపిక చేయబడ్డాయి: టైటానియం-స్టెబిలైజ్డ్ 18-8 ఆస్టెనిటిక్ స్టీల్ మరియు గ్యాస్ టర్బైన్లలో 12%-CR ఉక్కు (ఫిర్త్-వైకర్స్ రెక్స్ 448). నిర్మాణం ప్రారంభించడానికి తగిన పరిమాణంలో మెరుగైన సహనాలకు వీటిని తయారు చేయాల్సి వచ్చింది. తేనెగూడు కేంద్రంతో 12% క్రోమియం స్టెయిన్లెస్ స్టీల్ బయటి చర్మం నిర్మాణానికి ఉపయోగించబడింది, దీనికి పెయింట్ వర్తించలేదు. రివర్టింగ్ అనేది నిర్మాణానికి సంభావ్య పద్ధతి, అయితే పిడిల్ వెల్డింగ్ అని పిలువబడే ఆర్గాన్ గ్యాస్ కవచాన్ని ఉపయోగించి కొత్త ఆర్క్ వెల్డింగ్ టెక్నిక్ ఉపయోగించబడింది. ఈ పద్ధతిలో చాలా ఆలస్యం జరిగింది, ఇది సంతృప్తికరంగా ఉంది. W. G. ఆర్మ్‌స్ట్రాంగ్ విట్‌వర్త్ కంపెనీ ఈ కాలంలో బ్రిస్టల్‌కు గణనీయమైన సాంకేతిక సహాయం మరియు సహాయాన్ని అందించింది; వారు ఎయిర్ఫ్రేమ్ యొక్క ప్రధాన విభాగాలను సబ్ కాంట్రాక్టర్‌గా ఉత్పత్తి చేశారు. XB-70 వాల్‌కైరీ బాంబర్‌తో ఉత్తర అమెరికా స్టెయిన్‌లెస్ స్టీల్ తేనెగూడు షీట్ మెటల్ యొక్క ఆర్గాన్ వెల్డింగ్ యొక్క అదే పద్ధతులను ఉపయోగించారు. ఫ్యూజ్డ్-క్వార్ట్జ్ విండ్‌స్క్రీన్ మరియు పందిరి మరియు కాక్‌పిట్ రిఫ్రిజరేషన్ సిస్టమ్ రూపకల్పన చేయబడ్డాయి మరియు అమర్చబడ్డాయి, కాని అవి రూపకల్పన చేయబడిన వాతావరణంలో ఎప్పుడూ పరీక్షించబడలేదు. విమానానికి స్పెసిఫికేషన్‌కు వేర్వేరు గాలి తీసుకోవడం, ఇంజన్లు మరియు ప్రొపెల్లింగ్ నాజిల్‌లను అమర్చడానికి అనుమతించిన ఇంజిన్ ఇన్‌స్టాలేషన్‌లు అవసరం. [2] 188 మొదట అవాన్ ఇంజన్లను కలిగి ఉండటానికి ఉద్దేశించబడింది, కాని సగం టన్ను తేలికైన ప్రతి గైరాన్ జూనియర్ జూన్ 1957 లో ప్రత్యామ్నాయంగా ఉంది, ఇంజిన్లు పొడవైన నాసెల్లెస్ మరియు జెట్ పైపులతో మరింత ముందుకు సాగాయి. [3] గైరాన్ జూనియర్ అప్పుడు సాండర్స్-రో SR.177 సూపర్సోనిక్ ఇంటర్‌సెప్టర్ కోసం అభివృద్ధిలో ఉన్నాడు మరియు పూర్తిగా వేరియబుల్ రీహీట్‌ను కలిగి ఉన్నాడు, ఇది పొడి మరియు పూర్తి రీహీట్ మధ్య థ్రస్ట్‌లో సున్నితమైన వైవిధ్యాన్ని సాధించింది, కాబట్టి నిరంతర వైవిధ్యాన్ని ఇచ్చే ప్రపంచంలో మొదటిది కావడం నిష్క్రియ నుండి మాక్స్ రిహీట్ వరకు థ్రస్ట్. [4] పవర్‌ప్లాంట్ యొక్క ఈ ఎంపిక 188 లో 25 నిమిషాల సాధారణ ఓర్పును కలిగి ఉంది, అవసరమైన హై-స్పీడ్ పరిశోధన పరీక్షలకు ఎక్కువసేపు సరిపోదు. చీఫ్ టెస్ట్ పైలట్ గాడ్ఫ్రే ఎల్. ఆటో 188 సబ్సోనిక్ నుండి సూపర్సోనిక్ విమానానికి సజావుగా మారినప్పటికీ, గైరాన్ జూనియర్ ఇంజన్లు ఆ వేగానికి మించి పెరిగే అవకాశం ఉంది, దీనివల్ల విమానం పిచ్ మరియు యావ్ అవుతుంది. ఏరోడైనమిక్ మరియు ఫ్లట్టర్ సమస్యలను పరిష్కరించడానికి, పెద్ద సంఖ్యలో స్కేల్ మోడల్స్ పరీక్షించబడ్డాయి. కొన్ని, మార్చబడిన రాకెట్ బూస్టర్‌లపై అమర్చబడి, ఉచిత-విమాన పరిశోధన కోసం రే అబెర్‌పోర్త్ నుండి ప్రారంభించబడ్డాయి. [5] మే 1960 లో, మొదటి ఎయిర్‌ఫ్రేమ్ రే బెడ్‌ఫోర్డ్‌కు వెళ్లేముందు, వేడి మరియు వేడిచేసిన నిర్మాణ పరీక్షల కోసం ఫార్న్‌బరోలోని రాయల్ ఎయిర్‌క్రాఫ్ట్ స్థాపనకు పంపబడింది. XF923 26 ఏప్రిల్ 1961 న మొదటి టాక్సీ ట్రయల్స్ చేపట్టింది, అయినప్పటికీ సమస్యల కారణంగా, మొదటి ఫ్లైట్ 14 ఏప్రిల్ 1962 వరకు లేదు. [6] XF923 బ్రిస్టల్‌తో దాని ప్రారంభ విమానాలు మరియు మూల్యాంకనం కోసం MOA కి మార్చడానికి ముందు ఉండటానికి ఉద్దేశించబడింది. XF926 26 ఏప్రిల్ 1963 న XF923S ఇంజిన్లను ఉపయోగించి మొదటి విమానంలో ఉంది. XF926 దాని ఎగిరే కార్యక్రమానికి రే బెడ్‌ఫోర్డ్‌కు ఇవ్వబడింది. [6] 51 విమానాలలో, ఇది 36,000 అడుగులు (11,000 మీ) వద్ద మాక్ 1.88 (1,440 mph: 2,300 km/h) పై వేగంతో చేరుకుంది. [7] పొడవైన సబ్సోనిక్ ఫ్లైట్ 48 నిమిషాలు మాత్రమే కొనసాగింది, ఎందుకంటే దాని కార్యాచరణ ఎత్తును చేరుకోవడానికి దాని ఇంధనంలో 70% అవసరం. [1] మొట్టమొదటి నమూనా సెప్టెంబర్ 1962 లో మొదటి బహిరంగంగా కనిపించింది, ఆ సంవత్సరం ఫర్న్‌బరో ఎయిర్ షోలో మైదానంలో మరియు గాలిలో ప్రదర్శించబడింది. అదే సంవత్సరంలో కొంతమంది ఈ చిత్రంలో విమానం కనిపిస్తుంది. [8] పరీక్ష సమయంలో సేకరించిన కొలతలు ఆన్‌బోర్డ్‌లో నమోదు చేయబడ్డాయి మరియు రికార్డింగ్ కోసం గ్రౌండ్ స్టేషన్‌కు ప్రసారం చేయబడ్డాయి. [9] ప్రసారం చేయబడిన విమాన సమాచారం అంటే "గ్రౌండ్ పైలట్" పైలట్‌కు సలహా ఇవ్వగలదు. ఈ ప్రాజెక్ట్ అనేక సమస్యలను ఎదుర్కొంది, ప్రధాన విషయం ఏమిటంటే, ఇంజిన్ల ఇంధన వినియోగం విమానం ఎయిర్ఫ్రేమ్ యొక్క "థర్మల్ నానబెట్టడం" ను అంచనా వేయడానికి అధిక వేగంతో ప్రయాణించడానికి అనుమతించలేదు, ఇది ప్రధాన పరిశోధనా ప్రాంతాలలో ఒకటి దర్యాప్తు చేయడానికి నిర్మించబడింది. ఇంధన లీక్‌లతో కలిపి, మాక్ 2 యొక్క డిజైన్ వేగాన్ని చేరుకోలేకపోవడం మరియు దాదాపు 300 mph (480 కిమీ/గం) వద్ద టేకాఫ్ వేగం, పరీక్ష దశ తీవ్రంగా రాజీపడింది. [7] ఏదేమైనా, 188 కార్యక్రమం చివరికి వదిలివేయబడినప్పటికీ, పొందిన జ్ఞానం మరియు సాంకేతిక సమాచారం భవిష్యత్ కాంకోర్డ్ ప్రోగ్రామ్ కోసం కొంత ఉపయోగం కోసం ఉంచబడింది. స్టెయిన్లెస్ స్టీల్ వాడకంపై పరిశోధన యొక్క అసంబద్ధమైన స్వభావం సాంప్రదాయిక అల్యూమినియం మిశ్రమాల నుండి కాంకోర్డ్స్ ను మాక్ పరిమితి 2.2 తో నిర్మించటానికి దారితీసింది. గైరాన్ జూనియర్ ఇంజిన్‌తో పొందిన అనుభవం, ఇది నిరంతర సూపర్సోనిక్ ఆపరేషన్ కోసం రూపొందించిన మొట్టమొదటి బ్రిటిష్ గ్యాస్ టర్బైన్, అదనంగా బ్రిస్టల్ (తరువాత రోల్స్ రాయిస్) ఒలింపస్ 593 పవర్‌ప్లాంట్ అభివృద్ధికి సహాయపడింది, ఇది కాంకోర్డ్ మరియు BAC TSR-2 రెండింటిలోనూ ఉపయోగించబడింది . [[ అన్ని అభివృద్ధిని రద్దు చేసినట్లు ప్రకటన 1964 లో జరిగింది, ఇది XF926 యొక్క చివరి ఫ్లైట్ 12 జనవరి 1964 న జరుగుతోంది. మొత్తంగా ఈ ప్రాజెక్టు ధర million 20 మిలియన్లు. [10] ఈ కార్యక్రమం ముగిసే సమయానికి, గ్రేట్ బ్రిటన్లో ఒక పరిశోధనా విమానానికి ఇప్పటి వరకు అత్యంత ఖరీదైనదిగా పరిగణించబడుతుంది, ప్రతి విమానం విమానానికి సిద్ధంగా ఉండటానికి నియమించబడిన ఎయిర్‌ఫ్రేమ్‌ను సిద్ధంగా ఉంచడానికి "నరమాంసానికి" చేయవలసి ఉంటుంది. [6] ఏప్రిల్ 1966 లో, 188 ఫ్యూజ్‌లేజెస్ రెండూ షూబరీనెస్ వద్ద రుజువు మరియు ప్రయోగాత్మక స్థాపనకు రవాణా చేయబడ్డాయి, ఎసెక్స్ గన్నరీ ట్రయల్స్‌కు లక్ష్యాలుగా వ్యవహరించడానికి, కానీ 1972 లో, XF926 ను కూల్చివేసి, RAF కాస్ఫోర్డ్‌కు (దాని ఇంజన్లు లేకుండా) బోధనా ఎయిర్ఫ్రేమ్ 8368M గా పనిచేయడానికి తరలించబడింది (దాని ఇంజన్లు లేకుండా) , మరియు ష్రాప్‌షైర్‌లోని రాయల్ ఎయిర్ ఫోర్స్ మ్యూజియం కాస్ఫోర్డ్ వద్ద భద్రపరచబడింది. [1] XF923 తరువాత ఫౌల్నెస్ వద్ద రద్దు చేయబడింది. [10] ప్రపంచంలోని చెత్త విమానాల నుండి డేటా: మార్గదర్శక వైఫల్యాల నుండి మల్టి మిలియన్ డాలర్ల విపత్తుల వరకు, [10] బ్రిస్టల్ విమానం 1910 నుండి [11] సాధారణ లక్షణాల పనితీరు బ్రిస్టల్ 188 XF923 కొంతమంది వ్యక్తులలో (1962) ప్రముఖంగా ప్రదర్శించబడింది, ఇది ప్రధానంగా బ్రిస్టల్‌లో చిత్రీకరించబడింది. [ 1] పోల్చదగిన పాత్ర, ఆకృతీకరణ మరియు యుగం యొక్క విమానం</v>
      </c>
      <c r="E148" s="1" t="s">
        <v>3056</v>
      </c>
      <c r="M148" s="1" t="s">
        <v>1149</v>
      </c>
      <c r="N148" s="1" t="str">
        <f>IFERROR(__xludf.DUMMYFUNCTION("GOOGLETRANSLATE(M:M, ""en"", ""te"")"),"ప్రయోగాత్మక విమానం")</f>
        <v>ప్రయోగాత్మక విమానం</v>
      </c>
      <c r="O148" s="1" t="s">
        <v>1192</v>
      </c>
      <c r="P148" s="1" t="s">
        <v>2341</v>
      </c>
      <c r="Q148" s="1" t="str">
        <f>IFERROR(__xludf.DUMMYFUNCTION("GOOGLETRANSLATE(P:P, ""en"", ""te"")"),"బ్రిస్టల్ ఎయిర్‌ప్లేన్ కంపెనీ")</f>
        <v>బ్రిస్టల్ ఎయిర్‌ప్లేన్ కంపెనీ</v>
      </c>
      <c r="R148" s="1" t="s">
        <v>2342</v>
      </c>
      <c r="U148" s="4">
        <v>22750.0</v>
      </c>
      <c r="V148" s="1" t="s">
        <v>3057</v>
      </c>
      <c r="W148" s="1">
        <v>1.0</v>
      </c>
      <c r="X148" s="1" t="s">
        <v>3058</v>
      </c>
      <c r="Y148" s="1" t="s">
        <v>3059</v>
      </c>
      <c r="Z148" s="1" t="s">
        <v>2893</v>
      </c>
      <c r="AA148" s="1" t="s">
        <v>3060</v>
      </c>
      <c r="AD148" s="1" t="s">
        <v>3061</v>
      </c>
      <c r="AE148" s="1" t="s">
        <v>3062</v>
      </c>
      <c r="AI148" s="1" t="s">
        <v>193</v>
      </c>
      <c r="AM148" s="1" t="s">
        <v>983</v>
      </c>
      <c r="AN148" s="1" t="str">
        <f>IFERROR(__xludf.DUMMYFUNCTION("GOOGLETRANSLATE(AM:AM, ""en"", ""te"")"),"రాయల్ ఎయిర్క్రాఫ్ట్ స్థాపన")</f>
        <v>రాయల్ ఎయిర్క్రాఫ్ట్ స్థాపన</v>
      </c>
      <c r="AO148" s="1" t="s">
        <v>984</v>
      </c>
      <c r="BB148" s="1">
        <v>1964.0</v>
      </c>
      <c r="BO148" s="1" t="s">
        <v>3063</v>
      </c>
    </row>
    <row r="149">
      <c r="A149" s="1" t="s">
        <v>3064</v>
      </c>
      <c r="B149" s="1" t="str">
        <f>IFERROR(__xludf.DUMMYFUNCTION("GOOGLETRANSLATE(A:A, ""en"", ""te"")"),"Fuji fa-200 ఏరో సుబారు")</f>
        <v>Fuji fa-200 ఏరో సుబారు</v>
      </c>
      <c r="C149" s="1" t="s">
        <v>3065</v>
      </c>
      <c r="D149" s="1" t="str">
        <f>IFERROR(__xludf.DUMMYFUNCTION("GOOGLETRANSLATE(C:C, ""en"", ""te"")"),"ఫుజి FA-200 ఏరో సుబారు జపాన్లోని ఫుజి హెవీ ఇండస్ట్రీస్ నిర్మించిన సింగిల్-ఇంజిన్ పిస్టన్-శక్తితో పనిచేసే మోనోప్లేన్. ఫుజి హెవీ ఇండస్ట్రీస్ నాలుగు-సీట్ల తేలికపాటి విమానం, 1964 లో ఫుజి FA-200 ఏరో సుబారు, 12 ఆగస్టు 1965 న ఎగురుతున్న మొదటి నమూనా అభివృద్ధిని ప"&amp;"్రారంభించింది. [1] ఇది తక్కువ-వింగ్ ఆల్-మెటల్ విమానం, ఇది స్థిర నోస్‌వీల్ అండర్ క్యారేజ్ మరియు స్లైడింగ్ పందిరితో అమర్చబడి ఉంటుంది. ఇది మొదటి జూలై 1966 న జపాన్లో ధృవీకరించబడింది, అమెరికాలో ధృవీకరణ 26 సెప్టెంబర్ 1967 న సంభవించింది. [1] ఉత్పత్తి మార్చి 1968"&amp;" లో ప్రారంభమైంది, 1986 వరకు కొనసాగుతోంది, మొత్తం 275 నిర్మించబడింది. [2] జేన్ యొక్క ఆల్ ది వరల్డ్ విమానాల నుండి డేటా, 1976-1977 [1] సాధారణ లక్షణాల పనితీరు")</f>
        <v>ఫుజి FA-200 ఏరో సుబారు జపాన్లోని ఫుజి హెవీ ఇండస్ట్రీస్ నిర్మించిన సింగిల్-ఇంజిన్ పిస్టన్-శక్తితో పనిచేసే మోనోప్లేన్. ఫుజి హెవీ ఇండస్ట్రీస్ నాలుగు-సీట్ల తేలికపాటి విమానం, 1964 లో ఫుజి FA-200 ఏరో సుబారు, 12 ఆగస్టు 1965 న ఎగురుతున్న మొదటి నమూనా అభివృద్ధిని ప్రారంభించింది. [1] ఇది తక్కువ-వింగ్ ఆల్-మెటల్ విమానం, ఇది స్థిర నోస్‌వీల్ అండర్ క్యారేజ్ మరియు స్లైడింగ్ పందిరితో అమర్చబడి ఉంటుంది. ఇది మొదటి జూలై 1966 న జపాన్లో ధృవీకరించబడింది, అమెరికాలో ధృవీకరణ 26 సెప్టెంబర్ 1967 న సంభవించింది. [1] ఉత్పత్తి మార్చి 1968 లో ప్రారంభమైంది, 1986 వరకు కొనసాగుతోంది, మొత్తం 275 నిర్మించబడింది. [2] జేన్ యొక్క ఆల్ ది వరల్డ్ విమానాల నుండి డేటా, 1976-1977 [1] సాధారణ లక్షణాల పనితీరు</v>
      </c>
      <c r="E149" s="1" t="s">
        <v>3066</v>
      </c>
      <c r="M149" s="1" t="s">
        <v>3067</v>
      </c>
      <c r="N149" s="1" t="str">
        <f>IFERROR(__xludf.DUMMYFUNCTION("GOOGLETRANSLATE(M:M, ""en"", ""te"")"),"సివిల్ లైట్ విమానం")</f>
        <v>సివిల్ లైట్ విమానం</v>
      </c>
      <c r="P149" s="1" t="s">
        <v>3068</v>
      </c>
      <c r="Q149" s="1" t="str">
        <f>IFERROR(__xludf.DUMMYFUNCTION("GOOGLETRANSLATE(P:P, ""en"", ""te"")"),"ఫుజి")</f>
        <v>ఫుజి</v>
      </c>
      <c r="R149" s="2" t="s">
        <v>3069</v>
      </c>
      <c r="U149" s="4">
        <v>23966.0</v>
      </c>
      <c r="V149" s="1">
        <v>275.0</v>
      </c>
      <c r="W149" s="7">
        <v>44563.0</v>
      </c>
      <c r="X149" s="1" t="s">
        <v>3070</v>
      </c>
      <c r="Y149" s="1" t="s">
        <v>3071</v>
      </c>
      <c r="Z149" s="1" t="s">
        <v>3072</v>
      </c>
      <c r="AA149" s="1" t="s">
        <v>3073</v>
      </c>
      <c r="AB149" s="1" t="s">
        <v>765</v>
      </c>
      <c r="AD149" s="1" t="s">
        <v>3074</v>
      </c>
      <c r="AE149" s="1" t="s">
        <v>3075</v>
      </c>
      <c r="AF149" s="1" t="s">
        <v>3076</v>
      </c>
      <c r="AG149" s="1" t="s">
        <v>3077</v>
      </c>
      <c r="AH149" s="1" t="s">
        <v>3078</v>
      </c>
      <c r="AJ149" s="1" t="s">
        <v>3079</v>
      </c>
      <c r="AP149" s="1" t="s">
        <v>253</v>
      </c>
      <c r="AX149" s="1">
        <v>1968.0</v>
      </c>
      <c r="AZ149" s="1" t="s">
        <v>2404</v>
      </c>
      <c r="BA149" s="1" t="s">
        <v>3080</v>
      </c>
      <c r="BE149" s="1" t="s">
        <v>3081</v>
      </c>
      <c r="BI149" s="1" t="s">
        <v>3082</v>
      </c>
      <c r="BJ149" s="1" t="s">
        <v>3083</v>
      </c>
      <c r="BN149" s="1">
        <v>6.34</v>
      </c>
      <c r="BT149" s="1" t="s">
        <v>3084</v>
      </c>
    </row>
    <row r="150">
      <c r="A150" s="1" t="s">
        <v>3085</v>
      </c>
      <c r="B150" s="1" t="str">
        <f>IFERROR(__xludf.DUMMYFUNCTION("GOOGLETRANSLATE(A:A, ""en"", ""te"")"),"హీంకెల్ హస్ 3")</f>
        <v>హీంకెల్ హస్ 3</v>
      </c>
      <c r="C150" s="1" t="s">
        <v>3086</v>
      </c>
      <c r="D150" s="1" t="str">
        <f>IFERROR(__xludf.DUMMYFUNCTION("GOOGLETRANSLATE(C:C, ""en"", ""te"")"),"హీంకెల్ హెస్ 3 (హెస్ - హీంకెల్ స్ట్రాల్ట్రీబ్వెర్కే) ఒక విమానానికి శక్తినిచ్చే ప్రపంచంలో మొట్టమొదటి కార్యాచరణ జెట్ ఇంజిన్. హన్స్ వాన్ ఓహైన్ చేత రూపొందించబడిన హీంకెల్ వద్ద పనిచేస్తున్నప్పుడు, ఇంజిన్ మొదట హీంకెల్ అతను 178 యొక్క ప్రాధమిక శక్తిగా ఎగిరింది, 27"&amp;" ఆగస్టు 1939 న ఎరిక్ వార్సిట్జ్ చేత పైలట్ చేయబడింది. విజయవంతం అయినప్పటికీ, ఇంజిన్ నిజంగా ఉపయోగకరంగా ఉండటానికి చాలా తక్కువ థ్రస్ట్ కలిగి ఉంది మరియు పని ప్రారంభమైంది మరింత శక్తివంతమైన హీంకెల్ వారి మొదటి ఉత్పత్తి రూపకల్పనగా హెస్ 8 లో. HES 3 డిజైన్ ఎక్కువగా H"&amp;"ES 1 పై ఆధారపడింది, కాని HES 1 లో ఉపయోగించిన హైడ్రోజన్ వాయువుకు బదులుగా ద్రవ ఇంధనాన్ని కాల్చడానికి మార్చబడింది. మొదటి HES 3 డిజైన్ సాధారణంగా HES 1 కి సమానంగా ఉంటుంది, 8-బ్లేడ్ ప్రేరక మరియు 16-బ్లేడ్ ఉపయోగించి సెంట్రిఫ్యూగల్ కంప్రెసర్. కంప్రెస్డ్ గాలి కంప్"&amp;"రెసర్ మరియు టర్బైన్ మధ్య వార్షిక దహన గదిలోకి ప్రవహించింది, ఇది ఇంజిన్‌ను ఎక్కువసేపు చేసింది. [సైటేషన్ అవసరం] మొదటి ఉదాహరణ మార్చి 1938 న బెంచ్ పరీక్షించబడింది, కాని డిజైన్ థ్రస్ట్‌కు చేరుకోలేదు ఎందుకంటే ఒక చిన్న కంప్రెసర్ మరియు కంబస్టర్ ఫ్రంటల్ ప్రాంతాన్ని"&amp;" తగ్గించడానికి ఉపయోగిస్తారు. [1] మాక్స్ హాన్, హీంకెల్ నుండి, మే 31, 1939, యుఎస్ పేటెంట్ కోసం, సెప్టెంబర్ 16, 1941 లో మంజూరు చేయబడింది: 'ఎయిర్క్రాఫ్ట్ పవర్ ప్లాంట్', యుఎస్ 2256198, వాన్ ఓహైన్ డిజైన్‌తో. మెరుగైన ఇంజిన్, HES 3B, 14-బ్లేడ్ ప్రేరక మరియు 16 బ్ల"&amp;"ేడ్ సెంట్రిఫ్యూగల్ కంప్రెసర్ కలిగి ఉంది. వ్యాసాన్ని తగ్గించడానికి, యాన్యులర్ కంబస్టర్ యొక్క విశాలమైన భాగాన్ని ఇంపెల్లర్‌కు చిన్న వ్యాసం కలిగిన అక్షసంబంధ ప్రవేశానికి అనుగుణంగా ఉంచారు. ఇంపెల్లర్ నుండి నిష్క్రమణ వద్ద గాలి ముందుకు ప్రవహించింది, తరువాత 180 డిగ"&amp;"్రీల ద్వారా కంబస్టర్ ద్వారా వెనుక వైపుకు ప్రవహిస్తుంది. అప్పుడు ప్రవాహం టర్బైన్‌లోకి ప్రవేశించడానికి రేడియల్‌గా లోపలికి మార్చబడింది. అసలు డిజైన్ వలె కాంపాక్ట్ కాకపోయినప్పటికీ, 3 బి చాలా సరళమైనది. వెనుక రోలర్ బేరింగ్‌ను చల్లబరచడానికి ఇంధనం ఉపయోగించబడింది, "&amp;"ఇది ఇంధనాన్ని కూడా వేడి చేసింది. [2] ఈ ఇంజిన్ 1939 ప్రారంభంలో పూర్తయింది, మరియు మిగిలిన హీంకెల్ అతను 118 డైవ్ బాంబర్ ప్రోటోటైప్‌లలో ఒకటి ఫ్లైట్-పరీక్షించబడింది. విమాన పరీక్షలు విపరీతమైన రహస్యంగా జరిగాయి, ప్రొపెల్లర్ పవర్ కింద బయలుదేరి, ల్యాండింగ్, మరియు ఇ"&amp;"తర కార్మికులు రాకముందే తెల్లవారుజామున మాత్రమే ఎగురుతూ. పరీక్ష సజావుగా సాగింది, కాని ఇంజిన్ చివరికి దాని టర్బైన్‌ను కాల్చివేసింది. HE 178 ఎయిర్‌ఫ్రేమ్ పూర్తయిన తర్వాత రెండవ ఇంజిన్ పూర్తయింది, కాబట్టి నేరుగా పూర్తి విమాన పరీక్షలకు వెళ్లాలని నిర్ణయించారు. హై"&amp;"-స్పీడ్ టాక్సీ పరీక్షల సమయంలో ఆగస్టు 24 న ఒక చిన్న హాప్ జరిగింది, తరువాత ఆగస్టు 27 న పూర్తి విమానంలో, జెట్ పవర్ కింద మాత్రమే ఎగురుతున్న మొదటి విమానం. పరీక్ష కొనసాగింది మరియు నవంబర్లో ఈ విమానం పెద్ద ఇంజిన్ అభివృద్ధికి నిధులు పొందాలనే ఆశతో RLM అధికారులకు ప్"&amp;"రదర్శించబడింది, కాని ఏమీ రాబోయేదిగా అనిపించలేదు. హన్స్ మౌచ్ తరువాత వాన్ ఓహెయిన్‌తో మాట్లాడుతూ RLM వాస్తవానికి చాలా ఆకట్టుకుంది, కాని హీంకెల్ యొక్క ఎయిర్‌ఫ్రేమ్ బృందానికి ఇంజిన్ అభివృద్ధిని చేపట్టే జ్ఞానం లేదని అతను ఆందోళన చెందాడు. బదులుగా అతను మరియు హెల్మ"&amp;"ుట్ షెల్ప్ రహస్యంగా అనేక విమాన ఇంజిన్ తయారీదారులను సందర్శించారు, అక్కడ ప్రోగ్రామ్‌లను ప్రారంభించడానికి ప్రయత్నించారు. మౌచ్ 1939 లో తన స్థానాన్ని విడిచిపెట్టాడు. అభివృద్ధి ఎక్కడ జరుగుతుందనే దానిపై షెల్ప్ అంతగా ఆందోళన చెందలేదు మరియు వెంటనే మరింత శక్తివంతమైన"&amp;" ఇంజిన్‌ను ఉత్పత్తి చేయడానికి హీంకెల్‌కు నిధులు సమకూర్చడం ప్రారంభించాడు. ఒక పెద్ద సంస్కరణపై పని, HES 6, వెంటనే ప్రారంభమైంది, మరియు 1939 చివరిలో హింకెల్ అతను 111 చివరిలో పరీక్షించబడింది. విజయవంతమైంది, 590 kp (1,300 lbf) పైన ఉన్న థ్రస్ట్‌ను పెంచుతుండగా, బరు"&amp;"వు 360 నుండి 420 కిలోల వరకు పెరిగింది. HE 280 ఫైటర్‌పై ప్రణాళికాబద్ధమైన HES 30 (109-006) ఇంజిన్‌లను నేరుగా ప్రత్యామ్నాయం చేయడానికి ఇంజిన్ల వ్యాసం చాలా పెద్దదిగా ఉంది, అందువల్ల డిజైన్ మరింత కాంపాక్ట్ హీంకెల్ HES 8 కి అనుకూలంగా వదిలివేయబడింది, ఇది సరళమైన ప్"&amp;"రవాహ దహన లేఅవుట్‌ను ఉపయోగిస్తుంది. [3] నుండి డేటా")</f>
        <v>హీంకెల్ హెస్ 3 (హెస్ - హీంకెల్ స్ట్రాల్ట్రీబ్వెర్కే) ఒక విమానానికి శక్తినిచ్చే ప్రపంచంలో మొట్టమొదటి కార్యాచరణ జెట్ ఇంజిన్. హన్స్ వాన్ ఓహైన్ చేత రూపొందించబడిన హీంకెల్ వద్ద పనిచేస్తున్నప్పుడు, ఇంజిన్ మొదట హీంకెల్ అతను 178 యొక్క ప్రాధమిక శక్తిగా ఎగిరింది, 27 ఆగస్టు 1939 న ఎరిక్ వార్సిట్జ్ చేత పైలట్ చేయబడింది. విజయవంతం అయినప్పటికీ, ఇంజిన్ నిజంగా ఉపయోగకరంగా ఉండటానికి చాలా తక్కువ థ్రస్ట్ కలిగి ఉంది మరియు పని ప్రారంభమైంది మరింత శక్తివంతమైన హీంకెల్ వారి మొదటి ఉత్పత్తి రూపకల్పనగా హెస్ 8 లో. HES 3 డిజైన్ ఎక్కువగా HES 1 పై ఆధారపడింది, కాని HES 1 లో ఉపయోగించిన హైడ్రోజన్ వాయువుకు బదులుగా ద్రవ ఇంధనాన్ని కాల్చడానికి మార్చబడింది. మొదటి HES 3 డిజైన్ సాధారణంగా HES 1 కి సమానంగా ఉంటుంది, 8-బ్లేడ్ ప్రేరక మరియు 16-బ్లేడ్ ఉపయోగించి సెంట్రిఫ్యూగల్ కంప్రెసర్. కంప్రెస్డ్ గాలి కంప్రెసర్ మరియు టర్బైన్ మధ్య వార్షిక దహన గదిలోకి ప్రవహించింది, ఇది ఇంజిన్‌ను ఎక్కువసేపు చేసింది. [సైటేషన్ అవసరం] మొదటి ఉదాహరణ మార్చి 1938 న బెంచ్ పరీక్షించబడింది, కాని డిజైన్ థ్రస్ట్‌కు చేరుకోలేదు ఎందుకంటే ఒక చిన్న కంప్రెసర్ మరియు కంబస్టర్ ఫ్రంటల్ ప్రాంతాన్ని తగ్గించడానికి ఉపయోగిస్తారు. [1] మాక్స్ హాన్, హీంకెల్ నుండి, మే 31, 1939, యుఎస్ పేటెంట్ కోసం, సెప్టెంబర్ 16, 1941 లో మంజూరు చేయబడింది: 'ఎయిర్క్రాఫ్ట్ పవర్ ప్లాంట్', యుఎస్ 2256198, వాన్ ఓహైన్ డిజైన్‌తో. మెరుగైన ఇంజిన్, HES 3B, 14-బ్లేడ్ ప్రేరక మరియు 16 బ్లేడ్ సెంట్రిఫ్యూగల్ కంప్రెసర్ కలిగి ఉంది. వ్యాసాన్ని తగ్గించడానికి, యాన్యులర్ కంబస్టర్ యొక్క విశాలమైన భాగాన్ని ఇంపెల్లర్‌కు చిన్న వ్యాసం కలిగిన అక్షసంబంధ ప్రవేశానికి అనుగుణంగా ఉంచారు. ఇంపెల్లర్ నుండి నిష్క్రమణ వద్ద గాలి ముందుకు ప్రవహించింది, తరువాత 180 డిగ్రీల ద్వారా కంబస్టర్ ద్వారా వెనుక వైపుకు ప్రవహిస్తుంది. అప్పుడు ప్రవాహం టర్బైన్‌లోకి ప్రవేశించడానికి రేడియల్‌గా లోపలికి మార్చబడింది. అసలు డిజైన్ వలె కాంపాక్ట్ కాకపోయినప్పటికీ, 3 బి చాలా సరళమైనది. వెనుక రోలర్ బేరింగ్‌ను చల్లబరచడానికి ఇంధనం ఉపయోగించబడింది, ఇది ఇంధనాన్ని కూడా వేడి చేసింది. [2] ఈ ఇంజిన్ 1939 ప్రారంభంలో పూర్తయింది, మరియు మిగిలిన హీంకెల్ అతను 118 డైవ్ బాంబర్ ప్రోటోటైప్‌లలో ఒకటి ఫ్లైట్-పరీక్షించబడింది. విమాన పరీక్షలు విపరీతమైన రహస్యంగా జరిగాయి, ప్రొపెల్లర్ పవర్ కింద బయలుదేరి, ల్యాండింగ్, మరియు ఇతర కార్మికులు రాకముందే తెల్లవారుజామున మాత్రమే ఎగురుతూ. పరీక్ష సజావుగా సాగింది, కాని ఇంజిన్ చివరికి దాని టర్బైన్‌ను కాల్చివేసింది. HE 178 ఎయిర్‌ఫ్రేమ్ పూర్తయిన తర్వాత రెండవ ఇంజిన్ పూర్తయింది, కాబట్టి నేరుగా పూర్తి విమాన పరీక్షలకు వెళ్లాలని నిర్ణయించారు. హై-స్పీడ్ టాక్సీ పరీక్షల సమయంలో ఆగస్టు 24 న ఒక చిన్న హాప్ జరిగింది, తరువాత ఆగస్టు 27 న పూర్తి విమానంలో, జెట్ పవర్ కింద మాత్రమే ఎగురుతున్న మొదటి విమానం. పరీక్ష కొనసాగింది మరియు నవంబర్లో ఈ విమానం పెద్ద ఇంజిన్ అభివృద్ధికి నిధులు పొందాలనే ఆశతో RLM అధికారులకు ప్రదర్శించబడింది, కాని ఏమీ రాబోయేదిగా అనిపించలేదు. హన్స్ మౌచ్ తరువాత వాన్ ఓహెయిన్‌తో మాట్లాడుతూ RLM వాస్తవానికి చాలా ఆకట్టుకుంది, కాని హీంకెల్ యొక్క ఎయిర్‌ఫ్రేమ్ బృందానికి ఇంజిన్ అభివృద్ధిని చేపట్టే జ్ఞానం లేదని అతను ఆందోళన చెందాడు. బదులుగా అతను మరియు హెల్ముట్ షెల్ప్ రహస్యంగా అనేక విమాన ఇంజిన్ తయారీదారులను సందర్శించారు, అక్కడ ప్రోగ్రామ్‌లను ప్రారంభించడానికి ప్రయత్నించారు. మౌచ్ 1939 లో తన స్థానాన్ని విడిచిపెట్టాడు. అభివృద్ధి ఎక్కడ జరుగుతుందనే దానిపై షెల్ప్ అంతగా ఆందోళన చెందలేదు మరియు వెంటనే మరింత శక్తివంతమైన ఇంజిన్‌ను ఉత్పత్తి చేయడానికి హీంకెల్‌కు నిధులు సమకూర్చడం ప్రారంభించాడు. ఒక పెద్ద సంస్కరణపై పని, HES 6, వెంటనే ప్రారంభమైంది, మరియు 1939 చివరిలో హింకెల్ అతను 111 చివరిలో పరీక్షించబడింది. విజయవంతమైంది, 590 kp (1,300 lbf) పైన ఉన్న థ్రస్ట్‌ను పెంచుతుండగా, బరువు 360 నుండి 420 కిలోల వరకు పెరిగింది. HE 280 ఫైటర్‌పై ప్రణాళికాబద్ధమైన HES 30 (109-006) ఇంజిన్‌లను నేరుగా ప్రత్యామ్నాయం చేయడానికి ఇంజిన్ల వ్యాసం చాలా పెద్దదిగా ఉంది, అందువల్ల డిజైన్ మరింత కాంపాక్ట్ హీంకెల్ HES 8 కి అనుకూలంగా వదిలివేయబడింది, ఇది సరళమైన ప్రవాహ దహన లేఅవుట్‌ను ఉపయోగిస్తుంది. [3] నుండి డేటా</v>
      </c>
      <c r="E150" s="1" t="s">
        <v>3087</v>
      </c>
      <c r="P150" s="1" t="s">
        <v>3088</v>
      </c>
      <c r="Q150" s="1" t="str">
        <f>IFERROR(__xludf.DUMMYFUNCTION("GOOGLETRANSLATE(P:P, ""en"", ""te"")"),"హీంకెల్-హైర్త్ మోటెన్‌వెర్కే")</f>
        <v>హీంకెల్-హైర్త్ మోటెన్‌వెర్కే</v>
      </c>
      <c r="R150" s="1" t="s">
        <v>3089</v>
      </c>
      <c r="X150" s="1" t="s">
        <v>3090</v>
      </c>
      <c r="BG150" s="1" t="s">
        <v>408</v>
      </c>
      <c r="BH150" s="2" t="s">
        <v>522</v>
      </c>
      <c r="BR150" s="1" t="s">
        <v>3091</v>
      </c>
      <c r="BS150" s="1" t="s">
        <v>3092</v>
      </c>
      <c r="BZ150" s="1" t="s">
        <v>3093</v>
      </c>
      <c r="EH150" s="1" t="s">
        <v>3094</v>
      </c>
      <c r="EI150" s="1">
        <v>1938.0</v>
      </c>
      <c r="EJ150" s="1" t="s">
        <v>3095</v>
      </c>
      <c r="EK150" s="1" t="s">
        <v>3096</v>
      </c>
      <c r="EL150" s="1" t="s">
        <v>3097</v>
      </c>
      <c r="EM150" s="1" t="s">
        <v>3098</v>
      </c>
      <c r="EN150" s="1" t="s">
        <v>3099</v>
      </c>
      <c r="EO150" s="1" t="s">
        <v>3100</v>
      </c>
      <c r="EP150" s="1" t="s">
        <v>3101</v>
      </c>
      <c r="EQ150" s="1" t="s">
        <v>3102</v>
      </c>
      <c r="ER150" s="1" t="s">
        <v>3103</v>
      </c>
      <c r="ES150" s="1">
        <v>2.8</v>
      </c>
      <c r="ET150" s="1" t="s">
        <v>3104</v>
      </c>
    </row>
    <row r="151">
      <c r="A151" s="1" t="s">
        <v>3105</v>
      </c>
      <c r="B151" s="1" t="str">
        <f>IFERROR(__xludf.DUMMYFUNCTION("GOOGLETRANSLATE(A:A, ""en"", ""te"")"),"SZD-36 కోబ్రా 15")</f>
        <v>SZD-36 కోబ్రా 15</v>
      </c>
      <c r="C151" s="1" t="s">
        <v>3106</v>
      </c>
      <c r="D151" s="1" t="str">
        <f>IFERROR(__xludf.DUMMYFUNCTION("GOOGLETRANSLATE(C:C, ""en"", ""te"")"),"SZD-36 కోబ్రా 1968 నుండి పోలాండ్‌లో రూపొందించబడిన మరియు ఉత్పత్తి చేయబడిన గ్లైడర్. SZD-36 SZD-24 FOKA యొక్క చివరి పునరావృతం, మెరుగైన నిర్మాణ పద్ధతులు మరియు పదార్థాలు మరియు ఫోకా 5 పై అనేక వివరాల మార్పులు 5. విమానం రూపొందించబడింది. ముఖ్యంగా టెక్సాస్‌లోని మార"&amp;"్ఫాలో జరిగిన 1970 వరల్డ్ గ్లైడింగ్ ఛాంపియన్‌షిప్‌కు, ఇక్కడ జె. వ్రోబ్లెవ్స్కీ 2 వ స్థానంలో నిలిచాడు మరియు ఎఫ్. కోబ్రా సాధారణ పైలట్లతో ప్రాచుర్యం పొందింది, దీని ఫలితంగా 290 మంది ఉత్పత్తి పరుగులు సాధించింది, వీటిలో 215 ఎగుమతి చేయబడ్డాయి. 1970 లో మార్ఫా వద్ద"&amp;" ఓపెన్ క్లాస్‌లో పోటీ పడటానికి, డబ్ల్యూ. ఓక్రామస్ మరియు ఎం. మైకుస్జ్వెస్కీ 17 మీటర్ల స్పాన్ వెర్షన్‌ను SZD-39 కోబ్రా 17 గా అభివృద్ధి చేశారు, ఇది ఎడ్వర్డ్ మకులా ద్వారా 5 వ స్థానంలో నిలిచింది. నిర్మాణం ప్రధానంగా కలపతో ప్లైవుడ్ స్కిన్డ్ సెమీ-మోనోకోక్ ఫ్యూజ్‌"&amp;"లేజ్, మందపాటి చర్మం గల రెక్కలు మరియు ఫైబర్‌గ్లాస్ కాక్‌పిట్ షెల్. అధిక G పరిమితులతో, రెక్కల ఎగువ ఉపరితలంపై అధిక VNE మరియు ప్రభావవంతమైన వేగంతో గాలి-బ్రేక్‌లను పరిమితం చేసే SZD-36 కోబ్రా ఏరోబాటిక్ మెషీన్‌గా ప్రాచుర్యం పొందింది. తప్పు రెక్క అటాచ్మెంట్ కారణంగ"&amp;"ా విపత్తు నిర్మాణ వైఫల్యం కేసులు ఉన్నాయి, చివరికి అటాచ్మెంట్ సమావేశాలలో ధరించే భాగాల వల్ల సంభవిస్తుంది. 2007 లో వింగ్ అటాచ్మెంట్ మెకానిజం [1] మరియు ఇలాంటి అసెంబ్లీ మెకానిజంతో గ్లైడర్‌తో మరొక మరణం కారణంగా ఘోరమైన ప్రమాదం జరిగిన తరువాత, [2] బ్రిటిష్ గ్లైడింగ"&amp;"్ అసోసియేషన్ కోబ్రా గ్లైడర్‌ల యజమానులకు భద్రతా హెచ్చరికను జారీ చేసింది. [3] Http://www.piotrp.de/szybowce/dszd36.htmgeneral లక్షణాల పనితీరు నుండి డేటా")</f>
        <v>SZD-36 కోబ్రా 1968 నుండి పోలాండ్‌లో రూపొందించబడిన మరియు ఉత్పత్తి చేయబడిన గ్లైడర్. SZD-36 SZD-24 FOKA యొక్క చివరి పునరావృతం, మెరుగైన నిర్మాణ పద్ధతులు మరియు పదార్థాలు మరియు ఫోకా 5 పై అనేక వివరాల మార్పులు 5. విమానం రూపొందించబడింది. ముఖ్యంగా టెక్సాస్‌లోని మార్ఫాలో జరిగిన 1970 వరల్డ్ గ్లైడింగ్ ఛాంపియన్‌షిప్‌కు, ఇక్కడ జె. వ్రోబ్లెవ్స్కీ 2 వ స్థానంలో నిలిచాడు మరియు ఎఫ్. కోబ్రా సాధారణ పైలట్లతో ప్రాచుర్యం పొందింది, దీని ఫలితంగా 290 మంది ఉత్పత్తి పరుగులు సాధించింది, వీటిలో 215 ఎగుమతి చేయబడ్డాయి. 1970 లో మార్ఫా వద్ద ఓపెన్ క్లాస్‌లో పోటీ పడటానికి, డబ్ల్యూ. ఓక్రామస్ మరియు ఎం. మైకుస్జ్వెస్కీ 17 మీటర్ల స్పాన్ వెర్షన్‌ను SZD-39 కోబ్రా 17 గా అభివృద్ధి చేశారు, ఇది ఎడ్వర్డ్ మకులా ద్వారా 5 వ స్థానంలో నిలిచింది. నిర్మాణం ప్రధానంగా కలపతో ప్లైవుడ్ స్కిన్డ్ సెమీ-మోనోకోక్ ఫ్యూజ్‌లేజ్, మందపాటి చర్మం గల రెక్కలు మరియు ఫైబర్‌గ్లాస్ కాక్‌పిట్ షెల్. అధిక G పరిమితులతో, రెక్కల ఎగువ ఉపరితలంపై అధిక VNE మరియు ప్రభావవంతమైన వేగంతో గాలి-బ్రేక్‌లను పరిమితం చేసే SZD-36 కోబ్రా ఏరోబాటిక్ మెషీన్‌గా ప్రాచుర్యం పొందింది. తప్పు రెక్క అటాచ్మెంట్ కారణంగా విపత్తు నిర్మాణ వైఫల్యం కేసులు ఉన్నాయి, చివరికి అటాచ్మెంట్ సమావేశాలలో ధరించే భాగాల వల్ల సంభవిస్తుంది. 2007 లో వింగ్ అటాచ్మెంట్ మెకానిజం [1] మరియు ఇలాంటి అసెంబ్లీ మెకానిజంతో గ్లైడర్‌తో మరొక మరణం కారణంగా ఘోరమైన ప్రమాదం జరిగిన తరువాత, [2] బ్రిటిష్ గ్లైడింగ్ అసోసియేషన్ కోబ్రా గ్లైడర్‌ల యజమానులకు భద్రతా హెచ్చరికను జారీ చేసింది. [3] Http://www.piotrp.de/szybowce/dszd36.htmgeneral లక్షణాల పనితీరు నుండి డేటా</v>
      </c>
      <c r="E151" s="1" t="s">
        <v>3107</v>
      </c>
      <c r="M151" s="1" t="s">
        <v>3108</v>
      </c>
      <c r="N151" s="1" t="str">
        <f>IFERROR(__xludf.DUMMYFUNCTION("GOOGLETRANSLATE(M:M, ""en"", ""te"")"),"గ్లైడర్ విమానం")</f>
        <v>గ్లైడర్ విమానం</v>
      </c>
      <c r="O151" s="1" t="s">
        <v>3109</v>
      </c>
      <c r="S151" s="1" t="s">
        <v>3110</v>
      </c>
      <c r="T151" s="1" t="str">
        <f>IFERROR(__xludf.DUMMYFUNCTION("GOOGLETRANSLATE(S:S, ""en"", ""te"")"),"డబ్ల్యూ. ఓకార్మస్, ఎ. మీస్ ఉండ్ ఎం. మైకుస్జ్వెస్కీ.")</f>
        <v>డబ్ల్యూ. ఓకార్మస్, ఎ. మీస్ ఉండ్ ఎం. మైకుస్జ్వెస్కీ.</v>
      </c>
      <c r="U151" s="4">
        <v>25568.0</v>
      </c>
      <c r="V151" s="1" t="s">
        <v>3111</v>
      </c>
      <c r="W151" s="1">
        <v>1.0</v>
      </c>
      <c r="X151" s="1" t="s">
        <v>3112</v>
      </c>
      <c r="Y151" s="1" t="s">
        <v>3113</v>
      </c>
      <c r="Z151" s="1" t="s">
        <v>3114</v>
      </c>
      <c r="AA151" s="1" t="s">
        <v>3115</v>
      </c>
      <c r="AB151" s="1" t="s">
        <v>3116</v>
      </c>
      <c r="AC151" s="1" t="s">
        <v>3117</v>
      </c>
      <c r="AE151" s="1" t="s">
        <v>3118</v>
      </c>
      <c r="AP151" s="1" t="s">
        <v>253</v>
      </c>
      <c r="BG151" s="1" t="s">
        <v>3119</v>
      </c>
      <c r="BH151" s="2" t="s">
        <v>3120</v>
      </c>
      <c r="BN151" s="1">
        <v>19.4</v>
      </c>
      <c r="BO151" s="1" t="s">
        <v>3121</v>
      </c>
      <c r="BP151" s="1" t="s">
        <v>3122</v>
      </c>
      <c r="BQ151" s="1" t="s">
        <v>3123</v>
      </c>
      <c r="BR151" s="1" t="s">
        <v>3124</v>
      </c>
      <c r="BS151" s="1" t="s">
        <v>3125</v>
      </c>
      <c r="BT151" s="1" t="s">
        <v>3126</v>
      </c>
      <c r="CC151" s="1" t="s">
        <v>3127</v>
      </c>
    </row>
    <row r="152">
      <c r="A152" s="1" t="s">
        <v>3128</v>
      </c>
      <c r="B152" s="1" t="str">
        <f>IFERROR(__xludf.DUMMYFUNCTION("GOOGLETRANSLATE(A:A, ""en"", ""te"")"),"ఫీసెలర్ ఫై 5")</f>
        <v>ఫీసెలర్ ఫై 5</v>
      </c>
      <c r="C152" s="1" t="s">
        <v>3129</v>
      </c>
      <c r="D152" s="1" t="str">
        <f>IFERROR(__xludf.DUMMYFUNCTION("GOOGLETRANSLATE(C:C, ""en"", ""te"")"),"ఫైసెలర్ ఫై 5 (గతంలో ఎఫ్ 5) 1930 లలో ఒకే ఇంజిన్ రెండు-సీట్ల స్పోర్ట్‌ప్లేన్. దీనిని జర్మన్ ఎయిర్క్రాఫ్ట్ తయారీదారు ఫెయిస్‌లర్ ఫ్లూగ్జ్యూగ్బావు నిర్మించారు, దీనిని మొదటి ప్రపంచ యుద్ధం ఫైటర్ ఏస్ మరియు జర్మన్ ఏరోబాటిక్ స్టార్ గెర్హార్డ్ ఫీయిస్‌లెర్ ప్రారంభించ"&amp;"ారు. గెర్హార్డ్ 1934 నాటి మొదటి ప్రపంచ ఏరోనాటిక్స్ కాంపిటీషన్ (ఛాంపియన్‌షిప్) ను గెలుచుకున్న తరువాత కంపెనీలో పూర్తి సమయం పనిచేశాడు, గతంలో 1932 యూరోపియన్ ఏరోబాటిక్ ఛాంపియన్‌షిప్‌ను గెలుచుకున్నాడు, మరియు సంస్థ యొక్క తొలి పెద్ద అమ్మకందారులలో F5 ఉంది. F5 హిర్"&amp;"త్ HM 60 ఇంజిన్ చేత శక్తిని పొందింది. ఇది KLEMM KL 25 తో పోటీ పడింది, కాని F5 యొక్క తక్కువ రెక్కలు మరియు అనుభవజ్ఞులైన పైలట్లకు ప్రాధాన్యతనిచ్చే విభిన్న నిర్వహణతో, ఇది చాలా ప్రాచుర్యం పొందింది. ఎఫ్ 5 అనేది తక్కువ-వింగ్ టెన్డం టూ-సీట్ల మోనోప్లేన్, ఇది మునుప"&amp;"టి ఫీజిలర్ ఎఫ్ 4 యొక్క ఫాబ్రిక్-కప్పబడిన స్టీల్-ట్యూబ్ ఫ్యూజ్‌లేజ్‌ను నిలుపుకుంది, కాని కొత్త రెండు-స్పేర్ కాంటిలివర్ వింగ్‌ను ప్రవేశపెట్టింది. ఇది తోక-స్కిడ్‌తో స్థిర సాంప్రదాయ ల్యాండింగ్ గేర్‌ను కలిగి ఉంది మరియు టెన్డం ఓపెన్-కాక్‌పిట్ ద్వంద్వ నియంత్రణతో"&amp;" అమర్చబడి ఉంది. వెనుక సీటు వెనుక పెద్ద సామాను లాకర్ ఉంది, విడి ప్రొపెల్లర్ లేదా స్కిస్ తీసుకెళ్లడానికి వెనుక భాగంలో టాప్ డెక్కింగ్ తొలగించబడుతుంది. 1935 లో, ఒక విమానం సౌర్‌ల్యాండ్ లిస్ ఫాస్టెన్‌రాత్ కోసం సింగిల్-సీట్ల ఏరోబాటిక్ విమానంగా సవరించబడింది, ఫ్రం"&amp;"ట్ కాక్‌పిట్‌తో కప్పబడి ఉంది. ఒక విమానం మాత్రమే రెండవ ప్రపంచ యుద్ధం నుండి బయటపడింది, తరువాత దీనిని పరివేష్టిత క్యాబిన్‌తో అమర్చారు, కాని 1968 లో ఫ్రాన్స్‌లో వ్రాయబడింది. థర్డ్ రీచ్ యొక్క విమానం నుండి డేటా, [1] ""ఫీయిస్‌లెర్ 5"" మోనోప్లేన్ [2] సాధారణ లక్షణ"&amp;"ాల పనితీరుకు సంబంధించినది జాబితాలు")</f>
        <v>ఫైసెలర్ ఫై 5 (గతంలో ఎఫ్ 5) 1930 లలో ఒకే ఇంజిన్ రెండు-సీట్ల స్పోర్ట్‌ప్లేన్. దీనిని జర్మన్ ఎయిర్క్రాఫ్ట్ తయారీదారు ఫెయిస్‌లర్ ఫ్లూగ్జ్యూగ్బావు నిర్మించారు, దీనిని మొదటి ప్రపంచ యుద్ధం ఫైటర్ ఏస్ మరియు జర్మన్ ఏరోబాటిక్ స్టార్ గెర్హార్డ్ ఫీయిస్‌లెర్ ప్రారంభించారు. గెర్హార్డ్ 1934 నాటి మొదటి ప్రపంచ ఏరోనాటిక్స్ కాంపిటీషన్ (ఛాంపియన్‌షిప్) ను గెలుచుకున్న తరువాత కంపెనీలో పూర్తి సమయం పనిచేశాడు, గతంలో 1932 యూరోపియన్ ఏరోబాటిక్ ఛాంపియన్‌షిప్‌ను గెలుచుకున్నాడు, మరియు సంస్థ యొక్క తొలి పెద్ద అమ్మకందారులలో F5 ఉంది. F5 హిర్త్ HM 60 ఇంజిన్ చేత శక్తిని పొందింది. ఇది KLEMM KL 25 తో పోటీ పడింది, కాని F5 యొక్క తక్కువ రెక్కలు మరియు అనుభవజ్ఞులైన పైలట్లకు ప్రాధాన్యతనిచ్చే విభిన్న నిర్వహణతో, ఇది చాలా ప్రాచుర్యం పొందింది. ఎఫ్ 5 అనేది తక్కువ-వింగ్ టెన్డం టూ-సీట్ల మోనోప్లేన్, ఇది మునుపటి ఫీజిలర్ ఎఫ్ 4 యొక్క ఫాబ్రిక్-కప్పబడిన స్టీల్-ట్యూబ్ ఫ్యూజ్‌లేజ్‌ను నిలుపుకుంది, కాని కొత్త రెండు-స్పేర్ కాంటిలివర్ వింగ్‌ను ప్రవేశపెట్టింది. ఇది తోక-స్కిడ్‌తో స్థిర సాంప్రదాయ ల్యాండింగ్ గేర్‌ను కలిగి ఉంది మరియు టెన్డం ఓపెన్-కాక్‌పిట్ ద్వంద్వ నియంత్రణతో అమర్చబడి ఉంది. వెనుక సీటు వెనుక పెద్ద సామాను లాకర్ ఉంది, విడి ప్రొపెల్లర్ లేదా స్కిస్ తీసుకెళ్లడానికి వెనుక భాగంలో టాప్ డెక్కింగ్ తొలగించబడుతుంది. 1935 లో, ఒక విమానం సౌర్‌ల్యాండ్ లిస్ ఫాస్టెన్‌రాత్ కోసం సింగిల్-సీట్ల ఏరోబాటిక్ విమానంగా సవరించబడింది, ఫ్రంట్ కాక్‌పిట్‌తో కప్పబడి ఉంది. ఒక విమానం మాత్రమే రెండవ ప్రపంచ యుద్ధం నుండి బయటపడింది, తరువాత దీనిని పరివేష్టిత క్యాబిన్‌తో అమర్చారు, కాని 1968 లో ఫ్రాన్స్‌లో వ్రాయబడింది. థర్డ్ రీచ్ యొక్క విమానం నుండి డేటా, [1] "ఫీయిస్‌లెర్ 5" మోనోప్లేన్ [2] సాధారణ లక్షణాల పనితీరుకు సంబంధించినది జాబితాలు</v>
      </c>
      <c r="E152" s="1" t="s">
        <v>3130</v>
      </c>
      <c r="M152" s="1" t="s">
        <v>560</v>
      </c>
      <c r="N152" s="1" t="str">
        <f>IFERROR(__xludf.DUMMYFUNCTION("GOOGLETRANSLATE(M:M, ""en"", ""te"")"),"స్పోర్ట్స్ ప్లేన్")</f>
        <v>స్పోర్ట్స్ ప్లేన్</v>
      </c>
      <c r="P152" s="1" t="s">
        <v>3131</v>
      </c>
      <c r="Q152" s="1" t="str">
        <f>IFERROR(__xludf.DUMMYFUNCTION("GOOGLETRANSLATE(P:P, ""en"", ""te"")"),"ఫీజిలర్")</f>
        <v>ఫీజిలర్</v>
      </c>
      <c r="R152" s="2" t="s">
        <v>3132</v>
      </c>
      <c r="U152" s="1">
        <v>1933.0</v>
      </c>
      <c r="V152" s="1" t="s">
        <v>3133</v>
      </c>
      <c r="W152" s="1">
        <v>2.0</v>
      </c>
      <c r="X152" s="1" t="s">
        <v>3134</v>
      </c>
      <c r="Y152" s="1" t="s">
        <v>1961</v>
      </c>
      <c r="Z152" s="1" t="s">
        <v>3135</v>
      </c>
      <c r="AA152" s="1" t="s">
        <v>3136</v>
      </c>
      <c r="AB152" s="1" t="s">
        <v>764</v>
      </c>
      <c r="AD152" s="1" t="s">
        <v>3137</v>
      </c>
      <c r="AE152" s="1" t="s">
        <v>3138</v>
      </c>
      <c r="AF152" s="1" t="s">
        <v>2457</v>
      </c>
      <c r="AG152" s="1" t="s">
        <v>3139</v>
      </c>
      <c r="AH152" s="1" t="s">
        <v>3140</v>
      </c>
      <c r="AJ152" s="1" t="s">
        <v>3141</v>
      </c>
      <c r="AK152" s="1" t="s">
        <v>3142</v>
      </c>
      <c r="AP152" s="1" t="s">
        <v>253</v>
      </c>
      <c r="AZ152" s="1" t="s">
        <v>3143</v>
      </c>
      <c r="BB152" s="1">
        <v>1968.0</v>
      </c>
      <c r="BG152" s="1" t="s">
        <v>408</v>
      </c>
      <c r="BH152" s="2" t="s">
        <v>522</v>
      </c>
      <c r="BR152" s="1" t="s">
        <v>3144</v>
      </c>
      <c r="BS152" s="1" t="s">
        <v>3145</v>
      </c>
    </row>
    <row r="153">
      <c r="A153" s="1" t="s">
        <v>3146</v>
      </c>
      <c r="B153" s="1" t="str">
        <f>IFERROR(__xludf.DUMMYFUNCTION("GOOGLETRANSLATE(A:A, ""en"", ""te"")"),"ఫీసెలర్ ఫై 97")</f>
        <v>ఫీసెలర్ ఫై 97</v>
      </c>
      <c r="C153" s="1" t="s">
        <v>3147</v>
      </c>
      <c r="D153" s="1" t="str">
        <f>IFERROR(__xludf.DUMMYFUNCTION("GOOGLETRANSLATE(C:C, ""en"", ""te"")"),"ఫైసెలర్ ఫై 97 1930 ల జర్మన్ నాలుగు-సీట్ల క్యాబిన్ టూరింగ్ మరియు పోటీ మోనోప్లేన్ విమానం జర్మన్ తయారీదారు ఫీజిలర్ రూపొందించి నిర్మించబడింది. వారి రెండు-సీట్ల టూరర్/ట్రైనర్ ది ఫైసెలర్ ఎఫ్ 5 విజయవంతం అయిన తరువాత, యూరోపియన్ టూరింగ్ ప్లేన్ ఛాంపియన్‌షిప్ ఛాంపియన"&amp;"్‌షిప్ ఛాంపియన్‌షిప్ ఛాంపియన్‌షిప్ ఛాంపియన్‌షిప్ ఛాంపియన్‌షిప్ ఛాంపియన్‌షిప్ ఛాంపియన్‌షిప్ ఛాంపియన్‌షిప్. కర్ట్ ఆర్నోల్ట్ రూపొందించిన FI 97. ఇది సాంప్రదాయిక తోక యూనిట్‌తో మిశ్రమ-నిర్మాణ తక్కువ-వింగ్ కాంటిలివర్ మోనోప్లేన్. ఫ్యూజ్‌లేజ్‌లో ఫాబ్రిక్ కప్పబడిన "&amp;"స్టీల్ ట్యూబింగ్ ఫ్రేమ్ ఉంది. రెక్కల నిర్మాణం కలప మరియు ఫాబ్రిక్ మరియు ప్లైవుడ్‌తో కప్పబడి ఉంది. నిల్వ లేదా భూ రవాణా కోసం రెక్కలు వెనుకకు ముడుచుకోగలిగాయి. టెయిల్‌స్కిడ్ అండర్ క్యారేజ్ పరిష్కరించబడింది. పైలట్ మరియు ముగ్గురు ప్రయాణీకులకు పరివేష్టిత క్యాబిన్"&amp;" ఉంది. FI 97 యొక్క ఐదు ఉదాహరణలు నిర్మించబడ్డాయి. మూడు విమానాలను హిర్త్ హెచ్‌ఎం 8 యు, 250 హెచ్‌పి విలోమ వి 8 ఇంజిన్‌తో అమర్చారు, మరియు ఇద్దరు ఆర్గస్‌ను 17 ఎ, 225 హెచ్‌పి విలోమ 6-సిలిండర్ ఇన్లైన్ ఇంజిన్‌గా ఉపయోగించారు. రెండు ఇంజన్లు గాలి-చల్లబడినవి. విమానం "&amp;"STOL సామర్థ్యాలను కలిగి ఉంది మరియు చాలా ముఖ్యమైన డిజైన్ అంశం వింగ్ యొక్క హై-లిఫ్ట్ పరికరాలు, విమానం తక్కువ వేగంతో ఎగరడానికి వీలు కల్పిస్తుంది. ప్రముఖ ఎడ్జ్ హ్యాండ్లీ పేజ్ టైప్ ఆటోమేటిక్ స్లాట్లను సగానికి పైగా కలిగి ఉంది. వెనుకంజలో ఉన్న ఎడ్జ్‌లో ఫెయిసెలర్-"&amp;"రూపొందించిన ఆస్రోల్‌ఫ్గెల్, ఫౌలర్-రకం వెనుకంజలో ఉన్న ఎడ్జ్ ఫ్లాప్. వెనుకంజలో ఉన్న ఎడ్జ్ ఫ్లాప్ రెక్క ప్రాంతాన్ని దాదాపు 20%పెంచింది. ఈ హై-లిఫ్ట్ లక్షణాలు విమానాన్ని 58 km/h (36 mph) కు నియంత్రించడానికి అనుమతించాయి. ఈ లక్షణాలను తరువాత ప్రసిద్ధ ఫైసెలర్ ఫై 1"&amp;"56 స్టోర్చ్ నిర్మాణంలో ఉపయోగించారు. ఆగస్టు-సెప్టెంబరులో జరిగిన ఛాలెంజ్ 1934 టూరింగ్ ప్లేన్ ఛాంపియన్‌షిప్‌లో ఐదు ఎఫ్‌ఐ 97 లు పాల్గొన్నాయి, మరియు హన్స్ సీడెమాన్ ఆర్గస్-పవర్డ్ ఎఫ్‌ఐ 97 లో మూడవ స్థానంలో నిలిచారు, ఇది కేవలం రెండు పోలిష్ ఆర్‌డబ్ల్యుడి -9 లతో ఉత"&amp;"్తమంగా ఉంది. ఒక ముఖ్యమైన విజయం ఏమిటంటే, అన్ని ఫీజిలర్లు పోటీని పూర్తి చేశారు (ప్రదేశాలు: 3, 9, 12, 13, 16), ముఖ్యంగా ఇతర జర్మన్ విమానాలతో పోల్చారు. పైలట్లలో కూడా వోల్ఫ్ హిర్త్ ఉన్నారు. ఇతరులలో, వారు చిన్న ల్యాండింగ్ ట్రయల్ (ఉత్తమ ఫలితం-75 మీ., 8 మీటర్ల-హై"&amp;" గేట్ నుండి) మరియు చాలా మంచి ఫలితాలలో 1 వ మరియు 3 వ ఫలితాలను సాధించారు మరియు చిన్న టేకాఫ్ (8 మీటర్ల-హై గేట్ కంటే 78.3 మీ) మరియు చాలా మంచి ఫలితాలు కనిష్ట స్పీడ్ ట్రయల్ (58.49 కిమీ/గం). ఇలస్ట్రేటెడ్ ఎన్సైక్లోపీడియా ఆఫ్ ఎయిర్‌క్రాఫ్ట్ (పార్ట్ వర్క్ 1982-1985"&amp;"), 1985, ఓర్బిస్ ​​పబ్లిషింగ్, పేజీ 1812/3 జనరల్ లక్షణాలు పోల్చదగిన పాత్ర, కాన్ఫిగరేషన్ మరియు యుగం యొక్క పనితీరు విమానం నుండి డేటా")</f>
        <v>ఫైసెలర్ ఫై 97 1930 ల జర్మన్ నాలుగు-సీట్ల క్యాబిన్ టూరింగ్ మరియు పోటీ మోనోప్లేన్ విమానం జర్మన్ తయారీదారు ఫీజిలర్ రూపొందించి నిర్మించబడింది. వారి రెండు-సీట్ల టూరర్/ట్రైనర్ ది ఫైసెలర్ ఎఫ్ 5 విజయవంతం అయిన తరువాత, యూరోపియన్ టూరింగ్ ప్లేన్ ఛాంపియన్‌షిప్ ఛాంపియన్‌షిప్ ఛాంపియన్‌షిప్ ఛాంపియన్‌షిప్ ఛాంపియన్‌షిప్ ఛాంపియన్‌షిప్ ఛాంపియన్‌షిప్ ఛాంపియన్‌షిప్ ఛాంపియన్‌షిప్. కర్ట్ ఆర్నోల్ట్ రూపొందించిన FI 97. ఇది సాంప్రదాయిక తోక యూనిట్‌తో మిశ్రమ-నిర్మాణ తక్కువ-వింగ్ కాంటిలివర్ మోనోప్లేన్. ఫ్యూజ్‌లేజ్‌లో ఫాబ్రిక్ కప్పబడిన స్టీల్ ట్యూబింగ్ ఫ్రేమ్ ఉంది. రెక్కల నిర్మాణం కలప మరియు ఫాబ్రిక్ మరియు ప్లైవుడ్‌తో కప్పబడి ఉంది. నిల్వ లేదా భూ రవాణా కోసం రెక్కలు వెనుకకు ముడుచుకోగలిగాయి. టెయిల్‌స్కిడ్ అండర్ క్యారేజ్ పరిష్కరించబడింది. పైలట్ మరియు ముగ్గురు ప్రయాణీకులకు పరివేష్టిత క్యాబిన్ ఉంది. FI 97 యొక్క ఐదు ఉదాహరణలు నిర్మించబడ్డాయి. మూడు విమానాలను హిర్త్ హెచ్‌ఎం 8 యు, 250 హెచ్‌పి విలోమ వి 8 ఇంజిన్‌తో అమర్చారు, మరియు ఇద్దరు ఆర్గస్‌ను 17 ఎ, 225 హెచ్‌పి విలోమ 6-సిలిండర్ ఇన్లైన్ ఇంజిన్‌గా ఉపయోగించారు. రెండు ఇంజన్లు గాలి-చల్లబడినవి. విమానం STOL సామర్థ్యాలను కలిగి ఉంది మరియు చాలా ముఖ్యమైన డిజైన్ అంశం వింగ్ యొక్క హై-లిఫ్ట్ పరికరాలు, విమానం తక్కువ వేగంతో ఎగరడానికి వీలు కల్పిస్తుంది. ప్రముఖ ఎడ్జ్ హ్యాండ్లీ పేజ్ టైప్ ఆటోమేటిక్ స్లాట్లను సగానికి పైగా కలిగి ఉంది. వెనుకంజలో ఉన్న ఎడ్జ్‌లో ఫెయిసెలర్-రూపొందించిన ఆస్రోల్‌ఫ్గెల్, ఫౌలర్-రకం వెనుకంజలో ఉన్న ఎడ్జ్ ఫ్లాప్. వెనుకంజలో ఉన్న ఎడ్జ్ ఫ్లాప్ రెక్క ప్రాంతాన్ని దాదాపు 20%పెంచింది. ఈ హై-లిఫ్ట్ లక్షణాలు విమానాన్ని 58 km/h (36 mph) కు నియంత్రించడానికి అనుమతించాయి. ఈ లక్షణాలను తరువాత ప్రసిద్ధ ఫైసెలర్ ఫై 156 స్టోర్చ్ నిర్మాణంలో ఉపయోగించారు. ఆగస్టు-సెప్టెంబరులో జరిగిన ఛాలెంజ్ 1934 టూరింగ్ ప్లేన్ ఛాంపియన్‌షిప్‌లో ఐదు ఎఫ్‌ఐ 97 లు పాల్గొన్నాయి, మరియు హన్స్ సీడెమాన్ ఆర్గస్-పవర్డ్ ఎఫ్‌ఐ 97 లో మూడవ స్థానంలో నిలిచారు, ఇది కేవలం రెండు పోలిష్ ఆర్‌డబ్ల్యుడి -9 లతో ఉత్తమంగా ఉంది. ఒక ముఖ్యమైన విజయం ఏమిటంటే, అన్ని ఫీజిలర్లు పోటీని పూర్తి చేశారు (ప్రదేశాలు: 3, 9, 12, 13, 16), ముఖ్యంగా ఇతర జర్మన్ విమానాలతో పోల్చారు. పైలట్లలో కూడా వోల్ఫ్ హిర్త్ ఉన్నారు. ఇతరులలో, వారు చిన్న ల్యాండింగ్ ట్రయల్ (ఉత్తమ ఫలితం-75 మీ., 8 మీటర్ల-హై గేట్ నుండి) మరియు చాలా మంచి ఫలితాలలో 1 వ మరియు 3 వ ఫలితాలను సాధించారు మరియు చిన్న టేకాఫ్ (8 మీటర్ల-హై గేట్ కంటే 78.3 మీ) మరియు చాలా మంచి ఫలితాలు కనిష్ట స్పీడ్ ట్రయల్ (58.49 కిమీ/గం). ఇలస్ట్రేటెడ్ ఎన్సైక్లోపీడియా ఆఫ్ ఎయిర్‌క్రాఫ్ట్ (పార్ట్ వర్క్ 1982-1985), 1985, ఓర్బిస్ ​​పబ్లిషింగ్, పేజీ 1812/3 జనరల్ లక్షణాలు పోల్చదగిన పాత్ర, కాన్ఫిగరేషన్ మరియు యుగం యొక్క పనితీరు విమానం నుండి డేటా</v>
      </c>
      <c r="E153" s="1" t="s">
        <v>3148</v>
      </c>
      <c r="M153" s="1" t="s">
        <v>546</v>
      </c>
      <c r="N153" s="1" t="str">
        <f>IFERROR(__xludf.DUMMYFUNCTION("GOOGLETRANSLATE(M:M, ""en"", ""te"")"),"పర్యటన విమానం")</f>
        <v>పర్యటన విమానం</v>
      </c>
      <c r="P153" s="1" t="s">
        <v>3131</v>
      </c>
      <c r="Q153" s="1" t="str">
        <f>IFERROR(__xludf.DUMMYFUNCTION("GOOGLETRANSLATE(P:P, ""en"", ""te"")"),"ఫీజిలర్")</f>
        <v>ఫీజిలర్</v>
      </c>
      <c r="R153" s="2" t="s">
        <v>3132</v>
      </c>
      <c r="U153" s="1">
        <v>1934.0</v>
      </c>
      <c r="V153" s="1">
        <v>5.0</v>
      </c>
      <c r="W153" s="1">
        <v>1.0</v>
      </c>
      <c r="X153" s="1" t="s">
        <v>3149</v>
      </c>
      <c r="Y153" s="1" t="s">
        <v>3150</v>
      </c>
      <c r="Z153" s="1" t="s">
        <v>3151</v>
      </c>
      <c r="AA153" s="1" t="s">
        <v>3152</v>
      </c>
      <c r="AB153" s="1" t="s">
        <v>3153</v>
      </c>
      <c r="AC153" s="1" t="s">
        <v>3154</v>
      </c>
      <c r="AD153" s="1" t="s">
        <v>3155</v>
      </c>
      <c r="AE153" s="1" t="s">
        <v>1141</v>
      </c>
      <c r="AF153" s="1" t="s">
        <v>3156</v>
      </c>
      <c r="AG153" s="1" t="s">
        <v>3157</v>
      </c>
      <c r="AH153" s="1" t="s">
        <v>3158</v>
      </c>
      <c r="AM153" s="1" t="s">
        <v>408</v>
      </c>
      <c r="AN153" s="1" t="str">
        <f>IFERROR(__xludf.DUMMYFUNCTION("GOOGLETRANSLATE(AM:AM, ""en"", ""te"")"),"జర్మనీ")</f>
        <v>జర్మనీ</v>
      </c>
      <c r="AX153" s="1">
        <v>1934.0</v>
      </c>
      <c r="BE153" s="1">
        <v>1934.0</v>
      </c>
      <c r="BF153" s="2" t="s">
        <v>3159</v>
      </c>
      <c r="BI153" s="1" t="s">
        <v>3160</v>
      </c>
      <c r="CK153" s="2" t="s">
        <v>3159</v>
      </c>
      <c r="EU153" s="2" t="s">
        <v>3159</v>
      </c>
    </row>
    <row r="154">
      <c r="A154" s="1" t="s">
        <v>3161</v>
      </c>
      <c r="B154" s="1" t="str">
        <f>IFERROR(__xludf.DUMMYFUNCTION("GOOGLETRANSLATE(A:A, ""en"", ""te"")"),"డగ్లస్ O-46")</f>
        <v>డగ్లస్ O-46</v>
      </c>
      <c r="C154" s="1" t="s">
        <v>3162</v>
      </c>
      <c r="D154" s="1" t="str">
        <f>IFERROR(__xludf.DUMMYFUNCTION("GOOGLETRANSLATE(C:C, ""en"", ""te"")"),"డగ్లస్ O-46 అనేది అమెరికా ఆర్మీ ఎయిర్ కార్ప్స్ మరియు ఫిలిప్పీన్ ఆర్మీ ఎయిర్ కార్ప్స్ ఉపయోగించే ఒక పరిశీలన విమానం. [1] O-46A, డగ్లస్ పరిశీలన విమానం యొక్క సుదీర్ఘ శ్రేణిలో చివరిది, పురోగతికి బాధితుడు. ఇది మొదటి ప్రపంచ యుద్ధంలో మాదిరిగానే చాలా స్థిరమైన యుద్ధ"&amp;" మార్గాల వెనుక స్థాపించబడిన వైమానిక క్షేత్రాల నుండి పనిచేసేలా రూపొందించబడింది. అయితే, 1939 లో, O-46A పై ఒక నివేదిక జారీ చేయబడింది, ఇది శత్రు ఫైటర్ విమానాలను అధిగమించడం మరియు అధిగమించడం చాలా నెమ్మదిగా మరియు భారీగా ఉందని పేర్కొంది. చిన్న, తడి, సిద్ధపడని పొల"&amp;"ాల నుండి పనిచేయడానికి చాలా భారీగా మరియు చెట్ల క్రింద దాచడానికి చాలా పెద్దది. ఈ నివేదిక భవిష్యత్ యొక్క సూచన, ఎందుకంటే రెండవ ప్రపంచ యుద్ధం వేగంగా మారుతున్న యుద్ధ రేఖలతో కాంతి, యుక్తి పరిశీలన విమానాల అవసరాన్ని నిరూపించింది, ఇది ఆకట్టుకోని ఎయిర్‌స్ట్రిప్స్ ను"&amp;"ండి పనిచేయగలదు. పర్యవసానంగా, 1942 లో, ""O"" (పరిశీలన) హోదా ""L"" (అనుసంధానం) గా మార్చబడింది. O-46 మునుపటి డగ్లస్ O-43 యొక్క అభివృద్ధి. O-43A ఒప్పందం యొక్క 24 వ ఎయిర్‌ఫ్రేమ్ XO-46 ప్రోటోటైప్‌గా, సవరించిన వింగ్ మరియు ఇంజిన్ స్విచ్‌తో O-43 యొక్క ఇన్లైన్ ఇంజి"&amp;"న్ నుండి రేడియల్ ఇంజిన్, ప్రాట్ &amp; విట్నీ R-1535-7 వరకు పూర్తయింది. ఎయిర్ కార్ప్స్ 1935 లో 90 O-46AS ను ఆదేశించింది. అవి మే 1936 మరియు ఏప్రిల్ 1937 మధ్య నిర్మించబడ్డాయి. కనీసం 11 O-46 లు విదేశీ విధిని చూశాయి; 8 డిసెంబర్ 1941 న ఫిలిప్పీన్స్లో క్లార్క్ మైదాన"&amp;"ంలో జపనీస్ దాడిలో రెండు ధ్వంసమయ్యాయి. మేరీల్యాండ్ ఎయిర్ నేషనల్ గార్డ్ న్యూజెర్సీ తీరంలో సబ్‌మెరైన్ వ్యతిరేక విధి కోసం O-46AS ను నిర్వహించింది. [2] మిగిలినవి 1942 చివరలో వాడుకలో లేనివిగా ప్రకటించబడ్డాయి మరియు ఆ తరువాత ప్రధానంగా శిక్షణ మరియు యుటిలిటీ పాత్రల"&amp;"లో ఉపయోగించబడ్డాయి. రైట్ R-1670-3 ఇంజిన్‌తో ప్రతిపాదిత వేరియంట్ O-48 హోదాను పొందింది, కానీ నిర్మించబడలేదు. ఓహియోలోని డేటన్ సమీపంలో రైట్-ప్యాటర్సన్ AFB వద్ద ఉన్న నేషనల్ మ్యూజియం ఆఫ్ ది అమెరికా ఎయిర్ ఫోర్స్ సేకరణలో ప్రస్తుతం మిగిలి ఉన్న O-46A (S/N 35-179) మ"&amp;"ాత్రమే ఉంది. [3] 27 నవంబర్ 1942 న, ఈ విమానం 81 వ ఎయిర్ బేస్ స్క్వాడ్రన్లో భాగం, [4] ఇది టెక్సాస్‌లోని హార్లింగెన్‌లోని బ్రూక్స్ ఫీల్డ్‌లోకి దిగినప్పుడు, రన్‌వే నుండి బయటకు వెళ్లి తారుమారు చేసింది. వ్రాసినది, అది స్థానంలో వదిలివేయబడింది. 20 సంవత్సరాల కంటే "&amp;"పునరుద్ధరణ సంస్థ యొక్క సామర్థ్యానికి మించినది, మరియు సెప్టెంబర్ 1970 లో, ఇది ఫ్లయబుల్ డగ్లస్ సి -47 స్కైట్రెయిన్ కోసం నేషనల్ మ్యూజియం ఆఫ్ ది అమెరికా వైమానిక దళానికి వర్తకం చేయబడింది. (అప్పటి) ఎయిర్ ఫోర్స్ మ్యూజియం దీనిని పర్డ్యూ విశ్వవిద్యాలయంలో పునరుద్ధర"&amp;"ించింది మరియు దీనిని 1974 లో ప్రదర్శించారు, ఇది నిర్మించిన 91 O-46 లలో ప్రాణాలతో బయటపడింది. [5] 1920 నుండి మెక్‌డోనెల్ డగ్లస్ విమానం నుండి వచ్చిన డేటా [6] సాధారణ లక్షణాలు పనితీరు ఆయుధ సంబంధిత అభివృద్ధి అభివృద్ధి విమానం పోల్చదగిన పాత్ర, కాన్ఫిగరేషన్ మరియు "&amp;"ERA సంబంధిత జాబితాలు")</f>
        <v>డగ్లస్ O-46 అనేది అమెరికా ఆర్మీ ఎయిర్ కార్ప్స్ మరియు ఫిలిప్పీన్ ఆర్మీ ఎయిర్ కార్ప్స్ ఉపయోగించే ఒక పరిశీలన విమానం. [1] O-46A, డగ్లస్ పరిశీలన విమానం యొక్క సుదీర్ఘ శ్రేణిలో చివరిది, పురోగతికి బాధితుడు. ఇది మొదటి ప్రపంచ యుద్ధంలో మాదిరిగానే చాలా స్థిరమైన యుద్ధ మార్గాల వెనుక స్థాపించబడిన వైమానిక క్షేత్రాల నుండి పనిచేసేలా రూపొందించబడింది. అయితే, 1939 లో, O-46A పై ఒక నివేదిక జారీ చేయబడింది, ఇది శత్రు ఫైటర్ విమానాలను అధిగమించడం మరియు అధిగమించడం చాలా నెమ్మదిగా మరియు భారీగా ఉందని పేర్కొంది. చిన్న, తడి, సిద్ధపడని పొలాల నుండి పనిచేయడానికి చాలా భారీగా మరియు చెట్ల క్రింద దాచడానికి చాలా పెద్దది. ఈ నివేదిక భవిష్యత్ యొక్క సూచన, ఎందుకంటే రెండవ ప్రపంచ యుద్ధం వేగంగా మారుతున్న యుద్ధ రేఖలతో కాంతి, యుక్తి పరిశీలన విమానాల అవసరాన్ని నిరూపించింది, ఇది ఆకట్టుకోని ఎయిర్‌స్ట్రిప్స్ నుండి పనిచేయగలదు. పర్యవసానంగా, 1942 లో, "O" (పరిశీలన) హోదా "L" (అనుసంధానం) గా మార్చబడింది. O-46 మునుపటి డగ్లస్ O-43 యొక్క అభివృద్ధి. O-43A ఒప్పందం యొక్క 24 వ ఎయిర్‌ఫ్రేమ్ XO-46 ప్రోటోటైప్‌గా, సవరించిన వింగ్ మరియు ఇంజిన్ స్విచ్‌తో O-43 యొక్క ఇన్లైన్ ఇంజిన్ నుండి రేడియల్ ఇంజిన్, ప్రాట్ &amp; విట్నీ R-1535-7 వరకు పూర్తయింది. ఎయిర్ కార్ప్స్ 1935 లో 90 O-46AS ను ఆదేశించింది. అవి మే 1936 మరియు ఏప్రిల్ 1937 మధ్య నిర్మించబడ్డాయి. కనీసం 11 O-46 లు విదేశీ విధిని చూశాయి; 8 డిసెంబర్ 1941 న ఫిలిప్పీన్స్లో క్లార్క్ మైదానంలో జపనీస్ దాడిలో రెండు ధ్వంసమయ్యాయి. మేరీల్యాండ్ ఎయిర్ నేషనల్ గార్డ్ న్యూజెర్సీ తీరంలో సబ్‌మెరైన్ వ్యతిరేక విధి కోసం O-46AS ను నిర్వహించింది. [2] మిగిలినవి 1942 చివరలో వాడుకలో లేనివిగా ప్రకటించబడ్డాయి మరియు ఆ తరువాత ప్రధానంగా శిక్షణ మరియు యుటిలిటీ పాత్రలలో ఉపయోగించబడ్డాయి. రైట్ R-1670-3 ఇంజిన్‌తో ప్రతిపాదిత వేరియంట్ O-48 హోదాను పొందింది, కానీ నిర్మించబడలేదు. ఓహియోలోని డేటన్ సమీపంలో రైట్-ప్యాటర్సన్ AFB వద్ద ఉన్న నేషనల్ మ్యూజియం ఆఫ్ ది అమెరికా ఎయిర్ ఫోర్స్ సేకరణలో ప్రస్తుతం మిగిలి ఉన్న O-46A (S/N 35-179) మాత్రమే ఉంది. [3] 27 నవంబర్ 1942 న, ఈ విమానం 81 వ ఎయిర్ బేస్ స్క్వాడ్రన్లో భాగం, [4] ఇది టెక్సాస్‌లోని హార్లింగెన్‌లోని బ్రూక్స్ ఫీల్డ్‌లోకి దిగినప్పుడు, రన్‌వే నుండి బయటకు వెళ్లి తారుమారు చేసింది. వ్రాసినది, అది స్థానంలో వదిలివేయబడింది. 20 సంవత్సరాల కంటే పునరుద్ధరణ సంస్థ యొక్క సామర్థ్యానికి మించినది, మరియు సెప్టెంబర్ 1970 లో, ఇది ఫ్లయబుల్ డగ్లస్ సి -47 స్కైట్రెయిన్ కోసం నేషనల్ మ్యూజియం ఆఫ్ ది అమెరికా వైమానిక దళానికి వర్తకం చేయబడింది. (అప్పటి) ఎయిర్ ఫోర్స్ మ్యూజియం దీనిని పర్డ్యూ విశ్వవిద్యాలయంలో పునరుద్ధరించింది మరియు దీనిని 1974 లో ప్రదర్శించారు, ఇది నిర్మించిన 91 O-46 లలో ప్రాణాలతో బయటపడింది. [5] 1920 నుండి మెక్‌డోనెల్ డగ్లస్ విమానం నుండి వచ్చిన డేటా [6] సాధారణ లక్షణాలు పనితీరు ఆయుధ సంబంధిత అభివృద్ధి అభివృద్ధి విమానం పోల్చదగిన పాత్ర, కాన్ఫిగరేషన్ మరియు ERA సంబంధిత జాబితాలు</v>
      </c>
      <c r="E154" s="1" t="s">
        <v>3163</v>
      </c>
      <c r="M154" s="1" t="s">
        <v>3164</v>
      </c>
      <c r="N154" s="1" t="str">
        <f>IFERROR(__xludf.DUMMYFUNCTION("GOOGLETRANSLATE(M:M, ""en"", ""te"")"),"పరిశీలన")</f>
        <v>పరిశీలన</v>
      </c>
      <c r="P154" s="1" t="s">
        <v>3165</v>
      </c>
      <c r="Q154" s="1" t="str">
        <f>IFERROR(__xludf.DUMMYFUNCTION("GOOGLETRANSLATE(P:P, ""en"", ""te"")"),"డగ్లస్ ఎయిర్క్రాఫ్ట్ కంపెనీ")</f>
        <v>డగ్లస్ ఎయిర్క్రాఫ్ట్ కంపెనీ</v>
      </c>
      <c r="R154" s="1" t="s">
        <v>3166</v>
      </c>
      <c r="U154" s="1">
        <v>1935.0</v>
      </c>
      <c r="V154" s="1">
        <v>90.0</v>
      </c>
      <c r="W154" s="1">
        <v>2.0</v>
      </c>
      <c r="X154" s="1" t="s">
        <v>3167</v>
      </c>
      <c r="Y154" s="1" t="s">
        <v>3168</v>
      </c>
      <c r="Z154" s="1" t="s">
        <v>3169</v>
      </c>
      <c r="AA154" s="1" t="s">
        <v>3170</v>
      </c>
      <c r="AB154" s="1" t="s">
        <v>3171</v>
      </c>
      <c r="AC154" s="1" t="s">
        <v>3172</v>
      </c>
      <c r="AD154" s="1" t="s">
        <v>3173</v>
      </c>
      <c r="AE154" s="1" t="s">
        <v>3174</v>
      </c>
      <c r="AF154" s="1" t="s">
        <v>3175</v>
      </c>
      <c r="AG154" s="1" t="s">
        <v>3176</v>
      </c>
      <c r="AH154" s="1" t="s">
        <v>3177</v>
      </c>
      <c r="AJ154" s="1" t="s">
        <v>3178</v>
      </c>
      <c r="AM154" s="1" t="s">
        <v>3179</v>
      </c>
      <c r="AN154" s="1" t="str">
        <f>IFERROR(__xludf.DUMMYFUNCTION("GOOGLETRANSLATE(AM:AM, ""en"", ""te"")"),"అమెరికా ఆర్మీ ఎయిర్ కార్ప్స్")</f>
        <v>అమెరికా ఆర్మీ ఎయిర్ కార్ప్స్</v>
      </c>
      <c r="AO154" s="1" t="s">
        <v>3180</v>
      </c>
      <c r="AR154" s="1" t="s">
        <v>3181</v>
      </c>
      <c r="AS154" s="1" t="s">
        <v>3182</v>
      </c>
      <c r="AT154" s="1" t="s">
        <v>3183</v>
      </c>
      <c r="AU154" s="1" t="str">
        <f>IFERROR(__xludf.DUMMYFUNCTION("GOOGLETRANSLATE(AT:AT, ""en"", ""te"")"),"* 2 × .30 కాల్ (7.62 మిమీ) బ్రౌనింగ్ మెషిన్ గన్స్ (ఒక వింగ్ మౌంటెడ్ మరియు ఒక ఫ్లెక్సిబుల్)")</f>
        <v>* 2 × .30 కాల్ (7.62 మిమీ) బ్రౌనింగ్ మెషిన్ గన్స్ (ఒక వింగ్ మౌంటెడ్ మరియు ఒక ఫ్లెక్సిబుల్)</v>
      </c>
      <c r="AX154" s="1">
        <v>1936.0</v>
      </c>
      <c r="BA154" s="1" t="s">
        <v>3184</v>
      </c>
      <c r="BE154" s="1" t="s">
        <v>3185</v>
      </c>
      <c r="BR154" s="1" t="s">
        <v>3186</v>
      </c>
      <c r="BS154" s="1" t="s">
        <v>3187</v>
      </c>
    </row>
    <row r="155">
      <c r="A155" s="1" t="s">
        <v>3188</v>
      </c>
      <c r="B155" s="1" t="str">
        <f>IFERROR(__xludf.DUMMYFUNCTION("GOOGLETRANSLATE(A:A, ""en"", ""te"")"),"PZL-106 క్రుక్")</f>
        <v>PZL-106 క్రుక్</v>
      </c>
      <c r="C155" s="1" t="s">
        <v>3189</v>
      </c>
      <c r="D155" s="1" t="str">
        <f>IFERROR(__xludf.DUMMYFUNCTION("GOOGLETRANSLATE(C:C, ""en"", ""te"")"),"PZL-106 క్రుక్ (ఇంగ్లీష్: రావెన్) అనేది WSK PZL వార్స్జావా-ఓకసీ (తరువాత PZL ""వార్స్జావా-ఓకసీ"" మరియు ఇప్పుడు EADS-PZL) రూపొందించిన మరియు నిర్మించిన ఒక పోలిష్ వ్యవసాయ విమానం. తక్కువ సామర్థ్యం గల PZL-101 గావ్రాన్ మరియు వృద్ధాప్య PZL ఆంటోనోవ్ AN-2 ను భర్తీ "&amp;"చేయడానికి PZL-106 పోలాండ్ మరియు కామెకాన్ దేశాలకు ఆధునిక వ్యవసాయ విమానంగా అభివృద్ధి చేయబడింది. (కామెకాన్ నిర్ణయాల ప్రకారం, వ్యవసాయ విమానాలను అభివృద్ధి చేయడానికి పోలిష్ పరిశ్రమ బాధ్యత వహించింది). 1960 ల ప్రారంభంలో ఆండ్రేజ్ ఫ్రైడ్రిచెవిచ్ నేతృత్వంలోని WSK PZ"&amp;"L వార్స్జావా-ఓకసీ నుండి యువ డిజైనర్ల బృందం 1960 ల ప్రారంభంలో ప్రతిపాదించబడింది. ఈ ప్రతిపాదనలు వారి స్వంత చొరవతో జరిగాయి, కాని అవి ఎప్పుడూ గ్రహించబడలేదు ఎందుకంటే యుఎస్‌ఎస్‌ఆర్ అన్ -2 తో సంతృప్తి చెందింది మరియు దానిని జెట్ విమానంతో (తరువాత PZL M-15 బెల్ఫెగో"&amp;"ర్) భర్తీ చేయాలని యోచిస్తోంది. మొదటిది 1963 లో PZL-101M క్రుక్ 63. ఇది కాగితపు విమానంగా మిగిలిపోయింది, కాని ఇది తరువాత డిజైన్లకు దాని పేరును ఇచ్చింది. తరువాత PZL-106 క్రుక్ 65 (1965), PZL-1110 క్రుక్ -2 టి (1969), మరియు PZL M-14 క్రుక్ (1970, ఇది PZL-MEIL"&amp;"EC లో ఈ వేరియంట్‌ను ఉత్పత్తి చేయడానికి ప్రణాళిక చేయబడింది). 1971 లో మాత్రమే PZL-106 క్రుక్ 71 వంటి కొత్త వ్యవసాయ రూపకల్పన అభివృద్ధిని ప్రారంభించాలని అధికారులు నిర్ణయించుకున్నారు. ఈ నిర్ణయం ఉన్నప్పటికీ, ఆర్థిక మరియు రాజకీయ కారకాల కారణంగా దాని అభివృద్ధి చాల"&amp;"ా దీర్ఘకాలికంగా ఉంది. ఆండ్రేజ్ ఫ్రైడ్రిచెవిచ్ నేతృత్వంలోని ఈ పని 1972 లో ప్రారంభమైంది మరియు ఇది మునుపటి డిజైన్ల ఆధారంగా రూపొందించబడింది. మొట్టమొదటి నమూనా ఏప్రిల్ 17, 1973 న ఎగిరింది. పైలట్ ముందు రసాయనాల కోసం ఒక కంటైనర్‌తో బ్రాస్డ్ లో-వింగ్ మోనోప్లేన్ యొక్"&amp;"క సురక్షితమైన లేఅవుట్‌ను డిజైనర్లు ఎంచుకున్నారు, ఇది పైపర్ పా -25 పానీ వంటి విమానాలచే ప్రేరణ పొందిన డిజైన్ (ఒకవేళ (ఒకవేళ అత్యవసర ల్యాండింగ్, కంటైనర్ అధికంగా కూర్చున్న పైలట్‌ను చూర్ణం చేయదు). మొదటి నమూనా దిగుమతి చేసుకున్న 298 కిలోవాట్ల (400 హెచ్‌పి) లైమింగ"&amp;"్ IO-720 ఫ్లాట్-ఎనిమిది-సిలిండర్ ఇంజన్ ద్వారా శక్తినిచ్చింది మరియు చెక్క నిర్మాణం యొక్క రెక్కలతో టి-తోకను కలిగి ఉంది. అనేక ప్రోటోటైప్‌లు నిర్మించబడ్డాయి, చివరకు విమానం 441 kW (600 HP) PZL-3S రేడియల్ ఇంజిన్, సాంప్రదాయిక తోక మరియు లోహ రెక్కలతో అమర్చబడింది. "&amp;"ఫైనల్ ఇంజిన్‌తో ఉన్న నమూనా మొదట 25 అక్టోబర్, 1974 న ప్రయాణించింది. ఉత్పత్తి 1976 లో PZL-106A హోదాలో ప్రారంభమైంది. వరుస వైవిధ్యాలు PZL-106AR, PZL-3SR ఇంజిన్‌తో, మరియు PZL-106AS, బలమైన 736 kW ASZ-62IR రేడియల్ ఇంజిన్‌తో ఉన్నాయి. 1982 నాటికి, 144 PZL-106A లు "&amp;"నిర్మించబడ్డాయి. ఆఫ్రికాలో అనేక విమానాలు PZL-106AS ప్రమాణాలకు సవరించబడ్డాయి. మే 15, 1981 న, మెరుగైన వేరియంట్ PZL-106B యొక్క నమూనా తక్కువ స్ట్రట్‌లను ఉపయోగించి పున es రూపకల్పన చేసిన రెక్కలతో ఎగురవేయబడింది. ఇది అదే PZL-3SR ఇంజిన్ చేత శక్తిని పొందింది మరియు "&amp;"1984 నుండి ఉత్పత్తి చేయబడింది. 1982 లో, PZL-106BS యొక్క నమూనా ASZ-62IR ఇంజిన్ చేత శక్తినిస్తుంది. 1988 నాటికి, 60 PZL-106BS నిర్మించబడింది. తదుపరి దశ క్రుక్‌ను టర్బోప్రాప్ ఇంజిన్‌తో అమర్చడం. మొదటిది PZL-106AT టర్బో క్రూక్ ప్రోటోటైప్, 566 kW (770 HP) ప్రాట"&amp;"్ &amp; విట్నీ PT6A-34AG ఇంజిన్, 1981 లో. PZL-106B ఆధారంగా తదుపరి వెర్షన్ PZL-106BT టర్బో క్రూక్ 544 kW వాల్టర్ M601D-1 ఇంజిన్. PZL-106BT మొదట 1985 లో ప్రయాణించింది మరియు ఇది పరిమిత సంఖ్యలో మాత్రమే ఉత్పత్తి చేయబడింది (1986-1988 లో 10). చివరి వేరియంట్, 1998 లో"&amp;", PZL-106BTU-34 టర్బో క్రుక్, ప్రాట్ &amp; విట్నీ PT6A-34AG ఇంజిన్. రెండు టర్బోప్రాప్ వేరియంట్లు పొడవైన టెయిల్‌ఫిన్ కలిగి ఉంటాయి, మరియు BTU-34 మళ్ళీ పునరుద్ధరించబడిన ముక్కు, పెద్ద ఇంధన ట్యాంక్ (780 L), సవరించిన కాక్‌పిట్ లేఅవుట్ మరియు మెరుగైన పనితీరుతో భిన్నం"&amp;"గా ఉంటుంది. మొత్తంగా, 266 PZL-106 లు ఉత్పత్తి చేయబడ్డాయి. ఉత్పత్తి 1995 లో పున ar ప్రారంభించబడింది, మరియు 2007 నాటికి, PZL-106BT (PZL-106BT-601 గా పేరు మార్చబడింది) వాల్టర్ M601-D1, మరియు PZL-106BTU-34, PT6A-34AG ఇంజిన్‌తో ప్రస్తుతం అందించబడుతున్నాయి తయార"&amp;"ీదారు EADS-PZL చేత. పరిమిత సంఖ్యలో టర్బో-క్రూక్స్ ఇప్పటివరకు ఉత్పత్తి చేయబడ్డాయి. PZL-106 అనేది ఒక లోహ నిర్మాణం బ్రేస్డ్ లో-వింగ్ మోనోప్లేన్, ఇది లేఅవుట్‌లో సాంప్రదాయకంగా ఉంటుంది. ఫ్యూజ్‌లేజ్ అనేది డ్యూరాలిమిన్ ఫ్రంట్ మరియు కాన్వాస్ తోకతో కప్పబడిన ఉక్కు ఫ"&amp;"్రేమ్. రెక్కలు డ్యూరాలిమిన్ మరియు కాన్వాస్ కప్పబడి ఉంటాయి, ఫ్లాప్స్ మరియు స్లాట్లతో అమర్చబడి ఉంటాయి. ఇది సింగిల్-సీట్ క్యాబిన్ కలిగి ఉంది, అధికంగా ఉంది, పైలట్ వెనుక మెకానిక్ కోసం అత్యవసర సీటు ఉంటుంది. ఇంజిన్ వెనుక 1050 కిలోల రసాయనాల కోసం 1300-లీటర్ కంటైనర"&amp;"్ ఉంది, స్ప్రేయింగ్, క్రాప్ డస్టింగ్ లేదా ఫైర్-ఫైటింగ్ కోసం మార్చుకోగలిగిన పరికరాల సెట్లు ఉన్నాయి. కంటైనర్ పైలట్ శిక్షణ కోసం బోధకుడి కోసం అదనపు క్యాబ్‌తో భర్తీ చేయబడవచ్చు. ఇది తోక చక్రంతో సాంప్రదాయ స్థిర ల్యాండింగ్ గేర్‌ను కలిగి ఉంది. PZL-106 లో ఒకే రేడియ"&amp;"ల్ ఇంజిన్ PZL-3S లేదా SR (600 HP / 441 kW), నాలుగు-బ్లేడ్ ప్రొపెల్లర్ లేదా టర్బోప్రాప్ ఇంజన్ మూడు-బ్లేడ్ ప్రొపెల్లర్ (554 kW వాల్టర్ M601D-1 లేదా PT6A-34AG) ఉన్నాయి. 540 L కోసం ఇంధన ట్యాంకులు, లేదా సీరియల్ నంబర్ 260 నుండి, 760 ఎల్. PZL-106 యొక్క ప్రధాన వి"&amp;"నియోగదారు పోలిష్ పౌర విమానయానం. ఆ సమయంలో, పోలిష్ రాష్ట్ర విమానయాన సంస్థలు తరచూ విదేశాలలో వ్యవసాయ సేవలను, ముఖ్యంగా ఈజిప్ట్ మరియు సుడాన్లలో జరిగాయి. వారు భర్తీ చేయబడ్డారు మరియు పాక్షికంగా PZL-MEILEC M-18 డ్రోమాడర్ చేత అధిగమించారు. PZL-106AS మరియు BS ను తూర్"&amp;"పు జర్మనీకి ఎగుమతి చేశారు (మేజర్ నాన్-పోలిష్ యూజర్-54), చెకోస్లోవేకియా, ఈజిప్ట్, హంగరీ, అర్జెంటీనా, బ్రెజిల్ మరియు ఈక్వెడార్. కొన్ని PZL-106BT-601 లను ఈజిప్ట్, ఈక్వెడార్ (2008 వరకు 2 కార్యాచరణ), అర్జెంటీనా (2008 వరకు 30 కార్యాచరణ), మరియు బ్రెజిల్ (2008 వర"&amp;"కు 4 కార్యాచరణ) కు విక్రయించబడ్డాయి. అర్జెంటీనాలో PZL 106BT-34 ఇప్పటికీ ఎగురుతోంది. జేన్ యొక్క అన్ని ప్రపంచ విమానాల నుండి డేటా 1988-89 [2] పోల్చదగిన పాత్ర, కాన్ఫిగరేషన్ మరియు ERA యొక్క సాధారణ లక్షణాల పనితీరు విమానం")</f>
        <v>PZL-106 క్రుక్ (ఇంగ్లీష్: రావెన్) అనేది WSK PZL వార్స్జావా-ఓకసీ (తరువాత PZL "వార్స్జావా-ఓకసీ" మరియు ఇప్పుడు EADS-PZL) రూపొందించిన మరియు నిర్మించిన ఒక పోలిష్ వ్యవసాయ విమానం. తక్కువ సామర్థ్యం గల PZL-101 గావ్రాన్ మరియు వృద్ధాప్య PZL ఆంటోనోవ్ AN-2 ను భర్తీ చేయడానికి PZL-106 పోలాండ్ మరియు కామెకాన్ దేశాలకు ఆధునిక వ్యవసాయ విమానంగా అభివృద్ధి చేయబడింది. (కామెకాన్ నిర్ణయాల ప్రకారం, వ్యవసాయ విమానాలను అభివృద్ధి చేయడానికి పోలిష్ పరిశ్రమ బాధ్యత వహించింది). 1960 ల ప్రారంభంలో ఆండ్రేజ్ ఫ్రైడ్రిచెవిచ్ నేతృత్వంలోని WSK PZL వార్స్జావా-ఓకసీ నుండి యువ డిజైనర్ల బృందం 1960 ల ప్రారంభంలో ప్రతిపాదించబడింది. ఈ ప్రతిపాదనలు వారి స్వంత చొరవతో జరిగాయి, కాని అవి ఎప్పుడూ గ్రహించబడలేదు ఎందుకంటే యుఎస్‌ఎస్‌ఆర్ అన్ -2 తో సంతృప్తి చెందింది మరియు దానిని జెట్ విమానంతో (తరువాత PZL M-15 బెల్ఫెగోర్) భర్తీ చేయాలని యోచిస్తోంది. మొదటిది 1963 లో PZL-101M క్రుక్ 63. ఇది కాగితపు విమానంగా మిగిలిపోయింది, కాని ఇది తరువాత డిజైన్లకు దాని పేరును ఇచ్చింది. తరువాత PZL-106 క్రుక్ 65 (1965), PZL-1110 క్రుక్ -2 టి (1969), మరియు PZL M-14 క్రుక్ (1970, ఇది PZL-MEILEC లో ఈ వేరియంట్‌ను ఉత్పత్తి చేయడానికి ప్రణాళిక చేయబడింది). 1971 లో మాత్రమే PZL-106 క్రుక్ 71 వంటి కొత్త వ్యవసాయ రూపకల్పన అభివృద్ధిని ప్రారంభించాలని అధికారులు నిర్ణయించుకున్నారు. ఈ నిర్ణయం ఉన్నప్పటికీ, ఆర్థిక మరియు రాజకీయ కారకాల కారణంగా దాని అభివృద్ధి చాలా దీర్ఘకాలికంగా ఉంది. ఆండ్రేజ్ ఫ్రైడ్రిచెవిచ్ నేతృత్వంలోని ఈ పని 1972 లో ప్రారంభమైంది మరియు ఇది మునుపటి డిజైన్ల ఆధారంగా రూపొందించబడింది. మొట్టమొదటి నమూనా ఏప్రిల్ 17, 1973 న ఎగిరింది. పైలట్ ముందు రసాయనాల కోసం ఒక కంటైనర్‌తో బ్రాస్డ్ లో-వింగ్ మోనోప్లేన్ యొక్క సురక్షితమైన లేఅవుట్‌ను డిజైనర్లు ఎంచుకున్నారు, ఇది పైపర్ పా -25 పానీ వంటి విమానాలచే ప్రేరణ పొందిన డిజైన్ (ఒకవేళ (ఒకవేళ అత్యవసర ల్యాండింగ్, కంటైనర్ అధికంగా కూర్చున్న పైలట్‌ను చూర్ణం చేయదు). మొదటి నమూనా దిగుమతి చేసుకున్న 298 కిలోవాట్ల (400 హెచ్‌పి) లైమింగ్ IO-720 ఫ్లాట్-ఎనిమిది-సిలిండర్ ఇంజన్ ద్వారా శక్తినిచ్చింది మరియు చెక్క నిర్మాణం యొక్క రెక్కలతో టి-తోకను కలిగి ఉంది. అనేక ప్రోటోటైప్‌లు నిర్మించబడ్డాయి, చివరకు విమానం 441 kW (600 HP) PZL-3S రేడియల్ ఇంజిన్, సాంప్రదాయిక తోక మరియు లోహ రెక్కలతో అమర్చబడింది. ఫైనల్ ఇంజిన్‌తో ఉన్న నమూనా మొదట 25 అక్టోబర్, 1974 న ప్రయాణించింది. ఉత్పత్తి 1976 లో PZL-106A హోదాలో ప్రారంభమైంది. వరుస వైవిధ్యాలు PZL-106AR, PZL-3SR ఇంజిన్‌తో, మరియు PZL-106AS, బలమైన 736 kW ASZ-62IR రేడియల్ ఇంజిన్‌తో ఉన్నాయి. 1982 నాటికి, 144 PZL-106A లు నిర్మించబడ్డాయి. ఆఫ్రికాలో అనేక విమానాలు PZL-106AS ప్రమాణాలకు సవరించబడ్డాయి. మే 15, 1981 న, మెరుగైన వేరియంట్ PZL-106B యొక్క నమూనా తక్కువ స్ట్రట్‌లను ఉపయోగించి పున es రూపకల్పన చేసిన రెక్కలతో ఎగురవేయబడింది. ఇది అదే PZL-3SR ఇంజిన్ చేత శక్తిని పొందింది మరియు 1984 నుండి ఉత్పత్తి చేయబడింది. 1982 లో, PZL-106BS యొక్క నమూనా ASZ-62IR ఇంజిన్ చేత శక్తినిస్తుంది. 1988 నాటికి, 60 PZL-106BS నిర్మించబడింది. తదుపరి దశ క్రుక్‌ను టర్బోప్రాప్ ఇంజిన్‌తో అమర్చడం. మొదటిది PZL-106AT టర్బో క్రూక్ ప్రోటోటైప్, 566 kW (770 HP) ప్రాట్ &amp; విట్నీ PT6A-34AG ఇంజిన్, 1981 లో. PZL-106B ఆధారంగా తదుపరి వెర్షన్ PZL-106BT టర్బో క్రూక్ 544 kW వాల్టర్ M601D-1 ఇంజిన్. PZL-106BT మొదట 1985 లో ప్రయాణించింది మరియు ఇది పరిమిత సంఖ్యలో మాత్రమే ఉత్పత్తి చేయబడింది (1986-1988 లో 10). చివరి వేరియంట్, 1998 లో, PZL-106BTU-34 టర్బో క్రుక్, ప్రాట్ &amp; విట్నీ PT6A-34AG ఇంజిన్. రెండు టర్బోప్రాప్ వేరియంట్లు పొడవైన టెయిల్‌ఫిన్ కలిగి ఉంటాయి, మరియు BTU-34 మళ్ళీ పునరుద్ధరించబడిన ముక్కు, పెద్ద ఇంధన ట్యాంక్ (780 L), సవరించిన కాక్‌పిట్ లేఅవుట్ మరియు మెరుగైన పనితీరుతో భిన్నంగా ఉంటుంది. మొత్తంగా, 266 PZL-106 లు ఉత్పత్తి చేయబడ్డాయి. ఉత్పత్తి 1995 లో పున ar ప్రారంభించబడింది, మరియు 2007 నాటికి, PZL-106BT (PZL-106BT-601 గా పేరు మార్చబడింది) వాల్టర్ M601-D1, మరియు PZL-106BTU-34, PT6A-34AG ఇంజిన్‌తో ప్రస్తుతం అందించబడుతున్నాయి తయారీదారు EADS-PZL చేత. పరిమిత సంఖ్యలో టర్బో-క్రూక్స్ ఇప్పటివరకు ఉత్పత్తి చేయబడ్డాయి. PZL-106 అనేది ఒక లోహ నిర్మాణం బ్రేస్డ్ లో-వింగ్ మోనోప్లేన్, ఇది లేఅవుట్‌లో సాంప్రదాయకంగా ఉంటుంది. ఫ్యూజ్‌లేజ్ అనేది డ్యూరాలిమిన్ ఫ్రంట్ మరియు కాన్వాస్ తోకతో కప్పబడిన ఉక్కు ఫ్రేమ్. రెక్కలు డ్యూరాలిమిన్ మరియు కాన్వాస్ కప్పబడి ఉంటాయి, ఫ్లాప్స్ మరియు స్లాట్లతో అమర్చబడి ఉంటాయి. ఇది సింగిల్-సీట్ క్యాబిన్ కలిగి ఉంది, అధికంగా ఉంది, పైలట్ వెనుక మెకానిక్ కోసం అత్యవసర సీటు ఉంటుంది. ఇంజిన్ వెనుక 1050 కిలోల రసాయనాల కోసం 1300-లీటర్ కంటైనర్ ఉంది, స్ప్రేయింగ్, క్రాప్ డస్టింగ్ లేదా ఫైర్-ఫైటింగ్ కోసం మార్చుకోగలిగిన పరికరాల సెట్లు ఉన్నాయి. కంటైనర్ పైలట్ శిక్షణ కోసం బోధకుడి కోసం అదనపు క్యాబ్‌తో భర్తీ చేయబడవచ్చు. ఇది తోక చక్రంతో సాంప్రదాయ స్థిర ల్యాండింగ్ గేర్‌ను కలిగి ఉంది. PZL-106 లో ఒకే రేడియల్ ఇంజిన్ PZL-3S లేదా SR (600 HP / 441 kW), నాలుగు-బ్లేడ్ ప్రొపెల్లర్ లేదా టర్బోప్రాప్ ఇంజన్ మూడు-బ్లేడ్ ప్రొపెల్లర్ (554 kW వాల్టర్ M601D-1 లేదా PT6A-34AG) ఉన్నాయి. 540 L కోసం ఇంధన ట్యాంకులు, లేదా సీరియల్ నంబర్ 260 నుండి, 760 ఎల్. PZL-106 యొక్క ప్రధాన వినియోగదారు పోలిష్ పౌర విమానయానం. ఆ సమయంలో, పోలిష్ రాష్ట్ర విమానయాన సంస్థలు తరచూ విదేశాలలో వ్యవసాయ సేవలను, ముఖ్యంగా ఈజిప్ట్ మరియు సుడాన్లలో జరిగాయి. వారు భర్తీ చేయబడ్డారు మరియు పాక్షికంగా PZL-MEILEC M-18 డ్రోమాడర్ చేత అధిగమించారు. PZL-106AS మరియు BS ను తూర్పు జర్మనీకి ఎగుమతి చేశారు (మేజర్ నాన్-పోలిష్ యూజర్-54), చెకోస్లోవేకియా, ఈజిప్ట్, హంగరీ, అర్జెంటీనా, బ్రెజిల్ మరియు ఈక్వెడార్. కొన్ని PZL-106BT-601 లను ఈజిప్ట్, ఈక్వెడార్ (2008 వరకు 2 కార్యాచరణ), అర్జెంటీనా (2008 వరకు 30 కార్యాచరణ), మరియు బ్రెజిల్ (2008 వరకు 4 కార్యాచరణ) కు విక్రయించబడ్డాయి. అర్జెంటీనాలో PZL 106BT-34 ఇప్పటికీ ఎగురుతోంది. జేన్ యొక్క అన్ని ప్రపంచ విమానాల నుండి డేటా 1988-89 [2] పోల్చదగిన పాత్ర, కాన్ఫిగరేషన్ మరియు ERA యొక్క సాధారణ లక్షణాల పనితీరు విమానం</v>
      </c>
      <c r="E155" s="1" t="s">
        <v>3190</v>
      </c>
      <c r="M155" s="1" t="s">
        <v>2116</v>
      </c>
      <c r="N155" s="1" t="str">
        <f>IFERROR(__xludf.DUMMYFUNCTION("GOOGLETRANSLATE(M:M, ""en"", ""te"")"),"వ్యవసాయ విమానం")</f>
        <v>వ్యవసాయ విమానం</v>
      </c>
      <c r="P155" s="1" t="s">
        <v>3191</v>
      </c>
      <c r="Q155" s="1" t="str">
        <f>IFERROR(__xludf.DUMMYFUNCTION("GOOGLETRANSLATE(P:P, ""en"", ""te"")"),"WSK PZL వార్స్జావా-ఓకసీ")</f>
        <v>WSK PZL వార్స్జావా-ఓకసీ</v>
      </c>
      <c r="R155" s="1" t="s">
        <v>3192</v>
      </c>
      <c r="U155" s="5">
        <v>26771.0</v>
      </c>
      <c r="V155" s="1" t="s">
        <v>3193</v>
      </c>
      <c r="W155" s="1" t="s">
        <v>3194</v>
      </c>
      <c r="X155" s="1" t="s">
        <v>3195</v>
      </c>
      <c r="Y155" s="1" t="s">
        <v>1728</v>
      </c>
      <c r="Z155" s="1" t="s">
        <v>3196</v>
      </c>
      <c r="AA155" s="1" t="s">
        <v>3197</v>
      </c>
      <c r="AB155" s="1" t="s">
        <v>3198</v>
      </c>
      <c r="AD155" s="1" t="s">
        <v>3199</v>
      </c>
      <c r="AE155" s="1" t="s">
        <v>3200</v>
      </c>
      <c r="AF155" s="1" t="s">
        <v>3201</v>
      </c>
      <c r="AH155" s="1" t="s">
        <v>3202</v>
      </c>
      <c r="AI155" s="1" t="s">
        <v>3203</v>
      </c>
      <c r="AP155" s="1" t="s">
        <v>3204</v>
      </c>
      <c r="AR155" s="1" t="s">
        <v>3205</v>
      </c>
      <c r="AS155" s="1" t="s">
        <v>3206</v>
      </c>
      <c r="AZ155" s="1" t="s">
        <v>3207</v>
      </c>
      <c r="BA155" s="1" t="s">
        <v>3208</v>
      </c>
      <c r="BC155" s="1" t="s">
        <v>3209</v>
      </c>
      <c r="BE155" s="1" t="s">
        <v>3210</v>
      </c>
      <c r="BG155" s="1" t="s">
        <v>3119</v>
      </c>
      <c r="BH155" s="2" t="s">
        <v>3120</v>
      </c>
      <c r="BI155" s="1" t="s">
        <v>3211</v>
      </c>
      <c r="BJ155" s="1" t="s">
        <v>3212</v>
      </c>
      <c r="BL155" s="1" t="s">
        <v>3213</v>
      </c>
      <c r="BM155" s="1" t="s">
        <v>3214</v>
      </c>
      <c r="BO155" s="1" t="s">
        <v>3215</v>
      </c>
      <c r="BT155" s="1" t="s">
        <v>3216</v>
      </c>
      <c r="BU155" s="1" t="s">
        <v>3217</v>
      </c>
      <c r="EV155" s="1" t="s">
        <v>3218</v>
      </c>
    </row>
    <row r="156">
      <c r="A156" s="1" t="s">
        <v>3219</v>
      </c>
      <c r="B156" s="1" t="str">
        <f>IFERROR(__xludf.DUMMYFUNCTION("GOOGLETRANSLATE(A:A, ""en"", ""te"")"),"బ్రెడా బా .27")</f>
        <v>బ్రెడా బా .27</v>
      </c>
      <c r="C156" s="1" t="s">
        <v>3220</v>
      </c>
      <c r="D156" s="1" t="str">
        <f>IFERROR(__xludf.DUMMYFUNCTION("GOOGLETRANSLATE(C:C, ""en"", ""te"")"),"బ్రెడా బా. BA.27 అనేది తక్కువ-వింగ్ బ్రాస్డ్ మోనోప్లేన్, ఇది స్థిర టెయిల్‌వీల్ అండర్ క్యారేజీతో ఉంటుంది. మొదట రూపొందించినట్లుగా, BA.27 లో స్టీల్ ట్యూబ్ నిర్మాణం యొక్క ఫ్యూజ్‌లేజ్ ఉంది, తేలికపాటి ముడతలు పెట్టిన అల్లాయ్ మెటల్, మరియు చెక్క రెక్కలు మరియు టెయి"&amp;"ల్‌ప్లేన్. 1933 లో రెగియా ఏరోనాటికా చేత రెండు ప్రోటోటైప్‌ల మూల్యాంకనం బలంగా ప్రతికూలంగా ఉంది, దీని ఫలితంగా విమానం యొక్క విస్తృతమైన పున es రూపకల్పన జరిగింది. ఫ్యూజ్‌లేజ్ ఆకారం మరింత గుండ్రంగా తయారైంది మరియు దృశ్యమానతను మెరుగుపరచడానికి పైలట్ యొక్క ఓపెన్ కాక"&amp;"్‌పిట్ అధికంగా మరియు ముందుకు కదిలింది. ముడతలు పెట్టిన స్కిన్నింగ్ కూడా మృదువైన షీట్ మెటల్‌తో భర్తీ చేయబడింది. మెటాలికో అని పిలువబడే ఈ సవరించిన సంస్కరణ యొక్క నమూనా మొదటిసారి జూన్ 1934 లో ఎగురవేయబడింది, కాని రెజియా ఏరోనాటికా యొక్క మదింపు కొంచెం సానుకూలంగా ఉ"&amp;"ంది. దేశీయ ఆసక్తి లేకపోయినప్పటికీ, ఈ రకాన్ని జపాన్‌కు వ్యతిరేకంగా రిపబ్లిక్ ఆఫ్ చైనా ఆదేశించింది. ఆదేశించిన పద్దెనిమిది యంత్రాలలో, వాస్తవానికి పదకొండు మాత్రమే పంపిణీ చేయబడ్డాయి. సాధారణ లక్షణాలు పనితీరు ఆయుధ సంబంధిత జాబితాలు")</f>
        <v>బ్రెడా బా. BA.27 అనేది తక్కువ-వింగ్ బ్రాస్డ్ మోనోప్లేన్, ఇది స్థిర టెయిల్‌వీల్ అండర్ క్యారేజీతో ఉంటుంది. మొదట రూపొందించినట్లుగా, BA.27 లో స్టీల్ ట్యూబ్ నిర్మాణం యొక్క ఫ్యూజ్‌లేజ్ ఉంది, తేలికపాటి ముడతలు పెట్టిన అల్లాయ్ మెటల్, మరియు చెక్క రెక్కలు మరియు టెయిల్‌ప్లేన్. 1933 లో రెగియా ఏరోనాటికా చేత రెండు ప్రోటోటైప్‌ల మూల్యాంకనం బలంగా ప్రతికూలంగా ఉంది, దీని ఫలితంగా విమానం యొక్క విస్తృతమైన పున es రూపకల్పన జరిగింది. ఫ్యూజ్‌లేజ్ ఆకారం మరింత గుండ్రంగా తయారైంది మరియు దృశ్యమానతను మెరుగుపరచడానికి పైలట్ యొక్క ఓపెన్ కాక్‌పిట్ అధికంగా మరియు ముందుకు కదిలింది. ముడతలు పెట్టిన స్కిన్నింగ్ కూడా మృదువైన షీట్ మెటల్‌తో భర్తీ చేయబడింది. మెటాలికో అని పిలువబడే ఈ సవరించిన సంస్కరణ యొక్క నమూనా మొదటిసారి జూన్ 1934 లో ఎగురవేయబడింది, కాని రెజియా ఏరోనాటికా యొక్క మదింపు కొంచెం సానుకూలంగా ఉంది. దేశీయ ఆసక్తి లేకపోయినప్పటికీ, ఈ రకాన్ని జపాన్‌కు వ్యతిరేకంగా రిపబ్లిక్ ఆఫ్ చైనా ఆదేశించింది. ఆదేశించిన పద్దెనిమిది యంత్రాలలో, వాస్తవానికి పదకొండు మాత్రమే పంపిణీ చేయబడ్డాయి. సాధారణ లక్షణాలు పనితీరు ఆయుధ సంబంధిత జాబితాలు</v>
      </c>
      <c r="E156" s="1" t="s">
        <v>3221</v>
      </c>
      <c r="M156" s="1" t="s">
        <v>173</v>
      </c>
      <c r="N156" s="1" t="str">
        <f>IFERROR(__xludf.DUMMYFUNCTION("GOOGLETRANSLATE(M:M, ""en"", ""te"")"),"యుద్ధ")</f>
        <v>యుద్ధ</v>
      </c>
      <c r="P156" s="1" t="s">
        <v>3222</v>
      </c>
      <c r="Q156" s="1" t="str">
        <f>IFERROR(__xludf.DUMMYFUNCTION("GOOGLETRANSLATE(P:P, ""en"", ""te"")"),"బ్రెడా")</f>
        <v>బ్రెడా</v>
      </c>
      <c r="R156" s="2" t="s">
        <v>3223</v>
      </c>
      <c r="U156" s="1">
        <v>1933.0</v>
      </c>
      <c r="V156" s="1">
        <v>14.0</v>
      </c>
      <c r="AM156" s="1" t="s">
        <v>3224</v>
      </c>
      <c r="AN156" s="1" t="str">
        <f>IFERROR(__xludf.DUMMYFUNCTION("GOOGLETRANSLATE(AM:AM, ""en"", ""te"")"),"చైనా జాతీయవాద వైమానిక దళం")</f>
        <v>చైనా జాతీయవాద వైమానిక దళం</v>
      </c>
      <c r="AO156" s="1" t="s">
        <v>3225</v>
      </c>
      <c r="AP156" s="1" t="s">
        <v>3226</v>
      </c>
      <c r="AY156" s="1" t="s">
        <v>3227</v>
      </c>
      <c r="BF156" s="2" t="s">
        <v>3228</v>
      </c>
    </row>
    <row r="157">
      <c r="A157" s="1" t="s">
        <v>3229</v>
      </c>
      <c r="B157" s="1" t="str">
        <f>IFERROR(__xludf.DUMMYFUNCTION("GOOGLETRANSLATE(A:A, ""en"", ""te"")"),"లాటకోర్ 25")</f>
        <v>లాటకోర్ 25</v>
      </c>
      <c r="C157" s="1" t="s">
        <v>3230</v>
      </c>
      <c r="D157" s="1" t="str">
        <f>IFERROR(__xludf.DUMMYFUNCTION("GOOGLETRANSLATE(C:C, ""en"", ""te"")"),"లాటకోర్ 25 అనేది 1925 లో లాటకోర్ యొక్క సొంత విమానయాన సంస్థ మరియు దాని అనుబంధ సంస్థలపై ఉపయోగం కోసం నిర్మించిన ఒక ఫ్రెంచ్ విమానాల. తప్పనిసరిగా లాటకోర్ 17 యొక్క శుద్ధి చేసిన సంస్కరణ విస్తరించిన వింగ్స్పాన్‌తో, ఇది ఉత్పత్తిలో మరియు తరువాత సేవలో ఆ రకాన్ని భర్త"&amp;"ీ చేసింది. ప్రయాణీకులను తీసుకెళ్లడం నుండి ఎయిర్ మెయిల్ మోయడం నుండి లిగ్నెస్ అరియన్నెస్ లాటకోర్ తన ప్రాధాన్యతను ఎక్కువగా మార్చడంతో, లాటకోర్ 25 మెయిల్ విమానం వలె దాని ఖచ్చితమైన పాత్రను కనుగొంది మరియు లైన్ యొక్క దక్షిణ అమెరికా సేవలను స్థాపించడంలో విస్తృతంగా "&amp;"ఉపయోగించబడింది. ఈ రకాన్ని నిర్వహిస్తున్న విమానయాన సంస్థలు ఏరోపోస్టా అర్జెంటీనా. లాటకోర్ 17 మాదిరిగా, ఇది సాంప్రదాయిక పారాసోల్-వింగ్ మోనోప్లేన్, ఇది ప్రయాణీకులకు పరివేష్టిత సీటింగ్ మరియు పైలట్ కోసం ఓపెన్ కాక్‌పిట్. ఒక లాటకోర్ 25 ఒక ప్రసిద్ధ సంఘటనలో పాల్గొం"&amp;"ది, అది అండీస్లో బలవంతంగా ల్యాండింగ్ చేసింది. ఇప్పటివరకు, బ్యూనస్ ఎయిర్స్ మరియు శాంటియాగో మధ్య విమానాలు పర్వతాలను నివారించడానికి 1,000 కిమీ (620 మైళ్ళు; 540 ఎన్ఎమ్ఐ) ప్రక్కతోవను తయారు చేశాయి. 2 మార్చి 1929 న, ఈ శ్రేణి అంతటా సురక్షితమైన మార్గం కోసం శోధిస్త"&amp;"ున్నప్పుడు, జీన్ మెర్మోజ్ చేత పైలట్ చేయబడిన లాటకోర్ 25 డౌన్‌డ్రేట్‌లో చిక్కుకుంది మరియు 4,000 మీటర్ల ఎత్తులో (13,000 అడుగుల ఎత్తులో కేవలం 300 మీ (980 అడుగులు) ఒక పీఠభూమిపైకి బలవంతం చేయబడింది ). తన మెకానిక్ అలెగ్జాండర్ కొల్లెనోట్ మరియు ప్రయాణీకుడు, కౌంట్ హ"&amp;"ెన్రీ డి లా వాల్క్స్ తో, మర్మోజ్ తరువాతి నాలుగు రోజులు విమానాన్ని మరమ్మతు చేయడం మరియు మెరుస్తూ, దాని నుండి ఎత్తైన అంచుకు స్పష్టమైన మార్గాన్ని గడిపాడు. అతను దానిని అంచు నుండి చుట్టాడు, ఎయిర్‌స్పీడ్ సాధించడానికి డైవింగ్ చేశాడు మరియు విజయవంతంగా శాంటియాగోకు చ"&amp;"ేరుకున్నాడు. లాటకోయెర్ 25 యొక్క ఏకైక ఉదాహరణ మోరోన్ లోని మ్యూజియో నేషనల్ డి ఏరోనెటికా డి అర్జెంటీనాలో భద్రపరచబడింది. ఇది ఏరోపోస్టా అర్జెంటీనా యొక్క గుర్తులను ధరిస్తుంది. [సైటేషన్ అవసరం] జేన్ యొక్క అన్ని ప్రపంచ విమానాల నుండి డేటా 1928 [1] సాధారణ లక్షణాల పని"&amp;"తీరు")</f>
        <v>లాటకోర్ 25 అనేది 1925 లో లాటకోర్ యొక్క సొంత విమానయాన సంస్థ మరియు దాని అనుబంధ సంస్థలపై ఉపయోగం కోసం నిర్మించిన ఒక ఫ్రెంచ్ విమానాల. తప్పనిసరిగా లాటకోర్ 17 యొక్క శుద్ధి చేసిన సంస్కరణ విస్తరించిన వింగ్స్పాన్‌తో, ఇది ఉత్పత్తిలో మరియు తరువాత సేవలో ఆ రకాన్ని భర్తీ చేసింది. ప్రయాణీకులను తీసుకెళ్లడం నుండి ఎయిర్ మెయిల్ మోయడం నుండి లిగ్నెస్ అరియన్నెస్ లాటకోర్ తన ప్రాధాన్యతను ఎక్కువగా మార్చడంతో, లాటకోర్ 25 మెయిల్ విమానం వలె దాని ఖచ్చితమైన పాత్రను కనుగొంది మరియు లైన్ యొక్క దక్షిణ అమెరికా సేవలను స్థాపించడంలో విస్తృతంగా ఉపయోగించబడింది. ఈ రకాన్ని నిర్వహిస్తున్న విమానయాన సంస్థలు ఏరోపోస్టా అర్జెంటీనా. లాటకోర్ 17 మాదిరిగా, ఇది సాంప్రదాయిక పారాసోల్-వింగ్ మోనోప్లేన్, ఇది ప్రయాణీకులకు పరివేష్టిత సీటింగ్ మరియు పైలట్ కోసం ఓపెన్ కాక్‌పిట్. ఒక లాటకోర్ 25 ఒక ప్రసిద్ధ సంఘటనలో పాల్గొంది, అది అండీస్లో బలవంతంగా ల్యాండింగ్ చేసింది. ఇప్పటివరకు, బ్యూనస్ ఎయిర్స్ మరియు శాంటియాగో మధ్య విమానాలు పర్వతాలను నివారించడానికి 1,000 కిమీ (620 మైళ్ళు; 540 ఎన్ఎమ్ఐ) ప్రక్కతోవను తయారు చేశాయి. 2 మార్చి 1929 న, ఈ శ్రేణి అంతటా సురక్షితమైన మార్గం కోసం శోధిస్తున్నప్పుడు, జీన్ మెర్మోజ్ చేత పైలట్ చేయబడిన లాటకోర్ 25 డౌన్‌డ్రేట్‌లో చిక్కుకుంది మరియు 4,000 మీటర్ల ఎత్తులో (13,000 అడుగుల ఎత్తులో కేవలం 300 మీ (980 అడుగులు) ఒక పీఠభూమిపైకి బలవంతం చేయబడింది ). తన మెకానిక్ అలెగ్జాండర్ కొల్లెనోట్ మరియు ప్రయాణీకుడు, కౌంట్ హెన్రీ డి లా వాల్క్స్ తో, మర్మోజ్ తరువాతి నాలుగు రోజులు విమానాన్ని మరమ్మతు చేయడం మరియు మెరుస్తూ, దాని నుండి ఎత్తైన అంచుకు స్పష్టమైన మార్గాన్ని గడిపాడు. అతను దానిని అంచు నుండి చుట్టాడు, ఎయిర్‌స్పీడ్ సాధించడానికి డైవింగ్ చేశాడు మరియు విజయవంతంగా శాంటియాగోకు చేరుకున్నాడు. లాటకోయెర్ 25 యొక్క ఏకైక ఉదాహరణ మోరోన్ లోని మ్యూజియో నేషనల్ డి ఏరోనెటికా డి అర్జెంటీనాలో భద్రపరచబడింది. ఇది ఏరోపోస్టా అర్జెంటీనా యొక్క గుర్తులను ధరిస్తుంది. [సైటేషన్ అవసరం] జేన్ యొక్క అన్ని ప్రపంచ విమానాల నుండి డేటా 1928 [1] సాధారణ లక్షణాల పనితీరు</v>
      </c>
      <c r="E157" s="1" t="s">
        <v>3231</v>
      </c>
      <c r="M157" s="1" t="s">
        <v>941</v>
      </c>
      <c r="N157" s="1" t="str">
        <f>IFERROR(__xludf.DUMMYFUNCTION("GOOGLETRANSLATE(M:M, ""en"", ""te"")"),"విమానాల")</f>
        <v>విమానాల</v>
      </c>
      <c r="P157" s="1" t="s">
        <v>3232</v>
      </c>
      <c r="Q157" s="1" t="str">
        <f>IFERROR(__xludf.DUMMYFUNCTION("GOOGLETRANSLATE(P:P, ""en"", ""te"")"),"లాటకోర్")</f>
        <v>లాటకోర్</v>
      </c>
      <c r="R157" s="1" t="s">
        <v>3233</v>
      </c>
      <c r="U157" s="3">
        <v>9529.0</v>
      </c>
      <c r="V157" s="1" t="s">
        <v>3234</v>
      </c>
      <c r="W157" s="1">
        <v>1.0</v>
      </c>
      <c r="X157" s="1" t="s">
        <v>3235</v>
      </c>
      <c r="Y157" s="1" t="s">
        <v>3236</v>
      </c>
      <c r="Z157" s="1" t="s">
        <v>1075</v>
      </c>
      <c r="AA157" s="1" t="s">
        <v>3237</v>
      </c>
      <c r="AB157" s="1" t="s">
        <v>3238</v>
      </c>
      <c r="AC157" s="1" t="s">
        <v>3239</v>
      </c>
      <c r="AD157" s="1" t="s">
        <v>3240</v>
      </c>
      <c r="AE157" s="1" t="s">
        <v>3241</v>
      </c>
      <c r="AF157" s="1" t="s">
        <v>3242</v>
      </c>
      <c r="AG157" s="1" t="s">
        <v>3139</v>
      </c>
      <c r="AK157" s="1" t="s">
        <v>3243</v>
      </c>
      <c r="AM157" s="1" t="s">
        <v>3244</v>
      </c>
      <c r="AN157" s="1" t="str">
        <f>IFERROR(__xludf.DUMMYFUNCTION("GOOGLETRANSLATE(AM:AM, ""en"", ""te"")"),"లిగ్నెస్ అరియన్నెస్ లాటకోర్")</f>
        <v>లిగ్నెస్ అరియన్నెస్ లాటకోర్</v>
      </c>
      <c r="AO157" s="1" t="s">
        <v>3245</v>
      </c>
      <c r="AP157" s="1" t="s">
        <v>253</v>
      </c>
      <c r="AR157" s="1" t="s">
        <v>3246</v>
      </c>
      <c r="AS157" s="1" t="s">
        <v>3247</v>
      </c>
      <c r="BA157" s="1" t="s">
        <v>2388</v>
      </c>
      <c r="BG157" s="1" t="s">
        <v>796</v>
      </c>
      <c r="BI157" s="1" t="s">
        <v>3248</v>
      </c>
      <c r="BJ157" s="1" t="s">
        <v>3249</v>
      </c>
      <c r="BT157" s="1" t="s">
        <v>965</v>
      </c>
    </row>
    <row r="158">
      <c r="A158" s="1" t="s">
        <v>3250</v>
      </c>
      <c r="B158" s="1" t="str">
        <f>IFERROR(__xludf.DUMMYFUNCTION("GOOGLETRANSLATE(A:A, ""en"", ""te"")"),"ఫీసెలర్ ఫై 253")</f>
        <v>ఫీసెలర్ ఫై 253</v>
      </c>
      <c r="C158" s="1" t="s">
        <v>3251</v>
      </c>
      <c r="D158" s="1" t="str">
        <f>IFERROR(__xludf.DUMMYFUNCTION("GOOGLETRANSLATE(C:C, ""en"", ""te"")"),"ఫైసెలర్ ఫై 253 స్పాట్జ్, (ఇంగ్లీష్: స్పారో), ఒక తేలికపాటి పౌర విమానం, దీనిని నాజీ జర్మనీలో జర్మన్ కంపెనీ ఫీజిలర్ తయారు చేస్తారు. రెండవ ప్రపంచ యుద్ధం కారణంగా ఆరు యూనిట్లు మాత్రమే ఉత్పత్తి చేయబడ్డాయి. జనవరి 1937 లో, ఎల్‌సి II యొక్క చీఫ్ మేజర్ వెర్నర్ జంక్, "&amp;"కొత్త విమానాల అభివృద్ధికి బాధ్యత వహించే రీచ్స్‌లఫ్ట్‌ఫహర్ట్‌మినిస్టెరియం యొక్క సాంకేతిక విభాగం, వివిధ మైనర్ విమానాల తయారీదారులైన బోకర్, ఫీయిసెలర్, గోథర్ వాగ్గోన్‌ఫాబ్రిక్, ఫ్లగ్జీగ్‌వెర్కే హాలెమ్ సైనిక విమానాల అభివృద్ధికి ఏదైనా ఒప్పందాలు. అందువల్ల అతను వో"&amp;"క్స్‌ఫ్లగ్జ్యూగ్ లేదా చిన్న జంట-ఇంజిన్ విమాన అభివృద్ధిపై దృష్టి పెట్టాలని వారికి సలహా ఇచ్చాడు. తత్ఫలితంగా, ఫీయిసెలర్ FI 253 ను అభివృద్ధి చేయగా, ఇతర కంపెనీలు KL 105, SI 202, Bü 180 మరియు GO 150 ను ఉత్పత్తి చేశాయి. [1] [సైటేషన్ అవసరం] నుండి డేటా సాధారణ లక్ష"&amp;"ణాల పనితీరు")</f>
        <v>ఫైసెలర్ ఫై 253 స్పాట్జ్, (ఇంగ్లీష్: స్పారో), ఒక తేలికపాటి పౌర విమానం, దీనిని నాజీ జర్మనీలో జర్మన్ కంపెనీ ఫీజిలర్ తయారు చేస్తారు. రెండవ ప్రపంచ యుద్ధం కారణంగా ఆరు యూనిట్లు మాత్రమే ఉత్పత్తి చేయబడ్డాయి. జనవరి 1937 లో, ఎల్‌సి II యొక్క చీఫ్ మేజర్ వెర్నర్ జంక్, కొత్త విమానాల అభివృద్ధికి బాధ్యత వహించే రీచ్స్‌లఫ్ట్‌ఫహర్ట్‌మినిస్టెరియం యొక్క సాంకేతిక విభాగం, వివిధ మైనర్ విమానాల తయారీదారులైన బోకర్, ఫీయిసెలర్, గోథర్ వాగ్గోన్‌ఫాబ్రిక్, ఫ్లగ్జీగ్‌వెర్కే హాలెమ్ సైనిక విమానాల అభివృద్ధికి ఏదైనా ఒప్పందాలు. అందువల్ల అతను వోక్స్‌ఫ్లగ్జ్యూగ్ లేదా చిన్న జంట-ఇంజిన్ విమాన అభివృద్ధిపై దృష్టి పెట్టాలని వారికి సలహా ఇచ్చాడు. తత్ఫలితంగా, ఫీయిసెలర్ FI 253 ను అభివృద్ధి చేయగా, ఇతర కంపెనీలు KL 105, SI 202, Bü 180 మరియు GO 150 ను ఉత్పత్తి చేశాయి. [1] [సైటేషన్ అవసరం] నుండి డేటా సాధారణ లక్షణాల పనితీరు</v>
      </c>
      <c r="E158" s="1" t="s">
        <v>3252</v>
      </c>
      <c r="M158" s="1" t="s">
        <v>3253</v>
      </c>
      <c r="N158" s="1" t="str">
        <f>IFERROR(__xludf.DUMMYFUNCTION("GOOGLETRANSLATE(M:M, ""en"", ""te"")"),"క్రీడా విమానం")</f>
        <v>క్రీడా విమానం</v>
      </c>
      <c r="O158" s="1" t="s">
        <v>3254</v>
      </c>
      <c r="P158" s="1" t="s">
        <v>3131</v>
      </c>
      <c r="Q158" s="1" t="str">
        <f>IFERROR(__xludf.DUMMYFUNCTION("GOOGLETRANSLATE(P:P, ""en"", ""te"")"),"ఫీజిలర్")</f>
        <v>ఫీజిలర్</v>
      </c>
      <c r="R158" s="2" t="s">
        <v>3132</v>
      </c>
      <c r="U158" s="5">
        <v>13823.0</v>
      </c>
      <c r="V158" s="1">
        <v>6.0</v>
      </c>
      <c r="W158" s="1">
        <v>1.0</v>
      </c>
      <c r="X158" s="1" t="s">
        <v>3255</v>
      </c>
      <c r="Y158" s="1" t="s">
        <v>1337</v>
      </c>
      <c r="Z158" s="1" t="s">
        <v>3135</v>
      </c>
      <c r="AA158" s="1" t="s">
        <v>3256</v>
      </c>
      <c r="AB158" s="1" t="s">
        <v>1647</v>
      </c>
      <c r="AD158" s="1" t="s">
        <v>3257</v>
      </c>
      <c r="AE158" s="1" t="s">
        <v>2102</v>
      </c>
      <c r="AF158" s="1" t="s">
        <v>426</v>
      </c>
      <c r="AJ158" s="1" t="s">
        <v>3258</v>
      </c>
      <c r="AZ158" s="1" t="s">
        <v>405</v>
      </c>
      <c r="BG158" s="1" t="s">
        <v>408</v>
      </c>
      <c r="BH158" s="2" t="s">
        <v>522</v>
      </c>
      <c r="BI158" s="1" t="s">
        <v>3259</v>
      </c>
    </row>
    <row r="159">
      <c r="A159" s="1" t="s">
        <v>3260</v>
      </c>
      <c r="B159" s="1" t="str">
        <f>IFERROR(__xludf.DUMMYFUNCTION("GOOGLETRANSLATE(A:A, ""en"", ""te"")"),"బెల్ ARH-70 అరాపాహో")</f>
        <v>బెల్ ARH-70 అరాపాహో</v>
      </c>
      <c r="C159" s="1" t="s">
        <v>3261</v>
      </c>
      <c r="D159" s="1" t="str">
        <f>IFERROR(__xludf.DUMMYFUNCTION("GOOGLETRANSLATE(C:C, ""en"", ""te"")"),"బెల్ ARH-70 అరాపాహో [1] [2] అమెరికా సైన్యం యొక్క సాయుధ నిఘా హెలికాప్టర్ (ARH) కార్యక్రమం కోసం రూపొందించిన ఒక అమెరికన్ నాలుగు-బ్లేడెడ్, సింగిల్-ఇంజిన్, లైట్ మిలిటరీ హెలికాప్టర్. ఇద్దరి సిబ్బందితో మరియు పట్టణ పోరాటం కోసం ఆప్టిమైజ్ చేయబడిన ARH-70 సైన్యం యొక్"&amp;"క వృద్ధాప్య OH-58D కియోవా వారియర్ స్థానంలో నిలిచింది. ప్రోగ్రామ్ ఖర్చులలో అధిక ఆలస్యం మరియు వృద్ధి 16 అక్టోబర్ 2008 న రద్దు చేయడాన్ని బలవంతం చేసింది, రక్షణ శాఖ కాంగ్రెస్‌కు ఈ కార్యక్రమాన్ని ధృవీకరించడంలో విఫలమైంది. ARH-70 ఆఫ్-ది-షెల్ఫ్ టెక్నాలజీతో నిర్మిం"&amp;"చబడింది, ఎయిర్ఫ్రేమ్ బెల్ 407 ఆధారంగా ఉంది. RAH-66 కోమంచె హెలికాప్టర్ ప్రోగ్రాం 23 ఫిబ్రవరి 2004 న యు.ఎస్. ఆర్మీ చేత రద్దు చేయబడింది. రద్దు ఫలితం ఆరు నెలల అధ్యయనంలో, కోమంచె ఉత్పత్తికి రాకముందే ప్రోగ్రామ్‌ను రద్దు చేయాలని సిఫారసు చేసింది, 20 సంవత్సరాల తరువ"&amp;"ాత మరియు అభివృద్ధి ఖర్చులు 6.9 బిలియన్ డాలర్లకు పైగా ఉన్నాయి. సైన్యం రద్దు చేయడంతో 14 బిలియన్ డాలర్లను ఆదా చేస్తుందని అధ్యయనం అంచనా వేసింది, తరువాత ఆర్మీ యొక్క హెలికాప్టర్ విమానాల వృద్ధాప్య ఎయిర్ఫ్రేమ్‌లను నవీకరించడానికి మరియు భర్తీ చేయడానికి ఇది ఉపయోగపడు"&amp;"తుంది. [3] ఈ అధ్యయనం OH-58D కియోవా వారియర్‌ను ఎయిర్‌ఫ్రేమ్‌ల వయస్సు, ఇటీవలి నష్టాలు మరియు భర్తీ ఎయిర్‌ఫ్రేమ్‌ల లేకపోవడం ఆధారంగా భర్తీ చేయడానికి లక్ష్యంగా పెట్టుకుంది. 9 డిసెంబర్ 2004 న ఆర్మీ అధికారులు పున ment స్థాపన విమానాల కోసం ప్రతిపాదనల కోసం (RFP) ఒక "&amp;"అభ్యర్థనను జారీ చేశారు. [4] సైన్యం యొక్క భావన వాణిజ్య ఆఫ్-ది-షెల్ఫ్ (COTS) సాంకేతిక పరిజ్ఞానాన్ని ఉపయోగిస్తుంది, 30 హెలికాప్టర్లు మరియు ఎనిమిది మంది శిక్షకుల కార్యాచరణ యూనిట్ లక్ష్యంతో సెప్టెంబర్ 2008 నాటికి సిద్ధంగా ఉంది. [5] రెండు కంపెనీలు బిడ్లను సమర్ప"&amp;"ించాయి: [6] 29 జూలై 2005 న ఆర్మీ బెల్ ను 368 హెలికాప్టర్లకు కాంట్రాక్టు విజేతగా ప్రకటించింది. బెల్ గణాంకాలు కాంట్రాక్ట్ విలువను 2.2 బిలియన్ డాలర్లుగా ఉంచడంతో కొంత గందరగోళం ఉంది, సైన్యం అంచనాలు US $ 3 బిలియన్లకు పైగా ఉన్నాయి, దాని మునుపటి అంచనా US $ 2.36 బ"&amp;"ిలియన్లతో పోలిస్తే. [10] ఈ ఒప్పందం ప్రోటోటైప్‌ల అభివృద్ధికి మరియు పరిమిత వినియోగదారు పరీక్ష (LUT) కోసం సైన్యానికి ప్రిప్రొడక్షన్ విమానాలను పంపిణీ చేయాలని పిలుపునిచ్చింది, మొదటి యూనిట్ సెప్టెంబర్ 2008 చివరి నాటికి అమర్చారు. [5] [11] బెల్ యొక్క ARH ప్రదర్శన"&amp;"కారుడు, సవరించిన బెల్ 407 (S/N 53343/N91796 [12]), మొదట 3 జూన్ 2005 న ప్రయాణించారు. [13] ఫిబ్రవరి? మొదటి ఫ్లైట్ ఆలస్యం అయింది, మొదట మార్చిలో మరియు తరువాత మేలో, బెల్ ప్రోటోటైప్‌లను ప్రిప్రొడక్షన్ విమానంగా కాన్ఫిగర్ చేయడానికి అనుమతించింది. అభివృద్ధి కోసం సం"&amp;"పీడన కాలక్రమం నిర్వహించడానికి ఈ ఆలస్యం అవసరమని బెల్ మరియు సైన్యం ఇద్దరూ చివరికి అంగీకరించారు. [14] ARH-70 యొక్క తొలి విమానం 20 జూలై 2006 న, టెక్సాస్‌లోని ఆర్లింగ్టన్‌లోని బెల్ యొక్క ఎక్స్‌వర్క్స్ సౌకర్యం వద్ద జరిగింది. [5] 21 ఫిబ్రవరి 2007 న, మొదటి విమానం"&amp;"లో, ప్రోటోటైప్ #4 (S/N 53906/N445HR) ఇంధన ఆకలి కారణంగా ఇంజిన్ శక్తిని కోల్పోయింది మరియు సమీపంలోని గోల్ఫ్ కోర్సులో ఆటోరోటేషనల్ ల్యాండింగ్ చేసింది. ల్యాండింగ్ సమయంలో ఈ విమానం మరమ్మత్తుకు మించి దెబ్బతింది; టెస్ట్ పైలట్లు బయటపడ్డారు మరియు గాయపడలేదు. [15] [16]"&amp;" [17] ఒక నెల తరువాత, 22 మార్చి 2007 న, సైన్యం ""స్టాప్ వర్క్"" నోటీసును జారీ చేసింది, ARH ప్రోగ్రామ్‌ను తిరిగి ట్రాక్‌లోకి తీసుకురావడానికి ఒక ప్రణాళికను సమర్పించడానికి బెల్ 30 రోజులు ఇచ్చింది. ప్రోగ్రామ్ యొక్క సిస్టమ్ డెవలప్‌మెంట్ ప్రదర్శన భాగం కోసం మునుప"&amp;"టి అంచనాలు $ 210 మిలియన్ల నుండి million 300 మిలియన్లకు పెరిగాయి. [18] టెక్స్ట్రాన్, బెల్ యొక్క మాతృ సంస్థ, కాంట్రాక్ట్ కింద ప్రతి విమానంలో 4 2–4 మిలియన్లను కోల్పోవచ్చని పెట్టుబడిదారులకు తెలియజేస్తారు. [19] నోటీసు పరిష్కరించబడే వరకు బెల్ విజ్ఞప్తి చేసింది "&amp;"మరియు కంపెనీ నిధులను ఉపయోగించి అభివృద్ధిని కొనసాగించడానికి అనుమతి పొందింది. 18 మే 2007 న, ARH ప్రోగ్రామ్ యొక్క కొనసాగింపును సైన్యం ఆమోదించింది. [20] హౌస్ అప్రాప్రియేషన్స్ కమిటీ యొక్క రక్షణ ప్యానెల్ 2008 రక్షణ బడ్జెట్ కోసం ఒక బిల్లును రూపొందించింది, ఇది AR"&amp;"H-70 ఉత్పత్తికి నిధులను సున్నా చేసింది, బెల్ ఉత్పత్తిలో ఉత్పత్తిలో ప్రవేశించలేకపోయింది, కానీ పరిశోధన మరియు అభివృద్ధికి నిధులు కొనసాగించాయి. [21] అయితే, ARH-70 యొక్క అంతర్జాతీయ అమ్మకాలను అనుమతించడానికి ప్రభుత్వ అధికారులు ఎగుమతి విధానంపై పనిచేయడం ప్రారంభించ"&amp;"ారు. యు.ఎస్. ఆర్మీ యొక్క మొత్తం 512 హెలికాప్టర్లతో సహా, ఆర్డర్లు మొత్తం 1,000 కంటే ఎక్కువ. [22] 9 జూలై 2008 న సైన్యం సన్యాసిని-మెక్‌కూర్డి ఖర్చు మరియు షెడ్యూల్ ఉల్లంఘనను దాఖలు చేసింది, కొత్త వ్యయ అంచనాలు ప్రారంభ అంచనాల కంటే 40% ఖర్చు పెరుగుదలను చూపించాయి."&amp;" ఆగష్టు 2008 లో, ARH-70 ప్రోగ్రామ్ కోసం బెల్ నియామకాన్ని నిలిపివేయాలని సైన్యం అభ్యర్థించింది. [23] 16 అక్టోబర్ 2008 న, ఆర్మీ యొక్క సముపార్జన కార్యనిర్వాహక కార్యాలయం ARH ఒప్పందాన్ని ప్రభుత్వ సౌలభ్యం కోసం పూర్తిగా రద్దు చేయాలని ఆదేశించింది. [24] US $ 6.2 బి"&amp;"లియన్ ARH-70 కార్యక్రమాన్ని కాంగ్రెస్‌కు ధృవీకరించకపోవడం అమెరికా డిపార్ట్‌మెంట్ ఆఫ్ డిఫెన్స్ (DOD) యొక్క ఫలితం రద్దు. సముపార్జన, సాంకేతికత మరియు లాజిస్టిక్స్ కోసం రక్షణ యొక్క అండర్ సెక్రటరీ జాన్ యంగ్, కారణాన్ని ఈ కార్యక్రమం యొక్క అధిక ఖర్చులు 70 శాతానికి "&amp;"పైగా పెరిగాయి, ప్రతి యూనిట్ ఖర్చుతో US $ 14.5 మిలియన్ల వ్యయం, US $ 8.5 మిలియన్ల నుండి పెరిగింది. [25] బెల్ ARH-70, [26] బెల్ 407 [27] 'సాధారణ లక్షణాలు పనితీరు ఆయుధాల సంబంధిత అభివృద్ధి విమానం పోల్చదగిన పాత్ర, కాన్ఫిగరేషన్ మరియు ERA")</f>
        <v>బెల్ ARH-70 అరాపాహో [1] [2] అమెరికా సైన్యం యొక్క సాయుధ నిఘా హెలికాప్టర్ (ARH) కార్యక్రమం కోసం రూపొందించిన ఒక అమెరికన్ నాలుగు-బ్లేడెడ్, సింగిల్-ఇంజిన్, లైట్ మిలిటరీ హెలికాప్టర్. ఇద్దరి సిబ్బందితో మరియు పట్టణ పోరాటం కోసం ఆప్టిమైజ్ చేయబడిన ARH-70 సైన్యం యొక్క వృద్ధాప్య OH-58D కియోవా వారియర్ స్థానంలో నిలిచింది. ప్రోగ్రామ్ ఖర్చులలో అధిక ఆలస్యం మరియు వృద్ధి 16 అక్టోబర్ 2008 న రద్దు చేయడాన్ని బలవంతం చేసింది, రక్షణ శాఖ కాంగ్రెస్‌కు ఈ కార్యక్రమాన్ని ధృవీకరించడంలో విఫలమైంది. ARH-70 ఆఫ్-ది-షెల్ఫ్ టెక్నాలజీతో నిర్మించబడింది, ఎయిర్ఫ్రేమ్ బెల్ 407 ఆధారంగా ఉంది. RAH-66 కోమంచె హెలికాప్టర్ ప్రోగ్రాం 23 ఫిబ్రవరి 2004 న యు.ఎస్. ఆర్మీ చేత రద్దు చేయబడింది. రద్దు ఫలితం ఆరు నెలల అధ్యయనంలో, కోమంచె ఉత్పత్తికి రాకముందే ప్రోగ్రామ్‌ను రద్దు చేయాలని సిఫారసు చేసింది, 20 సంవత్సరాల తరువాత మరియు అభివృద్ధి ఖర్చులు 6.9 బిలియన్ డాలర్లకు పైగా ఉన్నాయి. సైన్యం రద్దు చేయడంతో 14 బిలియన్ డాలర్లను ఆదా చేస్తుందని అధ్యయనం అంచనా వేసింది, తరువాత ఆర్మీ యొక్క హెలికాప్టర్ విమానాల వృద్ధాప్య ఎయిర్ఫ్రేమ్‌లను నవీకరించడానికి మరియు భర్తీ చేయడానికి ఇది ఉపయోగపడుతుంది. [3] ఈ అధ్యయనం OH-58D కియోవా వారియర్‌ను ఎయిర్‌ఫ్రేమ్‌ల వయస్సు, ఇటీవలి నష్టాలు మరియు భర్తీ ఎయిర్‌ఫ్రేమ్‌ల లేకపోవడం ఆధారంగా భర్తీ చేయడానికి లక్ష్యంగా పెట్టుకుంది. 9 డిసెంబర్ 2004 న ఆర్మీ అధికారులు పున ment స్థాపన విమానాల కోసం ప్రతిపాదనల కోసం (RFP) ఒక అభ్యర్థనను జారీ చేశారు. [4] సైన్యం యొక్క భావన వాణిజ్య ఆఫ్-ది-షెల్ఫ్ (COTS) సాంకేతిక పరిజ్ఞానాన్ని ఉపయోగిస్తుంది, 30 హెలికాప్టర్లు మరియు ఎనిమిది మంది శిక్షకుల కార్యాచరణ యూనిట్ లక్ష్యంతో సెప్టెంబర్ 2008 నాటికి సిద్ధంగా ఉంది. [5] రెండు కంపెనీలు బిడ్లను సమర్పించాయి: [6] 29 జూలై 2005 న ఆర్మీ బెల్ ను 368 హెలికాప్టర్లకు కాంట్రాక్టు విజేతగా ప్రకటించింది. బెల్ గణాంకాలు కాంట్రాక్ట్ విలువను 2.2 బిలియన్ డాలర్లుగా ఉంచడంతో కొంత గందరగోళం ఉంది, సైన్యం అంచనాలు US $ 3 బిలియన్లకు పైగా ఉన్నాయి, దాని మునుపటి అంచనా US $ 2.36 బిలియన్లతో పోలిస్తే. [10] ఈ ఒప్పందం ప్రోటోటైప్‌ల అభివృద్ధికి మరియు పరిమిత వినియోగదారు పరీక్ష (LUT) కోసం సైన్యానికి ప్రిప్రొడక్షన్ విమానాలను పంపిణీ చేయాలని పిలుపునిచ్చింది, మొదటి యూనిట్ సెప్టెంబర్ 2008 చివరి నాటికి అమర్చారు. [5] [11] బెల్ యొక్క ARH ప్రదర్శనకారుడు, సవరించిన బెల్ 407 (S/N 53343/N91796 [12]), మొదట 3 జూన్ 2005 న ప్రయాణించారు. [13] ఫిబ్రవరి? మొదటి ఫ్లైట్ ఆలస్యం అయింది, మొదట మార్చిలో మరియు తరువాత మేలో, బెల్ ప్రోటోటైప్‌లను ప్రిప్రొడక్షన్ విమానంగా కాన్ఫిగర్ చేయడానికి అనుమతించింది. అభివృద్ధి కోసం సంపీడన కాలక్రమం నిర్వహించడానికి ఈ ఆలస్యం అవసరమని బెల్ మరియు సైన్యం ఇద్దరూ చివరికి అంగీకరించారు. [14] ARH-70 యొక్క తొలి విమానం 20 జూలై 2006 న, టెక్సాస్‌లోని ఆర్లింగ్టన్‌లోని బెల్ యొక్క ఎక్స్‌వర్క్స్ సౌకర్యం వద్ద జరిగింది. [5] 21 ఫిబ్రవరి 2007 న, మొదటి విమానంలో, ప్రోటోటైప్ #4 (S/N 53906/N445HR) ఇంధన ఆకలి కారణంగా ఇంజిన్ శక్తిని కోల్పోయింది మరియు సమీపంలోని గోల్ఫ్ కోర్సులో ఆటోరోటేషనల్ ల్యాండింగ్ చేసింది. ల్యాండింగ్ సమయంలో ఈ విమానం మరమ్మత్తుకు మించి దెబ్బతింది; టెస్ట్ పైలట్లు బయటపడ్డారు మరియు గాయపడలేదు. [15] [16] [17] ఒక నెల తరువాత, 22 మార్చి 2007 న, సైన్యం "స్టాప్ వర్క్" నోటీసును జారీ చేసింది, ARH ప్రోగ్రామ్‌ను తిరిగి ట్రాక్‌లోకి తీసుకురావడానికి ఒక ప్రణాళికను సమర్పించడానికి బెల్ 30 రోజులు ఇచ్చింది. ప్రోగ్రామ్ యొక్క సిస్టమ్ డెవలప్‌మెంట్ ప్రదర్శన భాగం కోసం మునుపటి అంచనాలు $ 210 మిలియన్ల నుండి million 300 మిలియన్లకు పెరిగాయి. [18] టెక్స్ట్రాన్, బెల్ యొక్క మాతృ సంస్థ, కాంట్రాక్ట్ కింద ప్రతి విమానంలో 4 2–4 మిలియన్లను కోల్పోవచ్చని పెట్టుబడిదారులకు తెలియజేస్తారు. [19] నోటీసు పరిష్కరించబడే వరకు బెల్ విజ్ఞప్తి చేసింది మరియు కంపెనీ నిధులను ఉపయోగించి అభివృద్ధిని కొనసాగించడానికి అనుమతి పొందింది. 18 మే 2007 న, ARH ప్రోగ్రామ్ యొక్క కొనసాగింపును సైన్యం ఆమోదించింది. [20] హౌస్ అప్రాప్రియేషన్స్ కమిటీ యొక్క రక్షణ ప్యానెల్ 2008 రక్షణ బడ్జెట్ కోసం ఒక బిల్లును రూపొందించింది, ఇది ARH-70 ఉత్పత్తికి నిధులను సున్నా చేసింది, బెల్ ఉత్పత్తిలో ఉత్పత్తిలో ప్రవేశించలేకపోయింది, కానీ పరిశోధన మరియు అభివృద్ధికి నిధులు కొనసాగించాయి. [21] అయితే, ARH-70 యొక్క అంతర్జాతీయ అమ్మకాలను అనుమతించడానికి ప్రభుత్వ అధికారులు ఎగుమతి విధానంపై పనిచేయడం ప్రారంభించారు. యు.ఎస్. ఆర్మీ యొక్క మొత్తం 512 హెలికాప్టర్లతో సహా, ఆర్డర్లు మొత్తం 1,000 కంటే ఎక్కువ. [22] 9 జూలై 2008 న సైన్యం సన్యాసిని-మెక్‌కూర్డి ఖర్చు మరియు షెడ్యూల్ ఉల్లంఘనను దాఖలు చేసింది, కొత్త వ్యయ అంచనాలు ప్రారంభ అంచనాల కంటే 40% ఖర్చు పెరుగుదలను చూపించాయి. ఆగష్టు 2008 లో, ARH-70 ప్రోగ్రామ్ కోసం బెల్ నియామకాన్ని నిలిపివేయాలని సైన్యం అభ్యర్థించింది. [23] 16 అక్టోబర్ 2008 న, ఆర్మీ యొక్క సముపార్జన కార్యనిర్వాహక కార్యాలయం ARH ఒప్పందాన్ని ప్రభుత్వ సౌలభ్యం కోసం పూర్తిగా రద్దు చేయాలని ఆదేశించింది. [24] US $ 6.2 బిలియన్ ARH-70 కార్యక్రమాన్ని కాంగ్రెస్‌కు ధృవీకరించకపోవడం అమెరికా డిపార్ట్‌మెంట్ ఆఫ్ డిఫెన్స్ (DOD) యొక్క ఫలితం రద్దు. సముపార్జన, సాంకేతికత మరియు లాజిస్టిక్స్ కోసం రక్షణ యొక్క అండర్ సెక్రటరీ జాన్ యంగ్, కారణాన్ని ఈ కార్యక్రమం యొక్క అధిక ఖర్చులు 70 శాతానికి పైగా పెరిగాయి, ప్రతి యూనిట్ ఖర్చుతో US $ 14.5 మిలియన్ల వ్యయం, US $ 8.5 మిలియన్ల నుండి పెరిగింది. [25] బెల్ ARH-70, [26] బెల్ 407 [27] 'సాధారణ లక్షణాలు పనితీరు ఆయుధాల సంబంధిత అభివృద్ధి విమానం పోల్చదగిన పాత్ర, కాన్ఫిగరేషన్ మరియు ERA</v>
      </c>
      <c r="E159" s="1" t="s">
        <v>3262</v>
      </c>
      <c r="M159" s="1" t="s">
        <v>3263</v>
      </c>
      <c r="N159" s="1" t="str">
        <f>IFERROR(__xludf.DUMMYFUNCTION("GOOGLETRANSLATE(M:M, ""en"", ""te"")"),"నిఘా సాయుధ హెలికాప్టర్")</f>
        <v>నిఘా సాయుధ హెలికాప్టర్</v>
      </c>
      <c r="O159" s="1" t="s">
        <v>3264</v>
      </c>
      <c r="P159" s="1" t="s">
        <v>3265</v>
      </c>
      <c r="Q159" s="1" t="str">
        <f>IFERROR(__xludf.DUMMYFUNCTION("GOOGLETRANSLATE(P:P, ""en"", ""te"")"),"బెల్ హెలికాప్టర్")</f>
        <v>బెల్ హెలికాప్టర్</v>
      </c>
      <c r="R159" s="1" t="s">
        <v>3266</v>
      </c>
      <c r="U159" s="4">
        <v>38918.0</v>
      </c>
      <c r="V159" s="1" t="s">
        <v>3267</v>
      </c>
      <c r="W159" s="1" t="s">
        <v>3268</v>
      </c>
      <c r="X159" s="1" t="s">
        <v>3269</v>
      </c>
      <c r="Z159" s="1" t="s">
        <v>3270</v>
      </c>
      <c r="AB159" s="1" t="s">
        <v>3271</v>
      </c>
      <c r="AC159" s="1" t="s">
        <v>3272</v>
      </c>
      <c r="AD159" s="1" t="s">
        <v>3273</v>
      </c>
      <c r="AE159" s="1" t="s">
        <v>3274</v>
      </c>
      <c r="AF159" s="1" t="s">
        <v>3275</v>
      </c>
      <c r="AG159" s="1" t="s">
        <v>3276</v>
      </c>
      <c r="AI159" s="1" t="s">
        <v>1440</v>
      </c>
      <c r="AJ159" s="1" t="s">
        <v>3277</v>
      </c>
      <c r="AT159" s="1" t="s">
        <v>3278</v>
      </c>
      <c r="AU159" s="1" t="str">
        <f>IFERROR(__xludf.DUMMYFUNCTION("GOOGLETRANSLATE(AT:AT, ""en"", ""te"")"),"1 × gau-19 .50 in (12.7 mm) గాట్లింగ్ గన్")</f>
        <v>1 × gau-19 .50 in (12.7 mm) గాట్లింగ్ గన్</v>
      </c>
      <c r="AZ159" s="1" t="s">
        <v>3272</v>
      </c>
      <c r="BI159" s="1" t="s">
        <v>3279</v>
      </c>
      <c r="BR159" s="1" t="s">
        <v>3280</v>
      </c>
      <c r="BS159" s="1" t="s">
        <v>3281</v>
      </c>
      <c r="CG159" s="1" t="s">
        <v>454</v>
      </c>
      <c r="CH159" s="1" t="s">
        <v>3282</v>
      </c>
      <c r="DA159" s="1" t="s">
        <v>3283</v>
      </c>
    </row>
    <row r="160">
      <c r="A160" s="1" t="s">
        <v>3284</v>
      </c>
      <c r="B160" s="1" t="str">
        <f>IFERROR(__xludf.DUMMYFUNCTION("GOOGLETRANSLATE(A:A, ""en"", ""te"")"),"స్విఫ్ట్ ఎస్ -1")</f>
        <v>స్విఫ్ట్ ఎస్ -1</v>
      </c>
      <c r="C160" s="1" t="s">
        <v>3285</v>
      </c>
      <c r="D160" s="1" t="str">
        <f>IFERROR(__xludf.DUMMYFUNCTION("GOOGLETRANSLATE(C:C, ""en"", ""te"")"),"స్విఫ్ట్ ఎస్ -1 అనేది పోలిష్ కంపెనీ స్విఫ్ట్ లిమిటెడ్ చేత తయారు చేయబడిన ఒకే సీటు ఏరోబాటిక్ గ్లైడర్. ఎడ్వర్డ్ మార్గస్కి, జెర్జీ సిసోవ్స్కీ మరియు జెర్జీ మకులా SZD-21-2B కోబుజ్ 3. [1] [2] నుండి బీల్స్కో-బియానా వద్ద స్విఫ్ట్ను అభివృద్ధి చేశారు. ప్రోటోటైప్ మొద"&amp;"ట 1991 లో ఎగిరింది. గ్లైడర్ గ్లాస్-ఫైబర్ ఎపోక్సీ మిశ్రమంతో తయారు చేయబడింది. ఇది చాలా బలంగా ఉంది (ప్లస్ మరియు మైనస్ 10 జి కోసం నొక్కిచెప్పబడింది) మరియు మనోహరమైనది (రోల్ 4 సెకన్ల కన్నా తక్కువ సమయం పడుతుంది). స్పాన్ 15 మీటర్ల వరకు పెంచడానికి పెద్ద చిట్కాలు ర"&amp;"ూపొందించబడ్డాయి కాని తయారు చేయబడలేదు. ఇది ముడుచుకునే అండర్ క్యారేజ్ కలిగి ఉంది. [1] సాధారణ లక్షణాల పనితీరు స్విఫ్ట్ తన ఏరోబాటిక్ ప్రదర్శనను ఓల్డ్ వార్డెన్, ఇంగ్లాండ్ జార్జిజ్ కామిన్స్కి యొక్క గ్లైడింగ్ స్పోర్ట్ ఆఫ్ రష్యా యొక్క 90 వ వార్షికోత్సవం సందర్భంగా"&amp;" ముగిసింది. ఎస్ -1 స్విఫ్ట్ గ్లైడర్. కెంబ్ల్ బాటిల్ ఆఫ్ బ్రిటన్ వీకెండ్ 2009 లో స్విఫ్ట్ ఏరోబాటిక్ డిస్ప్లే బృందం. పైపర్ పానీ చేత లాగబడినప్పుడు స్విఫ్ట్ ఎస్ -1 నిరంతర రోల్స్ చేస్తోంది")</f>
        <v>స్విఫ్ట్ ఎస్ -1 అనేది పోలిష్ కంపెనీ స్విఫ్ట్ లిమిటెడ్ చేత తయారు చేయబడిన ఒకే సీటు ఏరోబాటిక్ గ్లైడర్. ఎడ్వర్డ్ మార్గస్కి, జెర్జీ సిసోవ్స్కీ మరియు జెర్జీ మకులా SZD-21-2B కోబుజ్ 3. [1] [2] నుండి బీల్స్కో-బియానా వద్ద స్విఫ్ట్ను అభివృద్ధి చేశారు. ప్రోటోటైప్ మొదట 1991 లో ఎగిరింది. గ్లైడర్ గ్లాస్-ఫైబర్ ఎపోక్సీ మిశ్రమంతో తయారు చేయబడింది. ఇది చాలా బలంగా ఉంది (ప్లస్ మరియు మైనస్ 10 జి కోసం నొక్కిచెప్పబడింది) మరియు మనోహరమైనది (రోల్ 4 సెకన్ల కన్నా తక్కువ సమయం పడుతుంది). స్పాన్ 15 మీటర్ల వరకు పెంచడానికి పెద్ద చిట్కాలు రూపొందించబడ్డాయి కాని తయారు చేయబడలేదు. ఇది ముడుచుకునే అండర్ క్యారేజ్ కలిగి ఉంది. [1] సాధారణ లక్షణాల పనితీరు స్విఫ్ట్ తన ఏరోబాటిక్ ప్రదర్శనను ఓల్డ్ వార్డెన్, ఇంగ్లాండ్ జార్జిజ్ కామిన్స్కి యొక్క గ్లైడింగ్ స్పోర్ట్ ఆఫ్ రష్యా యొక్క 90 వ వార్షికోత్సవం సందర్భంగా ముగిసింది. ఎస్ -1 స్విఫ్ట్ గ్లైడర్. కెంబ్ల్ బాటిల్ ఆఫ్ బ్రిటన్ వీకెండ్ 2009 లో స్విఫ్ట్ ఏరోబాటిక్ డిస్ప్లే బృందం. పైపర్ పానీ చేత లాగబడినప్పుడు స్విఫ్ట్ ఎస్ -1 నిరంతర రోల్స్ చేస్తోంది</v>
      </c>
      <c r="E160" s="1" t="s">
        <v>3286</v>
      </c>
      <c r="M160" s="1" t="s">
        <v>3287</v>
      </c>
      <c r="N160" s="1" t="str">
        <f>IFERROR(__xludf.DUMMYFUNCTION("GOOGLETRANSLATE(M:M, ""en"", ""te"")"),"ఏరోబాటిక్ గ్లైడర్")</f>
        <v>ఏరోబాటిక్ గ్లైడర్</v>
      </c>
      <c r="O160" s="1" t="s">
        <v>3288</v>
      </c>
      <c r="P160" s="1" t="s">
        <v>3289</v>
      </c>
      <c r="Q160" s="1" t="str">
        <f>IFERROR(__xludf.DUMMYFUNCTION("GOOGLETRANSLATE(P:P, ""en"", ""te"")"),"స్విఫ్ట్ లిమిటెడ్.")</f>
        <v>స్విఫ్ట్ లిమిటెడ్.</v>
      </c>
      <c r="R160" s="1" t="s">
        <v>3290</v>
      </c>
      <c r="S160" s="1" t="s">
        <v>3291</v>
      </c>
      <c r="T160" s="1" t="str">
        <f>IFERROR(__xludf.DUMMYFUNCTION("GOOGLETRANSLATE(S:S, ""en"", ""te"")"),"ఎడ్వర్డ్ మార్గన్స్కి మరియు జెర్జీ సిసోవ్స్కీ")</f>
        <v>ఎడ్వర్డ్ మార్గన్స్కి మరియు జెర్జీ సిసోవ్స్కీ</v>
      </c>
      <c r="U160" s="1" t="s">
        <v>3292</v>
      </c>
      <c r="V160" s="1" t="s">
        <v>3293</v>
      </c>
      <c r="W160" s="1">
        <v>1.0</v>
      </c>
      <c r="X160" s="1" t="s">
        <v>3294</v>
      </c>
      <c r="Y160" s="1" t="s">
        <v>3295</v>
      </c>
      <c r="AA160" s="1" t="s">
        <v>3296</v>
      </c>
      <c r="AB160" s="1" t="s">
        <v>3297</v>
      </c>
      <c r="AC160" s="1" t="s">
        <v>3298</v>
      </c>
      <c r="BC160" s="1" t="s">
        <v>3299</v>
      </c>
      <c r="BD160" s="1" t="s">
        <v>3300</v>
      </c>
      <c r="BE160" s="1" t="s">
        <v>3301</v>
      </c>
      <c r="BN160" s="1">
        <v>14.3</v>
      </c>
      <c r="BO160" s="1" t="s">
        <v>3302</v>
      </c>
      <c r="BP160" s="1">
        <v>30.0</v>
      </c>
      <c r="BQ160" s="1" t="s">
        <v>3303</v>
      </c>
      <c r="BR160" s="1" t="s">
        <v>3304</v>
      </c>
      <c r="BS160" s="1" t="s">
        <v>3305</v>
      </c>
      <c r="BU160" s="1" t="s">
        <v>3306</v>
      </c>
      <c r="CC160" s="1" t="s">
        <v>3307</v>
      </c>
      <c r="EW160" s="1" t="s">
        <v>3308</v>
      </c>
      <c r="EX160" s="1" t="s">
        <v>3309</v>
      </c>
      <c r="EY160" s="1" t="s">
        <v>3310</v>
      </c>
      <c r="EZ160" s="1" t="s">
        <v>3311</v>
      </c>
      <c r="FA160" s="1" t="s">
        <v>3312</v>
      </c>
    </row>
    <row r="161">
      <c r="A161" s="1" t="s">
        <v>3313</v>
      </c>
      <c r="B161" s="1" t="str">
        <f>IFERROR(__xludf.DUMMYFUNCTION("GOOGLETRANSLATE(A:A, ""en"", ""te"")"),"బెస్ట్ ఆఫ్ స్కైరాంజర్")</f>
        <v>బెస్ట్ ఆఫ్ స్కైరాంజర్</v>
      </c>
      <c r="C161" s="1" t="s">
        <v>3314</v>
      </c>
      <c r="D161" s="1" t="str">
        <f>IFERROR(__xludf.DUMMYFUNCTION("GOOGLETRANSLATE(C:C, ""en"", ""te"")"),"టూలౌస్ యొక్క ఉత్తమ ఆఫ్ స్కైరాంజర్ ఫ్రెంచ్ రూపొందించిన రెండు-సీట్ల అల్ట్రాలైట్ యుటిలిటీ విమానం, ఇది టౌలౌస్ యొక్క బెస్ట్ ఆఫ్ చేత ఉత్పత్తి అవుతుంది. ఇది ట్రైసైకిల్ అండర్ క్యారేజ్ మరియు ఫాబ్రిక్-కప్పబడిన గొట్టపు నిర్మాణం కలిగిన అధిక-వింగ్ సాంప్రదాయ మోనోప్లేన్"&amp;". [1] [2] స్కైరాంజర్‌ను బ్రెజిల్‌లోని ఏరో బ్రావో, అమెరికాలోని స్కైరాంజర్ ఎయిర్‌క్రాఫ్ట్ (కిట్‌గా), ఉక్రెయిన్‌లో ఎరోస్ మరియు కనీసం 150 ను ఫ్రాన్స్‌లో సినైర్జీ నిర్మించారు. [3] 900 మంది ప్రపంచవ్యాప్తంగా ఎగురుతున్నారు. [1] జేన్ యొక్క అన్ని ప్రపంచ విమానాల నుం"&amp;"డి డేటా 2003-2004 [1] సాధారణ లక్షణాల పనితీరు")</f>
        <v>టూలౌస్ యొక్క ఉత్తమ ఆఫ్ స్కైరాంజర్ ఫ్రెంచ్ రూపొందించిన రెండు-సీట్ల అల్ట్రాలైట్ యుటిలిటీ విమానం, ఇది టౌలౌస్ యొక్క బెస్ట్ ఆఫ్ చేత ఉత్పత్తి అవుతుంది. ఇది ట్రైసైకిల్ అండర్ క్యారేజ్ మరియు ఫాబ్రిక్-కప్పబడిన గొట్టపు నిర్మాణం కలిగిన అధిక-వింగ్ సాంప్రదాయ మోనోప్లేన్. [1] [2] స్కైరాంజర్‌ను బ్రెజిల్‌లోని ఏరో బ్రావో, అమెరికాలోని స్కైరాంజర్ ఎయిర్‌క్రాఫ్ట్ (కిట్‌గా), ఉక్రెయిన్‌లో ఎరోస్ మరియు కనీసం 150 ను ఫ్రాన్స్‌లో సినైర్జీ నిర్మించారు. [3] 900 మంది ప్రపంచవ్యాప్తంగా ఎగురుతున్నారు. [1] జేన్ యొక్క అన్ని ప్రపంచ విమానాల నుండి డేటా 2003-2004 [1] సాధారణ లక్షణాల పనితీరు</v>
      </c>
      <c r="E161" s="1" t="s">
        <v>3315</v>
      </c>
      <c r="M161" s="1" t="s">
        <v>1015</v>
      </c>
      <c r="N161" s="1" t="str">
        <f>IFERROR(__xludf.DUMMYFUNCTION("GOOGLETRANSLATE(M:M, ""en"", ""te"")"),"అల్ట్రాలైట్ విమానం")</f>
        <v>అల్ట్రాలైట్ విమానం</v>
      </c>
      <c r="O161" s="1" t="s">
        <v>3316</v>
      </c>
      <c r="P161" s="1" t="s">
        <v>3317</v>
      </c>
      <c r="Q161" s="1" t="str">
        <f>IFERROR(__xludf.DUMMYFUNCTION("GOOGLETRANSLATE(P:P, ""en"", ""te"")"),"విమానయానం ఉత్తమమైనది")</f>
        <v>విమానయానం ఉత్తమమైనది</v>
      </c>
      <c r="R161" s="1" t="s">
        <v>3318</v>
      </c>
      <c r="V161" s="1" t="s">
        <v>3319</v>
      </c>
      <c r="W161" s="1" t="s">
        <v>178</v>
      </c>
      <c r="X161" s="1" t="s">
        <v>3320</v>
      </c>
      <c r="Y161" s="1" t="s">
        <v>565</v>
      </c>
      <c r="Z161" s="1" t="s">
        <v>3321</v>
      </c>
      <c r="AA161" s="1" t="s">
        <v>3322</v>
      </c>
      <c r="AB161" s="1" t="s">
        <v>2281</v>
      </c>
      <c r="AD161" s="1" t="s">
        <v>3323</v>
      </c>
      <c r="AH161" s="1" t="s">
        <v>3324</v>
      </c>
      <c r="AJ161" s="1" t="s">
        <v>3325</v>
      </c>
      <c r="AP161" s="1" t="s">
        <v>253</v>
      </c>
      <c r="AX161" s="1">
        <v>1990.0</v>
      </c>
      <c r="AY161" s="1" t="s">
        <v>3326</v>
      </c>
      <c r="AZ161" s="1" t="s">
        <v>3153</v>
      </c>
      <c r="BI161" s="1" t="s">
        <v>523</v>
      </c>
      <c r="BJ161" s="1" t="s">
        <v>3327</v>
      </c>
      <c r="BT161" s="1" t="s">
        <v>3328</v>
      </c>
      <c r="BU161" s="1" t="s">
        <v>2584</v>
      </c>
    </row>
    <row r="162">
      <c r="A162" s="1" t="s">
        <v>3329</v>
      </c>
      <c r="B162" s="1" t="str">
        <f>IFERROR(__xludf.DUMMYFUNCTION("GOOGLETRANSLATE(A:A, ""en"", ""te"")"),"అవ్రో 571 బఫెలో")</f>
        <v>అవ్రో 571 బఫెలో</v>
      </c>
      <c r="C162" s="1" t="s">
        <v>3330</v>
      </c>
      <c r="D162" s="1" t="str">
        <f>IFERROR(__xludf.DUMMYFUNCTION("GOOGLETRANSLATE(C:C, ""en"", ""te"")"),"అవ్రో 571 బఫెలో ఒక నమూనా బ్రిటిష్ క్యారియర్ ఆధారిత టార్పెడో బాంబర్ బిప్‌లేన్, ఇది 1920 లలో అవ్రో చేత రూపొందించబడింది మరియు నిర్మించబడింది. ఇది సేవ కోసం ఎంపిక చేయబడలేదు, బదులుగా బ్లాక్బర్న్ రిపోన్ ఆర్డర్ చేయబడుతోంది. AVRO 571 బఫెలోను AVRO ఒక ప్రైవేట్ వెంచర"&amp;"్‌గా రూపొందించారు, ఇది ఎయిర్ మినిస్ట్రీ స్పెసిఫికేషన్ 21/23 యొక్క అవసరాలను తీర్చడానికి, రెండు-సీట్ల టార్పెడో బాంబర్ మరియు నిఘా విమానాల కోసం, బ్లాక్‌బర్న్ డార్ట్ స్థానంలో ఉద్దేశించబడింది. ప్రోటోటైప్ (జి-ఇబిఎన్‌డబ్ల్యు) మొదట 1926 లో హాంబుల్ వద్ద ఉన్న అవ్రో "&amp;"వర్క్స్ వద్ద ఎగిరింది. [1] ఇది బ్లాక్బర్న్ రిపోన్ మరియు హ్యాండ్లీ పేజ్ హారోకు వ్యతిరేకంగా అంచనా వేయబడింది, కాని పేలవమైన నిర్వహణ ఉన్నట్లు కనుగొనబడింది మరియు అందువల్ల తిరస్కరించబడింది. [2] అందువల్ల ప్రోటోటైప్ అవ్రో 572 బఫెలో II గా పునర్నిర్మించబడింది, కొత్త"&amp;", ఆల్-మెటల్ రెక్కలతో, నియంత్రించదగిన హ్యాండ్లీ పేజీ స్లాట్లతో మరియు మరింత శక్తివంతమైన ఇంజిన్‌తో అమర్చబడింది. ఈ రూపంలో, గేదె చాలా మెరుగుపడింది. అయితే, ఈ సమయానికి, రిపోన్ పోటీ విజేతగా ప్రకటించబడింది. [2] ఇది ఉత్పత్తిలోకి ఆదేశించడంలో విఫలమైన తరువాత, బఫెలోను "&amp;"1928 లో వైమానిక మంత్రిత్వ శాఖ కోసం సీప్లేన్‌గా మార్చారు. సీరియల్ నంబర్ N239 గా, ఇది ఫెలిక్స్‌స్టోవ్ వద్ద సముద్ర విమాన ప్రయోగాత్మక స్థాపనలో ట్రయల్స్ కోసం ఉపయోగించబడింది. 1908 నుండి అవ్రో విమానం నుండి డేటా. [3] సాధారణ లక్షణాలు పనితీరు ఆయుధాలు లేదా పోల్చదగిన"&amp;" పాత్ర, కాన్ఫిగరేషన్ మరియు యుగం యొక్క విమానం")</f>
        <v>అవ్రో 571 బఫెలో ఒక నమూనా బ్రిటిష్ క్యారియర్ ఆధారిత టార్పెడో బాంబర్ బిప్‌లేన్, ఇది 1920 లలో అవ్రో చేత రూపొందించబడింది మరియు నిర్మించబడింది. ఇది సేవ కోసం ఎంపిక చేయబడలేదు, బదులుగా బ్లాక్బర్న్ రిపోన్ ఆర్డర్ చేయబడుతోంది. AVRO 571 బఫెలోను AVRO ఒక ప్రైవేట్ వెంచర్‌గా రూపొందించారు, ఇది ఎయిర్ మినిస్ట్రీ స్పెసిఫికేషన్ 21/23 యొక్క అవసరాలను తీర్చడానికి, రెండు-సీట్ల టార్పెడో బాంబర్ మరియు నిఘా విమానాల కోసం, బ్లాక్‌బర్న్ డార్ట్ స్థానంలో ఉద్దేశించబడింది. ప్రోటోటైప్ (జి-ఇబిఎన్‌డబ్ల్యు) మొదట 1926 లో హాంబుల్ వద్ద ఉన్న అవ్రో వర్క్స్ వద్ద ఎగిరింది. [1] ఇది బ్లాక్బర్న్ రిపోన్ మరియు హ్యాండ్లీ పేజ్ హారోకు వ్యతిరేకంగా అంచనా వేయబడింది, కాని పేలవమైన నిర్వహణ ఉన్నట్లు కనుగొనబడింది మరియు అందువల్ల తిరస్కరించబడింది. [2] అందువల్ల ప్రోటోటైప్ అవ్రో 572 బఫెలో II గా పునర్నిర్మించబడింది, కొత్త, ఆల్-మెటల్ రెక్కలతో, నియంత్రించదగిన హ్యాండ్లీ పేజీ స్లాట్లతో మరియు మరింత శక్తివంతమైన ఇంజిన్‌తో అమర్చబడింది. ఈ రూపంలో, గేదె చాలా మెరుగుపడింది. అయితే, ఈ సమయానికి, రిపోన్ పోటీ విజేతగా ప్రకటించబడింది. [2] ఇది ఉత్పత్తిలోకి ఆదేశించడంలో విఫలమైన తరువాత, బఫెలోను 1928 లో వైమానిక మంత్రిత్వ శాఖ కోసం సీప్లేన్‌గా మార్చారు. సీరియల్ నంబర్ N239 గా, ఇది ఫెలిక్స్‌స్టోవ్ వద్ద సముద్ర విమాన ప్రయోగాత్మక స్థాపనలో ట్రయల్స్ కోసం ఉపయోగించబడింది. 1908 నుండి అవ్రో విమానం నుండి డేటా. [3] సాధారణ లక్షణాలు పనితీరు ఆయుధాలు లేదా పోల్చదగిన పాత్ర, కాన్ఫిగరేషన్ మరియు యుగం యొక్క విమానం</v>
      </c>
      <c r="E162" s="1" t="s">
        <v>3331</v>
      </c>
      <c r="M162" s="1" t="s">
        <v>3332</v>
      </c>
      <c r="N162" s="1" t="str">
        <f>IFERROR(__xludf.DUMMYFUNCTION("GOOGLETRANSLATE(M:M, ""en"", ""te"")"),"టార్పెడో బాంబర్")</f>
        <v>టార్పెడో బాంబర్</v>
      </c>
      <c r="P162" s="1" t="s">
        <v>175</v>
      </c>
      <c r="Q162" s="1" t="str">
        <f>IFERROR(__xludf.DUMMYFUNCTION("GOOGLETRANSLATE(P:P, ""en"", ""te"")"),"అవ్రో")</f>
        <v>అవ్రో</v>
      </c>
      <c r="R162" s="2" t="s">
        <v>176</v>
      </c>
      <c r="U162" s="1">
        <v>1926.0</v>
      </c>
      <c r="V162" s="1">
        <v>1.0</v>
      </c>
      <c r="W162" s="1">
        <v>2.0</v>
      </c>
      <c r="X162" s="1" t="s">
        <v>3333</v>
      </c>
      <c r="Y162" s="1" t="s">
        <v>3334</v>
      </c>
      <c r="Z162" s="1" t="s">
        <v>3335</v>
      </c>
      <c r="AA162" s="1" t="s">
        <v>3336</v>
      </c>
      <c r="AB162" s="1" t="s">
        <v>3337</v>
      </c>
      <c r="AC162" s="1" t="s">
        <v>3338</v>
      </c>
      <c r="AD162" s="1" t="s">
        <v>3339</v>
      </c>
      <c r="AE162" s="1" t="s">
        <v>3340</v>
      </c>
      <c r="AF162" s="1" t="s">
        <v>3341</v>
      </c>
      <c r="AG162" s="1" t="s">
        <v>3342</v>
      </c>
      <c r="AH162" s="1" t="s">
        <v>3343</v>
      </c>
      <c r="AI162" s="1" t="s">
        <v>357</v>
      </c>
      <c r="AJ162" s="1" t="s">
        <v>3344</v>
      </c>
      <c r="AP162" s="1" t="s">
        <v>253</v>
      </c>
      <c r="AR162" s="1" t="s">
        <v>3345</v>
      </c>
      <c r="AS162" s="1" t="s">
        <v>3346</v>
      </c>
      <c r="BA162" s="1" t="s">
        <v>275</v>
      </c>
    </row>
    <row r="163">
      <c r="A163" s="1" t="s">
        <v>3347</v>
      </c>
      <c r="B163" s="1" t="str">
        <f>IFERROR(__xludf.DUMMYFUNCTION("GOOGLETRANSLATE(A:A, ""en"", ""te"")"),"అవ్రో 558")</f>
        <v>అవ్రో 558</v>
      </c>
      <c r="C163" s="1" t="s">
        <v>3348</v>
      </c>
      <c r="D163" s="1" t="str">
        <f>IFERROR(__xludf.DUMMYFUNCTION("GOOGLETRANSLATE(C:C, ""en"", ""te"")"),"అవ్రో 558 అనేది హాంబుల్ ఏరోడ్రోమ్ వద్ద అవ్రో నిర్మించిన బ్రిటిష్ సింగిల్-ఇంజిన్ అల్ట్రాలైట్ బైప్‌లేన్. AVRO 558 లింప్నే ఏరోడ్రోమ్‌లో సింగిల్-సీటర్ల కోసం 1923 లైట్ ఎయిర్క్రాఫ్ట్ ట్రయల్స్ కోసం రూపొందించబడింది. రెండు అవ్రో 558 బైప్‌లాన్‌లు నిర్మించబడ్డాయి, అ"&amp;"వి మోటారుసైకిల్ ఇంజిన్‌లతో నడిచే ద్విపదలు (ఒకటి బి &amp; హెచ్ ట్విన్-సిలిండర్ ఎయిర్-కూల్డ్ ఇంజిన్‌తో ఒకటి, రెండవది 500 సిసి డగ్లస్ ఇంజిన్‌తో). మొదటి విమానం 698 సిసి (42.6 ఇన్రెడ్) బ్లాక్‌బర్న్ టామ్‌టిట్‌తో సవరించబడింది మరియు రెండూ ల్యాండింగ్ గేర్‌కు మార్పులు "&amp;"కలిగి ఉన్నాయి. ఈ విమానం ఈ పోటీని గెలవలేదు, కాని రెండవ విమానం 13 అక్టోబర్ 1923 న లింప్నేపై 13,850 అడుగుల (4,222 మీ) తరగతి విమానాల కోసం ప్రపంచ రికార్డును ఏర్పాటు చేసింది. [1] రెండు విమానాలకు ఏమి జరిగిందో తెలియదు, 1923 నుండి నివేదించబడలేదు. 1908 నుండి అవ్రో "&amp;"విమానాల నుండి డేటా [2] పోల్చదగిన పాత్ర, కాన్ఫిగరేషన్ మరియు యుగం యొక్క సాధారణ లక్షణాల పనితీరు విమానం పనితీరు విమానం")</f>
        <v>అవ్రో 558 అనేది హాంబుల్ ఏరోడ్రోమ్ వద్ద అవ్రో నిర్మించిన బ్రిటిష్ సింగిల్-ఇంజిన్ అల్ట్రాలైట్ బైప్‌లేన్. AVRO 558 లింప్నే ఏరోడ్రోమ్‌లో సింగిల్-సీటర్ల కోసం 1923 లైట్ ఎయిర్క్రాఫ్ట్ ట్రయల్స్ కోసం రూపొందించబడింది. రెండు అవ్రో 558 బైప్‌లాన్‌లు నిర్మించబడ్డాయి, అవి మోటారుసైకిల్ ఇంజిన్‌లతో నడిచే ద్విపదలు (ఒకటి బి &amp; హెచ్ ట్విన్-సిలిండర్ ఎయిర్-కూల్డ్ ఇంజిన్‌తో ఒకటి, రెండవది 500 సిసి డగ్లస్ ఇంజిన్‌తో). మొదటి విమానం 698 సిసి (42.6 ఇన్రెడ్) బ్లాక్‌బర్న్ టామ్‌టిట్‌తో సవరించబడింది మరియు రెండూ ల్యాండింగ్ గేర్‌కు మార్పులు కలిగి ఉన్నాయి. ఈ విమానం ఈ పోటీని గెలవలేదు, కాని రెండవ విమానం 13 అక్టోబర్ 1923 న లింప్నేపై 13,850 అడుగుల (4,222 మీ) తరగతి విమానాల కోసం ప్రపంచ రికార్డును ఏర్పాటు చేసింది. [1] రెండు విమానాలకు ఏమి జరిగిందో తెలియదు, 1923 నుండి నివేదించబడలేదు. 1908 నుండి అవ్రో విమానాల నుండి డేటా [2] పోల్చదగిన పాత్ర, కాన్ఫిగరేషన్ మరియు యుగం యొక్క సాధారణ లక్షణాల పనితీరు విమానం పనితీరు విమానం</v>
      </c>
      <c r="M163" s="1" t="s">
        <v>3349</v>
      </c>
      <c r="N163" s="1" t="str">
        <f>IFERROR(__xludf.DUMMYFUNCTION("GOOGLETRANSLATE(M:M, ""en"", ""te"")"),"అల్ట్రాలైట్ బిప్‌లేన్")</f>
        <v>అల్ట్రాలైట్ బిప్‌లేన్</v>
      </c>
      <c r="P163" s="1" t="s">
        <v>3350</v>
      </c>
      <c r="Q163" s="1" t="str">
        <f>IFERROR(__xludf.DUMMYFUNCTION("GOOGLETRANSLATE(P:P, ""en"", ""te"")"),"A.V.ROE మరియు కంపెనీ లిమిటెడ్")</f>
        <v>A.V.ROE మరియు కంపెనీ లిమిటెడ్</v>
      </c>
      <c r="R163" s="1" t="s">
        <v>3351</v>
      </c>
      <c r="U163" s="1">
        <v>1923.0</v>
      </c>
      <c r="V163" s="1">
        <v>2.0</v>
      </c>
      <c r="W163" s="1">
        <v>1.0</v>
      </c>
      <c r="X163" s="1" t="s">
        <v>2053</v>
      </c>
      <c r="Y163" s="1" t="s">
        <v>3352</v>
      </c>
      <c r="AA163" s="1" t="s">
        <v>3353</v>
      </c>
      <c r="AB163" s="1" t="s">
        <v>3354</v>
      </c>
      <c r="AC163" s="1" t="s">
        <v>3355</v>
      </c>
      <c r="AD163" s="1" t="s">
        <v>3356</v>
      </c>
      <c r="AG163" s="1" t="s">
        <v>3357</v>
      </c>
      <c r="AX163" s="1">
        <v>1923.0</v>
      </c>
      <c r="BA163" s="1" t="s">
        <v>275</v>
      </c>
      <c r="BF163" s="2" t="s">
        <v>3358</v>
      </c>
      <c r="CK163" s="2" t="s">
        <v>3358</v>
      </c>
    </row>
    <row r="164">
      <c r="A164" s="1" t="s">
        <v>3359</v>
      </c>
      <c r="B164" s="1" t="str">
        <f>IFERROR(__xludf.DUMMYFUNCTION("GOOGLETRANSLATE(A:A, ""en"", ""te"")"),"అవ్రో రకం గ్రా")</f>
        <v>అవ్రో రకం గ్రా</v>
      </c>
      <c r="C164" s="1" t="s">
        <v>3360</v>
      </c>
      <c r="D164" s="1" t="str">
        <f>IFERROR(__xludf.DUMMYFUNCTION("GOOGLETRANSLATE(C:C, ""en"", ""te"")"),"అవ్రో రకం G అనేది రెండు-సీట్ల బిప్‌లేన్, ఇది A.V. 1912 బ్రిటిష్ సైనిక విమాన పోటీలో పాల్గొనడానికి రో. పూర్తిగా పరివేష్టిత సిబ్బంది కంపార్ట్మెంట్ కలిగి ఉండటం గమనార్హం, మరియు సాక్షుల ముందు స్పిన్ నుండి కోలుకున్న మొదటి విమానం కూడా ఇది. [1] అవ్రో టైప్ జి రెండు"&amp;"-సీట్ల రెండు బే బిప్‌లేన్, ఇది పూర్తిగా పరివేష్టిత సిబ్బంది కంపార్ట్‌మెంట్‌తో ఉంటుంది. ఫ్యూజ్‌లేజ్ ఎగువ మరియు దిగువ రెక్కల మధ్య మొత్తం అంతరాన్ని ఆక్రమించింది, ఇవి రో యొక్క లక్షణ అధిక కారక నిష్పత్తి. రెండు ప్రోటోటైప్‌లు ప్రారంభించబడ్డాయి, ఒకటి గ్రీన్ ఇంజిన"&amp;"్‌తో, మరొకటి ABC తో. తరువాతి ఇంజిన్ సమయానికి పంపిణీ చేయబడలేదు మరియు రెండవ నమూనా వదిలివేయబడింది. ట్రయల్స్‌లో, టైప్ జి టైప్ అసెంబ్లీ పరీక్షలలో (14½ నిమిషాల్లో నిర్మించబడింది) మరియు ఇంధన వినియోగ పరీక్షలలో ఉంచబడింది, అయితే దాని పేలవమైన ఆరోహణ రేటు అది ఒక పెద్ద"&amp;" బహుమతిని గెలుచుకోకుండా నిరోధించింది, అయినప్పటికీ అవ్రోకు £ 100 లభించింది. ఏదేమైనా, టైప్ జి తరువాత అక్టోబర్ 24 న బ్రూక్లాండ్స్ వద్ద ఎఫ్. పి. రేన్హామ్ చేత పైలట్ చేయబడిన 7 గంటల 31 నిమిషాల బ్రిటిష్ ఓర్పు రికార్డును నెలకొల్పింది (హ్యారీ హాకర్ ఒక గంట తరువాత మా"&amp;"త్రమే రికార్డులు బద్దలైంది). ఇది స్పిన్ నుండి కోలుకున్న రెండవ బ్రిటిష్ విమానం, మరియు మొదటిది సాక్షుల ముందు అలా చేసింది. [1] ఆగస్టు 25 తెల్లవారుజామున లెఫ్టినెంట్ విల్ఫ్రెడ్ పార్కే, ప్రయాణీకుడిగా లెఫ్టినెంట్ బ్రెటన్, ఓర్పు విచారణకు బయలుదేరాడు. మూడు గంటలు ఎగ"&amp;"ిరిన తరువాత, అతను వరుస డైవ్‌లను అమలు చేస్తున్నాడు మరియు తిరిగేటప్పుడు సుమారు 700 అడుగులు (210 మీ) వద్ద స్పిన్‌లోకి ప్రవేశించాడు. ఎగిరే నైపుణ్యంతో పాటు అదృష్టం మరియు చల్లని నరాల కలయిక ద్వారా, అతను భూమికి 50 అడుగుల (15 మీ) అడుగుల ఎత్తులో ఉన్నప్పుడు కోలుకోగల"&amp;"ిగాడు, క్రాఫ్ట్ అకస్మాత్తుగా స్వయంగా కుడివైపు మరియు ఖచ్చితమైన నియంత్రణలో ఎగురుతుంది. ఈ సంఘటన యొక్క నిపుణుల సాక్షులకు తన అనుభవాన్ని స్పష్టంగా నివేదించే పార్క్ యొక్క సామర్థ్యం చాలా ముఖ్యమైనది, ఎందుకంటే స్పిన్‌లోకి వెళ్లడం గతంలో దాదాపు నిర్దిష్ట మరణం అని అర్"&amp;"ధం. [2] సాధారణ లక్షణాల పనితీరు నుండి డేటా")</f>
        <v>అవ్రో రకం G అనేది రెండు-సీట్ల బిప్‌లేన్, ఇది A.V. 1912 బ్రిటిష్ సైనిక విమాన పోటీలో పాల్గొనడానికి రో. పూర్తిగా పరివేష్టిత సిబ్బంది కంపార్ట్మెంట్ కలిగి ఉండటం గమనార్హం, మరియు సాక్షుల ముందు స్పిన్ నుండి కోలుకున్న మొదటి విమానం కూడా ఇది. [1] అవ్రో టైప్ జి రెండు-సీట్ల రెండు బే బిప్‌లేన్, ఇది పూర్తిగా పరివేష్టిత సిబ్బంది కంపార్ట్‌మెంట్‌తో ఉంటుంది. ఫ్యూజ్‌లేజ్ ఎగువ మరియు దిగువ రెక్కల మధ్య మొత్తం అంతరాన్ని ఆక్రమించింది, ఇవి రో యొక్క లక్షణ అధిక కారక నిష్పత్తి. రెండు ప్రోటోటైప్‌లు ప్రారంభించబడ్డాయి, ఒకటి గ్రీన్ ఇంజిన్‌తో, మరొకటి ABC తో. తరువాతి ఇంజిన్ సమయానికి పంపిణీ చేయబడలేదు మరియు రెండవ నమూనా వదిలివేయబడింది. ట్రయల్స్‌లో, టైప్ జి టైప్ అసెంబ్లీ పరీక్షలలో (14½ నిమిషాల్లో నిర్మించబడింది) మరియు ఇంధన వినియోగ పరీక్షలలో ఉంచబడింది, అయితే దాని పేలవమైన ఆరోహణ రేటు అది ఒక పెద్ద బహుమతిని గెలుచుకోకుండా నిరోధించింది, అయినప్పటికీ అవ్రోకు £ 100 లభించింది. ఏదేమైనా, టైప్ జి తరువాత అక్టోబర్ 24 న బ్రూక్లాండ్స్ వద్ద ఎఫ్. పి. రేన్హామ్ చేత పైలట్ చేయబడిన 7 గంటల 31 నిమిషాల బ్రిటిష్ ఓర్పు రికార్డును నెలకొల్పింది (హ్యారీ హాకర్ ఒక గంట తరువాత మాత్రమే రికార్డులు బద్దలైంది). ఇది స్పిన్ నుండి కోలుకున్న రెండవ బ్రిటిష్ విమానం, మరియు మొదటిది సాక్షుల ముందు అలా చేసింది. [1] ఆగస్టు 25 తెల్లవారుజామున లెఫ్టినెంట్ విల్ఫ్రెడ్ పార్కే, ప్రయాణీకుడిగా లెఫ్టినెంట్ బ్రెటన్, ఓర్పు విచారణకు బయలుదేరాడు. మూడు గంటలు ఎగిరిన తరువాత, అతను వరుస డైవ్‌లను అమలు చేస్తున్నాడు మరియు తిరిగేటప్పుడు సుమారు 700 అడుగులు (210 మీ) వద్ద స్పిన్‌లోకి ప్రవేశించాడు. ఎగిరే నైపుణ్యంతో పాటు అదృష్టం మరియు చల్లని నరాల కలయిక ద్వారా, అతను భూమికి 50 అడుగుల (15 మీ) అడుగుల ఎత్తులో ఉన్నప్పుడు కోలుకోగలిగాడు, క్రాఫ్ట్ అకస్మాత్తుగా స్వయంగా కుడివైపు మరియు ఖచ్చితమైన నియంత్రణలో ఎగురుతుంది. ఈ సంఘటన యొక్క నిపుణుల సాక్షులకు తన అనుభవాన్ని స్పష్టంగా నివేదించే పార్క్ యొక్క సామర్థ్యం చాలా ముఖ్యమైనది, ఎందుకంటే స్పిన్‌లోకి వెళ్లడం గతంలో దాదాపు నిర్దిష్ట మరణం అని అర్ధం. [2] సాధారణ లక్షణాల పనితీరు నుండి డేటా</v>
      </c>
      <c r="E164" s="1" t="s">
        <v>3361</v>
      </c>
      <c r="M164" s="1" t="s">
        <v>1149</v>
      </c>
      <c r="N164" s="1" t="str">
        <f>IFERROR(__xludf.DUMMYFUNCTION("GOOGLETRANSLATE(M:M, ""en"", ""te"")"),"ప్రయోగాత్మక విమానం")</f>
        <v>ప్రయోగాత్మక విమానం</v>
      </c>
      <c r="P164" s="1" t="s">
        <v>175</v>
      </c>
      <c r="Q164" s="1" t="str">
        <f>IFERROR(__xludf.DUMMYFUNCTION("GOOGLETRANSLATE(P:P, ""en"", ""te"")"),"అవ్రో")</f>
        <v>అవ్రో</v>
      </c>
      <c r="R164" s="2" t="s">
        <v>176</v>
      </c>
      <c r="U164" s="3">
        <v>4597.0</v>
      </c>
      <c r="V164" s="1">
        <v>1.0</v>
      </c>
      <c r="W164" s="1">
        <v>1.0</v>
      </c>
      <c r="X164" s="1" t="s">
        <v>180</v>
      </c>
      <c r="Y164" s="1" t="s">
        <v>3362</v>
      </c>
      <c r="Z164" s="1" t="s">
        <v>3363</v>
      </c>
      <c r="AA164" s="1" t="s">
        <v>3364</v>
      </c>
      <c r="AB164" s="1" t="s">
        <v>3365</v>
      </c>
      <c r="AC164" s="1" t="s">
        <v>3366</v>
      </c>
      <c r="AD164" s="1" t="s">
        <v>3367</v>
      </c>
      <c r="AE164" s="1" t="s">
        <v>490</v>
      </c>
      <c r="AF164" s="1" t="s">
        <v>3368</v>
      </c>
      <c r="AH164" s="1" t="s">
        <v>3369</v>
      </c>
      <c r="BI164" s="1">
        <v>1.0</v>
      </c>
    </row>
    <row r="165">
      <c r="A165" s="1" t="s">
        <v>3370</v>
      </c>
      <c r="B165" s="1" t="str">
        <f>IFERROR(__xludf.DUMMYFUNCTION("GOOGLETRANSLATE(A:A, ""en"", ""te"")"),"బౌల్టన్ పాల్ బల్లియోల్")</f>
        <v>బౌల్టన్ పాల్ బల్లియోల్</v>
      </c>
      <c r="C165" s="1" t="s">
        <v>3371</v>
      </c>
      <c r="D165" s="1" t="str">
        <f>IFERROR(__xludf.DUMMYFUNCTION("GOOGLETRANSLATE(C:C, ""en"", ""te"")"),"బౌల్టన్ పాల్ బల్లియోల్ మరియు సీ బల్లియోల్ మోనోప్లేన్ అడ్వాన్స్‌డ్ ట్రైనర్ విమానం బ్రిటిష్ విమాన తయారీదారు బౌల్టన్ పాల్ ఎయిర్‌క్రాఫ్ట్ రూపొందించి నిర్మించారు. 17 మే 1948 న, ఇది ప్రపంచంలోని మొట్టమొదటి సింగిల్-ఇంజిన్ టర్బోప్రాప్ విమానంగా ఎగురుతుంది. [1] బల్ల"&amp;"ియోల్‌ను ప్రధానంగా రాయల్ ఎయిర్ ఫోర్స్ (RAF) మరియు రాయల్ నేవీ ఫ్లీట్ ఎయిర్ ఆర్మ్ (FAA) రెండూ నిర్వహిస్తున్నాయి. 1940 ల చివరలో అభివృద్ధి చేయబడిన ఈ బల్లియోల్ వైమానిక మంత్రిత్వ శాఖ స్పెసిఫికేషన్ T.7/45 ను నెరవేర్చడానికి రూపొందించబడింది, ఇది యుద్ధకాల ఉత్తర అమె"&amp;"రికా హార్వర్డ్ ట్రైనర్ స్థానంలో ఉంది. పిస్టన్ ఇంజిన్లతో నడిచే మునుపటి శిక్షకుల విమానాల మాదిరిగా కాకుండా, కొత్తగా అభివృద్ధి చెందిన టర్బోప్రాప్ ప్రొపల్షన్‌ను ఈ విమానం ఉపయోగించడం కోసం ఇది పేర్కొనబడింది. 30 మే 1947 న, బల్లియోల్ తన తొలి విమానంలో ప్రదర్శించాడు;"&amp;" మొదటి ప్రిప్రొడక్షన్ విమానం తరువాతి సంవత్సరంలో ఎగురుతుంది. ఉత్పత్తి ఉదాహరణలు రోల్స్ రాయిస్ మెర్లిన్ ఇంజిన్ చేత శక్తిని పొందాయి, అయితే వివిధ ప్రోటోటైప్స్ మరియు ప్రీ-ప్రొడక్షన్ విమానాలు రోల్స్ రాయిస్ డార్ట్ మరియు ఆర్మ్‌స్ట్రాంగ్ సిడ్లీ మాంబా టర్బోప్రాప్ ఇం"&amp;"జన్లు వంటి ప్రత్యామ్నాయ పవర్‌ప్లాంట్లను కలిగి ఉన్నాయి. బల్లియోల్ 1950 లో RAF తో సేవలోకి ప్రవేశించాడు మరియు సాపేక్షంగా ఇబ్బంది లేని శిక్షకుడిగా నిరూపించాడు. ఏదేమైనా, టర్బోజెట్-శక్తితో పనిచేసే ట్రైనర్ విమానాల పట్ల వైఖరిలో మార్పు 1952 నాటికి ఆర్డర్లు ఈ రకాని"&amp;"కి తగ్గించడాన్ని చూస్తారు. అయినప్పటికీ, విమానం యొక్క నావికాదళ వెర్షన్, సీ బల్లియోల్ కూడా డెక్ ల్యాండింగ్ శిక్షణ కోసం ప్రవేశపెట్టబడింది. ఈ రకం ప్రయోగాత్మక విమానాల వంటి ఇతర సామర్థ్యాలలో కొంతమంది వినియోగదారుని చూసింది. ఒకే ఎగుమతి కస్టమర్, రాయల్ సిలోన్ వైమాని"&amp;"క దళం మాత్రమే ఈ రకాన్ని సేకరిస్తుంది. మార్చి 1945 లో, వైమానిక మంత్రిత్వ శాఖ స్పెసిఫికేషన్ T.7/45 ను విడుదల చేసింది, ఇది నార్త్ అమెరికన్ హార్వర్డ్ యొక్క రాయల్ ఎయిర్ ఫోర్స్ (RAF) విమానాల తరువాత కొత్త అధునాతన శిక్షకుడిని కోరింది. [2] పేర్కొన్న అవసరాలలో కొత్త"&amp;"గా అభివృద్ధి చెందిన టర్బోప్రాప్ ఇంజిన్ యొక్క ఉపయోగం, కొత్తగా ఉద్భవించిన గ్లోస్టర్ మెటియర్ ఫైటర్ ఎయిర్క్రాఫ్ట్ వంటి కొత్త తరం అధునాతన శిక్షకులు ఎగిరే జెట్-శక్తితో కూడిన పోరాట విమానాల కోసం పైలట్లను బాగా సిద్ధం చేస్తారని భావించారు. ఇంజిన్ డెవలప్‌మెంట్ ప్రోగ్"&amp;"రామ్‌లతో ఇబ్బందులు ఎదుర్కొంటున్నట్లయితే, vision హించిన శిక్షకుడు మరింత సాంప్రదాయిక బ్రిస్టల్ పెర్సియస్ రేడియల్ ఇంజిన్‌ను కూడా సులభంగా ఉంచాలి. [2] సమకాలీన పెర్సివాల్ ప్రెంటిస్ బేసిక్ ట్రైనర్‌తో సమానమైన కాన్ఫిగరేషన్‌లో మూడు సీట్ల కాక్‌పిట్‌ను అమర్చడం మంత్రి"&amp;"త్వ శాఖ మరింత నిబంధన. [2] పైలట్ మరియు బోధకుడు పక్కపక్కనే అమరికలో కూర్చున్నారు, రెండవ విద్యార్థిని వెనుక భాగంలో మూడవ సీటులో ఉంచవచ్చు, పైలట్ మరియు సూచనలను జారీ చేయబోయే సూచనలను నిశితంగా గమనించడానికి వీలు కల్పిస్తుంది. శిక్షకుడు వివిధ రకాలైన శిక్షణ ఇవ్వడానికి"&amp;" కాన్ఫిగర్ చేయబడాలి, పగటి మరియు రాత్రి కార్యకలాపాలకు అనువైనది, ఆయుధ శిక్షణ కోసం తుపాకులు మరియు బాంబులు, గ్లైడర్-టోవింగ్ సామర్ధ్యం మరియు నావచీకరణ చర్యలకు అనుకూలంగా ఉండే సాధారణ రూపకల్పన బలోపేతం అండర్ క్యారేజ్ మరియు అరెస్టర్ గేర్ యొక్క అమరికగా. [2] స్పెసిఫిక"&amp;"ేషన్ జారీ చేసిన ఒక నెలలోనే, బౌల్టన్ పాల్ ఎయిర్క్రాఫ్ట్ ప్రతిస్పందనగా బహుళ ప్రతిపాదనలను ఉత్పత్తి చేయాలని నిర్ణయించుకుంది, ఎందుకంటే పెద్ద ఆర్డర్లు and హించబడ్డాయి. బౌల్టన్ పాల్ యొక్క పి. ఆగష్టు 1945 చివరినాటికి, బౌల్టన్ పాల్ వైమానిక మంత్రిత్వ శాఖ నుండి ఒక ఉ"&amp;"త్తర్వును అందుకున్నాడు, రోల్స్ రాయిస్ డార్ట్ టర్బోప్రాప్ ఇంజిన్ చేత శక్తినిచ్చే నాలుగు ప్రోటోటైప్‌ల బ్యాచ్‌ను ఉత్పత్తి చేయాలని పిలుపునిచ్చారు. ఆగష్టు 1946 లో, దీని తరువాత 20 ప్రీ-ప్రొడక్షన్ విమానాలకు పెద్ద ఆర్డర్ ఉంది, పది ఒక్కొక్కటి డార్ట్ మరియు ఆర్మ్‌స్"&amp;"ట్రాంగ్ సిడ్లీ మాంబా టర్బోప్రాప్ చేత శక్తిని పొందుతారు, డార్ట్ అభివృద్ధికి ఆలస్యం మాంబ. [4] అవ్రో యొక్క ఎథీనాతో సహా ఇతర తయారీదారుల నుండి పోటీ ప్రతిపాదనలు కూడా సమర్పించబడ్డాయి. [5] మొదటి ప్రోటోటైప్ పూర్తయిన సమయంలో మాంబా ఫ్లైట్-సిద్ధంగా లేనందున, బదులుగా ఇది"&amp;" ప్రారంభ పరీక్ష విమానాల సమయంలో 820 హెచ్‌పి (611 కిలోవాట్ల) బ్రిస్టల్ మెర్క్యురీ 30 రేడియల్ ఇంజిన్‌తో శక్తిని పొందింది. [6] [1] ఆ విధంగా శక్తితో, ఇది మొదట 30 మే 1947 న ప్రయాణించింది, భూమి పరీక్ష సమయంలో అండర్ క్యారేజీతో దంతాల సమస్యలు పరిష్కరించబడిన తరువాత. "&amp;"రెండవ ప్రోటోటైప్, ఉద్దేశించిన మాంబా ఇంజిన్ చేత శక్తినిస్తుంది, మొదట 17 మే 1948 న ప్రయాణించింది, ఇది ప్రపంచంలోనే మొట్టమొదటి సింగిల్-ఇంజిన్ టర్బోప్రాప్ విమానాలు ఎగురుతుంది. [1] మోడ్ బోస్కోంబే డౌన్ వద్ద ప్రారంభ హ్యాండ్లింగ్ ట్రయల్స్ ఈ విమానం అన్ని విలక్షణమైన"&amp;" పరిస్థితులలో సాపేక్షంగా సున్నితమైన మరియు సులభమైన విమాన లక్షణాలను కలిగి ఉందని వెల్లడించింది, పోర్ట్-సైడ్ వాక్‌వే లేకపోవడం మరియు తుపాకీ ప్లాట్‌ఫామ్‌కు అనుచితంగా ఉన్న డైరెక్షనల్ స్నాకింగ్ వంటి మెరుగుదలల కోసం చిన్న సూచనలు మాత్రమే ఉన్నాయి. . [[ ఇంతలో, వైమానిక"&amp;" మంత్రిత్వ శాఖ దాని శిక్షణ అవసరాల గురించి రెండవ ఆలోచనలను కలిగి ఉంది, అందువల్ల 1947 లో, ఇది కొత్త స్పెసిఫికేషన్, T.14/47 ను విడుదల చేసింది, దీనికి రోల్స్ రాయిస్ మెర్లిన్ పిస్టన్ ఇంజిన్ చేత శక్తినిచ్చే రెండు సీట్ల శిక్షకుడు అవసరం. ఈ ఇంజిన్ కొత్తగా కొనుగోలు "&amp;"చేయాల్సిన ఖరీదైన టర్బోప్రాప్‌ల కంటే, యుద్ధం నుండి మిగిలిపోయిన మిగులు స్టాక్‌ల నుండి పెద్ద సంఖ్యలో లభిస్తుంది. [8] [9] 10 జూలై 1948 న, మొట్టమొదటి మెర్లిన్-శక్తితో కూడిన బల్లియోల్, బల్లియోల్ టి .2 ను నియమించారు, దాని మొదటి విమానాన్ని ప్రదర్శించింది. [1] MK "&amp;"1 యొక్క పరిశీలకుడి సీటు తొలగించబడింది, పక్కపక్కనే సీట్లు మిగిలి ఉన్నాయి. విస్తృతమైన మూల్యాంకనం తరువాత, బల్లియోల్‌ను ప్రత్యర్థి ఎథీనాపై విజేతగా ఎన్నుకున్నారు, ఇది RAF సేవలో కొన్ని హార్వర్డ్‌లను భర్తీ చేయడానికి వెంటనే ఆర్డర్‌లను వెంటనే ఉంచారు. [10] [5] వివి"&amp;"ధ రకాలైన RAF నామకరణ సమావేశాలు స్వచ్ఛమైన శిక్షకులు, మార్పిడి రకం శిక్షకులు కాదు, విద్య లేదా అభ్యాస ప్రదేశాలకు సంబంధించిన పేర్లను కలిగి ఉండాలి ఉదా. ఎయిర్‌స్పీడ్ ఆక్స్ఫర్డ్, అవ్రో ట్యూటర్ మరియు ఎథీనా, ది పెర్సివాల్ ప్రెంటిస్ అండ్ ప్రోవోస్ట్ మరియు డి హవిలాండ్"&amp;" డొమిని. బల్లియోల్ ఒక ఆక్స్ఫర్డ్ విశ్వవిద్యాలయ కళాశాల మరియు ఇది 'బౌల్టన్ పాల్' తో సంబంధం కలిగి ఉంది. రాయల్ నేవీ యొక్క ఫ్లీట్ ఎయిర్ ఆర్మ్ (FAA) కోసం ఒక ప్రత్యేక నమూనా, సీ బల్లియోల్ T.21 గా నియమించబడింది. సేవ యొక్క విమాన క్యారియర్‌లను బోర్డులో షిప్‌బోర్డ్ ఉ"&amp;"పయోగం కోసం బాగా స్వీకరించడానికి విమానంలో వివిధ డిజైన్ మార్పులు చేయబడ్డాయి. వీటిలో మడత రెక్కలు అమర్చడం మరియు అరెస్టర్ హుక్ ఉన్నాయి, పూర్వం ఆపి ఉంచేటప్పుడు లేదా నిల్వ చేసినప్పుడు స్థలాన్ని తగ్గించడానికి, రెండోది సముద్రంలో ల్యాండింగ్‌లకు అవసరం. [11] 1950 లో "&amp;"బల్లియోల్ విజయవంతంగా సేవకు పరిచయం చేయగా, దాని అదృష్టం ఒకే సంవత్సరంలోనే నాటకీయంగా మారిపోయింది. శిక్షణా అవసరాల అంశంపై వైమానిక మంత్రిత్వ శాఖలోని సిబ్బందిలో వైఖరులు మరోసారి మారడం దీనికి కారణం. ప్రత్యేకించి, అధిక సంఖ్యలో అధికారులు బదులుగా జెట్-శక్తితో కూడిన అధ"&amp;"ునాతన శిక్షకుల విమానాలను స్వీకరించడానికి తమ మద్దతును వ్యక్తం చేశారు. ఇది బల్లియోల్ యొక్క ఖర్చుతో ప్రత్యర్థి డి హవిలాండ్ వాంపైర్ టి.ఎమ్కె 11 యొక్క సేకరణకు దారితీస్తుంది. దాని ప్రాథమిక కాన్ఫిగరేషన్ పరంగా, ఇది సాపేక్షంగా సాంప్రదాయంగా ఉంది, సాంప్రదాయిక ల్యాండ"&amp;"ింగ్ గేర్‌ను కలిగి ఉంది, వీటిలో రెండు ప్రధాన గేర్లు ముడుచుకునేవి కాని టెయిల్‌వీల్ కాదు. [12] విద్యార్థి పైలట్లు విమానంలో ముఖ్యంగా కఠినంగా ఉన్నారని ated హించిన తరువాత, ఇది మన్నికైనదిగా మరియు సాధ్యమైనంత సులభం అని రూపొందించబడింది, సుమారు 40 తనిఖీ హాచ్‌లను కల"&amp;"ిగి ఉంటుంది, సాధారణంగా త్వరిత-విడుదల ఫాస్టెనర్‌ల ద్వారా, ఫ్యూజ్‌లేజ్ అంతటా ఇది సులభతరం అవుతుంది. నిర్వహణ యొక్క ఎక్కువ సరళత కోసం, సాధ్యమైన చోట, ఫిన్, టెయిల్‌ప్లేన్, వింగ్ ట్యాంకులు, మెయిన్ గేర్ ఒలియోస్ మరియు ఇతర అంశాలు వంటి భాగాలు పరస్పరం మార్చుకోగలిగేలా ర"&amp;"ూపొందించబడ్డాయి. [13] నిర్మాణాత్మకంగా, బల్లియోల్‌లో ఏడు ప్రధాన విభాగాలు ఉన్నాయి, వీటిలో మూడు ఫ్యూజ్‌లేజ్, రెండు రెక్కల విభాగాలకు, మరియు మిగిలిన రెండు తోక యూనిట్ కోసం ఏర్పడతాయి. [14] బాహ్య కవరింగ్ యొక్క ఎక్కువ భాగం తేలికపాటి మిశ్రమం ఒత్తిడితో కూడిన-చర్మం, "&amp;"సబ్‌ఫ్రేమ్‌లు మరియు లింగన్‌ల కలయికతో మద్దతు ఉంది, వెనుక విభాగం మోనోకోక్ విధానాన్ని కలిగి ఉంది. రెక్క ట్యాంకులు మరియు ఒకే ఫ్యూజ్‌లేజ్ ట్యాంక్ మిశ్రమంలో ఇంధనాన్ని కలిగి ఉంది, రెక్కలు ముడుచుకున్నప్పుడు మునుపటిది తొలగించడం సులభం. [12] అదనపు భద్రత కోసం, కాక్‌ప"&amp;"ిట్ చుట్టూ బలోపేతం చేసిన క్రాష్-రెసిస్టెంట్ నిర్మాణం మరియు చక్రాల నుండి నష్టాన్ని తగ్గించడానికి ఫ్యూజ్‌లేజ్ దిగువ భాగంలో ఉన్న మూడు రబ్బరు క్రాష్ స్కిడ్‌లు వంటి ప్రమాద-సంబంధిత నష్టాన్ని తగ్గించడానికి వివిధ చర్యలు రూపకల్పనలో చేర్చబడ్డాయి. పైకి ల్యాండింగ్. ["&amp;"12] బల్లియోల్ యొక్క రెక్కలు నిరంతరాయమైన దృ tor మైన టోర్షన్ బాక్స్‌లో రెండు-స్పేర్ నిర్మాణాన్ని కలిగి ఉంటాయి. [15] రెక్క యొక్క చాలా నిర్మాణంలో చాలావరకు నొక్కిన కాంతి మిశ్రమాలు ఉన్నాయి, అయితే ఒక సహాయక స్పార్ వెనుకంజలో ఉన్న ఎడ్జ్ స్కిన్నింగ్ మరియు ఫ్లాప్‌లకు"&amp;" మద్దతుగా ఉపయోగించబడింది మరియు ఫార్వర్డ్ విభాగం ముడుచుకునే ప్రధాన అండర్ క్యారేజ్ కోసం స్టీల్ బాక్స్ బావులను కలిగి ఉంది. బయటి రెక్కలు సాధారణ డైవ్ బ్రేక్‌లతో అమర్చబడ్డాయి, సాంప్రదాయిక లోపలి మరియు బాహ్య స్ప్లిట్ ఫ్లాప్‌లతో పాటు ఐలెరాన్‌ల వరకు నడిచింది. [13] "&amp;"స్టార్‌బోర్డ్ వింగ్‌లో ఒకే G45 సినీ-కెమెరా ఉంది, పోర్ట్ వింగ్‌లో ఒకే .303 బ్రౌనింగ్ మెషిన్ గన్ ఉంది. రెక్కలు మానవీయంగా ముడుచుకునేలా రూపొందించబడ్డాయి, నియంత్రణ పరుగులను ప్రభావితం చేయకుండా, రెండు బోల్ట్‌లను మాత్రమే తొలగించాలి. [15] ప్రొడక్షన్ బల్లియోల్స్ సి"&amp;"ంగిల్ రోల్స్ రాయిస్ మెర్లిన్ ఇంజిన్ చేత శక్తిని పొందాయి, ఇది విమానం ముందు భాగంలో అమర్చబడింది. ఇంజిన్ కంపార్ట్మెంట్ మిగిలిన విమానాల నుండి భిన్నమైన నిర్మాణాన్ని కలిగి ఉంది, ఉక్కు గొట్టాల మద్దతు ఉన్న కాంతి మిశ్రమాలతో కూడి ఉంటుంది; కంపార్ట్మెంట్ మరియు కాక్‌పి"&amp;"ట్ మధ్య ఫైర్‌వాల్‌కు జతచేయబడిన మూడు స్ట్రట్‌లపై ఇంజిన్ అమర్చబడింది. [14] జెట్ పైపు క్రిందికి కోణం చేయబడింది, కాక్‌పిట్ క్రింద ఫ్యూజ్‌లేజ్ యొక్క దిగువ స్టార్‌బోర్డ్ వైపు ఎగ్జాస్ట్ వరకు నడుస్తుంది, విమానం యొక్క మూడు-బ్లేడెడ్ ప్రొపెల్లర్ ద్వారా ఉత్పన్నమయ్యే "&amp;"టార్క్‌ను కొంతవరకు ఎదుర్కుంటుంది మరియు విమానం యొక్క మొత్తం స్టాటిక్ థ్రస్ట్‌లో సుమారు 20 శాతం దోహదం చేస్తుంది. ఇంజిన్ కంపార్ట్‌మెంట్‌కు ప్రాప్యత వైపులా మరియు దిగువ భాగాలలో అనేక వేరు చేయగలిగిన పొదుగుతుంది. [14] 1950 లో, మూల్యాంకన ప్రయోజనాల కోసం అనేక ప్రీ-ప"&amp;"్రొడక్షన్ బల్లియోల్స్ RAF యొక్క సెంట్రల్ ఫ్లయింగ్ స్కూల్‌కు పంపిణీ చేయబడ్డాయి. ఏదేమైనా, ఎయిర్ ట్రైనింగ్ పాలసీలో మార్పు కారణంగా, బల్లియోల్ ఎప్పుడూ ఒకే ఫ్లయింగ్ ట్రైనింగ్ స్కూల్, RAF కోటెస్మోర్ వద్ద 7 వ స్థానంలో నిలిచింది, ఇక్కడ ఈ రకం వారి హార్వార్డ్స్ ను వ"&amp;"ెంటనే భర్తీ చేసింది. 1956 లో డి హవిలాండ్ వాంపైర్ టి.ఎమ్కె 11 చేత భర్తీ చేయబడే వరకు అనేక ఉదాహరణలు క్రాన్వెల్ లోని RAF కాలేజీలో కూడా నిర్వహించబడ్డాయి. [10] బల్లియోల్ 1953 నుండి RAF మిడిల్ వాలప్ వద్ద ఉన్న 288 స్క్వాడ్రన్‌తో పరిమిత స్క్వాడ్రన్ సేవను చూసింది. "&amp;"సెప్టెంబర్ 1957 లో స్క్వాడ్రన్ రద్దు చేయబడే వరకు రకంతో కార్యకలాపాలు కొనసాగాయి. [16] సీ బల్లియోల్ లీ-ఆన్-సోలెంట్ వద్ద 781 స్క్వాడ్రన్ మరియు అబోట్సిన్చ్ వద్ద 1843 స్క్వాడ్రన్ RNVR తో పనిచేశారు. చివరి ఉదాహరణ డిసెంబర్ 1954 లో పంపిణీ చేయబడింది. [11] సెప్టెంబర్"&amp;" 1963 లో ఉపసంహరించుకున్న అబోట్సన్చ్ వద్ద మిగిలి ఉన్న చివరి చురుకైన సముద్ర బల్లియోల్స్. [17] ట్రైనర్ విమానంగా దాని ప్రాధమిక వాడకంతో పాటు, అనేక బల్లియోల్స్ ఇతర ప్రయోజనాల కోసం నిర్వహించబడ్డాయి, వీటిలో పరీక్ష విమానాలు ఉన్నాయి. ఈ సామర్థ్యంలో, రాడార్ శోషక పూతల "&amp;"విమాన పరీక్షలో ఒక జత విమానాలు పాల్గొన్నాయి. [18] దేశీయ సైనిక సేవలకు ఎక్కువ మంది బల్లియోల్స్ పంపిణీ చేయబడ్డాయి, అయితే ఎగుమతి ఏర్పాట్లు కూడా తయారీదారు కోరింది. రాయల్ సిలోన్ వైమానిక దళం చివరికి ఈ రకానికి ఎగుమతి చేసే ఏకైక కస్టమర్, దాని శిక్షణా ప్రయోజనాల కోసం "&amp;"12 బల్లియోల్ MK.2 ల బ్యాచ్‌ను సేకరించడానికి ఎంచుకుంది; వీటిలో, ఏడు RAF కోసం రద్దు చేయబడిన ఒప్పందాల నుండి మరియు మిగిలినవి RAF నిల్వల నుండి తీసుకోబడ్డాయి, రెండోది స్థానంలో మరో ఐదు ఉత్పత్తి విమానాలు ఉన్నాయి. [17] రాయల్ వైమానిక దళం యొక్క విమానం నుండి డేటా [1]"&amp;" సాధారణ లక్షణాలు పనితీరు ఆయుధాలు పోల్చదగిన పాత్ర, కాన్ఫిగరేషన్ మరియు ERA సంబంధిత జాబితాల విమానం")</f>
        <v>బౌల్టన్ పాల్ బల్లియోల్ మరియు సీ బల్లియోల్ మోనోప్లేన్ అడ్వాన్స్‌డ్ ట్రైనర్ విమానం బ్రిటిష్ విమాన తయారీదారు బౌల్టన్ పాల్ ఎయిర్‌క్రాఫ్ట్ రూపొందించి నిర్మించారు. 17 మే 1948 న, ఇది ప్రపంచంలోని మొట్టమొదటి సింగిల్-ఇంజిన్ టర్బోప్రాప్ విమానంగా ఎగురుతుంది. [1] బల్లియోల్‌ను ప్రధానంగా రాయల్ ఎయిర్ ఫోర్స్ (RAF) మరియు రాయల్ నేవీ ఫ్లీట్ ఎయిర్ ఆర్మ్ (FAA) రెండూ నిర్వహిస్తున్నాయి. 1940 ల చివరలో అభివృద్ధి చేయబడిన ఈ బల్లియోల్ వైమానిక మంత్రిత్వ శాఖ స్పెసిఫికేషన్ T.7/45 ను నెరవేర్చడానికి రూపొందించబడింది, ఇది యుద్ధకాల ఉత్తర అమెరికా హార్వర్డ్ ట్రైనర్ స్థానంలో ఉంది. పిస్టన్ ఇంజిన్లతో నడిచే మునుపటి శిక్షకుల విమానాల మాదిరిగా కాకుండా, కొత్తగా అభివృద్ధి చెందిన టర్బోప్రాప్ ప్రొపల్షన్‌ను ఈ విమానం ఉపయోగించడం కోసం ఇది పేర్కొనబడింది. 30 మే 1947 న, బల్లియోల్ తన తొలి విమానంలో ప్రదర్శించాడు; మొదటి ప్రిప్రొడక్షన్ విమానం తరువాతి సంవత్సరంలో ఎగురుతుంది. ఉత్పత్తి ఉదాహరణలు రోల్స్ రాయిస్ మెర్లిన్ ఇంజిన్ చేత శక్తిని పొందాయి, అయితే వివిధ ప్రోటోటైప్స్ మరియు ప్రీ-ప్రొడక్షన్ విమానాలు రోల్స్ రాయిస్ డార్ట్ మరియు ఆర్మ్‌స్ట్రాంగ్ సిడ్లీ మాంబా టర్బోప్రాప్ ఇంజన్లు వంటి ప్రత్యామ్నాయ పవర్‌ప్లాంట్లను కలిగి ఉన్నాయి. బల్లియోల్ 1950 లో RAF తో సేవలోకి ప్రవేశించాడు మరియు సాపేక్షంగా ఇబ్బంది లేని శిక్షకుడిగా నిరూపించాడు. ఏదేమైనా, టర్బోజెట్-శక్తితో పనిచేసే ట్రైనర్ విమానాల పట్ల వైఖరిలో మార్పు 1952 నాటికి ఆర్డర్లు ఈ రకానికి తగ్గించడాన్ని చూస్తారు. అయినప్పటికీ, విమానం యొక్క నావికాదళ వెర్షన్, సీ బల్లియోల్ కూడా డెక్ ల్యాండింగ్ శిక్షణ కోసం ప్రవేశపెట్టబడింది. ఈ రకం ప్రయోగాత్మక విమానాల వంటి ఇతర సామర్థ్యాలలో కొంతమంది వినియోగదారుని చూసింది. ఒకే ఎగుమతి కస్టమర్, రాయల్ సిలోన్ వైమానిక దళం మాత్రమే ఈ రకాన్ని సేకరిస్తుంది. మార్చి 1945 లో, వైమానిక మంత్రిత్వ శాఖ స్పెసిఫికేషన్ T.7/45 ను విడుదల చేసింది, ఇది నార్త్ అమెరికన్ హార్వర్డ్ యొక్క రాయల్ ఎయిర్ ఫోర్స్ (RAF) విమానాల తరువాత కొత్త అధునాతన శిక్షకుడిని కోరింది. [2] పేర్కొన్న అవసరాలలో కొత్తగా అభివృద్ధి చెందిన టర్బోప్రాప్ ఇంజిన్ యొక్క ఉపయోగం, కొత్తగా ఉద్భవించిన గ్లోస్టర్ మెటియర్ ఫైటర్ ఎయిర్క్రాఫ్ట్ వంటి కొత్త తరం అధునాతన శిక్షకులు ఎగిరే జెట్-శక్తితో కూడిన పోరాట విమానాల కోసం పైలట్లను బాగా సిద్ధం చేస్తారని భావించారు. ఇంజిన్ డెవలప్‌మెంట్ ప్రోగ్రామ్‌లతో ఇబ్బందులు ఎదుర్కొంటున్నట్లయితే, vision హించిన శిక్షకుడు మరింత సాంప్రదాయిక బ్రిస్టల్ పెర్సియస్ రేడియల్ ఇంజిన్‌ను కూడా సులభంగా ఉంచాలి. [2] సమకాలీన పెర్సివాల్ ప్రెంటిస్ బేసిక్ ట్రైనర్‌తో సమానమైన కాన్ఫిగరేషన్‌లో మూడు సీట్ల కాక్‌పిట్‌ను అమర్చడం మంత్రిత్వ శాఖ మరింత నిబంధన. [2] పైలట్ మరియు బోధకుడు పక్కపక్కనే అమరికలో కూర్చున్నారు, రెండవ విద్యార్థిని వెనుక భాగంలో మూడవ సీటులో ఉంచవచ్చు, పైలట్ మరియు సూచనలను జారీ చేయబోయే సూచనలను నిశితంగా గమనించడానికి వీలు కల్పిస్తుంది. శిక్షకుడు వివిధ రకాలైన శిక్షణ ఇవ్వడానికి కాన్ఫిగర్ చేయబడాలి, పగటి మరియు రాత్రి కార్యకలాపాలకు అనువైనది, ఆయుధ శిక్షణ కోసం తుపాకులు మరియు బాంబులు, గ్లైడర్-టోవింగ్ సామర్ధ్యం మరియు నావచీకరణ చర్యలకు అనుకూలంగా ఉండే సాధారణ రూపకల్పన బలోపేతం అండర్ క్యారేజ్ మరియు అరెస్టర్ గేర్ యొక్క అమరికగా. [2] స్పెసిఫికేషన్ జారీ చేసిన ఒక నెలలోనే, బౌల్టన్ పాల్ ఎయిర్క్రాఫ్ట్ ప్రతిస్పందనగా బహుళ ప్రతిపాదనలను ఉత్పత్తి చేయాలని నిర్ణయించుకుంది, ఎందుకంటే పెద్ద ఆర్డర్లు and హించబడ్డాయి. బౌల్టన్ పాల్ యొక్క పి. ఆగష్టు 1945 చివరినాటికి, బౌల్టన్ పాల్ వైమానిక మంత్రిత్వ శాఖ నుండి ఒక ఉత్తర్వును అందుకున్నాడు, రోల్స్ రాయిస్ డార్ట్ టర్బోప్రాప్ ఇంజిన్ చేత శక్తినిచ్చే నాలుగు ప్రోటోటైప్‌ల బ్యాచ్‌ను ఉత్పత్తి చేయాలని పిలుపునిచ్చారు. ఆగష్టు 1946 లో, దీని తరువాత 20 ప్రీ-ప్రొడక్షన్ విమానాలకు పెద్ద ఆర్డర్ ఉంది, పది ఒక్కొక్కటి డార్ట్ మరియు ఆర్మ్‌స్ట్రాంగ్ సిడ్లీ మాంబా టర్బోప్రాప్ చేత శక్తిని పొందుతారు, డార్ట్ అభివృద్ధికి ఆలస్యం మాంబ. [4] అవ్రో యొక్క ఎథీనాతో సహా ఇతర తయారీదారుల నుండి పోటీ ప్రతిపాదనలు కూడా సమర్పించబడ్డాయి. [5] మొదటి ప్రోటోటైప్ పూర్తయిన సమయంలో మాంబా ఫ్లైట్-సిద్ధంగా లేనందున, బదులుగా ఇది ప్రారంభ పరీక్ష విమానాల సమయంలో 820 హెచ్‌పి (611 కిలోవాట్ల) బ్రిస్టల్ మెర్క్యురీ 30 రేడియల్ ఇంజిన్‌తో శక్తిని పొందింది. [6] [1] ఆ విధంగా శక్తితో, ఇది మొదట 30 మే 1947 న ప్రయాణించింది, భూమి పరీక్ష సమయంలో అండర్ క్యారేజీతో దంతాల సమస్యలు పరిష్కరించబడిన తరువాత. రెండవ ప్రోటోటైప్, ఉద్దేశించిన మాంబా ఇంజిన్ చేత శక్తినిస్తుంది, మొదట 17 మే 1948 న ప్రయాణించింది, ఇది ప్రపంచంలోనే మొట్టమొదటి సింగిల్-ఇంజిన్ టర్బోప్రాప్ విమానాలు ఎగురుతుంది. [1] మోడ్ బోస్కోంబే డౌన్ వద్ద ప్రారంభ హ్యాండ్లింగ్ ట్రయల్స్ ఈ విమానం అన్ని విలక్షణమైన పరిస్థితులలో సాపేక్షంగా సున్నితమైన మరియు సులభమైన విమాన లక్షణాలను కలిగి ఉందని వెల్లడించింది, పోర్ట్-సైడ్ వాక్‌వే లేకపోవడం మరియు తుపాకీ ప్లాట్‌ఫామ్‌కు అనుచితంగా ఉన్న డైరెక్షనల్ స్నాకింగ్ వంటి మెరుగుదలల కోసం చిన్న సూచనలు మాత్రమే ఉన్నాయి. . [[ ఇంతలో, వైమానిక మంత్రిత్వ శాఖ దాని శిక్షణ అవసరాల గురించి రెండవ ఆలోచనలను కలిగి ఉంది, అందువల్ల 1947 లో, ఇది కొత్త స్పెసిఫికేషన్, T.14/47 ను విడుదల చేసింది, దీనికి రోల్స్ రాయిస్ మెర్లిన్ పిస్టన్ ఇంజిన్ చేత శక్తినిచ్చే రెండు సీట్ల శిక్షకుడు అవసరం. ఈ ఇంజిన్ కొత్తగా కొనుగోలు చేయాల్సిన ఖరీదైన టర్బోప్రాప్‌ల కంటే, యుద్ధం నుండి మిగిలిపోయిన మిగులు స్టాక్‌ల నుండి పెద్ద సంఖ్యలో లభిస్తుంది. [8] [9] 10 జూలై 1948 న, మొట్టమొదటి మెర్లిన్-శక్తితో కూడిన బల్లియోల్, బల్లియోల్ టి .2 ను నియమించారు, దాని మొదటి విమానాన్ని ప్రదర్శించింది. [1] MK 1 యొక్క పరిశీలకుడి సీటు తొలగించబడింది, పక్కపక్కనే సీట్లు మిగిలి ఉన్నాయి. విస్తృతమైన మూల్యాంకనం తరువాత, బల్లియోల్‌ను ప్రత్యర్థి ఎథీనాపై విజేతగా ఎన్నుకున్నారు, ఇది RAF సేవలో కొన్ని హార్వర్డ్‌లను భర్తీ చేయడానికి వెంటనే ఆర్డర్‌లను వెంటనే ఉంచారు. [10] [5] వివిధ రకాలైన RAF నామకరణ సమావేశాలు స్వచ్ఛమైన శిక్షకులు, మార్పిడి రకం శిక్షకులు కాదు, విద్య లేదా అభ్యాస ప్రదేశాలకు సంబంధించిన పేర్లను కలిగి ఉండాలి ఉదా. ఎయిర్‌స్పీడ్ ఆక్స్ఫర్డ్, అవ్రో ట్యూటర్ మరియు ఎథీనా, ది పెర్సివాల్ ప్రెంటిస్ అండ్ ప్రోవోస్ట్ మరియు డి హవిలాండ్ డొమిని. బల్లియోల్ ఒక ఆక్స్ఫర్డ్ విశ్వవిద్యాలయ కళాశాల మరియు ఇది 'బౌల్టన్ పాల్' తో సంబంధం కలిగి ఉంది. రాయల్ నేవీ యొక్క ఫ్లీట్ ఎయిర్ ఆర్మ్ (FAA) కోసం ఒక ప్రత్యేక నమూనా, సీ బల్లియోల్ T.21 గా నియమించబడింది. సేవ యొక్క విమాన క్యారియర్‌లను బోర్డులో షిప్‌బోర్డ్ ఉపయోగం కోసం బాగా స్వీకరించడానికి విమానంలో వివిధ డిజైన్ మార్పులు చేయబడ్డాయి. వీటిలో మడత రెక్కలు అమర్చడం మరియు అరెస్టర్ హుక్ ఉన్నాయి, పూర్వం ఆపి ఉంచేటప్పుడు లేదా నిల్వ చేసినప్పుడు స్థలాన్ని తగ్గించడానికి, రెండోది సముద్రంలో ల్యాండింగ్‌లకు అవసరం. [11] 1950 లో బల్లియోల్ విజయవంతంగా సేవకు పరిచయం చేయగా, దాని అదృష్టం ఒకే సంవత్సరంలోనే నాటకీయంగా మారిపోయింది. శిక్షణా అవసరాల అంశంపై వైమానిక మంత్రిత్వ శాఖలోని సిబ్బందిలో వైఖరులు మరోసారి మారడం దీనికి కారణం. ప్రత్యేకించి, అధిక సంఖ్యలో అధికారులు బదులుగా జెట్-శక్తితో కూడిన అధునాతన శిక్షకుల విమానాలను స్వీకరించడానికి తమ మద్దతును వ్యక్తం చేశారు. ఇది బల్లియోల్ యొక్క ఖర్చుతో ప్రత్యర్థి డి హవిలాండ్ వాంపైర్ టి.ఎమ్కె 11 యొక్క సేకరణకు దారితీస్తుంది. దాని ప్రాథమిక కాన్ఫిగరేషన్ పరంగా, ఇది సాపేక్షంగా సాంప్రదాయంగా ఉంది, సాంప్రదాయిక ల్యాండింగ్ గేర్‌ను కలిగి ఉంది, వీటిలో రెండు ప్రధాన గేర్లు ముడుచుకునేవి కాని టెయిల్‌వీల్ కాదు. [12] విద్యార్థి పైలట్లు విమానంలో ముఖ్యంగా కఠినంగా ఉన్నారని ated హించిన తరువాత, ఇది మన్నికైనదిగా మరియు సాధ్యమైనంత సులభం అని రూపొందించబడింది, సుమారు 40 తనిఖీ హాచ్‌లను కలిగి ఉంటుంది, సాధారణంగా త్వరిత-విడుదల ఫాస్టెనర్‌ల ద్వారా, ఫ్యూజ్‌లేజ్ అంతటా ఇది సులభతరం అవుతుంది. నిర్వహణ యొక్క ఎక్కువ సరళత కోసం, సాధ్యమైన చోట, ఫిన్, టెయిల్‌ప్లేన్, వింగ్ ట్యాంకులు, మెయిన్ గేర్ ఒలియోస్ మరియు ఇతర అంశాలు వంటి భాగాలు పరస్పరం మార్చుకోగలిగేలా రూపొందించబడ్డాయి. [13] నిర్మాణాత్మకంగా, బల్లియోల్‌లో ఏడు ప్రధాన విభాగాలు ఉన్నాయి, వీటిలో మూడు ఫ్యూజ్‌లేజ్, రెండు రెక్కల విభాగాలకు, మరియు మిగిలిన రెండు తోక యూనిట్ కోసం ఏర్పడతాయి. [14] బాహ్య కవరింగ్ యొక్క ఎక్కువ భాగం తేలికపాటి మిశ్రమం ఒత్తిడితో కూడిన-చర్మం, సబ్‌ఫ్రేమ్‌లు మరియు లింగన్‌ల కలయికతో మద్దతు ఉంది, వెనుక విభాగం మోనోకోక్ విధానాన్ని కలిగి ఉంది. రెక్క ట్యాంకులు మరియు ఒకే ఫ్యూజ్‌లేజ్ ట్యాంక్ మిశ్రమంలో ఇంధనాన్ని కలిగి ఉంది, రెక్కలు ముడుచుకున్నప్పుడు మునుపటిది తొలగించడం సులభం. [12] అదనపు భద్రత కోసం, కాక్‌పిట్ చుట్టూ బలోపేతం చేసిన క్రాష్-రెసిస్టెంట్ నిర్మాణం మరియు చక్రాల నుండి నష్టాన్ని తగ్గించడానికి ఫ్యూజ్‌లేజ్ దిగువ భాగంలో ఉన్న మూడు రబ్బరు క్రాష్ స్కిడ్‌లు వంటి ప్రమాద-సంబంధిత నష్టాన్ని తగ్గించడానికి వివిధ చర్యలు రూపకల్పనలో చేర్చబడ్డాయి. పైకి ల్యాండింగ్. [12] బల్లియోల్ యొక్క రెక్కలు నిరంతరాయమైన దృ tor మైన టోర్షన్ బాక్స్‌లో రెండు-స్పేర్ నిర్మాణాన్ని కలిగి ఉంటాయి. [15] రెక్క యొక్క చాలా నిర్మాణంలో చాలావరకు నొక్కిన కాంతి మిశ్రమాలు ఉన్నాయి, అయితే ఒక సహాయక స్పార్ వెనుకంజలో ఉన్న ఎడ్జ్ స్కిన్నింగ్ మరియు ఫ్లాప్‌లకు మద్దతుగా ఉపయోగించబడింది మరియు ఫార్వర్డ్ విభాగం ముడుచుకునే ప్రధాన అండర్ క్యారేజ్ కోసం స్టీల్ బాక్స్ బావులను కలిగి ఉంది. బయటి రెక్కలు సాధారణ డైవ్ బ్రేక్‌లతో అమర్చబడ్డాయి, సాంప్రదాయిక లోపలి మరియు బాహ్య స్ప్లిట్ ఫ్లాప్‌లతో పాటు ఐలెరాన్‌ల వరకు నడిచింది. [13] స్టార్‌బోర్డ్ వింగ్‌లో ఒకే G45 సినీ-కెమెరా ఉంది, పోర్ట్ వింగ్‌లో ఒకే .303 బ్రౌనింగ్ మెషిన్ గన్ ఉంది. రెక్కలు మానవీయంగా ముడుచుకునేలా రూపొందించబడ్డాయి, నియంత్రణ పరుగులను ప్రభావితం చేయకుండా, రెండు బోల్ట్‌లను మాత్రమే తొలగించాలి. [15] ప్రొడక్షన్ బల్లియోల్స్ సింగిల్ రోల్స్ రాయిస్ మెర్లిన్ ఇంజిన్ చేత శక్తిని పొందాయి, ఇది విమానం ముందు భాగంలో అమర్చబడింది. ఇంజిన్ కంపార్ట్మెంట్ మిగిలిన విమానాల నుండి భిన్నమైన నిర్మాణాన్ని కలిగి ఉంది, ఉక్కు గొట్టాల మద్దతు ఉన్న కాంతి మిశ్రమాలతో కూడి ఉంటుంది; కంపార్ట్మెంట్ మరియు కాక్‌పిట్ మధ్య ఫైర్‌వాల్‌కు జతచేయబడిన మూడు స్ట్రట్‌లపై ఇంజిన్ అమర్చబడింది. [14] జెట్ పైపు క్రిందికి కోణం చేయబడింది, కాక్‌పిట్ క్రింద ఫ్యూజ్‌లేజ్ యొక్క దిగువ స్టార్‌బోర్డ్ వైపు ఎగ్జాస్ట్ వరకు నడుస్తుంది, విమానం యొక్క మూడు-బ్లేడెడ్ ప్రొపెల్లర్ ద్వారా ఉత్పన్నమయ్యే టార్క్‌ను కొంతవరకు ఎదుర్కుంటుంది మరియు విమానం యొక్క మొత్తం స్టాటిక్ థ్రస్ట్‌లో సుమారు 20 శాతం దోహదం చేస్తుంది. ఇంజిన్ కంపార్ట్‌మెంట్‌కు ప్రాప్యత వైపులా మరియు దిగువ భాగాలలో అనేక వేరు చేయగలిగిన పొదుగుతుంది. [14] 1950 లో, మూల్యాంకన ప్రయోజనాల కోసం అనేక ప్రీ-ప్రొడక్షన్ బల్లియోల్స్ RAF యొక్క సెంట్రల్ ఫ్లయింగ్ స్కూల్‌కు పంపిణీ చేయబడ్డాయి. ఏదేమైనా, ఎయిర్ ట్రైనింగ్ పాలసీలో మార్పు కారణంగా, బల్లియోల్ ఎప్పుడూ ఒకే ఫ్లయింగ్ ట్రైనింగ్ స్కూల్, RAF కోటెస్మోర్ వద్ద 7 వ స్థానంలో నిలిచింది, ఇక్కడ ఈ రకం వారి హార్వార్డ్స్ ను వెంటనే భర్తీ చేసింది. 1956 లో డి హవిలాండ్ వాంపైర్ టి.ఎమ్కె 11 చేత భర్తీ చేయబడే వరకు అనేక ఉదాహరణలు క్రాన్వెల్ లోని RAF కాలేజీలో కూడా నిర్వహించబడ్డాయి. [10] బల్లియోల్ 1953 నుండి RAF మిడిల్ వాలప్ వద్ద ఉన్న 288 స్క్వాడ్రన్‌తో పరిమిత స్క్వాడ్రన్ సేవను చూసింది. సెప్టెంబర్ 1957 లో స్క్వాడ్రన్ రద్దు చేయబడే వరకు రకంతో కార్యకలాపాలు కొనసాగాయి. [16] సీ బల్లియోల్ లీ-ఆన్-సోలెంట్ వద్ద 781 స్క్వాడ్రన్ మరియు అబోట్సిన్చ్ వద్ద 1843 స్క్వాడ్రన్ RNVR తో పనిచేశారు. చివరి ఉదాహరణ డిసెంబర్ 1954 లో పంపిణీ చేయబడింది. [11] సెప్టెంబర్ 1963 లో ఉపసంహరించుకున్న అబోట్సన్చ్ వద్ద మిగిలి ఉన్న చివరి చురుకైన సముద్ర బల్లియోల్స్. [17] ట్రైనర్ విమానంగా దాని ప్రాధమిక వాడకంతో పాటు, అనేక బల్లియోల్స్ ఇతర ప్రయోజనాల కోసం నిర్వహించబడ్డాయి, వీటిలో పరీక్ష విమానాలు ఉన్నాయి. ఈ సామర్థ్యంలో, రాడార్ శోషక పూతల విమాన పరీక్షలో ఒక జత విమానాలు పాల్గొన్నాయి. [18] దేశీయ సైనిక సేవలకు ఎక్కువ మంది బల్లియోల్స్ పంపిణీ చేయబడ్డాయి, అయితే ఎగుమతి ఏర్పాట్లు కూడా తయారీదారు కోరింది. రాయల్ సిలోన్ వైమానిక దళం చివరికి ఈ రకానికి ఎగుమతి చేసే ఏకైక కస్టమర్, దాని శిక్షణా ప్రయోజనాల కోసం 12 బల్లియోల్ MK.2 ల బ్యాచ్‌ను సేకరించడానికి ఎంచుకుంది; వీటిలో, ఏడు RAF కోసం రద్దు చేయబడిన ఒప్పందాల నుండి మరియు మిగిలినవి RAF నిల్వల నుండి తీసుకోబడ్డాయి, రెండోది స్థానంలో మరో ఐదు ఉత్పత్తి విమానాలు ఉన్నాయి. [17] రాయల్ వైమానిక దళం యొక్క విమానం నుండి డేటా [1] సాధారణ లక్షణాలు పనితీరు ఆయుధాలు పోల్చదగిన పాత్ర, కాన్ఫిగరేషన్ మరియు ERA సంబంధిత జాబితాల విమానం</v>
      </c>
      <c r="E165" s="1" t="s">
        <v>3372</v>
      </c>
      <c r="M165" s="1" t="s">
        <v>3373</v>
      </c>
      <c r="N165" s="1" t="str">
        <f>IFERROR(__xludf.DUMMYFUNCTION("GOOGLETRANSLATE(M:M, ""en"", ""te"")"),"రెండు సీట్ల శిక్షకుడు")</f>
        <v>రెండు సీట్ల శిక్షకుడు</v>
      </c>
      <c r="O165" s="1" t="s">
        <v>3374</v>
      </c>
      <c r="P165" s="1" t="s">
        <v>3375</v>
      </c>
      <c r="Q165" s="1" t="str">
        <f>IFERROR(__xludf.DUMMYFUNCTION("GOOGLETRANSLATE(P:P, ""en"", ""te"")"),"బౌల్టన్ పాల్ విమానం")</f>
        <v>బౌల్టన్ పాల్ విమానం</v>
      </c>
      <c r="R165" s="1" t="s">
        <v>3376</v>
      </c>
      <c r="S165" s="1" t="s">
        <v>3377</v>
      </c>
      <c r="T165" s="1" t="str">
        <f>IFERROR(__xludf.DUMMYFUNCTION("GOOGLETRANSLATE(S:S, ""en"", ""te"")"),"జాన్ డడ్లీ నార్త్")</f>
        <v>జాన్ డడ్లీ నార్త్</v>
      </c>
      <c r="U165" s="4">
        <v>17317.0</v>
      </c>
      <c r="V165" s="1">
        <v>229.0</v>
      </c>
      <c r="W165" s="1">
        <v>2.0</v>
      </c>
      <c r="X165" s="1" t="s">
        <v>3378</v>
      </c>
      <c r="Y165" s="1" t="s">
        <v>3379</v>
      </c>
      <c r="Z165" s="1" t="s">
        <v>2324</v>
      </c>
      <c r="AA165" s="1" t="s">
        <v>1746</v>
      </c>
      <c r="AB165" s="1" t="s">
        <v>3380</v>
      </c>
      <c r="AC165" s="1" t="s">
        <v>3381</v>
      </c>
      <c r="AD165" s="1" t="s">
        <v>3382</v>
      </c>
      <c r="AE165" s="1" t="s">
        <v>3383</v>
      </c>
      <c r="AG165" s="1" t="s">
        <v>3384</v>
      </c>
      <c r="AH165" s="1" t="s">
        <v>3385</v>
      </c>
      <c r="AI165" s="1" t="s">
        <v>43</v>
      </c>
      <c r="AJ165" s="1" t="s">
        <v>3386</v>
      </c>
      <c r="AK165" s="1" t="s">
        <v>3387</v>
      </c>
      <c r="AL165" s="1" t="s">
        <v>3388</v>
      </c>
      <c r="AP165" s="1" t="s">
        <v>3389</v>
      </c>
      <c r="AQ165" s="1" t="s">
        <v>3390</v>
      </c>
      <c r="AT165" s="1" t="s">
        <v>3391</v>
      </c>
      <c r="AU165" s="1" t="str">
        <f>IFERROR(__xludf.DUMMYFUNCTION("GOOGLETRANSLATE(AT:AT, ""en"", ""te"")"),"పోర్ట్ వింగ్‌లో ఒక × 0.303 (7.7 మిమీ) బ్రౌనింగ్ మెషిన్ గన్")</f>
        <v>పోర్ట్ వింగ్‌లో ఒక × 0.303 (7.7 మిమీ) బ్రౌనింగ్ మెషిన్ గన్</v>
      </c>
      <c r="AX165" s="1">
        <v>1950.0</v>
      </c>
      <c r="BA165" s="1" t="s">
        <v>3392</v>
      </c>
      <c r="BC165" s="1" t="s">
        <v>3393</v>
      </c>
      <c r="BD165" s="1" t="s">
        <v>3394</v>
      </c>
      <c r="BJ165" s="1" t="s">
        <v>3395</v>
      </c>
      <c r="BO165" s="1" t="s">
        <v>3396</v>
      </c>
      <c r="BT165" s="1" t="s">
        <v>3397</v>
      </c>
      <c r="DA165" s="1" t="s">
        <v>3398</v>
      </c>
      <c r="FB165" s="1" t="s">
        <v>3399</v>
      </c>
      <c r="FC165" s="1" t="s">
        <v>3400</v>
      </c>
    </row>
    <row r="166">
      <c r="A166" s="1" t="s">
        <v>3401</v>
      </c>
      <c r="B166" s="1" t="str">
        <f>IFERROR(__xludf.DUMMYFUNCTION("GOOGLETRANSLATE(A:A, ""en"", ""te"")"),"హోర్టెన్ H.XVIII")</f>
        <v>హోర్టెన్ H.XVIII</v>
      </c>
      <c r="C166" s="1" t="s">
        <v>3402</v>
      </c>
      <c r="D166" s="1" t="str">
        <f>IFERROR(__xludf.DUMMYFUNCTION("GOOGLETRANSLATE(C:C, ""en"", ""te"")"),"హోర్టెన్ H.XVIII అనేది ప్రతిపాదిత జర్మన్ వార్ II ఇంటర్ కాంటినెంటల్ బాంబర్, దీనిని హోర్టెన్ బ్రదర్స్ రూపొందించారు. నిర్మించని H.XVIII చాలా విషయాల్లో, హోర్టెన్ హో 229 యొక్క స్కేల్డ్-అప్ వెర్షన్‌ను ప్రాతినిధ్యం వహిస్తుంది, ఇది ప్రోటోటైప్ జెట్ ఫైటర్. AMERIKAB"&amp;"OMBER కోసం H.XVIII అనేక ప్రతిపాదిత డిజైన్లలో ఒకటి, మరియు అట్లాంటిక్ విమానాలకు తగిన ఇంధనాన్ని కలిగి ఉంటుంది. XVIIIA వేరియంట్, దాని కలప నిర్మాణంతో, ఫ్యూజ్‌లేజ్‌లో ఖననం చేయబడిన ఇంజిన్లు, ఫ్లయింగ్ వింగ్ డిజైన్ మరియు కార్బన్-ఆధారిత జిగురు భాగం, సిద్ధాంతపరంగా, "&amp;"చరిత్రలో మొదటి స్టీల్త్ బాంబర్. [1] ఇటీవలి సంవత్సరాలలో, సాఫ్ట్‌వేర్ మోడలింగ్ హోర్టెన్స్ యొక్క ఫ్లయింగ్ వింగ్ జెట్ డిజైన్ల యొక్క దొంగతనం మరియు వేగం బాంబు దాడులకు ముందు, అంతరాయం కలిగించిందని సూచించింది. [2] ఉత్తర అమెరికాలో లక్ష్యాలపై దాడి చేసే హోర్టెన్ హెచ్"&amp;".ఎక్స్విఐఐ వంటి విమానంలో బాంబర్ సిబ్బంది సామర్థ్యం, ​​ఇప్పటికే ఉన్న మరియు అభివృద్ధి చెందుతున్న మిత్రరాజ్యాల వాయు రక్షణ వ్యూహాలు మరియు సాంకేతిక పరిజ్ఞానాల ద్వారా దెబ్బతింది: H.XVIII యొక్క నమూనా పొడవైన, మృదువైన బ్లెండెడ్ వింగ్ బాడీ. దాని ఆరు టర్బోజెట్ ఇంజన్"&amp;"లు రెక్కలో లోతుగా ఖననం చేయబడ్డాయి మరియు వెనుకంజలో ఉన్న ఎగ్జాస్ట్‌లు కేంద్రీకృతమై ఉన్నాయి. హోర్టెన్ హో 229 ఫ్లయింగ్ వింగ్ ఫైటర్‌ను పోలిస్తే ఈ విమానాన్ని వేరుచేసే అనేక బేసి లక్షణాలు ఉన్నాయి; జెట్టిసన్ ల్యాండింగ్ గేర్ [3] మరియు కలప మరియు కార్బన్ ఆధారిత జిగుర"&amp;"ుతో చేసిన రెక్కలు రెండు మాత్రమే. ఈ విమానం మొదట అమెరికా బాంబర్ ప్రాజెక్ట్ కోసం ప్రతిపాదించబడింది మరియు హర్మన్ గోరింగ్ వ్యక్తిగతంగా సమీక్షించబడింది: సమీక్ష తరువాత, హోర్టెన్ బ్రదర్స్ (లోతైన అసంతృప్తితో) జంకర్లు మరియు మెసర్‌ష్మిట్ ఇంజనీర్లతో విమానాల రూపకల్పన "&amp;"మరియు నిర్మాణాన్ని పంచుకోవలసి వచ్చింది, వారు జోడించాలనుకున్నారు సింగిల్ రూడర్ ఫిన్ అలాగే ఇంజిన్లు మరియు ల్యాండింగ్ గేర్‌ను ఉంచడానికి పాడ్‌లను అండర్వింగ్ చేయడాన్ని సూచిస్తుంది. [2] H.XVIIIB యొక్క B మోడల్ సాధారణంగా A మోడల్‌తో సమానంగా ఉంటుంది, నాలుగు (ఆరు ను"&amp;"ండి) ఇంజన్లు మరియు నాలుగు-చక్రాల ఉపసంహరణ ల్యాండింగ్ గేర్ ఇప్పుడు అండర్ వింగ్ పాడ్స్‌లో ఉంచబడ్డాయి మరియు ముగ్గురు వ్యక్తుల సిబ్బంది ఒక బుడగ కింద ఉంచబడ్డాయి పందిరి. ఈ విమానం భారీ కాంక్రీట్ హాంగర్లలో నిర్మించబడాలి మరియు 1945 శరదృతువులో ప్రారంభం కానుతో నిర్మా"&amp;"ణంతో లాంగ్ రన్‌వేలను ఆపరేట్ చేయాలి, కాని యుద్ధం ముగిసింది ఎటువంటి పురోగతి సాధించబడలేదు. అధిక పనితీరు కారణంగా డిఫెన్సివ్ ఆయుధాలు అనవసరంగా పరిగణించబడ్డాయి. [2] H.XVIII యొక్క సి మోడల్ భారీ తోకతో H.XVIIIA యొక్క ఎయిర్ఫ్రేమ్ ఆధారంగా రూపొందించబడింది. ఇది రెక్క మ"&amp;"ధ్య వెనుక భాగంలో Mg 151 టరెట్ సెట్ మరియు ఆరు BMW 003 టర్బోజెట్లతో రెక్కల క్రింద పడిపోయింది; దీనిని మెసెర్స్చ్మిట్ మరియు జంకర్స్ ఇంజనీర్లు రూపొందించారు. ఈ మొత్తం రూపకల్పనను హోర్టెన్ బ్రదర్స్ లేదా వారి తయారీదారు నేరుగా అభివృద్ధి చేశారా అనేది అనిశ్చితంగా ఉంద"&amp;"ి, ఎందుకంటే ఈ ప్రతిపాదిత సంస్కరణకు మనుగడలో ఉంది. ఇది చివరికి హోర్టెన్ బ్రదర్స్ చేత తిరస్కరించబడింది, ఎందుకంటే ఇది హో xviiia పై పెద్ద మెరుగుదల కాదు. [4] సాధారణ లక్షణాల నుండి డేటా పనితీరు ఆయుధ సంబంధిత అభివృద్ధికి సంబంధించిన అభివృద్ధి విమానం పోల్చదగిన పాత్ర,"&amp;" కాన్ఫిగరేషన్ మరియు ERA సంబంధిత జాబితాలు")</f>
        <v>హోర్టెన్ H.XVIII అనేది ప్రతిపాదిత జర్మన్ వార్ II ఇంటర్ కాంటినెంటల్ బాంబర్, దీనిని హోర్టెన్ బ్రదర్స్ రూపొందించారు. నిర్మించని H.XVIII చాలా విషయాల్లో, హోర్టెన్ హో 229 యొక్క స్కేల్డ్-అప్ వెర్షన్‌ను ప్రాతినిధ్యం వహిస్తుంది, ఇది ప్రోటోటైప్ జెట్ ఫైటర్. AMERIKABOMBER కోసం H.XVIII అనేక ప్రతిపాదిత డిజైన్లలో ఒకటి, మరియు అట్లాంటిక్ విమానాలకు తగిన ఇంధనాన్ని కలిగి ఉంటుంది. XVIIIA వేరియంట్, దాని కలప నిర్మాణంతో, ఫ్యూజ్‌లేజ్‌లో ఖననం చేయబడిన ఇంజిన్లు, ఫ్లయింగ్ వింగ్ డిజైన్ మరియు కార్బన్-ఆధారిత జిగురు భాగం, సిద్ధాంతపరంగా, చరిత్రలో మొదటి స్టీల్త్ బాంబర్. [1] ఇటీవలి సంవత్సరాలలో, సాఫ్ట్‌వేర్ మోడలింగ్ హోర్టెన్స్ యొక్క ఫ్లయింగ్ వింగ్ జెట్ డిజైన్ల యొక్క దొంగతనం మరియు వేగం బాంబు దాడులకు ముందు, అంతరాయం కలిగించిందని సూచించింది. [2] ఉత్తర అమెరికాలో లక్ష్యాలపై దాడి చేసే హోర్టెన్ హెచ్.ఎక్స్విఐఐ వంటి విమానంలో బాంబర్ సిబ్బంది సామర్థ్యం, ​​ఇప్పటికే ఉన్న మరియు అభివృద్ధి చెందుతున్న మిత్రరాజ్యాల వాయు రక్షణ వ్యూహాలు మరియు సాంకేతిక పరిజ్ఞానాల ద్వారా దెబ్బతింది: H.XVIII యొక్క నమూనా పొడవైన, మృదువైన బ్లెండెడ్ వింగ్ బాడీ. దాని ఆరు టర్బోజెట్ ఇంజన్లు రెక్కలో లోతుగా ఖననం చేయబడ్డాయి మరియు వెనుకంజలో ఉన్న ఎగ్జాస్ట్‌లు కేంద్రీకృతమై ఉన్నాయి. హోర్టెన్ హో 229 ఫ్లయింగ్ వింగ్ ఫైటర్‌ను పోలిస్తే ఈ విమానాన్ని వేరుచేసే అనేక బేసి లక్షణాలు ఉన్నాయి; జెట్టిసన్ ల్యాండింగ్ గేర్ [3] మరియు కలప మరియు కార్బన్ ఆధారిత జిగురుతో చేసిన రెక్కలు రెండు మాత్రమే. ఈ విమానం మొదట అమెరికా బాంబర్ ప్రాజెక్ట్ కోసం ప్రతిపాదించబడింది మరియు హర్మన్ గోరింగ్ వ్యక్తిగతంగా సమీక్షించబడింది: సమీక్ష తరువాత, హోర్టెన్ బ్రదర్స్ (లోతైన అసంతృప్తితో) జంకర్లు మరియు మెసర్‌ష్మిట్ ఇంజనీర్లతో విమానాల రూపకల్పన మరియు నిర్మాణాన్ని పంచుకోవలసి వచ్చింది, వారు జోడించాలనుకున్నారు సింగిల్ రూడర్ ఫిన్ అలాగే ఇంజిన్లు మరియు ల్యాండింగ్ గేర్‌ను ఉంచడానికి పాడ్‌లను అండర్వింగ్ చేయడాన్ని సూచిస్తుంది. [2] H.XVIIIB యొక్క B మోడల్ సాధారణంగా A మోడల్‌తో సమానంగా ఉంటుంది, నాలుగు (ఆరు నుండి) ఇంజన్లు మరియు నాలుగు-చక్రాల ఉపసంహరణ ల్యాండింగ్ గేర్ ఇప్పుడు అండర్ వింగ్ పాడ్స్‌లో ఉంచబడ్డాయి మరియు ముగ్గురు వ్యక్తుల సిబ్బంది ఒక బుడగ కింద ఉంచబడ్డాయి పందిరి. ఈ విమానం భారీ కాంక్రీట్ హాంగర్లలో నిర్మించబడాలి మరియు 1945 శరదృతువులో ప్రారంభం కానుతో నిర్మాణంతో లాంగ్ రన్‌వేలను ఆపరేట్ చేయాలి, కాని యుద్ధం ముగిసింది ఎటువంటి పురోగతి సాధించబడలేదు. అధిక పనితీరు కారణంగా డిఫెన్సివ్ ఆయుధాలు అనవసరంగా పరిగణించబడ్డాయి. [2] H.XVIII యొక్క సి మోడల్ భారీ తోకతో H.XVIIIA యొక్క ఎయిర్ఫ్రేమ్ ఆధారంగా రూపొందించబడింది. ఇది రెక్క మధ్య వెనుక భాగంలో Mg 151 టరెట్ సెట్ మరియు ఆరు BMW 003 టర్బోజెట్లతో రెక్కల క్రింద పడిపోయింది; దీనిని మెసెర్స్చ్మిట్ మరియు జంకర్స్ ఇంజనీర్లు రూపొందించారు. ఈ మొత్తం రూపకల్పనను హోర్టెన్ బ్రదర్స్ లేదా వారి తయారీదారు నేరుగా అభివృద్ధి చేశారా అనేది అనిశ్చితంగా ఉంది, ఎందుకంటే ఈ ప్రతిపాదిత సంస్కరణకు మనుగడలో ఉంది. ఇది చివరికి హోర్టెన్ బ్రదర్స్ చేత తిరస్కరించబడింది, ఎందుకంటే ఇది హో xviiia పై పెద్ద మెరుగుదల కాదు. [4] సాధారణ లక్షణాల నుండి డేటా పనితీరు ఆయుధ సంబంధిత అభివృద్ధికి సంబంధించిన అభివృద్ధి విమానం పోల్చదగిన పాత్ర, కాన్ఫిగరేషన్ మరియు ERA సంబంధిత జాబితాలు</v>
      </c>
      <c r="E166" s="1" t="s">
        <v>3403</v>
      </c>
      <c r="M166" s="1" t="s">
        <v>1986</v>
      </c>
      <c r="N166" s="1" t="str">
        <f>IFERROR(__xludf.DUMMYFUNCTION("GOOGLETRANSLATE(M:M, ""en"", ""te"")"),"సుదూర బాంబర్")</f>
        <v>సుదూర బాంబర్</v>
      </c>
      <c r="O166" s="1" t="s">
        <v>1987</v>
      </c>
      <c r="S166" s="1" t="s">
        <v>2208</v>
      </c>
      <c r="T166" s="1" t="str">
        <f>IFERROR(__xludf.DUMMYFUNCTION("GOOGLETRANSLATE(S:S, ""en"", ""te"")"),"వాల్టర్ మరియు రీమార్ హోర్టెన్")</f>
        <v>వాల్టర్ మరియు రీమార్ హోర్టెన్</v>
      </c>
      <c r="W166" s="1">
        <v>3.0</v>
      </c>
      <c r="X166" s="1" t="s">
        <v>3404</v>
      </c>
      <c r="Y166" s="1" t="s">
        <v>3405</v>
      </c>
      <c r="Z166" s="1" t="s">
        <v>3406</v>
      </c>
      <c r="AA166" s="1" t="s">
        <v>862</v>
      </c>
      <c r="AB166" s="1" t="s">
        <v>3407</v>
      </c>
      <c r="AD166" s="1" t="s">
        <v>3408</v>
      </c>
      <c r="AE166" s="1" t="s">
        <v>3409</v>
      </c>
      <c r="AJ166" s="1" t="s">
        <v>3410</v>
      </c>
      <c r="AL166" s="1" t="s">
        <v>2215</v>
      </c>
      <c r="AR166" s="1" t="s">
        <v>3411</v>
      </c>
      <c r="AT166" s="1" t="s">
        <v>3412</v>
      </c>
      <c r="AU166" s="1" t="str">
        <f>IFERROR(__xludf.DUMMYFUNCTION("GOOGLETRANSLATE(AT:AT, ""en"", ""te"")"),"4 mg151/20")</f>
        <v>4 mg151/20</v>
      </c>
      <c r="AV166" s="1" t="s">
        <v>3413</v>
      </c>
      <c r="AW166" s="1" t="str">
        <f>IFERROR(__xludf.DUMMYFUNCTION("GOOGLETRANSLATE(AV:AV, ""en"", ""te"")"),"4,000 కిలోల (8,818 పౌండ్లు) బాంబులు")</f>
        <v>4,000 కిలోల (8,818 పౌండ్లు) బాంబులు</v>
      </c>
      <c r="AZ166" s="1" t="s">
        <v>3414</v>
      </c>
      <c r="BG166" s="1" t="s">
        <v>2883</v>
      </c>
      <c r="BH166" s="1" t="s">
        <v>3415</v>
      </c>
      <c r="BJ166" s="1" t="s">
        <v>3416</v>
      </c>
      <c r="BK166" s="1" t="s">
        <v>3417</v>
      </c>
      <c r="BN166" s="1">
        <v>10.7</v>
      </c>
      <c r="BR166" s="1" t="s">
        <v>3418</v>
      </c>
      <c r="BS166" s="1" t="s">
        <v>3419</v>
      </c>
      <c r="BU166" s="1" t="s">
        <v>3420</v>
      </c>
      <c r="CR166" s="1">
        <v>0.17</v>
      </c>
      <c r="FD166" s="1">
        <v>24.3</v>
      </c>
      <c r="FE166" s="9">
        <v>0.16</v>
      </c>
    </row>
    <row r="167">
      <c r="A167" s="1" t="s">
        <v>3421</v>
      </c>
      <c r="B167" s="1" t="str">
        <f>IFERROR(__xludf.DUMMYFUNCTION("GOOGLETRANSLATE(A:A, ""en"", ""te"")"),"MDM MDM-1 ఫాక్స్")</f>
        <v>MDM MDM-1 ఫాక్స్</v>
      </c>
      <c r="C167" s="1" t="s">
        <v>3422</v>
      </c>
      <c r="D167" s="1" t="str">
        <f>IFERROR(__xludf.DUMMYFUNCTION("GOOGLETRANSLATE(C:C, ""en"", ""te"")"),"MDM MDM-1 ఫాక్స్ ఒక పోలిష్, మిశ్రమ మిడ్-వింగ్ రెండు-సీట్ల ఏరోబాటిక్ గ్లైడర్, ఇది స్థిర అండర్ క్యారేజ్ మరియు సాంప్రదాయిక తోక యూనిట్. ఈ సెయిల్ ప్లేన్ మొట్టమొదటగా నెదర్లాండ్స్, 1993 లోని వెన్లోలో జరిగిన వరల్డ్ గ్లైడర్ ఏరోబాటిక్ ఛాంపియన్‌షిప్‌లో ప్రదర్శించబడి"&amp;"ంది, ఇక్కడ జెర్జీ మకులా ప్రపంచ ఛాంపియన్‌షిప్‌ను గెలుచుకుంది. ఛాంపియన్‌షిప్‌లు ముగిసిన కొద్దికాలానికే, టాప్ పైలట్‌లను ఈ విమానం ఎగరడానికి వీలు కల్పించడానికి ప్రచార విమానాలు ఏర్పాటు చేయబడ్డాయి. అప్పటి నుండి ఫాక్స్ ఇతర అంతర్జాతీయ పోటీలలో అనేక విజయాలు సాధించిం"&amp;"ది. [1] [2] 36 గ్లైడర్లు నిర్మించిన తరువాత 2005 లో ఉత్పత్తి ఆగిపోయింది; అయితే, 2011 నుండి, ఉత్పత్తి తిరిగి ప్రారంభమైంది. సాధారణ లక్షణాల పనితీరు 1990 ల విమానంలో ఈ వ్యాసం ఒక స్టబ్. వికీపీడియా విస్తరించడం ద్వారా మీరు సహాయపడవచ్చు.")</f>
        <v>MDM MDM-1 ఫాక్స్ ఒక పోలిష్, మిశ్రమ మిడ్-వింగ్ రెండు-సీట్ల ఏరోబాటిక్ గ్లైడర్, ఇది స్థిర అండర్ క్యారేజ్ మరియు సాంప్రదాయిక తోక యూనిట్. ఈ సెయిల్ ప్లేన్ మొట్టమొదటగా నెదర్లాండ్స్, 1993 లోని వెన్లోలో జరిగిన వరల్డ్ గ్లైడర్ ఏరోబాటిక్ ఛాంపియన్‌షిప్‌లో ప్రదర్శించబడింది, ఇక్కడ జెర్జీ మకులా ప్రపంచ ఛాంపియన్‌షిప్‌ను గెలుచుకుంది. ఛాంపియన్‌షిప్‌లు ముగిసిన కొద్దికాలానికే, టాప్ పైలట్‌లను ఈ విమానం ఎగరడానికి వీలు కల్పించడానికి ప్రచార విమానాలు ఏర్పాటు చేయబడ్డాయి. అప్పటి నుండి ఫాక్స్ ఇతర అంతర్జాతీయ పోటీలలో అనేక విజయాలు సాధించింది. [1] [2] 36 గ్లైడర్లు నిర్మించిన తరువాత 2005 లో ఉత్పత్తి ఆగిపోయింది; అయితే, 2011 నుండి, ఉత్పత్తి తిరిగి ప్రారంభమైంది. సాధారణ లక్షణాల పనితీరు 1990 ల విమానంలో ఈ వ్యాసం ఒక స్టబ్. వికీపీడియా విస్తరించడం ద్వారా మీరు సహాయపడవచ్చు.</v>
      </c>
      <c r="E167" s="1" t="s">
        <v>3423</v>
      </c>
      <c r="M167" s="1" t="s">
        <v>3287</v>
      </c>
      <c r="N167" s="1" t="str">
        <f>IFERROR(__xludf.DUMMYFUNCTION("GOOGLETRANSLATE(M:M, ""en"", ""te"")"),"ఏరోబాటిక్ గ్లైడర్")</f>
        <v>ఏరోబాటిక్ గ్లైడర్</v>
      </c>
      <c r="O167" s="1" t="s">
        <v>3288</v>
      </c>
      <c r="P167" s="1" t="s">
        <v>3424</v>
      </c>
      <c r="Q167" s="1" t="str">
        <f>IFERROR(__xludf.DUMMYFUNCTION("GOOGLETRANSLATE(P:P, ""en"", ""te"")"),"మార్గస్కి &amp; మైసోవ్స్కీ")</f>
        <v>మార్గస్కి &amp; మైసోవ్స్కీ</v>
      </c>
      <c r="R167" s="1" t="s">
        <v>3425</v>
      </c>
      <c r="S167" s="1" t="s">
        <v>3426</v>
      </c>
      <c r="T167" s="1" t="str">
        <f>IFERROR(__xludf.DUMMYFUNCTION("GOOGLETRANSLATE(S:S, ""en"", ""te"")"),"ఎడ్వర్డ్ మార్గస్కి")</f>
        <v>ఎడ్వర్డ్ మార్గస్కి</v>
      </c>
      <c r="U167" s="1">
        <v>1993.0</v>
      </c>
      <c r="V167" s="1" t="s">
        <v>3427</v>
      </c>
      <c r="W167" s="1" t="s">
        <v>534</v>
      </c>
      <c r="X167" s="1" t="s">
        <v>3428</v>
      </c>
      <c r="Y167" s="1" t="s">
        <v>3429</v>
      </c>
      <c r="AA167" s="1" t="s">
        <v>3430</v>
      </c>
      <c r="AB167" s="1" t="s">
        <v>2579</v>
      </c>
      <c r="AC167" s="1" t="s">
        <v>3431</v>
      </c>
      <c r="AE167" s="1" t="s">
        <v>3432</v>
      </c>
      <c r="AX167" s="1">
        <v>1993.0</v>
      </c>
      <c r="BE167" s="1" t="s">
        <v>2619</v>
      </c>
      <c r="BG167" s="1" t="s">
        <v>3119</v>
      </c>
      <c r="BN167" s="1">
        <v>15.9</v>
      </c>
      <c r="BP167" s="1">
        <v>30.0</v>
      </c>
      <c r="BQ167" s="1" t="s">
        <v>573</v>
      </c>
      <c r="BT167" s="1" t="s">
        <v>3433</v>
      </c>
      <c r="CC167" s="1" t="s">
        <v>3434</v>
      </c>
    </row>
    <row r="168">
      <c r="A168" s="1" t="s">
        <v>3435</v>
      </c>
      <c r="B168" s="1" t="str">
        <f>IFERROR(__xludf.DUMMYFUNCTION("GOOGLETRANSLATE(A:A, ""en"", ""te"")"),"డి హవిలాండ్ చిరుతపులి చిమ్మట")</f>
        <v>డి హవిలాండ్ చిరుతపులి చిమ్మట</v>
      </c>
      <c r="C168" s="1" t="s">
        <v>3436</v>
      </c>
      <c r="D168" s="1" t="str">
        <f>IFERROR(__xludf.DUMMYFUNCTION("GOOGLETRANSLATE(C:C, ""en"", ""te"")"),"డి హవిలాండ్ డుహెచ్ 85 చిరుతపులి చిమ్మట అనేది మూడు సీట్ల హై-వింగ్ క్యాబిన్ మోనోప్లేన్, ఇది 1933 లో డి హవిలాండ్ ఎయిర్క్రాఫ్ట్ కంపెనీ రూపొందించింది మరియు నిర్మించబడింది. ఇది డుహెచ్ 80 పస్ చిమ్మటకు వారసురాలు మరియు దానిని కంపెనీ స్టాగ్ లేన్ మరియు భర్తీ చేసింది"&amp;" తరువాత హాట్ఫీల్డ్ ఉత్పత్తి మార్గాలు. ఇది మునుపటి విమానానికి కాన్ఫిగరేషన్‌లో సమానంగా ఉంటుంది, కానీ గొట్టపు స్టీల్ ఫ్రేమ్‌వర్క్‌తో కూడిన ఫ్యూజ్‌లేజ్‌కు బదులుగా, తేలికైన ఆల్-ప్లైవుడ్ నిర్మాణం ఉపయోగించబడింది, ఇది ఒకే రకమైన ఇంజిన్‌పై పరిధి, పనితీరు మరియు సామర"&amp;"్థ్యంలో గణనీయమైన మెరుగుదలను అనుమతించింది. పైలట్ రెండు ప్రక్క ప్రక్క ప్రయాణీకుల ముందు కేంద్రంగా కూర్చున్నాడు మరియు హంగేజ్ కోసం రెక్కలను ముడుచుకోవచ్చు. ప్రోటోటైప్ మొదట 27 మే 1933 న ప్రయాణించింది మరియు జూలైలో కింగ్స్ కప్ రేసును సగటున 139.5 mph (224.5 కిమీ/గం"&amp;") వేగంతో గెలుచుకుంది, దీనిని జాఫ్రీ డి హవిలాండ్ పైలట్ చేశారు. మొత్తం 133 విమానాలు నిర్మించబడ్డాయి, వీటిలో బ్రిటిష్ దీవులలోని యజమానులకు 71, ఆస్ట్రేలియాకు 10 మంది ఉన్నారు. ఇతర ఉదాహరణలు ఫ్రాన్స్, జర్మనీ, ఇండియా, దక్షిణాఫ్రికా మరియు స్విట్జర్లాండ్‌కు ఎగుమతి చ"&amp;"ేయబడ్డాయి. చిరుతపులి చిమ్మట ఉత్పత్తి 1936 లో ముగిసింది. 44 చిరుతపులి చిమ్మటలు రెండవ ప్రపంచ యుద్ధంలో బ్రిటన్లో మరియు ఆస్ట్రేలియాలో ఇతరులు సైనిక సేవలో ఆకట్టుకున్నారు, ఎక్కువగా కమ్యూనికేషన్స్ విమానాలు. చివరిది పూర్తయిన డెబ్బై సంవత్సరాల తరువాత కొద్ది సంఖ్యలో "&amp;"తక్కువ సంఖ్యలో ఉన్నప్పటికీ కొద్దిమంది ఆరు సంవత్సరాల కఠినమైన వాడకం నుండి బయటపడగలిగారు. 2009 లో ఆరు U.K. లో పనిచేస్తున్నాయి. 1909 నుండి డి హవిలాండ్ విమానాల నుండి డేటా [4] సాధారణ లక్షణాలు పనితీరు సంబంధిత అభివృద్ధి విమానం పోల్చదగిన పాత్ర, కాన్ఫిగరేషన్ మరియు E"&amp;"RA")</f>
        <v>డి హవిలాండ్ డుహెచ్ 85 చిరుతపులి చిమ్మట అనేది మూడు సీట్ల హై-వింగ్ క్యాబిన్ మోనోప్లేన్, ఇది 1933 లో డి హవిలాండ్ ఎయిర్క్రాఫ్ట్ కంపెనీ రూపొందించింది మరియు నిర్మించబడింది. ఇది డుహెచ్ 80 పస్ చిమ్మటకు వారసురాలు మరియు దానిని కంపెనీ స్టాగ్ లేన్ మరియు భర్తీ చేసింది తరువాత హాట్ఫీల్డ్ ఉత్పత్తి మార్గాలు. ఇది మునుపటి విమానానికి కాన్ఫిగరేషన్‌లో సమానంగా ఉంటుంది, కానీ గొట్టపు స్టీల్ ఫ్రేమ్‌వర్క్‌తో కూడిన ఫ్యూజ్‌లేజ్‌కు బదులుగా, తేలికైన ఆల్-ప్లైవుడ్ నిర్మాణం ఉపయోగించబడింది, ఇది ఒకే రకమైన ఇంజిన్‌పై పరిధి, పనితీరు మరియు సామర్థ్యంలో గణనీయమైన మెరుగుదలను అనుమతించింది. పైలట్ రెండు ప్రక్క ప్రక్క ప్రయాణీకుల ముందు కేంద్రంగా కూర్చున్నాడు మరియు హంగేజ్ కోసం రెక్కలను ముడుచుకోవచ్చు. ప్రోటోటైప్ మొదట 27 మే 1933 న ప్రయాణించింది మరియు జూలైలో కింగ్స్ కప్ రేసును సగటున 139.5 mph (224.5 కిమీ/గం) వేగంతో గెలుచుకుంది, దీనిని జాఫ్రీ డి హవిలాండ్ పైలట్ చేశారు. మొత్తం 133 విమానాలు నిర్మించబడ్డాయి, వీటిలో బ్రిటిష్ దీవులలోని యజమానులకు 71, ఆస్ట్రేలియాకు 10 మంది ఉన్నారు. ఇతర ఉదాహరణలు ఫ్రాన్స్, జర్మనీ, ఇండియా, దక్షిణాఫ్రికా మరియు స్విట్జర్లాండ్‌కు ఎగుమతి చేయబడ్డాయి. చిరుతపులి చిమ్మట ఉత్పత్తి 1936 లో ముగిసింది. 44 చిరుతపులి చిమ్మటలు రెండవ ప్రపంచ యుద్ధంలో బ్రిటన్లో మరియు ఆస్ట్రేలియాలో ఇతరులు సైనిక సేవలో ఆకట్టుకున్నారు, ఎక్కువగా కమ్యూనికేషన్స్ విమానాలు. చివరిది పూర్తయిన డెబ్బై సంవత్సరాల తరువాత కొద్ది సంఖ్యలో తక్కువ సంఖ్యలో ఉన్నప్పటికీ కొద్దిమంది ఆరు సంవత్సరాల కఠినమైన వాడకం నుండి బయటపడగలిగారు. 2009 లో ఆరు U.K. లో పనిచేస్తున్నాయి. 1909 నుండి డి హవిలాండ్ విమానాల నుండి డేటా [4] సాధారణ లక్షణాలు పనితీరు సంబంధిత అభివృద్ధి విమానం పోల్చదగిన పాత్ర, కాన్ఫిగరేషన్ మరియు ERA</v>
      </c>
      <c r="E168" s="1" t="s">
        <v>3437</v>
      </c>
      <c r="M168" s="1" t="s">
        <v>3438</v>
      </c>
      <c r="N168" s="1" t="str">
        <f>IFERROR(__xludf.DUMMYFUNCTION("GOOGLETRANSLATE(M:M, ""en"", ""te"")"),"మూడు-సీట్ల క్యాబిన్ మోనోప్లేన్")</f>
        <v>మూడు-సీట్ల క్యాబిన్ మోనోప్లేన్</v>
      </c>
      <c r="O168" s="1" t="s">
        <v>3439</v>
      </c>
      <c r="P168" s="1" t="s">
        <v>971</v>
      </c>
      <c r="Q168" s="1" t="str">
        <f>IFERROR(__xludf.DUMMYFUNCTION("GOOGLETRANSLATE(P:P, ""en"", ""te"")"),"డి హవిలాండ్")</f>
        <v>డి హవిలాండ్</v>
      </c>
      <c r="R168" s="1" t="s">
        <v>972</v>
      </c>
      <c r="U168" s="4">
        <v>12201.0</v>
      </c>
      <c r="V168" s="1">
        <v>133.0</v>
      </c>
      <c r="W168" s="1">
        <v>1.0</v>
      </c>
      <c r="X168" s="1" t="s">
        <v>3440</v>
      </c>
      <c r="Y168" s="1" t="s">
        <v>2178</v>
      </c>
      <c r="Z168" s="1" t="s">
        <v>1745</v>
      </c>
      <c r="AA168" s="1" t="s">
        <v>3441</v>
      </c>
      <c r="AB168" s="1" t="s">
        <v>3442</v>
      </c>
      <c r="AD168" s="1" t="s">
        <v>3443</v>
      </c>
      <c r="AE168" s="1" t="s">
        <v>3444</v>
      </c>
      <c r="AF168" s="1" t="s">
        <v>3445</v>
      </c>
      <c r="AG168" s="1" t="s">
        <v>3446</v>
      </c>
      <c r="AH168" s="1" t="s">
        <v>3447</v>
      </c>
      <c r="AJ168" s="1" t="s">
        <v>3448</v>
      </c>
      <c r="AX168" s="4">
        <v>12243.0</v>
      </c>
      <c r="AZ168" s="1" t="s">
        <v>3449</v>
      </c>
      <c r="BA168" s="1" t="s">
        <v>275</v>
      </c>
      <c r="BC168" s="1" t="s">
        <v>3450</v>
      </c>
      <c r="BE168" s="1" t="s">
        <v>3451</v>
      </c>
      <c r="BF168" s="1" t="s">
        <v>3452</v>
      </c>
      <c r="BI168" s="1" t="s">
        <v>3453</v>
      </c>
    </row>
    <row r="169">
      <c r="A169" s="1" t="s">
        <v>3454</v>
      </c>
      <c r="B169" s="1" t="str">
        <f>IFERROR(__xludf.DUMMYFUNCTION("GOOGLETRANSLATE(A:A, ""en"", ""te"")"),"అవ్రో యాంటెలోప్")</f>
        <v>అవ్రో యాంటెలోప్</v>
      </c>
      <c r="C169" s="1" t="s">
        <v>3455</v>
      </c>
      <c r="D169" s="1" t="str">
        <f>IFERROR(__xludf.DUMMYFUNCTION("GOOGLETRANSLATE(C:C, ""en"", ""te"")"),"అవ్రో 604 యాంటెలోప్ ఒక బ్రిటిష్ లైట్ బాంబర్, ఇది 1920 ల చివరలో రాయల్ వైమానిక దళాన్ని సన్నద్ధం చేయడానికి తేలికపాటి బాంబర్ యొక్క అవసరాన్ని తీర్చడానికి రూపొందించబడింది మరియు నిర్మించబడింది, హాకర్ హార్ట్ మరియు ఫైరీ ఫాక్స్ II లతో పోటీ పడింది. ఇది విజయవంతం కాలే"&amp;"దు, హార్ట్‌కు ప్రాధాన్యత ఇవ్వబడింది. అవ్రో 604 యాంటెలోప్ సింగిల్-ఇంజిన్ లైట్, హై-స్పీడ్ డే బాంబర్ కోసం ఎయిర్ మినిస్ట్రీ స్పెసిఫికేషన్ 12/26 యొక్క అవసరాలను తీర్చడానికి రూపొందించబడింది. [1] ఒక నమూనాను వైమానిక మంత్రిత్వ శాఖ ఆదేశించింది, ఇది మొదటిసారి జూలై 19"&amp;"28 లో ప్రయాణించింది, [2] 480 హెచ్‌పి (360 కిలోవాట్ల) రోల్స్ రాయిస్ ఎఫ్.ఎక్సిబ్ (తరువాత కెస్ట్రెల్ అని పిలుస్తారు) ఇంజిన్. ఆల్-మెటల్ నిర్మాణంతో సింగిల్-బే బిప్‌లేన్ అయిన ప్రోటోటైప్ యాంటెలోప్, హాకర్ హార్ట్ మరియు ఫైరీ ఫాక్స్ II లకు వ్యతిరేకంగా మార్ట్‌సెమ్ హీ"&amp;"త్ వద్ద విమానం మరియు ఆయుధ ప్రయోగాత్మక స్థాపన (ఎ అండ్ ఎఇఇ) వద్ద అంచనా వేయబడింది. ఇది స్పెసిఫికేషన్ యొక్క పనితీరు అవసరాలను సులభంగా తీర్చినప్పటికీ, ఇది తక్కువ-స్పీడ్ నిర్వహణ మరియు స్పిన్నింగ్ లక్షణాలను చూపించింది మరియు హార్ట్ నిర్వహణ సౌలభ్యం కారణంగా హార్ట్‌క"&amp;"ు అనుకూలంగా తిరస్కరించబడింది. [2] కార్యాచరణ సేవ కోసం తిరస్కరణ తరువాత, ప్రోటోటైప్ యాంటెలోప్ ద్వంద్వ నియంత్రణలతో అమర్చబడింది మరియు రాయల్ ఎయిర్క్రాఫ్ట్ స్థాపన ఇంజిన్ మరియు ప్రొపెల్లర్ టెస్ట్ బెడ్‌గా ఉపయోగించబడింది, ఇది సెప్టెంబర్ 1933 వరకు వాడుకలో ఉంది. [1] "&amp;"1908 నుండి అవ్రో విమానం నుండి డేటా [1] సాధారణ లక్షణాలు పనితీరు ఆయుధ సంబంధిత అభివృద్ధి విమానం పోల్చదగిన పాత్ర, కాన్ఫిగరేషన్ మరియు ERA")</f>
        <v>అవ్రో 604 యాంటెలోప్ ఒక బ్రిటిష్ లైట్ బాంబర్, ఇది 1920 ల చివరలో రాయల్ వైమానిక దళాన్ని సన్నద్ధం చేయడానికి తేలికపాటి బాంబర్ యొక్క అవసరాన్ని తీర్చడానికి రూపొందించబడింది మరియు నిర్మించబడింది, హాకర్ హార్ట్ మరియు ఫైరీ ఫాక్స్ II లతో పోటీ పడింది. ఇది విజయవంతం కాలేదు, హార్ట్‌కు ప్రాధాన్యత ఇవ్వబడింది. అవ్రో 604 యాంటెలోప్ సింగిల్-ఇంజిన్ లైట్, హై-స్పీడ్ డే బాంబర్ కోసం ఎయిర్ మినిస్ట్రీ స్పెసిఫికేషన్ 12/26 యొక్క అవసరాలను తీర్చడానికి రూపొందించబడింది. [1] ఒక నమూనాను వైమానిక మంత్రిత్వ శాఖ ఆదేశించింది, ఇది మొదటిసారి జూలై 1928 లో ప్రయాణించింది, [2] 480 హెచ్‌పి (360 కిలోవాట్ల) రోల్స్ రాయిస్ ఎఫ్.ఎక్సిబ్ (తరువాత కెస్ట్రెల్ అని పిలుస్తారు) ఇంజిన్. ఆల్-మెటల్ నిర్మాణంతో సింగిల్-బే బిప్‌లేన్ అయిన ప్రోటోటైప్ యాంటెలోప్, హాకర్ హార్ట్ మరియు ఫైరీ ఫాక్స్ II లకు వ్యతిరేకంగా మార్ట్‌సెమ్ హీత్ వద్ద విమానం మరియు ఆయుధ ప్రయోగాత్మక స్థాపన (ఎ అండ్ ఎఇఇ) వద్ద అంచనా వేయబడింది. ఇది స్పెసిఫికేషన్ యొక్క పనితీరు అవసరాలను సులభంగా తీర్చినప్పటికీ, ఇది తక్కువ-స్పీడ్ నిర్వహణ మరియు స్పిన్నింగ్ లక్షణాలను చూపించింది మరియు హార్ట్ నిర్వహణ సౌలభ్యం కారణంగా హార్ట్‌కు అనుకూలంగా తిరస్కరించబడింది. [2] కార్యాచరణ సేవ కోసం తిరస్కరణ తరువాత, ప్రోటోటైప్ యాంటెలోప్ ద్వంద్వ నియంత్రణలతో అమర్చబడింది మరియు రాయల్ ఎయిర్క్రాఫ్ట్ స్థాపన ఇంజిన్ మరియు ప్రొపెల్లర్ టెస్ట్ బెడ్‌గా ఉపయోగించబడింది, ఇది సెప్టెంబర్ 1933 వరకు వాడుకలో ఉంది. [1] 1908 నుండి అవ్రో విమానం నుండి డేటా [1] సాధారణ లక్షణాలు పనితీరు ఆయుధ సంబంధిత అభివృద్ధి విమానం పోల్చదగిన పాత్ర, కాన్ఫిగరేషన్ మరియు ERA</v>
      </c>
      <c r="E169" s="1" t="s">
        <v>3456</v>
      </c>
      <c r="M169" s="1" t="s">
        <v>1281</v>
      </c>
      <c r="N169" s="1" t="str">
        <f>IFERROR(__xludf.DUMMYFUNCTION("GOOGLETRANSLATE(M:M, ""en"", ""te"")"),"లైట్ బాంబర్")</f>
        <v>లైట్ బాంబర్</v>
      </c>
      <c r="P169" s="1" t="s">
        <v>175</v>
      </c>
      <c r="Q169" s="1" t="str">
        <f>IFERROR(__xludf.DUMMYFUNCTION("GOOGLETRANSLATE(P:P, ""en"", ""te"")"),"అవ్రో")</f>
        <v>అవ్రో</v>
      </c>
      <c r="R169" s="2" t="s">
        <v>176</v>
      </c>
      <c r="U169" s="3">
        <v>10410.0</v>
      </c>
      <c r="V169" s="1">
        <v>1.0</v>
      </c>
      <c r="W169" s="1">
        <v>2.0</v>
      </c>
      <c r="X169" s="1" t="s">
        <v>3457</v>
      </c>
      <c r="Y169" s="1" t="s">
        <v>3458</v>
      </c>
      <c r="Z169" s="1" t="s">
        <v>3459</v>
      </c>
      <c r="AA169" s="1" t="s">
        <v>3460</v>
      </c>
      <c r="AB169" s="1" t="s">
        <v>3461</v>
      </c>
      <c r="AC169" s="1" t="s">
        <v>3462</v>
      </c>
      <c r="AD169" s="1" t="s">
        <v>3463</v>
      </c>
      <c r="AE169" s="1" t="s">
        <v>3464</v>
      </c>
      <c r="AF169" s="1" t="s">
        <v>3465</v>
      </c>
      <c r="AG169" s="1" t="s">
        <v>3466</v>
      </c>
      <c r="AH169" s="1" t="s">
        <v>3467</v>
      </c>
      <c r="AI169" s="1" t="s">
        <v>357</v>
      </c>
      <c r="AJ169" s="1" t="s">
        <v>3468</v>
      </c>
      <c r="AR169" s="1" t="s">
        <v>3469</v>
      </c>
      <c r="AS169" s="1" t="s">
        <v>3470</v>
      </c>
      <c r="BA169" s="1" t="s">
        <v>275</v>
      </c>
      <c r="BB169" s="3">
        <v>12298.0</v>
      </c>
    </row>
    <row r="170">
      <c r="A170" s="1" t="s">
        <v>3471</v>
      </c>
      <c r="B170" s="1" t="str">
        <f>IFERROR(__xludf.DUMMYFUNCTION("GOOGLETRANSLATE(A:A, ""en"", ""te"")"),"బెరివ్ బీ -1")</f>
        <v>బెరివ్ బీ -1</v>
      </c>
      <c r="C170" s="1" t="s">
        <v>3472</v>
      </c>
      <c r="D170" s="1" t="str">
        <f>IFERROR(__xludf.DUMMYFUNCTION("GOOGLETRANSLATE(C:C, ""en"", ""te"")"),"బెరివ్ బీ -1 1960 లలో సోవియట్ యూనియన్‌లో అభివృద్ధి చేయబడిన ఒక ప్రయోగాత్మక వింగ్-ఇన్-గ్రౌండ్-ఎఫెక్ట్ విమానం. 1956 లో, రాబర్ట్ లుడ్విగోవిచ్ బార్టిని వింగ్-ఇన్-గ్రౌండ్-ఎఫెక్ట్ వెహికల్ (విగ్) కోసం ఒక ప్రతిపాదనతో బెరివ్ డిజైన్ బ్యూరోను సంప్రదించాడు. BE-1 మొదటి"&amp;" ప్రయోగాత్మక నమూనాగా మారింది, ఇది వింగ్-ఇన్-గ్రౌండ్-ఎఫెక్ట్ విమానం యొక్క స్థిరత్వం మరియు నియంత్రణను అన్వేషించడానికి ఉపయోగించబడింది. BE-1 లో చాలా తక్కువ కారక నిష్పత్తి వింగ్ విభాగాలు మరియు ఫ్లోట్ల వెలుపల విస్తరించి ఉన్న చిన్న సాధారణ వింగ్ ప్యానెల్లు ఉన్నాయ"&amp;"ి. ఫ్లోట్ల దిగువ భాగంలో ఉపరితల-కుట్లు హైడ్రోఫాయిల్స్ అమర్చబడ్డాయి. ఈ విమానం రెక్క పైన అమర్చిన ఒకే తుమాన్స్కీ రు -19 టర్బోజెట్ చేత శక్తిని పొందింది. బీ -1 లో ల్యాండింగ్ గేర్ కూడా ఉంది. ఈ విమానం 1961 మరియు 1964 మధ్య నిర్వహించబడింది. నీటి నుండి మొదటి ఫ్లైట్ "&amp;"1964 లో తయారు చేయబడింది. [1] [2] సంబంధిత అభివృద్ధి సంబంధిత జాబితాలు")</f>
        <v>బెరివ్ బీ -1 1960 లలో సోవియట్ యూనియన్‌లో అభివృద్ధి చేయబడిన ఒక ప్రయోగాత్మక వింగ్-ఇన్-గ్రౌండ్-ఎఫెక్ట్ విమానం. 1956 లో, రాబర్ట్ లుడ్విగోవిచ్ బార్టిని వింగ్-ఇన్-గ్రౌండ్-ఎఫెక్ట్ వెహికల్ (విగ్) కోసం ఒక ప్రతిపాదనతో బెరివ్ డిజైన్ బ్యూరోను సంప్రదించాడు. BE-1 మొదటి ప్రయోగాత్మక నమూనాగా మారింది, ఇది వింగ్-ఇన్-గ్రౌండ్-ఎఫెక్ట్ విమానం యొక్క స్థిరత్వం మరియు నియంత్రణను అన్వేషించడానికి ఉపయోగించబడింది. BE-1 లో చాలా తక్కువ కారక నిష్పత్తి వింగ్ విభాగాలు మరియు ఫ్లోట్ల వెలుపల విస్తరించి ఉన్న చిన్న సాధారణ వింగ్ ప్యానెల్లు ఉన్నాయి. ఫ్లోట్ల దిగువ భాగంలో ఉపరితల-కుట్లు హైడ్రోఫాయిల్స్ అమర్చబడ్డాయి. ఈ విమానం రెక్క పైన అమర్చిన ఒకే తుమాన్స్కీ రు -19 టర్బోజెట్ చేత శక్తిని పొందింది. బీ -1 లో ల్యాండింగ్ గేర్ కూడా ఉంది. ఈ విమానం 1961 మరియు 1964 మధ్య నిర్వహించబడింది. నీటి నుండి మొదటి ఫ్లైట్ 1964 లో తయారు చేయబడింది. [1] [2] సంబంధిత అభివృద్ధి సంబంధిత జాబితాలు</v>
      </c>
      <c r="E170" s="1" t="s">
        <v>3473</v>
      </c>
      <c r="M170" s="1" t="s">
        <v>3474</v>
      </c>
      <c r="N170" s="1" t="str">
        <f>IFERROR(__xludf.DUMMYFUNCTION("GOOGLETRANSLATE(M:M, ""en"", ""te"")"),"ప్రయోగాత్మక వింగ్-ఇన్-గ్రౌండ్-ఎఫెక్ట్ వెహికల్")</f>
        <v>ప్రయోగాత్మక వింగ్-ఇన్-గ్రౌండ్-ఎఫెక్ట్ వెహికల్</v>
      </c>
      <c r="O170" s="1" t="s">
        <v>3475</v>
      </c>
      <c r="P170" s="1" t="s">
        <v>3476</v>
      </c>
      <c r="Q170" s="1" t="str">
        <f>IFERROR(__xludf.DUMMYFUNCTION("GOOGLETRANSLATE(P:P, ""en"", ""te"")"),"బెరెవ్")</f>
        <v>బెరెవ్</v>
      </c>
      <c r="R170" s="2" t="s">
        <v>3477</v>
      </c>
      <c r="S170" s="1" t="s">
        <v>3478</v>
      </c>
      <c r="T170" s="1" t="str">
        <f>IFERROR(__xludf.DUMMYFUNCTION("GOOGLETRANSLATE(S:S, ""en"", ""te"")"),"రాబర్ట్ లుడ్విగోవిచ్ బార్టిని")</f>
        <v>రాబర్ట్ లుడ్విగోవిచ్ బార్టిని</v>
      </c>
      <c r="U170" s="1">
        <v>1964.0</v>
      </c>
      <c r="V170" s="1">
        <v>1.0</v>
      </c>
      <c r="AL170" s="1" t="s">
        <v>3479</v>
      </c>
      <c r="BG170" s="1" t="s">
        <v>1323</v>
      </c>
      <c r="BH170" s="1" t="s">
        <v>3480</v>
      </c>
    </row>
    <row r="171">
      <c r="A171" s="1" t="s">
        <v>3481</v>
      </c>
      <c r="B171" s="1" t="str">
        <f>IFERROR(__xludf.DUMMYFUNCTION("GOOGLETRANSLATE(A:A, ""en"", ""te"")"),"బోట్ SC07 స్పీడ్ క్రూయిజర్")</f>
        <v>బోట్ SC07 స్పీడ్ క్రూయిజర్</v>
      </c>
      <c r="C171" s="1" t="s">
        <v>3482</v>
      </c>
      <c r="D171" s="1" t="str">
        <f>IFERROR(__xludf.DUMMYFUNCTION("GOOGLETRANSLATE(C:C, ""en"", ""te"")"),"BOT SC07 స్పీడ్ క్రూయిజర్ అనేది జర్మన్ అల్ట్రాలైట్ మరియు లైట్-స్పోర్ట్ విమానం, ఇది ఓర్లింగ్‌హౌసేన్ యొక్క బోట్ ఎయిర్‌క్రాఫ్ట్ చేత రూపొందించబడింది మరియు 2009 లో ప్రవేశపెట్టబడింది. ఈ విమానం పూర్తి రెడీ-టు-ఫ్లై-ఎయిర్‌క్రాఫ్ట్‌గా సరఫరా చేయబడుతుంది. [1] [2] SC0"&amp;"7 Fédération aéronautique ఇంటర్నేషనల్ మైక్రోలైట్ రూల్స్ మరియు యుఎస్ లైట్-స్పోర్ట్ ఎయిర్క్రాఫ్ట్ రూల్స్ లకు అనుగుణంగా రూపొందించబడింది. ఇది బిల్‌సామ్ స్కై క్రూయిజర్ యొక్క పున es రూపకల్పన, ఇందులో కాంటిలివర్ హై-వింగ్, రెండు-సీట్ల-సైడ్-సైడ్-సైడ్ కాన్ఫిగరేషన్ ప"&amp;"రివేష్టిత కాక్‌పిట్, స్థిర ట్రైసైకిల్ ల్యాండింగ్ గేర్ మరియు ట్రాక్టర్ కాన్ఫిగరేషన్‌లో ఒకే ఇంజిన్ ఉన్నాయి. [1] [2 నటించు విమాన నిర్మాణం ప్రధానంగా కార్బన్ ఫైబర్ నుండి తయారవుతుంది, ఫైబర్గ్లాస్ నుండి తయారు చేసిన చుక్కానిలో కొంత భాగం ఉంటుంది. దాని 8.1 మీ (26.6"&amp;" అడుగులు) స్పాన్ వింగ్ కూడా కార్బన్ ఫైబర్ నుండి తయారవుతుంది, ఫైబర్గ్లాస్‌తో కప్పబడి ఉంటుంది మరియు ఫ్లాప్‌లకు సరిపోతుంది. అందుబాటులో ఉన్న ప్రామాణిక ఇంజన్లు 100 HP (75 kW) రోటాక్స్ 912లు మరియు 91.8 HP (68 kW) D- మోటార్ LF26 ఫోర్-స్ట్రోక్ పవర్‌ప్లాంట్లు. [1]"&amp;" [2] SC07 గ్లైడర్‌లను వెళ్ళుట చేయగలదు మరియు ఫ్లోట్‌లపై కూడా పనిచేస్తుంది. [1] [2] జనవరి 2017 నాటికి, ఫెడరల్ ఏవియేషన్ అడ్మినిస్ట్రేషన్ యొక్క ఆమోదించబడిన ప్రత్యేక లైట్-స్పోర్ట్ విమానాల జాబితాలో డిజైన్ కనిపించదు. [4] జనవరి 2017 లో అమెరికాలో ఫెడరల్ ఏవియేషన్ అ"&amp;"డ్మినిస్ట్రేషన్‌లో రెండు SC07 లు నమోదు చేయబడ్డాయి, ఒకటి ప్రయోగాత్మకంగా - ఎగ్జిబిషన్ మరియు మరొకటి తెలియని వాయు యోగ్యత. [5] బేయర్ల్ మరియు బోట్ నుండి డేటా [1] [6] సాధారణ లక్షణాల పనితీరు")</f>
        <v>BOT SC07 స్పీడ్ క్రూయిజర్ అనేది జర్మన్ అల్ట్రాలైట్ మరియు లైట్-స్పోర్ట్ విమానం, ఇది ఓర్లింగ్‌హౌసేన్ యొక్క బోట్ ఎయిర్‌క్రాఫ్ట్ చేత రూపొందించబడింది మరియు 2009 లో ప్రవేశపెట్టబడింది. ఈ విమానం పూర్తి రెడీ-టు-ఫ్లై-ఎయిర్‌క్రాఫ్ట్‌గా సరఫరా చేయబడుతుంది. [1] [2] SC07 Fédération aéronautique ఇంటర్నేషనల్ మైక్రోలైట్ రూల్స్ మరియు యుఎస్ లైట్-స్పోర్ట్ ఎయిర్క్రాఫ్ట్ రూల్స్ లకు అనుగుణంగా రూపొందించబడింది. ఇది బిల్‌సామ్ స్కై క్రూయిజర్ యొక్క పున es రూపకల్పన, ఇందులో కాంటిలివర్ హై-వింగ్, రెండు-సీట్ల-సైడ్-సైడ్-సైడ్ కాన్ఫిగరేషన్ పరివేష్టిత కాక్‌పిట్, స్థిర ట్రైసైకిల్ ల్యాండింగ్ గేర్ మరియు ట్రాక్టర్ కాన్ఫిగరేషన్‌లో ఒకే ఇంజిన్ ఉన్నాయి. [1] [2 నటించు విమాన నిర్మాణం ప్రధానంగా కార్బన్ ఫైబర్ నుండి తయారవుతుంది, ఫైబర్గ్లాస్ నుండి తయారు చేసిన చుక్కానిలో కొంత భాగం ఉంటుంది. దాని 8.1 మీ (26.6 అడుగులు) స్పాన్ వింగ్ కూడా కార్బన్ ఫైబర్ నుండి తయారవుతుంది, ఫైబర్గ్లాస్‌తో కప్పబడి ఉంటుంది మరియు ఫ్లాప్‌లకు సరిపోతుంది. అందుబాటులో ఉన్న ప్రామాణిక ఇంజన్లు 100 HP (75 kW) రోటాక్స్ 912లు మరియు 91.8 HP (68 kW) D- మోటార్ LF26 ఫోర్-స్ట్రోక్ పవర్‌ప్లాంట్లు. [1] [2] SC07 గ్లైడర్‌లను వెళ్ళుట చేయగలదు మరియు ఫ్లోట్‌లపై కూడా పనిచేస్తుంది. [1] [2] జనవరి 2017 నాటికి, ఫెడరల్ ఏవియేషన్ అడ్మినిస్ట్రేషన్ యొక్క ఆమోదించబడిన ప్రత్యేక లైట్-స్పోర్ట్ విమానాల జాబితాలో డిజైన్ కనిపించదు. [4] జనవరి 2017 లో అమెరికాలో ఫెడరల్ ఏవియేషన్ అడ్మినిస్ట్రేషన్‌లో రెండు SC07 లు నమోదు చేయబడ్డాయి, ఒకటి ప్రయోగాత్మకంగా - ఎగ్జిబిషన్ మరియు మరొకటి తెలియని వాయు యోగ్యత. [5] బేయర్ల్ మరియు బోట్ నుండి డేటా [1] [6] సాధారణ లక్షణాల పనితీరు</v>
      </c>
      <c r="E171" s="1" t="s">
        <v>3483</v>
      </c>
      <c r="M171" s="1" t="s">
        <v>3484</v>
      </c>
      <c r="N171" s="1" t="str">
        <f>IFERROR(__xludf.DUMMYFUNCTION("GOOGLETRANSLATE(M:M, ""en"", ""te"")"),"అల్ట్రాలైట్ విమానం మరియు లైట్-స్పోర్ట్ విమానం")</f>
        <v>అల్ట్రాలైట్ విమానం మరియు లైట్-స్పోర్ట్ విమానం</v>
      </c>
      <c r="O171" s="1" t="s">
        <v>3485</v>
      </c>
      <c r="P171" s="1" t="s">
        <v>3486</v>
      </c>
      <c r="Q171" s="1" t="str">
        <f>IFERROR(__xludf.DUMMYFUNCTION("GOOGLETRANSLATE(P:P, ""en"", ""te"")"),"బోట్ విమానం")</f>
        <v>బోట్ విమానం</v>
      </c>
      <c r="R171" s="1" t="s">
        <v>3487</v>
      </c>
      <c r="W171" s="1" t="s">
        <v>453</v>
      </c>
      <c r="X171" s="1" t="s">
        <v>3488</v>
      </c>
      <c r="Y171" s="1" t="s">
        <v>3489</v>
      </c>
      <c r="Z171" s="1" t="s">
        <v>3490</v>
      </c>
      <c r="AA171" s="1" t="s">
        <v>3491</v>
      </c>
      <c r="AB171" s="1" t="s">
        <v>3492</v>
      </c>
      <c r="AC171" s="1" t="s">
        <v>1459</v>
      </c>
      <c r="AD171" s="1" t="s">
        <v>670</v>
      </c>
      <c r="AE171" s="1" t="s">
        <v>329</v>
      </c>
      <c r="AF171" s="1" t="s">
        <v>3493</v>
      </c>
      <c r="AH171" s="1" t="s">
        <v>3494</v>
      </c>
      <c r="AI171" s="1" t="s">
        <v>1054</v>
      </c>
      <c r="AJ171" s="1" t="s">
        <v>381</v>
      </c>
      <c r="AR171" s="1" t="s">
        <v>3495</v>
      </c>
      <c r="AX171" s="1">
        <v>2009.0</v>
      </c>
      <c r="BG171" s="1" t="s">
        <v>408</v>
      </c>
      <c r="BH171" s="2" t="s">
        <v>522</v>
      </c>
      <c r="BI171" s="1" t="s">
        <v>523</v>
      </c>
      <c r="BJ171" s="1" t="s">
        <v>3496</v>
      </c>
      <c r="BR171" s="1" t="s">
        <v>3497</v>
      </c>
      <c r="BS171" s="1" t="s">
        <v>3498</v>
      </c>
      <c r="BT171" s="1" t="s">
        <v>3499</v>
      </c>
      <c r="BU171" s="1" t="s">
        <v>594</v>
      </c>
    </row>
    <row r="172">
      <c r="A172" s="1" t="s">
        <v>3500</v>
      </c>
      <c r="B172" s="1" t="str">
        <f>IFERROR(__xludf.DUMMYFUNCTION("GOOGLETRANSLATE(A:A, ""en"", ""te"")"),"పిడబ్ల్యుఎస్ -24")</f>
        <v>పిడబ్ల్యుఎస్ -24</v>
      </c>
      <c r="C172" s="1" t="s">
        <v>3501</v>
      </c>
      <c r="D172" s="1" t="str">
        <f>IFERROR(__xludf.DUMMYFUNCTION("GOOGLETRANSLATE(C:C, ""en"", ""te"")"),"పిడబ్ల్యుఎస్ -24 4 మంది ప్రయాణికులకు పోలిష్ సింగిల్-ఇంజిన్ ప్రయాణీకుల విమానం, దీనిని పిడబ్ల్యుఎస్ ఫ్యాక్టరీలో నిర్మించారు, దీనిని 1933 నుండి 1936 వరకు లాట్ పోలిష్ ఎయిర్లైన్స్ ఉపయోగించింది. దాని పరిమిత సామర్థ్యం ఉన్నప్పటికీ, ఇది ఇప్పటివరకు ఉపయోగించిన దేశీయ"&amp;" రూపకల్పన యొక్క ఏకైక సిరీస్-నిర్మించిన విమానంలో ఇది. [1] ఈ విమానం విజయవంతం కాని పిడబ్ల్యుఎస్ -21 యొక్క అభివృద్ధి, దాని తేలికపాటి నిర్మాణ విభాగం (బరువు 300 కిలోలు) ను ఉపయోగించుకుంది. ఫ్యూజ్‌లేజ్ మరియు స్టెబిలైజర్లు కొత్తవి. ప్రధాన డిజైనర్ స్టానిస్సా సివియస"&amp;"్కి. ప్రోటోటైప్ (మార్కింగ్స్ ఎస్పి-ఆగ్) మొదట ఆగస్టు 1931 లో బియానా పోడ్లాస్కాలో ప్రయాణించింది. ట్రయల్స్ మరియు కొన్ని మార్పుల తరువాత, ఇది లుబ్లిన్ ఆర్-ఎక్స్‌విఐకి వ్యతిరేకంగా లాట్ ఎయిర్‌లైన్స్‌లో జంకర్స్ ఎఫ్ -13 వారసుడి కోసం కమ్యూనికేషన్ మంత్రిత్వ శాఖను గె"&amp;"లుచుకుంది. జూన్ 1932 లో, వార్సాలో జరిగిన అంతర్జాతీయ వైమానిక సమావేశంలో ప్రయాణీకుల విమాన రేసులో ఇది మొదటి స్థానంలో నిలిచింది. పోలిష్ కమ్యూనికేషన్ మంత్రిత్వ శాఖ 1933 లో నిర్మించిన లాట్ విమానయాన సంస్థల కోసం 5 విమానాల శ్రేణిని ఆదేశించింది (గుర్తులు: SP -AJF, -"&amp;"AJG, -AJH, -AJJ, -AJK). 1932 లో, ప్రోటోటైప్ ఎస్పి-ఆగర్ 240 హెచ్‌పి రైట్ వర్ల్‌విండ్ జె -5 కు బదులుగా 300 హెచ్‌పి లోరైన్ ఆల్గోల్‌తో మరింత శక్తివంతమైన ఇంజిన్, 300 హెచ్‌పి లోరైన్ ఆల్గోల్‌తో అమర్చబడింది. తరువాత దీనిని 400 హెచ్‌పి ప్రాట్ &amp; విట్నీ కందిరీగ జూనియ"&amp;"ర్ ఇంజిన్‌తో పరీక్షించారు. గరిష్ట వేగం 185 నుండి 225 కిమీ/గం వరకు మెరుగుపడింది, ఇది ప్రాథమిక వేరియంట్‌తో పోల్చబడింది. 1934 లో మరింత 5 విమానాల ఉత్పత్తి ప్రారంభమైంది, కందిరీగ జూనియర్ ఇంజన్లు, నియమించబడిన పిడబ్ల్యుఎస్ -24 బిస్ (గుర్తులు: ఎస్పి -ఎమ్ఎన్, -అమో,"&amp;" -AMP, -AMR, -AMS). ఒక పిడబ్ల్యుఎస్ -24 ను పిడబ్ల్యుఎస్ -24 బిస్ (ఎస్పి-ఆసి, ఎక్స్. ఎస్పి-అజ్) గా మార్చారు. పిడబ్ల్యుఎస్ -24 ను మే 1, 1933 నుండి దేశీయ మార్గాల్లో లాట్ పోలిష్ విమానయాన సంస్థలలో ఉపయోగించారు. సింగిల్-ఇంజిన్ ఫోకర్ F.VIIA/1M కంటే, వారి విమాన లక"&amp;"్షణాలు మరియు మన్నిక ఎంత ఘోరంగా నిరూపించబడ్డాయి, కాబట్టి వారి సేవ ఎక్కువ కాలం లేదు. 1935 లో మూడు పిడబ్ల్యుఎస్ -24 (ఎస్పి-ఆగ్, -AJF, -AJJ) వైమానిక ఫోటోగ్రఫీ వేరియంట్‌గా మార్చబడింది, కాని 1936 లో నాలుగు PWS-24 లు విభజించబడ్డాయి. చివరి, ఎస్పి-అజ్జ్, 1938 లో వ"&amp;"ిచ్ఛిన్నమైంది. పిడబ్ల్యుఎస్ -24 బిస్ 1935 లో లాట్ లో సేవలోకి ప్రవేశించింది. అవి 1936 వరకు మాత్రమే అక్కడ ఉపయోగించబడ్డాయి. పిడబ్ల్యుఎస్ -24 బిస్ ఎస్పి-అమార్ ఏప్రిల్ 1935 లో పోలిష్ వైమానిక దళానికి విక్రయించబడింది మరియు ఉపయోగించబడింది స్టాఫ్ మెషీన్‌గా. ఇది 27"&amp;" ఏప్రిల్ 1935 న కొంచెం ప్రమాదం మరియు తప్పనిసరి ల్యాండింగ్ కలిగి ఉంది, [2] దీని మరింత విధి తెలియదు. 1936-1937లో sp-asy మరియు -amn విచ్ఛిన్నమయ్యాయి. SP-AMO ను 1936 లో మారిటైమ్ మరియు కలోనియల్ లీగ్ పారామిలిటరీ సంస్థకు విక్రయించారు మరియు త్వరలో జూలై 1936 లో కొ"&amp;"త్త వేరియబుల్-పిచ్ ప్రొపెల్లర్ పరీక్ష సమయంలో క్రాష్ అయ్యారు. [2] మిగిలిన రెండు పిడబ్ల్యుఎస్ -24 బిస్ (ఎస్పి-ఆంప్ మరియు-ఎఎమ్) 1936 లో వైమానిక ఫోటోగ్రఫీగా మార్చబడ్డాయి మరియు సెప్టెంబర్ 1939 లో రెండవ ప్రపంచ యుద్ధం ప్రారంభమయ్యే వరకు ఉపయోగించబడ్డాయి. జర్మన్ దం"&amp;"డయాత్ర తరువాత, ఎస్పీ-ఆంప్ బాంబు దాడి సమయంలో దెబ్బతింది, అయితే sp- AMS ను రొమేనియాకు తరలించారు, అక్కడ దీనిని ఫిబ్రవరి 1940 లో రొమేనియన్ ప్రభుత్వం స్వాధీనం చేసుకుంది మరియు తరువాత లారెస్ లైన్ వైమానిక ఫోటోగ్రఫీకి ఉపయోగించబడింది. [3] ఇది 8 సెప్టెంబర్ 1940 ప్రమ"&amp;"ాదం తరువాత విచ్ఛిన్నమైంది. [3] క్లోజ్డ్ క్యాబ్ మరియు సింగిల్ ఇంజిన్‌తో మిశ్రమ నిర్మాణం యొక్క హై-వింగ్ కాంటిలివర్ మోనోప్లేన్. చెక్క చట్రంలో కాన్వాస్‌తో కప్పబడిన ఉక్కు చట్రం యొక్క ఫ్యూజ్‌లేజ్. స్ట్రెయిట్ వన్-పీస్ వుడెన్ వింగ్, ఎలిప్టికల్ ఎండింగ్స్, టూ-స్పేర"&amp;"్, ప్లైవుడ్ కవర్. స్టీల్ ఫ్రేమ్ యొక్క టెయిల్‌ఫిన్స్, కాన్వాస్ కవర్. రెండు (పైలట్ మరియు మెకానిక్) సిబ్బంది, రెక్క ముందు క్యాబ్‌లో, జంట నియంత్రణలతో. తదుపరి మరియు క్రింద ఒక ఫ్యూజ్‌లేజ్‌లో, రెక్క కింద, 4 మంది ప్రయాణీకులకు క్యాబిన్ ఉంది, విస్తృత దీర్ఘచతురస్రాక"&amp;"ార కిటికీలు మరియు ఎడమ వైపున ఒక తలుపు ఉంది. ఫ్యూజ్‌లేజ్ ఫ్రంట్‌లోని రేడియల్ ఇంజిన్, టౌనెండ్ రింగ్‌తో అమర్చబడి ఉంటుంది. వేరియబుల్ పిచ్ యొక్క రెండు-బ్లేడ్ మెటల్ ప్రొపెల్లర్. సాంప్రదాయిక స్థిర ల్యాండింగ్ గేర్, వెనుక స్కిడ్‌తో; షాక్ అబ్జార్బర్స్ ఉన్న స్ట్రట్స్"&amp;" ప్రధాన గేర్‌లో రెక్కలతో చేరారు. సెంట్రల్ వింగ్ విభాగంలో ఇంధన ట్యాంకులు 260 ఎల్ (పిడబ్ల్యుఎస్ -24 లో క్రూయిజ్ వినియోగం 50-58 ఎల్/గం, పిడబ్ల్యుఎస్ -24 బిఐలలో 95 ఎల్/గం). ఇంజిన్: [సైటేషన్ అవసరం] నుండి డేటా సాధారణ లక్షణాలు పనితీరు సంబంధిత అభివృద్ధి అభివృద్ధి"&amp;" విమానం పోల్చదగిన పాత్ర, కాన్ఫిగరేషన్ మరియు ERA")</f>
        <v>పిడబ్ల్యుఎస్ -24 4 మంది ప్రయాణికులకు పోలిష్ సింగిల్-ఇంజిన్ ప్రయాణీకుల విమానం, దీనిని పిడబ్ల్యుఎస్ ఫ్యాక్టరీలో నిర్మించారు, దీనిని 1933 నుండి 1936 వరకు లాట్ పోలిష్ ఎయిర్లైన్స్ ఉపయోగించింది. దాని పరిమిత సామర్థ్యం ఉన్నప్పటికీ, ఇది ఇప్పటివరకు ఉపయోగించిన దేశీయ రూపకల్పన యొక్క ఏకైక సిరీస్-నిర్మించిన విమానంలో ఇది. [1] ఈ విమానం విజయవంతం కాని పిడబ్ల్యుఎస్ -21 యొక్క అభివృద్ధి, దాని తేలికపాటి నిర్మాణ విభాగం (బరువు 300 కిలోలు) ను ఉపయోగించుకుంది. ఫ్యూజ్‌లేజ్ మరియు స్టెబిలైజర్లు కొత్తవి. ప్రధాన డిజైనర్ స్టానిస్సా సివియస్కి. ప్రోటోటైప్ (మార్కింగ్స్ ఎస్పి-ఆగ్) మొదట ఆగస్టు 1931 లో బియానా పోడ్లాస్కాలో ప్రయాణించింది. ట్రయల్స్ మరియు కొన్ని మార్పుల తరువాత, ఇది లుబ్లిన్ ఆర్-ఎక్స్‌విఐకి వ్యతిరేకంగా లాట్ ఎయిర్‌లైన్స్‌లో జంకర్స్ ఎఫ్ -13 వారసుడి కోసం కమ్యూనికేషన్ మంత్రిత్వ శాఖను గెలుచుకుంది. జూన్ 1932 లో, వార్సాలో జరిగిన అంతర్జాతీయ వైమానిక సమావేశంలో ప్రయాణీకుల విమాన రేసులో ఇది మొదటి స్థానంలో నిలిచింది. పోలిష్ కమ్యూనికేషన్ మంత్రిత్వ శాఖ 1933 లో నిర్మించిన లాట్ విమానయాన సంస్థల కోసం 5 విమానాల శ్రేణిని ఆదేశించింది (గుర్తులు: SP -AJF, -AJG, -AJH, -AJJ, -AJK). 1932 లో, ప్రోటోటైప్ ఎస్పి-ఆగర్ 240 హెచ్‌పి రైట్ వర్ల్‌విండ్ జె -5 కు బదులుగా 300 హెచ్‌పి లోరైన్ ఆల్గోల్‌తో మరింత శక్తివంతమైన ఇంజిన్, 300 హెచ్‌పి లోరైన్ ఆల్గోల్‌తో అమర్చబడింది. తరువాత దీనిని 400 హెచ్‌పి ప్రాట్ &amp; విట్నీ కందిరీగ జూనియర్ ఇంజిన్‌తో పరీక్షించారు. గరిష్ట వేగం 185 నుండి 225 కిమీ/గం వరకు మెరుగుపడింది, ఇది ప్రాథమిక వేరియంట్‌తో పోల్చబడింది. 1934 లో మరింత 5 విమానాల ఉత్పత్తి ప్రారంభమైంది, కందిరీగ జూనియర్ ఇంజన్లు, నియమించబడిన పిడబ్ల్యుఎస్ -24 బిస్ (గుర్తులు: ఎస్పి -ఎమ్ఎన్, -అమో, -AMP, -AMR, -AMS). ఒక పిడబ్ల్యుఎస్ -24 ను పిడబ్ల్యుఎస్ -24 బిస్ (ఎస్పి-ఆసి, ఎక్స్. ఎస్పి-అజ్) గా మార్చారు. పిడబ్ల్యుఎస్ -24 ను మే 1, 1933 నుండి దేశీయ మార్గాల్లో లాట్ పోలిష్ విమానయాన సంస్థలలో ఉపయోగించారు. సింగిల్-ఇంజిన్ ఫోకర్ F.VIIA/1M కంటే, వారి విమాన లక్షణాలు మరియు మన్నిక ఎంత ఘోరంగా నిరూపించబడ్డాయి, కాబట్టి వారి సేవ ఎక్కువ కాలం లేదు. 1935 లో మూడు పిడబ్ల్యుఎస్ -24 (ఎస్పి-ఆగ్, -AJF, -AJJ) వైమానిక ఫోటోగ్రఫీ వేరియంట్‌గా మార్చబడింది, కాని 1936 లో నాలుగు PWS-24 లు విభజించబడ్డాయి. చివరి, ఎస్పి-అజ్జ్, 1938 లో విచ్ఛిన్నమైంది. పిడబ్ల్యుఎస్ -24 బిస్ 1935 లో లాట్ లో సేవలోకి ప్రవేశించింది. అవి 1936 వరకు మాత్రమే అక్కడ ఉపయోగించబడ్డాయి. పిడబ్ల్యుఎస్ -24 బిస్ ఎస్పి-అమార్ ఏప్రిల్ 1935 లో పోలిష్ వైమానిక దళానికి విక్రయించబడింది మరియు ఉపయోగించబడింది స్టాఫ్ మెషీన్‌గా. ఇది 27 ఏప్రిల్ 1935 న కొంచెం ప్రమాదం మరియు తప్పనిసరి ల్యాండింగ్ కలిగి ఉంది, [2] దీని మరింత విధి తెలియదు. 1936-1937లో sp-asy మరియు -amn విచ్ఛిన్నమయ్యాయి. SP-AMO ను 1936 లో మారిటైమ్ మరియు కలోనియల్ లీగ్ పారామిలిటరీ సంస్థకు విక్రయించారు మరియు త్వరలో జూలై 1936 లో కొత్త వేరియబుల్-పిచ్ ప్రొపెల్లర్ పరీక్ష సమయంలో క్రాష్ అయ్యారు. [2] మిగిలిన రెండు పిడబ్ల్యుఎస్ -24 బిస్ (ఎస్పి-ఆంప్ మరియు-ఎఎమ్) 1936 లో వైమానిక ఫోటోగ్రఫీగా మార్చబడ్డాయి మరియు సెప్టెంబర్ 1939 లో రెండవ ప్రపంచ యుద్ధం ప్రారంభమయ్యే వరకు ఉపయోగించబడ్డాయి. జర్మన్ దండయాత్ర తరువాత, ఎస్పీ-ఆంప్ బాంబు దాడి సమయంలో దెబ్బతింది, అయితే sp- AMS ను రొమేనియాకు తరలించారు, అక్కడ దీనిని ఫిబ్రవరి 1940 లో రొమేనియన్ ప్రభుత్వం స్వాధీనం చేసుకుంది మరియు తరువాత లారెస్ లైన్ వైమానిక ఫోటోగ్రఫీకి ఉపయోగించబడింది. [3] ఇది 8 సెప్టెంబర్ 1940 ప్రమాదం తరువాత విచ్ఛిన్నమైంది. [3] క్లోజ్డ్ క్యాబ్ మరియు సింగిల్ ఇంజిన్‌తో మిశ్రమ నిర్మాణం యొక్క హై-వింగ్ కాంటిలివర్ మోనోప్లేన్. చెక్క చట్రంలో కాన్వాస్‌తో కప్పబడిన ఉక్కు చట్రం యొక్క ఫ్యూజ్‌లేజ్. స్ట్రెయిట్ వన్-పీస్ వుడెన్ వింగ్, ఎలిప్టికల్ ఎండింగ్స్, టూ-స్పేర్, ప్లైవుడ్ కవర్. స్టీల్ ఫ్రేమ్ యొక్క టెయిల్‌ఫిన్స్, కాన్వాస్ కవర్. రెండు (పైలట్ మరియు మెకానిక్) సిబ్బంది, రెక్క ముందు క్యాబ్‌లో, జంట నియంత్రణలతో. తదుపరి మరియు క్రింద ఒక ఫ్యూజ్‌లేజ్‌లో, రెక్క కింద, 4 మంది ప్రయాణీకులకు క్యాబిన్ ఉంది, విస్తృత దీర్ఘచతురస్రాకార కిటికీలు మరియు ఎడమ వైపున ఒక తలుపు ఉంది. ఫ్యూజ్‌లేజ్ ఫ్రంట్‌లోని రేడియల్ ఇంజిన్, టౌనెండ్ రింగ్‌తో అమర్చబడి ఉంటుంది. వేరియబుల్ పిచ్ యొక్క రెండు-బ్లేడ్ మెటల్ ప్రొపెల్లర్. సాంప్రదాయిక స్థిర ల్యాండింగ్ గేర్, వెనుక స్కిడ్‌తో; షాక్ అబ్జార్బర్స్ ఉన్న స్ట్రట్స్ ప్రధాన గేర్‌లో రెక్కలతో చేరారు. సెంట్రల్ వింగ్ విభాగంలో ఇంధన ట్యాంకులు 260 ఎల్ (పిడబ్ల్యుఎస్ -24 లో క్రూయిజ్ వినియోగం 50-58 ఎల్/గం, పిడబ్ల్యుఎస్ -24 బిఐలలో 95 ఎల్/గం). ఇంజిన్: [సైటేషన్ అవసరం] నుండి డేటా సాధారణ లక్షణాలు పనితీరు సంబంధిత అభివృద్ధి అభివృద్ధి విమానం పోల్చదగిన పాత్ర, కాన్ఫిగరేషన్ మరియు ERA</v>
      </c>
      <c r="E172" s="1" t="s">
        <v>3502</v>
      </c>
      <c r="M172" s="1" t="s">
        <v>3503</v>
      </c>
      <c r="N172" s="1" t="str">
        <f>IFERROR(__xludf.DUMMYFUNCTION("GOOGLETRANSLATE(M:M, ""en"", ""te"")"),"ప్రయాణీకుల విమానం")</f>
        <v>ప్రయాణీకుల విమానం</v>
      </c>
      <c r="P172" s="1" t="s">
        <v>1783</v>
      </c>
      <c r="Q172" s="1" t="str">
        <f>IFERROR(__xludf.DUMMYFUNCTION("GOOGLETRANSLATE(P:P, ""en"", ""te"")"),"Pws")</f>
        <v>Pws</v>
      </c>
      <c r="R172" s="2" t="s">
        <v>1784</v>
      </c>
      <c r="U172" s="3">
        <v>11536.0</v>
      </c>
      <c r="V172" s="1">
        <v>11.0</v>
      </c>
      <c r="W172" s="1">
        <v>2.0</v>
      </c>
      <c r="X172" s="1" t="s">
        <v>3504</v>
      </c>
      <c r="Y172" s="1" t="s">
        <v>1379</v>
      </c>
      <c r="Z172" s="1" t="s">
        <v>3505</v>
      </c>
      <c r="AA172" s="1" t="s">
        <v>3506</v>
      </c>
      <c r="AB172" s="1" t="s">
        <v>3507</v>
      </c>
      <c r="AC172" s="1" t="s">
        <v>3508</v>
      </c>
      <c r="AD172" s="1" t="s">
        <v>3509</v>
      </c>
      <c r="AE172" s="1" t="s">
        <v>2847</v>
      </c>
      <c r="AF172" s="1" t="s">
        <v>1458</v>
      </c>
      <c r="AG172" s="1" t="s">
        <v>2248</v>
      </c>
      <c r="AH172" s="1" t="s">
        <v>3015</v>
      </c>
      <c r="AJ172" s="1" t="s">
        <v>443</v>
      </c>
      <c r="AM172" s="1" t="s">
        <v>3510</v>
      </c>
      <c r="AN172" s="1" t="str">
        <f>IFERROR(__xludf.DUMMYFUNCTION("GOOGLETRANSLATE(AM:AM, ""en"", ""te"")"),"పోలిష్ సివిలియన్ ఏవియేషన్ (లాట్ పోలిష్ ఎయిర్లైన్స్)")</f>
        <v>పోలిష్ సివిలియన్ ఏవియేషన్ (లాట్ పోలిష్ ఎయిర్లైన్స్)</v>
      </c>
      <c r="AO172" s="1" t="s">
        <v>3511</v>
      </c>
      <c r="AR172" s="1" t="s">
        <v>3512</v>
      </c>
      <c r="AX172" s="1">
        <v>1933.0</v>
      </c>
      <c r="BA172" s="1" t="s">
        <v>3513</v>
      </c>
      <c r="BE172" s="1" t="s">
        <v>3514</v>
      </c>
      <c r="BF172" s="1" t="s">
        <v>3515</v>
      </c>
      <c r="BI172" s="1">
        <v>4.0</v>
      </c>
      <c r="BT172" s="1" t="s">
        <v>3516</v>
      </c>
    </row>
    <row r="173">
      <c r="A173" s="1" t="s">
        <v>3517</v>
      </c>
      <c r="B173" s="1" t="str">
        <f>IFERROR(__xludf.DUMMYFUNCTION("GOOGLETRANSLATE(A:A, ""en"", ""te"")"),"ఇ-గో విమానాలు ఇ-గో")</f>
        <v>ఇ-గో విమానాలు ఇ-గో</v>
      </c>
      <c r="C173" s="1" t="s">
        <v>3518</v>
      </c>
      <c r="D173" s="1" t="str">
        <f>IFERROR(__xludf.DUMMYFUNCTION("GOOGLETRANSLATE(C:C, ""en"", ""te"")"),"ఇ-గో విమానాలు ఇ-గో, మొదట ఇ-ప్లేన్ అని పిలుస్తారు, ఇది బ్రిటిష్ అల్ట్రాలైట్ మరియు లైట్-స్పోర్ట్ విమానం, దీనిని జియోట్టో కాస్టెల్లి రూపొందించారు, దీనిని కేంబ్రిడ్జ్ యొక్క ఇ-గో విమానాలు అభివృద్ధి చేస్తాయి మరియు మే 2017 నుండి, జియోకాస్ ఏరోనాటికల్ కన్సల్టెన్సీ"&amp;", కేంబ్రిడ్జ్‌లో కూడా ఉంది. [2] [3] ఈ విమానం 2007 లో లైట్ ఎయిర్క్రాఫ్ట్ అసోసియేషన్ యొక్క డిజైన్ పోటీని గెలుచుకుంది. ఇది మొట్టమొదట 24 అక్టోబర్ 2013 న, 30 అక్టోబర్ 2013 న మొదటి పబ్లిక్ ఫ్లైట్-టెస్ట్ మరియు ప్రదర్శనతో ఎగురవేయబడింది. [4] ఈ విమానం మొదట్లో పూర్త"&amp;"ి రెడీ-టు-ఫ్లై-విమానయానంగా సరఫరా చేయబడింది. [5] [6] బ్రిటిష్ బ్రెక్సిట్ ఓటు నేపథ్యంలో ఇ-గో విమానాలు మూలధనాన్ని పెంచలేకపోవడంతో డిజైన్ కోసం ఉత్పత్తి ప్రణాళికలు 2016 నవంబర్‌లో తొలగించబడ్డాయి. విమాన కార్యక్రమాన్ని మే 2017 లో డిజైనర్, కాస్టెల్లి చేత సంపాదించాడ"&amp;"ు, దానిని ఉత్పత్తికి తీసుకురావాలనే లక్ష్యంతో. ఈ విమానం యునైటెడ్ కింగ్‌డమ్ సింగిల్-సీట్ రిగ్యులేటెడ్ మైక్రోలైట్ క్లాస్‌కు అనుగుణంగా రూపొందించబడింది, అలాగే ఫెడెరేషన్ ఏరోనటిక్ ఇంటర్నేషనల్ మైక్రోలైట్ నిబంధనలను పాటించటానికి రూపొందించబడింది. విమాన క్రూయిజ్ వేగం"&amp;" యుఎస్ లైట్-స్పోర్ట్ విమాన నియమాలకు సవరించడానికి ప్రణాళిక చేయబడింది. [7] ఇది ఒక కాంటిలివర్ మిడ్ వింగ్, కానార్డ్ ఫోర్‌ప్లేన్, సింగిల్-సీట్ల పరివేష్టిత కాక్‌పిట్, స్థిర ట్రైసైకిల్ ల్యాండింగ్ గేర్ మరియు పషర్ ఇంజిన్ మరియు ప్రొపెల్లర్‌ను కలిగి ఉంది. [2] [3] [5"&amp;"] ఇది రుటాన్ వరివిగ్జెన్ మరియు వేరిజ్ చేత స్థాపించబడిన కాన్ఫిగరేషన్‌ను అనుసరిస్తుంది. సింగిల్ ఇంజిన్ రోట్రాన్ యొక్క RT300 LCR ఇంజిన్ ఆధారంగా రోట్రాన్ వాంకెల్ ఇంజిన్, ఇది డ్రోన్ల కోసం ఉద్దేశించబడింది. ఈ విమానం కార్బన్ ఫైబర్ మరియు నురుగు కలయిక నుండి తయారవుత"&amp;"ుంది. దాని 8 మీ (26.2 అడుగులు) స్పాన్ వింగ్ 11.5 మీ 2 (124 చదరపు అడుగులు) విస్తీర్ణంలో ఉంది. ప్రామాణిక ఇంజిన్ 22 కిలోవాట్ల (30 హెచ్‌పి) రోటరీ ఇంజిన్, ఇది 100 కి.మీ.కు 3.5 ఎల్ (0.8 ఇంప్ గల్; (62 మై). [2] [3] 2016 లో, ఇ-గో విమానాలు పూర్తి ఉత్పత్తి మరింత ఆర్"&amp;"థిక ఇన్పుట్ లేకుండా కొనసాగవని ప్రకటించాయి, ""మూడవ రౌండ్ నిధుల కోసం పెట్టుబడి మెమోరాండం ఈ ఏడాది జూలైలో జారీ చేయబడింది మరియు పంపిణీ చేయబడింది ... వాటాదారుల ఆసక్తి సరిపోదు, తెలియని వాటితో పాటు ఫైనాన్షియల్ మార్కెట్ బ్రెక్సిట్ తరువాత. అన్ని సిబ్బంది పదవులను అన"&amp;"వసరంగా చేయడానికి బోర్డు చాలా కష్టమైన నిర్ణయం తీసుకుంది. "" బౌగీ "". కంపెనీ వెబ్‌సైట్ ఇది ఇప్పటికీ కొనుగోలుదారు కోసం వెతుకుతోందని పేర్కొంది. [9] కానీ సంస్థ 2017 వసంతకాలంలో పరిపాలనలోకి వెళ్ళింది. [10] మే 2017 లో, ఇ-గో విమానాల ఆస్తులను విమానం యొక్క డిజైనర్ జ"&amp;"ియోట్టో కాస్టెల్లి స్వాధీనం చేసుకుంది, అతను తన సంస్థ జియోకాస్ ఏరోనాటికల్ కన్సల్టెన్సీ కింద ఉత్పత్తిని కొనసాగిస్తానని సూచిస్తుంది. [11] బేయర్ల్ నుండి డేటా. [2] [6] సాధారణ లక్షణాలు పనితీరు ఏవియానిక్స్")</f>
        <v>ఇ-గో విమానాలు ఇ-గో, మొదట ఇ-ప్లేన్ అని పిలుస్తారు, ఇది బ్రిటిష్ అల్ట్రాలైట్ మరియు లైట్-స్పోర్ట్ విమానం, దీనిని జియోట్టో కాస్టెల్లి రూపొందించారు, దీనిని కేంబ్రిడ్జ్ యొక్క ఇ-గో విమానాలు అభివృద్ధి చేస్తాయి మరియు మే 2017 నుండి, జియోకాస్ ఏరోనాటికల్ కన్సల్టెన్సీ, కేంబ్రిడ్జ్‌లో కూడా ఉంది. [2] [3] ఈ విమానం 2007 లో లైట్ ఎయిర్క్రాఫ్ట్ అసోసియేషన్ యొక్క డిజైన్ పోటీని గెలుచుకుంది. ఇది మొట్టమొదట 24 అక్టోబర్ 2013 న, 30 అక్టోబర్ 2013 న మొదటి పబ్లిక్ ఫ్లైట్-టెస్ట్ మరియు ప్రదర్శనతో ఎగురవేయబడింది. [4] ఈ విమానం మొదట్లో పూర్తి రెడీ-టు-ఫ్లై-విమానయానంగా సరఫరా చేయబడింది. [5] [6] బ్రిటిష్ బ్రెక్సిట్ ఓటు నేపథ్యంలో ఇ-గో విమానాలు మూలధనాన్ని పెంచలేకపోవడంతో డిజైన్ కోసం ఉత్పత్తి ప్రణాళికలు 2016 నవంబర్‌లో తొలగించబడ్డాయి. విమాన కార్యక్రమాన్ని మే 2017 లో డిజైనర్, కాస్టెల్లి చేత సంపాదించాడు, దానిని ఉత్పత్తికి తీసుకురావాలనే లక్ష్యంతో. ఈ విమానం యునైటెడ్ కింగ్‌డమ్ సింగిల్-సీట్ రిగ్యులేటెడ్ మైక్రోలైట్ క్లాస్‌కు అనుగుణంగా రూపొందించబడింది, అలాగే ఫెడెరేషన్ ఏరోనటిక్ ఇంటర్నేషనల్ మైక్రోలైట్ నిబంధనలను పాటించటానికి రూపొందించబడింది. విమాన క్రూయిజ్ వేగం యుఎస్ లైట్-స్పోర్ట్ విమాన నియమాలకు సవరించడానికి ప్రణాళిక చేయబడింది. [7] ఇది ఒక కాంటిలివర్ మిడ్ వింగ్, కానార్డ్ ఫోర్‌ప్లేన్, సింగిల్-సీట్ల పరివేష్టిత కాక్‌పిట్, స్థిర ట్రైసైకిల్ ల్యాండింగ్ గేర్ మరియు పషర్ ఇంజిన్ మరియు ప్రొపెల్లర్‌ను కలిగి ఉంది. [2] [3] [5] ఇది రుటాన్ వరివిగ్జెన్ మరియు వేరిజ్ చేత స్థాపించబడిన కాన్ఫిగరేషన్‌ను అనుసరిస్తుంది. సింగిల్ ఇంజిన్ రోట్రాన్ యొక్క RT300 LCR ఇంజిన్ ఆధారంగా రోట్రాన్ వాంకెల్ ఇంజిన్, ఇది డ్రోన్ల కోసం ఉద్దేశించబడింది. ఈ విమానం కార్బన్ ఫైబర్ మరియు నురుగు కలయిక నుండి తయారవుతుంది. దాని 8 మీ (26.2 అడుగులు) స్పాన్ వింగ్ 11.5 మీ 2 (124 చదరపు అడుగులు) విస్తీర్ణంలో ఉంది. ప్రామాణిక ఇంజిన్ 22 కిలోవాట్ల (30 హెచ్‌పి) రోటరీ ఇంజిన్, ఇది 100 కి.మీ.కు 3.5 ఎల్ (0.8 ఇంప్ గల్; (62 మై). [2] [3] 2016 లో, ఇ-గో విమానాలు పూర్తి ఉత్పత్తి మరింత ఆర్థిక ఇన్పుట్ లేకుండా కొనసాగవని ప్రకటించాయి, "మూడవ రౌండ్ నిధుల కోసం పెట్టుబడి మెమోరాండం ఈ ఏడాది జూలైలో జారీ చేయబడింది మరియు పంపిణీ చేయబడింది ... వాటాదారుల ఆసక్తి సరిపోదు, తెలియని వాటితో పాటు ఫైనాన్షియల్ మార్కెట్ బ్రెక్సిట్ తరువాత. అన్ని సిబ్బంది పదవులను అనవసరంగా చేయడానికి బోర్డు చాలా కష్టమైన నిర్ణయం తీసుకుంది. " బౌగీ ". కంపెనీ వెబ్‌సైట్ ఇది ఇప్పటికీ కొనుగోలుదారు కోసం వెతుకుతోందని పేర్కొంది. [9] కానీ సంస్థ 2017 వసంతకాలంలో పరిపాలనలోకి వెళ్ళింది. [10] మే 2017 లో, ఇ-గో విమానాల ఆస్తులను విమానం యొక్క డిజైనర్ జియోట్టో కాస్టెల్లి స్వాధీనం చేసుకుంది, అతను తన సంస్థ జియోకాస్ ఏరోనాటికల్ కన్సల్టెన్సీ కింద ఉత్పత్తిని కొనసాగిస్తానని సూచిస్తుంది. [11] బేయర్ల్ నుండి డేటా. [2] [6] సాధారణ లక్షణాలు పనితీరు ఏవియానిక్స్</v>
      </c>
      <c r="E173" s="1" t="s">
        <v>3519</v>
      </c>
      <c r="M173" s="1" t="s">
        <v>3484</v>
      </c>
      <c r="N173" s="1" t="str">
        <f>IFERROR(__xludf.DUMMYFUNCTION("GOOGLETRANSLATE(M:M, ""en"", ""te"")"),"అల్ట్రాలైట్ విమానం మరియు లైట్-స్పోర్ట్ విమానం")</f>
        <v>అల్ట్రాలైట్ విమానం మరియు లైట్-స్పోర్ట్ విమానం</v>
      </c>
      <c r="O173" s="1" t="s">
        <v>3485</v>
      </c>
      <c r="P173" s="1" t="s">
        <v>3520</v>
      </c>
      <c r="Q173" s="1" t="str">
        <f>IFERROR(__xludf.DUMMYFUNCTION("GOOGLETRANSLATE(P:P, ""en"", ""te"")"),"ఇ-గో ఏరోప్లానెస్గియోకాస్ ఏరోనాటికల్ కన్సల్టెన్సీ")</f>
        <v>ఇ-గో ఏరోప్లానెస్గియోకాస్ ఏరోనాటికల్ కన్సల్టెన్సీ</v>
      </c>
      <c r="R173" s="1" t="s">
        <v>3521</v>
      </c>
      <c r="S173" s="1" t="s">
        <v>3522</v>
      </c>
      <c r="T173" s="1" t="str">
        <f>IFERROR(__xludf.DUMMYFUNCTION("GOOGLETRANSLATE(S:S, ""en"", ""te"")"),"జియోట్టో కాస్టెల్లి [1]")</f>
        <v>జియోట్టో కాస్టెల్లి [1]</v>
      </c>
      <c r="U173" s="4">
        <v>41571.0</v>
      </c>
      <c r="W173" s="1" t="s">
        <v>453</v>
      </c>
      <c r="Y173" s="1" t="s">
        <v>2528</v>
      </c>
      <c r="AA173" s="1" t="s">
        <v>3523</v>
      </c>
      <c r="AB173" s="1" t="s">
        <v>3524</v>
      </c>
      <c r="AC173" s="1" t="s">
        <v>3525</v>
      </c>
      <c r="AD173" s="1" t="s">
        <v>3526</v>
      </c>
      <c r="AE173" s="1" t="s">
        <v>3527</v>
      </c>
      <c r="AF173" s="1" t="s">
        <v>3528</v>
      </c>
      <c r="AH173" s="1" t="s">
        <v>3324</v>
      </c>
      <c r="AI173" s="1" t="s">
        <v>3529</v>
      </c>
      <c r="BA173" s="1" t="s">
        <v>3530</v>
      </c>
      <c r="BG173" s="1" t="s">
        <v>493</v>
      </c>
      <c r="BJ173" s="1" t="s">
        <v>3531</v>
      </c>
      <c r="BT173" s="1" t="s">
        <v>1656</v>
      </c>
    </row>
    <row r="174">
      <c r="A174" s="1" t="s">
        <v>3532</v>
      </c>
      <c r="B174" s="1" t="str">
        <f>IFERROR(__xludf.DUMMYFUNCTION("GOOGLETRANSLATE(A:A, ""en"", ""te"")"),"డగ్లస్ D-558-1 స్కిస్ట్రెక్")</f>
        <v>డగ్లస్ D-558-1 స్కిస్ట్రెక్</v>
      </c>
      <c r="C174" s="1" t="s">
        <v>3533</v>
      </c>
      <c r="D174" s="1" t="str">
        <f>IFERROR(__xludf.DUMMYFUNCTION("GOOGLETRANSLATE(C:C, ""en"", ""te"")"),"డగ్లస్ స్కిస్ట్రీక్ (D-558-1 లేదా D-558-I) 1940 లలో ఒక అమెరికన్ సింగిల్-ఇంజిన్ జెట్ పరిశోధన విమానం. దీనిని 1945 లో డగ్లస్ ఎయిర్క్రాఫ్ట్ కంపెనీ యు.ఎస్. నేవీ బ్యూరో ఆఫ్ ఏరోనాటిక్స్ కోసం రూపొందించింది, ఇది ఏరోనాటిక్స్ కోసం జాతీయ సలహా కమిటీ (NACA) తో కలిసి. ఆ"&amp;"కాశహర్మ్యాలు టర్బోజెట్-శక్తితో పనిచేసే విమానం, ఇవి భూమి నుండి వారి స్వంత శక్తితో బయలుదేరాడు మరియు ఎగిరే ఉపరితలాలను కలిగి ఉన్నాయి. D558 కార్యక్రమం ఉమ్మడి NACA/U.S గా భావించబడింది. ట్రాన్సోనిక్ మరియు సూపర్సోనిక్ ఫ్లైట్ కోసం నేవీ రీసెర్చ్ ప్రోగ్రామ్. మొదట vi"&amp;"sion హించినట్లుగా, D558 ప్రోగ్రామ్‌కు మూడు దశలు ఉంటాయి: జెట్-శక్తితో కూడిన విమానం, మిశ్రమ రాకెట్/జెట్-శక్తితో కూడిన కాన్ఫిగరేషన్ మరియు పోరాట విమానం యొక్క రూపకల్పన మరియు అపహాస్యం. [1] మొదటి దశకు ఆరు D558-1 విమానాల రూపకల్పన మరియు నిర్మాణం కోసం ఒక ఒప్పందం 22"&amp;" జూన్ 1945 న జారీ చేయబడింది. అసలు ప్రణాళిక ఆరు విమానాల కోసం ముక్కు మరియు సైడ్ ఎయిర్ ఇన్లెట్స్ మరియు విభిన్న రెక్కల ఎయిర్‌ఫాయిల్ విభాగాల మిశ్రమంతో ఉంది. ఆ ప్రణాళికను ముక్కు ఇన్‌లెట్‌తో ఒకే కాన్ఫిగరేషన్ యొక్క మూడు విమానాలకు త్వరగా తగ్గించారు. మిశ్రమ రాకెట్/"&amp;"జెట్ ప్రొపల్షన్‌తో రెండవ దశ ప్రణాళికలు కూడా తొలగించబడ్డాయి. బదులుగా, కొత్త విమానం, D558-2, సూపర్సోనిక్ ఫ్లైట్ కోసం మిశ్రమ రాకెట్ మరియు జెట్ ప్రొపల్షన్‌తో రూపొందించబడింది. మొదటి 558-1 నిర్మాణం 1946 లో ప్రారంభమైంది మరియు జనవరి 1947 లో పూర్తయింది. ఫ్యూజ్‌లేజ"&amp;"్ మెగ్నీషియం మిశ్రమాలను విస్తృతంగా ఉపయోగించింది, అయితే రెక్కలు మరింత సాంప్రదాయిక అల్యూమినియం మిశ్రమాల నుండి తయారు చేయబడ్డాయి. ఇది HK31 తో తయారు చేయబడింది, ఇది 3% థోరియం మరియు 1% జిర్కోనియం మరియు మిగిలిన మెగ్నీషియం, ఇంకోనెల్ కంటే చాలా తేలికైనది మరియు చాలా "&amp;"ఎక్కువ ఉష్ణ సామర్థ్యం కలిగి ఉంటుంది. [2] ట్రాన్సోనిక్ ఫ్లైట్ యొక్క అనిశ్చితుల కారణంగా ఎయిర్‌ఫ్రేమ్ అసాధారణంగా అధిక లోడ్లను 18 రెట్లు గురుత్వాకర్షణను తట్టుకునేలా రూపొందించబడింది. ఫార్వర్డ్ ఫ్యూజ్‌లేజ్ రూపొందించబడింది, తద్వారా ఇది కాక్‌పిట్‌తో సహా, విమానం న"&amp;"ుండి అత్యవసర పరిస్థితుల్లో జెట్టిసన్ చేయబడుతుంది. [3] ఈ విమానం 500 పౌండ్ల (230 కిలోల) పరీక్షా పరికరాలను తీసుకువెళ్ళడానికి కాన్ఫిగర్ చేయబడింది, వీటిలో సెన్సార్లు (ప్రధానంగా స్ట్రెయిన్ గేజ్‌లు మరియు యాక్సిలెరోమీటర్లు) విమానంలో 400 ప్రదేశాలలో ఉన్నాయి. ఏరోడైన"&amp;"మిక్ ప్రెజర్ డేటాను సేకరించడానికి 400 చిన్న రంధ్రాల ద్వారా ఒక వింగ్ కుట్టినది. [4] ఆకాశహర్మ్యాలు ఒక అల్లిసన్ J-35-A-11 ఇంజిన్ (జనరల్ ఎలక్ట్రిక్ చేత TG-180 గా అభివృద్ధి చేయబడ్డాయి)-అమెరికన్ మూలం యొక్క మొదటి అక్షసంబంధ-ప్రవాహం టర్బోజెట్లలో ఒకటి-మరియు 230 US "&amp;"గ్యాలన్లను (871 L) జెట్ తీసుకువెళ్లారు ఇంధనం (కిరోసిన్). అన్ని ఆకాశహర్మ్యాలు మొదట్లో స్కార్లెట్ పెయింట్ చేయబడ్డాయి, ఇది క్రిమ్సన్ టెస్ట్ ట్యూబ్ అనే మారుపేరుకు దారితీసింది. ఆప్టికల్ ట్రాకింగ్ మరియు ఫోటోగ్రఫీని మెరుగుపరచడానికి నాకా తరువాత ఆకాశహర్మ్యాల రంగున"&amp;"ు తెలుపుగా మార్చింది. మూడు D-558-1 స్కిస్ట్రీక్స్‌లో మొదటిది, బ్యూనో 37970, 14 ఏప్రిల్ 1947 న మురోక్ ఆర్మీ ఎయిర్ ఫీల్డ్‌లో (తరువాత ఎడ్వర్డ్స్ AFB అని పేరు పెట్టారు) తొలి విమానంలో చేసింది. 4 నెలల కన్నా తక్కువ తరువాత, ఆగస్టు 20 న, కమాండర్ టర్నర్ కాల్డ్వెల్,"&amp;" యుఎస్ఎన్ తో ఉన్న ఈ విమానం 640.744 mph (1,031.178 కిమీ/గం; 556.791 కెఎన్) ఎగిరే D-558-1 #1 కు చేరుకుంది. రెండవ ప్రపంచ యుద్ధం జర్మన్ ME 163B V18 కోమెట్ రాకెట్ ఫైటర్ ప్రోటోటైప్ జూలై 1944 లో 1,130 కిమీ/గం (702 mph; 610 kn) కు చేరుకుందని పేర్కొన్నందున ఇది అధి"&amp;"కారిక ప్రపంచ విమాన వేగవంతమైన రికార్డుగా గుర్తించబడింది [5] [6] అధికారిక రికార్డులను నియంత్రించే కఠినమైన పరిస్థితులలో (FIA అధికారులు పరిశీలకులుగా ఉండటం, గాలి వేగాన్ని రద్దు చేయడానికి రెండు దిశల్లో సమయం పరుగులు) రహస్యంగా చేయలేదు. D-558-1 #1 స్కిస్ట్రెక్ రిక"&amp;"ార్డ్ 5 రోజులు కొనసాగింది, మరియు అప్పటి-లెఫ్టినెంట్ కల్నల్ మారియన్ కార్ల్, USMC చేత విచ్ఛిన్నమైంది, D-558-1 #2, బ్యూనోలో 10 mph (16 కిమీ/గం; 8.7 kN) వేగంగా వెళుతుంది 37971. నేవీ, వైమానిక దళం మరియు డగ్లస్ 101 విమానాలను పూర్తి చేసిన తరువాత ఈ విమానం ఏప్రిల్ "&amp;"1949 లో NACA మురోక్ ఫ్లైట్ టెస్ట్ యూనిట్‌కు పంపిణీ చేయబడింది. ఈ విమానం ఎప్పుడూ నాకా ఎగరలేదు. D-558-1 #1 ఫ్లోరిడాలోని నావల్ ఎయిర్ స్టేషన్ పెన్సకోలాలోని నేషనల్ నావల్ ఏవియేషన్ మ్యూజియంలో ఉంది. నేవీ మరియు డగ్లస్ చేసిన 27 విమానాల తరువాత, రెండవ D-558-1 విమానం న"&amp;"వంబర్ 1947 లో NACA కి పంపిణీ చేయబడింది. D-558-1 #2 NACA మురోక్ ఇన్స్ట్రుమెంటేషన్ విభాగం ద్వారా విస్తృతమైన పరికరాలకు గురైంది. మే 3, 1948 న కంప్రెసర్ విచ్ఛిన్నం కారణంగా టేకాఫ్‌లోకి రాకముందే నంబర్ 2 స్కిస్ట్రెక్ నాకాతో మొత్తం 19 విమానాలు చేసింది, నాకా పైలట్ "&amp;"హోవార్డ్ సి. లిల్లీని చంపింది. మూడవ డి -558-ఐ, బనో 37972, విమానాన్ని 1949 లో ముగ్గురు డగ్లస్ టెస్ట్ పైలట్లు మరియు హోవార్డ్ లిల్లీ ఎగిరిన తరువాత 1949 లో నాకా మురోక్ ఫ్లైట్ టెస్ట్ యూనిట్‌కు పంపిణీ చేశారు. మూడవ నంబర్ విమానాలు D-558-1 #2 యొక్క ప్రణాళికాబద్ధమై"&amp;"న విమాన కార్యక్రమాన్ని చేపట్టాయి. 1949 లో మొట్టమొదటి ఫ్లైట్ నుండి 1953 వరకు మూడవ ఆకాశహర్మ్యం ఏడు నాకా టెస్ట్ పైలట్లు ఇంటెన్సివ్ ఫ్లైట్-రీసెర్చ్ ప్రోగ్రామ్‌లో ఎగురవేయబడింది, అధిక-సబ్‌సోనిక్ హ్యాండ్లింగ్‌లో చాలా ఉపయోగకరమైన డేటా సేకరించబడింది. D-558-1 #3 జూన"&amp;"్ 10, 1953 న పదవీ విరమణ చేయడానికి ముందు NACA తో మొత్తం 78 పరిశోధన విమానాలను చేసింది. మూడవ ఆకాశహర్మ్యం షార్లెట్ లోని షార్లెట్-డగ్లస్ ఇంటర్నేషనల్ ఎయిర్‌పోర్ట్ (CLT) వద్ద ఉన్న కరోలినాస్ ఏవియేషన్ మ్యూజియంలో ప్రదర్శనలో ఉంది , ఉత్తర కరొలినా. స్కిస్ట్రీక్ స్థాయి"&amp;" విమానంలో మాక్ 0.99 కి చేరుకుంది, కాని డైవ్‌లో సూపర్సోనిక్‌గా మాత్రమే ఎగిరింది. [4] ప్రజల మనస్సులో, D-558-1 ఆకాశహర్మ్యాలు చేసిన చాలా పరిశోధనలను చక్ యేగెర్ మరియు సూపర్సోనిక్ బెల్ ఎక్స్ -1 రాకెట్ విమానం త్వరగా కప్పివేసింది. ఏదేమైనా, ట్రాన్సోనిక్ వేగంతో ఎక్క"&amp;"ువ కాలం ఎగురుతూ ఏరోనాటికల్ పరిశోధనలో స్కిస్ట్రెక్ ఒక ముఖ్యమైన పాత్రను పోషించింది, ఇది సూపర్సోనిక్ వేగంతో పరిమిత కాలానికి ఎక్స్ -1 ను ఎగరడానికి విముక్తి చేసింది. 1920 నుండి మెక్‌డోనెల్ డగ్లస్ విమానం నుండి వచ్చిన డేటా: వాల్యూమ్ I, [1] జేన్ యొక్క అన్ని ప్రపం"&amp;"చ విమానాలు 1949-50 [7] సాధారణ లక్షణాలు పనితీరు సంబంధిత అభివృద్ధి విమానం పోల్చదగిన పాత్ర, కాన్ఫిగరేషన్ మరియు ERA సంబంధిత జాబితాలు")</f>
        <v>డగ్లస్ స్కిస్ట్రీక్ (D-558-1 లేదా D-558-I) 1940 లలో ఒక అమెరికన్ సింగిల్-ఇంజిన్ జెట్ పరిశోధన విమానం. దీనిని 1945 లో డగ్లస్ ఎయిర్క్రాఫ్ట్ కంపెనీ యు.ఎస్. నేవీ బ్యూరో ఆఫ్ ఏరోనాటిక్స్ కోసం రూపొందించింది, ఇది ఏరోనాటిక్స్ కోసం జాతీయ సలహా కమిటీ (NACA) తో కలిసి. ఆకాశహర్మ్యాలు టర్బోజెట్-శక్తితో పనిచేసే విమానం, ఇవి భూమి నుండి వారి స్వంత శక్తితో బయలుదేరాడు మరియు ఎగిరే ఉపరితలాలను కలిగి ఉన్నాయి. D558 కార్యక్రమం ఉమ్మడి NACA/U.S గా భావించబడింది. ట్రాన్సోనిక్ మరియు సూపర్సోనిక్ ఫ్లైట్ కోసం నేవీ రీసెర్చ్ ప్రోగ్రామ్. మొదట vision హించినట్లుగా, D558 ప్రోగ్రామ్‌కు మూడు దశలు ఉంటాయి: జెట్-శక్తితో కూడిన విమానం, మిశ్రమ రాకెట్/జెట్-శక్తితో కూడిన కాన్ఫిగరేషన్ మరియు పోరాట విమానం యొక్క రూపకల్పన మరియు అపహాస్యం. [1] మొదటి దశకు ఆరు D558-1 విమానాల రూపకల్పన మరియు నిర్మాణం కోసం ఒక ఒప్పందం 22 జూన్ 1945 న జారీ చేయబడింది. అసలు ప్రణాళిక ఆరు విమానాల కోసం ముక్కు మరియు సైడ్ ఎయిర్ ఇన్లెట్స్ మరియు విభిన్న రెక్కల ఎయిర్‌ఫాయిల్ విభాగాల మిశ్రమంతో ఉంది. ఆ ప్రణాళికను ముక్కు ఇన్‌లెట్‌తో ఒకే కాన్ఫిగరేషన్ యొక్క మూడు విమానాలకు త్వరగా తగ్గించారు. మిశ్రమ రాకెట్/జెట్ ప్రొపల్షన్‌తో రెండవ దశ ప్రణాళికలు కూడా తొలగించబడ్డాయి. బదులుగా, కొత్త విమానం, D558-2, సూపర్సోనిక్ ఫ్లైట్ కోసం మిశ్రమ రాకెట్ మరియు జెట్ ప్రొపల్షన్‌తో రూపొందించబడింది. మొదటి 558-1 నిర్మాణం 1946 లో ప్రారంభమైంది మరియు జనవరి 1947 లో పూర్తయింది. ఫ్యూజ్‌లేజ్ మెగ్నీషియం మిశ్రమాలను విస్తృతంగా ఉపయోగించింది, అయితే రెక్కలు మరింత సాంప్రదాయిక అల్యూమినియం మిశ్రమాల నుండి తయారు చేయబడ్డాయి. ఇది HK31 తో తయారు చేయబడింది, ఇది 3% థోరియం మరియు 1% జిర్కోనియం మరియు మిగిలిన మెగ్నీషియం, ఇంకోనెల్ కంటే చాలా తేలికైనది మరియు చాలా ఎక్కువ ఉష్ణ సామర్థ్యం కలిగి ఉంటుంది. [2] ట్రాన్సోనిక్ ఫ్లైట్ యొక్క అనిశ్చితుల కారణంగా ఎయిర్‌ఫ్రేమ్ అసాధారణంగా అధిక లోడ్లను 18 రెట్లు గురుత్వాకర్షణను తట్టుకునేలా రూపొందించబడింది. ఫార్వర్డ్ ఫ్యూజ్‌లేజ్ రూపొందించబడింది, తద్వారా ఇది కాక్‌పిట్‌తో సహా, విమానం నుండి అత్యవసర పరిస్థితుల్లో జెట్టిసన్ చేయబడుతుంది. [3] ఈ విమానం 500 పౌండ్ల (230 కిలోల) పరీక్షా పరికరాలను తీసుకువెళ్ళడానికి కాన్ఫిగర్ చేయబడింది, వీటిలో సెన్సార్లు (ప్రధానంగా స్ట్రెయిన్ గేజ్‌లు మరియు యాక్సిలెరోమీటర్లు) విమానంలో 400 ప్రదేశాలలో ఉన్నాయి. ఏరోడైనమిక్ ప్రెజర్ డేటాను సేకరించడానికి 400 చిన్న రంధ్రాల ద్వారా ఒక వింగ్ కుట్టినది. [4] ఆకాశహర్మ్యాలు ఒక అల్లిసన్ J-35-A-11 ఇంజిన్ (జనరల్ ఎలక్ట్రిక్ చేత TG-180 గా అభివృద్ధి చేయబడ్డాయి)-అమెరికన్ మూలం యొక్క మొదటి అక్షసంబంధ-ప్రవాహం టర్బోజెట్లలో ఒకటి-మరియు 230 US గ్యాలన్లను (871 L) జెట్ తీసుకువెళ్లారు ఇంధనం (కిరోసిన్). అన్ని ఆకాశహర్మ్యాలు మొదట్లో స్కార్లెట్ పెయింట్ చేయబడ్డాయి, ఇది క్రిమ్సన్ టెస్ట్ ట్యూబ్ అనే మారుపేరుకు దారితీసింది. ఆప్టికల్ ట్రాకింగ్ మరియు ఫోటోగ్రఫీని మెరుగుపరచడానికి నాకా తరువాత ఆకాశహర్మ్యాల రంగును తెలుపుగా మార్చింది. మూడు D-558-1 స్కిస్ట్రీక్స్‌లో మొదటిది, బ్యూనో 37970, 14 ఏప్రిల్ 1947 న మురోక్ ఆర్మీ ఎయిర్ ఫీల్డ్‌లో (తరువాత ఎడ్వర్డ్స్ AFB అని పేరు పెట్టారు) తొలి విమానంలో చేసింది. 4 నెలల కన్నా తక్కువ తరువాత, ఆగస్టు 20 న, కమాండర్ టర్నర్ కాల్డ్వెల్, యుఎస్ఎన్ తో ఉన్న ఈ విమానం 640.744 mph (1,031.178 కిమీ/గం; 556.791 కెఎన్) ఎగిరే D-558-1 #1 కు చేరుకుంది. రెండవ ప్రపంచ యుద్ధం జర్మన్ ME 163B V18 కోమెట్ రాకెట్ ఫైటర్ ప్రోటోటైప్ జూలై 1944 లో 1,130 కిమీ/గం (702 mph; 610 kn) కు చేరుకుందని పేర్కొన్నందున ఇది అధికారిక ప్రపంచ విమాన వేగవంతమైన రికార్డుగా గుర్తించబడింది [5] [6] అధికారిక రికార్డులను నియంత్రించే కఠినమైన పరిస్థితులలో (FIA అధికారులు పరిశీలకులుగా ఉండటం, గాలి వేగాన్ని రద్దు చేయడానికి రెండు దిశల్లో సమయం పరుగులు) రహస్యంగా చేయలేదు. D-558-1 #1 స్కిస్ట్రెక్ రికార్డ్ 5 రోజులు కొనసాగింది, మరియు అప్పటి-లెఫ్టినెంట్ కల్నల్ మారియన్ కార్ల్, USMC చేత విచ్ఛిన్నమైంది, D-558-1 #2, బ్యూనోలో 10 mph (16 కిమీ/గం; 8.7 kN) వేగంగా వెళుతుంది 37971. నేవీ, వైమానిక దళం మరియు డగ్లస్ 101 విమానాలను పూర్తి చేసిన తరువాత ఈ విమానం ఏప్రిల్ 1949 లో NACA మురోక్ ఫ్లైట్ టెస్ట్ యూనిట్‌కు పంపిణీ చేయబడింది. ఈ విమానం ఎప్పుడూ నాకా ఎగరలేదు. D-558-1 #1 ఫ్లోరిడాలోని నావల్ ఎయిర్ స్టేషన్ పెన్సకోలాలోని నేషనల్ నావల్ ఏవియేషన్ మ్యూజియంలో ఉంది. నేవీ మరియు డగ్లస్ చేసిన 27 విమానాల తరువాత, రెండవ D-558-1 విమానం నవంబర్ 1947 లో NACA కి పంపిణీ చేయబడింది. D-558-1 #2 NACA మురోక్ ఇన్స్ట్రుమెంటేషన్ విభాగం ద్వారా విస్తృతమైన పరికరాలకు గురైంది. మే 3, 1948 న కంప్రెసర్ విచ్ఛిన్నం కారణంగా టేకాఫ్‌లోకి రాకముందే నంబర్ 2 స్కిస్ట్రెక్ నాకాతో మొత్తం 19 విమానాలు చేసింది, నాకా పైలట్ హోవార్డ్ సి. లిల్లీని చంపింది. మూడవ డి -558-ఐ, బనో 37972, విమానాన్ని 1949 లో ముగ్గురు డగ్లస్ టెస్ట్ పైలట్లు మరియు హోవార్డ్ లిల్లీ ఎగిరిన తరువాత 1949 లో నాకా మురోక్ ఫ్లైట్ టెస్ట్ యూనిట్‌కు పంపిణీ చేశారు. మూడవ నంబర్ విమానాలు D-558-1 #2 యొక్క ప్రణాళికాబద్ధమైన విమాన కార్యక్రమాన్ని చేపట్టాయి. 1949 లో మొట్టమొదటి ఫ్లైట్ నుండి 1953 వరకు మూడవ ఆకాశహర్మ్యం ఏడు నాకా టెస్ట్ పైలట్లు ఇంటెన్సివ్ ఫ్లైట్-రీసెర్చ్ ప్రోగ్రామ్‌లో ఎగురవేయబడింది, అధిక-సబ్‌సోనిక్ హ్యాండ్లింగ్‌లో చాలా ఉపయోగకరమైన డేటా సేకరించబడింది. D-558-1 #3 జూన్ 10, 1953 న పదవీ విరమణ చేయడానికి ముందు NACA తో మొత్తం 78 పరిశోధన విమానాలను చేసింది. మూడవ ఆకాశహర్మ్యం షార్లెట్ లోని షార్లెట్-డగ్లస్ ఇంటర్నేషనల్ ఎయిర్‌పోర్ట్ (CLT) వద్ద ఉన్న కరోలినాస్ ఏవియేషన్ మ్యూజియంలో ప్రదర్శనలో ఉంది , ఉత్తర కరొలినా. స్కిస్ట్రీక్ స్థాయి విమానంలో మాక్ 0.99 కి చేరుకుంది, కాని డైవ్‌లో సూపర్సోనిక్‌గా మాత్రమే ఎగిరింది. [4] ప్రజల మనస్సులో, D-558-1 ఆకాశహర్మ్యాలు చేసిన చాలా పరిశోధనలను చక్ యేగెర్ మరియు సూపర్సోనిక్ బెల్ ఎక్స్ -1 రాకెట్ విమానం త్వరగా కప్పివేసింది. ఏదేమైనా, ట్రాన్సోనిక్ వేగంతో ఎక్కువ కాలం ఎగురుతూ ఏరోనాటికల్ పరిశోధనలో స్కిస్ట్రెక్ ఒక ముఖ్యమైన పాత్రను పోషించింది, ఇది సూపర్సోనిక్ వేగంతో పరిమిత కాలానికి ఎక్స్ -1 ను ఎగరడానికి విముక్తి చేసింది. 1920 నుండి మెక్‌డోనెల్ డగ్లస్ విమానం నుండి వచ్చిన డేటా: వాల్యూమ్ I, [1] జేన్ యొక్క అన్ని ప్రపంచ విమానాలు 1949-50 [7] సాధారణ లక్షణాలు పనితీరు సంబంధిత అభివృద్ధి విమానం పోల్చదగిన పాత్ర, కాన్ఫిగరేషన్ మరియు ERA సంబంధిత జాబితాలు</v>
      </c>
      <c r="E174" s="1" t="s">
        <v>3534</v>
      </c>
      <c r="M174" s="1" t="s">
        <v>3535</v>
      </c>
      <c r="N174" s="1" t="str">
        <f>IFERROR(__xludf.DUMMYFUNCTION("GOOGLETRANSLATE(M:M, ""en"", ""te"")"),"పరిశోధన విమానం")</f>
        <v>పరిశోధన విమానం</v>
      </c>
      <c r="P174" s="1" t="s">
        <v>3165</v>
      </c>
      <c r="Q174" s="1" t="str">
        <f>IFERROR(__xludf.DUMMYFUNCTION("GOOGLETRANSLATE(P:P, ""en"", ""te"")"),"డగ్లస్ ఎయిర్క్రాఫ్ట్ కంపెనీ")</f>
        <v>డగ్లస్ ఎయిర్క్రాఫ్ట్ కంపెనీ</v>
      </c>
      <c r="R174" s="1" t="s">
        <v>3166</v>
      </c>
      <c r="U174" s="4">
        <v>17271.0</v>
      </c>
      <c r="V174" s="1">
        <v>3.0</v>
      </c>
      <c r="W174" s="1">
        <v>1.0</v>
      </c>
      <c r="X174" s="1" t="s">
        <v>3536</v>
      </c>
      <c r="Y174" s="1" t="s">
        <v>918</v>
      </c>
      <c r="Z174" s="1" t="s">
        <v>3537</v>
      </c>
      <c r="AA174" s="1" t="s">
        <v>3538</v>
      </c>
      <c r="AC174" s="1" t="s">
        <v>3539</v>
      </c>
      <c r="AD174" s="1" t="s">
        <v>3540</v>
      </c>
      <c r="AE174" s="1" t="s">
        <v>3541</v>
      </c>
      <c r="AI174" s="1" t="s">
        <v>43</v>
      </c>
      <c r="AM174" s="1" t="s">
        <v>3542</v>
      </c>
      <c r="AN174" s="1" t="str">
        <f>IFERROR(__xludf.DUMMYFUNCTION("GOOGLETRANSLATE(AM:AM, ""en"", ""te"")"),"అమెరికా నేవీ నేవీ జాతీయ సలహా కమిటీ ఏరోనాటిక్స్")</f>
        <v>అమెరికా నేవీ నేవీ జాతీయ సలహా కమిటీ ఏరోనాటిక్స్</v>
      </c>
      <c r="AO174" s="1" t="s">
        <v>3543</v>
      </c>
      <c r="AR174" s="1" t="s">
        <v>3544</v>
      </c>
      <c r="AZ174" s="1" t="s">
        <v>3545</v>
      </c>
      <c r="BG174" s="1" t="s">
        <v>461</v>
      </c>
      <c r="BI174" s="1" t="s">
        <v>3546</v>
      </c>
      <c r="BJ174" s="1" t="s">
        <v>3547</v>
      </c>
      <c r="BO174" s="1" t="s">
        <v>3548</v>
      </c>
      <c r="BX174" s="1" t="s">
        <v>3549</v>
      </c>
      <c r="BY174" s="1" t="s">
        <v>3550</v>
      </c>
      <c r="CC174" s="1" t="s">
        <v>3551</v>
      </c>
      <c r="CR174" s="1">
        <v>0.51</v>
      </c>
    </row>
    <row r="175">
      <c r="A175" s="1" t="s">
        <v>3552</v>
      </c>
      <c r="B175" s="1" t="str">
        <f>IFERROR(__xludf.DUMMYFUNCTION("GOOGLETRANSLATE(A:A, ""en"", ""te"")"),"డైమండ్ DA62")</f>
        <v>డైమండ్ DA62</v>
      </c>
      <c r="C175" s="1" t="s">
        <v>3553</v>
      </c>
      <c r="D175" s="1" t="str">
        <f>IFERROR(__xludf.DUMMYFUNCTION("GOOGLETRANSLATE(C:C, ""en"", ""te"")"),"డైమండ్ DA62 అనేది ఐదు నుండి ఏడు-సీట్ల, జంట-ఇంజిన్ లైట్ విమానాలు, ఇది డైమండ్ ఎయిర్క్రాఫ్ట్ ఇండస్ట్రీస్ చేత ఉత్పత్తి చేయబడింది మరియు మొదట మార్చి 2012 లో ప్రకటించబడింది. [2] [3] [4] DA52 గా నియమించబడిన ప్రోటోటైప్, మొదటిసారి 3 ఏప్రిల్ 2012 న ఆరు నెలల అభివృద్ధ"&amp;"ి తరువాత ప్రయాణించింది. [3] [5] జూన్ 2014 లో ఉత్పత్తి విమానం DA62 గా నియమించబడుతుందని ప్రకటించారు. [6] [7] DA62 అభివృద్ధి బృందానికి డైమండ్ మేనేజింగ్ డైరెక్టర్ మన్‌ఫ్రెడ్ జిప్పర్ నాయకత్వం వహిస్తున్నారు. ఇది సింగిల్-ఇంజిన్ డైమండ్ DA50 యొక్క ఫ్యూజ్‌లేజ్ మీద "&amp;"ఆధారపడి ఉంటుంది, కానీ రెండు ఆస్ట్రో AE300 డీజిల్ ఇంజన్లు జెట్ ఇంధనాన్ని కాల్చాయి. కంపెనీ సిఇఒ క్రిస్టియన్ డ్రైస్ ఇంజిన్‌లను టర్బోప్రోప్‌లతో భర్తీ చేయవచ్చని సూచించారు. [2] [5] డైమండ్ యొక్క వీనర్ న్యూస్టాడ్ట్ ప్లాంట్ నుండి 2012 ఏరో ఫ్రీడ్రిచ్‌షాఫెన్ ఏవియేషన"&amp;"్ ట్రేడ్ షో వరకు ప్రోటోటైప్‌ను ఎగురుతూ, విమానం 16.6 ఎమ్‌పిజి (14.2 లీటర్లు/100 కిమీ) ఇంధన సామర్థ్యాన్ని సాధించింది, దాని అభివృద్ధి సమయంలో శీతలీకరణ డ్రాగ్ మరియు ఏరోడైనమిక్ డ్రాగ్ మెరుగుదలల ఫలితం. [8 ] ఈ సంస్థ మొదట జూలై 2013 లో ఈ విమానం అమ్మకానికి అందుబాటుల"&amp;"ో ఉండాలని అనుకుంది మరియు 2014 నాటికి ఫ్లై-బై-వైర్ నియంత్రణలను ఒక ఎంపికగా అందిస్తుందని భావిస్తున్నారు, కాని అభివృద్ధి ఆలస్యం అయింది మరియు ఆ తేదీలు తీర్చబడలేదు. [3] [4] DA62 యూరోపియన్ ఏవియేషన్ సేఫ్టీ ఏజెన్సీ (EASA) 16 ఏప్రిల్ 2015 న ధృవీకరించబడింది. [9] [10"&amp;"] సెప్టెంబర్ 2015 నాటికి, సంస్థ తరువాతి నెలలో మొదటి ఉత్పత్తి DA62 లను వినియోగదారులకు అందించడానికి సిద్ధమవుతోంది మరియు అమెరికా మార్కెట్ కోసం ఉద్దేశించిన మొదటి విమానాన్ని - నిర్మించాల్సిన పదవ DA52/DA62 మరియు మూడవ ఉత్పత్తి విమానం - ఆ సమయంలో కనిపిస్తుంది నవంబ"&amp;"ర్‌లో సంవత్సరం జాతీయ వ్యాపార ఏవియేషన్ అసోసియేషన్ సమావేశం. [11] అమెరికన్ ఫెడరల్ ఏవియేషన్ అడ్మినిస్ట్రేషన్ (FAA) ధృవీకరణ 23 ఫిబ్రవరి 2016 న స్వీకరించబడింది [12] [13] EASA ధృవీకరణ పడిన పది నెలల తరువాత FAA ధృవీకరణ వచ్చింది. [12] 2016 ఏరో ఫ్రీడ్రిచ్‌షాఫెన్ షోల"&amp;"ో, డైమండ్ యొక్క CEO క్రిస్టియన్ డ్రైస్ బలమైన డిమాండ్‌ను తీర్చడానికి ఉత్పత్తి సంవత్సరానికి 60–62 విమానాలకు పెంచబడుతుందని నివేదించింది. [14] ఈ విమానం రెండు బరువు సంస్కరణల్లో లభిస్తుంది. ""యూరోపియన్"" సంస్కరణలో ఐదు సీట్లు మరియు గరిష్టంగా టేకాఫ్ బరువు (MTOW) "&amp;"1,999 కిలోగ్రాముల (4,407 lb), ""US"" వెర్షన్‌లో ఏడు సీట్లు మరియు 2,300 కిలోగ్రాముల (5,071 lb) MTOW ఉన్నాయి. [15] [16] ""యూరోపియన్"" వెర్షన్ యొక్క తక్కువ MTOW అధిక బరువు ఆధారిత ఎయిర్ ట్రాఫిక్ కంట్రోల్ యూజర్ ఛార్జీలను నివారించడానికి ఆపరేటర్లను అనుమతించడం. ["&amp;"11] మూడవ వరుస సీటింగ్ మరియు ""యుఎస్"" వెర్షన్ యొక్క MTOW అదనపు ఖర్చుతో ఫ్యాక్టరీ ఎంపికలుగా లభిస్తుంది. [15] 2016 ఏరో ఫ్రెడ్రిచ్‌షాఫెన్ వద్ద, క్రిస్టియన్ డ్రైస్ అదనపు సామాను బెల్లీ పాడ్ ఉన్న ప్రత్యేక వెర్షన్ ఎయిర్ చార్టర్ మార్కెట్ కోసం పరిశీలనలో ఉందని చెప్"&amp;"పారు. [14] ఏప్రిల్ 2019 నాటికి 120 కంటే ఎక్కువ DA62 లు పంపిణీ చేయబడ్డాయి. [17] ఆస్ట్రియా మరియు కెనడా రెండింటిలో విమానాలు నిర్మించబడ్డాయి. ఎయిర్ ఇంటర్నేషనల్ [19] మరియు డైమండ్ ఎయిర్క్రాఫ్ట్ వెబ్‌సైట్ [20] సాధారణ లక్షణాల పనితీరు ఏవియానిక్స్ నుండి డేటా")</f>
        <v>డైమండ్ DA62 అనేది ఐదు నుండి ఏడు-సీట్ల, జంట-ఇంజిన్ లైట్ విమానాలు, ఇది డైమండ్ ఎయిర్క్రాఫ్ట్ ఇండస్ట్రీస్ చేత ఉత్పత్తి చేయబడింది మరియు మొదట మార్చి 2012 లో ప్రకటించబడింది. [2] [3] [4] DA52 గా నియమించబడిన ప్రోటోటైప్, మొదటిసారి 3 ఏప్రిల్ 2012 న ఆరు నెలల అభివృద్ధి తరువాత ప్రయాణించింది. [3] [5] జూన్ 2014 లో ఉత్పత్తి విమానం DA62 గా నియమించబడుతుందని ప్రకటించారు. [6] [7] DA62 అభివృద్ధి బృందానికి డైమండ్ మేనేజింగ్ డైరెక్టర్ మన్‌ఫ్రెడ్ జిప్పర్ నాయకత్వం వహిస్తున్నారు. ఇది సింగిల్-ఇంజిన్ డైమండ్ DA50 యొక్క ఫ్యూజ్‌లేజ్ మీద ఆధారపడి ఉంటుంది, కానీ రెండు ఆస్ట్రో AE300 డీజిల్ ఇంజన్లు జెట్ ఇంధనాన్ని కాల్చాయి. కంపెనీ సిఇఒ క్రిస్టియన్ డ్రైస్ ఇంజిన్‌లను టర్బోప్రోప్‌లతో భర్తీ చేయవచ్చని సూచించారు. [2] [5] డైమండ్ యొక్క వీనర్ న్యూస్టాడ్ట్ ప్లాంట్ నుండి 2012 ఏరో ఫ్రీడ్రిచ్‌షాఫెన్ ఏవియేషన్ ట్రేడ్ షో వరకు ప్రోటోటైప్‌ను ఎగురుతూ, విమానం 16.6 ఎమ్‌పిజి (14.2 లీటర్లు/100 కిమీ) ఇంధన సామర్థ్యాన్ని సాధించింది, దాని అభివృద్ధి సమయంలో శీతలీకరణ డ్రాగ్ మరియు ఏరోడైనమిక్ డ్రాగ్ మెరుగుదలల ఫలితం. [8 ] ఈ సంస్థ మొదట జూలై 2013 లో ఈ విమానం అమ్మకానికి అందుబాటులో ఉండాలని అనుకుంది మరియు 2014 నాటికి ఫ్లై-బై-వైర్ నియంత్రణలను ఒక ఎంపికగా అందిస్తుందని భావిస్తున్నారు, కాని అభివృద్ధి ఆలస్యం అయింది మరియు ఆ తేదీలు తీర్చబడలేదు. [3] [4] DA62 యూరోపియన్ ఏవియేషన్ సేఫ్టీ ఏజెన్సీ (EASA) 16 ఏప్రిల్ 2015 న ధృవీకరించబడింది. [9] [10] సెప్టెంబర్ 2015 నాటికి, సంస్థ తరువాతి నెలలో మొదటి ఉత్పత్తి DA62 లను వినియోగదారులకు అందించడానికి సిద్ధమవుతోంది మరియు అమెరికా మార్కెట్ కోసం ఉద్దేశించిన మొదటి విమానాన్ని - నిర్మించాల్సిన పదవ DA52/DA62 మరియు మూడవ ఉత్పత్తి విమానం - ఆ సమయంలో కనిపిస్తుంది నవంబర్‌లో సంవత్సరం జాతీయ వ్యాపార ఏవియేషన్ అసోసియేషన్ సమావేశం. [11] అమెరికన్ ఫెడరల్ ఏవియేషన్ అడ్మినిస్ట్రేషన్ (FAA) ధృవీకరణ 23 ఫిబ్రవరి 2016 న స్వీకరించబడింది [12] [13] EASA ధృవీకరణ పడిన పది నెలల తరువాత FAA ధృవీకరణ వచ్చింది. [12] 2016 ఏరో ఫ్రీడ్రిచ్‌షాఫెన్ షోలో, డైమండ్ యొక్క CEO క్రిస్టియన్ డ్రైస్ బలమైన డిమాండ్‌ను తీర్చడానికి ఉత్పత్తి సంవత్సరానికి 60–62 విమానాలకు పెంచబడుతుందని నివేదించింది. [14] ఈ విమానం రెండు బరువు సంస్కరణల్లో లభిస్తుంది. "యూరోపియన్" సంస్కరణలో ఐదు సీట్లు మరియు గరిష్టంగా టేకాఫ్ బరువు (MTOW) 1,999 కిలోగ్రాముల (4,407 lb), "US" వెర్షన్‌లో ఏడు సీట్లు మరియు 2,300 కిలోగ్రాముల (5,071 lb) MTOW ఉన్నాయి. [15] [16] "యూరోపియన్" వెర్షన్ యొక్క తక్కువ MTOW అధిక బరువు ఆధారిత ఎయిర్ ట్రాఫిక్ కంట్రోల్ యూజర్ ఛార్జీలను నివారించడానికి ఆపరేటర్లను అనుమతించడం. [11] మూడవ వరుస సీటింగ్ మరియు "యుఎస్" వెర్షన్ యొక్క MTOW అదనపు ఖర్చుతో ఫ్యాక్టరీ ఎంపికలుగా లభిస్తుంది. [15] 2016 ఏరో ఫ్రెడ్రిచ్‌షాఫెన్ వద్ద, క్రిస్టియన్ డ్రైస్ అదనపు సామాను బెల్లీ పాడ్ ఉన్న ప్రత్యేక వెర్షన్ ఎయిర్ చార్టర్ మార్కెట్ కోసం పరిశీలనలో ఉందని చెప్పారు. [14] ఏప్రిల్ 2019 నాటికి 120 కంటే ఎక్కువ DA62 లు పంపిణీ చేయబడ్డాయి. [17] ఆస్ట్రియా మరియు కెనడా రెండింటిలో విమానాలు నిర్మించబడ్డాయి. ఎయిర్ ఇంటర్నేషనల్ [19] మరియు డైమండ్ ఎయిర్క్రాఫ్ట్ వెబ్‌సైట్ [20] సాధారణ లక్షణాల పనితీరు ఏవియానిక్స్ నుండి డేటా</v>
      </c>
      <c r="E175" s="1" t="s">
        <v>3554</v>
      </c>
      <c r="M175" s="1" t="s">
        <v>3555</v>
      </c>
      <c r="N175" s="1" t="str">
        <f>IFERROR(__xludf.DUMMYFUNCTION("GOOGLETRANSLATE(M:M, ""en"", ""te"")"),"ట్విన్ ఇంజిన్ లైట్ ఎయిర్క్రాఫ్ట్")</f>
        <v>ట్విన్ ఇంజిన్ లైట్ ఎయిర్క్రాఫ్ట్</v>
      </c>
      <c r="O175" s="1" t="s">
        <v>3556</v>
      </c>
      <c r="P175" s="1" t="s">
        <v>3557</v>
      </c>
      <c r="Q175" s="1" t="str">
        <f>IFERROR(__xludf.DUMMYFUNCTION("GOOGLETRANSLATE(P:P, ""en"", ""te"")"),"డైమండ్ ఎయిర్క్రాఫ్ట్ ఇండస్ట్రీస్")</f>
        <v>డైమండ్ ఎయిర్క్రాఫ్ట్ ఇండస్ట్రీస్</v>
      </c>
      <c r="R175" s="1" t="s">
        <v>3558</v>
      </c>
      <c r="U175" s="4">
        <v>41002.0</v>
      </c>
      <c r="V175" s="1" t="s">
        <v>3559</v>
      </c>
      <c r="W175" s="1" t="s">
        <v>453</v>
      </c>
      <c r="X175" s="1" t="s">
        <v>3560</v>
      </c>
      <c r="Y175" s="1" t="s">
        <v>3561</v>
      </c>
      <c r="Z175" s="1" t="s">
        <v>3562</v>
      </c>
      <c r="AA175" s="1" t="s">
        <v>3563</v>
      </c>
      <c r="AB175" s="1" t="s">
        <v>3564</v>
      </c>
      <c r="AD175" s="1" t="s">
        <v>3565</v>
      </c>
      <c r="AE175" s="1" t="s">
        <v>3566</v>
      </c>
      <c r="AF175" s="1" t="s">
        <v>3567</v>
      </c>
      <c r="AG175" s="1" t="s">
        <v>3568</v>
      </c>
      <c r="AH175" s="1" t="s">
        <v>3569</v>
      </c>
      <c r="AI175" s="1" t="s">
        <v>3570</v>
      </c>
      <c r="AJ175" s="1" t="s">
        <v>3571</v>
      </c>
      <c r="AP175" s="1" t="s">
        <v>3572</v>
      </c>
      <c r="AQ175" s="1" t="s">
        <v>3573</v>
      </c>
      <c r="AX175" s="3">
        <v>42278.0</v>
      </c>
      <c r="AZ175" s="1" t="s">
        <v>1178</v>
      </c>
      <c r="BA175" s="1" t="s">
        <v>3574</v>
      </c>
      <c r="BE175" s="1" t="s">
        <v>3575</v>
      </c>
      <c r="BG175" s="1" t="s">
        <v>3576</v>
      </c>
      <c r="BH175" s="2" t="s">
        <v>3577</v>
      </c>
      <c r="BI175" s="1" t="s">
        <v>3578</v>
      </c>
      <c r="BJ175" s="1" t="s">
        <v>3579</v>
      </c>
      <c r="BR175" s="1" t="s">
        <v>3580</v>
      </c>
      <c r="BS175" s="1" t="s">
        <v>3581</v>
      </c>
      <c r="BT175" s="1" t="s">
        <v>3258</v>
      </c>
      <c r="BU175" s="1" t="s">
        <v>3582</v>
      </c>
      <c r="CW175" s="1" t="s">
        <v>3583</v>
      </c>
    </row>
    <row r="176">
      <c r="A176" s="1" t="s">
        <v>3584</v>
      </c>
      <c r="B176" s="1" t="str">
        <f>IFERROR(__xludf.DUMMYFUNCTION("GOOGLETRANSLATE(A:A, ""en"", ""te"")"),"డోర్నియర్ డు 132")</f>
        <v>డోర్నియర్ డు 132</v>
      </c>
      <c r="C176" s="1" t="s">
        <v>3585</v>
      </c>
      <c r="D176" s="1" t="str">
        <f>IFERROR(__xludf.DUMMYFUNCTION("GOOGLETRANSLATE(C:C, ""en"", ""te"")"),"డోర్నియర్ DO 132 1960 ల చివరలో జర్మనీలో అభివృద్ధి చెందుతున్న యుటిలిటీ హెలికాప్టర్. డిజైన్ సాంప్రదాయిక పాడ్-అండ్-బూమ్ లేఅవుట్ అయితే, ప్రొపల్షన్ సిస్టమ్ అసాధారణమైనది, ఎందుకంటే ఇది టర్బైన్ ఇంజిన్‌ను ఉపయోగించింది, రోటర్‌ను నేరుగా నడపడానికి కాదు, కానీ రోటర్ షా"&amp;"ఫ్ట్ ద్వారా తినిపించిన వేడి వాయువు యొక్క మూలాన్ని అందించడం బ్లేడ్లు, మరియు టిప్ జెట్స్ ద్వారా. గేర్‌బాక్స్ యొక్క బరువు మరియు యాంత్రిక సంక్లిష్టతను మరియు తోక కోసం యాంటీ-టార్క్ వ్యవస్థను తొలగించడం దీని ఉద్దేశ్యం. ఈ ఇంజిన్ వ్యవస్థ విస్తృతమైన స్టాటిక్ పరీక్షల"&amp;"కు గురైంది, అయితే విండ్ టన్నెల్‌లో ఏరోడైనమిక్స్ను నిరూపించడానికి పూర్తి-పరిమాణ మోకాప్ నిర్మించబడింది. అంతిమంగా, వాస్తవానికి, ఒక నమూనా వాస్తవానికి నిర్మించబడటానికి ముందు 1969 లో ఈ కార్యక్రమం రద్దు చేయబడింది. జేన్ యొక్క అన్ని ప్రపంచ విమానాల నుండి డేటా 1969-"&amp;"70 [1] సాధారణ లక్షణాల పనితీరు 1960 ల విమానంలో ఈ వ్యాసం ఒక స్టబ్. వికీపీడియా విస్తరించడం ద్వారా మీరు సహాయపడవచ్చు.")</f>
        <v>డోర్నియర్ DO 132 1960 ల చివరలో జర్మనీలో అభివృద్ధి చెందుతున్న యుటిలిటీ హెలికాప్టర్. డిజైన్ సాంప్రదాయిక పాడ్-అండ్-బూమ్ లేఅవుట్ అయితే, ప్రొపల్షన్ సిస్టమ్ అసాధారణమైనది, ఎందుకంటే ఇది టర్బైన్ ఇంజిన్‌ను ఉపయోగించింది, రోటర్‌ను నేరుగా నడపడానికి కాదు, కానీ రోటర్ షాఫ్ట్ ద్వారా తినిపించిన వేడి వాయువు యొక్క మూలాన్ని అందించడం బ్లేడ్లు, మరియు టిప్ జెట్స్ ద్వారా. గేర్‌బాక్స్ యొక్క బరువు మరియు యాంత్రిక సంక్లిష్టతను మరియు తోక కోసం యాంటీ-టార్క్ వ్యవస్థను తొలగించడం దీని ఉద్దేశ్యం. ఈ ఇంజిన్ వ్యవస్థ విస్తృతమైన స్టాటిక్ పరీక్షలకు గురైంది, అయితే విండ్ టన్నెల్‌లో ఏరోడైనమిక్స్ను నిరూపించడానికి పూర్తి-పరిమాణ మోకాప్ నిర్మించబడింది. అంతిమంగా, వాస్తవానికి, ఒక నమూనా వాస్తవానికి నిర్మించబడటానికి ముందు 1969 లో ఈ కార్యక్రమం రద్దు చేయబడింది. జేన్ యొక్క అన్ని ప్రపంచ విమానాల నుండి డేటా 1969-70 [1] సాధారణ లక్షణాల పనితీరు 1960 ల విమానంలో ఈ వ్యాసం ఒక స్టబ్. వికీపీడియా విస్తరించడం ద్వారా మీరు సహాయపడవచ్చు.</v>
      </c>
      <c r="E176" s="1" t="s">
        <v>3586</v>
      </c>
      <c r="M176" s="1" t="s">
        <v>3587</v>
      </c>
      <c r="N176" s="1" t="str">
        <f>IFERROR(__xludf.DUMMYFUNCTION("GOOGLETRANSLATE(M:M, ""en"", ""te"")"),"యుటిలిటీ హెలికాప్టర్")</f>
        <v>యుటిలిటీ హెలికాప్టర్</v>
      </c>
      <c r="O176" s="1" t="s">
        <v>3588</v>
      </c>
      <c r="P176" s="1" t="s">
        <v>3589</v>
      </c>
      <c r="Q176" s="1" t="str">
        <f>IFERROR(__xludf.DUMMYFUNCTION("GOOGLETRANSLATE(P:P, ""en"", ""te"")"),"డోర్నియర్")</f>
        <v>డోర్నియర్</v>
      </c>
      <c r="R176" s="2" t="s">
        <v>3590</v>
      </c>
      <c r="W176" s="1">
        <v>1.0</v>
      </c>
      <c r="X176" s="1" t="s">
        <v>3591</v>
      </c>
      <c r="Z176" s="1" t="s">
        <v>3592</v>
      </c>
      <c r="AB176" s="1" t="s">
        <v>3593</v>
      </c>
      <c r="AC176" s="1" t="s">
        <v>3594</v>
      </c>
      <c r="AD176" s="1" t="s">
        <v>3595</v>
      </c>
      <c r="AE176" s="1" t="s">
        <v>3596</v>
      </c>
      <c r="AF176" s="1" t="s">
        <v>426</v>
      </c>
      <c r="AI176" s="1" t="s">
        <v>3597</v>
      </c>
      <c r="AJ176" s="1" t="s">
        <v>313</v>
      </c>
      <c r="AZ176" s="1" t="s">
        <v>3238</v>
      </c>
      <c r="BI176" s="1" t="s">
        <v>3598</v>
      </c>
      <c r="CG176" s="1" t="s">
        <v>3599</v>
      </c>
      <c r="CH176" s="1" t="s">
        <v>3600</v>
      </c>
    </row>
    <row r="177">
      <c r="A177" s="1" t="s">
        <v>3601</v>
      </c>
      <c r="B177" s="1" t="str">
        <f>IFERROR(__xludf.DUMMYFUNCTION("GOOGLETRANSLATE(A:A, ""en"", ""te"")"),"డ్యూయిటిన్ D.371")</f>
        <v>డ్యూయిటిన్ D.371</v>
      </c>
      <c r="C177" s="1" t="s">
        <v>3602</v>
      </c>
      <c r="D177" s="1" t="str">
        <f>IFERROR(__xludf.DUMMYFUNCTION("GOOGLETRANSLATE(C:C, ""en"", ""te"")"),"డ్యూయిటిన్ 37 1930 ల ఫ్రెంచ్ నిర్మించిన మోనోప్లేన్ ఫైటర్ విమానాల కుటుంబంలో మొదటిది. D.37 సాంప్రదాయిక కాన్ఫిగరేషన్ యొక్క సింగిల్-సీట్ల విమానం. దాని స్థిర ల్యాండింగ్ గేర్ టెయిల్‌స్కిడ్‌ను ఉపయోగించింది. ఓపెన్ కాక్‌పిట్ పారాసోల్ వింగ్ యొక్క కొద్దిగా వెనుక ఉంద"&amp;"ి. రేడియల్ ఇంజిన్ తులనాత్మకంగా విస్తృత ఫ్యూజ్‌లేజ్ మరియు కాక్‌పిట్ కోసం అనుమతించింది. ఈ యంత్రం యొక్క రూపకల్పన SAF-AVIONS DEWOITINE చేత చేయబడింది, అయితే ఆ సమయంలో ఆ కంపెనీల ప్లాంట్‌లో ఎక్కువ పని కారణంగా, D.37/01 యొక్క తయారీ లియోరే ఎట్ ఆలివియర్‌కు బదిలీ చేయబ"&amp;"డింది. వారు తమ ఇంజిన్ కౌలింగ్స్‌లో వాల్వ్ హెడ్ బ్లిస్టర్‌లతో ఆల్-మెటల్ నిర్మాణం యొక్క అధిక-వింగ్ మోనోప్లేన్‌లు. మొట్టమొదటి నమూనా అక్టోబర్ 1931 లో ఎగిరింది. విమాన పరీక్ష ఫలితంగా ఇంజిన్ మరియు ఎయిర్ఫ్రేమ్ రెండింటిలోనూ బహుళ పునర్విమర్శల అవసరం ఉంది, కాబట్టి ఇద"&amp;"ి రెండవ ప్రోటోటైప్ ఎగరడానికి ముందు ఫిబ్రవరి 1934. దీని పనితీరు ఫ్రెంచ్ ప్రభుత్వాన్ని ఆర్మీ డి ఎల్ ఎయిర్ మరియు ఏనానావాలే కోసం 28 కోసం ఆదేశించమని ప్రేరేపించింది. స్పానిష్ రిపబ్లికన్ ప్రభుత్వానికి విక్రయించబడే 1936 వరకు లిథువేనియన్ ప్రభుత్వం 14 మంది తమ వైమాన"&amp;"ిక దళంతో సేవలో ఉంది. దాని ఉన్నతమైన వేగం ఉన్నప్పటికీ, ఈ రూపకల్పన ఆకట్టుకోవడంలో విఫలమైంది మరియు 1935 లో లిథువేనియాకు ఎగుమతి చేసినప్పుడు కూడా నిరాకరించబడింది. డ్యూయిటిన్ D.37 కుటుంబం యొక్క ముఖ్యమైన పోటీదారు పోలిష్ PZL P.24, ఇదే విధమైన రకం కానీ మంచి వేగం మరియ"&amp;"ు ఆయుధాలతో . 1936 లో, స్పానిష్ అంతర్యుద్ధం ప్రారంభంలో, 12 లేదా 14 D.371 లను అనధికారికంగా, స్పానిష్ రిపబ్లిక్ కు విక్రయించారు, ఎస్పానా అని పిలువబడే ఆండ్రే మాల్రాక్స్ రహస్యంగా నిర్వహించిన స్వచ్ఛంద సేవకుల స్క్వాడ్రన్లో భాగంగా. అయినప్పటికీ, ఫ్రెంచ్ ప్రభుత్వం "&amp;"యొక్క రాజకీయ వైఖరి కారణంగా వారు నిరాయుధంగా ఉన్నారు, దాని తటస్థతను చాలా త్వరగా ప్రకటించింది. అదే సంవత్సరం ఆగస్టులో, ఫ్రెంచ్ ప్రభుత్వంతో కొన్ని చర్చల తరువాత, ముగ్గురు పూర్తిగా సాయుధ D.371 లు బార్సిలోనాకు వచ్చాయి, వీటిని కిరాయి పైలట్లు M. పౌలైన్, రెనే హలోటియ"&amp;"ర్ మరియు హెన్రీ రోజెస్ పైలట్ చేశారు. జనరల్ జువాన్ యాగె యొక్క ప్రధాన కార్యాలయాన్ని నాశనం చేసిన టోలెడోలోని తలావెరా డి లా రీనాపై బాంబు దాడి చేసిన ఎస్కార్ట్‌లుగా వారు చర్యను చూశారు. ఈ మూడు డి .371 లు ఆరు జర్మన్ హీంకెల్ అతను 51 బిప్‌లేన్ యోధుల దాడులకు వ్యతిరేక"&amp;"ంగా తమ బాంబర్లను విజయవంతంగా సమర్థించాయి - నాసిరకం పనితీరుతో పాత -రూపకల్పన విమానం. ఆధునిక పోలికార్పోవ్ ఐ -15 మరియు ఐ -16 రాక వరకు స్క్వాడ్రన్ ఎస్పానా ఈ విమానాలతో పనిచేసింది, ఆ సమయంలో మూడు డ్యూయిటైన్ 371 లు ముందు నుండి ఉపసంహరించుకుని శిక్షణా విమానంగా కొనసాగ"&amp;"ాయి. అయినప్పటికీ, వారు తరువాత కొన్ని స్క్వాడ్రన్లలో తిరిగి కనిపించాయి మరియు ఒకటి యుగోస్లావ్ (స్లోవేనియన్) వాలంటీర్ పైలట్ జోసిప్ క్రియాజ్ 71 ఫైటర్ గ్రూపుతో ఎగిరినట్లు తెలిసింది. బానోలాస్ యొక్క ఎయిర్ఫీల్డ్లో లెజియన్ కాండోర్ విమానాలపై బాంబు దాడి చేసిన తరువాత"&amp;" మిగిలి ఉన్న అన్ని డ్యూయిటైన్లు ఆచరణాత్మకంగా నాశనం చేయబడ్డాయి. సాధారణ లక్షణాలు పనితీరు ఆయుధాలు పోల్చదగిన పాత్ర, కాన్ఫిగరేషన్ మరియు ERA సంబంధిత జాబితాల విమానం")</f>
        <v>డ్యూయిటిన్ 37 1930 ల ఫ్రెంచ్ నిర్మించిన మోనోప్లేన్ ఫైటర్ విమానాల కుటుంబంలో మొదటిది. D.37 సాంప్రదాయిక కాన్ఫిగరేషన్ యొక్క సింగిల్-సీట్ల విమానం. దాని స్థిర ల్యాండింగ్ గేర్ టెయిల్‌స్కిడ్‌ను ఉపయోగించింది. ఓపెన్ కాక్‌పిట్ పారాసోల్ వింగ్ యొక్క కొద్దిగా వెనుక ఉంది. రేడియల్ ఇంజిన్ తులనాత్మకంగా విస్తృత ఫ్యూజ్‌లేజ్ మరియు కాక్‌పిట్ కోసం అనుమతించింది. ఈ యంత్రం యొక్క రూపకల్పన SAF-AVIONS DEWOITINE చేత చేయబడింది, అయితే ఆ సమయంలో ఆ కంపెనీల ప్లాంట్‌లో ఎక్కువ పని కారణంగా, D.37/01 యొక్క తయారీ లియోరే ఎట్ ఆలివియర్‌కు బదిలీ చేయబడింది. వారు తమ ఇంజిన్ కౌలింగ్స్‌లో వాల్వ్ హెడ్ బ్లిస్టర్‌లతో ఆల్-మెటల్ నిర్మాణం యొక్క అధిక-వింగ్ మోనోప్లేన్‌లు. మొట్టమొదటి నమూనా అక్టోబర్ 1931 లో ఎగిరింది. విమాన పరీక్ష ఫలితంగా ఇంజిన్ మరియు ఎయిర్ఫ్రేమ్ రెండింటిలోనూ బహుళ పునర్విమర్శల అవసరం ఉంది, కాబట్టి ఇది రెండవ ప్రోటోటైప్ ఎగరడానికి ముందు ఫిబ్రవరి 1934. దీని పనితీరు ఫ్రెంచ్ ప్రభుత్వాన్ని ఆర్మీ డి ఎల్ ఎయిర్ మరియు ఏనానావాలే కోసం 28 కోసం ఆదేశించమని ప్రేరేపించింది. స్పానిష్ రిపబ్లికన్ ప్రభుత్వానికి విక్రయించబడే 1936 వరకు లిథువేనియన్ ప్రభుత్వం 14 మంది తమ వైమానిక దళంతో సేవలో ఉంది. దాని ఉన్నతమైన వేగం ఉన్నప్పటికీ, ఈ రూపకల్పన ఆకట్టుకోవడంలో విఫలమైంది మరియు 1935 లో లిథువేనియాకు ఎగుమతి చేసినప్పుడు కూడా నిరాకరించబడింది. డ్యూయిటిన్ D.37 కుటుంబం యొక్క ముఖ్యమైన పోటీదారు పోలిష్ PZL P.24, ఇదే విధమైన రకం కానీ మంచి వేగం మరియు ఆయుధాలతో . 1936 లో, స్పానిష్ అంతర్యుద్ధం ప్రారంభంలో, 12 లేదా 14 D.371 లను అనధికారికంగా, స్పానిష్ రిపబ్లిక్ కు విక్రయించారు, ఎస్పానా అని పిలువబడే ఆండ్రే మాల్రాక్స్ రహస్యంగా నిర్వహించిన స్వచ్ఛంద సేవకుల స్క్వాడ్రన్లో భాగంగా. అయినప్పటికీ, ఫ్రెంచ్ ప్రభుత్వం యొక్క రాజకీయ వైఖరి కారణంగా వారు నిరాయుధంగా ఉన్నారు, దాని తటస్థతను చాలా త్వరగా ప్రకటించింది. అదే సంవత్సరం ఆగస్టులో, ఫ్రెంచ్ ప్రభుత్వంతో కొన్ని చర్చల తరువాత, ముగ్గురు పూర్తిగా సాయుధ D.371 లు బార్సిలోనాకు వచ్చాయి, వీటిని కిరాయి పైలట్లు M. పౌలైన్, రెనే హలోటియర్ మరియు హెన్రీ రోజెస్ పైలట్ చేశారు. జనరల్ జువాన్ యాగె యొక్క ప్రధాన కార్యాలయాన్ని నాశనం చేసిన టోలెడోలోని తలావెరా డి లా రీనాపై బాంబు దాడి చేసిన ఎస్కార్ట్‌లుగా వారు చర్యను చూశారు. ఈ మూడు డి .371 లు ఆరు జర్మన్ హీంకెల్ అతను 51 బిప్‌లేన్ యోధుల దాడులకు వ్యతిరేకంగా తమ బాంబర్లను విజయవంతంగా సమర్థించాయి - నాసిరకం పనితీరుతో పాత -రూపకల్పన విమానం. ఆధునిక పోలికార్పోవ్ ఐ -15 మరియు ఐ -16 రాక వరకు స్క్వాడ్రన్ ఎస్పానా ఈ విమానాలతో పనిచేసింది, ఆ సమయంలో మూడు డ్యూయిటైన్ 371 లు ముందు నుండి ఉపసంహరించుకుని శిక్షణా విమానంగా కొనసాగాయి. అయినప్పటికీ, వారు తరువాత కొన్ని స్క్వాడ్రన్లలో తిరిగి కనిపించాయి మరియు ఒకటి యుగోస్లావ్ (స్లోవేనియన్) వాలంటీర్ పైలట్ జోసిప్ క్రియాజ్ 71 ఫైటర్ గ్రూపుతో ఎగిరినట్లు తెలిసింది. బానోలాస్ యొక్క ఎయిర్ఫీల్డ్లో లెజియన్ కాండోర్ విమానాలపై బాంబు దాడి చేసిన తరువాత మిగిలి ఉన్న అన్ని డ్యూయిటైన్లు ఆచరణాత్మకంగా నాశనం చేయబడ్డాయి. సాధారణ లక్షణాలు పనితీరు ఆయుధాలు పోల్చదగిన పాత్ర, కాన్ఫిగరేషన్ మరియు ERA సంబంధిత జాబితాల విమానం</v>
      </c>
      <c r="E177" s="1" t="s">
        <v>3603</v>
      </c>
      <c r="M177" s="1" t="s">
        <v>173</v>
      </c>
      <c r="N177" s="1" t="str">
        <f>IFERROR(__xludf.DUMMYFUNCTION("GOOGLETRANSLATE(M:M, ""en"", ""te"")"),"యుద్ధ")</f>
        <v>యుద్ధ</v>
      </c>
      <c r="O177" s="2" t="s">
        <v>174</v>
      </c>
      <c r="P177" s="1" t="s">
        <v>3604</v>
      </c>
      <c r="Q177" s="1" t="str">
        <f>IFERROR(__xludf.DUMMYFUNCTION("GOOGLETRANSLATE(P:P, ""en"", ""te"")"),"DEYWOITINE / SNCAM / SNCASE")</f>
        <v>DEYWOITINE / SNCAM / SNCASE</v>
      </c>
      <c r="R177" s="1" t="s">
        <v>3605</v>
      </c>
      <c r="S177" s="1" t="s">
        <v>3606</v>
      </c>
      <c r="T177" s="1" t="str">
        <f>IFERROR(__xludf.DUMMYFUNCTION("GOOGLETRANSLATE(S:S, ""en"", ""te"")"),"ఎమిలే డ్యూయిటిన్")</f>
        <v>ఎమిలే డ్యూయిటిన్</v>
      </c>
      <c r="U177" s="3">
        <v>11902.0</v>
      </c>
      <c r="W177" s="1">
        <v>1.0</v>
      </c>
      <c r="X177" s="1" t="s">
        <v>536</v>
      </c>
      <c r="Y177" s="1" t="s">
        <v>3607</v>
      </c>
      <c r="Z177" s="1" t="s">
        <v>3608</v>
      </c>
      <c r="AA177" s="1" t="s">
        <v>3609</v>
      </c>
      <c r="AB177" s="1" t="s">
        <v>3610</v>
      </c>
      <c r="AC177" s="1" t="s">
        <v>3611</v>
      </c>
      <c r="AD177" s="1" t="s">
        <v>3612</v>
      </c>
      <c r="AE177" s="1" t="s">
        <v>3613</v>
      </c>
      <c r="AF177" s="1" t="s">
        <v>3614</v>
      </c>
      <c r="AG177" s="1" t="s">
        <v>3615</v>
      </c>
      <c r="AL177" s="1" t="s">
        <v>3616</v>
      </c>
      <c r="AP177" s="1" t="s">
        <v>3617</v>
      </c>
    </row>
    <row r="178">
      <c r="A178" s="1" t="s">
        <v>3618</v>
      </c>
      <c r="B178" s="1" t="str">
        <f>IFERROR(__xludf.DUMMYFUNCTION("GOOGLETRANSLATE(A:A, ""en"", ""te"")"),"డైమండ్ హెచ్కె 36 సూపర్ డిమోనా")</f>
        <v>డైమండ్ హెచ్కె 36 సూపర్ డిమోనా</v>
      </c>
      <c r="C178" s="1" t="s">
        <v>3619</v>
      </c>
      <c r="D178" s="1" t="str">
        <f>IFERROR(__xludf.DUMMYFUNCTION("GOOGLETRANSLATE(C:C, ""en"", ""te"")"),"డైమండ్ హెచ్‌కె 36 సూపర్ డిమోనా ఆస్ట్రియన్ లో-వింగ్, టి-టెయిల్డ్, రెండు-సీట్ల మోటారు గ్లైడర్‌ల యొక్క విస్తృతమైన కుటుంబం, వీటిని వోల్ఫ్ హాఫ్మన్ రూపొందించారు మరియు ప్రస్తుతం డైమండ్ ఎయిర్‌క్రాఫ్ట్ ఇండస్ట్రీస్ నిర్మించింది. [1] [2] [3] [4] [[5] [5] [6] [7] [8]"&amp;" ఈ సిరీస్ 1980 ల ప్రారంభంలో ప్రవేశపెట్టిన టూరింగ్ మోటర్‌గ్లైడర్ అయిన హాఫ్మన్ హెచ్ 36 డిమోనాతో ప్రారంభమైంది. ఈ విమానం మొదట్లో హాఫ్మన్ ఫ్లూగ్జీగ్బావు చేత ఉత్పత్తి చేయబడింది, ఇది HOAC Flugzeugwerk మరియు తరువాత వజ్రాల విమాన పరిశ్రమలుగా మారింది. [2] [5] [6] [9"&amp;"] పూర్తిగా ఫైబర్గ్లాస్ నుండి నిర్మించిన, H36 కుటుంబం అన్నీ వోర్ట్‌మన్ FX 63-137 ఎయిర్‌ఫాయిల్‌ను ఉపయోగిస్తాయి. రెక్కలు టాప్-ఉపరితల స్కీంప్ప్-హర్త్-స్టైల్ ఎయిర్‌బ్రేక్‌లను కలిగి ఉంటాయి. ఐచ్ఛికంగా, నిల్వను అనుమతించడానికి రెక్కలను కొద్ది నిమిషాల్లో ఇద్దరు వ్య"&amp;"క్తులు ముడుచుకోవచ్చు. అసలు H36 లో 16.0 మీ (52.5 అడుగులు) రెక్కలు ఉన్నాయి, తరువాతి కుటుంబ సభ్యులు కొంచెం ఎక్కువ వ్యవధిని జోడించారు. H36 27: ​​1 గ్లైడ్ నిష్పత్తిని అందిస్తుంది, తరువాత వేరియంట్లు ఒక పాయింట్ ద్వారా, 28: 1 కు మెరుగుపడ్డాయి, వింగ్లెట్స్ ఈ స్పాన"&amp;"్‌ను 16.33 మీ (53.6 అడుగులు) కు పెంచడం ద్వారా జోడించడం ద్వారా. కాక్‌పిట్ వసతి కూర్చునే సీట్లు సైడ్-బై-సైడ్ కాన్ఫిగరేషన్‌లో, ఒక అతుక్కొని బబుల్ పందిరి క్రింద పైకి మరియు వెనుకకు నెట్టబడతాయి. [1] [2] [3] [4] [5] [10] ఈ సిరీస్ యూరప్ మరియు ఉత్తర అమెరికాలో రకం "&amp;"ధృవీకరించబడింది. H36 తన యుఎస్ ఫెడరల్ ఏవియేషన్ అడ్మినిస్ట్రేషన్ సర్టిఫికేషన్‌ను 9 జూలై 1986 న పొందింది. దాని ఫైబర్‌గ్లాస్ నిర్మాణం కారణంగా, యుఎస్ ధృవీకరణలో ""సూర్యరశ్మికి గురైన గ్లైడర్ యొక్క అన్ని బాహ్య భాగాలను (SIC) రెక్క చిట్కాలు, ముక్కు తప్ప తెల్లని పెయ"&amp;"ింట్ చేయాలి ఫ్యూజ్‌లేజ్ మరియు రూడర్. 115 హెచ్‌పి) రోటాక్స్ 914 టర్బోచార్జ్డ్ పవర్‌ప్లాంట్, గ్లైడర్ వెళ్ళుట కోసం విమానం ఉపయోగించవచ్చు. వాణిజ్య విజయం, 900 కంటే ఎక్కువ H36 లు మరియు HK36 లు పూర్తయ్యాయి. [8] HK36 డైమండ్ DV20 కటనను అందించింది, దాని నుండి మెరుగై"&amp;"న DA20 మరియు నాలుగు-సీట్ల DA40 సిరీస్ తరువాత అభివృద్ధి చేయబడ్డాయి. [9] 1991 లో, ఆస్ట్రియాలో పీటర్ యురాచ్ ఎగిరిన HK36, 36,188 అడుగుల (11,030 మీ) పిస్టన్ ఇంజిన్ విమానాల కోసం దాని తరగతిలో సంపూర్ణ ఎత్తులో రికార్డు సృష్టించింది. 2002 లో బోహన్నన్ బి -1 చేత అధిగ"&amp;"మించే వరకు ఈ రికార్డు జరిగింది. [11] ఎఫ్‌సిడి (ఇంధన సెల్ ప్రదర్శనకారుడు) బోయింగ్ నేతృత్వంలోని ప్రాజెక్ట్, ఇది ఇంధన సెల్-శక్తితో కూడిన లైట్ ఎయిర్‌ప్లేన్ రీసెర్చ్ ప్రాజెక్ట్ కోసం టెస్ట్‌బెడ్‌గా డైమండ్ హెచ్‌కె 36 సూపర్ డిమోనా మోటార్ గ్లైడర్‌ను ఉపయోగించింది. "&amp;"ఈ ప్రాజెక్ట్ ఫిబ్రవరి మరియు మార్చి 2008 లో మాత్రమే ఇంధన కణాలను ఉపయోగించి స్థాయి విమానాన్ని సాధించింది. [12] [13] డిసెంబర్ 2016 లో యుఎస్ FAA లో తొమ్మిది H36 లు మరియు ముప్పై HK36 లు నమోదు చేయబడ్డాయి, రెండు HK36R లు మరియు రెండు HK36TTS లు ట్రాన్స్పోర్ట్ కెనడ"&amp;"ాతో పాటు ఏడు H36 లు మరియు ఎనిమిది HK36 లు UK సివిల్ ఏవియేషన్ అథారిటీలో నమోదు చేయబడ్డాయి. [14] [16] సెయిల్ ప్లేన్ డైరెక్టరీ, సోరింగ్ మరియు FAA టైప్ సర్టిఫికేట్ G51EU [2] [5] [6] సాధారణ లక్షణాల పనితీరు సంబంధిత అభివృద్ధి విమానం పోల్చదగిన పాత్ర, ఆకృతీకరణ మరియ"&amp;"ు యుగం")</f>
        <v>డైమండ్ హెచ్‌కె 36 సూపర్ డిమోనా ఆస్ట్రియన్ లో-వింగ్, టి-టెయిల్డ్, రెండు-సీట్ల మోటారు గ్లైడర్‌ల యొక్క విస్తృతమైన కుటుంబం, వీటిని వోల్ఫ్ హాఫ్మన్ రూపొందించారు మరియు ప్రస్తుతం డైమండ్ ఎయిర్‌క్రాఫ్ట్ ఇండస్ట్రీస్ నిర్మించింది. [1] [2] [3] [4] [[5] [5] [6] [7] [8] ఈ సిరీస్ 1980 ల ప్రారంభంలో ప్రవేశపెట్టిన టూరింగ్ మోటర్‌గ్లైడర్ అయిన హాఫ్మన్ హెచ్ 36 డిమోనాతో ప్రారంభమైంది. ఈ విమానం మొదట్లో హాఫ్మన్ ఫ్లూగ్జీగ్బావు చేత ఉత్పత్తి చేయబడింది, ఇది HOAC Flugzeugwerk మరియు తరువాత వజ్రాల విమాన పరిశ్రమలుగా మారింది. [2] [5] [6] [9] పూర్తిగా ఫైబర్గ్లాస్ నుండి నిర్మించిన, H36 కుటుంబం అన్నీ వోర్ట్‌మన్ FX 63-137 ఎయిర్‌ఫాయిల్‌ను ఉపయోగిస్తాయి. రెక్కలు టాప్-ఉపరితల స్కీంప్ప్-హర్త్-స్టైల్ ఎయిర్‌బ్రేక్‌లను కలిగి ఉంటాయి. ఐచ్ఛికంగా, నిల్వను అనుమతించడానికి రెక్కలను కొద్ది నిమిషాల్లో ఇద్దరు వ్యక్తులు ముడుచుకోవచ్చు. అసలు H36 లో 16.0 మీ (52.5 అడుగులు) రెక్కలు ఉన్నాయి, తరువాతి కుటుంబ సభ్యులు కొంచెం ఎక్కువ వ్యవధిని జోడించారు. H36 27: ​​1 గ్లైడ్ నిష్పత్తిని అందిస్తుంది, తరువాత వేరియంట్లు ఒక పాయింట్ ద్వారా, 28: 1 కు మెరుగుపడ్డాయి, వింగ్లెట్స్ ఈ స్పాన్‌ను 16.33 మీ (53.6 అడుగులు) కు పెంచడం ద్వారా జోడించడం ద్వారా. కాక్‌పిట్ వసతి కూర్చునే సీట్లు సైడ్-బై-సైడ్ కాన్ఫిగరేషన్‌లో, ఒక అతుక్కొని బబుల్ పందిరి క్రింద పైకి మరియు వెనుకకు నెట్టబడతాయి. [1] [2] [3] [4] [5] [10] ఈ సిరీస్ యూరప్ మరియు ఉత్తర అమెరికాలో రకం ధృవీకరించబడింది. H36 తన యుఎస్ ఫెడరల్ ఏవియేషన్ అడ్మినిస్ట్రేషన్ సర్టిఫికేషన్‌ను 9 జూలై 1986 న పొందింది. దాని ఫైబర్‌గ్లాస్ నిర్మాణం కారణంగా, యుఎస్ ధృవీకరణలో "సూర్యరశ్మికి గురైన గ్లైడర్ యొక్క అన్ని బాహ్య భాగాలను (SIC) రెక్క చిట్కాలు, ముక్కు తప్ప తెల్లని పెయింట్ చేయాలి ఫ్యూజ్‌లేజ్ మరియు రూడర్. 115 హెచ్‌పి) రోటాక్స్ 914 టర్బోచార్జ్డ్ పవర్‌ప్లాంట్, గ్లైడర్ వెళ్ళుట కోసం విమానం ఉపయోగించవచ్చు. వాణిజ్య విజయం, 900 కంటే ఎక్కువ H36 లు మరియు HK36 లు పూర్తయ్యాయి. [8] HK36 డైమండ్ DV20 కటనను అందించింది, దాని నుండి మెరుగైన DA20 మరియు నాలుగు-సీట్ల DA40 సిరీస్ తరువాత అభివృద్ధి చేయబడ్డాయి. [9] 1991 లో, ఆస్ట్రియాలో పీటర్ యురాచ్ ఎగిరిన HK36, 36,188 అడుగుల (11,030 మీ) పిస్టన్ ఇంజిన్ విమానాల కోసం దాని తరగతిలో సంపూర్ణ ఎత్తులో రికార్డు సృష్టించింది. 2002 లో బోహన్నన్ బి -1 చేత అధిగమించే వరకు ఈ రికార్డు జరిగింది. [11] ఎఫ్‌సిడి (ఇంధన సెల్ ప్రదర్శనకారుడు) బోయింగ్ నేతృత్వంలోని ప్రాజెక్ట్, ఇది ఇంధన సెల్-శక్తితో కూడిన లైట్ ఎయిర్‌ప్లేన్ రీసెర్చ్ ప్రాజెక్ట్ కోసం టెస్ట్‌బెడ్‌గా డైమండ్ హెచ్‌కె 36 సూపర్ డిమోనా మోటార్ గ్లైడర్‌ను ఉపయోగించింది. ఈ ప్రాజెక్ట్ ఫిబ్రవరి మరియు మార్చి 2008 లో మాత్రమే ఇంధన కణాలను ఉపయోగించి స్థాయి విమానాన్ని సాధించింది. [12] [13] డిసెంబర్ 2016 లో యుఎస్ FAA లో తొమ్మిది H36 లు మరియు ముప్పై HK36 లు నమోదు చేయబడ్డాయి, రెండు HK36R లు మరియు రెండు HK36TTS లు ట్రాన్స్పోర్ట్ కెనడాతో పాటు ఏడు H36 లు మరియు ఎనిమిది HK36 లు UK సివిల్ ఏవియేషన్ అథారిటీలో నమోదు చేయబడ్డాయి. [14] [16] సెయిల్ ప్లేన్ డైరెక్టరీ, సోరింగ్ మరియు FAA టైప్ సర్టిఫికేట్ G51EU [2] [5] [6] సాధారణ లక్షణాల పనితీరు సంబంధిత అభివృద్ధి విమానం పోల్చదగిన పాత్ర, ఆకృతీకరణ మరియు యుగం</v>
      </c>
      <c r="E178" s="1" t="s">
        <v>3620</v>
      </c>
      <c r="M178" s="1" t="s">
        <v>3621</v>
      </c>
      <c r="N178" s="1" t="str">
        <f>IFERROR(__xludf.DUMMYFUNCTION("GOOGLETRANSLATE(M:M, ""en"", ""te"")"),"మోటార్ గ్లైడర్")</f>
        <v>మోటార్ గ్లైడర్</v>
      </c>
      <c r="O178" s="1" t="s">
        <v>3622</v>
      </c>
      <c r="P178" s="1" t="s">
        <v>3557</v>
      </c>
      <c r="Q178" s="1" t="str">
        <f>IFERROR(__xludf.DUMMYFUNCTION("GOOGLETRANSLATE(P:P, ""en"", ""te"")"),"డైమండ్ ఎయిర్క్రాఫ్ట్ ఇండస్ట్రీస్")</f>
        <v>డైమండ్ ఎయిర్క్రాఫ్ట్ ఇండస్ట్రీస్</v>
      </c>
      <c r="R178" s="1" t="s">
        <v>3558</v>
      </c>
      <c r="S178" s="1" t="s">
        <v>3623</v>
      </c>
      <c r="T178" s="1" t="str">
        <f>IFERROR(__xludf.DUMMYFUNCTION("GOOGLETRANSLATE(S:S, ""en"", ""te"")"),"వోల్ఫ్ హాఫ్మన్")</f>
        <v>వోల్ఫ్ హాఫ్మన్</v>
      </c>
      <c r="U178" s="1" t="s">
        <v>3624</v>
      </c>
      <c r="V178" s="1" t="s">
        <v>3625</v>
      </c>
      <c r="W178" s="1" t="s">
        <v>453</v>
      </c>
      <c r="Y178" s="1" t="s">
        <v>3626</v>
      </c>
      <c r="AA178" s="1" t="s">
        <v>3627</v>
      </c>
      <c r="AB178" s="1" t="s">
        <v>3628</v>
      </c>
      <c r="AC178" s="1" t="s">
        <v>3629</v>
      </c>
      <c r="AF178" s="1" t="s">
        <v>3630</v>
      </c>
      <c r="AI178" s="1" t="s">
        <v>3631</v>
      </c>
      <c r="AJ178" s="1" t="s">
        <v>3632</v>
      </c>
      <c r="AL178" s="1" t="s">
        <v>3633</v>
      </c>
      <c r="AP178" s="1" t="s">
        <v>3634</v>
      </c>
      <c r="AR178" s="1" t="s">
        <v>3635</v>
      </c>
      <c r="AY178" s="1" t="s">
        <v>3636</v>
      </c>
      <c r="BA178" s="1" t="s">
        <v>3637</v>
      </c>
      <c r="BE178" s="1" t="s">
        <v>3638</v>
      </c>
      <c r="BG178" s="1" t="s">
        <v>3576</v>
      </c>
      <c r="BH178" s="2" t="s">
        <v>3577</v>
      </c>
      <c r="BI178" s="1" t="s">
        <v>523</v>
      </c>
      <c r="BJ178" s="1" t="s">
        <v>3639</v>
      </c>
      <c r="BN178" s="1">
        <v>16.8</v>
      </c>
      <c r="BO178" s="1" t="s">
        <v>3640</v>
      </c>
      <c r="BP178" s="1">
        <v>27.0</v>
      </c>
      <c r="BQ178" s="1" t="s">
        <v>3641</v>
      </c>
      <c r="BU178" s="1" t="s">
        <v>3642</v>
      </c>
    </row>
    <row r="179">
      <c r="A179" s="1" t="s">
        <v>3643</v>
      </c>
      <c r="B179" s="1" t="str">
        <f>IFERROR(__xludf.DUMMYFUNCTION("GOOGLETRANSLATE(A:A, ""en"", ""te"")"),"డోర్నియర్ డు 10")</f>
        <v>డోర్నియర్ డు 10</v>
      </c>
      <c r="C179" s="1" t="s">
        <v>3644</v>
      </c>
      <c r="D179" s="1" t="str">
        <f>IFERROR(__xludf.DUMMYFUNCTION("GOOGLETRANSLATE(C:C, ""en"", ""te"")"),"డోర్నియర్ DO 10, మొదట నియమించిన డోర్నియర్ DO C4, ఇది ప్రపంచ యుద్ధానికి పూర్వం II జర్మన్ విమానం యొక్క రీచ్స్‌లఫ్ట్‌ఫహ్ర్ట్మినెరియం (RLM) ఇచ్చిన పేరు. ఇది రెండు-సీట్ల పారాసోల్-వింగ్ మోనోప్లేన్, ఇది పోరాట యోధునిగా ఉపయోగించటానికి ఉద్దేశించబడింది. రెండు-సీట్ల "&amp;"ఫైటర్ కోసం అవసరాన్ని తీర్చడానికి 1931 లో రెండు ప్రోటోటైప్‌లు నిర్మించబడ్డాయి. ఉత్పత్తి ఉత్తర్వును పొందడంలో విఫలమైన తరువాత, STOL పరీక్షల కోసం టిల్టింగ్ ఇంజిన్ ఇన్‌స్టాలేషన్ మరియు ప్రొపెల్లర్లను తగినట్లుగా పరీక్షించడానికి DO C4 / DO 10 ఉపయోగించబడింది. (ఈ మో"&amp;"డల్ గురించి సమాచారం రావడం కష్టం మరియు C1/C4/10 మధ్య సంబంధం యొక్క స్వభావం ఇంకా పూర్తిగా పరిష్కరించబడలేదు)")</f>
        <v>డోర్నియర్ DO 10, మొదట నియమించిన డోర్నియర్ DO C4, ఇది ప్రపంచ యుద్ధానికి పూర్వం II జర్మన్ విమానం యొక్క రీచ్స్‌లఫ్ట్‌ఫహ్ర్ట్మినెరియం (RLM) ఇచ్చిన పేరు. ఇది రెండు-సీట్ల పారాసోల్-వింగ్ మోనోప్లేన్, ఇది పోరాట యోధునిగా ఉపయోగించటానికి ఉద్దేశించబడింది. రెండు-సీట్ల ఫైటర్ కోసం అవసరాన్ని తీర్చడానికి 1931 లో రెండు ప్రోటోటైప్‌లు నిర్మించబడ్డాయి. ఉత్పత్తి ఉత్తర్వును పొందడంలో విఫలమైన తరువాత, STOL పరీక్షల కోసం టిల్టింగ్ ఇంజిన్ ఇన్‌స్టాలేషన్ మరియు ప్రొపెల్లర్లను తగినట్లుగా పరీక్షించడానికి DO C4 / DO 10 ఉపయోగించబడింది. (ఈ మోడల్ గురించి సమాచారం రావడం కష్టం మరియు C1/C4/10 మధ్య సంబంధం యొక్క స్వభావం ఇంకా పూర్తిగా పరిష్కరించబడలేదు)</v>
      </c>
      <c r="E179" s="1" t="s">
        <v>3645</v>
      </c>
      <c r="M179" s="1" t="s">
        <v>1724</v>
      </c>
      <c r="N179" s="1" t="str">
        <f>IFERROR(__xludf.DUMMYFUNCTION("GOOGLETRANSLATE(M:M, ""en"", ""te"")"),"ఫైటర్ విమానం")</f>
        <v>ఫైటర్ విమానం</v>
      </c>
      <c r="O179" s="1" t="s">
        <v>1725</v>
      </c>
      <c r="P179" s="1" t="s">
        <v>2879</v>
      </c>
      <c r="Q179" s="1" t="str">
        <f>IFERROR(__xludf.DUMMYFUNCTION("GOOGLETRANSLATE(P:P, ""en"", ""te"")"),"డోర్నియర్ ఫ్లూగ్జీగ్వెర్కే")</f>
        <v>డోర్నియర్ ఫ్లూగ్జీగ్వెర్కే</v>
      </c>
      <c r="R179" s="1" t="s">
        <v>2880</v>
      </c>
      <c r="U179" s="1" t="s">
        <v>3646</v>
      </c>
      <c r="AA179" s="1" t="s">
        <v>3647</v>
      </c>
      <c r="AF179" s="1" t="s">
        <v>3648</v>
      </c>
      <c r="BG179" s="1" t="s">
        <v>408</v>
      </c>
      <c r="BH179" s="2" t="s">
        <v>522</v>
      </c>
      <c r="FF179" s="1" t="s">
        <v>3649</v>
      </c>
      <c r="FG179" s="1" t="s">
        <v>3650</v>
      </c>
    </row>
    <row r="180">
      <c r="A180" s="1" t="s">
        <v>3651</v>
      </c>
      <c r="B180" s="1" t="str">
        <f>IFERROR(__xludf.DUMMYFUNCTION("GOOGLETRANSLATE(A:A, ""en"", ""te"")"),"రోటర్ నెమెర్")</f>
        <v>రోటర్ నెమెర్</v>
      </c>
      <c r="C180" s="1" t="s">
        <v>3652</v>
      </c>
      <c r="D180" s="1" t="str">
        <f>IFERROR(__xludf.DUMMYFUNCTION("GOOGLETRANSLATE(C:C, ""en"", ""te"")"),"రోటర్ నెమెరె లేదా జస్ట్ నెమెర్ హంగేరియన్ హై పెర్ఫార్మెన్స్, సింగిల్ సీట్ సెయిల్ ప్లేన్ 1936 లో బెర్లిన్ ఒలింపిక్ క్రీడలతో పాటు 1936 ఇస్టస్ గ్లైడింగ్ ప్రదర్శన కోసం రూపొందించబడింది మరియు నిర్మించబడింది. ఇస్టస్ ఇంటర్నేషనల్ పెరుగుతున్న ప్రదర్శన అదే సమయంలో మరి"&amp;"యు 1936 ఒలింపిక్స్ మాదిరిగానే జరిగింది, తరువాతి ఆటలలో ఒలింపిక్ క్రమశిక్షణగా గ్లైడింగ్ చేసినందుకు కేసు పెట్టారు. ఈ ప్రతిపాదన అంగీకరించబడింది మరియు 1940 ఒలింపిక్స్‌లో రెండవ ప్రపంచ యుద్ధం జోక్యం చేసుకోకపోతే ఈ సంఘటనలు జరిగాయి. [1] రోటర్, విజయవంతమైన కరాకన్ రూప"&amp;"కల్పనలో తన అనుభవాన్ని ఉపయోగించి, హంగరీ ప్రతినిధి అయిన నెమెరెను రూపకల్పన మరియు ఎగురుతూ రెండింటికీ బాధ్యత వహించాడు. [2] కరాకాన్ నుండి నెమెరె యొక్క పురోగతి వింగ్ మరియు దాని మౌంటులో చాలా స్పష్టంగా ఉంది. ఫ్యూజ్‌లేజ్‌కు సవరించిన పీఠం మౌంటు పోయింది మరియు బదులుగా"&amp;" నెమెరెలో 1,150 మిమీ (45.3 అంగుళాలు) స్పాన్ సెంటర్ విభాగంలో భుజం వింగ్ ఉంది. రెక్క ఒక కాంటిలివర్ నిర్మాణం, మునుపటి లిఫ్ట్ స్ట్రట్స్ లేకుండా, బాహ్యంగా విభిన్నమైన సెంటర్ విభాగం [2] మరియు 2 ° డైహెడ్రల్ తో రూట్ నుండి చిట్కా వరకు ప్రణాళికలో నిరంతరం దెబ్బతింది."&amp;" [3] వింగ్ విభాగంలో కూడా నిరంతర టేపర్ ఉంది; రోటర్ గోటింగెన్ ఎయిర్‌ఫాయిల్స్‌కు గో 646 ఉపయోగించి మూలానికి 19% తీగతో మందంగా తిరిగి వచ్చింది, గో 535 ద్వారా సన్నగా, తక్కువ కేంబర్డ్, చిట్కా వరకు మారుతుంది. [2] కరాకన్ మాదిరిగానే, నెమెరెకు ప్రధాన స్పార్ కంటే ముంద"&amp;"ు ప్లైవుడ్ కవర్ డి-బాక్స్ ఉంది, కానీ, బాహ్య స్ట్రట్స్ లేనందున, ప్లైవుడ్ లోపలి రెక్కను ఎక్కువ వికర్ణ అంతర్గత డ్రాగ్ స్ట్రట్‌కు కప్పాడు. రెక్కలు ఫాబ్రిక్ కప్పబడి ఉన్నాయి. విస్తృత తీగ ఐలెరాన్స్ బయటి 60% రెక్కలను ఆక్రమించారు, ఇది ఎలిప్టికల్ చిట్కాలలో ముగిసింద"&amp;"ి. [2] ఫ్యూజ్‌లేజ్ ఒక ప్లై-కప్పబడిన సెమీ-మోనోకోక్, ఇది క్రాస్ సెక్షన్‌లో ఆకారంలో ఉంటుంది, ఇది రెక్క వెనుక గణనీయంగా దెబ్బతింది. పందిరి ఒక కలప ఫ్రేమ్డ్ మల్టీ-ట్రాన్స్పరెన్సీ యూనిట్, ఇది కరాకాన్‌లో మాదిరిగానే ఉంటుంది, కానీ మరిన్ని ప్యానెల్స్‌తో, ఇది ఎగువ ఫార"&amp;"్వర్డ్ ఫ్యూజ్‌లేజ్ యొక్క ఆకృతులను దాదాపు రెక్కల ప్రముఖ అంచుకు తిరిగి భద్రపరిచింది. తోక సాంప్రదాయంగా ఉంది, ఆల్-కదిలే టెయిల్‌ప్లేన్‌తో, ఎక్కువగా ఫాబ్రిక్ కప్పబడి ఉంటుంది. చిన్న, ఇరుకైన ఫిన్ మీద అమర్చిన చుక్కాని సమతుల్యత, గుండ్రంగా మరియు నిండి ఉంది. నెమెర్ ఒ"&amp;"క చిన్న, రెండు చక్రాల డాలీ నుండి బయలుదేరి, ఫార్వర్డ్ ఫ్యూజ్‌లేజ్ కింద పొడవైన స్కిడ్‌లోకి దిగాడు, వెనుక భాగంలో ఎస్ స్టీల్ టెయిల్‌స్కిడ్ సహాయపడింది. [2] ఆగస్టు 4 న బెర్లిన్-స్టాకెన్ ఎయిర్‌ఫీల్డ్‌లో జరిగిన ప్రదర్శనలకు కొద్ది రోజుల ముందు నెమెర్ 25 జూలై 1936 న"&amp;" మొదటిసారిగా ప్రయాణించారు. [4] ఆస్ట్రియా, బల్గేరియా, జర్మనీ, ఇటలీ, స్విట్జర్లాండ్ మరియు యుగోస్లేవియా నుండి వచ్చిన సెయిల్ ప్లేన్లు నెమెరే పక్కన ప్రయాణించాయి. ఒక వారం తరువాత, బెర్లిన్‌కు దక్షిణాన 24 కిలోమీటర్ల (15 మైళ్ళు) రాంగ్స్‌డోర్ఫ్ నుండి, రోటర్ కీల్‌కు"&amp;" విమానంలో ప్రయాణించాడు, అక్కడ ఆటల యొక్క సెయిలింగ్ ఈవెంట్స్ ఆధారంగా ఉన్నాయి. అతను ముందు రోజు తన లక్ష్యాన్ని నామినేట్ చేశాడు మరియు 3 గంటలు 53 నిమిషాల్లో 326.5 కిమీ (202.9 మైళ్ళు) ను కవర్ చేశాడు. ఇది 1936 లో ఐరోపాలో పొడవైన గ్లైడర్ ఫ్లైట్ మరియు ఇస్టస్ బంగారు "&amp;"పతకాన్ని రోటర్ గెలుచుకుంది. [2] [3] 13 జూన్ 1937 న, నెమెరె ఒక బంగీ-కార్డ్ ప్రయోగంలో దెబ్బతింది మరియు గోప్‌పింగెన్ ఎయిర్‌బ్రేక్స్‌తో పునర్నిర్మించబడింది, ఐలెరాన్ జాయింట్ సర్దుబాటు లివర్, గతంలో పైలట్ తల వెనుక, ఇన్స్ట్రుమెంట్ ప్యానెల్ [3] మరియు వెనుక పందిరి "&amp;"సైడ్-ఓపెనింగ్ కింద కదిలింది. దీర్ఘచతురస్రాకార ఎపర్చర్‌తో. [2] బుడాపెస్ట్ యొక్క పశ్చిమాన టోరోస్ వద్ద ఉన్న దాని స్థావరం దగ్గర వాలు పెరుగుతున్న కొన్ని సుదూర క్రాస్ కంట్రీ విమానాలు తయారు చేయబడ్డాయి వెస్ట్ రొమేనియాలో సియుసియా, ఎక్కువ రికార్డులు లేనప్పటికీ. తరు"&amp;"వాత రెండవ ప్రపంచ యుద్ధంలో ఇది కొద్దిగా దెబ్బతింది, కాని ఎగిరే స్థితికి పునరుద్ధరించబడింది. 1948 లో ఇది విచ్ఛిన్నమైంది. [3] సైమన్స్ నుండి డేటా (2006) pp.194-5 [2] సాధారణ లక్షణాల పనితీరు")</f>
        <v>రోటర్ నెమెరె లేదా జస్ట్ నెమెర్ హంగేరియన్ హై పెర్ఫార్మెన్స్, సింగిల్ సీట్ సెయిల్ ప్లేన్ 1936 లో బెర్లిన్ ఒలింపిక్ క్రీడలతో పాటు 1936 ఇస్టస్ గ్లైడింగ్ ప్రదర్శన కోసం రూపొందించబడింది మరియు నిర్మించబడింది. ఇస్టస్ ఇంటర్నేషనల్ పెరుగుతున్న ప్రదర్శన అదే సమయంలో మరియు 1936 ఒలింపిక్స్ మాదిరిగానే జరిగింది, తరువాతి ఆటలలో ఒలింపిక్ క్రమశిక్షణగా గ్లైడింగ్ చేసినందుకు కేసు పెట్టారు. ఈ ప్రతిపాదన అంగీకరించబడింది మరియు 1940 ఒలింపిక్స్‌లో రెండవ ప్రపంచ యుద్ధం జోక్యం చేసుకోకపోతే ఈ సంఘటనలు జరిగాయి. [1] రోటర్, విజయవంతమైన కరాకన్ రూపకల్పనలో తన అనుభవాన్ని ఉపయోగించి, హంగరీ ప్రతినిధి అయిన నెమెరెను రూపకల్పన మరియు ఎగురుతూ రెండింటికీ బాధ్యత వహించాడు. [2] కరాకాన్ నుండి నెమెరె యొక్క పురోగతి వింగ్ మరియు దాని మౌంటులో చాలా స్పష్టంగా ఉంది. ఫ్యూజ్‌లేజ్‌కు సవరించిన పీఠం మౌంటు పోయింది మరియు బదులుగా నెమెరెలో 1,150 మిమీ (45.3 అంగుళాలు) స్పాన్ సెంటర్ విభాగంలో భుజం వింగ్ ఉంది. రెక్క ఒక కాంటిలివర్ నిర్మాణం, మునుపటి లిఫ్ట్ స్ట్రట్స్ లేకుండా, బాహ్యంగా విభిన్నమైన సెంటర్ విభాగం [2] మరియు 2 ° డైహెడ్రల్ తో రూట్ నుండి చిట్కా వరకు ప్రణాళికలో నిరంతరం దెబ్బతింది. [3] వింగ్ విభాగంలో కూడా నిరంతర టేపర్ ఉంది; రోటర్ గోటింగెన్ ఎయిర్‌ఫాయిల్స్‌కు గో 646 ఉపయోగించి మూలానికి 19% తీగతో మందంగా తిరిగి వచ్చింది, గో 535 ద్వారా సన్నగా, తక్కువ కేంబర్డ్, చిట్కా వరకు మారుతుంది. [2] కరాకన్ మాదిరిగానే, నెమెరెకు ప్రధాన స్పార్ కంటే ముందు ప్లైవుడ్ కవర్ డి-బాక్స్ ఉంది, కానీ, బాహ్య స్ట్రట్స్ లేనందున, ప్లైవుడ్ లోపలి రెక్కను ఎక్కువ వికర్ణ అంతర్గత డ్రాగ్ స్ట్రట్‌కు కప్పాడు. రెక్కలు ఫాబ్రిక్ కప్పబడి ఉన్నాయి. విస్తృత తీగ ఐలెరాన్స్ బయటి 60% రెక్కలను ఆక్రమించారు, ఇది ఎలిప్టికల్ చిట్కాలలో ముగిసింది. [2] ఫ్యూజ్‌లేజ్ ఒక ప్లై-కప్పబడిన సెమీ-మోనోకోక్, ఇది క్రాస్ సెక్షన్‌లో ఆకారంలో ఉంటుంది, ఇది రెక్క వెనుక గణనీయంగా దెబ్బతింది. పందిరి ఒక కలప ఫ్రేమ్డ్ మల్టీ-ట్రాన్స్పరెన్సీ యూనిట్, ఇది కరాకాన్‌లో మాదిరిగానే ఉంటుంది, కానీ మరిన్ని ప్యానెల్స్‌తో, ఇది ఎగువ ఫార్వర్డ్ ఫ్యూజ్‌లేజ్ యొక్క ఆకృతులను దాదాపు రెక్కల ప్రముఖ అంచుకు తిరిగి భద్రపరిచింది. తోక సాంప్రదాయంగా ఉంది, ఆల్-కదిలే టెయిల్‌ప్లేన్‌తో, ఎక్కువగా ఫాబ్రిక్ కప్పబడి ఉంటుంది. చిన్న, ఇరుకైన ఫిన్ మీద అమర్చిన చుక్కాని సమతుల్యత, గుండ్రంగా మరియు నిండి ఉంది. నెమెర్ ఒక చిన్న, రెండు చక్రాల డాలీ నుండి బయలుదేరి, ఫార్వర్డ్ ఫ్యూజ్‌లేజ్ కింద పొడవైన స్కిడ్‌లోకి దిగాడు, వెనుక భాగంలో ఎస్ స్టీల్ టెయిల్‌స్కిడ్ సహాయపడింది. [2] ఆగస్టు 4 న బెర్లిన్-స్టాకెన్ ఎయిర్‌ఫీల్డ్‌లో జరిగిన ప్రదర్శనలకు కొద్ది రోజుల ముందు నెమెర్ 25 జూలై 1936 న మొదటిసారిగా ప్రయాణించారు. [4] ఆస్ట్రియా, బల్గేరియా, జర్మనీ, ఇటలీ, స్విట్జర్లాండ్ మరియు యుగోస్లేవియా నుండి వచ్చిన సెయిల్ ప్లేన్లు నెమెరే పక్కన ప్రయాణించాయి. ఒక వారం తరువాత, బెర్లిన్‌కు దక్షిణాన 24 కిలోమీటర్ల (15 మైళ్ళు) రాంగ్స్‌డోర్ఫ్ నుండి, రోటర్ కీల్‌కు విమానంలో ప్రయాణించాడు, అక్కడ ఆటల యొక్క సెయిలింగ్ ఈవెంట్స్ ఆధారంగా ఉన్నాయి. అతను ముందు రోజు తన లక్ష్యాన్ని నామినేట్ చేశాడు మరియు 3 గంటలు 53 నిమిషాల్లో 326.5 కిమీ (202.9 మైళ్ళు) ను కవర్ చేశాడు. ఇది 1936 లో ఐరోపాలో పొడవైన గ్లైడర్ ఫ్లైట్ మరియు ఇస్టస్ బంగారు పతకాన్ని రోటర్ గెలుచుకుంది. [2] [3] 13 జూన్ 1937 న, నెమెరె ఒక బంగీ-కార్డ్ ప్రయోగంలో దెబ్బతింది మరియు గోప్‌పింగెన్ ఎయిర్‌బ్రేక్స్‌తో పునర్నిర్మించబడింది, ఐలెరాన్ జాయింట్ సర్దుబాటు లివర్, గతంలో పైలట్ తల వెనుక, ఇన్స్ట్రుమెంట్ ప్యానెల్ [3] మరియు వెనుక పందిరి సైడ్-ఓపెనింగ్ కింద కదిలింది. దీర్ఘచతురస్రాకార ఎపర్చర్‌తో. [2] బుడాపెస్ట్ యొక్క పశ్చిమాన టోరోస్ వద్ద ఉన్న దాని స్థావరం దగ్గర వాలు పెరుగుతున్న కొన్ని సుదూర క్రాస్ కంట్రీ విమానాలు తయారు చేయబడ్డాయి వెస్ట్ రొమేనియాలో సియుసియా, ఎక్కువ రికార్డులు లేనప్పటికీ. తరువాత రెండవ ప్రపంచ యుద్ధంలో ఇది కొద్దిగా దెబ్బతింది, కాని ఎగిరే స్థితికి పునరుద్ధరించబడింది. 1948 లో ఇది విచ్ఛిన్నమైంది. [3] సైమన్స్ నుండి డేటా (2006) pp.194-5 [2] సాధారణ లక్షణాల పనితీరు</v>
      </c>
      <c r="E180" s="1" t="s">
        <v>3653</v>
      </c>
      <c r="M180" s="1" t="s">
        <v>2205</v>
      </c>
      <c r="N180" s="1" t="str">
        <f>IFERROR(__xludf.DUMMYFUNCTION("GOOGLETRANSLATE(M:M, ""en"", ""te"")"),"అధిక పనితీరు గల సెయిల్ ప్లేన్")</f>
        <v>అధిక పనితీరు గల సెయిల్ ప్లేన్</v>
      </c>
      <c r="O180" s="1" t="s">
        <v>3654</v>
      </c>
      <c r="P180" s="1" t="s">
        <v>3655</v>
      </c>
      <c r="Q180" s="1" t="str">
        <f>IFERROR(__xludf.DUMMYFUNCTION("GOOGLETRANSLATE(P:P, ""en"", ""te"")"),"రాయల్ హంగేరియన్ మరమ్మతు పనులు")</f>
        <v>రాయల్ హంగేరియన్ మరమ్మతు పనులు</v>
      </c>
      <c r="S180" s="1" t="s">
        <v>3656</v>
      </c>
      <c r="T180" s="1" t="str">
        <f>IFERROR(__xludf.DUMMYFUNCTION("GOOGLETRANSLATE(S:S, ""en"", ""te"")"),"లాజోస్ రోటర్")</f>
        <v>లాజోస్ రోటర్</v>
      </c>
      <c r="U180" s="4">
        <v>13356.0</v>
      </c>
      <c r="V180" s="1">
        <v>1.0</v>
      </c>
      <c r="W180" s="1" t="s">
        <v>470</v>
      </c>
      <c r="X180" s="1" t="s">
        <v>3657</v>
      </c>
      <c r="Y180" s="1" t="s">
        <v>3658</v>
      </c>
      <c r="AA180" s="1" t="s">
        <v>3659</v>
      </c>
      <c r="AB180" s="1" t="s">
        <v>3660</v>
      </c>
      <c r="AC180" s="1" t="s">
        <v>2636</v>
      </c>
      <c r="AR180" s="1" t="s">
        <v>3661</v>
      </c>
      <c r="BG180" s="1" t="s">
        <v>1460</v>
      </c>
      <c r="BH180" s="2" t="s">
        <v>1461</v>
      </c>
      <c r="BN180" s="1">
        <v>17.39</v>
      </c>
      <c r="BO180" s="1" t="s">
        <v>3662</v>
      </c>
      <c r="BP180" s="1">
        <v>26.0</v>
      </c>
      <c r="BQ180" s="1" t="s">
        <v>3663</v>
      </c>
      <c r="BR180" s="1" t="s">
        <v>3664</v>
      </c>
      <c r="BS180" s="1" t="s">
        <v>3665</v>
      </c>
    </row>
    <row r="181">
      <c r="A181" s="1" t="s">
        <v>3666</v>
      </c>
      <c r="B181" s="1" t="str">
        <f>IFERROR(__xludf.DUMMYFUNCTION("GOOGLETRANSLATE(A:A, ""en"", ""te"")"),"ఎక్లిప్స్ 500")</f>
        <v>ఎక్లిప్స్ 500</v>
      </c>
      <c r="C181" s="1" t="s">
        <v>3667</v>
      </c>
      <c r="D181" s="1" t="str">
        <f>IFERROR(__xludf.DUMMYFUNCTION("GOOGLETRANSLATE(C:C, ""en"", ""te"")"),"ఎక్లిప్స్ 500 అనేది ఎక్లిప్స్ ఏరోస్పేస్ EA500 కు మార్కెటింగ్ పేరు, ఇది ఒక చిన్న ఆరు-సీట్ల అమెరికన్ బిజినెస్ జెట్ విమానం మొదట ఎక్లిప్స్ ఏవియేషన్ చేత తయారు చేయబడింది మరియు తరువాత ఎక్లిప్స్ ఏరోస్పేస్ చేత అప్‌గ్రేడ్ చేయబడింది మరియు విక్రయించబడింది. ఎక్లిప్స్ "&amp;"500 2006 చివరలో పంపిణీ చేయబడినప్పుడు చాలా తేలికపాటి జెట్లలో కొత్త తరగతిలో మొదటిది అయ్యింది. ఈ విమానం రెండు తేలికపాటి ప్రాట్ &amp; విట్నీ కెనడా పిడబ్ల్యు 610 ఎఫ్ టర్బోఫాన్ ఇంజిన్లతో శక్తిని కలిగి ఉంది. నిధుల కొరత కారణంగా ఎక్లిప్స్ 500 యొక్క ఉత్పత్తి అక్టోబర్ 2"&amp;"008 లో నిలిపివేయబడింది మరియు కంపెనీ 25 నవంబర్ 2008 న 11 వ అధ్యాయంలో దివాలా తీసింది. [3] [4] సంస్థ 24 ఫిబ్రవరి 2009 న 7 వ అధ్యాయం లిక్విడేషన్‌లోకి ప్రవేశించింది. [5] సుదీర్ఘ అధ్యాయం 7 విధానం తరువాత, ఎక్లిప్స్ ఏరోస్పేస్ 20 ఆగస్టు 2009 న మాజీ ఎక్లిప్స్ ఏవియే"&amp;"షన్ నుండి ఆస్తుల యొక్క కొత్త యజమానిగా ధృవీకరించబడింది మరియు 1 సెప్టెంబర్ 2009 న వ్యాపారం కోసం ప్రారంభించబడింది. అక్టోబర్ 2011 లో ఎక్లిప్స్ ఏరోస్పేస్ విమానం యొక్క కొత్త వెర్షన్‌ను ప్రకటించింది, ఎక్లిప్స్ 550, ఇది ఉత్పత్తిలో 500 స్థానంలో ఉంది, డెలివరీలు 201"&amp;"3 నుండి ప్రారంభమవుతాయి. [6] [7] [8] ఏప్రిల్ 2015 లో, ఎక్లిప్స్ ఏరోస్పేస్ కెస్ట్రెల్ విమానాలతో విలీనం చేయబడింది, ఇది ఫిబ్రవరి 2021 లో 7 వ అధ్యాయంలో దివాలా తీసింది. ఎక్లిప్స్ 500 విలియమ్స్ వి-జెట్ II పై ఆధారపడింది, ఇది బర్ట్ రుటాన్ యొక్క స్కేల్డ్ కాంపోజిట్స"&amp;"్ చేత రూపొందించబడింది మరియు నిర్మించబడింది 1997 లో విలియమ్స్ ఇంటర్నేషనల్ కోసం. ఇది వారి కొత్త FJX-2 టర్బోఫాన్ ఇంజిన్ కోసం టెస్ట్‌బెడ్ మరియు ప్రదర్శనకారుడిగా ఉపయోగించటానికి ఉద్దేశించబడింది. విమానం మరియు ఇంజిన్ 1997 ఓష్కోష్ ఎయిర్‌షోలో ప్రారంభమైంది. V-JET II"&amp;" ఒక ఫార్వర్డ్-స్వీప్ రెక్కతో, V- తోకతో అన్ని-సమ్మేళనం నిర్మాణాన్ని కలిగి ఉంది, వీటిలో ప్రతి ఫిన్ రెండు ఇంజిన్లలో ఒకదాని యొక్క నాసెల్లెపై అమర్చబడింది. విలియమ్స్ ఈ విమానాన్ని ఉత్పత్తి చేయడానికి ఉద్దేశించలేదు, కానీ ఇది చాలా దృష్టిని ఆకర్షించింది, మరియు విమాన"&amp;"ాలను మరింత అభివృద్ధి చేయడానికి మరియు ఉత్పత్తి చేయడానికి 1998 లో గ్రహణం విమానయానం స్థాపించబడింది. ప్రోగ్రామ్‌తో పాటు ఎక్లిప్స్ ఏవియేషన్ ద్వారా ప్రోటోటైప్ మరియు ఏకైక V-JET II విమానం పొందబడింది మరియు 2001 లో విస్కాన్సిన్‌లోని ఓష్కోష్‌లోని ప్రయోగాత్మక ఎయిర్‌క"&amp;"్రాఫ్ట్ అసోసియేషన్ ఎయిర్‌వెంచర్ మ్యూజియంకు విరాళంగా ఇవ్వబడింది. ఎక్లిప్స్ వ్యవస్థాపకుడు మరియు మాజీ CEO వెర్న్ రాబర్న్ మొదటి వ్యాపార ఎగ్జిక్యూటివ్‌లలో ఒకరు మైక్రోసాఫ్ట్ వద్ద. పర్యవసానంగా, అల్బుకెర్కీ, న్యూ మెక్సికో ఆధారిత ఎక్లిప్స్ ప్రాజెక్ట్ లో బిల్ గేట్స"&amp;"్ ప్రధాన వాటా-హోల్డర్ అయ్యారు. [10] VLJ భావనను అనేక మంది తయారీదారులు అనుసరించారు, మరియు V-JET II ప్రాధమిక VLJ ఇంజిన్లలో ఒకదాని చుట్టూ రూపొందించబడినందున, ఎక్లిప్స్ ఇది మెరుగుపరచడానికి మరియు మార్కెట్ చేయడానికి అనువైన రూపకల్పన అని నమ్మాడు. ఎయిర్ఫ్రేమ్ గణనీయం"&amp;"గా టి-టెయిల్ మరియు స్ట్రెయిట్ రెక్కలతో ఆల్-మెటల్ నిర్మాణంగా పున es రూపకల్పన చేయబడింది. ప్రధాన క్యాబిన్ ఆకారం తప్పనిసరిగా V-JET II నుండి నిలుపుకున్నది. అల్యూమినియం నిర్మాణం ఖర్చుతో కూడుకున్నదని గుర్తించబడింది, కొత్త ఉత్పాదక పద్ధతులు అభివృద్ధి చేయవలసి ఉంటుం"&amp;"ది. ఉపయోగించిన ప్రాధమిక ప్రక్రియలలో ఒకటి ఘర్షణ కదిలించు వెల్డింగ్, దీనిలో చర్మం మరియు అంతర్లీన అల్యూమినియం నిర్మాణం అల్యూమినియం విమానాలకు సాంప్రదాయంగా రివర్ట్‌గా కాకుండా వెల్డింగ్ చేయబడతాయి. యాంటీ-కోరోషన్ బాండింగ్ పద్ధతులు కూడా అభివృద్ధి చేయబడ్డాయి. [11] "&amp;"మెటీరియల్స్ ప్రక్రియలతో పాటు, ఎయిర్‌ఫ్రేమ్‌ను నిర్మించే సాధారణ ప్రక్రియ పున es రూపకల్పన చేయబడింది, ఆటోమోటివ్ పరిశ్రమ నుండి తీసుకున్న పద్ధతులు. సాంప్రదాయకంగా, ఒక విమాన నిర్మాణం ఒక గాలములో అమర్చబడి ఉంటుంది, మరియు చర్మం దాని వెలుపల రివర్ చేయబడుతుంది. ఎక్లిప్"&amp;"స్ 500 కోసం, కాంపోజిట్ ఎయిర్ఫ్రేమ్ తయారీ నుండి పాఠాలు తీసుకోబడ్డాయి, మరియు అల్యూమినియం చర్మం మొదట అచ్చులో వేయబడుతుంది, ఆపై నిర్మాణం దానిలో నిర్మించబడింది. ఫలితం విమానం యొక్క తుది ఆకారం యొక్క మరింత ఖచ్చితమైన నియంత్రణ, దీని ఫలితంగా క్యాబిన్ మరింత బలంగా ఉంటు"&amp;"ంది మరియు అధిక అవకలనకు ఒత్తిడి చేయవచ్చు. అదనంగా, తయారీ పద్ధతులు రూపొందించబడ్డాయి, తద్వారా ఒక సిబ్బంది ఒకే షిఫ్టులో ఎయిర్‌ఫ్రేమ్‌ను సమీకరించవచ్చు. పూర్తి ఇంటీరియర్ 45 నిమిషాల్లో కదిలే అసెంబ్లీ లైన్‌లో ఇన్‌స్టాల్ చేయడానికి రూపొందించబడింది. వాస్తవానికి ఎక్లి"&amp;"ప్స్ ఎక్లిప్స్ 500 కోసం ఒక జత విలియమ్స్ అంతర్జాతీయ EJ-22 ఇంజన్లను (FJ22/FJX-2 యొక్క ఉత్పత్తి వేరియంట్) ఎంచుకుంది, కాని విమానం యొక్క బరువు పెరిగేకొద్దీ, పనితీరు సంతృప్తికరంగా లేదు. ప్రాట్ &amp; విట్నీ కెనడా ఈ ప్రాజెక్టులో పాల్గొనడానికి అంగీకరించింది మరియు వారి"&amp;" పిడబ్ల్యు 615 ఇంజిన్ రూపకల్పనను సవరించారు, దీనిని ప్రాట్ &amp; విట్నీ కెనడా పిడబ్ల్యు 610 ఎఫ్ గా పేర్కొంది. ప్రోటోటైప్ ఎక్లిప్స్ 500 మొదట 2002 లో విలియమ్స్ ఇంజిన్లతో ప్రయాణించింది. [12] కొత్త ఇంజిన్‌లను చేర్చడానికి పున es రూపకల్పన ఫలితంగా అభివృద్ధి కార్యక్రమ"&amp;"ానికి గణనీయమైన ఆలస్యం జరిగింది. కొత్త ఇంజిన్లతో ఎక్లిప్స్ 500 యొక్క మొదటి ఫ్లైట్ డిసెంబర్ 31, 2004 న జరిగింది. [13] ఎక్లిప్స్ పత్రికా ప్రకటన దాని విమానం ""నిశ్శబ్ద జెట్ విమానం"" అని మరియు ఇది ""వాస్తవంగా అన్ని మల్టీ ఇంజిన్ టర్బోప్రాప్ మరియు పిస్టన్ విమానా"&amp;"ల కంటే నిశ్శబ్దంగా ఉంది"" అని పేర్కొంది. [14] ఎక్లిప్స్ 500 కాక్‌పిట్‌లో గ్లాస్ కాక్‌పిట్ టెక్నాలజీ మరియు ఇంటిగ్రేటెడ్ ఏవియానిక్స్ ప్యాకేజీ ఉన్నాయి. అసలు కాన్ఫిగరేషన్‌తో సమస్యలు సిస్టమ్ యొక్క పున ీకరణను కలిగి ఉన్నాయి. మొదటి విమానం ఏవియో అని పిలువబడే అసలు "&amp;"వ్యవస్థను కలిగి ఉంది. తరువాత విమానం అసలు ఏవియో స్థానంలో ఏవియో ఎన్జి వ్యవస్థను కలిగి ఉంది. కొత్త ఏవియానిక్స్ ప్యాకేజీ డిసెంబర్ 2007 లో ధృవీకరించబడింది మరియు ఆ సమయంలో పాత ఏవియో-అమర్చిన విమానం 2008 చివరి నాటికి అదే ప్రమాణానికి తిరిగి అమర్చబడుతుందని ఉద్దేశించ"&amp;"బడింది. [15] దాని పరిచయం సమయంలో, ఎక్లిప్స్ 500 లావటరీ లేకుండా మార్కెట్లో ఉన్న ఏకైక సాధారణ ఏవియేషన్ జెట్, ఈ లక్షణం చాలా మంది అధికారులు మరియు ఇతర జెట్ కొనుగోలుదారులు కలిగి ఉన్నవారు. న్యూయార్క్ టైమ్స్ యొక్క ఆగస్టు 29, 2006 ఎడిషన్‌లోని ఒక వ్యాసం, ""చిన్న విమా"&amp;"న విజయానికి బోర్డులో ఒక లావటరీని కలిగి ఉండటం ముఖ్య కారకంగా ఉంటుందా?"" [16] జూలై 2006 ఎన్బిసి నైట్లీ న్యూస్ విత్ బ్రియాన్ విలియమ్స్ బ్రాడ్‌కాస్ట్ కూడా చర్చించారు ఎక్లిప్స్ 500 యొక్క ఆన్‌బోర్డ్ టాయిలెట్ లేకపోవడం యొక్క సమస్య. [17] ఎక్లిప్స్ 500 లో తమను తాము "&amp;"ఉపశమనం చేసుకోవలసిన ప్రయాణీకులు పోర్టబుల్ కంటైనర్ వెంట తీసుకురావాలి. ఎక్లిప్స్ ఏవియేషన్ యొక్క CEO వెర్న్ రాబర్న్ అతని కంపెనీ కస్టమర్లు చాలా మంది VLJ ను 40–80 నిమిషాల్లో 300–500 మైళ్ల పొడవు నుండి చిన్న విమానాల కోసం ఉపయోగిస్తారని మరియు లావేటరీ సమస్య VLJ కస్ట"&amp;"మర్లకు సమస్య కాదని సూచించారు. [16] ఇప్పుడు పనికిరాని ఆడమ్ ఎయిర్క్రాఫ్ట్ ఇండస్ట్రీస్ యొక్క CEO రిక్ ఆడమ్ అంగీకరించలేదు మరియు ""ప్రజలు బాత్రూమ్ లేకుండా విమానంలో వెళ్ళడం లేదు, కనీసం వారు ఒకటి కంటే ఎక్కువసార్లు చేయరు"" అని చెప్పారు. ఏదేమైనా, ఎక్లిప్స్ 500 ఆర్"&amp;"డర్‌లలో ఎక్కువ భాగం తయారుచేసిన కొత్త ఎయిర్ టాక్సీ సేవా సంస్థలు, టాయిలెట్ కలిగి ఉండటం వారి ప్రయాణీకులలో చాలామందికి ఆందోళన కలిగించదని చూపించిన సర్వేలను నిర్వహించింది. ఇప్పుడు పనికిరాని డేజెట్ యొక్క CEO మాట్లాడుతూ, అతని కంపెనీ ఎక్లిప్స్ 500 ను అధిగమించినా, అ"&amp;"తను తన సంస్థ యొక్క పెద్ద విమానాలను టాయిలెట్ లేకుండా కాన్ఫిగర్ చేసి ఉండేవాడు. [17] ఎక్లిప్స్ 500 27 జూలై 2006 న FAA నుండి తాత్కాలిక రకం ధృవీకరణను పొందింది, విమానం యొక్క PW610F ఇంజిన్‌ను కెనడియన్ అధికారులు ధృవీకరించిన కొద్దిసేపటికే. FAA అడ్మినిస్ట్రేటర్ మార"&amp;"ియన్ బ్లేకీ 2006 ఓష్కోష్ ఎయిర్‌షోలో జరిగిన ప్రత్యేక వేడుకలో రాబర్‌ను తాత్కాలిక ధృవీకరణ పత్రాన్ని సమర్పించారు. ఆ సమయంలో పూర్తి ధృవీకరణ మంజూరు చేయబడలేదు ఎందుకంటే మిశ్రమ వింగ్ చిట్కా ఇంధన ట్యాంకులు FAA మెరుపు సమ్మె ప్రమాణాలకు అనుగుణంగా లేవు. తత్ఫలితంగా, ఎక్ల"&amp;"ిప్స్ అల్యూమినియం నుండి తయారైన మెరుగైన వింగ్టిప్ ఇంధన ట్యాంక్‌ను పరీక్షించడం ప్రారంభించింది. ఎక్లిప్స్ 500 యొక్క ఉత్పత్తిని కూడా ప్రారంభించింది, కాబట్టి పూర్తి ధృవీకరణ సాధించిన తర్వాత విమానం వినియోగదారులకు విడుదల అవుతుంది. పూర్తి రకం ధృవీకరణ చివరికి 30 సె"&amp;"ప్టెంబర్ 2006 న సాధించబడింది. ఆ సమయంలో, ఐదు ఎగిరే ప్రోటోటైప్‌లతో పాటు, 23 విమానాలు ఉత్పత్తిలో ఉన్నాయి మరియు రెండు అప్పటికే పూర్తయ్యాయి. 500 రకం సర్టిఫికేట్ విమానం ఒకే పైలట్‌తో ఐఎఫ్‌ఆర్ కింద ఎగురవేయడానికి అనుమతిస్తుంది. [18] ఎక్లిప్స్ 500 కు 10,000 గంటలు, "&amp;"10,000 చక్రాలు లేదా 10 సంవత్సరాల ప్రారంభ ఎయిర్ఫ్రేమ్ జీవితం ఇవ్వబడింది, ఏది మొదట వచ్చింది. అదనపు అలసట పరీక్షా గ్రహణ గ్రహణం ఏరోస్పేస్ జూన్ 2013 లో FAA ఈ పరిమితిని 20,000 గంటలు లేదా 20,000 చక్రాలకు అపరిమిత క్యాలెండర్ జీవితంతో పెంచగలిగింది. [19] [20] ఎక్లిప్"&amp;"స్ తన FAA ప్రొడక్షన్ సర్టిఫికేట్ 26 ఏప్రిల్ 2007 న అందుకుంది. ఉత్పత్తి ధృవీకరణ పత్రం మంజూరు చేయడానికి ముందు 1 నుండి 11 వరకు సీరియల్ నంబర్లు ఉత్పత్తి చేయబడ్డాయి మరియు ఈ విమానాలు వ్యక్తిగత FAA తనిఖీకి లోబడి ఉన్నాయి. సీరియల్ నంబర్లు 12 మరియు అంతకంటే ఎక్కువ ఉ"&amp;"త్పత్తి సర్టిఫికేట్ నంబర్ 500 కింద నిర్మించబడ్డాయి. [18] [21] ఈ విమానం 25 జూన్ 2008 న విమానంలో ""తెలిసిన ఐసింగ్ పరిస్థితులు"" లోకి తన ధృవీకరణను పొందింది, అయినప్పటికీ ఇది ప్రస్తుత రకం సర్టిఫికేట్ డేటా షీట్కు ఇంకా జోడించబడలేదు, ఇది పునర్విమర్శ 2, 15 జనవరి 2"&amp;"008. [18] [22] జూన్ 2008 లో, ఎక్లిప్స్ 500 యొక్క ధృవీకరణ ప్రక్రియ లోపభూయిష్టంగా ఉందని సూచించిన ఫెడరల్ ఏవియేషన్ అడ్మినిస్ట్రేషన్ ఉద్యోగుల వాదనల దర్యాప్తుతో అమెరికా కాంగ్రెస్ రవాణా శాఖకు ఇన్స్పెక్టర్ జనరల్ కార్యాలయాన్ని నిర్వహించింది. FAA ఎయిర్క్రాఫ్ట్ సర్ట"&amp;"ిఫికేషన్ ఇంజనీర్లకు ప్రాతినిధ్యం వహిస్తున్న నేషనల్ ఎయిర్ ట్రాఫిక్ కంట్రోలర్స్ అసోసియేషన్ సభ్యులు, వారాంతంలో FAA నిర్వాహకులు టైప్ సర్టిఫికేట్ సరిగ్గా జారీ చేయలేదని మరియు ఆ సమయంలో ఈ విమానం అత్యుత్తమ భద్రతా సమస్యలను కలిగి ఉందని ఆరోపిస్తూ ఒక ఫిర్యాదులను దాఖలు"&amp;" చేశారు. FAA ఇది జెట్ యొక్క ధృవీకరణ వెనుక ఉందని పేర్కొంది. అప్పుడు ఎక్లిప్స్ సిఇఒ, వెర్న్ రాబర్న్, 500 ""పూర్తి మరియు మొత్తం అనుగుణ్యత"" లో ఉందని మరియు అతను ఫిర్యాదును కార్మికులు మరియు నిర్వాహకుల మధ్య అంతర్గత FAA సమస్యగా భావించాడని పేర్కొన్నాడు. [23] [24]"&amp;" ధృవీకరణ ఇంజనీర్లకు ప్రాతినిధ్యం వహిస్తున్న యూనియన్ వ్యక్తం చేసిన ఆందోళనలు: [25] ఫెడరల్ ఏవియేషన్ అడ్మినిస్ట్రేషన్ 11 ఆగస్టు 2008 న ఎక్లిప్స్ 500 యొక్క ధృవీకరణపై 30 రోజుల ప్రత్యేక సమీక్షను ప్రారంభించినట్లు ప్రకటించింది. ఈ సమీక్షకు మాజీ జెర్రీ మాక్ నేతృత్వం"&amp;"లో ఉంది బోయింగ్ సేఫ్టీ ఎగ్జిక్యూటివ్. సమీక్ష బృందం యొక్క మిగిలిన భాగం అసలు ధృవీకరణ ప్రయత్నంలో పాల్గొనని సిబ్బందితో కూడి ఉంది. విమాన భద్రత, విమాన ట్రిమ్ యొక్క ధృవీకరణ, ఫ్లాప్స్, డిస్ప్లే స్క్రీన్ బ్లాంకింగ్ మరియు స్టాల్ స్పీడ్ సమస్యలను పరిశీలించడానికి ధృవీ"&amp;"కరణ సమీక్ష బృందం తప్పనిసరి చేయబడింది. [26] ఎక్లిప్స్ ఏవియేషన్ సీఈఓ రోల్ పైపర్ FAA సమీక్షకు ప్రతిస్పందనగా ఈ క్రింది ప్రకటనను విడుదల చేశారు: [27] ""ఎటువంటి సందేహం లేకుండా, ఈ ప్రత్యేక సమీక్ష మనకు ఇప్పటికే తెలిసిన వాటిని వెలికితీస్తుంది - ఎక్లిప్స్ 500 20 సంవ"&amp;"త్సరాలలో సేవల్లోకి సురక్షితమైన కొత్త విమానం పరిచయాన్ని సూచిస్తుంది, కస్టమర్ భద్రత ఎల్లప్పుడూ ఎక్లిప్స్‌లో ప్రాధాన్యతనిస్తుంది, మరియు ఈ విమానం యొక్క ధృవీకరణ గురించి ఏవైనా దోషాలను తొలగించే ఈ పరిశోధన కోసం మేము ఎదురుచూస్తున్నాము. ""[28] 12 సెప్టెంబర్ 2008 న వ"&amp;"ిడుదలైన ధృవీకరణ సమీక్ష ఫలితాలు సూచించబడ్డాయి ధృవీకరణ ప్రక్రియ చెల్లుబాటు అయ్యేది, కాని విమానం యొక్క ట్రిమ్, ట్రిమ్ యాక్యుయేటర్ మరియు ఫైర్-ఎక్స్‌ట్యుయేషర్ సిస్టమ్‌లతో యజమాని-నివేదించిన సమస్యల యొక్క FAA మరియు గ్రహణం విమానయానం ""మూల కారణ విశ్లేషణను నిర్వహించ"&amp;"ాలి"". మరింత నివేదిక సిఫార్సులు సముచితంగా నిర్వహించబడని అంతర్గత FAA ప్రక్రియలను పరిష్కరించాయి. [29] యాక్టింగ్ FAA అడ్మినిస్ట్రేటర్ రాబర్ట్ స్టుర్గెల్ సమీక్ష నివేదికపై ఇలా స్పందిస్తూ: ""ఈ విమానం ఈ విమానం ధృవీకరించడంలో మేము సరైన కాల్ చేసినప్పటికీ, మేము ఉపయో"&amp;"గించిన ప్రక్రియ మంచి సమన్వయం చేయబడి ఉండాలి. మేము ధృవీకరించడం కొనసాగిస్తున్నప్పుడు ఈ సిఫార్సులు అమూల్యమైనవి కావు. ఈ కొత్త రకాల విమానాలు. ""[29] FAA ప్యానెల్‌కు సమాంతర దర్యాప్తును యుఎస్ హౌస్ ఆఫ్ రిప్రజెంటేటివ్స్ ఏవియేషన్ సబ్‌కమిటీ నిర్వహించింది. [30] [31] హ"&amp;"ౌస్ ఏవియేషన్ సబ్‌కమిటీ 17 సెప్టెంబర్ 2008 న ట్రాన్స్‌పోర్టేషన్ డిపార్ట్‌మెంట్‌కు ఇన్స్పెక్టర్ జనరల్ కాల్విన్ స్కోవెల్ నుండి సాక్ష్యం విన్నది. FAA ఉద్యోగులను FAA మేనేజ్‌మెంట్ సూచించినట్లు మరియు పరీక్షతో సంబంధం లేకుండా, ఎక్లిప్స్ 500 యొక్క ధృవీకరణ కోసం లక్ష"&amp;"్య తేదీని నిర్ణయించారని ఆయన సాక్ష్యమిచ్చారు. ఫ్లయింగ్ ఫలితాలు. ""ఇది క్యాలెండర్ నడిచే ప్రక్రియ ... ముందుగా నిర్ణయించిన ఫలితంతో"" అని స్కోవెల్ చెప్పారు. [30] FAA అడ్మినిస్ట్రేటర్ రాబర్ట్ స్టుర్గెల్ ఇటీవల FAA ఎక్లిప్స్‌కు ప్రదానం చేసిన ఉత్పత్తి ధృవీకరణ పత్ర"&amp;"ాన్ని కూడా సమీక్షిస్తోందని స్కోవెల్ వాంగ్మూలం ఇచ్చారు. [30] యుఎస్ ప్రతినిధి రాబిన్ హేస్, (రిపబ్లికన్, నార్త్ కరోలినా) ఎక్లిప్స్ జెట్ ఎగరడానికి సురక్షితమైన విమానం కాదా అని స్కోవెల్ను అడిగారు. స్కోవెల్ ఇలా అన్నాడు, ""నా కార్యాలయానికి ఇది సురక్షితం కాదని ఆధా"&amp;"రాలు లేవు."" సెప్టెంబర్ 30, 2006 న FAA కలిగి ఉన్న సమాచారాన్ని ఇచ్చినప్పుడు, టైప్ సర్టిఫికేట్ లభించినప్పుడు, ""టైప్ సర్టిఫికేట్ మంజూరు చేయడాన్ని వాయిదా వేయడం సహేతుకమైన నిర్ణయం"" అని స్కోవెల్ తరువాత జోడించారు. [30] హౌస్ ఏవియేషన్ కమిటీ 17 సెప్టెంబర్ 2008 న ప"&amp;"్రస్తుత మరియు మాజీ FAA ఉద్యోగుల బృందం నుండి విన్నది. ఎక్లిప్స్ 500 ధృవీకరణ కోసం పేర్కొన్న కాలక్రమం పూర్తి కావడానికి FAA మేనేజ్‌మెంట్ నుండి స్థిరమైన ఒత్తిడి ఉందని వారు పేర్కొన్నారు. ధృవీకరణ ప్రక్రియలో ""ఒక అంగుళం లోతు"" కంటే ఎక్కువగా కనిపించవద్దని వారికి చ"&amp;"ెప్పబడింది. అదే విచారణలలో FAA నిర్వాహకులు వారి ధృవీకరణ పద్ధతులను సమర్థించారు మరియు అనేక మంది ఉద్యోగుల ఆరోపణలను తిరస్కరించారు. [30] ప్రైవేట్ ఉపయోగం కోసం యూరోపియన్ ఏవియేషన్ సేఫ్టీ ఏజెన్సీ సర్టిఫికేషన్ 21 నవంబర్ 2008 న సాధించబడింది. ఈ ఏవియో ఎన్జి 1.5 ఏవియాని"&amp;"క్స్ సిస్టమ్, మూడవ వైఖరి సూచిక మరియు డ్యూయల్ మోడ్ ఎస్ ట్రాన్స్‌పాండర్‌లతో సహా, ఈ విమానం FAA ధృవీకరణ నుండి భిన్నంగా ఉండాలి. [32] 24 జూన్ 2009 న EASA ఎక్లిప్స్ 500 యొక్క టైప్ సర్టిఫికెట్‌ను నిలిపివేస్తూ ఒక ప్రకటన విడుదల చేసింది, ""EASA టైప్ సర్టిఫికేట్ యొక్"&amp;"క ప్రస్తుత హోల్డర్ EASA.IM.A.171 10 జూన్ 2009 న, EASA టైప్ సర్టిఫికెట్‌ను నిలిపివేయడానికి ఏజెన్సీ నిర్ణయం గురించి తెలియజేయబడింది 12 జూన్ 2009 నుండి EASA.IM.A.171 ప్రభావంతో. "" సస్పెన్షన్‌కు ఎటువంటి కారణం ప్రకటించబడలేదు. [33] [34] 28 అక్టోబర్ 2009 న, EASA "&amp;"EA500 యొక్క టైప్ సర్టిఫికెట్‌లో హోల్డర్ పేరును మార్చింది, కానీ దాన్ని తిరిగి మార్చలేదు. [35] డిసెంబర్ 2006 ప్రారంభంలో మరియు మార్చి 2007 లో, ఎక్లిప్స్ ప్రారంభ స్పెసిఫికేషన్లలో అనేక మార్పులను వినియోగదారులకు లేఖలతో ప్రకటించింది, వీటితో సహా: ఈ చర్యలు క్రూయిజ్"&amp;" వేగాన్ని 360 నుండి 370 kn TAS కి పెంచుతాయని మరియు 1055 నుండి NBAA IFR పరిధిని పెంచుతాయని భావిస్తున్నారు 1125 nmi కు. ఇప్పటికే డెలివరీ చేసిన ప్రారంభ డెలివరీలతో సహా అన్ని విమానాలు ఈ కొత్త ప్రమాణానికి అప్‌గ్రేడ్ చేయబడతాయి. [36] జూన్ 12, 2008 న, ఫెడరల్ ఏవియే"&amp;"షన్ అడ్మినిస్ట్రేషన్ చికాగో యొక్క మిడ్‌వే విమానాశ్రయంలో జరిగిన సంఘటన తరువాత, అత్యవసర వాయువ్య దిశను ప్రకటన 2008-13-51 గ్రౌండింగ్ ఆల్ ఎక్లిప్స్ 500 లను విడుదల చేసింది. [37] జాతీయ రవాణా భద్రతా బోర్డు దర్యాప్తు ప్రకారం, ""హెడ్‌విండ్స్‌లో సిబ్బంది అకస్మాత్తుగా"&amp;" మార్పును ఎదుర్కొన్నప్పుడు విమానం మిడ్‌వేలో దిగడానికి ప్రయత్నిస్తోంది, పైలట్ శక్తిని పెంచడం ద్వారా ఎదుర్కోవటానికి ప్రయత్నించింది, ప్రామాణిక పద్ధతి. కానీ పైలట్ అధికారాన్ని తగ్గించడానికి ప్రయత్నించినప్పుడు కొన్ని సెకన్ల తరువాత, విమానం తాకినప్పుడు, ఇంజన్లు గ"&amp;"రిష్ట శక్తికి వేగవంతం కావడం ప్రారంభించాయి. "" పైలట్లు ఓవర్‌షాట్, ఎత్తును పొందారు మరియు ఒక ఇంజిన్‌ను మూసివేసి, చివరికి టైర్లను ఎగిరిపోయిన తప్ప గాయం లేదా నష్టం లేకుండా దిగారు. [38] [39] జూన్ 16, 2008 న ప్రచురించబడిన నివేదికలు మొత్తం 500 లు ప్రకటనకు అనుగుణంగ"&amp;"ా ఉన్నాయని సూచించింది మరియు ప్రకటన జారీ చేయబడిన ఒక రోజులోనే మళ్లీ ఎగరడానికి క్లియర్ చేయబడింది. [40] ఈ సమస్యకు తుది పరిష్కారం థొరెటల్ పరిధిని పెంచడానికి మరియు వెలుపల ఉన్న పరిస్థితిని నివారించడానికి సాఫ్ట్‌వేర్ మార్పు అని కంపెనీ సూచించింది. [41] సీరియల్ నంబ"&amp;"ర్ 267 వద్ద అక్టోబర్ 2008 లో ECRIPSE E-500 యొక్క ఉత్పత్తిని నిలిపివేసింది, అయినప్పటికీ సీరియల్ నంబర్ 266 సంవత్సరంలో చాలా ముందుగానే పూర్తయింది. ఉత్పత్తిని కొనసాగించడానికి లేదా EA500 మరియు 400 లకు కస్టమర్ డిపాజిట్లను తిరిగి చెల్లించడానికి నిధులు లేవని కంపెన"&amp;"ీ సూచించింది మరియు అవి అత్యుత్తమ వ్యాజ్యాలకు సంబంధించినవి. [3] మరింత గ్రహణం 500 లు ఉత్పత్తి చేయబడలేదు. మార్చి 2010 లో ఎక్లిప్స్ ఏరోస్పేస్ మొత్తం గ్రహణం పేరుతో పునరుద్ధరించిన EA500 లను అందించడం ప్రారంభించింది. కంపెనీ ప్రెసిడెంట్ మాసన్ హాలండ్ ఇలా వివరించాడు"&amp;": ""విమానాన్ని అందించడానికి వారి హడావిడిలో, EA500 [ఎక్లిప్స్ ఏవియేషన్ కార్పొరేషన్] యొక్క మాజీ తయారీదారు యజమానులకు 85 శాతం మాత్రమే పూర్తయింది. ఈ విమానాలు గొప్ప ప్రదర్శనకారులు, కానీ ఇప్పటికీ చాలా ముఖ్యమైనవి లేవు లక్షణాలు. మేము ఇప్పుడు EA500 యొక్క డిజైన్ మరి"&amp;"యు ఇంజనీరింగ్ పూర్తి చేసాము. "" ఉపయోగించిన ఎయిర్‌ఫ్రేమ్‌లలో ఇప్పుడు GPS- కపుల్డ్ ఆటోపైలట్లు మరియు విమానంలో తెలిసిన ఐసింగ్ పరికరాల ప్యాకేజీ మరియు రిటైల్ US $ 2.25M కు ఉన్నాయి. [42] [43] జూన్ 2015 లో, ఒక విమానయానం యొక్క ఎక్లిప్స్ ఏరోస్పేస్ డివిజన్ మొత్తం ఎక"&amp;"్లిప్స్ పునర్నిర్మాణ కార్యక్రమాన్ని నిలిపివేసింది మరియు ఒక కొత్త కార్యక్రమాన్ని ప్రారంభించింది, దీనిని ఎక్లిప్స్ స్పెషల్ ఎడిషన్ (SE) గా పేర్కొంది. SE ప్రొడక్షన్ మోడల్ ఎక్లిప్స్ 500 ను సమీప-ఎక్లిప్స్ 550 ప్రమాణాలకు అప్‌గ్రేడ్ చేస్తుంది. డ్యూయల్ ఏవియో ఇంటిగ"&amp;"్రేటెడ్ ఫ్లైట్ మేనేజ్‌మెంట్ సిస్టమ్స్, యాంటీ-స్కిడ్ బ్రేకింగ్ సిస్టమ్, స్టాండ్‌బై డిస్ప్లే యూనిట్, పిపిజి గ్లాస్ విండ్‌షీల్డ్స్, మెరుగైన ఇంటీరియర్ మరియు కొత్త రెండు-టోన్ పెయింట్ స్కీమ్. SE అప్‌గ్రేడ్ ప్యాకేజీలో మూడేళ్ల ఫ్యాక్టరీ వారంటీ మరియు నిర్వహణ కార్య"&amp;"క్రమం ఉంది, US $ 2.2M ధర వద్ద, అందించిన బేస్ ఎయిర్‌ఫ్రేమ్‌తో సహా అప్‌గ్రేడ్ చేయబడాలి. [44] ఫిబ్రవరి 2021 లో, అక్టోబర్ 2018 లో ప్రారంభమైన చాప్టర్ 11 పునర్వ్యవస్థీకరణ ప్రక్రియ తర్వాత ఒక విమానయానం చాప్టర్ 7 దివాలా లిక్విడేషన్‌లోకి ప్రవేశించింది, అమెరికాకు చె"&amp;"ందిన AML గ్లోబల్ ఎక్లిప్స్ ఎక్లిప్స్ ఏరోస్పేస్, ఇంక్ అనే పేరుతో ప్రస్తుత ఎక్లిప్స్ విమానాలకు మద్దతునిస్తూ ఉంది. చిన్న జెట్ విమానాలకు కొత్త ఆర్థిక వ్యవస్థను తీసుకురావడం మరియు విమానం రూపకల్పనలో సముపార్జన మరియు కొనసాగుతున్న కార్యాచరణ ఖర్చులు రెండూ పరిగణించబడ"&amp;"్డాయి. ఎక్లిప్స్ ఈ విమానాన్ని సాధారణ విమాన విమాన యజమానులకు విక్రయించింది, వారు ఇంతకుముందు ఒక జెట్ యాజమాన్యంలో లేదు, దీనిని నేరుగా హై-ఎండ్ పిస్టన్ మరియు టర్బోప్రాప్ విమానాలతో పోటీలో ఉంచారు. ఎక్లిప్స్ యొక్క మార్కెటింగ్ ప్రయత్నాలు విమానం యొక్క అంచనా వేసిన తక"&amp;"్కువ సేవా ఖర్చులు మరియు వినియోగదారుల కోసం సమగ్ర నిర్వహణ మరియు మద్దతు కార్యక్రమంపై దృష్టి సారించాయి. అమెరికాలోని 10,000 కి పైగా విమానాశ్రయాల వద్ద దిగగలిగితే, ఎక్లిప్స్ మరియు ఇతర VLJ తయారీదారులు ఇది తమ విమానాలకు ఎయిర్ టాక్సీ పాత్రను సృష్టిస్తుందని భావించారు"&amp;". 500 తో అనుబంధించబడిన ఈ ప్రయత్నాలు మరియు ఆలోచనలు 2005 సంవత్సరానికి ఫిబ్రవరి 2006 లో ప్రతిష్టాత్మక కొల్లియర్ ట్రోఫీని గెలవడానికి కంపెనీ సహాయపడింది, ఇది విమానం యొక్క ధృవీకరణ మరియు ప్రారంభ డెలివరీలను ఇంకా సాధించలేదని వివాదాస్పదంగా మారింది. [45] [46] జూన్ 20"&amp;"08 లో, ఎక్లిప్స్ దాని ఎక్లిప్స్ 500 కోసం మొత్తం 2,600 కి పైగా ఆర్డర్‌ల బ్యాక్‌లాగ్ ఉందని పేర్కొంది. [47] మే 2008 లో, ఎక్లిప్స్ ఎక్లిప్స్ 500 ధర 1 2,150,000 కు పెరుగుతుందని ప్రకటించింది, ఎందుకంటే అంచనా వేసిన ఉత్పత్తి పరిమాణం కంటే తక్కువ కారణంగా, expected హ"&amp;"ించిన సామర్థ్యాలు గ్రహించబడలేదు మరియు అధిక ఉత్పత్తి ఖర్చులు. [48] [49] ఒక సమయంలో ఎక్లిప్స్ జెట్ కంప్లీట్ ప్రోగ్రామ్, ఎయిర్క్రాఫ్ట్ మేనేజ్‌మెంట్ మరియు సపోర్ట్ ప్రోగ్రామ్‌ను అందించింది. [50] ఆ కాలంలో ఈ విమానం 300 మరియు 3,000 గంటల మధ్య నిర్వహించబడితే, ప్రైవే"&amp;"ట్ యజమానులకు మూడు సంవత్సరాలు విమాన గంటకు 9 209 స్థిర నిర్వహణ వ్యయానికి ఇది హామీ ఇస్తుంది. ఇదే విధమైన జెట్ పూర్తి వ్యాపార కార్యక్రమం చార్టర్ ఆపరేటర్లను కవర్ చేసింది. [సైటేషన్ అవసరం] నవంబర్ 2006 చివరలో రాబర్న్ వినియోగదారులకు చెప్పినప్పటికీ, ఈ సంవత్సరం ముగిస"&amp;"ేలోపు 10 విమానాలను పంపిణీ చేయాలని తాను ated హించినప్పటికీ, అతని సంస్థ డిసెంబర్ 31, 2006 నాటికి ఒకే ఉదాహరణను మాత్రమే ఇవ్వగలిగింది . [[52] అధికారిక డెలివరీ వేడుక జనవరి 4, 2007 న జరిగింది, కీలను దాని సహ యజమానులు, డేవిడ్ క్రోవ్, యజమాని-పైలట్ మరియు షేర్డ్-జెట్"&amp;" కోఆపరేటివ్ గ్రూప్ జెట్ అలయన్స్. [53] 25 నవంబర్ 2008 న దివాలా దాఖలు చేసిన సమయంలో ఎక్లిప్స్ 259 EA500 లను పంపిణీ చేసింది. సీరియల్ నంబర్ 260 దాఖలు చేసిన ఉదయం మరియు దాఖలు చేయడానికి ముందుగానే చెల్లించబడింది, కాని కంపెనీ ఈ విమానం దాని యజమానికి విడుదల చేయడానికి"&amp;" నిరాకరించింది. దివాలా న్యాయమూర్తి ఈ ప్రత్యేక విమానం యొక్క విధిని గుర్తించారు మరియు కంపెనీ దానిని నిర్వహించాలని మరియు తుది వైఖరిని నిర్ణయించే వరకు భీమా చేయాలని ఆదేశించింది. తుది తీర్పులో, ఈ విమానం సంస్థ అమ్మకం ముగిసిన ఐదు రోజుల్లోనే విడుదల చేయబడింది, కాని"&amp;" అసంపూర్ణ చాప్టర్ 11 విధానం కారణంగా అమ్మకం పూర్తి కాలేదు మరియు చాప్టర్ 7 కి వెళ్లండి. విమానం చివరకు విడుదల చేయబడింది మరియు నమోదు చేయబడింది దాని యజమాని 4 జూన్ 2009 న. [1] [5] [54] 20 నవంబర్ 2008 న, ఎక్లిప్స్ నిర్వహణ షెడ్యూలింగ్, సాంకేతిక సేవలు మరియు కస్టమర"&amp;"్ కేర్ కోసం కంపెనీ గంటలను తగ్గించడాన్ని ప్రకటించింది. [55] ఏవియేషన్ వీక్ &amp; స్పేస్ టెక్నాలజీ ""సాంకేతిక సహకారంతో సంబంధం లేకుండా, అనేక క్లిష్టమైన విడిభాగాలు ఇకపై జాబితాలో లేవు, ఎందుకంటే చాలా మంది విక్రేతలు గత గడువు బిల్లులకు చెల్లింపును స్వీకరించే వరకు ఎక్క"&amp;"ులను రవాణా చేయడానికి షిప్పింగ్ విడిభాగాలను ఆపివేసారు. మరియు వారు గ్రహణానికి ఎక్కువ విడిభాగాలను రవాణా చేయరు కాడ్ ప్రాతిపదికన తప్ప. ముఖ్యంగా, కొంతమంది విక్రేతలు మాత్రమే ఎక్లిప్స్‌తో మునుపటి ప్రత్యేకమైన సరఫరా ఒప్పందాల కారణంగా వినియోగదారులకు నేరుగా భాగాలను వి"&amp;"క్రయిస్తారు. ""[55] జనవరి 2009 లో అన్ని గ్రహణం ఫ్యాక్టరీ మద్దతు సౌకర్యాలు మూసివేయబడ్డాయి. ప్రతిస్పందనగా మాజీ ఉద్యోగుల యొక్క కనీసం ఒక సమూహం ఆ సమయానికి ఇప్పటికే పంపిణీ చేసిన 259 విమానాల యజమానులకు సహాయపడటానికి నిర్వహణ మరియు సహాయక సదుపాయాన్ని ఏర్పాటు చేసింది."&amp;" [56] మార్చి 2011 లో, FAA EA500 ల మొత్తం సముదాయం యొక్క మొత్తం సముదాయం యొక్క పరిమితిని 30,000 అడుగుల (9,144 మీ) నుండి దాని మునుపటి పరిమితి 37,000 అడుగుల (11,278 మీ) నుండి మరియు అంతకు ముందు 41,000 అడుగులు (12,497 మీ) నుండి ఎయిర్ విలువైన ఆదేశాన్ని ఇచ్చింది. "&amp;"ప్రకటన అవసరం ఎందుకంటే ఇంజిన్ స్టాటిక్ వ్యాన్‌లపై హార్డ్ కార్బన్ డిపాజిట్ల నిర్మాణం కనీసం ఆరు నివేదించబడిన ఇంజిన్ సర్జ్ సంఘటనలకు కారణమైంది, పైలట్లు ప్రభావిత ఇంజిన్‌పై శక్తిని తగ్గించడానికి అవసరం. ఈ సమస్య ""సింగిల్-ఇంజిన్ పరిస్థితులలో ఫ్లైట్ మరియు ల్యాండింగ"&amp;"్‌కు దారితీయవచ్చు"" లేదా రెండు ఇంజిన్లను ప్రభావితం చేస్తే, డబుల్ ఇంజిన్ వైఫల్యం అని FAA ఆందోళన చెందింది. ఈ చర్య మధ్యంతర పరిష్కారంగా పరిగణించబడుతుంది, అయితే ఇంజిన్ సర్టిఫికేషన్ అథారిటీ, ట్రాన్స్పోర్ట్ కెనడా మరియు ప్రాట్ &amp; విట్నీ కెనడా మరింత శాశ్వత పరిష్కార"&amp;"ాన్ని రూపొందిస్తున్నారు. [57] జూలై 2011 లో ఈ పరిస్థితి పరిష్కరించబడింది, ప్రాట్ &amp; విట్నీ కెనడా నుండి కొత్త దహన లైనర్ డిజైన్‌తో, ఒకసారి అమలు చేయబడినప్పుడు, విమానం యొక్క పైకప్పును 41,000 అడుగుల (12,497 మీ) వరకు తిరిగి పెంచుతుంది. [58] డేజెట్ ఎక్లిప్స్ 500 య"&amp;"ొక్క అతిపెద్ద కస్టమర్, ఒక సమయంలో ఇది ఎయిర్ టాక్సీ పాత్రలో ఉపయోగం కోసం 1400 విమానాలను కలిగి ఉంది. [59] సంస్థ యొక్క దూకుడు అమ్మకాలు మరియు ఉత్పత్తి లక్ష్యాలు సాధ్యమేనా అని ఏవియేషన్ విశ్లేషకులు సందేహాస్పదంగా ఉన్నారు. [60] 6 మే 2008 న డేజెట్ తన కార్యకలాపాలను త"&amp;"ిరిగి పెంచినట్లు ప్రకటించింది, సంస్థ యొక్క అన్ని విభాగాలలో 100-160 మంది ఉద్యోగులను తొలగించి, 28 ఎక్లిప్స్ 500 ల విమానాలలో 16 ను అమ్మడం లేదా లీజుకు ఇవ్వడం. డేజెట్ వ్యవస్థాపకుడు మరియు CEO ఎడ్ ఐకోబుచి ఆ సమయంలో కంపెనీకి లాభదాయకతను చేరుకోవడానికి కంపెనీ USD $ 4"&amp;"0M అవసరమని సూచించారు, కాని ప్రస్తుత ఆర్థిక వాతావరణం ఆ మొత్తాన్ని పెంచడానికి కంపెనీని అనుమతించలేదు. ఐకోబుచి కార్యాచరణ భావన ధ్వని అని కంపెనీ రుజువు చేసిందని, అయితే 28 ఎక్లిప్స్ 500 ల యొక్క డేజెట్ నౌకాదళం లాభదాయకతను సాధించడానికి 50 విమానాలకు త్వరగా విస్తరించ"&amp;"ాల్సిన అవసరం ఉందని పేర్కొంది. [59] [61] డేజెట్ సెప్టెంబర్ 19, 2008 న అన్ని ప్రయాణీకుల కార్యకలాపాలను నిలిపివేసింది. ప్రస్తుత మార్కెట్లో ఆపరేటింగ్ ఫండ్లను ఒక కారకంగా సేకరించలేకపోవడాన్ని వారు పేర్కొన్నారు మరియు ఇలా పేర్కొన్నారు: [62] ఎక్లిప్స్ ఏవియేషన్ తప్పి"&amp;"పోయిన పరికరాలను వ్యవస్థాపించడంలో విఫలమైన ఫలితంగా కంపెనీ కార్యకలాపాలు కూడా బాధపడ్డాయి కార్యాచరణ లేదా మరమ్మత్తు డేజెట్ యొక్క విమాన కొనుగోలు ఒప్పందం యొక్క నిబంధనలకు అనుగుణంగా సాంకేతిక వ్యత్యాసాలను అంగీకరించింది. [62] సుమారు 2500 విమాన డేజెట్ యొక్క క్లెయిమ్డ్"&amp;" ఆర్డర్ బుక్ నుండి 1400 500 లతో 1400 500 లతో ఆర్డర్ చేయబడిన అన్ని గ్రహణాలలో 58% ప్రాతినిధ్యం వహిస్తుంది. [59] [41] ఎక్లిప్స్ ఏవియేషన్ అక్టోబర్ 2008 లో వారు డేజెట్ విమానాల అమ్మకంలో ""ప్రత్యేకమైన బ్రోకర్"" గా వ్యవహరిస్తున్నారని మరియు 28 విమానాల మొత్తం విమాన"&amp;"ాలను అమ్మకానికి ప్రచారం చేశారని ప్రకటించారు. [63] [64] కెనడియన్ లైట్ ఎయిర్క్రాఫ్ట్ ఫ్రాక్షనల్ ఎయిర్క్రాఫ్ట్ కంపెనీ మా ప్లేన్ మొత్తం డేజెట్ విమానాల విమానాలపై బిడ్ చేస్తుంది, లావాదేవీ ఎప్పుడూ పూర్తి కాలేదు అయినప్పటికీ, ""500,000 డాలర్ల కంటే ఎక్కువ, $ 1.5 మి"&amp;"లియన్ల కన్నా తక్కువ"". మా ప్లేన్ అక్టోబర్ 2010 లో దివాలాలోకి ప్రవేశించే వరకు సిర్రస్ SR22 విమానాల సముదాయాన్ని మరియు ఒక గ్రహణం 500 ను నిర్వహించింది. [65] [66] విమానం యొక్క కస్టమర్ రిసెప్షన్ మిశ్రమంగా ఉంది. [67] ఇప్పటివరకు నిర్మించిన అనేక EA500 లతో కొన్ని త"&amp;"ీవ్రమైన మరియు ఖరీదైన దంతాల సమస్యలు ఉన్నప్పటికీ, కొంతమంది పైలట్లు దాని ఎగిరే లక్షణాలు మరియు ఆర్థిక నిర్వహణ వ్యయాల గురించి చాలా ఉత్సాహంగా ఉన్నారు (అయినప్పటికీ చాలా మంది పైలట్లు దీనిని వదులుగా నిర్మాణంలో ఎగురుతున్న భాగాల యొక్క పనిచేయని ద్రవ్యరాశిగా భావిస్తార"&amp;"ు). [67] కొంతమంది యజమాని-పైలట్లు విమానం గురించి చాలా ఉత్సాహంగా ఉన్నాయి. సెప్టెంబర్ 2008 వ్యాసంలో ఎక్లిప్స్ 500 యజమాని కెన్ మేయర్ ఇలా వ్రాశాడు: క్లుప్తంగా, మీరు ఎక్లిప్స్ ఏవియేషన్ మరియు దాని అనేక అపోహల గురించి ఎన్ని విషయాలు చెప్పగలరు, విమానం గొప్ప విమానం. "&amp;"ఇది చేసారో. మరియు మీరు తయారీదారుని ఇష్టపడుతున్నా, చేయకపోయినా, విమానం రాబోయే చాలా కాలం పాటు ఉంటుంది ఎందుకంటే ఇది చాలా మంచి, చాలా సమర్థవంతమైన, చాలా వేగవంతమైన డిజైన్. మీరు చూస్తారు, సంఖ్యల ద్వారా, విమానం అది ప్రచారం చేయబడిన ప్రతిదీ ... కానీ నేను not హించనిది"&amp;" ఏమిటంటే, గ్రహణం ఎంత ముడి సరదాగా ఉంటుంది. ఖచ్చితంగా, ప్రతి విమానం ఎగరడానికి సరదాగా ఉంటుంది, కానీ గ్రహణం మిమ్మల్ని ఫైటర్ పైలట్ లాగా చేస్తుంది. ఇది జెట్ ఇంజిన్లతో మూనీ లాగా నిర్వహిస్తుంది. టైట్ అండ్ స్ఫుటమైన, గాలి యొక్క స్పోర్ట్స్ కారు ... 361 నాట్లు, వాతావ"&amp;"రణంలో 37,000 అడుగుల వద్ద జెట్ ఓదార్పులో ప్రయాణించడం, అయితే ఒక వైపుకు గంటకు కేవలం 209 పౌండ్ల బర్న్, మొత్తం 62 GPH కన్నా తక్కువ. ఇంధన సామర్థ్యం: 6.7 శాసనం mpg. అలా చేయగల ఇతర జెట్‌లు తెలుసా? నా పాత పిస్టన్ విమానంలో నేను పొందుతున్న దానికంటే ఇది మంచి ఇంధన సామర"&amp;"్థ్యం! ... ... విశ్వసనీయత? ఏప్రిల్‌లో డెలివరీ తీసుకున్నప్పటి నుండి నా విమానంలో 40,000 మైళ్ళకు పైగా వచ్చింది. ఇది నిర్వహణను కలిగి ఉంది -అనేక డెలివరీ స్క్వాక్స్ ఉన్నాయి, అవి పరిష్కరించాల్సిన అవసరం ఉంది -కాని నిర్వహణ సమస్య కారణంగా ఒక్క విమానంలో కూడా కూడా రద్"&amp;"దు చేయబడలేదు. నేను జూలైలో మెక్సికోకు రచయిత మరియు ఫోటోగ్రాఫర్ ఆన్‌బోర్డ్‌తో వెళ్లాను. నా మునుపటి విమానంలో, కథ మరియు ఫోటోలు ఒక విదేశీ దేశంలో మా విచ్ఛిన్నం గురించి నేను ఆందోళన చెందాను. గ్రహణంలో, ఫ్లైట్ బాగా సాగుతుందనే సందేహం నాకు లేదు. మరియు అది ఖచ్చితంగా జర"&amp;"ిగింది. [68] విమానం ఎగురుతున్న కొన్ని ఎయిర్‌క్రూ ఎక్లిప్స్ 500, దాని వ్యవస్థలు మరియు తరచూ వైఫల్యాలను విమర్శించింది. అనేక ఫార్ 121 మరియు 135 విమానాలలో కెప్టెన్ టైప్-రేట్ చేయబడిన మరియు ఎక్లిప్స్ 500 లో విస్తృతమైన విమాన గంటలు ఉన్న ఒక కార్పొరేట్ పైలట్ ఇలా అన్"&amp;"నాడు: నేను ఎక్లిప్స్ ఎగరవలసి వచ్చినప్పుడు, నా సీటు అంచున నేను తదుపరి విపత్తు కోసం వేచి ఉన్నాను జరిగేటట్లు. ఉదాహరణకు, నేను 30 సంవత్సరాలుగా ఎగురుతున్నాను మరియు సాధారణ శిక్షణ సమయంలో తప్ప, అత్యవసర ఆక్సిజన్‌లో ఎప్పుడూ వెళ్లవలసిన అవసరం లేదు. గ్రహణం ఎగురుతున్నప్"&amp;"పటి నుండి, కాక్‌పిట్‌లో మరియు క్యాబిన్లో పొగలు కారణంగా నేను ఇప్పుడు రెండుసార్లు అత్యవసర ఆక్సిజన్‌కు వెళ్ళవలసి వచ్చింది. ఈ విమాన సమస్యలను ఎలా పరిష్కరించాలో ఎక్లిప్స్‌కు తెలియదు. 41,000 అడుగుల ఎత్తులో ఎగురుతూ, ఈ నిరంతర, కొనసాగుతున్న, చాలా తీవ్రమైన సమస్యలను "&amp;"ఎదుర్కోవటానికి మీకు ఎక్కువ సమయం లేదు. నాకు తెలుసు, నేను గ్రహణాన్ని ఎగరవలసి వచ్చిన ప్రతిసారీ, నేను నిజంగా భయపడుతున్నాను. [3] ఎక్లిప్స్ ఏరోస్పేస్ నుండి అమెరికా యునైటెడ్ కింగ్‌డమ్ డేటా. [75] [76] సాధారణ లక్షణాలు పనితీరు ఏవియానిక్స్ సంబంధిత అభివృద్ధి అభివృద్ధ"&amp;"ి విమానం పోల్చదగిన పాత్ర, కాన్ఫిగరేషన్ మరియు ERA సంబంధిత జాబితాలు")</f>
        <v>ఎక్లిప్స్ 500 అనేది ఎక్లిప్స్ ఏరోస్పేస్ EA500 కు మార్కెటింగ్ పేరు, ఇది ఒక చిన్న ఆరు-సీట్ల అమెరికన్ బిజినెస్ జెట్ విమానం మొదట ఎక్లిప్స్ ఏవియేషన్ చేత తయారు చేయబడింది మరియు తరువాత ఎక్లిప్స్ ఏరోస్పేస్ చేత అప్‌గ్రేడ్ చేయబడింది మరియు విక్రయించబడింది. ఎక్లిప్స్ 500 2006 చివరలో పంపిణీ చేయబడినప్పుడు చాలా తేలికపాటి జెట్లలో కొత్త తరగతిలో మొదటిది అయ్యింది. ఈ విమానం రెండు తేలికపాటి ప్రాట్ &amp; విట్నీ కెనడా పిడబ్ల్యు 610 ఎఫ్ టర్బోఫాన్ ఇంజిన్లతో శక్తిని కలిగి ఉంది. నిధుల కొరత కారణంగా ఎక్లిప్స్ 500 యొక్క ఉత్పత్తి అక్టోబర్ 2008 లో నిలిపివేయబడింది మరియు కంపెనీ 25 నవంబర్ 2008 న 11 వ అధ్యాయంలో దివాలా తీసింది. [3] [4] సంస్థ 24 ఫిబ్రవరి 2009 న 7 వ అధ్యాయం లిక్విడేషన్‌లోకి ప్రవేశించింది. [5] సుదీర్ఘ అధ్యాయం 7 విధానం తరువాత, ఎక్లిప్స్ ఏరోస్పేస్ 20 ఆగస్టు 2009 న మాజీ ఎక్లిప్స్ ఏవియేషన్ నుండి ఆస్తుల యొక్క కొత్త యజమానిగా ధృవీకరించబడింది మరియు 1 సెప్టెంబర్ 2009 న వ్యాపారం కోసం ప్రారంభించబడింది. అక్టోబర్ 2011 లో ఎక్లిప్స్ ఏరోస్పేస్ విమానం యొక్క కొత్త వెర్షన్‌ను ప్రకటించింది, ఎక్లిప్స్ 550, ఇది ఉత్పత్తిలో 500 స్థానంలో ఉంది, డెలివరీలు 2013 నుండి ప్రారంభమవుతాయి. [6] [7] [8] ఏప్రిల్ 2015 లో, ఎక్లిప్స్ ఏరోస్పేస్ కెస్ట్రెల్ విమానాలతో విలీనం చేయబడింది, ఇది ఫిబ్రవరి 2021 లో 7 వ అధ్యాయంలో దివాలా తీసింది. ఎక్లిప్స్ 500 విలియమ్స్ వి-జెట్ II పై ఆధారపడింది, ఇది బర్ట్ రుటాన్ యొక్క స్కేల్డ్ కాంపోజిట్స్ చేత రూపొందించబడింది మరియు నిర్మించబడింది 1997 లో విలియమ్స్ ఇంటర్నేషనల్ కోసం. ఇది వారి కొత్త FJX-2 టర్బోఫాన్ ఇంజిన్ కోసం టెస్ట్‌బెడ్ మరియు ప్రదర్శనకారుడిగా ఉపయోగించటానికి ఉద్దేశించబడింది. విమానం మరియు ఇంజిన్ 1997 ఓష్కోష్ ఎయిర్‌షోలో ప్రారంభమైంది. V-JET II ఒక ఫార్వర్డ్-స్వీప్ రెక్కతో, V- తోకతో అన్ని-సమ్మేళనం నిర్మాణాన్ని కలిగి ఉంది, వీటిలో ప్రతి ఫిన్ రెండు ఇంజిన్లలో ఒకదాని యొక్క నాసెల్లెపై అమర్చబడింది. విలియమ్స్ ఈ విమానాన్ని ఉత్పత్తి చేయడానికి ఉద్దేశించలేదు, కానీ ఇది చాలా దృష్టిని ఆకర్షించింది, మరియు విమానాలను మరింత అభివృద్ధి చేయడానికి మరియు ఉత్పత్తి చేయడానికి 1998 లో గ్రహణం విమానయానం స్థాపించబడింది. ప్రోగ్రామ్‌తో పాటు ఎక్లిప్స్ ఏవియేషన్ ద్వారా ప్రోటోటైప్ మరియు ఏకైక V-JET II విమానం పొందబడింది మరియు 2001 లో విస్కాన్సిన్‌లోని ఓష్కోష్‌లోని ప్రయోగాత్మక ఎయిర్‌క్రాఫ్ట్ అసోసియేషన్ ఎయిర్‌వెంచర్ మ్యూజియంకు విరాళంగా ఇవ్వబడింది. ఎక్లిప్స్ వ్యవస్థాపకుడు మరియు మాజీ CEO వెర్న్ రాబర్న్ మొదటి వ్యాపార ఎగ్జిక్యూటివ్‌లలో ఒకరు మైక్రోసాఫ్ట్ వద్ద. పర్యవసానంగా, అల్బుకెర్కీ, న్యూ మెక్సికో ఆధారిత ఎక్లిప్స్ ప్రాజెక్ట్ లో బిల్ గేట్స్ ప్రధాన వాటా-హోల్డర్ అయ్యారు. [10] VLJ భావనను అనేక మంది తయారీదారులు అనుసరించారు, మరియు V-JET II ప్రాధమిక VLJ ఇంజిన్లలో ఒకదాని చుట్టూ రూపొందించబడినందున, ఎక్లిప్స్ ఇది మెరుగుపరచడానికి మరియు మార్కెట్ చేయడానికి అనువైన రూపకల్పన అని నమ్మాడు. ఎయిర్ఫ్రేమ్ గణనీయంగా టి-టెయిల్ మరియు స్ట్రెయిట్ రెక్కలతో ఆల్-మెటల్ నిర్మాణంగా పున es రూపకల్పన చేయబడింది. ప్రధాన క్యాబిన్ ఆకారం తప్పనిసరిగా V-JET II నుండి నిలుపుకున్నది. అల్యూమినియం నిర్మాణం ఖర్చుతో కూడుకున్నదని గుర్తించబడింది, కొత్త ఉత్పాదక పద్ధతులు అభివృద్ధి చేయవలసి ఉంటుంది. ఉపయోగించిన ప్రాధమిక ప్రక్రియలలో ఒకటి ఘర్షణ కదిలించు వెల్డింగ్, దీనిలో చర్మం మరియు అంతర్లీన అల్యూమినియం నిర్మాణం అల్యూమినియం విమానాలకు సాంప్రదాయంగా రివర్ట్‌గా కాకుండా వెల్డింగ్ చేయబడతాయి. యాంటీ-కోరోషన్ బాండింగ్ పద్ధతులు కూడా అభివృద్ధి చేయబడ్డాయి. [11] మెటీరియల్స్ ప్రక్రియలతో పాటు, ఎయిర్‌ఫ్రేమ్‌ను నిర్మించే సాధారణ ప్రక్రియ పున es రూపకల్పన చేయబడింది, ఆటోమోటివ్ పరిశ్రమ నుండి తీసుకున్న పద్ధతులు. సాంప్రదాయకంగా, ఒక విమాన నిర్మాణం ఒక గాలములో అమర్చబడి ఉంటుంది, మరియు చర్మం దాని వెలుపల రివర్ చేయబడుతుంది. ఎక్లిప్స్ 500 కోసం, కాంపోజిట్ ఎయిర్ఫ్రేమ్ తయారీ నుండి పాఠాలు తీసుకోబడ్డాయి, మరియు అల్యూమినియం చర్మం మొదట అచ్చులో వేయబడుతుంది, ఆపై నిర్మాణం దానిలో నిర్మించబడింది. ఫలితం విమానం యొక్క తుది ఆకారం యొక్క మరింత ఖచ్చితమైన నియంత్రణ, దీని ఫలితంగా క్యాబిన్ మరింత బలంగా ఉంటుంది మరియు అధిక అవకలనకు ఒత్తిడి చేయవచ్చు. అదనంగా, తయారీ పద్ధతులు రూపొందించబడ్డాయి, తద్వారా ఒక సిబ్బంది ఒకే షిఫ్టులో ఎయిర్‌ఫ్రేమ్‌ను సమీకరించవచ్చు. పూర్తి ఇంటీరియర్ 45 నిమిషాల్లో కదిలే అసెంబ్లీ లైన్‌లో ఇన్‌స్టాల్ చేయడానికి రూపొందించబడింది. వాస్తవానికి ఎక్లిప్స్ ఎక్లిప్స్ 500 కోసం ఒక జత విలియమ్స్ అంతర్జాతీయ EJ-22 ఇంజన్లను (FJ22/FJX-2 యొక్క ఉత్పత్తి వేరియంట్) ఎంచుకుంది, కాని విమానం యొక్క బరువు పెరిగేకొద్దీ, పనితీరు సంతృప్తికరంగా లేదు. ప్రాట్ &amp; విట్నీ కెనడా ఈ ప్రాజెక్టులో పాల్గొనడానికి అంగీకరించింది మరియు వారి పిడబ్ల్యు 615 ఇంజిన్ రూపకల్పనను సవరించారు, దీనిని ప్రాట్ &amp; విట్నీ కెనడా పిడబ్ల్యు 610 ఎఫ్ గా పేర్కొంది. ప్రోటోటైప్ ఎక్లిప్స్ 500 మొదట 2002 లో విలియమ్స్ ఇంజిన్లతో ప్రయాణించింది. [12] కొత్త ఇంజిన్‌లను చేర్చడానికి పున es రూపకల్పన ఫలితంగా అభివృద్ధి కార్యక్రమానికి గణనీయమైన ఆలస్యం జరిగింది. కొత్త ఇంజిన్లతో ఎక్లిప్స్ 500 యొక్క మొదటి ఫ్లైట్ డిసెంబర్ 31, 2004 న జరిగింది. [13] ఎక్లిప్స్ పత్రికా ప్రకటన దాని విమానం "నిశ్శబ్ద జెట్ విమానం" అని మరియు ఇది "వాస్తవంగా అన్ని మల్టీ ఇంజిన్ టర్బోప్రాప్ మరియు పిస్టన్ విమానాల కంటే నిశ్శబ్దంగా ఉంది" అని పేర్కొంది. [14] ఎక్లిప్స్ 500 కాక్‌పిట్‌లో గ్లాస్ కాక్‌పిట్ టెక్నాలజీ మరియు ఇంటిగ్రేటెడ్ ఏవియానిక్స్ ప్యాకేజీ ఉన్నాయి. అసలు కాన్ఫిగరేషన్‌తో సమస్యలు సిస్టమ్ యొక్క పున ీకరణను కలిగి ఉన్నాయి. మొదటి విమానం ఏవియో అని పిలువబడే అసలు వ్యవస్థను కలిగి ఉంది. తరువాత విమానం అసలు ఏవియో స్థానంలో ఏవియో ఎన్జి వ్యవస్థను కలిగి ఉంది. కొత్త ఏవియానిక్స్ ప్యాకేజీ డిసెంబర్ 2007 లో ధృవీకరించబడింది మరియు ఆ సమయంలో పాత ఏవియో-అమర్చిన విమానం 2008 చివరి నాటికి అదే ప్రమాణానికి తిరిగి అమర్చబడుతుందని ఉద్దేశించబడింది. [15] దాని పరిచయం సమయంలో, ఎక్లిప్స్ 500 లావటరీ లేకుండా మార్కెట్లో ఉన్న ఏకైక సాధారణ ఏవియేషన్ జెట్, ఈ లక్షణం చాలా మంది అధికారులు మరియు ఇతర జెట్ కొనుగోలుదారులు కలిగి ఉన్నవారు. న్యూయార్క్ టైమ్స్ యొక్క ఆగస్టు 29, 2006 ఎడిషన్‌లోని ఒక వ్యాసం, "చిన్న విమాన విజయానికి బోర్డులో ఒక లావటరీని కలిగి ఉండటం ముఖ్య కారకంగా ఉంటుందా?" [16] జూలై 2006 ఎన్బిసి నైట్లీ న్యూస్ విత్ బ్రియాన్ విలియమ్స్ బ్రాడ్‌కాస్ట్ కూడా చర్చించారు ఎక్లిప్స్ 500 యొక్క ఆన్‌బోర్డ్ టాయిలెట్ లేకపోవడం యొక్క సమస్య. [17] ఎక్లిప్స్ 500 లో తమను తాము ఉపశమనం చేసుకోవలసిన ప్రయాణీకులు పోర్టబుల్ కంటైనర్ వెంట తీసుకురావాలి. ఎక్లిప్స్ ఏవియేషన్ యొక్క CEO వెర్న్ రాబర్న్ అతని కంపెనీ కస్టమర్లు చాలా మంది VLJ ను 40–80 నిమిషాల్లో 300–500 మైళ్ల పొడవు నుండి చిన్న విమానాల కోసం ఉపయోగిస్తారని మరియు లావేటరీ సమస్య VLJ కస్టమర్లకు సమస్య కాదని సూచించారు. [16] ఇప్పుడు పనికిరాని ఆడమ్ ఎయిర్క్రాఫ్ట్ ఇండస్ట్రీస్ యొక్క CEO రిక్ ఆడమ్ అంగీకరించలేదు మరియు "ప్రజలు బాత్రూమ్ లేకుండా విమానంలో వెళ్ళడం లేదు, కనీసం వారు ఒకటి కంటే ఎక్కువసార్లు చేయరు" అని చెప్పారు. ఏదేమైనా, ఎక్లిప్స్ 500 ఆర్డర్‌లలో ఎక్కువ భాగం తయారుచేసిన కొత్త ఎయిర్ టాక్సీ సేవా సంస్థలు, టాయిలెట్ కలిగి ఉండటం వారి ప్రయాణీకులలో చాలామందికి ఆందోళన కలిగించదని చూపించిన సర్వేలను నిర్వహించింది. ఇప్పుడు పనికిరాని డేజెట్ యొక్క CEO మాట్లాడుతూ, అతని కంపెనీ ఎక్లిప్స్ 500 ను అధిగమించినా, అతను తన సంస్థ యొక్క పెద్ద విమానాలను టాయిలెట్ లేకుండా కాన్ఫిగర్ చేసి ఉండేవాడు. [17] ఎక్లిప్స్ 500 27 జూలై 2006 న FAA నుండి తాత్కాలిక రకం ధృవీకరణను పొందింది, విమానం యొక్క PW610F ఇంజిన్‌ను కెనడియన్ అధికారులు ధృవీకరించిన కొద్దిసేపటికే. FAA అడ్మినిస్ట్రేటర్ మారియన్ బ్లేకీ 2006 ఓష్కోష్ ఎయిర్‌షోలో జరిగిన ప్రత్యేక వేడుకలో రాబర్‌ను తాత్కాలిక ధృవీకరణ పత్రాన్ని సమర్పించారు. ఆ సమయంలో పూర్తి ధృవీకరణ మంజూరు చేయబడలేదు ఎందుకంటే మిశ్రమ వింగ్ చిట్కా ఇంధన ట్యాంకులు FAA మెరుపు సమ్మె ప్రమాణాలకు అనుగుణంగా లేవు. తత్ఫలితంగా, ఎక్లిప్స్ అల్యూమినియం నుండి తయారైన మెరుగైన వింగ్టిప్ ఇంధన ట్యాంక్‌ను పరీక్షించడం ప్రారంభించింది. ఎక్లిప్స్ 500 యొక్క ఉత్పత్తిని కూడా ప్రారంభించింది, కాబట్టి పూర్తి ధృవీకరణ సాధించిన తర్వాత విమానం వినియోగదారులకు విడుదల అవుతుంది. పూర్తి రకం ధృవీకరణ చివరికి 30 సెప్టెంబర్ 2006 న సాధించబడింది. ఆ సమయంలో, ఐదు ఎగిరే ప్రోటోటైప్‌లతో పాటు, 23 విమానాలు ఉత్పత్తిలో ఉన్నాయి మరియు రెండు అప్పటికే పూర్తయ్యాయి. 500 రకం సర్టిఫికేట్ విమానం ఒకే పైలట్‌తో ఐఎఫ్‌ఆర్ కింద ఎగురవేయడానికి అనుమతిస్తుంది. [18] ఎక్లిప్స్ 500 కు 10,000 గంటలు, 10,000 చక్రాలు లేదా 10 సంవత్సరాల ప్రారంభ ఎయిర్ఫ్రేమ్ జీవితం ఇవ్వబడింది, ఏది మొదట వచ్చింది. అదనపు అలసట పరీక్షా గ్రహణ గ్రహణం ఏరోస్పేస్ జూన్ 2013 లో FAA ఈ పరిమితిని 20,000 గంటలు లేదా 20,000 చక్రాలకు అపరిమిత క్యాలెండర్ జీవితంతో పెంచగలిగింది. [19] [20] ఎక్లిప్స్ తన FAA ప్రొడక్షన్ సర్టిఫికేట్ 26 ఏప్రిల్ 2007 న అందుకుంది. ఉత్పత్తి ధృవీకరణ పత్రం మంజూరు చేయడానికి ముందు 1 నుండి 11 వరకు సీరియల్ నంబర్లు ఉత్పత్తి చేయబడ్డాయి మరియు ఈ విమానాలు వ్యక్తిగత FAA తనిఖీకి లోబడి ఉన్నాయి. సీరియల్ నంబర్లు 12 మరియు అంతకంటే ఎక్కువ ఉత్పత్తి సర్టిఫికేట్ నంబర్ 500 కింద నిర్మించబడ్డాయి. [18] [21] ఈ విమానం 25 జూన్ 2008 న విమానంలో "తెలిసిన ఐసింగ్ పరిస్థితులు" లోకి తన ధృవీకరణను పొందింది, అయినప్పటికీ ఇది ప్రస్తుత రకం సర్టిఫికేట్ డేటా షీట్కు ఇంకా జోడించబడలేదు, ఇది పునర్విమర్శ 2, 15 జనవరి 2008. [18] [22] జూన్ 2008 లో, ఎక్లిప్స్ 500 యొక్క ధృవీకరణ ప్రక్రియ లోపభూయిష్టంగా ఉందని సూచించిన ఫెడరల్ ఏవియేషన్ అడ్మినిస్ట్రేషన్ ఉద్యోగుల వాదనల దర్యాప్తుతో అమెరికా కాంగ్రెస్ రవాణా శాఖకు ఇన్స్పెక్టర్ జనరల్ కార్యాలయాన్ని నిర్వహించింది. FAA ఎయిర్క్రాఫ్ట్ సర్టిఫికేషన్ ఇంజనీర్లకు ప్రాతినిధ్యం వహిస్తున్న నేషనల్ ఎయిర్ ట్రాఫిక్ కంట్రోలర్స్ అసోసియేషన్ సభ్యులు, వారాంతంలో FAA నిర్వాహకులు టైప్ సర్టిఫికేట్ సరిగ్గా జారీ చేయలేదని మరియు ఆ సమయంలో ఈ విమానం అత్యుత్తమ భద్రతా సమస్యలను కలిగి ఉందని ఆరోపిస్తూ ఒక ఫిర్యాదులను దాఖలు చేశారు. FAA ఇది జెట్ యొక్క ధృవీకరణ వెనుక ఉందని పేర్కొంది. అప్పుడు ఎక్లిప్స్ సిఇఒ, వెర్న్ రాబర్న్, 500 "పూర్తి మరియు మొత్తం అనుగుణ్యత" లో ఉందని మరియు అతను ఫిర్యాదును కార్మికులు మరియు నిర్వాహకుల మధ్య అంతర్గత FAA సమస్యగా భావించాడని పేర్కొన్నాడు. [23] [24] ధృవీకరణ ఇంజనీర్లకు ప్రాతినిధ్యం వహిస్తున్న యూనియన్ వ్యక్తం చేసిన ఆందోళనలు: [25] ఫెడరల్ ఏవియేషన్ అడ్మినిస్ట్రేషన్ 11 ఆగస్టు 2008 న ఎక్లిప్స్ 500 యొక్క ధృవీకరణపై 30 రోజుల ప్రత్యేక సమీక్షను ప్రారంభించినట్లు ప్రకటించింది. ఈ సమీక్షకు మాజీ జెర్రీ మాక్ నేతృత్వంలో ఉంది బోయింగ్ సేఫ్టీ ఎగ్జిక్యూటివ్. సమీక్ష బృందం యొక్క మిగిలిన భాగం అసలు ధృవీకరణ ప్రయత్నంలో పాల్గొనని సిబ్బందితో కూడి ఉంది. విమాన భద్రత, విమాన ట్రిమ్ యొక్క ధృవీకరణ, ఫ్లాప్స్, డిస్ప్లే స్క్రీన్ బ్లాంకింగ్ మరియు స్టాల్ స్పీడ్ సమస్యలను పరిశీలించడానికి ధృవీకరణ సమీక్ష బృందం తప్పనిసరి చేయబడింది. [26] ఎక్లిప్స్ ఏవియేషన్ సీఈఓ రోల్ పైపర్ FAA సమీక్షకు ప్రతిస్పందనగా ఈ క్రింది ప్రకటనను విడుదల చేశారు: [27] "ఎటువంటి సందేహం లేకుండా, ఈ ప్రత్యేక సమీక్ష మనకు ఇప్పటికే తెలిసిన వాటిని వెలికితీస్తుంది - ఎక్లిప్స్ 500 20 సంవత్సరాలలో సేవల్లోకి సురక్షితమైన కొత్త విమానం పరిచయాన్ని సూచిస్తుంది, కస్టమర్ భద్రత ఎల్లప్పుడూ ఎక్లిప్స్‌లో ప్రాధాన్యతనిస్తుంది, మరియు ఈ విమానం యొక్క ధృవీకరణ గురించి ఏవైనా దోషాలను తొలగించే ఈ పరిశోధన కోసం మేము ఎదురుచూస్తున్నాము. "[28] 12 సెప్టెంబర్ 2008 న విడుదలైన ధృవీకరణ సమీక్ష ఫలితాలు సూచించబడ్డాయి ధృవీకరణ ప్రక్రియ చెల్లుబాటు అయ్యేది, కాని విమానం యొక్క ట్రిమ్, ట్రిమ్ యాక్యుయేటర్ మరియు ఫైర్-ఎక్స్‌ట్యుయేషర్ సిస్టమ్‌లతో యజమాని-నివేదించిన సమస్యల యొక్క FAA మరియు గ్రహణం విమానయానం "మూల కారణ విశ్లేషణను నిర్వహించాలి". మరింత నివేదిక సిఫార్సులు సముచితంగా నిర్వహించబడని అంతర్గత FAA ప్రక్రియలను పరిష్కరించాయి. [29] యాక్టింగ్ FAA అడ్మినిస్ట్రేటర్ రాబర్ట్ స్టుర్గెల్ సమీక్ష నివేదికపై ఇలా స్పందిస్తూ: "ఈ విమానం ఈ విమానం ధృవీకరించడంలో మేము సరైన కాల్ చేసినప్పటికీ, మేము ఉపయోగించిన ప్రక్రియ మంచి సమన్వయం చేయబడి ఉండాలి. మేము ధృవీకరించడం కొనసాగిస్తున్నప్పుడు ఈ సిఫార్సులు అమూల్యమైనవి కావు. ఈ కొత్త రకాల విమానాలు. "[29] FAA ప్యానెల్‌కు సమాంతర దర్యాప్తును యుఎస్ హౌస్ ఆఫ్ రిప్రజెంటేటివ్స్ ఏవియేషన్ సబ్‌కమిటీ నిర్వహించింది. [30] [31] హౌస్ ఏవియేషన్ సబ్‌కమిటీ 17 సెప్టెంబర్ 2008 న ట్రాన్స్‌పోర్టేషన్ డిపార్ట్‌మెంట్‌కు ఇన్స్పెక్టర్ జనరల్ కాల్విన్ స్కోవెల్ నుండి సాక్ష్యం విన్నది. FAA ఉద్యోగులను FAA మేనేజ్‌మెంట్ సూచించినట్లు మరియు పరీక్షతో సంబంధం లేకుండా, ఎక్లిప్స్ 500 యొక్క ధృవీకరణ కోసం లక్ష్య తేదీని నిర్ణయించారని ఆయన సాక్ష్యమిచ్చారు. ఫ్లయింగ్ ఫలితాలు. "ఇది క్యాలెండర్ నడిచే ప్రక్రియ ... ముందుగా నిర్ణయించిన ఫలితంతో" అని స్కోవెల్ చెప్పారు. [30] FAA అడ్మినిస్ట్రేటర్ రాబర్ట్ స్టుర్గెల్ ఇటీవల FAA ఎక్లిప్స్‌కు ప్రదానం చేసిన ఉత్పత్తి ధృవీకరణ పత్రాన్ని కూడా సమీక్షిస్తోందని స్కోవెల్ వాంగ్మూలం ఇచ్చారు. [30] యుఎస్ ప్రతినిధి రాబిన్ హేస్, (రిపబ్లికన్, నార్త్ కరోలినా) ఎక్లిప్స్ జెట్ ఎగరడానికి సురక్షితమైన విమానం కాదా అని స్కోవెల్ను అడిగారు. స్కోవెల్ ఇలా అన్నాడు, "నా కార్యాలయానికి ఇది సురక్షితం కాదని ఆధారాలు లేవు." సెప్టెంబర్ 30, 2006 న FAA కలిగి ఉన్న సమాచారాన్ని ఇచ్చినప్పుడు, టైప్ సర్టిఫికేట్ లభించినప్పుడు, "టైప్ సర్టిఫికేట్ మంజూరు చేయడాన్ని వాయిదా వేయడం సహేతుకమైన నిర్ణయం" అని స్కోవెల్ తరువాత జోడించారు. [30] హౌస్ ఏవియేషన్ కమిటీ 17 సెప్టెంబర్ 2008 న ప్రస్తుత మరియు మాజీ FAA ఉద్యోగుల బృందం నుండి విన్నది. ఎక్లిప్స్ 500 ధృవీకరణ కోసం పేర్కొన్న కాలక్రమం పూర్తి కావడానికి FAA మేనేజ్‌మెంట్ నుండి స్థిరమైన ఒత్తిడి ఉందని వారు పేర్కొన్నారు. ధృవీకరణ ప్రక్రియలో "ఒక అంగుళం లోతు" కంటే ఎక్కువగా కనిపించవద్దని వారికి చెప్పబడింది. అదే విచారణలలో FAA నిర్వాహకులు వారి ధృవీకరణ పద్ధతులను సమర్థించారు మరియు అనేక మంది ఉద్యోగుల ఆరోపణలను తిరస్కరించారు. [30] ప్రైవేట్ ఉపయోగం కోసం యూరోపియన్ ఏవియేషన్ సేఫ్టీ ఏజెన్సీ సర్టిఫికేషన్ 21 నవంబర్ 2008 న సాధించబడింది. ఈ ఏవియో ఎన్జి 1.5 ఏవియానిక్స్ సిస్టమ్, మూడవ వైఖరి సూచిక మరియు డ్యూయల్ మోడ్ ఎస్ ట్రాన్స్‌పాండర్‌లతో సహా, ఈ విమానం FAA ధృవీకరణ నుండి భిన్నంగా ఉండాలి. [32] 24 జూన్ 2009 న EASA ఎక్లిప్స్ 500 యొక్క టైప్ సర్టిఫికెట్‌ను నిలిపివేస్తూ ఒక ప్రకటన విడుదల చేసింది, "EASA టైప్ సర్టిఫికేట్ యొక్క ప్రస్తుత హోల్డర్ EASA.IM.A.171 10 జూన్ 2009 న, EASA టైప్ సర్టిఫికెట్‌ను నిలిపివేయడానికి ఏజెన్సీ నిర్ణయం గురించి తెలియజేయబడింది 12 జూన్ 2009 నుండి EASA.IM.A.171 ప్రభావంతో. " సస్పెన్షన్‌కు ఎటువంటి కారణం ప్రకటించబడలేదు. [33] [34] 28 అక్టోబర్ 2009 న, EASA EA500 యొక్క టైప్ సర్టిఫికెట్‌లో హోల్డర్ పేరును మార్చింది, కానీ దాన్ని తిరిగి మార్చలేదు. [35] డిసెంబర్ 2006 ప్రారంభంలో మరియు మార్చి 2007 లో, ఎక్లిప్స్ ప్రారంభ స్పెసిఫికేషన్లలో అనేక మార్పులను వినియోగదారులకు లేఖలతో ప్రకటించింది, వీటితో సహా: ఈ చర్యలు క్రూయిజ్ వేగాన్ని 360 నుండి 370 kn TAS కి పెంచుతాయని మరియు 1055 నుండి NBAA IFR పరిధిని పెంచుతాయని భావిస్తున్నారు 1125 nmi కు. ఇప్పటికే డెలివరీ చేసిన ప్రారంభ డెలివరీలతో సహా అన్ని విమానాలు ఈ కొత్త ప్రమాణానికి అప్‌గ్రేడ్ చేయబడతాయి. [36] జూన్ 12, 2008 న, ఫెడరల్ ఏవియేషన్ అడ్మినిస్ట్రేషన్ చికాగో యొక్క మిడ్‌వే విమానాశ్రయంలో జరిగిన సంఘటన తరువాత, అత్యవసర వాయువ్య దిశను ప్రకటన 2008-13-51 గ్రౌండింగ్ ఆల్ ఎక్లిప్స్ 500 లను విడుదల చేసింది. [37] జాతీయ రవాణా భద్రతా బోర్డు దర్యాప్తు ప్రకారం, "హెడ్‌విండ్స్‌లో సిబ్బంది అకస్మాత్తుగా మార్పును ఎదుర్కొన్నప్పుడు విమానం మిడ్‌వేలో దిగడానికి ప్రయత్నిస్తోంది, పైలట్ శక్తిని పెంచడం ద్వారా ఎదుర్కోవటానికి ప్రయత్నించింది, ప్రామాణిక పద్ధతి. కానీ పైలట్ అధికారాన్ని తగ్గించడానికి ప్రయత్నించినప్పుడు కొన్ని సెకన్ల తరువాత, విమానం తాకినప్పుడు, ఇంజన్లు గరిష్ట శక్తికి వేగవంతం కావడం ప్రారంభించాయి. " పైలట్లు ఓవర్‌షాట్, ఎత్తును పొందారు మరియు ఒక ఇంజిన్‌ను మూసివేసి, చివరికి టైర్లను ఎగిరిపోయిన తప్ప గాయం లేదా నష్టం లేకుండా దిగారు. [38] [39] జూన్ 16, 2008 న ప్రచురించబడిన నివేదికలు మొత్తం 500 లు ప్రకటనకు అనుగుణంగా ఉన్నాయని సూచించింది మరియు ప్రకటన జారీ చేయబడిన ఒక రోజులోనే మళ్లీ ఎగరడానికి క్లియర్ చేయబడింది. [40] ఈ సమస్యకు తుది పరిష్కారం థొరెటల్ పరిధిని పెంచడానికి మరియు వెలుపల ఉన్న పరిస్థితిని నివారించడానికి సాఫ్ట్‌వేర్ మార్పు అని కంపెనీ సూచించింది. [41] సీరియల్ నంబర్ 267 వద్ద అక్టోబర్ 2008 లో ECRIPSE E-500 యొక్క ఉత్పత్తిని నిలిపివేసింది, అయినప్పటికీ సీరియల్ నంబర్ 266 సంవత్సరంలో చాలా ముందుగానే పూర్తయింది. ఉత్పత్తిని కొనసాగించడానికి లేదా EA500 మరియు 400 లకు కస్టమర్ డిపాజిట్లను తిరిగి చెల్లించడానికి నిధులు లేవని కంపెనీ సూచించింది మరియు అవి అత్యుత్తమ వ్యాజ్యాలకు సంబంధించినవి. [3] మరింత గ్రహణం 500 లు ఉత్పత్తి చేయబడలేదు. మార్చి 2010 లో ఎక్లిప్స్ ఏరోస్పేస్ మొత్తం గ్రహణం పేరుతో పునరుద్ధరించిన EA500 లను అందించడం ప్రారంభించింది. కంపెనీ ప్రెసిడెంట్ మాసన్ హాలండ్ ఇలా వివరించాడు: "విమానాన్ని అందించడానికి వారి హడావిడిలో, EA500 [ఎక్లిప్స్ ఏవియేషన్ కార్పొరేషన్] యొక్క మాజీ తయారీదారు యజమానులకు 85 శాతం మాత్రమే పూర్తయింది. ఈ విమానాలు గొప్ప ప్రదర్శనకారులు, కానీ ఇప్పటికీ చాలా ముఖ్యమైనవి లేవు లక్షణాలు. మేము ఇప్పుడు EA500 యొక్క డిజైన్ మరియు ఇంజనీరింగ్ పూర్తి చేసాము. " ఉపయోగించిన ఎయిర్‌ఫ్రేమ్‌లలో ఇప్పుడు GPS- కపుల్డ్ ఆటోపైలట్లు మరియు విమానంలో తెలిసిన ఐసింగ్ పరికరాల ప్యాకేజీ మరియు రిటైల్ US $ 2.25M కు ఉన్నాయి. [42] [43] జూన్ 2015 లో, ఒక విమానయానం యొక్క ఎక్లిప్స్ ఏరోస్పేస్ డివిజన్ మొత్తం ఎక్లిప్స్ పునర్నిర్మాణ కార్యక్రమాన్ని నిలిపివేసింది మరియు ఒక కొత్త కార్యక్రమాన్ని ప్రారంభించింది, దీనిని ఎక్లిప్స్ స్పెషల్ ఎడిషన్ (SE) గా పేర్కొంది. SE ప్రొడక్షన్ మోడల్ ఎక్లిప్స్ 500 ను సమీప-ఎక్లిప్స్ 550 ప్రమాణాలకు అప్‌గ్రేడ్ చేస్తుంది. డ్యూయల్ ఏవియో ఇంటిగ్రేటెడ్ ఫ్లైట్ మేనేజ్‌మెంట్ సిస్టమ్స్, యాంటీ-స్కిడ్ బ్రేకింగ్ సిస్టమ్, స్టాండ్‌బై డిస్ప్లే యూనిట్, పిపిజి గ్లాస్ విండ్‌షీల్డ్స్, మెరుగైన ఇంటీరియర్ మరియు కొత్త రెండు-టోన్ పెయింట్ స్కీమ్. SE అప్‌గ్రేడ్ ప్యాకేజీలో మూడేళ్ల ఫ్యాక్టరీ వారంటీ మరియు నిర్వహణ కార్యక్రమం ఉంది, US $ 2.2M ధర వద్ద, అందించిన బేస్ ఎయిర్‌ఫ్రేమ్‌తో సహా అప్‌గ్రేడ్ చేయబడాలి. [44] ఫిబ్రవరి 2021 లో, అక్టోబర్ 2018 లో ప్రారంభమైన చాప్టర్ 11 పునర్వ్యవస్థీకరణ ప్రక్రియ తర్వాత ఒక విమానయానం చాప్టర్ 7 దివాలా లిక్విడేషన్‌లోకి ప్రవేశించింది, అమెరికాకు చెందిన AML గ్లోబల్ ఎక్లిప్స్ ఎక్లిప్స్ ఏరోస్పేస్, ఇంక్ అనే పేరుతో ప్రస్తుత ఎక్లిప్స్ విమానాలకు మద్దతునిస్తూ ఉంది. చిన్న జెట్ విమానాలకు కొత్త ఆర్థిక వ్యవస్థను తీసుకురావడం మరియు విమానం రూపకల్పనలో సముపార్జన మరియు కొనసాగుతున్న కార్యాచరణ ఖర్చులు రెండూ పరిగణించబడ్డాయి. ఎక్లిప్స్ ఈ విమానాన్ని సాధారణ విమాన విమాన యజమానులకు విక్రయించింది, వారు ఇంతకుముందు ఒక జెట్ యాజమాన్యంలో లేదు, దీనిని నేరుగా హై-ఎండ్ పిస్టన్ మరియు టర్బోప్రాప్ విమానాలతో పోటీలో ఉంచారు. ఎక్లిప్స్ యొక్క మార్కెటింగ్ ప్రయత్నాలు విమానం యొక్క అంచనా వేసిన తక్కువ సేవా ఖర్చులు మరియు వినియోగదారుల కోసం సమగ్ర నిర్వహణ మరియు మద్దతు కార్యక్రమంపై దృష్టి సారించాయి. అమెరికాలోని 10,000 కి పైగా విమానాశ్రయాల వద్ద దిగగలిగితే, ఎక్లిప్స్ మరియు ఇతర VLJ తయారీదారులు ఇది తమ విమానాలకు ఎయిర్ టాక్సీ పాత్రను సృష్టిస్తుందని భావించారు. 500 తో అనుబంధించబడిన ఈ ప్రయత్నాలు మరియు ఆలోచనలు 2005 సంవత్సరానికి ఫిబ్రవరి 2006 లో ప్రతిష్టాత్మక కొల్లియర్ ట్రోఫీని గెలవడానికి కంపెనీ సహాయపడింది, ఇది విమానం యొక్క ధృవీకరణ మరియు ప్రారంభ డెలివరీలను ఇంకా సాధించలేదని వివాదాస్పదంగా మారింది. [45] [46] జూన్ 2008 లో, ఎక్లిప్స్ దాని ఎక్లిప్స్ 500 కోసం మొత్తం 2,600 కి పైగా ఆర్డర్‌ల బ్యాక్‌లాగ్ ఉందని పేర్కొంది. [47] మే 2008 లో, ఎక్లిప్స్ ఎక్లిప్స్ 500 ధర 1 2,150,000 కు పెరుగుతుందని ప్రకటించింది, ఎందుకంటే అంచనా వేసిన ఉత్పత్తి పరిమాణం కంటే తక్కువ కారణంగా, expected హించిన సామర్థ్యాలు గ్రహించబడలేదు మరియు అధిక ఉత్పత్తి ఖర్చులు. [48] [49] ఒక సమయంలో ఎక్లిప్స్ జెట్ కంప్లీట్ ప్రోగ్రామ్, ఎయిర్క్రాఫ్ట్ మేనేజ్‌మెంట్ మరియు సపోర్ట్ ప్రోగ్రామ్‌ను అందించింది. [50] ఆ కాలంలో ఈ విమానం 300 మరియు 3,000 గంటల మధ్య నిర్వహించబడితే, ప్రైవేట్ యజమానులకు మూడు సంవత్సరాలు విమాన గంటకు 9 209 స్థిర నిర్వహణ వ్యయానికి ఇది హామీ ఇస్తుంది. ఇదే విధమైన జెట్ పూర్తి వ్యాపార కార్యక్రమం చార్టర్ ఆపరేటర్లను కవర్ చేసింది. [సైటేషన్ అవసరం] నవంబర్ 2006 చివరలో రాబర్న్ వినియోగదారులకు చెప్పినప్పటికీ, ఈ సంవత్సరం ముగిసేలోపు 10 విమానాలను పంపిణీ చేయాలని తాను ated హించినప్పటికీ, అతని సంస్థ డిసెంబర్ 31, 2006 నాటికి ఒకే ఉదాహరణను మాత్రమే ఇవ్వగలిగింది . [[52] అధికారిక డెలివరీ వేడుక జనవరి 4, 2007 న జరిగింది, కీలను దాని సహ యజమానులు, డేవిడ్ క్రోవ్, యజమాని-పైలట్ మరియు షేర్డ్-జెట్ కోఆపరేటివ్ గ్రూప్ జెట్ అలయన్స్. [53] 25 నవంబర్ 2008 న దివాలా దాఖలు చేసిన సమయంలో ఎక్లిప్స్ 259 EA500 లను పంపిణీ చేసింది. సీరియల్ నంబర్ 260 దాఖలు చేసిన ఉదయం మరియు దాఖలు చేయడానికి ముందుగానే చెల్లించబడింది, కాని కంపెనీ ఈ విమానం దాని యజమానికి విడుదల చేయడానికి నిరాకరించింది. దివాలా న్యాయమూర్తి ఈ ప్రత్యేక విమానం యొక్క విధిని గుర్తించారు మరియు కంపెనీ దానిని నిర్వహించాలని మరియు తుది వైఖరిని నిర్ణయించే వరకు భీమా చేయాలని ఆదేశించింది. తుది తీర్పులో, ఈ విమానం సంస్థ అమ్మకం ముగిసిన ఐదు రోజుల్లోనే విడుదల చేయబడింది, కాని అసంపూర్ణ చాప్టర్ 11 విధానం కారణంగా అమ్మకం పూర్తి కాలేదు మరియు చాప్టర్ 7 కి వెళ్లండి. విమానం చివరకు విడుదల చేయబడింది మరియు నమోదు చేయబడింది దాని యజమాని 4 జూన్ 2009 న. [1] [5] [54] 20 నవంబర్ 2008 న, ఎక్లిప్స్ నిర్వహణ షెడ్యూలింగ్, సాంకేతిక సేవలు మరియు కస్టమర్ కేర్ కోసం కంపెనీ గంటలను తగ్గించడాన్ని ప్రకటించింది. [55] ఏవియేషన్ వీక్ &amp; స్పేస్ టెక్నాలజీ "సాంకేతిక సహకారంతో సంబంధం లేకుండా, అనేక క్లిష్టమైన విడిభాగాలు ఇకపై జాబితాలో లేవు, ఎందుకంటే చాలా మంది విక్రేతలు గత గడువు బిల్లులకు చెల్లింపును స్వీకరించే వరకు ఎక్కులను రవాణా చేయడానికి షిప్పింగ్ విడిభాగాలను ఆపివేసారు. మరియు వారు గ్రహణానికి ఎక్కువ విడిభాగాలను రవాణా చేయరు కాడ్ ప్రాతిపదికన తప్ప. ముఖ్యంగా, కొంతమంది విక్రేతలు మాత్రమే ఎక్లిప్స్‌తో మునుపటి ప్రత్యేకమైన సరఫరా ఒప్పందాల కారణంగా వినియోగదారులకు నేరుగా భాగాలను విక్రయిస్తారు. "[55] జనవరి 2009 లో అన్ని గ్రహణం ఫ్యాక్టరీ మద్దతు సౌకర్యాలు మూసివేయబడ్డాయి. ప్రతిస్పందనగా మాజీ ఉద్యోగుల యొక్క కనీసం ఒక సమూహం ఆ సమయానికి ఇప్పటికే పంపిణీ చేసిన 259 విమానాల యజమానులకు సహాయపడటానికి నిర్వహణ మరియు సహాయక సదుపాయాన్ని ఏర్పాటు చేసింది. [56] మార్చి 2011 లో, FAA EA500 ల మొత్తం సముదాయం యొక్క మొత్తం సముదాయం యొక్క పరిమితిని 30,000 అడుగుల (9,144 మీ) నుండి దాని మునుపటి పరిమితి 37,000 అడుగుల (11,278 మీ) నుండి మరియు అంతకు ముందు 41,000 అడుగులు (12,497 మీ) నుండి ఎయిర్ విలువైన ఆదేశాన్ని ఇచ్చింది. ప్రకటన అవసరం ఎందుకంటే ఇంజిన్ స్టాటిక్ వ్యాన్‌లపై హార్డ్ కార్బన్ డిపాజిట్ల నిర్మాణం కనీసం ఆరు నివేదించబడిన ఇంజిన్ సర్జ్ సంఘటనలకు కారణమైంది, పైలట్లు ప్రభావిత ఇంజిన్‌పై శక్తిని తగ్గించడానికి అవసరం. ఈ సమస్య "సింగిల్-ఇంజిన్ పరిస్థితులలో ఫ్లైట్ మరియు ల్యాండింగ్‌కు దారితీయవచ్చు" లేదా రెండు ఇంజిన్లను ప్రభావితం చేస్తే, డబుల్ ఇంజిన్ వైఫల్యం అని FAA ఆందోళన చెందింది. ఈ చర్య మధ్యంతర పరిష్కారంగా పరిగణించబడుతుంది, అయితే ఇంజిన్ సర్టిఫికేషన్ అథారిటీ, ట్రాన్స్పోర్ట్ కెనడా మరియు ప్రాట్ &amp; విట్నీ కెనడా మరింత శాశ్వత పరిష్కారాన్ని రూపొందిస్తున్నారు. [57] జూలై 2011 లో ఈ పరిస్థితి పరిష్కరించబడింది, ప్రాట్ &amp; విట్నీ కెనడా నుండి కొత్త దహన లైనర్ డిజైన్‌తో, ఒకసారి అమలు చేయబడినప్పుడు, విమానం యొక్క పైకప్పును 41,000 అడుగుల (12,497 మీ) వరకు తిరిగి పెంచుతుంది. [58] డేజెట్ ఎక్లిప్స్ 500 యొక్క అతిపెద్ద కస్టమర్, ఒక సమయంలో ఇది ఎయిర్ టాక్సీ పాత్రలో ఉపయోగం కోసం 1400 విమానాలను కలిగి ఉంది. [59] సంస్థ యొక్క దూకుడు అమ్మకాలు మరియు ఉత్పత్తి లక్ష్యాలు సాధ్యమేనా అని ఏవియేషన్ విశ్లేషకులు సందేహాస్పదంగా ఉన్నారు. [60] 6 మే 2008 న డేజెట్ తన కార్యకలాపాలను తిరిగి పెంచినట్లు ప్రకటించింది, సంస్థ యొక్క అన్ని విభాగాలలో 100-160 మంది ఉద్యోగులను తొలగించి, 28 ఎక్లిప్స్ 500 ల విమానాలలో 16 ను అమ్మడం లేదా లీజుకు ఇవ్వడం. డేజెట్ వ్యవస్థాపకుడు మరియు CEO ఎడ్ ఐకోబుచి ఆ సమయంలో కంపెనీకి లాభదాయకతను చేరుకోవడానికి కంపెనీ USD $ 40M అవసరమని సూచించారు, కాని ప్రస్తుత ఆర్థిక వాతావరణం ఆ మొత్తాన్ని పెంచడానికి కంపెనీని అనుమతించలేదు. ఐకోబుచి కార్యాచరణ భావన ధ్వని అని కంపెనీ రుజువు చేసిందని, అయితే 28 ఎక్లిప్స్ 500 ల యొక్క డేజెట్ నౌకాదళం లాభదాయకతను సాధించడానికి 50 విమానాలకు త్వరగా విస్తరించాల్సిన అవసరం ఉందని పేర్కొంది. [59] [61] డేజెట్ సెప్టెంబర్ 19, 2008 న అన్ని ప్రయాణీకుల కార్యకలాపాలను నిలిపివేసింది. ప్రస్తుత మార్కెట్లో ఆపరేటింగ్ ఫండ్లను ఒక కారకంగా సేకరించలేకపోవడాన్ని వారు పేర్కొన్నారు మరియు ఇలా పేర్కొన్నారు: [62] ఎక్లిప్స్ ఏవియేషన్ తప్పిపోయిన పరికరాలను వ్యవస్థాపించడంలో విఫలమైన ఫలితంగా కంపెనీ కార్యకలాపాలు కూడా బాధపడ్డాయి కార్యాచరణ లేదా మరమ్మత్తు డేజెట్ యొక్క విమాన కొనుగోలు ఒప్పందం యొక్క నిబంధనలకు అనుగుణంగా సాంకేతిక వ్యత్యాసాలను అంగీకరించింది. [62] సుమారు 2500 విమాన డేజెట్ యొక్క క్లెయిమ్డ్ ఆర్డర్ బుక్ నుండి 1400 500 లతో 1400 500 లతో ఆర్డర్ చేయబడిన అన్ని గ్రహణాలలో 58% ప్రాతినిధ్యం వహిస్తుంది. [59] [41] ఎక్లిప్స్ ఏవియేషన్ అక్టోబర్ 2008 లో వారు డేజెట్ విమానాల అమ్మకంలో "ప్రత్యేకమైన బ్రోకర్" గా వ్యవహరిస్తున్నారని మరియు 28 విమానాల మొత్తం విమానాలను అమ్మకానికి ప్రచారం చేశారని ప్రకటించారు. [63] [64] కెనడియన్ లైట్ ఎయిర్క్రాఫ్ట్ ఫ్రాక్షనల్ ఎయిర్క్రాఫ్ట్ కంపెనీ మా ప్లేన్ మొత్తం డేజెట్ విమానాల విమానాలపై బిడ్ చేస్తుంది, లావాదేవీ ఎప్పుడూ పూర్తి కాలేదు అయినప్పటికీ, "500,000 డాలర్ల కంటే ఎక్కువ, $ 1.5 మిలియన్ల కన్నా తక్కువ". మా ప్లేన్ అక్టోబర్ 2010 లో దివాలాలోకి ప్రవేశించే వరకు సిర్రస్ SR22 విమానాల సముదాయాన్ని మరియు ఒక గ్రహణం 500 ను నిర్వహించింది. [65] [66] విమానం యొక్క కస్టమర్ రిసెప్షన్ మిశ్రమంగా ఉంది. [67] ఇప్పటివరకు నిర్మించిన అనేక EA500 లతో కొన్ని తీవ్రమైన మరియు ఖరీదైన దంతాల సమస్యలు ఉన్నప్పటికీ, కొంతమంది పైలట్లు దాని ఎగిరే లక్షణాలు మరియు ఆర్థిక నిర్వహణ వ్యయాల గురించి చాలా ఉత్సాహంగా ఉన్నారు (అయినప్పటికీ చాలా మంది పైలట్లు దీనిని వదులుగా నిర్మాణంలో ఎగురుతున్న భాగాల యొక్క పనిచేయని ద్రవ్యరాశిగా భావిస్తారు). [67] కొంతమంది యజమాని-పైలట్లు విమానం గురించి చాలా ఉత్సాహంగా ఉన్నాయి. సెప్టెంబర్ 2008 వ్యాసంలో ఎక్లిప్స్ 500 యజమాని కెన్ మేయర్ ఇలా వ్రాశాడు: క్లుప్తంగా, మీరు ఎక్లిప్స్ ఏవియేషన్ మరియు దాని అనేక అపోహల గురించి ఎన్ని విషయాలు చెప్పగలరు, విమానం గొప్ప విమానం. ఇది చేసారో. మరియు మీరు తయారీదారుని ఇష్టపడుతున్నా, చేయకపోయినా, విమానం రాబోయే చాలా కాలం పాటు ఉంటుంది ఎందుకంటే ఇది చాలా మంచి, చాలా సమర్థవంతమైన, చాలా వేగవంతమైన డిజైన్. మీరు చూస్తారు, సంఖ్యల ద్వారా, విమానం అది ప్రచారం చేయబడిన ప్రతిదీ ... కానీ నేను not హించనిది ఏమిటంటే, గ్రహణం ఎంత ముడి సరదాగా ఉంటుంది. ఖచ్చితంగా, ప్రతి విమానం ఎగరడానికి సరదాగా ఉంటుంది, కానీ గ్రహణం మిమ్మల్ని ఫైటర్ పైలట్ లాగా చేస్తుంది. ఇది జెట్ ఇంజిన్లతో మూనీ లాగా నిర్వహిస్తుంది. టైట్ అండ్ స్ఫుటమైన, గాలి యొక్క స్పోర్ట్స్ కారు ... 361 నాట్లు, వాతావరణంలో 37,000 అడుగుల వద్ద జెట్ ఓదార్పులో ప్రయాణించడం, అయితే ఒక వైపుకు గంటకు కేవలం 209 పౌండ్ల బర్న్, మొత్తం 62 GPH కన్నా తక్కువ. ఇంధన సామర్థ్యం: 6.7 శాసనం mpg. అలా చేయగల ఇతర జెట్‌లు తెలుసా? నా పాత పిస్టన్ విమానంలో నేను పొందుతున్న దానికంటే ఇది మంచి ఇంధన సామర్థ్యం! ... ... విశ్వసనీయత? ఏప్రిల్‌లో డెలివరీ తీసుకున్నప్పటి నుండి నా విమానంలో 40,000 మైళ్ళకు పైగా వచ్చింది. ఇది నిర్వహణను కలిగి ఉంది -అనేక డెలివరీ స్క్వాక్స్ ఉన్నాయి, అవి పరిష్కరించాల్సిన అవసరం ఉంది -కాని నిర్వహణ సమస్య కారణంగా ఒక్క విమానంలో కూడా కూడా రద్దు చేయబడలేదు. నేను జూలైలో మెక్సికోకు రచయిత మరియు ఫోటోగ్రాఫర్ ఆన్‌బోర్డ్‌తో వెళ్లాను. నా మునుపటి విమానంలో, కథ మరియు ఫోటోలు ఒక విదేశీ దేశంలో మా విచ్ఛిన్నం గురించి నేను ఆందోళన చెందాను. గ్రహణంలో, ఫ్లైట్ బాగా సాగుతుందనే సందేహం నాకు లేదు. మరియు అది ఖచ్చితంగా జరిగింది. [68] విమానం ఎగురుతున్న కొన్ని ఎయిర్‌క్రూ ఎక్లిప్స్ 500, దాని వ్యవస్థలు మరియు తరచూ వైఫల్యాలను విమర్శించింది. అనేక ఫార్ 121 మరియు 135 విమానాలలో కెప్టెన్ టైప్-రేట్ చేయబడిన మరియు ఎక్లిప్స్ 500 లో విస్తృతమైన విమాన గంటలు ఉన్న ఒక కార్పొరేట్ పైలట్ ఇలా అన్నాడు: నేను ఎక్లిప్స్ ఎగరవలసి వచ్చినప్పుడు, నా సీటు అంచున నేను తదుపరి విపత్తు కోసం వేచి ఉన్నాను జరిగేటట్లు. ఉదాహరణకు, నేను 30 సంవత్సరాలుగా ఎగురుతున్నాను మరియు సాధారణ శిక్షణ సమయంలో తప్ప, అత్యవసర ఆక్సిజన్‌లో ఎప్పుడూ వెళ్లవలసిన అవసరం లేదు. గ్రహణం ఎగురుతున్నప్పటి నుండి, కాక్‌పిట్‌లో మరియు క్యాబిన్లో పొగలు కారణంగా నేను ఇప్పుడు రెండుసార్లు అత్యవసర ఆక్సిజన్‌కు వెళ్ళవలసి వచ్చింది. ఈ విమాన సమస్యలను ఎలా పరిష్కరించాలో ఎక్లిప్స్‌కు తెలియదు. 41,000 అడుగుల ఎత్తులో ఎగురుతూ, ఈ నిరంతర, కొనసాగుతున్న, చాలా తీవ్రమైన సమస్యలను ఎదుర్కోవటానికి మీకు ఎక్కువ సమయం లేదు. నాకు తెలుసు, నేను గ్రహణాన్ని ఎగరవలసి వచ్చిన ప్రతిసారీ, నేను నిజంగా భయపడుతున్నాను. [3] ఎక్లిప్స్ ఏరోస్పేస్ నుండి అమెరికా యునైటెడ్ కింగ్‌డమ్ డేటా. [75] [76] సాధారణ లక్షణాలు పనితీరు ఏవియానిక్స్ సంబంధిత అభివృద్ధి అభివృద్ధి విమానం పోల్చదగిన పాత్ర, కాన్ఫిగరేషన్ మరియు ERA సంబంధిత జాబితాలు</v>
      </c>
      <c r="E181" s="1" t="s">
        <v>3668</v>
      </c>
      <c r="M181" s="1" t="s">
        <v>1039</v>
      </c>
      <c r="N181" s="1" t="str">
        <f>IFERROR(__xludf.DUMMYFUNCTION("GOOGLETRANSLATE(M:M, ""en"", ""te"")"),"చాలా లైట్ జెట్")</f>
        <v>చాలా లైట్ జెట్</v>
      </c>
      <c r="O181" s="1" t="s">
        <v>1040</v>
      </c>
      <c r="P181" s="1" t="s">
        <v>3669</v>
      </c>
      <c r="Q181" s="1" t="str">
        <f>IFERROR(__xludf.DUMMYFUNCTION("GOOGLETRANSLATE(P:P, ""en"", ""te"")"),"ఎక్లిప్స్ ఏవియేషన్/ఎక్లిప్స్ ఏరోస్పేస్")</f>
        <v>ఎక్లిప్స్ ఏవియేషన్/ఎక్లిప్స్ ఏరోస్పేస్</v>
      </c>
      <c r="R181" s="1" t="s">
        <v>3670</v>
      </c>
      <c r="U181" s="5">
        <v>37494.0</v>
      </c>
      <c r="V181" s="1" t="s">
        <v>3671</v>
      </c>
      <c r="W181" s="1" t="s">
        <v>3672</v>
      </c>
      <c r="X181" s="1" t="s">
        <v>3673</v>
      </c>
      <c r="Y181" s="1" t="s">
        <v>3674</v>
      </c>
      <c r="Z181" s="1" t="s">
        <v>3675</v>
      </c>
      <c r="AB181" s="1" t="s">
        <v>1048</v>
      </c>
      <c r="AC181" s="1" t="s">
        <v>3676</v>
      </c>
      <c r="AD181" s="1" t="s">
        <v>3677</v>
      </c>
      <c r="AE181" s="1" t="s">
        <v>3678</v>
      </c>
      <c r="AF181" s="1" t="s">
        <v>3679</v>
      </c>
      <c r="AG181" s="1" t="s">
        <v>3680</v>
      </c>
      <c r="AH181" s="1" t="s">
        <v>3681</v>
      </c>
      <c r="AI181" s="1" t="s">
        <v>3682</v>
      </c>
      <c r="AM181" s="1" t="s">
        <v>3683</v>
      </c>
      <c r="AN181" s="1" t="str">
        <f>IFERROR(__xludf.DUMMYFUNCTION("GOOGLETRANSLATE(AM:AM, ""en"", ""te"")"),"డేజెట్ (2008 లో పనికిరానిది)")</f>
        <v>డేజెట్ (2008 లో పనికిరానిది)</v>
      </c>
      <c r="AO181" s="1" t="s">
        <v>3684</v>
      </c>
      <c r="AP181" s="1" t="s">
        <v>3685</v>
      </c>
      <c r="AX181" s="5">
        <v>39082.0</v>
      </c>
      <c r="AY181" s="1" t="s">
        <v>3686</v>
      </c>
      <c r="AZ181" s="1" t="s">
        <v>3687</v>
      </c>
      <c r="BE181" s="1" t="s">
        <v>3688</v>
      </c>
      <c r="BG181" s="1" t="s">
        <v>461</v>
      </c>
      <c r="BH181" s="2" t="s">
        <v>929</v>
      </c>
      <c r="BI181" s="1" t="s">
        <v>3689</v>
      </c>
      <c r="BR181" s="1" t="s">
        <v>3690</v>
      </c>
      <c r="BS181" s="1" t="s">
        <v>3691</v>
      </c>
      <c r="BT181" s="1" t="s">
        <v>3692</v>
      </c>
      <c r="BU181" s="1" t="s">
        <v>3693</v>
      </c>
      <c r="DF181" s="1" t="s">
        <v>3694</v>
      </c>
      <c r="DG181" s="1" t="s">
        <v>3695</v>
      </c>
      <c r="FH181" s="1" t="s">
        <v>3696</v>
      </c>
    </row>
    <row r="182">
      <c r="A182" s="1" t="s">
        <v>3697</v>
      </c>
      <c r="B182" s="1" t="str">
        <f>IFERROR(__xludf.DUMMYFUNCTION("GOOGLETRANSLATE(A:A, ""en"", ""te"")"),"DESITTER MK.II")</f>
        <v>DESITTER MK.II</v>
      </c>
      <c r="C182" s="1" t="s">
        <v>3698</v>
      </c>
      <c r="D182" s="1" t="str">
        <f>IFERROR(__xludf.DUMMYFUNCTION("GOOGLETRANSLATE(C:C, ""en"", ""te"")"),"డిసౌటర్ అనేది సర్రేలోని క్రోయిడాన్ ఏరోడ్రోమ్‌లోని డిసౌటర్ ఎయిర్‌క్రాఫ్ట్ కంపెనీ తయారుచేసిన బ్రిటిష్ మోనోప్లేన్ లైజన్ విమానం. 1920 ల చివరలో, ప్రసిద్ధ పైలట్ అయిన మార్సెల్ డిసౌటర్, డచ్ విమానం కూల్‌హోవెన్ F.K.41 ను తయారు చేయడానికి లైసెన్స్ ఇవ్వడానికి తన మార్క"&amp;"ెటింగ్ ఆలోచనను అనుసరించడానికి డిసౌటర్ ఎయిర్‌క్రాఫ్ట్ కంపెనీ లిమిటెడ్‌ను ఏర్పాటు చేశాడు. ఈ విమానం దాని ఆధునిక రూపకల్పన కారణంగా చాలా శ్రద్ధ చూపించింది. లైసెన్స్ పొందబడింది మరియు మాజీ ADC విమాన కర్మాగారంలో క్రోయిడాన్ ఏరోడ్రోమ్ వద్ద డిసౌటర్ ఉత్పత్తి ప్రారంభిం"&amp;"చాడు. రెండవ ఉత్పత్తి డచ్ ఎఫ్.కె. ఈ విమానం తరువాత దక్షిణాఫ్రికాలో రిజిస్ట్రేషన్ ZS-ADX తో విక్రయించబడింది మరియు దక్షిణాఫ్రికా వైమానిక దళంతో సేవలో ఆకట్టుకుంది. డాల్ఫిన్ అనే పేరు మళ్లీ ఉపయోగించబడలేదు మరియు బ్రిటిష్ ప్రొడక్షన్ విమానాన్ని డిసౌటర్ అని పిలుస్తార"&amp;"ు మరియు తరువాత సంవత్సరం మెరుగైన సంస్కరణను ప్రవేశపెట్టిన తరువాత డిసౌటర్ I. నేషనల్ ఫ్లయింగ్ సర్వీసెస్ లిమిటెడ్ పెద్ద ఆర్డర్‌ను ఉంచి 19 విమానాలను అందుకుంది. ఇవన్నీ నలుపు మరియు ప్రకాశవంతమైన నారింజ రంగులో పెయింట్ చేయబడ్డాయి మరియు త్వరలో బ్రిటిష్ ఫ్లయింగ్ క్లబ్"&amp;"‌లలో సుపరిచితమైన దృశ్యంగా మారాయి, అక్కడ అవి బోధన, ఆనందం విమానాలు మరియు టాక్సీ విమానాల కోసం ఉపయోగించబడ్డాయి. మరొక కస్టమర్ కోసం మొదటి విమానం 9 ఫిబ్రవరి 1930 న న్యూజిలాండ్ కోసం క్రోయిడాన్ నుండి బయలుదేరింది. దీనిని ఆస్ట్రేలియాలోని సిడ్నీకి 13 మార్చి 1930 న తర"&amp;"లించారు, తరువాత దీనిని న్యూజిలాండ్కు రవాణా చేశారు. 1930 లో మెరుగైన సంస్కరణ, డిసౌటర్ II ఉత్పత్తి చేయబడింది. ఇది డి హవిలాండ్ జిప్సీ III ఇంజిన్, పున es రూపకల్పన చేసిన ఐలెరన్లు మరియు తోక ఉపరితలాలు మరియు వీల్ బ్రేక్‌లు కలిగి ఉంది. క్రోయిడాన్ ఏరోడ్రోమ్ - 28 mk."&amp;"is మరియు 13 mk.iis వద్ద 41 విమానాలను నిర్మించారు, దీనికి విరుద్ధంగా అసలు F.K.41 లో ఆరు మాత్రమే ఉత్పత్తి చేయబడ్డాయి. న్యూజిలాండ్ యొక్క మొట్టమొదటి వాణిజ్య వైమానిక విపత్తులో ప్రమేయం ఉన్నందున డిసౌటర్ కూడా ప్రసిద్ది చెందింది, ఇది 1931 హాక్స్ బే భూకంపం తరువాత 8"&amp;" ఫిబ్రవరి 1931 న వైరోవా సమీపంలో జరిగింది. డిసౌటర్ డొమినియన్ ఎయిర్‌వేస్‌కు చెందినది మరియు గుర్తింపు కోడ్ ZK-ACA ను కలిగి ఉంది. చిన్న విమానాలు హేస్టింగ్స్ మరియు గిస్బోర్న్ల మధ్య రోజుకు మూడు రౌండ్ ట్రిప్పులు చేస్తాయి, ప్రయాణీకులు మరియు సామాగ్రిని మోస్తున్నాయ"&amp;"ి. బోర్డులో ఉన్న ముగ్గురూ మృతి చెందారు. 1931 చివరిలో ఆస్ట్రేలియన్లు హెచ్. జెంకిన్స్ మరియు హెచ్. ఫ్లిండర్స్ ద్వీపంలో లాన్సెస్టన్ మరియు వైట్‌మార్క్ మధ్య ఒక సాధారణ సేవను ప్రారంభించిన విహెచ్-యూ మిస్ ఫ్లిండర్స్ గా ఎల్. విలియం హోలీమాన్ &amp; సన్స్ చేత రెగ్యులర్ షిప"&amp;"్పింగ్ సేవలతో పోటీ అదే సంవత్సరం తరువాత ఆస్ట్రేలియన్ నేషనల్ ఎయిర్‌వేస్ యొక్క ముందున్న హోలీమాన్స్ ఎయిర్‌వేస్ ఏర్పడటాన్ని చూసింది. విహెచ్-యూయిని లాన్సెస్టన్‌లోని క్వీన్ విక్టోరియా మ్యూజియం భద్రపరిచింది. మరో ముగ్గురు డిసౌటర్ II లను మెల్బోర్న్ యొక్క హార్ట్ ఏవి"&amp;"యేషన్ సర్వీసెస్ కొనుగోలు చేసింది, వీటిలో ఇప్పటికీ విస్తరించిన VH-UPR (1933 లో బాస్ స్ట్రెయిట్‌లోని డీల్ ద్వీపంలో జరిగిన ప్రమాదంలో దెబ్బతింది). VH-UPR ఇప్పుడు దేశ విక్టోరియాలోని NHILL ఏరోడ్రోమ్ వద్ద ఉంది, డానిష్ ఎయిర్ సొసైటీ (DET డాన్స్కే లుఫ్ట్‌ఫార్ట్‌సెల"&amp;"్స్కాబ్) 1931 లో చివరిగా తయారుచేసిన రెండవ డిసౌటర్ Mk.ii ను కొనుగోలు చేసింది. ఈ విమానం రిజిస్ట్రేషన్ OY-DOD ఇచ్చింది. 1934 లో, ఈ విమానం లెఫ్టినెంట్ మైఖేల్ హాన్సెన్‌కు మరియు తరువాతి సంవత్సరంలో నార్డిస్క్ లుఫ్ట్రాఫిక్ కంపెనీకి విక్రయించబడింది. 1938 లో దీనిని"&amp;" నార్డ్జిస్క్ ఏరో సేవకు విక్రయించారు, కాని మైఖేల్ హాన్సెన్ అదే సంవత్సరం విమానాన్ని తిరిగి కొనుగోలు చేసి, కేప్ టౌన్ మరియు మాక్రోబర్ట్‌సన్ ఎయిర్ రేస్‌లో ప్రయాణించడానికి ఉపయోగించాడు. ఈ విమానం 129 గంటల 47 నిమిషాల్లో ఇంగ్లాండ్లోని మిల్డెన్‌హాల్ నుండి ఆస్ట్రేలి"&amp;"యాలోని మెల్బోర్న్ వరకు ప్రయాణాన్ని పూర్తి చేసింది, ఇది వికలాంగుల రేసులో 7 వ స్థానాన్ని సంపాదించింది. శీతాకాలపు యుద్ధంలో, ఫిన్లాండ్ కోసం అంబులెన్స్ విమానాన్ని కొనుగోలు చేయడానికి డెన్మార్క్ యొక్క రెడ్ క్రాస్ డబ్బును సేకరించింది. అక్టోబర్ 1941 లో, డానిష్ విమ"&amp;"ానం రిజిస్టర్డ్ ఓ-డాడ్ ఈ ప్రయోజనం కోసం కొనుగోలు చేయబడింది మరియు ఫిన్లాండ్కు విరాళంగా ఇవ్వబడింది. ఈ విమానం మైఖేల్ హాన్సెన్ చేత 28 అక్టోబర్ 1941 న ఫిన్లాండ్‌లోని హెల్సింకికి ఎగురవేయబడింది. Mk.ii కి ఫిన్నిష్ వైమానిక దళం మరియు రెడ్‌క్రాస్ గుర్తులు ఇవ్వబడింది "&amp;"మరియు 14 నవంబర్ 1944 వరకు అనుసంధాన మరియు అంబులెన్స్ విమానంగా ఉపయోగించబడింది. యుద్ధం తరువాత, విమాన తయారీదారులుగా ఉన్న కర్హుమాకి సోదరులు ఈ విమానాన్ని కొనుగోలు చేసి, ఇంజిన్ లేకుండా టోర్స్టి టాల్‌గ్రెన్ మరియు టాంపెరెలోని అర్మాస్ జైల్‌హెచ్‌లకు విక్రయించారు, వా"&amp;"రు దానిని మరమ్మతులు చేసి, 17 నవంబర్ 1947 న ఓహ్-టిజాగా నమోదు చేశారు. 4 డిసెంబర్ 1947 న టాంపెర్. 41 విమానాలలో మూడు మనుగడలో ఉన్నాయి: జాక్సన్ నుండి డేటా [1] పోల్చదగిన పాత్ర, కాన్ఫిగరేషన్ మరియు ERA సంబంధిత జాబితాల సాధారణ లక్షణాల పనితీరు విమానం")</f>
        <v>డిసౌటర్ అనేది సర్రేలోని క్రోయిడాన్ ఏరోడ్రోమ్‌లోని డిసౌటర్ ఎయిర్‌క్రాఫ్ట్ కంపెనీ తయారుచేసిన బ్రిటిష్ మోనోప్లేన్ లైజన్ విమానం. 1920 ల చివరలో, ప్రసిద్ధ పైలట్ అయిన మార్సెల్ డిసౌటర్, డచ్ విమానం కూల్‌హోవెన్ F.K.41 ను తయారు చేయడానికి లైసెన్స్ ఇవ్వడానికి తన మార్కెటింగ్ ఆలోచనను అనుసరించడానికి డిసౌటర్ ఎయిర్‌క్రాఫ్ట్ కంపెనీ లిమిటెడ్‌ను ఏర్పాటు చేశాడు. ఈ విమానం దాని ఆధునిక రూపకల్పన కారణంగా చాలా శ్రద్ధ చూపించింది. లైసెన్స్ పొందబడింది మరియు మాజీ ADC విమాన కర్మాగారంలో క్రోయిడాన్ ఏరోడ్రోమ్ వద్ద డిసౌటర్ ఉత్పత్తి ప్రారంభించాడు. రెండవ ఉత్పత్తి డచ్ ఎఫ్.కె. ఈ విమానం తరువాత దక్షిణాఫ్రికాలో రిజిస్ట్రేషన్ ZS-ADX తో విక్రయించబడింది మరియు దక్షిణాఫ్రికా వైమానిక దళంతో సేవలో ఆకట్టుకుంది. డాల్ఫిన్ అనే పేరు మళ్లీ ఉపయోగించబడలేదు మరియు బ్రిటిష్ ప్రొడక్షన్ విమానాన్ని డిసౌటర్ అని పిలుస్తారు మరియు తరువాత సంవత్సరం మెరుగైన సంస్కరణను ప్రవేశపెట్టిన తరువాత డిసౌటర్ I. నేషనల్ ఫ్లయింగ్ సర్వీసెస్ లిమిటెడ్ పెద్ద ఆర్డర్‌ను ఉంచి 19 విమానాలను అందుకుంది. ఇవన్నీ నలుపు మరియు ప్రకాశవంతమైన నారింజ రంగులో పెయింట్ చేయబడ్డాయి మరియు త్వరలో బ్రిటిష్ ఫ్లయింగ్ క్లబ్‌లలో సుపరిచితమైన దృశ్యంగా మారాయి, అక్కడ అవి బోధన, ఆనందం విమానాలు మరియు టాక్సీ విమానాల కోసం ఉపయోగించబడ్డాయి. మరొక కస్టమర్ కోసం మొదటి విమానం 9 ఫిబ్రవరి 1930 న న్యూజిలాండ్ కోసం క్రోయిడాన్ నుండి బయలుదేరింది. దీనిని ఆస్ట్రేలియాలోని సిడ్నీకి 13 మార్చి 1930 న తరలించారు, తరువాత దీనిని న్యూజిలాండ్కు రవాణా చేశారు. 1930 లో మెరుగైన సంస్కరణ, డిసౌటర్ II ఉత్పత్తి చేయబడింది. ఇది డి హవిలాండ్ జిప్సీ III ఇంజిన్, పున es రూపకల్పన చేసిన ఐలెరన్లు మరియు తోక ఉపరితలాలు మరియు వీల్ బ్రేక్‌లు కలిగి ఉంది. క్రోయిడాన్ ఏరోడ్రోమ్ - 28 mk.is మరియు 13 mk.iis వద్ద 41 విమానాలను నిర్మించారు, దీనికి విరుద్ధంగా అసలు F.K.41 లో ఆరు మాత్రమే ఉత్పత్తి చేయబడ్డాయి. న్యూజిలాండ్ యొక్క మొట్టమొదటి వాణిజ్య వైమానిక విపత్తులో ప్రమేయం ఉన్నందున డిసౌటర్ కూడా ప్రసిద్ది చెందింది, ఇది 1931 హాక్స్ బే భూకంపం తరువాత 8 ఫిబ్రవరి 1931 న వైరోవా సమీపంలో జరిగింది. డిసౌటర్ డొమినియన్ ఎయిర్‌వేస్‌కు చెందినది మరియు గుర్తింపు కోడ్ ZK-ACA ను కలిగి ఉంది. చిన్న విమానాలు హేస్టింగ్స్ మరియు గిస్బోర్న్ల మధ్య రోజుకు మూడు రౌండ్ ట్రిప్పులు చేస్తాయి, ప్రయాణీకులు మరియు సామాగ్రిని మోస్తున్నాయి. బోర్డులో ఉన్న ముగ్గురూ మృతి చెందారు. 1931 చివరిలో ఆస్ట్రేలియన్లు హెచ్. జెంకిన్స్ మరియు హెచ్. ఫ్లిండర్స్ ద్వీపంలో లాన్సెస్టన్ మరియు వైట్‌మార్క్ మధ్య ఒక సాధారణ సేవను ప్రారంభించిన విహెచ్-యూ మిస్ ఫ్లిండర్స్ గా ఎల్. విలియం హోలీమాన్ &amp; సన్స్ చేత రెగ్యులర్ షిప్పింగ్ సేవలతో పోటీ అదే సంవత్సరం తరువాత ఆస్ట్రేలియన్ నేషనల్ ఎయిర్‌వేస్ యొక్క ముందున్న హోలీమాన్స్ ఎయిర్‌వేస్ ఏర్పడటాన్ని చూసింది. విహెచ్-యూయిని లాన్సెస్టన్‌లోని క్వీన్ విక్టోరియా మ్యూజియం భద్రపరిచింది. మరో ముగ్గురు డిసౌటర్ II లను మెల్బోర్న్ యొక్క హార్ట్ ఏవియేషన్ సర్వీసెస్ కొనుగోలు చేసింది, వీటిలో ఇప్పటికీ విస్తరించిన VH-UPR (1933 లో బాస్ స్ట్రెయిట్‌లోని డీల్ ద్వీపంలో జరిగిన ప్రమాదంలో దెబ్బతింది). VH-UPR ఇప్పుడు దేశ విక్టోరియాలోని NHILL ఏరోడ్రోమ్ వద్ద ఉంది, డానిష్ ఎయిర్ సొసైటీ (DET డాన్స్కే లుఫ్ట్‌ఫార్ట్‌సెల్స్కాబ్) 1931 లో చివరిగా తయారుచేసిన రెండవ డిసౌటర్ Mk.ii ను కొనుగోలు చేసింది. ఈ విమానం రిజిస్ట్రేషన్ OY-DOD ఇచ్చింది. 1934 లో, ఈ విమానం లెఫ్టినెంట్ మైఖేల్ హాన్సెన్‌కు మరియు తరువాతి సంవత్సరంలో నార్డిస్క్ లుఫ్ట్రాఫిక్ కంపెనీకి విక్రయించబడింది. 1938 లో దీనిని నార్డ్జిస్క్ ఏరో సేవకు విక్రయించారు, కాని మైఖేల్ హాన్సెన్ అదే సంవత్సరం విమానాన్ని తిరిగి కొనుగోలు చేసి, కేప్ టౌన్ మరియు మాక్రోబర్ట్‌సన్ ఎయిర్ రేస్‌లో ప్రయాణించడానికి ఉపయోగించాడు. ఈ విమానం 129 గంటల 47 నిమిషాల్లో ఇంగ్లాండ్లోని మిల్డెన్‌హాల్ నుండి ఆస్ట్రేలియాలోని మెల్బోర్న్ వరకు ప్రయాణాన్ని పూర్తి చేసింది, ఇది వికలాంగుల రేసులో 7 వ స్థానాన్ని సంపాదించింది. శీతాకాలపు యుద్ధంలో, ఫిన్లాండ్ కోసం అంబులెన్స్ విమానాన్ని కొనుగోలు చేయడానికి డెన్మార్క్ యొక్క రెడ్ క్రాస్ డబ్బును సేకరించింది. అక్టోబర్ 1941 లో, డానిష్ విమానం రిజిస్టర్డ్ ఓ-డాడ్ ఈ ప్రయోజనం కోసం కొనుగోలు చేయబడింది మరియు ఫిన్లాండ్కు విరాళంగా ఇవ్వబడింది. ఈ విమానం మైఖేల్ హాన్సెన్ చేత 28 అక్టోబర్ 1941 న ఫిన్లాండ్‌లోని హెల్సింకికి ఎగురవేయబడింది. Mk.ii కి ఫిన్నిష్ వైమానిక దళం మరియు రెడ్‌క్రాస్ గుర్తులు ఇవ్వబడింది మరియు 14 నవంబర్ 1944 వరకు అనుసంధాన మరియు అంబులెన్స్ విమానంగా ఉపయోగించబడింది. యుద్ధం తరువాత, విమాన తయారీదారులుగా ఉన్న కర్హుమాకి సోదరులు ఈ విమానాన్ని కొనుగోలు చేసి, ఇంజిన్ లేకుండా టోర్స్టి టాల్‌గ్రెన్ మరియు టాంపెరెలోని అర్మాస్ జైల్‌హెచ్‌లకు విక్రయించారు, వారు దానిని మరమ్మతులు చేసి, 17 నవంబర్ 1947 న ఓహ్-టిజాగా నమోదు చేశారు. 4 డిసెంబర్ 1947 న టాంపెర్. 41 విమానాలలో మూడు మనుగడలో ఉన్నాయి: జాక్సన్ నుండి డేటా [1] పోల్చదగిన పాత్ర, కాన్ఫిగరేషన్ మరియు ERA సంబంధిత జాబితాల సాధారణ లక్షణాల పనితీరు విమానం</v>
      </c>
      <c r="E182" s="1" t="s">
        <v>3699</v>
      </c>
      <c r="M182" s="1" t="s">
        <v>3700</v>
      </c>
      <c r="N182" s="1" t="str">
        <f>IFERROR(__xludf.DUMMYFUNCTION("GOOGLETRANSLATE(M:M, ""en"", ""te"")"),"అనుసంధానం")</f>
        <v>అనుసంధానం</v>
      </c>
      <c r="P182" s="1" t="s">
        <v>3701</v>
      </c>
      <c r="Q182" s="1" t="str">
        <f>IFERROR(__xludf.DUMMYFUNCTION("GOOGLETRANSLATE(P:P, ""en"", ""te"")"),"డిసౌటర్ ఎయిర్క్రాఫ్ట్ కంపెనీ/కూల్హోవెన్")</f>
        <v>డిసౌటర్ ఎయిర్క్రాఫ్ట్ కంపెనీ/కూల్హోవెన్</v>
      </c>
      <c r="R182" s="1" t="s">
        <v>3702</v>
      </c>
      <c r="S182" s="1" t="s">
        <v>3703</v>
      </c>
      <c r="T182" s="1" t="str">
        <f>IFERROR(__xludf.DUMMYFUNCTION("GOOGLETRANSLATE(S:S, ""en"", ""te"")"),"ఫ్రెడరిక్ కూల్హోవెన్")</f>
        <v>ఫ్రెడరిక్ కూల్హోవెన్</v>
      </c>
      <c r="U182" s="1">
        <v>1930.0</v>
      </c>
      <c r="V182" s="1" t="s">
        <v>3704</v>
      </c>
      <c r="W182" s="1">
        <v>1.0</v>
      </c>
      <c r="X182" s="1" t="s">
        <v>3705</v>
      </c>
      <c r="Y182" s="1" t="s">
        <v>3706</v>
      </c>
      <c r="Z182" s="1" t="s">
        <v>3707</v>
      </c>
      <c r="AA182" s="1" t="s">
        <v>3708</v>
      </c>
      <c r="AB182" s="1" t="s">
        <v>3709</v>
      </c>
      <c r="AD182" s="1" t="s">
        <v>3710</v>
      </c>
      <c r="AE182" s="1" t="s">
        <v>3711</v>
      </c>
      <c r="AF182" s="1" t="s">
        <v>3712</v>
      </c>
      <c r="AG182" s="1" t="s">
        <v>3713</v>
      </c>
      <c r="AH182" s="1" t="s">
        <v>3714</v>
      </c>
      <c r="AI182" s="1" t="s">
        <v>3715</v>
      </c>
      <c r="AJ182" s="1" t="s">
        <v>3716</v>
      </c>
      <c r="AL182" s="1" t="s">
        <v>3717</v>
      </c>
      <c r="AX182" s="1">
        <v>1930.0</v>
      </c>
      <c r="AZ182" s="1" t="s">
        <v>3718</v>
      </c>
      <c r="BA182" s="1" t="s">
        <v>2388</v>
      </c>
      <c r="BC182" s="1" t="s">
        <v>3719</v>
      </c>
      <c r="BD182" s="1" t="s">
        <v>3720</v>
      </c>
      <c r="BI182" s="1" t="s">
        <v>3721</v>
      </c>
      <c r="BT182" s="1" t="s">
        <v>3722</v>
      </c>
    </row>
    <row r="183">
      <c r="A183" s="1" t="s">
        <v>3580</v>
      </c>
      <c r="B183" s="1" t="str">
        <f>IFERROR(__xludf.DUMMYFUNCTION("GOOGLETRANSLATE(A:A, ""en"", ""te"")"),"డైమండ్ DA50")</f>
        <v>డైమండ్ DA50</v>
      </c>
      <c r="C183" s="1" t="s">
        <v>3723</v>
      </c>
      <c r="D183" s="1" t="str">
        <f>IFERROR(__xludf.DUMMYFUNCTION("GOOGLETRANSLATE(C:C, ""en"", ""te"")"),"డైమండ్ DA50 అనేది ఐదు-ప్రదేశం, సింగిల్-ఇంజిన్, మిశ్రమ విమానం, ఇది డైమండ్ ఎయిర్క్రాఫ్ట్ పరిశ్రమలచే రూపొందించబడింది మరియు నిర్మించింది. మొదట 2006 లో చూపబడింది, ఇది 4 ఏప్రిల్ 2007 న తన తొలి విమాన ప్రయాణించింది. ఈ ప్రాజెక్ట్ అనేక విభిన్న ఇంజిన్లచే శక్తినివ్వా"&amp;"లని ప్రతిపాదించబడింది, కాని 9 సెప్టెంబర్ 2020 న కాంటినెంటల్ సిడి -300 డీజిల్‌తో ధృవీకరించబడింది. DA50 సూపర్ స్టార్ ప్రోటోటైప్ అనధికారికంగా డిసెంబర్ 2006 లో డైమండ్ కంపెనీ క్రిస్మస్ పార్టీలో చూపబడింది. [1] 350 హెచ్‌పి (261 కిలోవాట్) వరకు గ్యాసోలిన్, టర్బోప్"&amp;"రాప్ లేదా డీజిల్ ఇంజిన్‌లతో అమర్చాలనే ఉద్దేశ్యంతో ఈ విమానం రూపొందించబడింది. ప్రారంభ రూపకల్పన లక్ష్యం ఏమిటంటే ఇది కొత్త తరం సాధారణ విమానయాన విమానాల యొక్క అతిపెద్ద క్యాబిన్లలో ఒకటి. [2] DA50 యొక్క AVGAS- శక్తితో పనిచేసే సంస్కరణ 350 HP (261 kW) ఉత్పత్తి చేసే"&amp;" జంట టర్బో ఛార్జర్‌లతో ఒకే FADEC- అమర్చిన కాంటినెంటల్ TSIO-550-J పవర్‌ప్లాంట్‌ను కలిగి ఉంది. విమానం యొక్క రెక్కలు 38.3 అడుగులు (11.67 మీ) గా నివేదించబడ్డాయి, మొత్తం ఫ్యూజ్‌లేజ్ పొడవు 29 అడుగుల (8.84 మీ). గరిష్ట టేకాఫ్ బరువు 3,527 పౌండ్లు (1,600 కిలోలు) గా"&amp;" ప్రణాళిక చేయబడింది. డైమండ్ DA50 సూపర్ స్టార్ ఒత్తిడి చేయటానికి మరియు బాలిస్టిక్ రికవరీ సిస్టమ్స్ ఎయిర్క్రాఫ్ట్ పారాచూట్ వ్యవస్థను ఒక ఎంపికగా అందించడానికి ఉద్దేశించబడింది. [2] DA50 తన మొదటి టెస్ట్ ఫ్లైట్ 4 ఏప్రిల్ 2007 న ఆస్ట్రియాలోని వీనర్ న్యూస్టాడ్ట్ ఈ"&amp;"స్ట్ విమానాశ్రయంలో. [3] ఈ విమానం 19 ఏప్రిల్ 2007 న జర్మనీలో జరిగిన ఏరో ఫ్రెడరిచాఫెన్ షోలో బహిరంగంగా అడుగుపెట్టింది మరియు జూలై 2007 లో ఉత్తర అమెరికాలో ఎయిర్‌వెంచర్‌లో మొదట చూపబడింది. [4] 2009 లో DA50 ప్రాజెక్ట్ నిలిపివేయబడింది, ఎందుకంటే ఆర్థిక వ్యవస్థ గొప్"&amp;"ప మాంద్యంలోకి ప్రవేశించింది మరియు డైమండ్ వారి దృష్టిని డైమండ్ డి-జెట్ వైపు మరల్చింది. [5] 19 జనవరి 2015 న, ఇప్పుడు DA50-JP7 గా నియమించబడిన మరియు ఇవ్చెన్కో-ప్రోగ్రెస్ మోటార్ సిచ్ AI-450S టర్బోప్రాప్ పవర్‌ప్లాంట్ చేత శక్తినిచ్చే ప్రోటోటైప్, వీనర్ న్యూస్టాడ్"&amp;"ట్‌లో పరీక్ష-ఫ్లౌన్. 2015 లో రకం ధృవీకరణ 2016 చివరిలో expected హించబడింది. [6] ఏప్రిల్ 2017 ఏరో ఫ్రెడ్రిచ్‌షాఫెన్ షోలో, డైమండ్ డీజిల్ SMA ఇంజన్లు మరియు ఇతర పవర్‌ప్లాంట్లతో నడిచే DA50 వేరియంట్‌లను ప్రకటించింది. వీటిలో నాలుగు-సీట్ల 230 హెచ్‌పి (172 కిలోవాట్"&amp;" 375 హెచ్‌పి (280 కిలోవాట్) గ్యాసోలిన్ లైమింగ్ ఇంజిన్ లేదా ఇవ్చెంకో-ప్రోగ్రెస్ మోటార్ సిచ్ ఎఐ -450 ఎస్ టర్బోప్రాప్. ఆ ప్రదర్శనలో DA50-V మోడల్ ప్రదర్శించబడింది. ఇది మార్చి 2017 లో మొదటి విమానంలో చేసింది మరియు ఆ సమయంలో ధృవీకరణ 2018 కోసం ప్రణాళిక చేయబడింది. "&amp;"[7] ఏప్రిల్ 2019 నాటికి ఒకే ప్రోటోటైప్‌కు మించి DA50 మోడల్స్ ఉత్పత్తి చేయబడలేదు. అప్పుడు కంపెనీ డిజైన్ యొక్క కొత్త వెర్షన్‌ను పూర్తిగా ముడుచుకునే ల్యాండింగ్ గేర్ మరియు కాంటినెంటల్ సిడి -300 డీజిల్ ఇంజిన్‌తో, [8] 2019 ఏరో ఫ్రెడ్రిచ్‌షాఫెన్ షోలో ప్రకటించింద"&amp;"ి. [9] ఆ ముడుచుకునే గేర్-అమర్చిన రెండవ ప్రోటోటైప్ మొట్టమొదట 28 అక్టోబర్ 2019 న ఎగురవేయబడింది. ఆ సమయంలో డైమండ్ దాని ధరను ప్రకటించాలని మరియు 2020 ఏప్రిల్‌లో ఏరో ఫ్రీడ్రిచ్‌షాఫెన్ షోలో ఆర్డర్‌లను అంగీకరించాలని ప్రణాళిక వేసింది, 2020 మూడవ త్రైమాసికంలో యూరోపియ"&amp;"న్ ధృవీకరణ మరియు పరిచయంతో. [[(చేర్చు డైమండ్ ఎయిర్క్రాఫ్ట్ 9 సెప్టెంబర్ 2020 న DA50 RG (ముడుచుకునే గేర్) యొక్క EASA ధృవీకరణను ప్రకటించింది, డెలివరీలు 2021 మొదటి త్రైమాసికంలో ప్రారంభమవుతాయి. [11] అమెరికన్ FAA ధృవీకరణ 2021 చివరి నాటికి పూర్తి కావాలని ప్రణాళి"&amp;"క చేయబడింది. [9] ఐదు-సీట్ల DA50 RG ఎయిర్‌ఫ్రేమ్ ప్రధానంగా మిశ్రమ పదార్థాలతో నిర్మించబడింది. ఇది ఒకే 300 హెచ్‌పి (224 కిలోవాట్ ఈ డిజైన్‌లో డబుల్-స్లాట్డ్ ఫ్లాప్‌లు, ముడుచుకునే ల్యాండింగ్ గేర్, ఆటోపైలట్ మరియు సింగిల్ లివర్ పవర్ కంట్రోల్స్‌తో గార్మిన్ G1000 "&amp;"NXI ఫ్లైట్‌డెక్ ఉన్నాయి. [12] ఐచ్ఛిక పరికరాలలో తొలగించగల కుడి చేతి నియంత్రణ స్టిక్, ఆన్-బోర్డ్ ఆక్సిజన్ సిస్టమ్, ఎలక్ట్రిక్-పవర్డ్ ఎయిర్ కండిషనింగ్, ఒక TKS డి-ఐసింగ్ సిస్టమ్ మరియు గార్మిన్ GCU 476 ఇన్పుట్ కీప్యాడ్ ఉన్నాయి. [9] ఈ విమానం 180 kn (333 కిమీ/గం"&amp;") వద్ద క్రూజ్ చేస్తుంది మరియు 750 ఎన్ఎమ్ఐ (1,389 కిమీ) పరిధిని కలిగి ఉంది, గంటకు 9 యుఎస్ గాల్ (34 ఎల్) ఇంధన ఆర్థిక వ్యవస్థ ఉంది. [12] ఇది 1,232 lb (559 kg) యొక్క ఉపయోగకరమైన లోడ్ కలిగి ఉంది. [9] మొట్టమొదటి సుదీర్ఘ విమానంలో, ఫ్యాక్టరీ ప్రదర్శనకారుడు DA50 RG"&amp;" ను ఆస్ట్రియాలోని ఫ్యాక్టరీ నుండి గ్వాంగ్‌డాంగ్‌లోని జుహైలోని చైనా ఎయిర్‌షో 2021 కు తరలించారు. ఈ విమానంలో మార్గంలో 12 స్టాప్‌లు ఉన్నాయి మరియు ఎనిమిది రోజులలో 45 విమాన గంటలు పట్టింది, 7,033 ఎన్‌ఎంఐ (13,025 కిమీ) ఎగురుతుంది. [13] డైమండ్ విమానం నుండి డేటా [2"&amp;"0] సాధారణ లక్షణాలు పనితీరు సంబంధిత అభివృద్ధి అభివృద్ధి విమానం పోల్చదగిన పాత్ర, కాన్ఫిగరేషన్ మరియు ERA")</f>
        <v>డైమండ్ DA50 అనేది ఐదు-ప్రదేశం, సింగిల్-ఇంజిన్, మిశ్రమ విమానం, ఇది డైమండ్ ఎయిర్క్రాఫ్ట్ పరిశ్రమలచే రూపొందించబడింది మరియు నిర్మించింది. మొదట 2006 లో చూపబడింది, ఇది 4 ఏప్రిల్ 2007 న తన తొలి విమాన ప్రయాణించింది. ఈ ప్రాజెక్ట్ అనేక విభిన్న ఇంజిన్లచే శక్తినివ్వాలని ప్రతిపాదించబడింది, కాని 9 సెప్టెంబర్ 2020 న కాంటినెంటల్ సిడి -300 డీజిల్‌తో ధృవీకరించబడింది. DA50 సూపర్ స్టార్ ప్రోటోటైప్ అనధికారికంగా డిసెంబర్ 2006 లో డైమండ్ కంపెనీ క్రిస్మస్ పార్టీలో చూపబడింది. [1] 350 హెచ్‌పి (261 కిలోవాట్) వరకు గ్యాసోలిన్, టర్బోప్రాప్ లేదా డీజిల్ ఇంజిన్‌లతో అమర్చాలనే ఉద్దేశ్యంతో ఈ విమానం రూపొందించబడింది. ప్రారంభ రూపకల్పన లక్ష్యం ఏమిటంటే ఇది కొత్త తరం సాధారణ విమానయాన విమానాల యొక్క అతిపెద్ద క్యాబిన్లలో ఒకటి. [2] DA50 యొక్క AVGAS- శక్తితో పనిచేసే సంస్కరణ 350 HP (261 kW) ఉత్పత్తి చేసే జంట టర్బో ఛార్జర్‌లతో ఒకే FADEC- అమర్చిన కాంటినెంటల్ TSIO-550-J పవర్‌ప్లాంట్‌ను కలిగి ఉంది. విమానం యొక్క రెక్కలు 38.3 అడుగులు (11.67 మీ) గా నివేదించబడ్డాయి, మొత్తం ఫ్యూజ్‌లేజ్ పొడవు 29 అడుగుల (8.84 మీ). గరిష్ట టేకాఫ్ బరువు 3,527 పౌండ్లు (1,600 కిలోలు) గా ప్రణాళిక చేయబడింది. డైమండ్ DA50 సూపర్ స్టార్ ఒత్తిడి చేయటానికి మరియు బాలిస్టిక్ రికవరీ సిస్టమ్స్ ఎయిర్క్రాఫ్ట్ పారాచూట్ వ్యవస్థను ఒక ఎంపికగా అందించడానికి ఉద్దేశించబడింది. [2] DA50 తన మొదటి టెస్ట్ ఫ్లైట్ 4 ఏప్రిల్ 2007 న ఆస్ట్రియాలోని వీనర్ న్యూస్టాడ్ట్ ఈస్ట్ విమానాశ్రయంలో. [3] ఈ విమానం 19 ఏప్రిల్ 2007 న జర్మనీలో జరిగిన ఏరో ఫ్రెడరిచాఫెన్ షోలో బహిరంగంగా అడుగుపెట్టింది మరియు జూలై 2007 లో ఉత్తర అమెరికాలో ఎయిర్‌వెంచర్‌లో మొదట చూపబడింది. [4] 2009 లో DA50 ప్రాజెక్ట్ నిలిపివేయబడింది, ఎందుకంటే ఆర్థిక వ్యవస్థ గొప్ప మాంద్యంలోకి ప్రవేశించింది మరియు డైమండ్ వారి దృష్టిని డైమండ్ డి-జెట్ వైపు మరల్చింది. [5] 19 జనవరి 2015 న, ఇప్పుడు DA50-JP7 గా నియమించబడిన మరియు ఇవ్చెన్కో-ప్రోగ్రెస్ మోటార్ సిచ్ AI-450S టర్బోప్రాప్ పవర్‌ప్లాంట్ చేత శక్తినిచ్చే ప్రోటోటైప్, వీనర్ న్యూస్టాడ్ట్‌లో పరీక్ష-ఫ్లౌన్. 2015 లో రకం ధృవీకరణ 2016 చివరిలో expected హించబడింది. [6] ఏప్రిల్ 2017 ఏరో ఫ్రెడ్రిచ్‌షాఫెన్ షోలో, డైమండ్ డీజిల్ SMA ఇంజన్లు మరియు ఇతర పవర్‌ప్లాంట్లతో నడిచే DA50 వేరియంట్‌లను ప్రకటించింది. వీటిలో నాలుగు-సీట్ల 230 హెచ్‌పి (172 కిలోవాట్ 375 హెచ్‌పి (280 కిలోవాట్) గ్యాసోలిన్ లైమింగ్ ఇంజిన్ లేదా ఇవ్చెంకో-ప్రోగ్రెస్ మోటార్ సిచ్ ఎఐ -450 ఎస్ టర్బోప్రాప్. ఆ ప్రదర్శనలో DA50-V మోడల్ ప్రదర్శించబడింది. ఇది మార్చి 2017 లో మొదటి విమానంలో చేసింది మరియు ఆ సమయంలో ధృవీకరణ 2018 కోసం ప్రణాళిక చేయబడింది. [7] ఏప్రిల్ 2019 నాటికి ఒకే ప్రోటోటైప్‌కు మించి DA50 మోడల్స్ ఉత్పత్తి చేయబడలేదు. అప్పుడు కంపెనీ డిజైన్ యొక్క కొత్త వెర్షన్‌ను పూర్తిగా ముడుచుకునే ల్యాండింగ్ గేర్ మరియు కాంటినెంటల్ సిడి -300 డీజిల్ ఇంజిన్‌తో, [8] 2019 ఏరో ఫ్రెడ్రిచ్‌షాఫెన్ షోలో ప్రకటించింది. [9] ఆ ముడుచుకునే గేర్-అమర్చిన రెండవ ప్రోటోటైప్ మొట్టమొదట 28 అక్టోబర్ 2019 న ఎగురవేయబడింది. ఆ సమయంలో డైమండ్ దాని ధరను ప్రకటించాలని మరియు 2020 ఏప్రిల్‌లో ఏరో ఫ్రీడ్రిచ్‌షాఫెన్ షోలో ఆర్డర్‌లను అంగీకరించాలని ప్రణాళిక వేసింది, 2020 మూడవ త్రైమాసికంలో యూరోపియన్ ధృవీకరణ మరియు పరిచయంతో. [[(చేర్చు డైమండ్ ఎయిర్క్రాఫ్ట్ 9 సెప్టెంబర్ 2020 న DA50 RG (ముడుచుకునే గేర్) యొక్క EASA ధృవీకరణను ప్రకటించింది, డెలివరీలు 2021 మొదటి త్రైమాసికంలో ప్రారంభమవుతాయి. [11] అమెరికన్ FAA ధృవీకరణ 2021 చివరి నాటికి పూర్తి కావాలని ప్రణాళిక చేయబడింది. [9] ఐదు-సీట్ల DA50 RG ఎయిర్‌ఫ్రేమ్ ప్రధానంగా మిశ్రమ పదార్థాలతో నిర్మించబడింది. ఇది ఒకే 300 హెచ్‌పి (224 కిలోవాట్ ఈ డిజైన్‌లో డబుల్-స్లాట్డ్ ఫ్లాప్‌లు, ముడుచుకునే ల్యాండింగ్ గేర్, ఆటోపైలట్ మరియు సింగిల్ లివర్ పవర్ కంట్రోల్స్‌తో గార్మిన్ G1000 NXI ఫ్లైట్‌డెక్ ఉన్నాయి. [12] ఐచ్ఛిక పరికరాలలో తొలగించగల కుడి చేతి నియంత్రణ స్టిక్, ఆన్-బోర్డ్ ఆక్సిజన్ సిస్టమ్, ఎలక్ట్రిక్-పవర్డ్ ఎయిర్ కండిషనింగ్, ఒక TKS డి-ఐసింగ్ సిస్టమ్ మరియు గార్మిన్ GCU 476 ఇన్పుట్ కీప్యాడ్ ఉన్నాయి. [9] ఈ విమానం 180 kn (333 కిమీ/గం) వద్ద క్రూజ్ చేస్తుంది మరియు 750 ఎన్ఎమ్ఐ (1,389 కిమీ) పరిధిని కలిగి ఉంది, గంటకు 9 యుఎస్ గాల్ (34 ఎల్) ఇంధన ఆర్థిక వ్యవస్థ ఉంది. [12] ఇది 1,232 lb (559 kg) యొక్క ఉపయోగకరమైన లోడ్ కలిగి ఉంది. [9] మొట్టమొదటి సుదీర్ఘ విమానంలో, ఫ్యాక్టరీ ప్రదర్శనకారుడు DA50 RG ను ఆస్ట్రియాలోని ఫ్యాక్టరీ నుండి గ్వాంగ్‌డాంగ్‌లోని జుహైలోని చైనా ఎయిర్‌షో 2021 కు తరలించారు. ఈ విమానంలో మార్గంలో 12 స్టాప్‌లు ఉన్నాయి మరియు ఎనిమిది రోజులలో 45 విమాన గంటలు పట్టింది, 7,033 ఎన్‌ఎంఐ (13,025 కిమీ) ఎగురుతుంది. [13] డైమండ్ విమానం నుండి డేటా [20] సాధారణ లక్షణాలు పనితీరు సంబంధిత అభివృద్ధి అభివృద్ధి విమానం పోల్చదగిన పాత్ర, కాన్ఫిగరేషన్ మరియు ERA</v>
      </c>
      <c r="E183" s="1" t="s">
        <v>3724</v>
      </c>
      <c r="P183" s="1" t="s">
        <v>3557</v>
      </c>
      <c r="Q183" s="1" t="str">
        <f>IFERROR(__xludf.DUMMYFUNCTION("GOOGLETRANSLATE(P:P, ""en"", ""te"")"),"డైమండ్ ఎయిర్క్రాఫ్ట్ ఇండస్ట్రీస్")</f>
        <v>డైమండ్ ఎయిర్క్రాఫ్ట్ ఇండస్ట్రీస్</v>
      </c>
      <c r="R183" s="1" t="s">
        <v>3558</v>
      </c>
      <c r="U183" s="4">
        <v>39176.0</v>
      </c>
      <c r="V183" s="1" t="s">
        <v>3725</v>
      </c>
      <c r="W183" s="1" t="s">
        <v>453</v>
      </c>
      <c r="X183" s="1" t="s">
        <v>3726</v>
      </c>
      <c r="Y183" s="1" t="s">
        <v>3727</v>
      </c>
      <c r="Z183" s="1" t="s">
        <v>1835</v>
      </c>
      <c r="AB183" s="1" t="s">
        <v>3728</v>
      </c>
      <c r="AD183" s="1" t="s">
        <v>3729</v>
      </c>
      <c r="AE183" s="1" t="s">
        <v>3730</v>
      </c>
      <c r="AF183" s="1" t="s">
        <v>3731</v>
      </c>
      <c r="AG183" s="1" t="s">
        <v>3568</v>
      </c>
      <c r="AH183" s="1" t="s">
        <v>3732</v>
      </c>
      <c r="AP183" s="1" t="s">
        <v>253</v>
      </c>
      <c r="AS183" s="1" t="s">
        <v>793</v>
      </c>
      <c r="AZ183" s="1" t="s">
        <v>3733</v>
      </c>
      <c r="BA183" s="1" t="s">
        <v>3734</v>
      </c>
      <c r="BG183" s="1" t="s">
        <v>3576</v>
      </c>
      <c r="BI183" s="1" t="s">
        <v>3735</v>
      </c>
      <c r="BJ183" s="1" t="s">
        <v>3736</v>
      </c>
      <c r="BT183" s="1" t="s">
        <v>3737</v>
      </c>
      <c r="FI183" s="1" t="s">
        <v>3738</v>
      </c>
      <c r="FJ183" s="1" t="s">
        <v>3739</v>
      </c>
      <c r="FK183" s="1" t="s">
        <v>3740</v>
      </c>
      <c r="FL183" s="1" t="s">
        <v>3741</v>
      </c>
    </row>
    <row r="184">
      <c r="A184" s="1" t="s">
        <v>3742</v>
      </c>
      <c r="B184" s="1" t="str">
        <f>IFERROR(__xludf.DUMMYFUNCTION("GOOGLETRANSLATE(A:A, ""en"", ""te"")"),"అధిక ఆల్ఫా పరిశోధన వాహనము")</f>
        <v>అధిక ఆల్ఫా పరిశోధన వాహనము</v>
      </c>
      <c r="C184" s="1" t="s">
        <v>3743</v>
      </c>
      <c r="D184" s="1" t="str">
        <f>IFERROR(__xludf.DUMMYFUNCTION("GOOGLETRANSLATE(C:C, ""en"", ""te"")"),"అధిక ఆల్ఫా రీసెర్చ్ వాహనం నాసా చేత సవరించిన అమెరికన్ మెక్‌డోనెల్ డగ్లస్ ఎఫ్/ఎ -18 హార్నెట్, మూడు-దశల కార్యక్రమంలో అధిక ఆల్ఫా (దాడి కోణం) వద్ద నియంత్రిత విమానాలను పరిశీలిస్తుంది, థ్రస్ట్ వెక్టరింగ్, విమాన నియంత్రణలకు మార్పులు మరియు యాక్చువేట్ ఫోర్బాడీ స్ట్"&amp;"రేక్స్. ఈ కార్యక్రమం ఏప్రిల్ 1987 నుండి సెప్టెంబర్ 1996 వరకు కొనసాగింది. [1] [2] ఈ ప్రాజెక్ట్ యొక్క ఒక దశలో, ఆర్మ్‌స్ట్రాంగ్ ఫ్లైట్ రీసెర్చ్ సెంటర్ ""రీసెర్చ్ పైలట్లు విలియం హెచ్."" బిల్ ""డానా మరియు ఎడ్ ష్నైడర్ ఫిబ్రవరి 1992 లో ఎన్వలప్ విస్తరణ విమానాలను "&amp;"పూర్తి చేశారని నాసా నివేదించింది. ప్రదర్శించిన సామర్థ్యాలలో సుమారు 70 డిగ్రీల దాడిలో స్థిరమైన విమానాలు ఉన్నాయి (అంతకుముందు గరిష్టంగా 55 డిగ్రీలు) మరియు 65 డిగ్రీల దాడి కోణంలో అధిక రేట్ల వద్ద రోలింగ్. వెక్టోరింగ్ లేకుండా నియంత్రిత రోలింగ్ 35 డిగ్రీల కంటే ద"&amp;"ాదాపు అసాధ్యం. ""[3] పనితీరు బొమ్మలు ఇతర దశలకు జాబితా చేయబడలేదు. ఈ విమానం ఇప్పుడు వర్జీనియాలోని హాంప్టన్‌లోని వర్జీనియా ఎయిర్ అండ్ స్పేస్ సెంటర్‌లో ప్రదర్శనలో ఉంది. [4]")</f>
        <v>అధిక ఆల్ఫా రీసెర్చ్ వాహనం నాసా చేత సవరించిన అమెరికన్ మెక్‌డోనెల్ డగ్లస్ ఎఫ్/ఎ -18 హార్నెట్, మూడు-దశల కార్యక్రమంలో అధిక ఆల్ఫా (దాడి కోణం) వద్ద నియంత్రిత విమానాలను పరిశీలిస్తుంది, థ్రస్ట్ వెక్టరింగ్, విమాన నియంత్రణలకు మార్పులు మరియు యాక్చువేట్ ఫోర్బాడీ స్ట్రేక్స్. ఈ కార్యక్రమం ఏప్రిల్ 1987 నుండి సెప్టెంబర్ 1996 వరకు కొనసాగింది. [1] [2] ఈ ప్రాజెక్ట్ యొక్క ఒక దశలో, ఆర్మ్‌స్ట్రాంగ్ ఫ్లైట్ రీసెర్చ్ సెంటర్ "రీసెర్చ్ పైలట్లు విలియం హెచ్." బిల్ "డానా మరియు ఎడ్ ష్నైడర్ ఫిబ్రవరి 1992 లో ఎన్వలప్ విస్తరణ విమానాలను పూర్తి చేశారని నాసా నివేదించింది. ప్రదర్శించిన సామర్థ్యాలలో సుమారు 70 డిగ్రీల దాడిలో స్థిరమైన విమానాలు ఉన్నాయి (అంతకుముందు గరిష్టంగా 55 డిగ్రీలు) మరియు 65 డిగ్రీల దాడి కోణంలో అధిక రేట్ల వద్ద రోలింగ్. వెక్టోరింగ్ లేకుండా నియంత్రిత రోలింగ్ 35 డిగ్రీల కంటే దాదాపు అసాధ్యం. "[3] పనితీరు బొమ్మలు ఇతర దశలకు జాబితా చేయబడలేదు. ఈ విమానం ఇప్పుడు వర్జీనియాలోని హాంప్టన్‌లోని వర్జీనియా ఎయిర్ అండ్ స్పేస్ సెంటర్‌లో ప్రదర్శనలో ఉంది. [4]</v>
      </c>
      <c r="E184" s="1" t="s">
        <v>3744</v>
      </c>
      <c r="M184" s="1" t="s">
        <v>3745</v>
      </c>
      <c r="N184" s="1" t="str">
        <f>IFERROR(__xludf.DUMMYFUNCTION("GOOGLETRANSLATE(M:M, ""en"", ""te"")"),"పరీక్ష విమానం")</f>
        <v>పరీక్ష విమానం</v>
      </c>
      <c r="P184" s="1" t="s">
        <v>3746</v>
      </c>
      <c r="Q184" s="1" t="str">
        <f>IFERROR(__xludf.DUMMYFUNCTION("GOOGLETRANSLATE(P:P, ""en"", ""te"")"),"మెక్‌డోనెల్ డగ్లస్")</f>
        <v>మెక్‌డోనెల్ డగ్లస్</v>
      </c>
      <c r="R184" s="1" t="s">
        <v>3747</v>
      </c>
      <c r="V184" s="1">
        <v>1.0</v>
      </c>
      <c r="AM184" s="1" t="s">
        <v>3748</v>
      </c>
      <c r="AN184" s="1" t="str">
        <f>IFERROR(__xludf.DUMMYFUNCTION("GOOGLETRANSLATE(AM:AM, ""en"", ""te"")"),"నాసా")</f>
        <v>నాసా</v>
      </c>
      <c r="AO184" s="2" t="s">
        <v>3749</v>
      </c>
      <c r="BR184" s="1" t="s">
        <v>3750</v>
      </c>
      <c r="BS184" s="1" t="s">
        <v>3751</v>
      </c>
    </row>
    <row r="185">
      <c r="A185" s="1" t="s">
        <v>3752</v>
      </c>
      <c r="B185" s="1" t="str">
        <f>IFERROR(__xludf.DUMMYFUNCTION("GOOGLETRANSLATE(A:A, ""en"", ""te"")"),"సికోర్స్కీ సైఫర్")</f>
        <v>సికోర్స్కీ సైఫర్</v>
      </c>
      <c r="C185" s="1" t="s">
        <v>3753</v>
      </c>
      <c r="D185" s="1" t="str">
        <f>IFERROR(__xludf.DUMMYFUNCTION("GOOGLETRANSLATE(C:C, ""en"", ""te"")"),"సికోర్స్కీ సైఫర్ మరియు సైఫర్ II సికోర్స్కీ విమానం అభివృద్ధి చేసిన మానవరహిత వైమానిక వాహనాలు. అవి నిలువు టేకాఫ్ మరియు ల్యాండింగ్ విమానాలు, ఇవి ప్రొపల్షన్ కోసం వృత్తాకార ముసుగులో కప్పబడిన రెండు వ్యతిరేక రోటర్లను ఉపయోగిస్తాయి. 1980 ల చివరలో, సికోర్స్కీ విమానం"&amp;" ""సైఫర్"" అనే చిన్న యుఎవిని ఎగురవేసింది, టోరస్ ఆకారపు ఎయిర్ఫ్రేమ్ లోపల ఏకాక్షక రోటర్లు ఉన్నాయి. టోరస్ ముసుగు నిర్వహణ భద్రతను మెరుగుపరిచింది మరియు లిఫ్ట్ పెంచడానికి సహాయపడింది. మొట్టమొదటి ప్రూఫ్-ఆఫ్-కాన్సెప్ట్ సైఫర్ 1.75 మీటర్లు (5.75 అడుగులు) వ్యాసం మరియ"&amp;"ు 55 సెంటీమీటర్లు (1.8 అడుగులు) పొడవు, 20 కిలోగ్రాముల బరువు (43 పౌండ్లు), మరియు మొదట 1988 వేసవిలో ఎగిరింది. ఈ రూపకల్పన a ఫోర్-స్ట్రోక్, 2.85 కిలోవాట్ (3.8 హెచ్‌పి) ఇంజిన్ మరియు ఫార్వర్డ్-ఫ్లైట్ పరీక్షల కోసం ట్రక్కుపై అమర్చారు. ఇది 110 కిలోగ్రాముల (240 పౌం"&amp;"డ్లు) బరువున్న నిజమైన విమాన ప్రోటోటైప్ సైఫర్‌కు దారితీసింది, 1.9 మీటర్ల (6.2 అడుగులు) వ్యాసం కలిగి ఉంది మరియు కాంపాక్ట్, 40 కిలోవాట్ల (53 హెచ్‌పి) వాంకెల్ ఇంజిన్‌తో శక్తిని పొందింది. 1993 లో ప్రారంభ ఉచిత విమాన ప్రయాణం తరువాత, సైఫర్ ప్రోటోటైప్ 1990 లలో చాల"&amp;"ా వరకు విమాన పరీక్షలు మరియు ప్రదర్శనలలో ఉపయోగించబడింది, చివరికి అమెరికా నేవీ VT-UAV పోటీలో పోటీదారు అయిన సైఫర్ II అనే తరువాతి తరం రూపకల్పనకు దారితీసింది. సింగిల్ ప్రోటోటైప్ మొదట ఏప్రిల్ 1992 లో ఎగిరి 1993 లో విడదీయబడింది. అప్పటి నుండి, యుఎస్ ప్రభుత్వం కోస"&amp;"ం 550 కి పైగా ప్రదర్శన విమానాలు చేయబడ్డాయి. సైఫర్ దాని పొట్టు పైన ఉన్న స్ట్రట్‌లపై సెన్సార్ ప్యాకేజీని తీసుకెళ్లవచ్చు లేదా 50 పౌండ్లు (23 కిలోల) బరువున్న లోడ్‌లను రవాణా చేయవచ్చు. యుఎస్ మెరైన్ కార్ప్స్ కోసం రెండు సైఫర్ II ప్రోటోటైప్స్ నిర్మించబడ్డాయి, దీని"&amp;"ని ""డ్రాగన్ వారియర్"" అని పిలుస్తారు. సైఫర్ II దాని పూర్వీకుడితో సమానంగా ఉంటుంది, కానీ దాని రోటర్‌తో పాటు పషర్ ప్రొపెల్లర్‌ను కలిగి ఉంది మరియు సుదూర నిఘా మిషన్ల కోసం రెక్కలతో అమర్చవచ్చు. దాని రెక్కల కాన్ఫిగరేషన్‌లో, సైఫర్ II 185 కిలోమీటర్ల (115 మైళ్ళు) మ"&amp;"రియు 230 కిమీ/గం (145 mph) పై వేగంతో ఉంటుంది. సైఫర్ ఉత్పత్తిలోకి ప్రవేశిస్తుందా అనేది అస్పష్టంగా ఉంది. సాధారణ లక్షణాల పనితీరు ఏవియానిక్స్ ఈ వ్యాసంలో పబ్లిక్ డొమైన్‌లో ఉన్న గ్రెగ్ గోబెల్ రాసిన వెబ్ వ్యాసం నుండి మానవరహిత వైమానిక వాహనాల నుండి మొదట వచ్చిన పదా"&amp;"ర్థం ఉంది.")</f>
        <v>సికోర్స్కీ సైఫర్ మరియు సైఫర్ II సికోర్స్కీ విమానం అభివృద్ధి చేసిన మానవరహిత వైమానిక వాహనాలు. అవి నిలువు టేకాఫ్ మరియు ల్యాండింగ్ విమానాలు, ఇవి ప్రొపల్షన్ కోసం వృత్తాకార ముసుగులో కప్పబడిన రెండు వ్యతిరేక రోటర్లను ఉపయోగిస్తాయి. 1980 ల చివరలో, సికోర్స్కీ విమానం "సైఫర్" అనే చిన్న యుఎవిని ఎగురవేసింది, టోరస్ ఆకారపు ఎయిర్ఫ్రేమ్ లోపల ఏకాక్షక రోటర్లు ఉన్నాయి. టోరస్ ముసుగు నిర్వహణ భద్రతను మెరుగుపరిచింది మరియు లిఫ్ట్ పెంచడానికి సహాయపడింది. మొట్టమొదటి ప్రూఫ్-ఆఫ్-కాన్సెప్ట్ సైఫర్ 1.75 మీటర్లు (5.75 అడుగులు) వ్యాసం మరియు 55 సెంటీమీటర్లు (1.8 అడుగులు) పొడవు, 20 కిలోగ్రాముల బరువు (43 పౌండ్లు), మరియు మొదట 1988 వేసవిలో ఎగిరింది. ఈ రూపకల్పన a ఫోర్-స్ట్రోక్, 2.85 కిలోవాట్ (3.8 హెచ్‌పి) ఇంజిన్ మరియు ఫార్వర్డ్-ఫ్లైట్ పరీక్షల కోసం ట్రక్కుపై అమర్చారు. ఇది 110 కిలోగ్రాముల (240 పౌండ్లు) బరువున్న నిజమైన విమాన ప్రోటోటైప్ సైఫర్‌కు దారితీసింది, 1.9 మీటర్ల (6.2 అడుగులు) వ్యాసం కలిగి ఉంది మరియు కాంపాక్ట్, 40 కిలోవాట్ల (53 హెచ్‌పి) వాంకెల్ ఇంజిన్‌తో శక్తిని పొందింది. 1993 లో ప్రారంభ ఉచిత విమాన ప్రయాణం తరువాత, సైఫర్ ప్రోటోటైప్ 1990 లలో చాలా వరకు విమాన పరీక్షలు మరియు ప్రదర్శనలలో ఉపయోగించబడింది, చివరికి అమెరికా నేవీ VT-UAV పోటీలో పోటీదారు అయిన సైఫర్ II అనే తరువాతి తరం రూపకల్పనకు దారితీసింది. సింగిల్ ప్రోటోటైప్ మొదట ఏప్రిల్ 1992 లో ఎగిరి 1993 లో విడదీయబడింది. అప్పటి నుండి, యుఎస్ ప్రభుత్వం కోసం 550 కి పైగా ప్రదర్శన విమానాలు చేయబడ్డాయి. సైఫర్ దాని పొట్టు పైన ఉన్న స్ట్రట్‌లపై సెన్సార్ ప్యాకేజీని తీసుకెళ్లవచ్చు లేదా 50 పౌండ్లు (23 కిలోల) బరువున్న లోడ్‌లను రవాణా చేయవచ్చు. యుఎస్ మెరైన్ కార్ప్స్ కోసం రెండు సైఫర్ II ప్రోటోటైప్స్ నిర్మించబడ్డాయి, దీనిని "డ్రాగన్ వారియర్" అని పిలుస్తారు. సైఫర్ II దాని పూర్వీకుడితో సమానంగా ఉంటుంది, కానీ దాని రోటర్‌తో పాటు పషర్ ప్రొపెల్లర్‌ను కలిగి ఉంది మరియు సుదూర నిఘా మిషన్ల కోసం రెక్కలతో అమర్చవచ్చు. దాని రెక్కల కాన్ఫిగరేషన్‌లో, సైఫర్ II 185 కిలోమీటర్ల (115 మైళ్ళు) మరియు 230 కిమీ/గం (145 mph) పై వేగంతో ఉంటుంది. సైఫర్ ఉత్పత్తిలోకి ప్రవేశిస్తుందా అనేది అస్పష్టంగా ఉంది. సాధారణ లక్షణాల పనితీరు ఏవియానిక్స్ ఈ వ్యాసంలో పబ్లిక్ డొమైన్‌లో ఉన్న గ్రెగ్ గోబెల్ రాసిన వెబ్ వ్యాసం నుండి మానవరహిత వైమానిక వాహనాల నుండి మొదట వచ్చిన పదార్థం ఉంది.</v>
      </c>
      <c r="E185" s="1" t="s">
        <v>3754</v>
      </c>
      <c r="M185" s="1" t="s">
        <v>1764</v>
      </c>
      <c r="N185" s="1" t="str">
        <f>IFERROR(__xludf.DUMMYFUNCTION("GOOGLETRANSLATE(M:M, ""en"", ""te"")"),"మానవరహిత వైమానిక వాహనం")</f>
        <v>మానవరహిత వైమానిక వాహనం</v>
      </c>
      <c r="O185" s="1" t="s">
        <v>1765</v>
      </c>
      <c r="P185" s="1" t="s">
        <v>3755</v>
      </c>
      <c r="Q185" s="1" t="str">
        <f>IFERROR(__xludf.DUMMYFUNCTION("GOOGLETRANSLATE(P:P, ""en"", ""te"")"),"సికోర్స్కీ విమానం")</f>
        <v>సికోర్స్కీ విమానం</v>
      </c>
      <c r="R185" s="1" t="s">
        <v>3756</v>
      </c>
      <c r="S185" s="1" t="s">
        <v>3755</v>
      </c>
      <c r="T185" s="1" t="str">
        <f>IFERROR(__xludf.DUMMYFUNCTION("GOOGLETRANSLATE(S:S, ""en"", ""te"")"),"సికోర్స్కీ విమానం")</f>
        <v>సికోర్స్కీ విమానం</v>
      </c>
      <c r="U185" s="1">
        <v>1988.0</v>
      </c>
      <c r="V185" s="1">
        <v>2.0</v>
      </c>
      <c r="W185" s="1" t="s">
        <v>1233</v>
      </c>
      <c r="X185" s="1" t="s">
        <v>3757</v>
      </c>
      <c r="Y185" s="1" t="s">
        <v>3758</v>
      </c>
      <c r="Z185" s="1" t="s">
        <v>3759</v>
      </c>
      <c r="AA185" s="1" t="s">
        <v>3760</v>
      </c>
      <c r="AC185" s="1" t="s">
        <v>3761</v>
      </c>
      <c r="AD185" s="1" t="s">
        <v>3762</v>
      </c>
      <c r="AE185" s="1" t="s">
        <v>3763</v>
      </c>
      <c r="AF185" s="1" t="s">
        <v>3764</v>
      </c>
      <c r="AG185" s="1" t="s">
        <v>3765</v>
      </c>
      <c r="AI185" s="1" t="s">
        <v>1440</v>
      </c>
      <c r="AQ185" s="1" t="s">
        <v>3766</v>
      </c>
      <c r="AR185" s="1" t="s">
        <v>3767</v>
      </c>
      <c r="AS185" s="1" t="s">
        <v>3768</v>
      </c>
      <c r="AZ185" s="1" t="s">
        <v>3769</v>
      </c>
      <c r="BI185" s="1" t="s">
        <v>3770</v>
      </c>
    </row>
    <row r="186">
      <c r="A186" s="1" t="s">
        <v>3771</v>
      </c>
      <c r="B186" s="1" t="str">
        <f>IFERROR(__xludf.DUMMYFUNCTION("GOOGLETRANSLATE(A:A, ""en"", ""te"")"),"విబాల్ట్ 7")</f>
        <v>విబాల్ట్ 7</v>
      </c>
      <c r="C186" s="1" t="s">
        <v>3772</v>
      </c>
      <c r="D186" s="1" t="str">
        <f>IFERROR(__xludf.DUMMYFUNCTION("GOOGLETRANSLATE(C:C, ""en"", ""te"")"),"విబాల్ట్ 7 1920 ల ఫ్రెంచ్ మోనోప్లేన్ ఫైటర్, ఇది సోషియాట్ డెస్ ఏవియన్లు మిచెల్ విబాల్ట్ చేత రూపొందించబడింది మరియు నిర్మించింది. వేరియంట్లను ఫ్రెంచ్ మరియు పోలిష్ మిలిటరీ నిర్వహించింది మరియు చిలీకి విక్కర్స్ విబాల్ట్‌గా లైసెన్స్ కింద నిర్మించబడింది. మునుపటి "&amp;"WIB.3 నుండి అభివృద్ధి చేయబడినది విబాల్ట్ 7 480 HP (360 kW) గ్నోమ్-రోన్ 9AD రేడియల్ ఇంజిన్ చేత శక్తినిచ్చే C.I కేటగిరీ సింగిల్-సీట్ హై-వింగ్ బ్రేస్డ్ పారాసోల్ మోనోప్లేన్ ఫైటర్. మునుపటి విమానాల నుండి ప్రధాన వ్యత్యాసం విబాల్ట్ చేత పేటెంట్ పొందిన ఆల్-మెటల్ ని"&amp;"ర్మాణ వ్యవస్థను ఉపయోగించడం. మొదటి నమూనా 1924 లో ప్రయాణించింది, తరువాత మరో రెండు ప్రోటోటైప్‌లు వచ్చాయి. పోటీలో మూడింట ఒక వంతు మాత్రమే ఉన్నప్పటికీ (న్యూపోర్ట్-డిలేజ్ NID 42 మరియు గౌర్డౌ-లెసూర్రే GL.32 వెనుక), 25 WIB.7 లకు ఒక ఉత్తర్వు జనవరి 1927 లో ఉంచబడింది"&amp;". [1] 1929 లో సేవల్లోకి ప్రవేశించిన WIB.72 గా ఏనానాటిక్ మిలిటైర్ కోసం 60 విమానాలు వీటిని అనుసరించాయి. 26 WIB.7 లను చిలీ కోసం ఇంగ్లాండ్‌లోని విక్కర్స్ లైసెన్స్ కింద నిర్మించారు. విమానాన్ని పోలాండ్‌కు విక్రయించే ప్రణాళికలు రాలేదు, కాని పిజెడ్ఎల్ కంపెనీ లైసె"&amp;"న్స్ కొనుగోలు చేసింది మరియు పోలాండ్‌లో విబాల్ట్ 70 సి 1 గా నియమించబడిన బ్రిస్టల్ బృహస్పతి ఇంజిన్‌లతో 25 విమానాలను తయారు చేసింది, పోలిష్ మిలిటరీకి. [2] వాటిలో ఒకటి లేదా రెండు రైట్ సైక్లోన్ ఇంజిన్‌తో అమర్చబడ్డాయి. [2] తదుపరి వేరియంట్ WIB.73, పరాగ్వే కోసం ఏడ"&amp;"ు నిర్మించబడ్డాయి. ఫ్రెంచ్ నావికాదళం కొన్ని క్యారియర్-సామర్థ్యం గల WIB.74 లను బలోపేతం చేసిన ఫ్యూజ్‌లేజ్ మరియు అరెస్టర్ హుక్‌తో కొనుగోలు చేసింది. 400 హెచ్‌పి (298 కిలోవాట్) హిస్పానో 12 జెబి ఇంజిన్‌తో తిరిగి ఇంజిన్ చేయబడింది, అయితే పూర్తి చేయడానికి ముందు WI"&amp;"B.9 ను పున es రూపకల్పన చేసింది. [1] పూర్తి బుక్ ఆఫ్ ఫైటర్స్ నుండి డేటా [1] సాధారణ లక్షణాలు పనితీరు ఆయుధ సంబంధిత అభివృద్ధి సంబంధిత జాబితాలు")</f>
        <v>విబాల్ట్ 7 1920 ల ఫ్రెంచ్ మోనోప్లేన్ ఫైటర్, ఇది సోషియాట్ డెస్ ఏవియన్లు మిచెల్ విబాల్ట్ చేత రూపొందించబడింది మరియు నిర్మించింది. వేరియంట్లను ఫ్రెంచ్ మరియు పోలిష్ మిలిటరీ నిర్వహించింది మరియు చిలీకి విక్కర్స్ విబాల్ట్‌గా లైసెన్స్ కింద నిర్మించబడింది. మునుపటి WIB.3 నుండి అభివృద్ధి చేయబడినది విబాల్ట్ 7 480 HP (360 kW) గ్నోమ్-రోన్ 9AD రేడియల్ ఇంజిన్ చేత శక్తినిచ్చే C.I కేటగిరీ సింగిల్-సీట్ హై-వింగ్ బ్రేస్డ్ పారాసోల్ మోనోప్లేన్ ఫైటర్. మునుపటి విమానాల నుండి ప్రధాన వ్యత్యాసం విబాల్ట్ చేత పేటెంట్ పొందిన ఆల్-మెటల్ నిర్మాణ వ్యవస్థను ఉపయోగించడం. మొదటి నమూనా 1924 లో ప్రయాణించింది, తరువాత మరో రెండు ప్రోటోటైప్‌లు వచ్చాయి. పోటీలో మూడింట ఒక వంతు మాత్రమే ఉన్నప్పటికీ (న్యూపోర్ట్-డిలేజ్ NID 42 మరియు గౌర్డౌ-లెసూర్రే GL.32 వెనుక), 25 WIB.7 లకు ఒక ఉత్తర్వు జనవరి 1927 లో ఉంచబడింది. [1] 1929 లో సేవల్లోకి ప్రవేశించిన WIB.72 గా ఏనానాటిక్ మిలిటైర్ కోసం 60 విమానాలు వీటిని అనుసరించాయి. 26 WIB.7 లను చిలీ కోసం ఇంగ్లాండ్‌లోని విక్కర్స్ లైసెన్స్ కింద నిర్మించారు. విమానాన్ని పోలాండ్‌కు విక్రయించే ప్రణాళికలు రాలేదు, కాని పిజెడ్ఎల్ కంపెనీ లైసెన్స్ కొనుగోలు చేసింది మరియు పోలాండ్‌లో విబాల్ట్ 70 సి 1 గా నియమించబడిన బ్రిస్టల్ బృహస్పతి ఇంజిన్‌లతో 25 విమానాలను తయారు చేసింది, పోలిష్ మిలిటరీకి. [2] వాటిలో ఒకటి లేదా రెండు రైట్ సైక్లోన్ ఇంజిన్‌తో అమర్చబడ్డాయి. [2] తదుపరి వేరియంట్ WIB.73, పరాగ్వే కోసం ఏడు నిర్మించబడ్డాయి. ఫ్రెంచ్ నావికాదళం కొన్ని క్యారియర్-సామర్థ్యం గల WIB.74 లను బలోపేతం చేసిన ఫ్యూజ్‌లేజ్ మరియు అరెస్టర్ హుక్‌తో కొనుగోలు చేసింది. 400 హెచ్‌పి (298 కిలోవాట్) హిస్పానో 12 జెబి ఇంజిన్‌తో తిరిగి ఇంజిన్ చేయబడింది, అయితే పూర్తి చేయడానికి ముందు WIB.9 ను పున es రూపకల్పన చేసింది. [1] పూర్తి బుక్ ఆఫ్ ఫైటర్స్ నుండి డేటా [1] సాధారణ లక్షణాలు పనితీరు ఆయుధ సంబంధిత అభివృద్ధి సంబంధిత జాబితాలు</v>
      </c>
      <c r="E186" s="1" t="s">
        <v>3773</v>
      </c>
      <c r="M186" s="1" t="s">
        <v>3774</v>
      </c>
      <c r="N186" s="1" t="str">
        <f>IFERROR(__xludf.DUMMYFUNCTION("GOOGLETRANSLATE(M:M, ""en"", ""te"")"),"మోనోప్లేన్ ఫైటర్")</f>
        <v>మోనోప్లేన్ ఫైటర్</v>
      </c>
      <c r="P186" s="1" t="s">
        <v>3775</v>
      </c>
      <c r="Q186" s="1" t="str">
        <f>IFERROR(__xludf.DUMMYFUNCTION("GOOGLETRANSLATE(P:P, ""en"", ""te"")"),"విబాల్ట్")</f>
        <v>విబాల్ట్</v>
      </c>
      <c r="R186" s="2" t="s">
        <v>3776</v>
      </c>
      <c r="S186" s="1" t="s">
        <v>3777</v>
      </c>
      <c r="T186" s="1" t="str">
        <f>IFERROR(__xludf.DUMMYFUNCTION("GOOGLETRANSLATE(S:S, ""en"", ""te"")"),"మిచెల్ విబాల్ట్")</f>
        <v>మిచెల్ విబాల్ట్</v>
      </c>
      <c r="U186" s="1">
        <v>1924.0</v>
      </c>
      <c r="W186" s="1" t="s">
        <v>453</v>
      </c>
      <c r="X186" s="1" t="s">
        <v>3778</v>
      </c>
      <c r="Y186" s="1" t="s">
        <v>3779</v>
      </c>
      <c r="Z186" s="1" t="s">
        <v>3780</v>
      </c>
      <c r="AA186" s="1" t="s">
        <v>3781</v>
      </c>
      <c r="AB186" s="1" t="s">
        <v>3782</v>
      </c>
      <c r="AC186" s="1" t="s">
        <v>3783</v>
      </c>
      <c r="AD186" s="1" t="s">
        <v>3784</v>
      </c>
      <c r="AE186" s="1" t="s">
        <v>3785</v>
      </c>
      <c r="AF186" s="1" t="s">
        <v>1123</v>
      </c>
      <c r="AG186" s="1" t="s">
        <v>3786</v>
      </c>
      <c r="AH186" s="1" t="s">
        <v>3787</v>
      </c>
      <c r="AL186" s="1" t="s">
        <v>3788</v>
      </c>
      <c r="AM186" s="1" t="s">
        <v>3789</v>
      </c>
      <c r="AN186" s="1" t="str">
        <f>IFERROR(__xludf.DUMMYFUNCTION("GOOGLETRANSLATE(AM:AM, ""en"", ""te"")"),"Aéronautique మిలిటైర్")</f>
        <v>Aéronautique మిలిటైర్</v>
      </c>
      <c r="AO186" s="1" t="s">
        <v>3790</v>
      </c>
      <c r="AP186" s="1" t="s">
        <v>253</v>
      </c>
      <c r="AX186" s="1">
        <v>1929.0</v>
      </c>
      <c r="AY186" s="1" t="s">
        <v>3791</v>
      </c>
      <c r="BG186" s="1" t="s">
        <v>796</v>
      </c>
    </row>
    <row r="187">
      <c r="A187" s="1" t="s">
        <v>3792</v>
      </c>
      <c r="B187" s="1" t="str">
        <f>IFERROR(__xludf.DUMMYFUNCTION("GOOGLETRANSLATE(A:A, ""en"", ""te"")"),"Arado s i")</f>
        <v>Arado s i</v>
      </c>
      <c r="C187" s="1" t="s">
        <v>3793</v>
      </c>
      <c r="D187" s="1" t="str">
        <f>IFERROR(__xludf.DUMMYFUNCTION("GOOGLETRANSLATE(C:C, ""en"", ""te"")"),"అరాడో ఎస్ I 1925 లో జర్మనీలో నిర్మించిన బిప్‌లేన్ ట్రైనర్. మూడు ప్రోటోటైప్‌లలో మొదటిది బ్రిస్టల్ లూసిఫెర్ రేడియల్ ఇంజిన్‌తో శక్తిని పొందింది, మిగతా రెండు అరాడో S.IA విమానాలను సిమెన్స్-హాల్స్కే Sh 12. సిమెన్స్-హాల్స్కేతో అమర్చారు. Sh 11 అరాడో ఎస్ III కి శక"&amp;"్తినిచ్చింది, వాస్తవంగా ఒకేలా ఒకే విమానం, వీటిలో ఒకే నమూనా మాత్రమే నిర్మించబడింది మరియు టర్కీకి విక్రయించబడింది. జేన్ యొక్క ఆల్ ది వరల్డ్ విమానాల నుండి డేటా 1928, [1] జర్మన్ ఏవియేషన్ 1919-1945: అరాడో ఎస్ III [2] సాధారణ లక్షణాల పనితీరు")</f>
        <v>అరాడో ఎస్ I 1925 లో జర్మనీలో నిర్మించిన బిప్‌లేన్ ట్రైనర్. మూడు ప్రోటోటైప్‌లలో మొదటిది బ్రిస్టల్ లూసిఫెర్ రేడియల్ ఇంజిన్‌తో శక్తిని పొందింది, మిగతా రెండు అరాడో S.IA విమానాలను సిమెన్స్-హాల్స్కే Sh 12. సిమెన్స్-హాల్స్కేతో అమర్చారు. Sh 11 అరాడో ఎస్ III కి శక్తినిచ్చింది, వాస్తవంగా ఒకేలా ఒకే విమానం, వీటిలో ఒకే నమూనా మాత్రమే నిర్మించబడింది మరియు టర్కీకి విక్రయించబడింది. జేన్ యొక్క ఆల్ ది వరల్డ్ విమానాల నుండి డేటా 1928, [1] జర్మన్ ఏవియేషన్ 1919-1945: అరాడో ఎస్ III [2] సాధారణ లక్షణాల పనితీరు</v>
      </c>
      <c r="E187" s="1" t="s">
        <v>3794</v>
      </c>
      <c r="M187" s="1" t="s">
        <v>3795</v>
      </c>
      <c r="N187" s="1" t="str">
        <f>IFERROR(__xludf.DUMMYFUNCTION("GOOGLETRANSLATE(M:M, ""en"", ""te"")"),"సివిల్ ట్రైనర్")</f>
        <v>సివిల్ ట్రైనర్</v>
      </c>
      <c r="O187" s="1" t="s">
        <v>3796</v>
      </c>
      <c r="P187" s="1" t="s">
        <v>3797</v>
      </c>
      <c r="Q187" s="1" t="str">
        <f>IFERROR(__xludf.DUMMYFUNCTION("GOOGLETRANSLATE(P:P, ""en"", ""te"")"),"అరాడో ఫ్లూగ్జీగ్వెర్కే")</f>
        <v>అరాడో ఫ్లూగ్జీగ్వెర్కే</v>
      </c>
      <c r="R187" s="1" t="s">
        <v>3798</v>
      </c>
      <c r="U187" s="1">
        <v>1925.0</v>
      </c>
      <c r="V187" s="1" t="s">
        <v>3799</v>
      </c>
      <c r="W187" s="1">
        <v>2.0</v>
      </c>
      <c r="X187" s="1" t="s">
        <v>585</v>
      </c>
      <c r="Y187" s="1" t="s">
        <v>1834</v>
      </c>
      <c r="Z187" s="1" t="s">
        <v>2074</v>
      </c>
      <c r="AA187" s="1" t="s">
        <v>3800</v>
      </c>
      <c r="AB187" s="1" t="s">
        <v>787</v>
      </c>
      <c r="AC187" s="1" t="s">
        <v>3801</v>
      </c>
      <c r="AD187" s="1" t="s">
        <v>3802</v>
      </c>
      <c r="AE187" s="1" t="s">
        <v>3803</v>
      </c>
      <c r="AF187" s="1" t="s">
        <v>571</v>
      </c>
      <c r="AG187" s="1" t="s">
        <v>1162</v>
      </c>
      <c r="AH187" s="1" t="s">
        <v>3804</v>
      </c>
      <c r="AK187" s="1" t="s">
        <v>3805</v>
      </c>
      <c r="AR187" s="1" t="s">
        <v>3806</v>
      </c>
      <c r="AS187" s="1" t="s">
        <v>3807</v>
      </c>
      <c r="BA187" s="1" t="s">
        <v>2388</v>
      </c>
      <c r="BF187" s="2" t="s">
        <v>2336</v>
      </c>
      <c r="BJ187" s="1" t="s">
        <v>2979</v>
      </c>
      <c r="BK187" s="1" t="s">
        <v>3808</v>
      </c>
    </row>
    <row r="188">
      <c r="A188" s="1" t="s">
        <v>3809</v>
      </c>
      <c r="B188" s="1" t="str">
        <f>IFERROR(__xludf.DUMMYFUNCTION("GOOGLETRANSLATE(A:A, ""en"", ""te"")"),"Slesarev svyatogor")</f>
        <v>Slesarev svyatogor</v>
      </c>
      <c r="C188" s="1" t="s">
        <v>3810</v>
      </c>
      <c r="D188" s="1" t="str">
        <f>IFERROR(__xludf.DUMMYFUNCTION("GOOGLETRANSLATE(C:C, ""en"", ""te"")"),"SVYATOGOR (రష్యన్: святогр) ఒక పెద్ద ప్రయోగాత్మక రష్యన్ విమానం, దీనిని 1916 లో వాసిలీ స్లేసారెవ్ నిర్మించారు. ఈ విమానం పౌరాణిక హీరో స్వ్యటోగోర్ పేరు పెట్టబడింది. SVYATOGOR పై పని 1913 లో ప్రారంభమైంది. ఇది ఒక పెద్ద చెక్క బైప్‌లేన్, రెక్కలు మరియు ఫ్యూజ్‌లేజ"&amp;"్ ఫాబ్రిక్‌తో కప్పబడి ఉంటుంది. ఈ విమానం రెండు పెద్ద ప్రొపెల్లర్లు, 6 మీటర్ల వ్యాసం కలిగి ఉంది. విమానంలో ప్రతిదీ భారీగా ఉంది, ముక్కు చక్రం 1.5 మీటర్ల వ్యాసం మరియు నాలుగు వెనుక చక్రాలు 2 మీటర్ల వ్యాసం కలిగి ఉన్నాయి. విమానంలో ప్రాప్యతను అనుమతించడానికి ఇంజిన్"&amp;"లు ఫ్యూజ్‌లేజ్ లోపల ఉంచబడ్డాయి. [1] ఈ విమానం చాలా ఆసక్తిని కోల్పోయింది, కాని మొదటి ప్రపంచ యుద్ధానికి ముందు నిధులు పొందడంలో విఫలమైంది. విమానాల యొక్క తీరని అవసరంలో, ఈ ప్రాజెక్టుకు E.M. మాలిన్స్కీ 100,000 రూబుల్స్ నిధులు ఇవ్వబడ్డాయి మరియు ఉత్పత్తి డిసెంబర్ 1"&amp;"914 లో ప్రారంభమైంది. కూలిపోయిన జెప్పెలిన్ నుండి తీసిన కొన్నింటిని మౌంట్ చేయడానికి ప్రయత్నించారు. ఇది పని చేయనప్పుడు అతను ఫ్రెంచ్‌ను సంప్రదించాడు మరియు 220 హెచ్‌పిని ఉత్పత్తి చేయగల కొన్ని రెనాల్ట్ ఇంజన్లను అందుకున్నాడు. ఇవి జనవరి 1916 లో వచ్చాయి. డబ్బు లేక"&amp;"ుండా ఉన్నప్పటికీ, సవరించిన డిజైన్ నిర్మాణం కొనసాగింది. అయితే, ఈ ప్రాజెక్ట్ 1921 లో ప్రసార సమస్యలు మరియు స్లేసారెవ్ మరణంతో నిలిచిపోయింది. స్లేసారెవ్ స్వ్యటోగోర్ ఎప్పుడూ ఎగరలేదు. [2] సాధారణ లక్షణాల పనితీరు నుండి డేటా")</f>
        <v>SVYATOGOR (రష్యన్: святогр) ఒక పెద్ద ప్రయోగాత్మక రష్యన్ విమానం, దీనిని 1916 లో వాసిలీ స్లేసారెవ్ నిర్మించారు. ఈ విమానం పౌరాణిక హీరో స్వ్యటోగోర్ పేరు పెట్టబడింది. SVYATOGOR పై పని 1913 లో ప్రారంభమైంది. ఇది ఒక పెద్ద చెక్క బైప్‌లేన్, రెక్కలు మరియు ఫ్యూజ్‌లేజ్ ఫాబ్రిక్‌తో కప్పబడి ఉంటుంది. ఈ విమానం రెండు పెద్ద ప్రొపెల్లర్లు, 6 మీటర్ల వ్యాసం కలిగి ఉంది. విమానంలో ప్రతిదీ భారీగా ఉంది, ముక్కు చక్రం 1.5 మీటర్ల వ్యాసం మరియు నాలుగు వెనుక చక్రాలు 2 మీటర్ల వ్యాసం కలిగి ఉన్నాయి. విమానంలో ప్రాప్యతను అనుమతించడానికి ఇంజిన్లు ఫ్యూజ్‌లేజ్ లోపల ఉంచబడ్డాయి. [1] ఈ విమానం చాలా ఆసక్తిని కోల్పోయింది, కాని మొదటి ప్రపంచ యుద్ధానికి ముందు నిధులు పొందడంలో విఫలమైంది. విమానాల యొక్క తీరని అవసరంలో, ఈ ప్రాజెక్టుకు E.M. మాలిన్స్కీ 100,000 రూబుల్స్ నిధులు ఇవ్వబడ్డాయి మరియు ఉత్పత్తి డిసెంబర్ 1914 లో ప్రారంభమైంది. కూలిపోయిన జెప్పెలిన్ నుండి తీసిన కొన్నింటిని మౌంట్ చేయడానికి ప్రయత్నించారు. ఇది పని చేయనప్పుడు అతను ఫ్రెంచ్‌ను సంప్రదించాడు మరియు 220 హెచ్‌పిని ఉత్పత్తి చేయగల కొన్ని రెనాల్ట్ ఇంజన్లను అందుకున్నాడు. ఇవి జనవరి 1916 లో వచ్చాయి. డబ్బు లేకుండా ఉన్నప్పటికీ, సవరించిన డిజైన్ నిర్మాణం కొనసాగింది. అయితే, ఈ ప్రాజెక్ట్ 1921 లో ప్రసార సమస్యలు మరియు స్లేసారెవ్ మరణంతో నిలిచిపోయింది. స్లేసారెవ్ స్వ్యటోగోర్ ఎప్పుడూ ఎగరలేదు. [2] సాధారణ లక్షణాల పనితీరు నుండి డేటా</v>
      </c>
      <c r="E188" s="1" t="s">
        <v>3811</v>
      </c>
      <c r="M188" s="1" t="s">
        <v>3812</v>
      </c>
      <c r="N188" s="1" t="str">
        <f>IFERROR(__xludf.DUMMYFUNCTION("GOOGLETRANSLATE(M:M, ""en"", ""te"")"),"ప్రయోగాత్మక బాంబర్")</f>
        <v>ప్రయోగాత్మక బాంబర్</v>
      </c>
      <c r="S188" s="1" t="s">
        <v>3813</v>
      </c>
      <c r="T188" s="1" t="str">
        <f>IFERROR(__xludf.DUMMYFUNCTION("GOOGLETRANSLATE(S:S, ""en"", ""te"")"),"వి.ఎ. స్లేసారెవ్")</f>
        <v>వి.ఎ. స్లేసారెవ్</v>
      </c>
      <c r="U188" s="1" t="s">
        <v>3814</v>
      </c>
      <c r="V188" s="1">
        <v>1.0</v>
      </c>
      <c r="W188" s="1">
        <v>3.0</v>
      </c>
      <c r="X188" s="1" t="s">
        <v>3815</v>
      </c>
      <c r="Y188" s="1" t="s">
        <v>3816</v>
      </c>
      <c r="AA188" s="1" t="s">
        <v>3817</v>
      </c>
      <c r="AB188" s="1" t="s">
        <v>3818</v>
      </c>
      <c r="AD188" s="1" t="s">
        <v>3819</v>
      </c>
      <c r="AE188" s="1" t="s">
        <v>3216</v>
      </c>
      <c r="AG188" s="1" t="s">
        <v>3820</v>
      </c>
      <c r="AI188" s="1" t="s">
        <v>3821</v>
      </c>
      <c r="AQ188" s="1" t="s">
        <v>3822</v>
      </c>
      <c r="AZ188" s="1" t="s">
        <v>1286</v>
      </c>
    </row>
    <row r="189">
      <c r="A189" s="1" t="s">
        <v>3823</v>
      </c>
      <c r="B189" s="1" t="str">
        <f>IFERROR(__xludf.DUMMYFUNCTION("GOOGLETRANSLATE(A:A, ""en"", ""te"")"),"నకాజిమా ఇ 2 ఎన్")</f>
        <v>నకాజిమా ఇ 2 ఎన్</v>
      </c>
      <c r="C189" s="1" t="s">
        <v>3824</v>
      </c>
      <c r="D189" s="1" t="str">
        <f>IFERROR(__xludf.DUMMYFUNCTION("GOOGLETRANSLATE(C:C, ""en"", ""te"")"),"నకాజిమా E2N అనేది అంతర్-యుద్ధ సంవత్సరాలలో జపనీస్ నిఘా విమానం. ఇది సింగిల్-ఇంజిన్, రెండు-సీట్ల, సెస్క్విప్లేన్ సీప్లేన్, ట్విన్ మెయిన్ ఫ్లోట్లతో. E2N ను 1920 లలో ఇంపీరియల్ జపనీస్ నావికాదళంలో అభివృద్ధి చేశారు, క్రూయిజర్లు మరియు యుద్ధనౌకల నుండి కాటాపుల్ట్ ప్"&amp;"రయోగానికి అనువైన చిన్న శ్రేణి నిఘా ఫ్లోట్‌ప్లేన్‌గా. [1] ఇది ఒక చెక్క జంట-ఫ్లోట్ సెస్క్విప్లేన్, ఓపెన్ కాక్‌పిట్స్‌లో ఇద్దరి సిబ్బందిని తీసుకెళ్లడం మరియు మడత రెక్కలు కలిగి ఉంది. ఈ లేఅవుట్ ఐచి మరియు యోకోసుకా ప్రతిపాదించిన మోనోప్లేన్స్ కంటే మెరుగైన క్రిందిక"&amp;"ి వీక్షణను ఇచ్చింది, మరియు ఈ డిజైన్ జపాన్ యొక్క మొట్టమొదటి స్థానికంగా రూపొందించిన షిప్‌బోర్డ్ నిఘా సీప్లేన్‌గా నిలిచింది. E2N నేవీతో నకాజిమా నేవీ టైప్ 15 నిఘా ఫ్లోట్‌ప్లేన్ (一五式 水上 偵察機) గా పనిచేసింది. 80 ఉదాహరణలు 1927 మరియు 1929 మధ్య నకాజిమా మరియు కవానిషి"&amp;" చేత ఉత్పత్తి చేయబడ్డాయి; వీటిలో రెండు సివిల్ ఫిషరీ పెట్రోలింగ్ విధుల కోసం కొనుగోలు చేయబడ్డాయి. నేవీ యంత్రాలు 1930 లలో ఫ్రంట్-లైన్ యూనిట్ల నుండి ఉపసంహరించబడ్డాయి, వీటిని నాకాజిమా E4N చేత భర్తీ చేశారు మరియు శిక్షణా విధులకు తిరిగి కేటాయించబడ్డారు లేదా సివిల"&amp;"్ కొనుగోలుదారులకు విక్రయించబడ్డారు. జపనీస్ విమానం నుండి డేటా, 1910-1941 [1] సాధారణ లక్షణాలు పనితీరు ఆయుధ సంబంధిత అభివృద్ధి .MW- పార్సర్-అవుట్పుట్ CITE.CITATION {FONT- శైలి: వారసత్వంగా; {కోట్స్: ""\"" """" ""\"" """" """" """" ""}. -ఫ్రీ a, .mw-parser-outp"&amp;"ut .cs1- లాక్-ఫ్రీ A {నేపథ్యం: లీనియర్-గ్రేడియంట్ (పారదర్శక, పారదర్శక), url (""// అప్‌లోడ్ Lock-green.svg "") కుడి 0.1em సెంటర్/9 పిఎక్స్ నో-రిపీట్} .ఎమ్వ్-పార్సర్-అవుట్పుట్ .ఐడి-లాక్-లిమిటెడ్ ఎ, .MW- పార్సర్-అవుట్పుట్ .ID-LOCK- రిజిస్ట్రేషన్ A, .MW-PARSE"&amp;"R- అవుట్పుట్ .సిటేషన్ .సిఎస్ 1-లాక్-లిమిటెడ్ ఎ, .MW- పార్సర్-అవుట్పుట్ .సిటేషన్ .సిఎస్ 1-లాక్-రిజిస్ట్రేషన్ A {నేపథ్యం: లీనియర్-గ్రేడియంట్ (పారదర్శక, పారదర్శక), URL (""// అప్‌లోడ్.వికిమిడియా.ఆర్గ్/వికిపీడియా /commons/d/d6/lock-gray-alt-2.svg"")) .cs1- లాక"&amp;"్-సబ్‌స్క్రిప్షన్ A {నేపథ్యం: లీనియర్-గ్రేడియంట్ (TR ansparent, Prappreant), url (""// అప్‌లోడ్ అవుట్పుట్ .CS1-WS-ICON A {నేపథ్యం: లీనియర్-గ్రేడియంట్ (పారదర్శక, పారదర్శక), URL (""// అప్‌లోడ్ . రంగు:#D33} .MW- పార్సర్-అవుట్పుట్ .cs1-sibsible-irerror {రంగు:"&amp;"#D33} .MW-PARSER- అవుట్పుట్ .cs1-maint {display: none; color:#3a3; మార్జిన్-లెఫ్ట్: 0.3EM} .MW-PARSER-OUTPUT .CS1- ఫార్మాట్ {ఫాంట్-సైజ్: 95%}. {పాడింగ్-రైట్: 0.2em} .mw- పార్సర్-అవుట్పుట్ .citation .mw-selflink {font-weight: werthit} మైకేష్, రాబర్ట్ సి.; "&amp;"అబే, షోర్జో (1990). జపనీస్ విమానం, 1910-1941. లండన్: పుట్నం &amp; కంపెనీ లిమిటెడ్ ISBN 0-85177-840-2. 2 హైఫనేటెడ్ వెనుకంజలో ఉన్న లేఖ (-j, -k, -l, -n లేదా -s) ద్వితీయ పాత్ర కోసం సవరించిన డిజైన్‌ను సూచిస్తుంది")</f>
        <v>నకాజిమా E2N అనేది అంతర్-యుద్ధ సంవత్సరాలలో జపనీస్ నిఘా విమానం. ఇది సింగిల్-ఇంజిన్, రెండు-సీట్ల, సెస్క్విప్లేన్ సీప్లేన్, ట్విన్ మెయిన్ ఫ్లోట్లతో. E2N ను 1920 లలో ఇంపీరియల్ జపనీస్ నావికాదళంలో అభివృద్ధి చేశారు, క్రూయిజర్లు మరియు యుద్ధనౌకల నుండి కాటాపుల్ట్ ప్రయోగానికి అనువైన చిన్న శ్రేణి నిఘా ఫ్లోట్‌ప్లేన్‌గా. [1] ఇది ఒక చెక్క జంట-ఫ్లోట్ సెస్క్విప్లేన్, ఓపెన్ కాక్‌పిట్స్‌లో ఇద్దరి సిబ్బందిని తీసుకెళ్లడం మరియు మడత రెక్కలు కలిగి ఉంది. ఈ లేఅవుట్ ఐచి మరియు యోకోసుకా ప్రతిపాదించిన మోనోప్లేన్స్ కంటే మెరుగైన క్రిందికి వీక్షణను ఇచ్చింది, మరియు ఈ డిజైన్ జపాన్ యొక్క మొట్టమొదటి స్థానికంగా రూపొందించిన షిప్‌బోర్డ్ నిఘా సీప్లేన్‌గా నిలిచింది. E2N నేవీతో నకాజిమా నేవీ టైప్ 15 నిఘా ఫ్లోట్‌ప్లేన్ (一五式 水上 偵察機) గా పనిచేసింది. 80 ఉదాహరణలు 1927 మరియు 1929 మధ్య నకాజిమా మరియు కవానిషి చేత ఉత్పత్తి చేయబడ్డాయి; వీటిలో రెండు సివిల్ ఫిషరీ పెట్రోలింగ్ విధుల కోసం కొనుగోలు చేయబడ్డాయి. నేవీ యంత్రాలు 1930 లలో ఫ్రంట్-లైన్ యూనిట్ల నుండి ఉపసంహరించబడ్డాయి, వీటిని నాకాజిమా E4N చేత భర్తీ చేశారు మరియు శిక్షణా విధులకు తిరిగి కేటాయించబడ్డారు లేదా సివిల్ కొనుగోలుదారులకు విక్రయించబడ్డారు. జపనీస్ విమానం నుండి డేటా, 1910-1941 [1] సాధారణ లక్షణాలు పనితీరు ఆయుధ సంబంధిత అభివృద్ధి .MW- పార్సర్-అవుట్పుట్ CITE.CITATION {FONT- శైలి: వారసత్వంగా; {కోట్స్: "\" "" "\" "" "" "" "}. -ఫ్రీ a, .mw-parser-output .cs1- లాక్-ఫ్రీ A {నేపథ్యం: లీనియర్-గ్రేడియంట్ (పారదర్శక, పారదర్శక), url ("// అప్‌లోడ్ Lock-green.svg ") కుడి 0.1em సెంటర్/9 పిఎక్స్ నో-రిపీట్} .ఎమ్వ్-పార్సర్-అవుట్పుట్ .ఐడి-లాక్-లిమిటెడ్ ఎ, .MW- పార్సర్-అవుట్పుట్ .ID-LOCK- రిజిస్ట్రేషన్ A, .MW-PARSER- అవుట్పుట్ .సిటేషన్ .సిఎస్ 1-లాక్-లిమిటెడ్ ఎ, .MW- పార్సర్-అవుట్పుట్ .సిటేషన్ .సిఎస్ 1-లాక్-రిజిస్ట్రేషన్ A {నేపథ్యం: లీనియర్-గ్రేడియంట్ (పారదర్శక, పారదర్శక), URL ("// అప్‌లోడ్.వికిమిడియా.ఆర్గ్/వికిపీడియా /commons/d/d6/lock-gray-alt-2.svg")) .cs1- లాక్-సబ్‌స్క్రిప్షన్ A {నేపథ్యం: లీనియర్-గ్రేడియంట్ (TR ansparent, Prappreant), url ("// అప్‌లోడ్ అవుట్పుట్ .CS1-WS-ICON A {నేపథ్యం: లీనియర్-గ్రేడియంట్ (పారదర్శక, పారదర్శక), URL ("// అప్‌లోడ్ . రంగు:#D33} .MW- పార్సర్-అవుట్పుట్ .cs1-sibsible-irerror {రంగు:#D33} .MW-PARSER- అవుట్పుట్ .cs1-maint {display: none; color:#3a3; మార్జిన్-లెఫ్ట్: 0.3EM} .MW-PARSER-OUTPUT .CS1- ఫార్మాట్ {ఫాంట్-సైజ్: 95%}. {పాడింగ్-రైట్: 0.2em} .mw- పార్సర్-అవుట్పుట్ .citation .mw-selflink {font-weight: werthit} మైకేష్, రాబర్ట్ సి.; అబే, షోర్జో (1990). జపనీస్ విమానం, 1910-1941. లండన్: పుట్నం &amp; కంపెనీ లిమిటెడ్ ISBN 0-85177-840-2. 2 హైఫనేటెడ్ వెనుకంజలో ఉన్న లేఖ (-j, -k, -l, -n లేదా -s) ద్వితీయ పాత్ర కోసం సవరించిన డిజైన్‌ను సూచిస్తుంది</v>
      </c>
      <c r="E189" s="1" t="s">
        <v>3825</v>
      </c>
      <c r="M189" s="1" t="s">
        <v>3826</v>
      </c>
      <c r="N189" s="1" t="str">
        <f>IFERROR(__xludf.DUMMYFUNCTION("GOOGLETRANSLATE(M:M, ""en"", ""te"")"),"నిఘా సీప్లేన్")</f>
        <v>నిఘా సీప్లేన్</v>
      </c>
      <c r="O189" s="1" t="s">
        <v>3827</v>
      </c>
      <c r="P189" s="1" t="s">
        <v>281</v>
      </c>
      <c r="Q189" s="1" t="str">
        <f>IFERROR(__xludf.DUMMYFUNCTION("GOOGLETRANSLATE(P:P, ""en"", ""te"")"),"నకాజిమా ఎయిర్క్రాఫ్ట్ కంపెనీ")</f>
        <v>నకాజిమా ఎయిర్క్రాఫ్ట్ కంపెనీ</v>
      </c>
      <c r="R189" s="1" t="s">
        <v>282</v>
      </c>
      <c r="V189" s="1">
        <v>80.0</v>
      </c>
      <c r="W189" s="1">
        <v>2.0</v>
      </c>
      <c r="X189" s="1" t="s">
        <v>3828</v>
      </c>
      <c r="Y189" s="1" t="s">
        <v>3829</v>
      </c>
      <c r="Z189" s="1" t="s">
        <v>3830</v>
      </c>
      <c r="AA189" s="1" t="s">
        <v>3831</v>
      </c>
      <c r="AB189" s="1" t="s">
        <v>3832</v>
      </c>
      <c r="AC189" s="1" t="s">
        <v>2405</v>
      </c>
      <c r="AD189" s="1" t="s">
        <v>3833</v>
      </c>
      <c r="AE189" s="1" t="s">
        <v>3834</v>
      </c>
      <c r="AK189" s="1" t="s">
        <v>3835</v>
      </c>
      <c r="AM189" s="1" t="s">
        <v>226</v>
      </c>
      <c r="AN189" s="1" t="str">
        <f>IFERROR(__xludf.DUMMYFUNCTION("GOOGLETRANSLATE(AM:AM, ""en"", ""te"")"),"ఇంపీరియల్ జపనీస్ నేవీ")</f>
        <v>ఇంపీరియల్ జపనీస్ నేవీ</v>
      </c>
      <c r="AO189" s="1" t="s">
        <v>227</v>
      </c>
      <c r="AP189" s="1" t="s">
        <v>253</v>
      </c>
      <c r="AQ189" s="1" t="s">
        <v>3836</v>
      </c>
      <c r="AR189" s="1" t="s">
        <v>3837</v>
      </c>
      <c r="AS189" s="1" t="s">
        <v>3838</v>
      </c>
      <c r="AT189" s="1" t="s">
        <v>3839</v>
      </c>
      <c r="AU189" s="1" t="str">
        <f>IFERROR(__xludf.DUMMYFUNCTION("GOOGLETRANSLATE(AT:AT, ""en"", ""te"")"),"1 × ఫ్లెక్సిబుల్ 7.7 మిమీ (.303 అంగుళ) మెషిన్ గన్")</f>
        <v>1 × ఫ్లెక్సిబుల్ 7.7 మిమీ (.303 అంగుళ) మెషిన్ గన్</v>
      </c>
      <c r="AX189" s="1">
        <v>1927.0</v>
      </c>
      <c r="BA189" s="1" t="s">
        <v>2903</v>
      </c>
      <c r="BE189" s="1" t="s">
        <v>3840</v>
      </c>
      <c r="CK189" s="2" t="s">
        <v>318</v>
      </c>
      <c r="EU189" s="2" t="s">
        <v>3841</v>
      </c>
    </row>
    <row r="190">
      <c r="A190" s="1" t="s">
        <v>3842</v>
      </c>
      <c r="B190" s="1" t="str">
        <f>IFERROR(__xludf.DUMMYFUNCTION("GOOGLETRANSLATE(A:A, ""en"", ""te"")"),"గల్ఫ్ స్ట్రీమ్ X-54")</f>
        <v>గల్ఫ్ స్ట్రీమ్ X-54</v>
      </c>
      <c r="C190" s="1" t="s">
        <v>3843</v>
      </c>
      <c r="D190" s="1" t="str">
        <f>IFERROR(__xludf.DUMMYFUNCTION("GOOGLETRANSLATE(C:C, ""en"", ""te"")"),"గల్ఫ్‌స్ట్రీమ్ ఎక్స్ -54 అనేది ప్రతిపాదిత పరిశోధన మరియు ప్రదర్శన విమానం, ఇది నాసా కోసం గల్ఫ్‌స్ట్రీమ్ ఏరోస్పేస్ చేత అమెరికాలో అభివృద్ధిలో ఉంది, ఇది సోనిక్ బూమ్ మరియు సూపర్సోనిక్ ట్రాన్స్‌పోర్ట్ రీసెర్చ్‌లో ఉపయోగం కోసం ప్రణాళిక చేయబడింది. [కాలపరిమితి?] 200"&amp;"8 లో ప్రారంభించబడింది, X-54 ప్రాజెక్ట్ శబ్ద కాలుష్యాన్ని తగ్గించడానికి శబ్దపరంగా ఆకారంలో ఉన్న ఏర్పడిన సోనిక్ బూమ్‌తో సూపర్సోనిక్ వేగంతో కూడిన ప్రయోగాత్మక విమానాన్ని ఉత్పత్తి చేయడానికి ఉద్దేశించబడింది. [1] X-54A భవిష్యత్ సూపర్సోనిక్ రవాణా రూపకల్పన మరియు ని"&amp;"యంత్రణకు మద్దతుగా జనాభా ప్రభావ అధ్యయనాలలో తక్కువ-బూమ్ సోనిక్ ప్రభావాలను ప్రదర్శించడానికి ఉద్దేశించబడింది. [2] ప్రస్తుత నిబంధనలు అమెరికాలోని భూభాగాలపై సూపర్సోనిక్ విమానాలను నిషేధించాయి; సూపర్సోనిక్ రవాణా వాణిజ్యపరంగా ఆచరణీయంగా ఉండటానికి నిబంధనలను మార్చడాని"&amp;"కి నాసా చేసిన ప్రయత్నాల్లో X-54 భాగం. [3] నాసా యొక్క X-54 ప్రాజెక్ట్ DARPA నిశ్శబ్ద సూపర్సోనిక్ విమానం యొక్క పరిశోధన లక్ష్యాలను కొనసాగించడానికి ఉద్దేశించబడింది, [4] మరియు తక్కువ-బూమ్ సాంకేతికతలు మరియు నాసా నిశ్శబ్ద స్పైక్ ప్రాజెక్ట్, [5] ఆకారపు సోనిక్ బూమ"&amp;"్ వంటి ప్రాజెక్టులచే ధృవీకరించబడిన పద్ధతులను ప్రదర్శించడానికి ఉద్దేశించబడింది. ప్రదర్శనకారుడు, [6] మందమైన ప్రాజెక్ట్, [7] మరియు WSPR ప్రాజెక్ట్. [8] ఈ మిశ్రమ నాసా పరిశోధన నుండి నేర్చుకున్న అన్ని సాంకేతిక పరిజ్ఞానం మరియు పాఠాలను అనేక దశాబ్దాలుగా విస్తరించడ"&amp;"ానికి X-54 భూమి నుండి రూపొందించబడుతుంది, ఇది మాక్ 1.4 (1,500 కిమీ/గం కంటే ఎక్కువ ప్రయాణించేటప్పుడు భూమిపై 75 పిడిబి కింద ఉత్పత్తి చేయగల ఆచరణీయ విమానంగా ఉంది (1,500 కిమీ/గం. ) 15,000 మీ (50,000 అడుగులు) పైన. సూపర్సోనిక్ ఓవర్-ల్యాండ్ విమానంలో దేశీయ మరియు అం"&amp;"తర్జాతీయ నిబంధనలను సంస్కరించడానికి పరిశోధన డేటాను అందించడానికి కమ్యూనిటీ బేస్ టెస్టింగ్‌లో ఉపయోగం కోసం తక్కువ శబ్దం సూపర్సోనిక్ విమానాన్ని X-54 విమానం ప్రదర్శిస్తుంది. X-54A గల్ఫ్‌స్ట్రీమ్ ఏరోస్పేస్ చేత అభివృద్ధి చేయబడినట్లు నివేదించబడింది మరియు ఇది రెండు"&amp;" రోల్స్ రాయిస్ టే టర్బోఫాన్ ఇంజిన్ల ద్వారా శక్తినివ్వడానికి ఉద్దేశించబడింది. [1] X-54A గల్ఫ్‌స్ట్రీమ్ యొక్క ""సోనిక్ విస్పర్"" కార్యక్రమానికి అనుసంధానించబడి ఉండవచ్చు, 2005 లో ""సూపర్సోనిక్ ఫ్లైట్ సమయంలో బూమ్ తీవ్రతలను తగ్గించడానికి"" విమాన రూపకల్పనగా ట్రే"&amp;"డ్మార్క్ చేయబడింది; విమానం మరియు మూడు కంపెనీలు X-54 ప్రదర్శనకారుడు విమానాల కోసం పోటీలో పోటీదారులుగా భావిస్తున్నారు, అయితే 2012 నాటికి నాసా ఈ ప్రాజెక్టును పురోగతి సాధించే నిధులు లేవు. [10] గల్ఫ్‌స్ట్రీమ్ X-54A ప్రాజెక్ట్ గురించి పెద్దగా వ్యాఖ్యానించినప్పటి"&amp;"కీ, [9] 2008 నేషనల్ బిజినెస్ ఏవియేషన్ అసోసియేషన్ కన్వెన్షన్‌లో ఒక గల్ఫ్‌స్ట్రీమ్ ఎగ్జిక్యూటివ్ సూపర్సోనిక్ ఫ్లైట్ కోసం అధునాతన సాంకేతిక పరిజ్ఞానాలపై గల్ఫ్‌స్ట్రీమ్ చేసిన కృషి ""కొంతకాలంగా కొనసాగుతోందని మరియు"" పూర్తి అని పేర్కొంది. తక్కువ [సోనిక్] బూమ్ కో"&amp;"సం రూపొందించిన విమానం ""బహుశా"" దాని వైపు X-54 పెయింట్ చేయబడి ఉంటుంది "". [11] ""X-54A"" అనే హోదా 2008 లో జారీ చేయబడింది, కాని నాసా దీనిని ""ప్లేస్‌హోల్డర్"" గా పరిగణించారని మరియు ఈ ప్రాజెక్టుపై గల్ఫ్‌స్ట్రీమ్‌తో చురుకుగా సహకరించలేదని పేర్కొంది. [12] 2012"&amp;" చివరి నాటికి గల్ఫ్‌స్ట్రీమ్ నిశ్శబ్ద సూపర్సోనిక్ బిజినెస్ జెట్ రూపకల్పనను ప్రకటించడానికి దగ్గరగా ఉందని సూచనలు ఉన్నాయి. [13] నవంబర్ 2012 లో, గల్ఫ్‌స్ట్రీమ్‌కు సూపర్సోనిక్ జెట్ విమాన ఆకృతీకరణను చూపించే పేటెంట్ మంజూరు చేయబడింది. [14] [15] 2013 చివరి నాటికి,"&amp;" గల్ఫ్‌స్ట్రీమ్ సీనియర్ విపి మార్కెటింగ్ మరియు సేల్స్ స్కాట్ నీల్ ప్రకారం, “సూపర్సోనిక్స్ కోసం మార్కెట్‌ను ఆచరణీయంగా మార్చడానికి మీరు ధ్వని కంటే వేగంగా భూభాగాన్ని ఎగరడం సాధ్యమవుతుంది - ఇది ప్రస్తుతం చట్టానికి వ్యతిరేకం. మీరు దానిని మార్చే వరకు ఆచరణీయమైన మ"&amp;"ార్కెట్ ఉందని మేము అనుకోము ”. [16] పోల్చదగిన పాత్ర, కాన్ఫిగరేషన్ మరియు ERA సంబంధిత జాబితాల జేన్ యొక్క [1] విమానం నుండి డేటా")</f>
        <v>గల్ఫ్‌స్ట్రీమ్ ఎక్స్ -54 అనేది ప్రతిపాదిత పరిశోధన మరియు ప్రదర్శన విమానం, ఇది నాసా కోసం గల్ఫ్‌స్ట్రీమ్ ఏరోస్పేస్ చేత అమెరికాలో అభివృద్ధిలో ఉంది, ఇది సోనిక్ బూమ్ మరియు సూపర్సోనిక్ ట్రాన్స్‌పోర్ట్ రీసెర్చ్‌లో ఉపయోగం కోసం ప్రణాళిక చేయబడింది. [కాలపరిమితి?] 2008 లో ప్రారంభించబడింది, X-54 ప్రాజెక్ట్ శబ్ద కాలుష్యాన్ని తగ్గించడానికి శబ్దపరంగా ఆకారంలో ఉన్న ఏర్పడిన సోనిక్ బూమ్‌తో సూపర్సోనిక్ వేగంతో కూడిన ప్రయోగాత్మక విమానాన్ని ఉత్పత్తి చేయడానికి ఉద్దేశించబడింది. [1] X-54A భవిష్యత్ సూపర్సోనిక్ రవాణా రూపకల్పన మరియు నియంత్రణకు మద్దతుగా జనాభా ప్రభావ అధ్యయనాలలో తక్కువ-బూమ్ సోనిక్ ప్రభావాలను ప్రదర్శించడానికి ఉద్దేశించబడింది. [2] ప్రస్తుత నిబంధనలు అమెరికాలోని భూభాగాలపై సూపర్సోనిక్ విమానాలను నిషేధించాయి; సూపర్సోనిక్ రవాణా వాణిజ్యపరంగా ఆచరణీయంగా ఉండటానికి నిబంధనలను మార్చడానికి నాసా చేసిన ప్రయత్నాల్లో X-54 భాగం. [3] నాసా యొక్క X-54 ప్రాజెక్ట్ DARPA నిశ్శబ్ద సూపర్సోనిక్ విమానం యొక్క పరిశోధన లక్ష్యాలను కొనసాగించడానికి ఉద్దేశించబడింది, [4] మరియు తక్కువ-బూమ్ సాంకేతికతలు మరియు నాసా నిశ్శబ్ద స్పైక్ ప్రాజెక్ట్, [5] ఆకారపు సోనిక్ బూమ్ వంటి ప్రాజెక్టులచే ధృవీకరించబడిన పద్ధతులను ప్రదర్శించడానికి ఉద్దేశించబడింది. ప్రదర్శనకారుడు, [6] మందమైన ప్రాజెక్ట్, [7] మరియు WSPR ప్రాజెక్ట్. [8] ఈ మిశ్రమ నాసా పరిశోధన నుండి నేర్చుకున్న అన్ని సాంకేతిక పరిజ్ఞానం మరియు పాఠాలను అనేక దశాబ్దాలుగా విస్తరించడానికి X-54 భూమి నుండి రూపొందించబడుతుంది, ఇది మాక్ 1.4 (1,500 కిమీ/గం కంటే ఎక్కువ ప్రయాణించేటప్పుడు భూమిపై 75 పిడిబి కింద ఉత్పత్తి చేయగల ఆచరణీయ విమానంగా ఉంది (1,500 కిమీ/గం. ) 15,000 మీ (50,000 అడుగులు) పైన. సూపర్సోనిక్ ఓవర్-ల్యాండ్ విమానంలో దేశీయ మరియు అంతర్జాతీయ నిబంధనలను సంస్కరించడానికి పరిశోధన డేటాను అందించడానికి కమ్యూనిటీ బేస్ టెస్టింగ్‌లో ఉపయోగం కోసం తక్కువ శబ్దం సూపర్సోనిక్ విమానాన్ని X-54 విమానం ప్రదర్శిస్తుంది. X-54A గల్ఫ్‌స్ట్రీమ్ ఏరోస్పేస్ చేత అభివృద్ధి చేయబడినట్లు నివేదించబడింది మరియు ఇది రెండు రోల్స్ రాయిస్ టే టర్బోఫాన్ ఇంజిన్ల ద్వారా శక్తినివ్వడానికి ఉద్దేశించబడింది. [1] X-54A గల్ఫ్‌స్ట్రీమ్ యొక్క "సోనిక్ విస్పర్" కార్యక్రమానికి అనుసంధానించబడి ఉండవచ్చు, 2005 లో "సూపర్సోనిక్ ఫ్లైట్ సమయంలో బూమ్ తీవ్రతలను తగ్గించడానికి" విమాన రూపకల్పనగా ట్రేడ్మార్క్ చేయబడింది; విమానం మరియు మూడు కంపెనీలు X-54 ప్రదర్శనకారుడు విమానాల కోసం పోటీలో పోటీదారులుగా భావిస్తున్నారు, అయితే 2012 నాటికి నాసా ఈ ప్రాజెక్టును పురోగతి సాధించే నిధులు లేవు. [10] గల్ఫ్‌స్ట్రీమ్ X-54A ప్రాజెక్ట్ గురించి పెద్దగా వ్యాఖ్యానించినప్పటికీ, [9] 2008 నేషనల్ బిజినెస్ ఏవియేషన్ అసోసియేషన్ కన్వెన్షన్‌లో ఒక గల్ఫ్‌స్ట్రీమ్ ఎగ్జిక్యూటివ్ సూపర్సోనిక్ ఫ్లైట్ కోసం అధునాతన సాంకేతిక పరిజ్ఞానాలపై గల్ఫ్‌స్ట్రీమ్ చేసిన కృషి "కొంతకాలంగా కొనసాగుతోందని మరియు" పూర్తి అని పేర్కొంది. తక్కువ [సోనిక్] బూమ్ కోసం రూపొందించిన విమానం "బహుశా" దాని వైపు X-54 పెయింట్ చేయబడి ఉంటుంది ". [11] "X-54A" అనే హోదా 2008 లో జారీ చేయబడింది, కాని నాసా దీనిని "ప్లేస్‌హోల్డర్" గా పరిగణించారని మరియు ఈ ప్రాజెక్టుపై గల్ఫ్‌స్ట్రీమ్‌తో చురుకుగా సహకరించలేదని పేర్కొంది. [12] 2012 చివరి నాటికి గల్ఫ్‌స్ట్రీమ్ నిశ్శబ్ద సూపర్సోనిక్ బిజినెస్ జెట్ రూపకల్పనను ప్రకటించడానికి దగ్గరగా ఉందని సూచనలు ఉన్నాయి. [13] నవంబర్ 2012 లో, గల్ఫ్‌స్ట్రీమ్‌కు సూపర్సోనిక్ జెట్ విమాన ఆకృతీకరణను చూపించే పేటెంట్ మంజూరు చేయబడింది. [14] [15] 2013 చివరి నాటికి, గల్ఫ్‌స్ట్రీమ్ సీనియర్ విపి మార్కెటింగ్ మరియు సేల్స్ స్కాట్ నీల్ ప్రకారం, “సూపర్సోనిక్స్ కోసం మార్కెట్‌ను ఆచరణీయంగా మార్చడానికి మీరు ధ్వని కంటే వేగంగా భూభాగాన్ని ఎగరడం సాధ్యమవుతుంది - ఇది ప్రస్తుతం చట్టానికి వ్యతిరేకం. మీరు దానిని మార్చే వరకు ఆచరణీయమైన మార్కెట్ ఉందని మేము అనుకోము ”. [16] పోల్చదగిన పాత్ర, కాన్ఫిగరేషన్ మరియు ERA సంబంధిత జాబితాల జేన్ యొక్క [1] విమానం నుండి డేటా</v>
      </c>
      <c r="M190" s="1" t="s">
        <v>1149</v>
      </c>
      <c r="N190" s="1" t="str">
        <f>IFERROR(__xludf.DUMMYFUNCTION("GOOGLETRANSLATE(M:M, ""en"", ""te"")"),"ప్రయోగాత్మక విమానం")</f>
        <v>ప్రయోగాత్మక విమానం</v>
      </c>
      <c r="O190" s="1" t="s">
        <v>1192</v>
      </c>
      <c r="P190" s="1" t="s">
        <v>3844</v>
      </c>
      <c r="Q190" s="1" t="str">
        <f>IFERROR(__xludf.DUMMYFUNCTION("GOOGLETRANSLATE(P:P, ""en"", ""te"")"),"గల్ఫ్ స్ట్రీమ్ ఏరోస్పేస్")</f>
        <v>గల్ఫ్ స్ట్రీమ్ ఏరోస్పేస్</v>
      </c>
      <c r="R190" s="1" t="s">
        <v>3845</v>
      </c>
      <c r="V190" s="1">
        <v>0.0</v>
      </c>
      <c r="AD190" s="1" t="s">
        <v>3846</v>
      </c>
      <c r="AI190" s="1" t="s">
        <v>1007</v>
      </c>
      <c r="BG190" s="1" t="s">
        <v>461</v>
      </c>
    </row>
    <row r="191">
      <c r="A191" s="1" t="s">
        <v>3847</v>
      </c>
      <c r="B191" s="1" t="str">
        <f>IFERROR(__xludf.DUMMYFUNCTION("GOOGLETRANSLATE(A:A, ""en"", ""te"")"),"నకాజిమా కి -6")</f>
        <v>నకాజిమా కి -6</v>
      </c>
      <c r="C191" s="1" t="s">
        <v>3848</v>
      </c>
      <c r="D191" s="1" t="str">
        <f>IFERROR(__xludf.DUMMYFUNCTION("GOOGLETRANSLATE(C:C, ""en"", ""te"")"),"నకాజిమా కి -6 (九五式 二型 二型 練習機 練習機 練習機 練習機, కైగో-షికి నిగాటా రెన్షుకి) 1930 లలో నకాజిమా ఎయిర్క్రాఫ్ట్ కంపెనీ నిర్మించిన ఫోకర్ సూపర్ యూనివర్సల్ ట్రాన్స్‌పోర్ట్ యొక్క లైసెన్స్-ఉత్పత్తి చేసిన వెర్షన్. ప్రారంభంలో విమానంగా ఉపయోగించబడుతున్న, సైనికీకరించిన సంస్కరణ"&amp;"ను ఇంపీరియల్ జపనీస్ సైన్యం వివిధ పాత్రలలో ఉపయోగించారు, వైద్య తరలింపు నుండి రవాణా మరియు శిక్షణా విమానాల వరకు. రెండవ చైనా-జపనీస్ యుద్ధంలో మంచకువో మరియు చైనాలో పోరాట మండలాల్లో ఇది విస్తృతంగా ఉపయోగించబడింది. KI-6 మోడల్ 8 సూపర్ యూనివర్సల్‌గా ఉద్భవించింది, 1927"&amp;" లో అమెరికాలో ఫోకర్ దాని విజయవంతమైన ఫోకర్ యూనివర్సల్ యొక్క మరింత అభివృద్ధిగా ప్రారంభమైంది. సూపర్ యూనివర్సల్ కొంచెం పెద్దది మరియు నలుగురి కంటే ఆరుగురు ప్రయాణీకులను తీసుకెళ్లగలదు. అదనంగా, ఈ విమానం మరింత శక్తివంతమైన ఇంజిన్ మరియు కాంటిలివర్ హై-వింగ్ కలిగి ఉంద"&amp;"ి. మొత్తంగా, సుమారు 200 సూపర్ యూనివర్సల్స్ నిర్మించబడిందని భావిస్తున్నారు. కఠినమైన మన్నిక, దీర్ఘ-శ్రేణి విమాన సామర్థ్యం మరియు పెద్ద కార్గో సామర్థ్యం కారణంగా, ఫోకర్ సూపర్ యూనివర్సల్ బుష్ ఫ్లయింగ్‌లో విస్తృతంగా ఉపయోగించబడింది మరియు దాని బహుముఖ ప్రజ్ఞ కోసం బ"&amp;"ాగా పరిగణించబడింది. మొదటి ఫ్లైట్ మార్చి 1928 లో జరిగింది. కొంతకాలం తర్వాత, ఈ రకం కాలిఫోర్నియాలోని గ్లెన్‌డేల్‌లోని కొత్త కర్మాగారంలో ఉత్పత్తిలోకి ప్రవేశించింది. సూపర్ యూనివర్సల్ జనవరి 1931 వరకు ఉత్పత్తిలో ఉంది. సూపర్ యూనివర్సల్ 1928 నుండి అనేక పౌర విమానయా"&amp;"న సంస్థల దృష్టిని ఆకర్షించింది. అమెరికా మిలిటరీ నుండి ఆసక్తి కూడా ఉంది, అయినప్పటికీ ఎటువంటి ఉత్తర్వులు ఉంచబడలేదు. ఫోకర్ కొలంబియా, అర్జెంటీనా, దక్షిణాఫ్రికా మరియు జపాన్ నుండి ఎగుమతి ఉత్తర్వులను అందుకున్నారు మరియు కెనడియన్ విక్కర్స్ అనుబంధ సంస్థతో మరియు జపా"&amp;"న్‌లోని నకాజిమా ఎయిర్‌క్రాఫ్ట్ కంపెనీతో లైసెన్స్ ఉత్పత్తి ఒప్పందాలు జరిగాయి. మొట్టమొదటి సూపర్ యూనివర్సల్‌ను జపాన్‌కు భాగాలుగా తీసుకువచ్చారు మరియు 1928 నుండి 1938 వరకు జపాన్ సామ్రాజ్యం యొక్క జాతీయ విమానయాన సంస్థ జపాన్ ఎయిర్ ట్రాన్స్‌పోర్ట్ కోసం నకాజిమా సమీ"&amp;"కరించారు. బృహస్పతి రేడియల్ ఇంజిన్, జపాన్‌లో లైసెన్స్-నిర్మించినది, తరువాత దాని స్వంత నకాజిమా కోటోబుకి 343 కిలోవాట్ (460 హెచ్‌పి) ఇంజిన్. నకాజిమా ఉత్పత్తి సెప్టెంబర్ 1930 లో ప్రారంభమైంది, మొదటి విమానాలు మార్చి 1931 లో పంపిణీ చేయబడ్డాయి. ఉత్పత్తి అక్టోబర్ 1"&amp;"936 లో ముగిసింది, కాని నిర్మించిన మొత్తం విమానాల సంఖ్య తెలియదు. నకాజిమా తన అనుబంధ సంస్థ మాన్షోకోకు హికోకి సీజో కెకెకు అదనపు ఉత్పత్తిని మంచూకువోలో ఉప-లైసెన్స్ ఇచ్చింది, ఇది తెలియని సంఖ్యలో యూనిట్లను కూడా ఉత్పత్తి చేసింది. 1931 లో జపాన్ ఎయిర్ ట్రాన్స్పోర్ట్"&amp;" కంపెనీ నుండి ఏడు సూపర్ యూనివర్సల్స్ ఆజ్ఞాపించబడినప్పుడు 1931 లో జపాన్ మంచూరియాపై దాడి చేసిన తరువాత మొట్టమొదటి సైనిక సూపర్ యూనివర్సల్స్ సేవలో ప్రవేశపెట్టబడ్డాయి. 1932 లో, ఇంపీరియల్ జపనీస్ ఆర్మీ వైమానిక దళం తన సొంత రవాణాను పొందాలని నిర్ణయించింది, ఇది మాజీ "&amp;"విమాన నామకరణం నామకరణం వ్యవస్థ లేదా కొత్త వ్యవస్థ క్రింద కి -6 కింద ఆర్మీ టైప్ 95 శిక్షణా విమానాగా నియమించబడింది. మొదటి విమానం రెండు స్ట్రెచర్లు మరియు మూడు సీట్లతో అమర్చిన ఫ్లయింగ్ అంబులెన్స్‌గా పంపిణీ చేయబడింది. [1] దీని తరువాత 20 మంది శిక్షకులకు శిక్షణ ప"&amp;"ైలట్లు, గన్నర్స్, బాంబార్డియర్స్ మరియు వైర్‌లెస్ ఆపరేటర్లకు శిక్షణ ఇవ్వాల్సి వచ్చింది. [2] ఇంపీరియల్ జపనీస్ నేవీ ఎయిర్ సర్వీస్ 20 కి -6 లను కూడా ఆదేశించింది, ఈ విమానం నేవీ ఫోకర్ ల్యాండ్-బేస్డ్ రికనైసెన్స్ ఎయిర్క్రాఫ్ట్ లేదా ల్యాండ్-బేస్డ్ ఆపరేషన్ల కోసం ఉప"&amp;"యోగించినప్పుడు చిన్న సి 2 ఎన్ 1 లో మరియు అదనంగా 30 నేవీ ఫోకర్ పునర్వినియోగ సీప్లేన్ లేదా షార్ట్ సి 2 ఎన్ 2 లో తిరిగి నియమించబడింది. , వీటిని ఫ్లోట్‌ప్లేన్‌తో అమర్చారు. [3] నావికాదళ వెర్షన్ పెద్ద క్యాబిన్ కలిగి ఉంది మరియు ఇది నిఘా మరియు సైనిక రవాణా కార్యకల"&amp;"ాపాలపై ఉపయోగించబడింది. జపాన్లో నిర్మించిన విమానం పౌర మరియు సైనిక పాత్రల కోసం ఉపయోగించబడింది, రెండవ ప్రపంచ యుద్ధం తరువాత వరకు కొన్ని అమలులో ఉన్నాయి. జపనీస్ విమానం నుండి డేటా, 1910-1941 [4] సాధారణ లక్షణాలు పనితీరు సంబంధిత అభివృద్ధి 2 హైఫనేటెడ్ వెనుకంజలో ఉన్"&amp;"న లేఖ (-j, -k, -l, -n లేదా -s) ద్వితీయ పాత్ర కోసం సవరించిన డిజైన్‌ను సూచిస్తుంది")</f>
        <v>నకాజిమా కి -6 (九五式 二型 二型 練習機 練習機 練習機 練習機, కైగో-షికి నిగాటా రెన్షుకి) 1930 లలో నకాజిమా ఎయిర్క్రాఫ్ట్ కంపెనీ నిర్మించిన ఫోకర్ సూపర్ యూనివర్సల్ ట్రాన్స్‌పోర్ట్ యొక్క లైసెన్స్-ఉత్పత్తి చేసిన వెర్షన్. ప్రారంభంలో విమానంగా ఉపయోగించబడుతున్న, సైనికీకరించిన సంస్కరణను ఇంపీరియల్ జపనీస్ సైన్యం వివిధ పాత్రలలో ఉపయోగించారు, వైద్య తరలింపు నుండి రవాణా మరియు శిక్షణా విమానాల వరకు. రెండవ చైనా-జపనీస్ యుద్ధంలో మంచకువో మరియు చైనాలో పోరాట మండలాల్లో ఇది విస్తృతంగా ఉపయోగించబడింది. KI-6 మోడల్ 8 సూపర్ యూనివర్సల్‌గా ఉద్భవించింది, 1927 లో అమెరికాలో ఫోకర్ దాని విజయవంతమైన ఫోకర్ యూనివర్సల్ యొక్క మరింత అభివృద్ధిగా ప్రారంభమైంది. సూపర్ యూనివర్సల్ కొంచెం పెద్దది మరియు నలుగురి కంటే ఆరుగురు ప్రయాణీకులను తీసుకెళ్లగలదు. అదనంగా, ఈ విమానం మరింత శక్తివంతమైన ఇంజిన్ మరియు కాంటిలివర్ హై-వింగ్ కలిగి ఉంది. మొత్తంగా, సుమారు 200 సూపర్ యూనివర్సల్స్ నిర్మించబడిందని భావిస్తున్నారు. కఠినమైన మన్నిక, దీర్ఘ-శ్రేణి విమాన సామర్థ్యం మరియు పెద్ద కార్గో సామర్థ్యం కారణంగా, ఫోకర్ సూపర్ యూనివర్సల్ బుష్ ఫ్లయింగ్‌లో విస్తృతంగా ఉపయోగించబడింది మరియు దాని బహుముఖ ప్రజ్ఞ కోసం బాగా పరిగణించబడింది. మొదటి ఫ్లైట్ మార్చి 1928 లో జరిగింది. కొంతకాలం తర్వాత, ఈ రకం కాలిఫోర్నియాలోని గ్లెన్‌డేల్‌లోని కొత్త కర్మాగారంలో ఉత్పత్తిలోకి ప్రవేశించింది. సూపర్ యూనివర్సల్ జనవరి 1931 వరకు ఉత్పత్తిలో ఉంది. సూపర్ యూనివర్సల్ 1928 నుండి అనేక పౌర విమానయాన సంస్థల దృష్టిని ఆకర్షించింది. అమెరికా మిలిటరీ నుండి ఆసక్తి కూడా ఉంది, అయినప్పటికీ ఎటువంటి ఉత్తర్వులు ఉంచబడలేదు. ఫోకర్ కొలంబియా, అర్జెంటీనా, దక్షిణాఫ్రికా మరియు జపాన్ నుండి ఎగుమతి ఉత్తర్వులను అందుకున్నారు మరియు కెనడియన్ విక్కర్స్ అనుబంధ సంస్థతో మరియు జపాన్‌లోని నకాజిమా ఎయిర్‌క్రాఫ్ట్ కంపెనీతో లైసెన్స్ ఉత్పత్తి ఒప్పందాలు జరిగాయి. మొట్టమొదటి సూపర్ యూనివర్సల్‌ను జపాన్‌కు భాగాలుగా తీసుకువచ్చారు మరియు 1928 నుండి 1938 వరకు జపాన్ సామ్రాజ్యం యొక్క జాతీయ విమానయాన సంస్థ జపాన్ ఎయిర్ ట్రాన్స్‌పోర్ట్ కోసం నకాజిమా సమీకరించారు. బృహస్పతి రేడియల్ ఇంజిన్, జపాన్‌లో లైసెన్స్-నిర్మించినది, తరువాత దాని స్వంత నకాజిమా కోటోబుకి 343 కిలోవాట్ (460 హెచ్‌పి) ఇంజిన్. నకాజిమా ఉత్పత్తి సెప్టెంబర్ 1930 లో ప్రారంభమైంది, మొదటి విమానాలు మార్చి 1931 లో పంపిణీ చేయబడ్డాయి. ఉత్పత్తి అక్టోబర్ 1936 లో ముగిసింది, కాని నిర్మించిన మొత్తం విమానాల సంఖ్య తెలియదు. నకాజిమా తన అనుబంధ సంస్థ మాన్షోకోకు హికోకి సీజో కెకెకు అదనపు ఉత్పత్తిని మంచూకువోలో ఉప-లైసెన్స్ ఇచ్చింది, ఇది తెలియని సంఖ్యలో యూనిట్లను కూడా ఉత్పత్తి చేసింది. 1931 లో జపాన్ ఎయిర్ ట్రాన్స్పోర్ట్ కంపెనీ నుండి ఏడు సూపర్ యూనివర్సల్స్ ఆజ్ఞాపించబడినప్పుడు 1931 లో జపాన్ మంచూరియాపై దాడి చేసిన తరువాత మొట్టమొదటి సైనిక సూపర్ యూనివర్సల్స్ సేవలో ప్రవేశపెట్టబడ్డాయి. 1932 లో, ఇంపీరియల్ జపనీస్ ఆర్మీ వైమానిక దళం తన సొంత రవాణాను పొందాలని నిర్ణయించింది, ఇది మాజీ విమాన నామకరణం నామకరణం వ్యవస్థ లేదా కొత్త వ్యవస్థ క్రింద కి -6 కింద ఆర్మీ టైప్ 95 శిక్షణా విమానాగా నియమించబడింది. మొదటి విమానం రెండు స్ట్రెచర్లు మరియు మూడు సీట్లతో అమర్చిన ఫ్లయింగ్ అంబులెన్స్‌గా పంపిణీ చేయబడింది. [1] దీని తరువాత 20 మంది శిక్షకులకు శిక్షణ పైలట్లు, గన్నర్స్, బాంబార్డియర్స్ మరియు వైర్‌లెస్ ఆపరేటర్లకు శిక్షణ ఇవ్వాల్సి వచ్చింది. [2] ఇంపీరియల్ జపనీస్ నేవీ ఎయిర్ సర్వీస్ 20 కి -6 లను కూడా ఆదేశించింది, ఈ విమానం నేవీ ఫోకర్ ల్యాండ్-బేస్డ్ రికనైసెన్స్ ఎయిర్క్రాఫ్ట్ లేదా ల్యాండ్-బేస్డ్ ఆపరేషన్ల కోసం ఉపయోగించినప్పుడు చిన్న సి 2 ఎన్ 1 లో మరియు అదనంగా 30 నేవీ ఫోకర్ పునర్వినియోగ సీప్లేన్ లేదా షార్ట్ సి 2 ఎన్ 2 లో తిరిగి నియమించబడింది. , వీటిని ఫ్లోట్‌ప్లేన్‌తో అమర్చారు. [3] నావికాదళ వెర్షన్ పెద్ద క్యాబిన్ కలిగి ఉంది మరియు ఇది నిఘా మరియు సైనిక రవాణా కార్యకలాపాలపై ఉపయోగించబడింది. జపాన్లో నిర్మించిన విమానం పౌర మరియు సైనిక పాత్రల కోసం ఉపయోగించబడింది, రెండవ ప్రపంచ యుద్ధం తరువాత వరకు కొన్ని అమలులో ఉన్నాయి. జపనీస్ విమానం నుండి డేటా, 1910-1941 [4] సాధారణ లక్షణాలు పనితీరు సంబంధిత అభివృద్ధి 2 హైఫనేటెడ్ వెనుకంజలో ఉన్న లేఖ (-j, -k, -l, -n లేదా -s) ద్వితీయ పాత్ర కోసం సవరించిన డిజైన్‌ను సూచిస్తుంది</v>
      </c>
      <c r="E191" s="1" t="s">
        <v>3849</v>
      </c>
      <c r="M191" s="1" t="s">
        <v>3850</v>
      </c>
      <c r="N191" s="1" t="str">
        <f>IFERROR(__xludf.DUMMYFUNCTION("GOOGLETRANSLATE(M:M, ""en"", ""te"")"),"రవాణా, శిక్షణా విమానం")</f>
        <v>రవాణా, శిక్షణా విమానం</v>
      </c>
      <c r="P191" s="1" t="s">
        <v>281</v>
      </c>
      <c r="Q191" s="1" t="str">
        <f>IFERROR(__xludf.DUMMYFUNCTION("GOOGLETRANSLATE(P:P, ""en"", ""te"")"),"నకాజిమా ఎయిర్క్రాఫ్ట్ కంపెనీ")</f>
        <v>నకాజిమా ఎయిర్క్రాఫ్ట్ కంపెనీ</v>
      </c>
      <c r="R191" s="1" t="s">
        <v>282</v>
      </c>
      <c r="U191" s="1">
        <v>1930.0</v>
      </c>
      <c r="W191" s="1">
        <v>1.0</v>
      </c>
      <c r="X191" s="1" t="s">
        <v>3851</v>
      </c>
      <c r="Y191" s="1" t="s">
        <v>3852</v>
      </c>
      <c r="Z191" s="1" t="s">
        <v>1338</v>
      </c>
      <c r="AA191" s="1" t="s">
        <v>3853</v>
      </c>
      <c r="AB191" s="1" t="s">
        <v>3854</v>
      </c>
      <c r="AC191" s="1" t="s">
        <v>3855</v>
      </c>
      <c r="AD191" s="1" t="s">
        <v>3856</v>
      </c>
      <c r="AE191" s="1" t="s">
        <v>1141</v>
      </c>
      <c r="AF191" s="1" t="s">
        <v>3857</v>
      </c>
      <c r="AG191" s="1" t="s">
        <v>3858</v>
      </c>
      <c r="AP191" s="1" t="s">
        <v>1056</v>
      </c>
      <c r="AX191" s="1">
        <v>1931.0</v>
      </c>
      <c r="BC191" s="1" t="s">
        <v>298</v>
      </c>
      <c r="BD191" s="1" t="s">
        <v>299</v>
      </c>
      <c r="BI191" s="1">
        <v>6.0</v>
      </c>
      <c r="BR191" s="1" t="s">
        <v>3859</v>
      </c>
      <c r="BS191" s="1" t="s">
        <v>3860</v>
      </c>
    </row>
    <row r="192">
      <c r="A192" s="1" t="s">
        <v>3861</v>
      </c>
      <c r="B192" s="1" t="str">
        <f>IFERROR(__xludf.DUMMYFUNCTION("GOOGLETRANSLATE(A:A, ""en"", ""te"")"),"యాకోవ్లెవ్ యాక్ -2")</f>
        <v>యాకోవ్లెవ్ యాక్ -2</v>
      </c>
      <c r="C192" s="1" t="s">
        <v>3862</v>
      </c>
      <c r="D192" s="1" t="str">
        <f>IFERROR(__xludf.DUMMYFUNCTION("GOOGLETRANSLATE(C:C, ""en"", ""te"")"),"యాకోవ్లెవ్ యాక్ -2 రెండవ ప్రపంచ యుద్ధంలో ఉపయోగించే స్వల్ప-శ్రేణి సోవియట్ లైట్ బాంబర్/నిఘా విమానం. ఇది తక్కువ సంఖ్యలో ఉత్పత్తి చేయబడింది మరియు ఆపరేషన్ బార్బరోస్సా యొక్క ప్రారంభ దశలలో వాటిలో ఎక్కువ భాగం నాశనం చేయబడ్డాయి. యాక్ -2 ను మొదట YA-22 అని పిలుస్తారు"&amp;", యాకోవ్లెవ్ OKB నంబరింగ్ సీక్వెన్స్ లో, దీనిని 1941 లో యాక్ -2 గా పున es రూపకల్పన చేయడానికి ముందు. [1] ఇది చెక్క రెక్కలు మరియు సెంటర్ ఫ్యూజ్‌లేజ్, డ్యూరాలిమిన్ ఫార్వర్డ్ ఫ్యూజ్‌లేజ్ మరియు వెనుక ఫ్యూజ్‌లేజ్‌లో చెక్క ఎగువ డెక్కింగ్ మరియు ఫాబ్రిక్ చర్మంతో స"&amp;"్టీల్ ట్యూబ్ ఫ్రేమింగ్‌తో మిశ్రమ నిర్మాణం. కాక్‌పిట్ ముక్కు యొక్క కొన వద్ద ఉంది, కాని నావిగేటర్/గన్నర్ రెక్క యొక్క వెనుకంజలో ఉన్న ఒక కంపార్ట్మెంట్లో ఉంది. ప్రోటోటైప్ నిరాయుధంగా ఉంది మరియు బాంబు సంకెళ్ళు అమర్చబడలేదు. దీనికి రేడియో మరియు నావిగేషనల్ పరికరాలు"&amp;" కూడా లేవు. ఏదేమైనా, ఇది సోవియట్ యూనియన్‌లో వేగంగా బహుళ ఇంజిన్ చేసిన విమానం, ఇది 9,900 మీ (32,500 అడుగులు) వద్ద 567 కిమీ/గం (352 mph) చేరుకోగలదు, ఎందుకంటే దీనికి భారీ సైనిక పరికరాలు లేనందున. [2] స్టాలిన్ దీనిని BB-22 (రష్యన్: бgance: rance rance షార్ట్-రే"&amp;"ంజ్ బాంబర్), బ్లిజ్ని బొంబార్డిరోవ్‌చిక్), NII VVS (NAOOCHNO-ISSISLEDOVATEL'SKIEL'SKIEL'SKIEL'SKIEL'SKIEL'SKIEL'SKIEL'SKIEL'SKIEL'SKIEL'SKIEL'SKIEL'SKIEL'SKIEYEL'SKIEYLYOON - ఎయిర్ ఫోర్స్ సైంటిఫిక్ టెస్ట్ ఇన్స్టిట్యూట్). [3] వేసవి ప్రారంభంలో వారి పరీక్షలు"&amp;" జరిగాయి మరియు ఇంజిన్ శీతలీకరణ వ్యవస్థలు సరిపోవు, బ్రేక్‌లు సమస్యాత్మకమైనవి మరియు ఇంధన వ్యవస్థ నమ్మదగనివి. [2] విమానాన్ని బాంబర్‌గా మార్చే పని బలీయమైనది మరియు గన్నర్/నావిగేటర్‌ను ఉంచడానికి సెంటర్ ఫ్యూజ్‌లేజ్‌ను పున es రూపకల్పన చేయడం మరియు పైలట్ వెనుకకు వె"&amp;"నుకకు మరియు రెండు 7.62-మిల్లీమీటర్ల (0.3 అంగు ముక్కులో పరిష్కరించబడింది. వెనుక గన్నర్ తన తుపాకీని ఉపయోగించడానికి వెనుక భాగంలో ఫ్యూజ్‌లేజ్ వెనుక డెక్కింగ్ అతుక్కొని ఉంది. [3] ఫ్యాక్టరీ నంబర్ 1 డిసెంబర్ 1939 లో మొట్టమొదటి ప్రీ-ప్రొడక్షన్ BB-22 ను ఉత్పత్తి చ"&amp;"ేసింది, అయినప్పటికీ ఇది తరువాతి ఫిబ్రవరి వరకు మొదటి విమానంలో చేయలేదు. ఇది మార్చి -ఏప్రిల్ 1940 లో దాని సేవా మూల్యాంకనం కోసం సమర్పించబడింది మరియు నిరాశ అని నిరూపించబడింది. 1,000 కిలోల (2,200 ఎల్బి) 600 కిలోల (1,300 ఎల్బి) నుండి ఇంధనం తగ్గినప్పటికీ స్థూల బర"&amp;"ువు 357 కిలోల (787 ఎల్బి) పెరిగింది మరియు గరిష్ట వేగం 5,000 మీ (16,000 అడుగులు) వద్ద 515 కిమీ/గం (320 mph) కు తగ్గింది . ఇంజిన్ శీతలీకరణ వ్యవస్థ ఇప్పటికీ సంతృప్తికరంగా లేదు మరియు అండర్ క్యారేజ్ చాలా బలహీనంగా ఉంది. రేఖాంశ మరియు పార్శ్వ స్థిరత్వం కూడా సంతృప"&amp;"్తికరంగా లేదు, ఇది బాగా శిక్షణ పొందిన పైలట్లకు మాత్రమే అనుకూలంగా ఉంది. టెస్ట్ ప్రోగ్రామ్ నివేదిక ఇది పోరాట-సామర్థ్యం మరియు నమ్మదగినది కాదని మరియు 400 కిలోగ్రాముల (880 పౌండ్లు) బాంబు లోడ్ ఉన్న విమానాలు సిబ్బందికి ప్రమాదకరమని తేల్చింది. [4] సింగిల్-వీల్ మెయ"&amp;"ిన్ ల్యాండింగ్ గేర్‌ను రెండు చక్రాల యూనిట్లతో భర్తీ చేసిన ఒక నివారణ కార్యక్రమం ప్రారంభమైంది మరియు ఫ్యూజ్‌లేజ్ ఎగువ డెక్కింగ్ నరికివేయబడింది. అదే సమయంలో ఫ్యాక్టరీ నంబర్ 1 ఉత్పత్తిని నిలిపివేసింది మరియు మాస్కోలో ఫ్యాక్టరీ నంబర్ 81 విమానంలో పని చేస్తూనే ఉంది"&amp;". ఫ్యాక్టరీ నంబర్ 81 నిర్మించిన విమానం మంచి నాణ్యతతో ఉంది, ఎందుకంటే ఉపరితల ముగింపు మెరుగ్గా ఉంది మరియు ఇంజిన్ కౌలింగ్స్ మరియు తలుపులు డ్రాగ్‌ను తగ్గించడానికి మరింత దగ్గరగా అమర్చబడ్డాయి. ఈ మెరుగుదలలు వేగాన్ని 10-20 కిమీ/గం (6.2–12.4 mph) పెంచాయి. అభివృద్ధి"&amp;" పనులు కొనసాగాయి మరియు క్లిమోవ్ M-105 ఇంజన్లు అమర్చినప్పుడు YAK-4 కు దారితీసింది. ఏప్రిల్ 1941 లో ఉత్పత్తిని రద్దు చేయడానికి ముందు 201 యాక్ -2 లు నిర్మించబడ్డాయి. [5] ఏవియేషన్ హిస్టారియన్ బిల్ గన్స్టన్, అనేక ప్రోటోటైప్ వేరియంట్లు నిర్మించబడ్డాయి, వీటిలో R"&amp;"-12 నిఘా విమానాలు సిబ్బంది యొక్క అసలు స్థానాన్ని నిలుపుకుని, మూడు కెమెరాలను ఫ్యూజ్‌లేజ్‌లో ఉంచి, ఎనిమిది 20 కిలోల (44 ఎల్బి) ఫాబ్ -20 కు బాంబు బేను జోడించాయి పైలట్ వెనుక బాంబులు. మరొకటి I-29 లేదా BB-22IS ఎస్కార్ట్ ఫైటర్ పునరుద్ధరించబడిన ఇంధనంతో మరియు ఫ్యూ"&amp;"జ్‌లేజ్ క్రింద రెండు 20 ష్వాక్ ఫిరంగి. [6] కానీ ఈ రెండింటినీ ఇతర, కోల్డ్-యుద్ధానంతర మూలాల ద్వారా ధృవీకరించలేము. [7] రష్యన్ ఏవియేషన్ చరిత్రకారుడు యెఫిమ్ గోర్డాన్ ఒక యాక్ -2 కబ్ గ్రౌండ్-అటాక్ వేరియంట్ గురించి ప్రస్తావించారు, ఇది I-29 తో గందరగోళం చెందవచ్చు, "&amp;"ఎందుకంటే ఇది ముక్కులో రెండు SHKA లు మరియు రెండు 20 mM (0.79 అంగుళాలు) ష్వాక్ ఫిరంగిని నిరుత్సాహకరమైన వెంట్రల్ ప్యాక్‌లో కలిగి ఉంది. [[[[ 5] దురదృష్టవశాత్తు ఫోటోలు ఉన్నప్పటికీ ఇతర వివరాలు అందుబాటులో లేవు. గోర్డాన్ పేర్కొన్న మరో వేరియంట్ BPB-22 (బ్లిజియూయియ"&amp;"ుష్చి బాంబార్డిరోవ్షిక్-షార్ట్-రేంజ్ డైవ్ బాంబర్) ప్రోటోటైప్ రెండు M-105 ఇంజన్లు, డైవ్ బ్రేక్‌లు మరియు ఆటోమేటిక్ డైవ్ ఎంట్రీ/ఎగ్జిట్ కంట్రోల్ సిస్టమ్. ఇది మొట్టమొదట అక్టోబర్ 1940 చివరలో ఎగురవేయబడింది, అయినప్పటికీ ఇంధనం unexpected హించని విధంగా కటౌట్ అయినప"&amp;"్పుడు పరీక్షా కార్యక్రమంలో క్రాష్ అయ్యింది, కాని ఇది గరిష్టంగా 558 కిమీ/గం (347 mph) వేగవంతం కావడానికి ముందే కాదు. [5] 22 జూన్ 1941 న జర్మన్లు ​​సోవియట్ యూనియన్‌పై దాడి చేసినప్పుడు, 73 యాక్ -2 లు సేవలో ఉన్నాయి, ఎక్కువగా కీవ్ మిలిటరీ జిల్లాలో 316 వ నిఘా రె"&amp;"జిమెంట్‌తో. ప్రచారం యొక్క ప్రారంభ రోజులలో వీటిలో ఎక్కువ భాగం నాశనం చేయబడ్డాయి; 316 వ తేదీ జూలై 11 న నాలుగు మాత్రమే. [8] రష్యన్ విమానం యొక్క ఓస్ప్రే ఎన్సైక్లోపీడియా నుండి వచ్చిన డేటా 1875-1995 [1] సాధారణ లక్షణాలు పనితీరు ఆయుధ సంబంధిత అభివృద్ధి అభివృద్ధి వి"&amp;"మానం పోల్చదగిన పాత్ర, కాన్ఫిగరేషన్ మరియు యుగం యొక్క ప్రారంభ సంస్కరణ ఏవియేషన్.రు నుండి వచ్చిన పదార్థంపై ఆధారపడింది. దీనిని జిఎఫ్‌డిఎల్ కింద కాపీరైట్ హోల్డర్ విడుదల చేశారు.")</f>
        <v>యాకోవ్లెవ్ యాక్ -2 రెండవ ప్రపంచ యుద్ధంలో ఉపయోగించే స్వల్ప-శ్రేణి సోవియట్ లైట్ బాంబర్/నిఘా విమానం. ఇది తక్కువ సంఖ్యలో ఉత్పత్తి చేయబడింది మరియు ఆపరేషన్ బార్బరోస్సా యొక్క ప్రారంభ దశలలో వాటిలో ఎక్కువ భాగం నాశనం చేయబడ్డాయి. యాక్ -2 ను మొదట YA-22 అని పిలుస్తారు, యాకోవ్లెవ్ OKB నంబరింగ్ సీక్వెన్స్ లో, దీనిని 1941 లో యాక్ -2 గా పున es రూపకల్పన చేయడానికి ముందు. [1] ఇది చెక్క రెక్కలు మరియు సెంటర్ ఫ్యూజ్‌లేజ్, డ్యూరాలిమిన్ ఫార్వర్డ్ ఫ్యూజ్‌లేజ్ మరియు వెనుక ఫ్యూజ్‌లేజ్‌లో చెక్క ఎగువ డెక్కింగ్ మరియు ఫాబ్రిక్ చర్మంతో స్టీల్ ట్యూబ్ ఫ్రేమింగ్‌తో మిశ్రమ నిర్మాణం. కాక్‌పిట్ ముక్కు యొక్క కొన వద్ద ఉంది, కాని నావిగేటర్/గన్నర్ రెక్క యొక్క వెనుకంజలో ఉన్న ఒక కంపార్ట్మెంట్లో ఉంది. ప్రోటోటైప్ నిరాయుధంగా ఉంది మరియు బాంబు సంకెళ్ళు అమర్చబడలేదు. దీనికి రేడియో మరియు నావిగేషనల్ పరికరాలు కూడా లేవు. ఏదేమైనా, ఇది సోవియట్ యూనియన్‌లో వేగంగా బహుళ ఇంజిన్ చేసిన విమానం, ఇది 9,900 మీ (32,500 అడుగులు) వద్ద 567 కిమీ/గం (352 mph) చేరుకోగలదు, ఎందుకంటే దీనికి భారీ సైనిక పరికరాలు లేనందున. [2] స్టాలిన్ దీనిని BB-22 (రష్యన్: бgance: rance rance షార్ట్-రేంజ్ బాంబర్), బ్లిజ్ని బొంబార్డిరోవ్‌చిక్), NII VVS (NAOOCHNO-ISSISLEDOVATEL'SKIEL'SKIEL'SKIEL'SKIEL'SKIEL'SKIEL'SKIEL'SKIEL'SKIEL'SKIEL'SKIEL'SKIEL'SKIEL'SKIEYEL'SKIEYLYOON - ఎయిర్ ఫోర్స్ సైంటిఫిక్ టెస్ట్ ఇన్స్టిట్యూట్). [3] వేసవి ప్రారంభంలో వారి పరీక్షలు జరిగాయి మరియు ఇంజిన్ శీతలీకరణ వ్యవస్థలు సరిపోవు, బ్రేక్‌లు సమస్యాత్మకమైనవి మరియు ఇంధన వ్యవస్థ నమ్మదగనివి. [2] విమానాన్ని బాంబర్‌గా మార్చే పని బలీయమైనది మరియు గన్నర్/నావిగేటర్‌ను ఉంచడానికి సెంటర్ ఫ్యూజ్‌లేజ్‌ను పున es రూపకల్పన చేయడం మరియు పైలట్ వెనుకకు వెనుకకు మరియు రెండు 7.62-మిల్లీమీటర్ల (0.3 అంగు ముక్కులో పరిష్కరించబడింది. వెనుక గన్నర్ తన తుపాకీని ఉపయోగించడానికి వెనుక భాగంలో ఫ్యూజ్‌లేజ్ వెనుక డెక్కింగ్ అతుక్కొని ఉంది. [3] ఫ్యాక్టరీ నంబర్ 1 డిసెంబర్ 1939 లో మొట్టమొదటి ప్రీ-ప్రొడక్షన్ BB-22 ను ఉత్పత్తి చేసింది, అయినప్పటికీ ఇది తరువాతి ఫిబ్రవరి వరకు మొదటి విమానంలో చేయలేదు. ఇది మార్చి -ఏప్రిల్ 1940 లో దాని సేవా మూల్యాంకనం కోసం సమర్పించబడింది మరియు నిరాశ అని నిరూపించబడింది. 1,000 కిలోల (2,200 ఎల్బి) 600 కిలోల (1,300 ఎల్బి) నుండి ఇంధనం తగ్గినప్పటికీ స్థూల బరువు 357 కిలోల (787 ఎల్బి) పెరిగింది మరియు గరిష్ట వేగం 5,000 మీ (16,000 అడుగులు) వద్ద 515 కిమీ/గం (320 mph) కు తగ్గింది . ఇంజిన్ శీతలీకరణ వ్యవస్థ ఇప్పటికీ సంతృప్తికరంగా లేదు మరియు అండర్ క్యారేజ్ చాలా బలహీనంగా ఉంది. రేఖాంశ మరియు పార్శ్వ స్థిరత్వం కూడా సంతృప్తికరంగా లేదు, ఇది బాగా శిక్షణ పొందిన పైలట్లకు మాత్రమే అనుకూలంగా ఉంది. టెస్ట్ ప్రోగ్రామ్ నివేదిక ఇది పోరాట-సామర్థ్యం మరియు నమ్మదగినది కాదని మరియు 400 కిలోగ్రాముల (880 పౌండ్లు) బాంబు లోడ్ ఉన్న విమానాలు సిబ్బందికి ప్రమాదకరమని తేల్చింది. [4] సింగిల్-వీల్ మెయిన్ ల్యాండింగ్ గేర్‌ను రెండు చక్రాల యూనిట్లతో భర్తీ చేసిన ఒక నివారణ కార్యక్రమం ప్రారంభమైంది మరియు ఫ్యూజ్‌లేజ్ ఎగువ డెక్కింగ్ నరికివేయబడింది. అదే సమయంలో ఫ్యాక్టరీ నంబర్ 1 ఉత్పత్తిని నిలిపివేసింది మరియు మాస్కోలో ఫ్యాక్టరీ నంబర్ 81 విమానంలో పని చేస్తూనే ఉంది. ఫ్యాక్టరీ నంబర్ 81 నిర్మించిన విమానం మంచి నాణ్యతతో ఉంది, ఎందుకంటే ఉపరితల ముగింపు మెరుగ్గా ఉంది మరియు ఇంజిన్ కౌలింగ్స్ మరియు తలుపులు డ్రాగ్‌ను తగ్గించడానికి మరింత దగ్గరగా అమర్చబడ్డాయి. ఈ మెరుగుదలలు వేగాన్ని 10-20 కిమీ/గం (6.2–12.4 mph) పెంచాయి. అభివృద్ధి పనులు కొనసాగాయి మరియు క్లిమోవ్ M-105 ఇంజన్లు అమర్చినప్పుడు YAK-4 కు దారితీసింది. ఏప్రిల్ 1941 లో ఉత్పత్తిని రద్దు చేయడానికి ముందు 201 యాక్ -2 లు నిర్మించబడ్డాయి. [5] ఏవియేషన్ హిస్టారియన్ బిల్ గన్స్టన్, అనేక ప్రోటోటైప్ వేరియంట్లు నిర్మించబడ్డాయి, వీటిలో R-12 నిఘా విమానాలు సిబ్బంది యొక్క అసలు స్థానాన్ని నిలుపుకుని, మూడు కెమెరాలను ఫ్యూజ్‌లేజ్‌లో ఉంచి, ఎనిమిది 20 కిలోల (44 ఎల్బి) ఫాబ్ -20 కు బాంబు బేను జోడించాయి పైలట్ వెనుక బాంబులు. మరొకటి I-29 లేదా BB-22IS ఎస్కార్ట్ ఫైటర్ పునరుద్ధరించబడిన ఇంధనంతో మరియు ఫ్యూజ్‌లేజ్ క్రింద రెండు 20 ష్వాక్ ఫిరంగి. [6] కానీ ఈ రెండింటినీ ఇతర, కోల్డ్-యుద్ధానంతర మూలాల ద్వారా ధృవీకరించలేము. [7] రష్యన్ ఏవియేషన్ చరిత్రకారుడు యెఫిమ్ గోర్డాన్ ఒక యాక్ -2 కబ్ గ్రౌండ్-అటాక్ వేరియంట్ గురించి ప్రస్తావించారు, ఇది I-29 తో గందరగోళం చెందవచ్చు, ఎందుకంటే ఇది ముక్కులో రెండు SHKA లు మరియు రెండు 20 mM (0.79 అంగుళాలు) ష్వాక్ ఫిరంగిని నిరుత్సాహకరమైన వెంట్రల్ ప్యాక్‌లో కలిగి ఉంది. [[[[ 5] దురదృష్టవశాత్తు ఫోటోలు ఉన్నప్పటికీ ఇతర వివరాలు అందుబాటులో లేవు. గోర్డాన్ పేర్కొన్న మరో వేరియంట్ BPB-22 (బ్లిజియూయియుష్చి బాంబార్డిరోవ్షిక్-షార్ట్-రేంజ్ డైవ్ బాంబర్) ప్రోటోటైప్ రెండు M-105 ఇంజన్లు, డైవ్ బ్రేక్‌లు మరియు ఆటోమేటిక్ డైవ్ ఎంట్రీ/ఎగ్జిట్ కంట్రోల్ సిస్టమ్. ఇది మొట్టమొదట అక్టోబర్ 1940 చివరలో ఎగురవేయబడింది, అయినప్పటికీ ఇంధనం unexpected హించని విధంగా కటౌట్ అయినప్పుడు పరీక్షా కార్యక్రమంలో క్రాష్ అయ్యింది, కాని ఇది గరిష్టంగా 558 కిమీ/గం (347 mph) వేగవంతం కావడానికి ముందే కాదు. [5] 22 జూన్ 1941 న జర్మన్లు ​​సోవియట్ యూనియన్‌పై దాడి చేసినప్పుడు, 73 యాక్ -2 లు సేవలో ఉన్నాయి, ఎక్కువగా కీవ్ మిలిటరీ జిల్లాలో 316 వ నిఘా రెజిమెంట్‌తో. ప్రచారం యొక్క ప్రారంభ రోజులలో వీటిలో ఎక్కువ భాగం నాశనం చేయబడ్డాయి; 316 వ తేదీ జూలై 11 న నాలుగు మాత్రమే. [8] రష్యన్ విమానం యొక్క ఓస్ప్రే ఎన్సైక్లోపీడియా నుండి వచ్చిన డేటా 1875-1995 [1] సాధారణ లక్షణాలు పనితీరు ఆయుధ సంబంధిత అభివృద్ధి అభివృద్ధి విమానం పోల్చదగిన పాత్ర, కాన్ఫిగరేషన్ మరియు యుగం యొక్క ప్రారంభ సంస్కరణ ఏవియేషన్.రు నుండి వచ్చిన పదార్థంపై ఆధారపడింది. దీనిని జిఎఫ్‌డిఎల్ కింద కాపీరైట్ హోల్డర్ విడుదల చేశారు.</v>
      </c>
      <c r="E192" s="1" t="s">
        <v>3863</v>
      </c>
      <c r="M192" s="1" t="s">
        <v>2838</v>
      </c>
      <c r="N192" s="1" t="str">
        <f>IFERROR(__xludf.DUMMYFUNCTION("GOOGLETRANSLATE(M:M, ""en"", ""te"")"),"లైట్ బాంబర్")</f>
        <v>లైట్ బాంబర్</v>
      </c>
      <c r="P192" s="1" t="s">
        <v>3864</v>
      </c>
      <c r="Q192" s="1" t="str">
        <f>IFERROR(__xludf.DUMMYFUNCTION("GOOGLETRANSLATE(P:P, ""en"", ""te"")"),"యాకోవ్లెవ్")</f>
        <v>యాకోవ్లెవ్</v>
      </c>
      <c r="R192" s="2" t="s">
        <v>3865</v>
      </c>
      <c r="S192" s="1" t="s">
        <v>3866</v>
      </c>
      <c r="T192" s="1" t="str">
        <f>IFERROR(__xludf.DUMMYFUNCTION("GOOGLETRANSLATE(S:S, ""en"", ""te"")"),"అలెగ్జాండర్ సెర్గీవిచ్ యాకోవ్లెవ్")</f>
        <v>అలెగ్జాండర్ సెర్గీవిచ్ యాకోవ్లెవ్</v>
      </c>
      <c r="U192" s="1">
        <v>1939.0</v>
      </c>
      <c r="V192" s="1">
        <v>111.0</v>
      </c>
      <c r="W192" s="1">
        <v>3.0</v>
      </c>
      <c r="X192" s="1" t="s">
        <v>3867</v>
      </c>
      <c r="Y192" s="1" t="s">
        <v>1414</v>
      </c>
      <c r="AA192" s="1" t="s">
        <v>3868</v>
      </c>
      <c r="AB192" s="1" t="s">
        <v>3869</v>
      </c>
      <c r="AC192" s="1" t="s">
        <v>3870</v>
      </c>
      <c r="AD192" s="1" t="s">
        <v>3871</v>
      </c>
      <c r="AE192" s="1" t="s">
        <v>3872</v>
      </c>
      <c r="AF192" s="1" t="s">
        <v>998</v>
      </c>
      <c r="AG192" s="1" t="s">
        <v>3873</v>
      </c>
      <c r="AK192" s="1" t="s">
        <v>3874</v>
      </c>
      <c r="AL192" s="1" t="s">
        <v>3875</v>
      </c>
      <c r="AM192" s="1" t="s">
        <v>3876</v>
      </c>
      <c r="AN192" s="1" t="str">
        <f>IFERROR(__xludf.DUMMYFUNCTION("GOOGLETRANSLATE(AM:AM, ""en"", ""te"")"),"Vvs")</f>
        <v>Vvs</v>
      </c>
      <c r="AO192" s="2" t="s">
        <v>3877</v>
      </c>
      <c r="AP192" s="1" t="s">
        <v>253</v>
      </c>
      <c r="AR192" s="1" t="s">
        <v>3878</v>
      </c>
      <c r="AS192" s="1" t="s">
        <v>3879</v>
      </c>
      <c r="AX192" s="1">
        <v>1940.0</v>
      </c>
      <c r="AY192" s="1" t="s">
        <v>3880</v>
      </c>
      <c r="BA192" s="1" t="s">
        <v>3881</v>
      </c>
      <c r="BL192" s="1" t="s">
        <v>3882</v>
      </c>
      <c r="BM192" s="1" t="s">
        <v>3882</v>
      </c>
    </row>
    <row r="193">
      <c r="A193" s="1" t="s">
        <v>3883</v>
      </c>
      <c r="B193" s="1" t="str">
        <f>IFERROR(__xludf.DUMMYFUNCTION("GOOGLETRANSLATE(A:A, ""en"", ""te"")"),"ఏవియన్స్ ఫెయిరీ బెల్ఫెయిర్")</f>
        <v>ఏవియన్స్ ఫెయిరీ బెల్ఫెయిర్</v>
      </c>
      <c r="C193" s="1" t="s">
        <v>3884</v>
      </c>
      <c r="D193" s="1" t="str">
        <f>IFERROR(__xludf.DUMMYFUNCTION("GOOGLETRANSLATE(C:C, ""en"", ""te"")"),"ఏవియన్స్ ఫెయిరీ బెల్ఫెయిర్, టిప్పీ బెల్ఫెయిర్ అని కూడా పిలుస్తారు, దాని డిజైనర్ ఎర్నెస్ట్ ఆస్కార్ చిట్కాలు, రెండవ ప్రపంచ యుద్ధం తరువాత బెల్జియంలో నిర్మించిన రెండు సీట్ల తేలికపాటి విమానం. బెల్ఫేర్ యుద్ధానికి ముందు నిర్మించిన తాగి మత్తెక్కిన B పై ఆధారపడింది"&amp;", కానీ పూర్తిగా పరివేష్టిత క్యాబిన్‌ను కలిగి ఉంది. ఇది అనూహ్యంగా శుభ్రమైన పంక్తులతో సాంప్రదాయిక కాన్ఫిగరేషన్ యొక్క తక్కువ-వింగ్ కాంటిలివర్ మోనోప్లేన్. దీనికి టెయిల్‌వీల్ అండర్ క్యారేజీతో స్పాటెడ్ మెయిన్‌వీల్స్‌తో అమర్చారు. ఈ విమానం అద్భుతమైన పనితీరును ప్ర"&amp;"గల్భాలు చేసింది, రెండుసార్లు దాని తరగతిలో విమానాల కోసం ప్రపంచ దూర రికార్డును బద్దలు కొట్టింది (FAI క్లాస్ 1A - 500 కిలోల లోపు). ఈ విమానాలలో మొదటిది 21 ఆగస్టు 1950 న ఆల్బర్ట్ వాన్ కోథెమ్ చేత తయారు చేయబడింది మరియు 945 కిమీ (587 మైళ్ళు) కవర్ చేసింది. రెండవది"&amp;", 3 ఆగస్టు 1955 న పి. ఆండర్సన్ చేత తయారు చేయబడినది దీనిని దాదాపు 2,635 కిమీ (1,637 మైళ్ళు) కు పెంచింది. రెండు రికార్డులు ఒకే విమానం, నిర్మాణ సంఖ్య 533, రిజిస్ట్రేషన్ OO-TIC లో సెట్ చేయబడ్డాయి. దురదృష్టవశాత్తు, రెండవ ప్రపంచ యుద్ధం తరువాత మార్కెట్లో తేలికపా"&amp;"టి విమానాల గ్లూట్ బాధితుడు. ఈ విమానం ధర 200,000 వద్ద ఉంది, యుద్ధ-సర్ల్ప్లస్ పైపర్ కబ్స్ మరియు ఇలాంటి విమానాలు సుమారు 30,000 మందికి విక్రయిస్తున్నప్పుడు. [సైటేషన్ అవసరం] పర్యవసానంగా, ప్రోటోటైప్ దాటి ఆరు ఎయిర్ఫ్రేమ్‌లు నిర్మాణంలో ఉన్నప్పటికీ, చిట్కాలు నిర్ణ"&amp;"యం తీసుకున్నప్పుడు మూడు మాత్రమే పూర్తయ్యాయి. ఈ విమానం వాణిజ్యపరంగా లాభదాయకం కాదని మరియు మిగిలిన ఎయిర్‌ఫ్రేమ్‌లను ""మాదిరిగానే విక్రయించింది. వాటిని యార్క్‌షైర్‌లోని స్పీటన్ యొక్క డి. హీటన్ కొనుగోలు చేశారు మరియు UK లో పూర్తి చేశారు, మరో విమానంతో ప్రీవార్ ట"&amp;"ిప్సీ ట్రైనర్ నుండి అదే ప్రమాణానికి మార్చబడింది. [1] ఈ విమానాలలో ఒకటి (సి/ఎన్ 535, జి-ఎపి, ఎక్స్ ఓ-టై) ఇప్పటికీ 2015 లో ఎగురుతోంది, మరొకటి (సి/ఎన్ 536, జి-అపోడ్) 2001 నాటికి పునరుద్ధరణలో ఉంది. జేన్స్ యొక్క అన్ని ప్రపంచాల నుండి డేటా విమానం 1951–52 [2] సాధా"&amp;"రణ లక్షణాలు పనితీరు సంబంధిత అభివృద్ధి")</f>
        <v>ఏవియన్స్ ఫెయిరీ బెల్ఫెయిర్, టిప్పీ బెల్ఫెయిర్ అని కూడా పిలుస్తారు, దాని డిజైనర్ ఎర్నెస్ట్ ఆస్కార్ చిట్కాలు, రెండవ ప్రపంచ యుద్ధం తరువాత బెల్జియంలో నిర్మించిన రెండు సీట్ల తేలికపాటి విమానం. బెల్ఫేర్ యుద్ధానికి ముందు నిర్మించిన తాగి మత్తెక్కిన B పై ఆధారపడింది, కానీ పూర్తిగా పరివేష్టిత క్యాబిన్‌ను కలిగి ఉంది. ఇది అనూహ్యంగా శుభ్రమైన పంక్తులతో సాంప్రదాయిక కాన్ఫిగరేషన్ యొక్క తక్కువ-వింగ్ కాంటిలివర్ మోనోప్లేన్. దీనికి టెయిల్‌వీల్ అండర్ క్యారేజీతో స్పాటెడ్ మెయిన్‌వీల్స్‌తో అమర్చారు. ఈ విమానం అద్భుతమైన పనితీరును ప్రగల్భాలు చేసింది, రెండుసార్లు దాని తరగతిలో విమానాల కోసం ప్రపంచ దూర రికార్డును బద్దలు కొట్టింది (FAI క్లాస్ 1A - 500 కిలోల లోపు). ఈ విమానాలలో మొదటిది 21 ఆగస్టు 1950 న ఆల్బర్ట్ వాన్ కోథెమ్ చేత తయారు చేయబడింది మరియు 945 కిమీ (587 మైళ్ళు) కవర్ చేసింది. రెండవది, 3 ఆగస్టు 1955 న పి. ఆండర్సన్ చేత తయారు చేయబడినది దీనిని దాదాపు 2,635 కిమీ (1,637 మైళ్ళు) కు పెంచింది. రెండు రికార్డులు ఒకే విమానం, నిర్మాణ సంఖ్య 533, రిజిస్ట్రేషన్ OO-TIC లో సెట్ చేయబడ్డాయి. దురదృష్టవశాత్తు, రెండవ ప్రపంచ యుద్ధం తరువాత మార్కెట్లో తేలికపాటి విమానాల గ్లూట్ బాధితుడు. ఈ విమానం ధర 200,000 వద్ద ఉంది, యుద్ధ-సర్ల్ప్లస్ పైపర్ కబ్స్ మరియు ఇలాంటి విమానాలు సుమారు 30,000 మందికి విక్రయిస్తున్నప్పుడు. [సైటేషన్ అవసరం] పర్యవసానంగా, ప్రోటోటైప్ దాటి ఆరు ఎయిర్ఫ్రేమ్‌లు నిర్మాణంలో ఉన్నప్పటికీ, చిట్కాలు నిర్ణయం తీసుకున్నప్పుడు మూడు మాత్రమే పూర్తయ్యాయి. ఈ విమానం వాణిజ్యపరంగా లాభదాయకం కాదని మరియు మిగిలిన ఎయిర్‌ఫ్రేమ్‌లను "మాదిరిగానే విక్రయించింది. వాటిని యార్క్‌షైర్‌లోని స్పీటన్ యొక్క డి. హీటన్ కొనుగోలు చేశారు మరియు UK లో పూర్తి చేశారు, మరో విమానంతో ప్రీవార్ టిప్సీ ట్రైనర్ నుండి అదే ప్రమాణానికి మార్చబడింది. [1] ఈ విమానాలలో ఒకటి (సి/ఎన్ 535, జి-ఎపి, ఎక్స్ ఓ-టై) ఇప్పటికీ 2015 లో ఎగురుతోంది, మరొకటి (సి/ఎన్ 536, జి-అపోడ్) 2001 నాటికి పునరుద్ధరణలో ఉంది. జేన్స్ యొక్క అన్ని ప్రపంచాల నుండి డేటా విమానం 1951–52 [2] సాధారణ లక్షణాలు పనితీరు సంబంధిత అభివృద్ధి</v>
      </c>
      <c r="E193" s="1" t="s">
        <v>3885</v>
      </c>
      <c r="M193" s="1" t="s">
        <v>757</v>
      </c>
      <c r="N193" s="1" t="str">
        <f>IFERROR(__xludf.DUMMYFUNCTION("GOOGLETRANSLATE(M:M, ""en"", ""te"")"),"సివిల్ యుటిలిటీ విమానం")</f>
        <v>సివిల్ యుటిలిటీ విమానం</v>
      </c>
      <c r="P193" s="1" t="s">
        <v>2374</v>
      </c>
      <c r="Q193" s="1" t="str">
        <f>IFERROR(__xludf.DUMMYFUNCTION("GOOGLETRANSLATE(P:P, ""en"", ""te"")"),"ఏవియన్స్ ఫైరీ")</f>
        <v>ఏవియన్స్ ఫైరీ</v>
      </c>
      <c r="R193" s="1" t="s">
        <v>2375</v>
      </c>
      <c r="S193" s="1" t="s">
        <v>2376</v>
      </c>
      <c r="T193" s="1" t="str">
        <f>IFERROR(__xludf.DUMMYFUNCTION("GOOGLETRANSLATE(S:S, ""en"", ""te"")"),"ఎర్నెస్ట్ ఆస్కార్ చిట్కాలు")</f>
        <v>ఎర్నెస్ట్ ఆస్కార్ చిట్కాలు</v>
      </c>
      <c r="U193" s="4">
        <v>17117.0</v>
      </c>
      <c r="V193" s="1">
        <v>7.0</v>
      </c>
      <c r="W193" s="1">
        <v>2.0</v>
      </c>
      <c r="X193" s="1" t="s">
        <v>3886</v>
      </c>
      <c r="Y193" s="1" t="s">
        <v>565</v>
      </c>
      <c r="Z193" s="1" t="s">
        <v>3886</v>
      </c>
      <c r="AA193" s="1" t="s">
        <v>3887</v>
      </c>
      <c r="AB193" s="1" t="s">
        <v>654</v>
      </c>
      <c r="AC193" s="1" t="s">
        <v>405</v>
      </c>
      <c r="AD193" s="1" t="s">
        <v>3888</v>
      </c>
      <c r="AE193" s="1" t="s">
        <v>3889</v>
      </c>
      <c r="AF193" s="1" t="s">
        <v>2009</v>
      </c>
      <c r="AG193" s="1" t="s">
        <v>3890</v>
      </c>
      <c r="AH193" s="1" t="s">
        <v>3891</v>
      </c>
      <c r="AJ193" s="1" t="s">
        <v>674</v>
      </c>
      <c r="AL193" s="1" t="s">
        <v>2387</v>
      </c>
      <c r="BJ193" s="1" t="s">
        <v>3892</v>
      </c>
      <c r="BT193" s="1" t="s">
        <v>3893</v>
      </c>
    </row>
    <row r="194">
      <c r="A194" s="1" t="s">
        <v>3894</v>
      </c>
      <c r="B194" s="1" t="str">
        <f>IFERROR(__xludf.DUMMYFUNCTION("GOOGLETRANSLATE(A:A, ""en"", ""te"")"),"ఆర్మ్‌స్ట్రాంగ్ విట్‌వర్త్ A.W.19")</f>
        <v>ఆర్మ్‌స్ట్రాంగ్ విట్‌వర్త్ A.W.19</v>
      </c>
      <c r="C194" s="1" t="s">
        <v>3895</v>
      </c>
      <c r="D194" s="1" t="str">
        <f>IFERROR(__xludf.DUMMYFUNCTION("GOOGLETRANSLATE(C:C, ""en"", ""te"")"),"ఆర్మ్‌స్ట్రాంగ్ విట్‌వర్త్ A.W.19 రెండు/మూడు-సీట్ల సింగిల్-ఇంజిన్ బైప్‌లేన్, ఇది 1930 ల మధ్యలో సాధారణ-ప్రయోజన సైనిక విమానంగా నిర్మించబడింది. క్రొత్త, మోనోప్లేన్ విమానానికి ప్రాధాన్యత ఇవ్వబడింది మరియు ఒక A.W.19 మాత్రమే నిర్మించబడింది. మల్టీ-టాస్కింగ్ ""జనర"&amp;"ల్ పర్పస్"" విమానం ఒక పెద్ద సామ్రాజ్యాన్ని నియంత్రించడంలో సహాయపడటానికి వాయు శక్తిని ఉపయోగించటానికి ఆసక్తి ఉన్న బ్రిటిష్ వైమానిక మంత్రిత్వ శాఖకు ఆకర్షణీయంగా ఉంది. పెద్ద ఒప్పందాల ఆశతో తయారీదారులు ఈ విమానాలను స్వాగతించారు. కాబట్టి ఎయిర్ మినిస్ట్రీ స్పెసిఫికే"&amp;"షన్ G.4/11 ను జూలై 1931 లో వెస్ట్‌ల్యాండ్ వాపిటి స్థానంలో ఒక రోజు లేదా నైట్ లైట్ బాంబర్, డైవ్ బాంబర్, [ఎ] సైన్యం సహకారం, నిఘా లేదా ప్రమాదకరం తరలింపు విమాన విమాన విమానయానంగా జారీ చేసినప్పుడు, జారీ చేయబడినప్పుడు, పాత్రలను పూరించగల సామర్థ్యం . మూడు కంపెనీలకు"&amp;" మాత్రమే సింగిల్ ప్రోటోటైప్ కాంట్రాక్టులు ఇవ్వబడ్డాయి, కాని మరో ఐదుగురు ప్రైవేట్ వెంచర్ యంత్రాలను సమర్పించాలని నిర్ణయించుకున్నారు. ఆర్మ్‌స్ట్రాంగ్ విట్‌వర్త్ A.W.19 తరువాతి సమూహంలో ఒకటి. [4] A.W.19 [5] అనేది సింగిల్-ఇంజిన్ సింగిల్-బే బైప్‌లేన్, ఇది తేలికప"&amp;"ాటి అస్థిర, స్థిరమైన తీగ రెక్కలతో ఉంటుంది. రెక్కలు రోల్డ్-స్టీల్ స్ట్రిప్ స్పార్స్ మరియు అల్యూమినియం మిశ్రమం పక్కటెముకల చుట్టూ నిర్మించిన నిర్మాణంపై కప్పబడి ఉన్నాయి. రెండు విమానాలు ఐలెరాన్లను తీసుకువెళ్ళాయి మరియు ఎగువ భాగంలో ఆటోమేటిక్ స్లాట్లు ఉన్నాయి. ది"&amp;"గువ వింగ్ క్రాంక్ చేయబడింది, ఒక చిన్న మధ్య విభాగంలో ప్రతికూల డైహెడ్రల్, మరియు ప్రధాన అండర్ క్యారేజ్ కాళ్ళు ఈ విభాగం చివరిలో రెక్కలో చేరింది. ప్రధాన అండర్ క్యారేజ్ విభజించబడింది, టార్పెడో బాంబర్లో దాని పొడవైన ఆయుధాన్ని దాని ఫ్యూజ్‌లేజ్ కింద మోసుకెళ్ళే అవసర"&amp;"మైన లక్షణం; ఒక చిన్న టెయిల్‌వీల్ ఉంది. చదరపు-విభాగం ఫ్యూజ్‌లేజ్ స్టీల్ ట్యూబ్ నిర్మాణం, ముందు భాగంలో అల్యూమినియం మరియు వెనుక భాగంలో కప్పబడిన కాన్వాస్. కొంత అసాధారణంగా, ఫ్యూజ్‌లేజ్ రెక్కల మధ్య స్థలాన్ని నింపింది, పరిశీలకుడు/నావిగేటర్ కోసం విశాలమైన, విండోస్"&amp;" క్యాబిన్ కోసం తగినంత లోతుగా ఉంది. [6] [7] ఈ క్యాబిన్ రెక్కలు మరియు రెండు కాక్‌పిట్‌ల మధ్య ఉంది; [7] పైలట్ ఎగువ వింగ్ ముందుకు కూర్చున్నాడు, అతని తల దాని పైన ఉంది మరియు గన్నర్ యొక్క స్థానం వెనుకంజలో ఉన్న అంచుకి బాగా ఉంది. [8] తరువాతి (7.7 మిమీ) లూయిస్ తుపా"&amp;"కీలో రింగ్-మౌంటెడ్ .303 లో ఉంది, మరియు తుపాకీ ఉపయోగంలో లేనప్పుడు మూలకాల నుండి అతన్ని రక్షించడానికి ఒక అసాధారణ లోహ కౌల్ ఉంది. [9] పైలట్ చేత నిర్వహించబడుతున్న ఒకే, ఫార్వర్డ్-ఫైరింగ్ .303 (7.7 మిమీ) మెషిన్ గన్ కూడా ఉంది. ముక్కు వద్ద, ఫ్యూజ్‌లేజ్ వ్యాసం ఇంజిన"&amp;"్ మౌంటుకు తగ్గింది, సూపర్ఛార్జ్డ్ 810 హెచ్‌పి (600 కిలోవాట్) ఆర్మ్‌స్ట్రాంగ్ సిడ్లీ టైగర్ IV ని కలిగి ఉంది. ఇది పొడవైన తీగ కౌలింగ్‌లో జతచేయబడింది. [6] [7] A.W.19 మొట్టమొదట 26 ఫిబ్రవరి 1934 న ప్రయాణించింది. బ్రిస్టల్ పెగసాస్. [14] ప్రోటోటైప్ A.W.19 ను 1935"&amp;" లో వైమానిక మంత్రిత్వ శాఖ కొనుగోలు చేసినప్పటికీ, [10] A.W.19 కోసం లేదా స్పెసిఫికేషన్‌కు వ్యతిరేకంగా అభివృద్ధి చేసిన ఇతర రకానికి తదుపరి ఉత్పత్తి జరిగింది. 150 విక్కర్స్ టైప్ 253 లను ఆగస్టులో ఆదేశించినప్పటికీ, విక్కర్స్, స్పెసిఫికేషన్ విడుదల నుండి మూడు సంవత"&amp;"్సరాలలో మోనోప్లేన్ విక్కర్స్ వెల్లెస్లీని ఒక ప్రైవేట్ వెంచర్‌గా ఉత్పత్తి చేసింది, మరియు సెప్టెంబర్ 1935 లో, విక్కర్స్ టైప్ 253 కోసం ఆర్డర్ 96 వెల్లెస్లీలకు ఒకటి భర్తీ చేయబడింది , వీటిని మీడియం బాంబర్లుగా వర్గీకరించారు, మునుపటి స్పెసిఫికేషన్ యొక్క అన్ని సా"&amp;"ధారణ ప్రయోజన అవసరాలను వదిలివేసింది. [15] [16] A.W.19 తన తయారీదారుల సేవలో టైగర్ ఇంజన్లకు పరీక్షా మంచంగా కొనసాగింది. 1935 లో టైగర్ VI వ్యవస్థాపించబడింది మరియు 1935 లో టైగర్ VII; ఇది జూన్ 1940 వరకు పరీక్షా మంచంగా కొనసాగింది. [11] [17] [18] నుండి డేటా సాధారణ "&amp;"లక్షణాల పనితీరు ఆయుధాలు")</f>
        <v>ఆర్మ్‌స్ట్రాంగ్ విట్‌వర్త్ A.W.19 రెండు/మూడు-సీట్ల సింగిల్-ఇంజిన్ బైప్‌లేన్, ఇది 1930 ల మధ్యలో సాధారణ-ప్రయోజన సైనిక విమానంగా నిర్మించబడింది. క్రొత్త, మోనోప్లేన్ విమానానికి ప్రాధాన్యత ఇవ్వబడింది మరియు ఒక A.W.19 మాత్రమే నిర్మించబడింది. మల్టీ-టాస్కింగ్ "జనరల్ పర్పస్" విమానం ఒక పెద్ద సామ్రాజ్యాన్ని నియంత్రించడంలో సహాయపడటానికి వాయు శక్తిని ఉపయోగించటానికి ఆసక్తి ఉన్న బ్రిటిష్ వైమానిక మంత్రిత్వ శాఖకు ఆకర్షణీయంగా ఉంది. పెద్ద ఒప్పందాల ఆశతో తయారీదారులు ఈ విమానాలను స్వాగతించారు. కాబట్టి ఎయిర్ మినిస్ట్రీ స్పెసిఫికేషన్ G.4/11 ను జూలై 1931 లో వెస్ట్‌ల్యాండ్ వాపిటి స్థానంలో ఒక రోజు లేదా నైట్ లైట్ బాంబర్, డైవ్ బాంబర్, [ఎ] సైన్యం సహకారం, నిఘా లేదా ప్రమాదకరం తరలింపు విమాన విమాన విమానయానంగా జారీ చేసినప్పుడు, జారీ చేయబడినప్పుడు, పాత్రలను పూరించగల సామర్థ్యం . మూడు కంపెనీలకు మాత్రమే సింగిల్ ప్రోటోటైప్ కాంట్రాక్టులు ఇవ్వబడ్డాయి, కాని మరో ఐదుగురు ప్రైవేట్ వెంచర్ యంత్రాలను సమర్పించాలని నిర్ణయించుకున్నారు. ఆర్మ్‌స్ట్రాంగ్ విట్‌వర్త్ A.W.19 తరువాతి సమూహంలో ఒకటి. [4] A.W.19 [5] అనేది సింగిల్-ఇంజిన్ సింగిల్-బే బైప్‌లేన్, ఇది తేలికపాటి అస్థిర, స్థిరమైన తీగ రెక్కలతో ఉంటుంది. రెక్కలు రోల్డ్-స్టీల్ స్ట్రిప్ స్పార్స్ మరియు అల్యూమినియం మిశ్రమం పక్కటెముకల చుట్టూ నిర్మించిన నిర్మాణంపై కప్పబడి ఉన్నాయి. రెండు విమానాలు ఐలెరాన్లను తీసుకువెళ్ళాయి మరియు ఎగువ భాగంలో ఆటోమేటిక్ స్లాట్లు ఉన్నాయి. దిగువ వింగ్ క్రాంక్ చేయబడింది, ఒక చిన్న మధ్య విభాగంలో ప్రతికూల డైహెడ్రల్, మరియు ప్రధాన అండర్ క్యారేజ్ కాళ్ళు ఈ విభాగం చివరిలో రెక్కలో చేరింది. ప్రధాన అండర్ క్యారేజ్ విభజించబడింది, టార్పెడో బాంబర్లో దాని పొడవైన ఆయుధాన్ని దాని ఫ్యూజ్‌లేజ్ కింద మోసుకెళ్ళే అవసరమైన లక్షణం; ఒక చిన్న టెయిల్‌వీల్ ఉంది. చదరపు-విభాగం ఫ్యూజ్‌లేజ్ స్టీల్ ట్యూబ్ నిర్మాణం, ముందు భాగంలో అల్యూమినియం మరియు వెనుక భాగంలో కప్పబడిన కాన్వాస్. కొంత అసాధారణంగా, ఫ్యూజ్‌లేజ్ రెక్కల మధ్య స్థలాన్ని నింపింది, పరిశీలకుడు/నావిగేటర్ కోసం విశాలమైన, విండోస్ క్యాబిన్ కోసం తగినంత లోతుగా ఉంది. [6] [7] ఈ క్యాబిన్ రెక్కలు మరియు రెండు కాక్‌పిట్‌ల మధ్య ఉంది; [7] పైలట్ ఎగువ వింగ్ ముందుకు కూర్చున్నాడు, అతని తల దాని పైన ఉంది మరియు గన్నర్ యొక్క స్థానం వెనుకంజలో ఉన్న అంచుకి బాగా ఉంది. [8] తరువాతి (7.7 మిమీ) లూయిస్ తుపాకీలో రింగ్-మౌంటెడ్ .303 లో ఉంది, మరియు తుపాకీ ఉపయోగంలో లేనప్పుడు మూలకాల నుండి అతన్ని రక్షించడానికి ఒక అసాధారణ లోహ కౌల్ ఉంది. [9] పైలట్ చేత నిర్వహించబడుతున్న ఒకే, ఫార్వర్డ్-ఫైరింగ్ .303 (7.7 మిమీ) మెషిన్ గన్ కూడా ఉంది. ముక్కు వద్ద, ఫ్యూజ్‌లేజ్ వ్యాసం ఇంజిన్ మౌంటుకు తగ్గింది, సూపర్ఛార్జ్డ్ 810 హెచ్‌పి (600 కిలోవాట్) ఆర్మ్‌స్ట్రాంగ్ సిడ్లీ టైగర్ IV ని కలిగి ఉంది. ఇది పొడవైన తీగ కౌలింగ్‌లో జతచేయబడింది. [6] [7] A.W.19 మొట్టమొదట 26 ఫిబ్రవరి 1934 న ప్రయాణించింది. బ్రిస్టల్ పెగసాస్. [14] ప్రోటోటైప్ A.W.19 ను 1935 లో వైమానిక మంత్రిత్వ శాఖ కొనుగోలు చేసినప్పటికీ, [10] A.W.19 కోసం లేదా స్పెసిఫికేషన్‌కు వ్యతిరేకంగా అభివృద్ధి చేసిన ఇతర రకానికి తదుపరి ఉత్పత్తి జరిగింది. 150 విక్కర్స్ టైప్ 253 లను ఆగస్టులో ఆదేశించినప్పటికీ, విక్కర్స్, స్పెసిఫికేషన్ విడుదల నుండి మూడు సంవత్సరాలలో మోనోప్లేన్ విక్కర్స్ వెల్లెస్లీని ఒక ప్రైవేట్ వెంచర్‌గా ఉత్పత్తి చేసింది, మరియు సెప్టెంబర్ 1935 లో, విక్కర్స్ టైప్ 253 కోసం ఆర్డర్ 96 వెల్లెస్లీలకు ఒకటి భర్తీ చేయబడింది , వీటిని మీడియం బాంబర్లుగా వర్గీకరించారు, మునుపటి స్పెసిఫికేషన్ యొక్క అన్ని సాధారణ ప్రయోజన అవసరాలను వదిలివేసింది. [15] [16] A.W.19 తన తయారీదారుల సేవలో టైగర్ ఇంజన్లకు పరీక్షా మంచంగా కొనసాగింది. 1935 లో టైగర్ VI వ్యవస్థాపించబడింది మరియు 1935 లో టైగర్ VII; ఇది జూన్ 1940 వరకు పరీక్షా మంచంగా కొనసాగింది. [11] [17] [18] నుండి డేటా సాధారణ లక్షణాల పనితీరు ఆయుధాలు</v>
      </c>
      <c r="E194" s="1" t="s">
        <v>3896</v>
      </c>
      <c r="M194" s="1" t="s">
        <v>3897</v>
      </c>
      <c r="N194" s="1" t="str">
        <f>IFERROR(__xludf.DUMMYFUNCTION("GOOGLETRANSLATE(M:M, ""en"", ""te"")"),"సాధారణ ప్రయోజన మిలిటరీ")</f>
        <v>సాధారణ ప్రయోజన మిలిటరీ</v>
      </c>
      <c r="P194" s="1" t="s">
        <v>3898</v>
      </c>
      <c r="Q194" s="1" t="str">
        <f>IFERROR(__xludf.DUMMYFUNCTION("GOOGLETRANSLATE(P:P, ""en"", ""te"")"),"SIR W.G.ARMSTRONG WHITWORTH EMARCRAFT కంపెనీ")</f>
        <v>SIR W.G.ARMSTRONG WHITWORTH EMARCRAFT కంపెనీ</v>
      </c>
      <c r="R194" s="1" t="s">
        <v>3899</v>
      </c>
      <c r="U194" s="4">
        <v>12476.0</v>
      </c>
      <c r="V194" s="1">
        <v>1.0</v>
      </c>
      <c r="W194" s="1" t="s">
        <v>2678</v>
      </c>
      <c r="X194" s="1" t="s">
        <v>3900</v>
      </c>
      <c r="Y194" s="1" t="s">
        <v>3901</v>
      </c>
      <c r="Z194" s="1" t="s">
        <v>3902</v>
      </c>
      <c r="AA194" s="1" t="s">
        <v>3903</v>
      </c>
      <c r="AB194" s="1" t="s">
        <v>3904</v>
      </c>
      <c r="AC194" s="1" t="s">
        <v>3905</v>
      </c>
      <c r="AD194" s="1" t="s">
        <v>3906</v>
      </c>
      <c r="AE194" s="1" t="s">
        <v>3907</v>
      </c>
      <c r="AG194" s="1" t="s">
        <v>3908</v>
      </c>
      <c r="AK194" s="1" t="s">
        <v>3909</v>
      </c>
      <c r="AT194" s="1" t="s">
        <v>3910</v>
      </c>
      <c r="AU194" s="1" t="str">
        <f>IFERROR(__xludf.DUMMYFUNCTION("GOOGLETRANSLATE(AT:AT, ""en"", ""te"")"),"1 × 0.303 (7.7 మిమీ) మెషిన్ గన్ ప్రొపెల్లర్ ద్వారా మరియు 1 × 0.303 (7.7 మిమీ) రింగ్-మౌంటెడ్ లూయిస్ గన్ వెనుక కాక్‌పిట్‌లో")</f>
        <v>1 × 0.303 (7.7 మిమీ) మెషిన్ గన్ ప్రొపెల్లర్ ద్వారా మరియు 1 × 0.303 (7.7 మిమీ) రింగ్-మౌంటెడ్ లూయిస్ గన్ వెనుక కాక్‌పిట్‌లో</v>
      </c>
      <c r="AV194" s="1" t="s">
        <v>3911</v>
      </c>
      <c r="AW194" s="1" t="str">
        <f>IFERROR(__xludf.DUMMYFUNCTION("GOOGLETRANSLATE(AV:AV, ""en"", ""te"")"),"1 × 2,000 పౌండ్లు (907 కిలోలు) టార్పెడో లేదా 1 × 1,000 ఎల్బి (454 కిలోలు) బాంబును ఫ్యూజ్‌లేజప్ కింద 1,000 ఎల్బి (454 కిలోలు) బాంబులకు అండర్ వింగ్ రాక్లలో బాంబులు")</f>
        <v>1 × 2,000 పౌండ్లు (907 కిలోలు) టార్పెడో లేదా 1 × 1,000 ఎల్బి (454 కిలోలు) బాంబును ఫ్యూజ్‌లేజప్ కింద 1,000 ఎల్బి (454 కిలోలు) బాంబులకు అండర్ వింగ్ రాక్లలో బాంబులు</v>
      </c>
      <c r="BG194" s="1" t="s">
        <v>493</v>
      </c>
      <c r="BH194" s="1" t="s">
        <v>3912</v>
      </c>
    </row>
    <row r="195">
      <c r="A195" s="1" t="s">
        <v>3913</v>
      </c>
      <c r="B195" s="1" t="str">
        <f>IFERROR(__xludf.DUMMYFUNCTION("GOOGLETRANSLATE(A:A, ""en"", ""te"")"),"కాప్రోని విజ్జోలా F.6")</f>
        <v>కాప్రోని విజ్జోలా F.6</v>
      </c>
      <c r="C195" s="1" t="s">
        <v>3914</v>
      </c>
      <c r="D195" s="1" t="str">
        <f>IFERROR(__xludf.DUMMYFUNCTION("GOOGLETRANSLATE(C:C, ""en"", ""te"")"),"కాప్రోని విజ్జోలా ఎఫ్ .6 అనేది కాప్రోని నిర్మించిన రెండవ ప్రపంచ యుద్ధం-యుగం ఇటాలియన్ ఫైటర్ విమానం. ఇది ఒకే సీటు, తక్కువ-వింగ్ కాంటిలివర్ మోనోప్లేన్, ముడుచుకునే ల్యాండింగ్ గేర్‌తో. రెండు ప్రోటోటైప్‌లు మాత్రమే నిర్మించబడ్డాయి, ఒకటి F.6m మరియు మరొకటి నియమించ"&amp;"బడిన F.6Z. జర్మన్ డైమ్లెర్ బెంజ్ డిబి 605 ఎ లిక్విడ్-కూల్డ్ విలోమ వి -12 ఇంజిన్‌తో ఇటాలియన్ కాప్రోని వైజోలా ఎఫ్ 5 ఫైటర్ యొక్క ఎయిర్‌ఫ్రేమ్‌ను స్వీకరించే ప్రాజెక్ట్ యొక్క ఫలితం F.6 డిజైన్. దీనిని నెరవేర్చడానికి, కాప్రోని సంస్థ F.5 ఫ్యూజ్‌లేజ్‌ను నిలుపుకుంద"&amp;"ి, కాని F.5 యొక్క కలప రెక్కలను భర్తీ చేయడానికి లోహ రెక్కలను రూపొందించింది. కొత్త విమానం F.6M గా నియమించబడింది, F.5 యొక్క డిజైనర్ ఫాబ్రిజి కోసం ""F"" నిలబడి, మరియు మెటాలికో కోసం ""M"". ఇది రెండు 12.7-మిల్లీమీటర్ (0.50-అంగుళాల) బ్రెడా-సఫత్ మెషిన్ గన్లకు బదు"&amp;"లుగా నాలుగు, F.5 యొక్క రెండుసార్లు ప్రమాదకర ఆయుధాన్ని తీసుకువెళ్ళడానికి రూపొందించబడింది; రెక్కల తుపాకులు ఎన్నడూ అమర్చబడనప్పటికీ, రెక్కలలో రెక్కలలో మరో రెండు కోసం ఫ్యూజ్‌లేజ్‌లో అమర్చబడి, ఫ్యూజ్‌లేజ్‌లో అమర్చిన రెండు వాటితో F.6M ప్రోటోటైప్ ఎగిరింది. [1] F."&amp;"6M ప్రోటోటైప్ మొదట సెప్టెంబర్ 1941 లో ఎగిరింది, ముక్కు కింద అమర్చిన పెద్ద రేడియేటర్ ఉపయోగించి, ప్రొపెల్లర్ వెనుక. ఫ్లైట్ టెస్టింగ్ ఈ ప్రదేశం గణనీయమైన ఏరోడైనమిక్ డ్రాగ్‌ను ఉత్పత్తి చేసిందని చూపించింది, మరియు రేడియేటర్‌ను బొడ్డుపై మౌంట్ చేయడానికి ప్రోటోటైప్"&amp;" పునర్నిర్మించబడింది, పైలట్ స్థానం యొక్క వెనుక. [1] బ్రెస్సో ఎయిర్ఫీల్డ్ వద్ద ఘర్షణలో ఏకైక F.6M ప్రోటోటైప్ దెబ్బతింది. ఈ ప్రమాదం తరువాత, కాప్రోని ఎఫ్. ప్రోటోటైప్, ఇది ఐసోటా-ఫ్రాస్చిని జీటా r.c.25/60 24-సిలిండర్ ఎక్స్-టైప్ ఇంజిన్‌ను ఉపయోగించడానికి రూపొందిం"&amp;"చబడింది మరియు f.6z ను నియమించింది, ""Z"" జీటా కోసం నిలబడి ఉంది. ఈ విమానం మూడు 12.7-మిల్లీమీటర్ (0.50-అంగుళాల) బ్రెడా-సఫత్ మెషిన్ గన్స్, ఫ్యూజ్‌లేజ్‌లో ఒకటి మరియు రెక్కలలో రెండు మోసుకెళ్ళడం. ఇంజిన్ అభివృద్ధితో సమస్యలు F.6Z ను బాగా ఆలస్యం చేశాయి, కాని ఇది చ"&amp;"ివరకు ఆగస్టు 1943 లో ప్రయాణించింది. ఆగష్టు మరియు సెప్టెంబర్ 1943 లో పరీక్షించడం, జీటా ఇంజిన్ 1,100 కిలోవాట్ల (1,500 హార్స్‌పవర్) వద్ద రేట్ చేయబడినప్పటికీ, 900 కిలోవాట్లు (1,200 హార్స్‌పవర్) మాత్రమే ఉత్పత్తి చేస్తోందని తేలింది. , మరియు ఈ సమస్య రెండవ ప్రపంచ"&amp;" యుద్ధం ఇటాలియన్ యుద్ధ విరమణకు ముందు మిత్రదేశాలతో 8 సెప్టెంబర్ 1943 న పరిష్కరించబడలేదు. ఇది F.6Z ప్రాజెక్టును ముగిసింది. ఏకైక F.6Z ప్రోటోటైప్ జీటా ఇంజిన్ చేత శక్తినిచ్చే ఏకైక పోరాట యోధుడు. [2] మరొక ఫైటర్ రకం, రెగ్గియాన్ రీ .2004 కూడా ఈ ఇంజిన్‌తో ప్రణాళిక "&amp;"చేయబడింది, కానీ గ్రహించబడలేదు. [3] [2] సాధారణ లక్షణాల నుండి డేటా పోల్చదగిన పాత్ర, కాన్ఫిగరేషన్ మరియు ERA యొక్క ఆయుధ విమానం పనితీరు")</f>
        <v>కాప్రోని విజ్జోలా ఎఫ్ .6 అనేది కాప్రోని నిర్మించిన రెండవ ప్రపంచ యుద్ధం-యుగం ఇటాలియన్ ఫైటర్ విమానం. ఇది ఒకే సీటు, తక్కువ-వింగ్ కాంటిలివర్ మోనోప్లేన్, ముడుచుకునే ల్యాండింగ్ గేర్‌తో. రెండు ప్రోటోటైప్‌లు మాత్రమే నిర్మించబడ్డాయి, ఒకటి F.6m మరియు మరొకటి నియమించబడిన F.6Z. జర్మన్ డైమ్లెర్ బెంజ్ డిబి 605 ఎ లిక్విడ్-కూల్డ్ విలోమ వి -12 ఇంజిన్‌తో ఇటాలియన్ కాప్రోని వైజోలా ఎఫ్ 5 ఫైటర్ యొక్క ఎయిర్‌ఫ్రేమ్‌ను స్వీకరించే ప్రాజెక్ట్ యొక్క ఫలితం F.6 డిజైన్. దీనిని నెరవేర్చడానికి, కాప్రోని సంస్థ F.5 ఫ్యూజ్‌లేజ్‌ను నిలుపుకుంది, కాని F.5 యొక్క కలప రెక్కలను భర్తీ చేయడానికి లోహ రెక్కలను రూపొందించింది. కొత్త విమానం F.6M గా నియమించబడింది, F.5 యొక్క డిజైనర్ ఫాబ్రిజి కోసం "F" నిలబడి, మరియు మెటాలికో కోసం "M". ఇది రెండు 12.7-మిల్లీమీటర్ (0.50-అంగుళాల) బ్రెడా-సఫత్ మెషిన్ గన్లకు బదులుగా నాలుగు, F.5 యొక్క రెండుసార్లు ప్రమాదకర ఆయుధాన్ని తీసుకువెళ్ళడానికి రూపొందించబడింది; రెక్కల తుపాకులు ఎన్నడూ అమర్చబడనప్పటికీ, రెక్కలలో రెక్కలలో మరో రెండు కోసం ఫ్యూజ్‌లేజ్‌లో అమర్చబడి, ఫ్యూజ్‌లేజ్‌లో అమర్చిన రెండు వాటితో F.6M ప్రోటోటైప్ ఎగిరింది. [1] F.6M ప్రోటోటైప్ మొదట సెప్టెంబర్ 1941 లో ఎగిరింది, ముక్కు కింద అమర్చిన పెద్ద రేడియేటర్ ఉపయోగించి, ప్రొపెల్లర్ వెనుక. ఫ్లైట్ టెస్టింగ్ ఈ ప్రదేశం గణనీయమైన ఏరోడైనమిక్ డ్రాగ్‌ను ఉత్పత్తి చేసిందని చూపించింది, మరియు రేడియేటర్‌ను బొడ్డుపై మౌంట్ చేయడానికి ప్రోటోటైప్ పునర్నిర్మించబడింది, పైలట్ స్థానం యొక్క వెనుక. [1] బ్రెస్సో ఎయిర్ఫీల్డ్ వద్ద ఘర్షణలో ఏకైక F.6M ప్రోటోటైప్ దెబ్బతింది. ఈ ప్రమాదం తరువాత, కాప్రోని ఎఫ్. ప్రోటోటైప్, ఇది ఐసోటా-ఫ్రాస్చిని జీటా r.c.25/60 24-సిలిండర్ ఎక్స్-టైప్ ఇంజిన్‌ను ఉపయోగించడానికి రూపొందించబడింది మరియు f.6z ను నియమించింది, "Z" జీటా కోసం నిలబడి ఉంది. ఈ విమానం మూడు 12.7-మిల్లీమీటర్ (0.50-అంగుళాల) బ్రెడా-సఫత్ మెషిన్ గన్స్, ఫ్యూజ్‌లేజ్‌లో ఒకటి మరియు రెక్కలలో రెండు మోసుకెళ్ళడం. ఇంజిన్ అభివృద్ధితో సమస్యలు F.6Z ను బాగా ఆలస్యం చేశాయి, కాని ఇది చివరకు ఆగస్టు 1943 లో ప్రయాణించింది. ఆగష్టు మరియు సెప్టెంబర్ 1943 లో పరీక్షించడం, జీటా ఇంజిన్ 1,100 కిలోవాట్ల (1,500 హార్స్‌పవర్) వద్ద రేట్ చేయబడినప్పటికీ, 900 కిలోవాట్లు (1,200 హార్స్‌పవర్) మాత్రమే ఉత్పత్తి చేస్తోందని తేలింది. , మరియు ఈ సమస్య రెండవ ప్రపంచ యుద్ధం ఇటాలియన్ యుద్ధ విరమణకు ముందు మిత్రదేశాలతో 8 సెప్టెంబర్ 1943 న పరిష్కరించబడలేదు. ఇది F.6Z ప్రాజెక్టును ముగిసింది. ఏకైక F.6Z ప్రోటోటైప్ జీటా ఇంజిన్ చేత శక్తినిచ్చే ఏకైక పోరాట యోధుడు. [2] మరొక ఫైటర్ రకం, రెగ్గియాన్ రీ .2004 కూడా ఈ ఇంజిన్‌తో ప్రణాళిక చేయబడింది, కానీ గ్రహించబడలేదు. [3] [2] సాధారణ లక్షణాల నుండి డేటా పోల్చదగిన పాత్ర, కాన్ఫిగరేషన్ మరియు ERA యొక్క ఆయుధ విమానం పనితీరు</v>
      </c>
      <c r="E195" s="1" t="s">
        <v>3915</v>
      </c>
      <c r="M195" s="1" t="s">
        <v>173</v>
      </c>
      <c r="N195" s="1" t="str">
        <f>IFERROR(__xludf.DUMMYFUNCTION("GOOGLETRANSLATE(M:M, ""en"", ""te"")"),"యుద్ధ")</f>
        <v>యుద్ధ</v>
      </c>
      <c r="P195" s="1" t="s">
        <v>1150</v>
      </c>
      <c r="Q195" s="1" t="str">
        <f>IFERROR(__xludf.DUMMYFUNCTION("GOOGLETRANSLATE(P:P, ""en"", ""te"")"),"కాప్రోని")</f>
        <v>కాప్రోని</v>
      </c>
      <c r="R195" s="2" t="s">
        <v>1151</v>
      </c>
      <c r="U195" s="1" t="s">
        <v>3916</v>
      </c>
      <c r="V195" s="1">
        <v>2.0</v>
      </c>
      <c r="W195" s="1" t="s">
        <v>453</v>
      </c>
      <c r="X195" s="1" t="s">
        <v>3917</v>
      </c>
      <c r="Y195" s="1" t="s">
        <v>3918</v>
      </c>
      <c r="Z195" s="1" t="s">
        <v>3919</v>
      </c>
      <c r="AA195" s="1" t="s">
        <v>3920</v>
      </c>
      <c r="AB195" s="1" t="s">
        <v>3921</v>
      </c>
      <c r="AC195" s="1" t="s">
        <v>3922</v>
      </c>
      <c r="AD195" s="1" t="s">
        <v>3923</v>
      </c>
      <c r="AE195" s="1" t="s">
        <v>3924</v>
      </c>
      <c r="AF195" s="1" t="s">
        <v>3925</v>
      </c>
      <c r="AM195" s="1" t="s">
        <v>2937</v>
      </c>
      <c r="AN195" s="1" t="str">
        <f>IFERROR(__xludf.DUMMYFUNCTION("GOOGLETRANSLATE(AM:AM, ""en"", ""te"")"),"రెజియా ఏరోనాటికా")</f>
        <v>రెజియా ఏరోనాటికా</v>
      </c>
      <c r="AO195" s="1" t="s">
        <v>2938</v>
      </c>
      <c r="AP195" s="1" t="s">
        <v>253</v>
      </c>
      <c r="AR195" s="1" t="s">
        <v>3926</v>
      </c>
      <c r="AS195" s="1" t="s">
        <v>3927</v>
      </c>
      <c r="AT195" s="1" t="s">
        <v>3928</v>
      </c>
      <c r="AU195" s="1" t="str">
        <f>IFERROR(__xludf.DUMMYFUNCTION("GOOGLETRANSLATE(AT:AT, ""en"", ""te"")"),"3.")</f>
        <v>3.</v>
      </c>
      <c r="BA195" s="1" t="s">
        <v>3929</v>
      </c>
      <c r="BN195" s="1">
        <v>6.85</v>
      </c>
    </row>
    <row r="196">
      <c r="A196" s="1" t="s">
        <v>3930</v>
      </c>
      <c r="B196" s="1" t="str">
        <f>IFERROR(__xludf.DUMMYFUNCTION("GOOGLETRANSLATE(A:A, ""en"", ""te"")"),"అవియోటెహాస్ పిఎన్ -3")</f>
        <v>అవియోటెహాస్ పిఎన్ -3</v>
      </c>
      <c r="C196" s="1" t="s">
        <v>3931</v>
      </c>
      <c r="D196" s="1" t="str">
        <f>IFERROR(__xludf.DUMMYFUNCTION("GOOGLETRANSLATE(C:C, ""en"", ""te"")"),"పిఎన్ -3 ఇసామా పెస్ట్జా - (ఎస్టోనియన్లో ఫాదర్‌ల్యాండ్ రక్షకుడు), ఎస్టోనియన్ ఫైటర్ మరియు నిఘా విమానం. [1] ఎస్టోనియన్ ఏరో క్లబ్ (ఈస్టి ఏరోక్లుబి) యొక్క వి. పోస్ట్ &amp; ఆర్. 395 కిమీ/గం (245 mph; 213 kN). ఈ సిరీస్ ముడుచుకునే ల్యాండింగ్ గేర్‌తో ప్రణాళిక చేయబడింద"&amp;"ి, కాని ప్రోటోటైప్ ఆర్థిక వ్యవస్థ కోసం స్థిర ల్యాండింగ్ గేర్‌తో నిర్మించబడింది మరియు అభివృద్ధిని వేగవంతం చేసింది. రెండవ ప్రపంచ యుద్ధం ప్రారంభం మరియు ఎస్టోనియా యొక్క సోవియట్ ఆక్రమణ PN-3 కార్యక్రమానికి అంతరాయం కలిగించింది మరియు ఇది ఎప్పుడూ భారీ ఉత్పత్తికి చ"&amp;"ేరుకోలేదు. పిఎన్ -3 యొక్క ఆయుధాలు రెండు 7.62 మిమీ (0.300 అంగుళాలు) మెషిన్ గన్స్ కలిగి ఉండాలి. [2] కేవలం ఒక నమూనా పూర్తయింది మరియు ఎస్టోనియన్ వైమానిక దళానికి పంపిణీ చేయబడింది, తరువాత దీనిని శిక్షకుడిగా ఉపయోగించారు. [1] 1940 లో ఎస్టోనియాను యుఎస్ఎస్ఆర్ ఆక్రమ"&amp;"ించిన తరువాత, సింగిల్ ప్రోటోటైప్ టార్గెట్ ప్రాక్టీస్ కోసం ఉపయోగించబడింది. పోస్ట్ &amp; న్యూడోర్ఫ్ (అవియోటెహేస్) పిఎన్ -3 నుండి డేటా [2] సాధారణ లక్షణాల పనితీరు ఆయుధాలు 1930 ల వ్యాసం యొక్క ఈ విమానం ఒక స్టబ్. వికీపీడియా విస్తరించడం ద్వారా మీరు సహాయపడవచ్చు.")</f>
        <v>పిఎన్ -3 ఇసామా పెస్ట్జా - (ఎస్టోనియన్లో ఫాదర్‌ల్యాండ్ రక్షకుడు), ఎస్టోనియన్ ఫైటర్ మరియు నిఘా విమానం. [1] ఎస్టోనియన్ ఏరో క్లబ్ (ఈస్టి ఏరోక్లుబి) యొక్క వి. పోస్ట్ &amp; ఆర్. 395 కిమీ/గం (245 mph; 213 kN). ఈ సిరీస్ ముడుచుకునే ల్యాండింగ్ గేర్‌తో ప్రణాళిక చేయబడింది, కాని ప్రోటోటైప్ ఆర్థిక వ్యవస్థ కోసం స్థిర ల్యాండింగ్ గేర్‌తో నిర్మించబడింది మరియు అభివృద్ధిని వేగవంతం చేసింది. రెండవ ప్రపంచ యుద్ధం ప్రారంభం మరియు ఎస్టోనియా యొక్క సోవియట్ ఆక్రమణ PN-3 కార్యక్రమానికి అంతరాయం కలిగించింది మరియు ఇది ఎప్పుడూ భారీ ఉత్పత్తికి చేరుకోలేదు. పిఎన్ -3 యొక్క ఆయుధాలు రెండు 7.62 మిమీ (0.300 అంగుళాలు) మెషిన్ గన్స్ కలిగి ఉండాలి. [2] కేవలం ఒక నమూనా పూర్తయింది మరియు ఎస్టోనియన్ వైమానిక దళానికి పంపిణీ చేయబడింది, తరువాత దీనిని శిక్షకుడిగా ఉపయోగించారు. [1] 1940 లో ఎస్టోనియాను యుఎస్ఎస్ఆర్ ఆక్రమించిన తరువాత, సింగిల్ ప్రోటోటైప్ టార్గెట్ ప్రాక్టీస్ కోసం ఉపయోగించబడింది. పోస్ట్ &amp; న్యూడోర్ఫ్ (అవియోటెహేస్) పిఎన్ -3 నుండి డేటా [2] సాధారణ లక్షణాల పనితీరు ఆయుధాలు 1930 ల వ్యాసం యొక్క ఈ విమానం ఒక స్టబ్. వికీపీడియా విస్తరించడం ద్వారా మీరు సహాయపడవచ్చు.</v>
      </c>
      <c r="E196" s="1" t="s">
        <v>3932</v>
      </c>
      <c r="M196" s="1" t="s">
        <v>173</v>
      </c>
      <c r="N196" s="1" t="str">
        <f>IFERROR(__xludf.DUMMYFUNCTION("GOOGLETRANSLATE(M:M, ""en"", ""te"")"),"యుద్ధ")</f>
        <v>యుద్ధ</v>
      </c>
      <c r="P196" s="1" t="s">
        <v>3933</v>
      </c>
      <c r="Q196" s="1" t="str">
        <f>IFERROR(__xludf.DUMMYFUNCTION("GOOGLETRANSLATE(P:P, ""en"", ""te"")"),"అవియోటెహాస్")</f>
        <v>అవియోటెహాస్</v>
      </c>
      <c r="R196" s="2" t="s">
        <v>3934</v>
      </c>
      <c r="S196" s="1" t="s">
        <v>3935</v>
      </c>
      <c r="T196" s="1" t="str">
        <f>IFERROR(__xludf.DUMMYFUNCTION("GOOGLETRANSLATE(S:S, ""en"", ""te"")"),"వి. పోస్ట్ &amp; ఆర్. న్యూడోర్ఫ్")</f>
        <v>వి. పోస్ట్ &amp; ఆర్. న్యూడోర్ఫ్</v>
      </c>
      <c r="U196" s="3">
        <v>14246.0</v>
      </c>
      <c r="V196" s="1">
        <v>1.0</v>
      </c>
      <c r="W196" s="1">
        <v>2.0</v>
      </c>
      <c r="X196" s="1" t="s">
        <v>3936</v>
      </c>
      <c r="Y196" s="1" t="s">
        <v>3937</v>
      </c>
      <c r="Z196" s="1" t="s">
        <v>3938</v>
      </c>
      <c r="AD196" s="1" t="s">
        <v>3939</v>
      </c>
      <c r="AE196" s="1" t="s">
        <v>3940</v>
      </c>
      <c r="AT196" s="1" t="s">
        <v>3941</v>
      </c>
      <c r="AU196" s="1" t="str">
        <f>IFERROR(__xludf.DUMMYFUNCTION("GOOGLETRANSLATE(AT:AT, ""en"", ""te"")"),"2x 7.62 mm (0.300 in) స్థిర ఫార్వర్డ్-ఫైరింగ్ సింక్రొనైజ్డ్ మెషిన్-గన్స్ + 1x 7.62 mm (0.300 అంగుళాలు) వెనుక కాక్‌పిట్‌లో సరళంగా-మౌంటెడ్ మెషిన్-గన్ (గమనిక")</f>
        <v>2x 7.62 mm (0.300 in) స్థిర ఫార్వర్డ్-ఫైరింగ్ సింక్రొనైజ్డ్ మెషిన్-గన్స్ + 1x 7.62 mm (0.300 అంగుళాలు) వెనుక కాక్‌పిట్‌లో సరళంగా-మౌంటెడ్ మెషిన్-గన్ (గమనిక</v>
      </c>
      <c r="BA196" s="1" t="s">
        <v>3942</v>
      </c>
      <c r="BG196" s="1" t="s">
        <v>3943</v>
      </c>
      <c r="BH196" s="2" t="s">
        <v>3944</v>
      </c>
    </row>
    <row r="197">
      <c r="A197" s="1" t="s">
        <v>3945</v>
      </c>
      <c r="B197" s="1" t="str">
        <f>IFERROR(__xludf.DUMMYFUNCTION("GOOGLETRANSLATE(A:A, ""en"", ""te"")"),"కవాసాకి కి -10")</f>
        <v>కవాసాకి కి -10</v>
      </c>
      <c r="C197" s="1" t="s">
        <v>3946</v>
      </c>
      <c r="D197" s="1" t="str">
        <f>IFERROR(__xludf.DUMMYFUNCTION("GOOGLETRANSLATE(C:C, ""en"", ""te"")"),"కవాసాకి కి -10 (九五式 戦闘 戦闘 機 機 機 機 機 機 機 機 機 機 機 機 機 機 機 機 機 機 機 機 機 機 機, కైగో-షికి సెంటాకి, ఆర్మీ టైప్ 95 ఫైటర్) ఇంపీరియల్ జపనీస్ సైన్యం ఉపయోగించిన చివరి బైప్‌లేన్ ఫైటర్, 1935 లో సేవల్లోకి ప్రవేశించింది. ఇంపీరియల్ జపనీస్ సైన్యం కోసం, ఇది రెండవ చైనా-జపనీస్"&amp;" యుద్ధం యొక్క ప్రారంభ దశలలో మంచకువో మరియు ఉత్తర చైనాలో పోరాట సేవలను చూసింది. మిత్రులు ఇచ్చిన దాని రిపోర్టింగ్ పేరు ""పెర్రీ"". KI-10 ను జపనీస్ ఏరోనాటికల్ ఇంజనీర్ టేకో డోయి రూపొందించారు, [1] కవాసాకికి చీఫ్ డిజైనర్‌గా రిచర్డ్ వోగ్ట్ తరువాత వచ్చారు. ఇంపీరియల"&amp;"్ జపనీస్ ఆర్మీ కొత్త ఫైటర్ కోసం జారీ చేసిన అవసరానికి ప్రతిస్పందనగా ఈ డిజైన్ ఉంది మరియు నకాజిమా యొక్క KI-11 కు వ్యతిరేకంగా జరిగిన పోటీలో విజేతగా నిలిచింది. నకాజిమా అందించే తక్కువ-వింగ్ మోనోప్లేన్ మరింత అభివృద్ధి చెందినప్పటికీ, కవాసాకి అందించే మరింత యుక్తిన"&amp;"ి సైన్యం ఇష్టపడింది. వేగం ప్రతికూలతను అధిగమించడానికి కవాసాకి బృందం మూడవ నమూనాలో మెటల్ త్రీ-బ్లేడ్ ప్రొపెల్లర్‌ను ఉపయోగించింది, అయితే డ్రాగ్‌ను తగ్గించే ప్రయత్నంలో ఫ్లష్-హెడ్ రివెట్‌లను ఉపయోగించారు. [2] కవాసాకి రూపకల్పనలో సెస్క్విప్లేన్ (అసమాన-స్పాన్) రెక్"&amp;"కలు ఉన్నాయి, వీ ఈ నిర్మాణం ఆల్-మెటల్ నిర్మాణంలో ఉంది, అది అప్పుడు ఫాబ్రిక్ కప్పబడి ఉంది. ఆయుధంలో రెండు 7.7 మిమీ (.303 అంగుళాలు) టైప్ 89 మెషిన్ గన్స్ ఉన్నాయి, ప్రొపెల్లర్ ద్వారా కాల్పులు జరపడానికి సమకాలీకరించబడతాయి. ప్రారంభ ఉత్పత్తి సంస్కరణను ద్రవ-చల్లబడిన"&amp;" 633 కిలోవాట్ (850 హెచ్‌పి) కవాసాకి హ 9-ఇయా వి -12. ఉత్తర చైనాలో జపనీస్ యుద్ధం. [సైటేషన్ అవసరం] సెప్టెంబర్ 21, 1937 న, మేజర్ హిరోషి మివా, గతంలో మార్షల్ చాంగ్ యొక్క ఫెంగియన్ ఆర్మీ ఎయిర్ కార్ప్స్ కోసం సైనిక విమాన బోధకుడిగా నియమించబడిన మరియు ఆ సమయంలో చైనా సై"&amp;"నిక విమానయాన వర్గాలలో ప్రసిద్ది చెందింది, ఒక విమానంలో ఆజ్ఞాపించబడింది 1 వ డైటై -16 వ హికో రెంటాయ్‌లోని 7 కి -10 యోధులలో, తైయువాన్ నగరంపై దాడి చేయడానికి 14 మిత్సుబిషి కి -2 బాంబర్ల ఎస్కార్ట్‌లో వారు చైనా వైమానిక దళం V-65 సి కోర్సెయిర్స్ మరియు కర్టిస్ హాక్ "&amp;"II లను ఎదుర్కొన్నారు, కొన్నింటిని కాల్చారు. , కానీ మేజర్ మివాను కెప్టెన్ చాన్ కీ-వాంగ్, [3] 5 వ పర్స్యూట్ గ్రూప్ యొక్క 28 వ పర్స్యూట్ స్క్వాడ్రన్ యొక్క కమాండర్ కెప్టెన్ చాన్ కీ-వాంగ్ చేత కాల్చి చంపబడ్డాడు. [4] 1939 లో నోమోన్హాన్ సంఘటన (ఖాల్క్‌హిన్ గోల్ యు"&amp;"ద్ధాలు) సమయానికి, KI-10 ఎక్కువగా వాడుకలో లేదు, మరియు నకాజిమా కి -27 చేత అధిగమించబడుతోంది. [5] పసిఫిక్ యుద్ధం ప్రారంభంలో, KI-10 శిక్షణ మరియు ద్వితీయ మిషన్లకు రిటైర్ అయ్యింది, కాని తరువాత ఫ్రంట్-లైన్ సేవకు తిరిగి వచ్చింది, జనవరి-ఫిబ్రవరిలో జపాన్ సరైన మరియు "&amp;"చైనాలో స్వల్ప-శ్రేణి పెట్రోలింగ్ మరియు నిఘా మిషన్లు చేసింది. అవసరం] పసిఫిక్ యుద్ధం యొక్క జపనీస్ విమానం నుండి డేటా [6] మొత్తం ఉత్పత్తి: 588 యూనిట్లు [6] పసిఫిక్ యుద్ధం యొక్క జపనీస్ విమానం నుండి డేటా [6] సాధారణ లక్షణాలు పనితీరు ఆయుధాలు, కాన్ఫిగరేషన్ మరియు E"&amp;"RA యొక్క ఆయుధ విమానం విమానం")</f>
        <v>కవాసాకి కి -10 (九五式 戦闘 戦闘 機 機 機 機 機 機 機 機 機 機 機 機 機 機 機 機 機 機 機 機 機 機 機, కైగో-షికి సెంటాకి, ఆర్మీ టైప్ 95 ఫైటర్) ఇంపీరియల్ జపనీస్ సైన్యం ఉపయోగించిన చివరి బైప్‌లేన్ ఫైటర్, 1935 లో సేవల్లోకి ప్రవేశించింది. ఇంపీరియల్ జపనీస్ సైన్యం కోసం, ఇది రెండవ చైనా-జపనీస్ యుద్ధం యొక్క ప్రారంభ దశలలో మంచకువో మరియు ఉత్తర చైనాలో పోరాట సేవలను చూసింది. మిత్రులు ఇచ్చిన దాని రిపోర్టింగ్ పేరు "పెర్రీ". KI-10 ను జపనీస్ ఏరోనాటికల్ ఇంజనీర్ టేకో డోయి రూపొందించారు, [1] కవాసాకికి చీఫ్ డిజైనర్‌గా రిచర్డ్ వోగ్ట్ తరువాత వచ్చారు. ఇంపీరియల్ జపనీస్ ఆర్మీ కొత్త ఫైటర్ కోసం జారీ చేసిన అవసరానికి ప్రతిస్పందనగా ఈ డిజైన్ ఉంది మరియు నకాజిమా యొక్క KI-11 కు వ్యతిరేకంగా జరిగిన పోటీలో విజేతగా నిలిచింది. నకాజిమా అందించే తక్కువ-వింగ్ మోనోప్లేన్ మరింత అభివృద్ధి చెందినప్పటికీ, కవాసాకి అందించే మరింత యుక్తిని సైన్యం ఇష్టపడింది. వేగం ప్రతికూలతను అధిగమించడానికి కవాసాకి బృందం మూడవ నమూనాలో మెటల్ త్రీ-బ్లేడ్ ప్రొపెల్లర్‌ను ఉపయోగించింది, అయితే డ్రాగ్‌ను తగ్గించే ప్రయత్నంలో ఫ్లష్-హెడ్ రివెట్‌లను ఉపయోగించారు. [2] కవాసాకి రూపకల్పనలో సెస్క్విప్లేన్ (అసమాన-స్పాన్) రెక్కలు ఉన్నాయి, వీ ఈ నిర్మాణం ఆల్-మెటల్ నిర్మాణంలో ఉంది, అది అప్పుడు ఫాబ్రిక్ కప్పబడి ఉంది. ఆయుధంలో రెండు 7.7 మిమీ (.303 అంగుళాలు) టైప్ 89 మెషిన్ గన్స్ ఉన్నాయి, ప్రొపెల్లర్ ద్వారా కాల్పులు జరపడానికి సమకాలీకరించబడతాయి. ప్రారంభ ఉత్పత్తి సంస్కరణను ద్రవ-చల్లబడిన 633 కిలోవాట్ (850 హెచ్‌పి) కవాసాకి హ 9-ఇయా వి -12. ఉత్తర చైనాలో జపనీస్ యుద్ధం. [సైటేషన్ అవసరం] సెప్టెంబర్ 21, 1937 న, మేజర్ హిరోషి మివా, గతంలో మార్షల్ చాంగ్ యొక్క ఫెంగియన్ ఆర్మీ ఎయిర్ కార్ప్స్ కోసం సైనిక విమాన బోధకుడిగా నియమించబడిన మరియు ఆ సమయంలో చైనా సైనిక విమానయాన వర్గాలలో ప్రసిద్ది చెందింది, ఒక విమానంలో ఆజ్ఞాపించబడింది 1 వ డైటై -16 వ హికో రెంటాయ్‌లోని 7 కి -10 యోధులలో, తైయువాన్ నగరంపై దాడి చేయడానికి 14 మిత్సుబిషి కి -2 బాంబర్ల ఎస్కార్ట్‌లో వారు చైనా వైమానిక దళం V-65 సి కోర్సెయిర్స్ మరియు కర్టిస్ హాక్ II లను ఎదుర్కొన్నారు, కొన్నింటిని కాల్చారు. , కానీ మేజర్ మివాను కెప్టెన్ చాన్ కీ-వాంగ్, [3] 5 వ పర్స్యూట్ గ్రూప్ యొక్క 28 వ పర్స్యూట్ స్క్వాడ్రన్ యొక్క కమాండర్ కెప్టెన్ చాన్ కీ-వాంగ్ చేత కాల్చి చంపబడ్డాడు. [4] 1939 లో నోమోన్హాన్ సంఘటన (ఖాల్క్‌హిన్ గోల్ యుద్ధాలు) సమయానికి, KI-10 ఎక్కువగా వాడుకలో లేదు, మరియు నకాజిమా కి -27 చేత అధిగమించబడుతోంది. [5] పసిఫిక్ యుద్ధం ప్రారంభంలో, KI-10 శిక్షణ మరియు ద్వితీయ మిషన్లకు రిటైర్ అయ్యింది, కాని తరువాత ఫ్రంట్-లైన్ సేవకు తిరిగి వచ్చింది, జనవరి-ఫిబ్రవరిలో జపాన్ సరైన మరియు చైనాలో స్వల్ప-శ్రేణి పెట్రోలింగ్ మరియు నిఘా మిషన్లు చేసింది. అవసరం] పసిఫిక్ యుద్ధం యొక్క జపనీస్ విమానం నుండి డేటా [6] మొత్తం ఉత్పత్తి: 588 యూనిట్లు [6] పసిఫిక్ యుద్ధం యొక్క జపనీస్ విమానం నుండి డేటా [6] సాధారణ లక్షణాలు పనితీరు ఆయుధాలు, కాన్ఫిగరేషన్ మరియు ERA యొక్క ఆయుధ విమానం విమానం</v>
      </c>
      <c r="E197" s="1" t="s">
        <v>3947</v>
      </c>
      <c r="M197" s="1" t="s">
        <v>173</v>
      </c>
      <c r="N197" s="1" t="str">
        <f>IFERROR(__xludf.DUMMYFUNCTION("GOOGLETRANSLATE(M:M, ""en"", ""te"")"),"యుద్ధ")</f>
        <v>యుద్ధ</v>
      </c>
      <c r="O197" s="2" t="s">
        <v>174</v>
      </c>
      <c r="P197" s="1" t="s">
        <v>238</v>
      </c>
      <c r="Q197" s="1" t="str">
        <f>IFERROR(__xludf.DUMMYFUNCTION("GOOGLETRANSLATE(P:P, ""en"", ""te"")"),"కవాసకి కోకాకి కోగీ K.K.")</f>
        <v>కవాసకి కోకాకి కోగీ K.K.</v>
      </c>
      <c r="R197" s="1" t="s">
        <v>239</v>
      </c>
      <c r="S197" s="1" t="s">
        <v>3948</v>
      </c>
      <c r="T197" s="1" t="str">
        <f>IFERROR(__xludf.DUMMYFUNCTION("GOOGLETRANSLATE(S:S, ""en"", ""te"")"),"టేకో డోయి")</f>
        <v>టేకో డోయి</v>
      </c>
      <c r="U197" s="3">
        <v>12844.0</v>
      </c>
      <c r="V197" s="1">
        <v>588.0</v>
      </c>
      <c r="W197" s="1">
        <v>1.0</v>
      </c>
      <c r="X197" s="1" t="s">
        <v>3949</v>
      </c>
      <c r="Y197" s="1" t="s">
        <v>3950</v>
      </c>
      <c r="Z197" s="1" t="s">
        <v>3951</v>
      </c>
      <c r="AA197" s="1" t="s">
        <v>3659</v>
      </c>
      <c r="AB197" s="1" t="s">
        <v>3952</v>
      </c>
      <c r="AC197" s="1" t="s">
        <v>3953</v>
      </c>
      <c r="AD197" s="1" t="s">
        <v>3954</v>
      </c>
      <c r="AE197" s="1" t="s">
        <v>3955</v>
      </c>
      <c r="AG197" s="1" t="s">
        <v>3956</v>
      </c>
      <c r="AH197" s="1" t="s">
        <v>3957</v>
      </c>
      <c r="AI197" s="1" t="s">
        <v>43</v>
      </c>
      <c r="AL197" s="1" t="s">
        <v>3958</v>
      </c>
      <c r="AM197" s="1" t="s">
        <v>251</v>
      </c>
      <c r="AN197" s="1" t="str">
        <f>IFERROR(__xludf.DUMMYFUNCTION("GOOGLETRANSLATE(AM:AM, ""en"", ""te"")"),"ఇంపీరియల్ జపనీస్ ఆర్మీ వైమానిక దళం")</f>
        <v>ఇంపీరియల్ జపనీస్ ఆర్మీ వైమానిక దళం</v>
      </c>
      <c r="AO197" s="1" t="s">
        <v>252</v>
      </c>
      <c r="AP197" s="1" t="s">
        <v>3959</v>
      </c>
      <c r="AR197" s="1" t="s">
        <v>3960</v>
      </c>
      <c r="AS197" s="1" t="s">
        <v>3961</v>
      </c>
      <c r="AX197" s="1">
        <v>1935.0</v>
      </c>
      <c r="BA197" s="1" t="s">
        <v>3962</v>
      </c>
      <c r="BB197" s="1">
        <v>1942.0</v>
      </c>
      <c r="BG197" s="1" t="s">
        <v>365</v>
      </c>
      <c r="BO197" s="1" t="s">
        <v>3963</v>
      </c>
    </row>
    <row r="198">
      <c r="A198" s="1" t="s">
        <v>3964</v>
      </c>
      <c r="B198" s="1" t="str">
        <f>IFERROR(__xludf.DUMMYFUNCTION("GOOGLETRANSLATE(A:A, ""en"", ""te"")"),"AVIA B.35")</f>
        <v>AVIA B.35</v>
      </c>
      <c r="C198" s="1" t="s">
        <v>3965</v>
      </c>
      <c r="D198" s="1" t="str">
        <f>IFERROR(__xludf.DUMMYFUNCTION("GOOGLETRANSLATE(C:C, ""en"", ""te"")"),"AVIA B.35 (RLM హోదా AV-35) అనేది రెండవ ప్రపంచ యుద్ధానికి కొద్దిసేపటి ముందు చెకోస్లోవేకియాలో నిర్మించిన ఒక యుద్ధ విమానం. B.35 ను చెకోస్లోవేకియన్ వైమానిక దళం 1935 అవసరాన్ని తీర్చడానికి రూపొందించబడింది. B.35 ఒక ఎలిప్టికల్ వింగ్ తో ఒక సొగసైన, తక్కువ-వింగ్ మోన"&amp;"ోప్లేన్. ఫ్యూజ్‌లేజ్ వెల్డెడ్ స్టీల్ ట్యూబ్ నుండి నిర్మించబడింది, ఇది లోహంలో కప్పబడి, కాక్‌పిట్ యొక్క కాక్‌పిట్ మరియు ఫాబ్రిక్ వెనుక భాగంతో సహా, రెక్క పూర్తిగా చెక్క నిర్మాణంలో ఉంది. బదులుగా, వైమానిక దళం విమానం కోసం ఒక స్థిర టెయిల్‌వీల్ అండర్ క్యారేజీని ప"&amp;"ేర్కొంది, ఇది అభివృద్ధిని వేగవంతం చేస్తుందనే ఆశతో, అండర్ క్యారేజీని ఉపసంహరించుకునే విధానం ఇంకా అందుబాటులో లేదు. [1] మొదటి నమూనా, B-35/1, అద్భుతమైన ఎగిరే లక్షణాలు మరియు అధిక వేగాన్ని ప్రదర్శిస్తుంది మరియు మొదట హిస్పానో-సూయిజా 12YDRS పిస్టన్ ఇంజిన్ చేత శక్త"&amp;"ినిస్తుంది. పవర్‌ప్లాంట్ తరువాత ఒకేలా విద్యుత్ ఉత్పత్తితో 12ycrs గా మార్చబడింది, కాని ప్రొపెల్లర్ హబ్ ద్వారా కాల్పులు జరపడానికి సిలిండర్ బ్యాంకుల మధ్య ఆటోకానన్ అమర్చడానికి నిబంధనలు ఉన్నాయి. మిలిటరీ టెక్నికల్ అండ్ ఏరోనాటికల్ ఇన్స్టిట్యూట్ టెస్ట్ పైలట్ ఆర్న"&amp;"ోయిట్ కావలెక్‌ను చంపిన ప్రమాదంలో విమానం నాశనం చేయబడిన 22 నవంబర్ 1938 వరకు పరీక్ష కొనసాగింది. [2] ఏదేమైనా, రెండవ నమూనా, B-35/2, అప్పటికే పూర్తయింది, మరియు పున es రూపకల్పన చేసిన ఐలెరన్లు మరియు ఫ్లాప్‌లతో అమర్చబడింది. ఇది మొదట డిసెంబర్ 30 న ఫిబ్రవరి 1939 లో "&amp;"పరీక్షతో ప్రారంభమైంది. పది విమానాల యొక్క ప్రిప్రొడక్షన్ సిరీస్ ఆదేశించబడింది, అయితే వీటిని నిర్మించటానికి ముందు, చెకోస్లోవేకియాను మార్చి 1939 లో జర్మనీ ఆక్రమించింది. అయితే అభివృద్ధి జర్మన్ నియంత్రణలో తిరిగి ప్రారంభించబడింది, ఆగష్టు 1939 లో గణనీయంగా సవరించ"&amp;"ిన B.35/3 ఫ్లయింగ్. రెక్కల యొక్క దీర్ఘవృత్తాకార ప్రముఖ అంచులను సరళమైన వాటితో భర్తీ చేశారు, మరియు బాహ్య-తిరిగి వచ్చే ప్రధాన అండర్ క్యారేజ్ అమర్చబడింది. ఈ నమూనా వాస్తవానికి దాని ఉద్దేశించిన ఆయుధాన్ని తీసుకువెళ్ళిన మొదటిది. జర్మన్ గుర్తులు మరియు రిజిస్ట్రేషన"&amp;"్ D-IBPP తో, ఇది బ్రస్సెల్స్లో సలోన్ డి ఎల్'అరోన్యుటిక్ [స్పష్టీకరణ అవసరం] వద్ద ప్రదర్శించబడింది, ఇక్కడ విమానం యొక్క మెరుగైన సంస్కరణను అభివృద్ధి చేయడానికి తగినంత ఆసక్తి ఏర్పడింది. ] సాధారణ లక్షణాలు పనితీరు సంబంధిత అభివృద్ధి అభివృద్ధి విమానం పోల్చదగిన పాత్"&amp;"ర, కాన్ఫిగరేషన్ మరియు ERA")</f>
        <v>AVIA B.35 (RLM హోదా AV-35) అనేది రెండవ ప్రపంచ యుద్ధానికి కొద్దిసేపటి ముందు చెకోస్లోవేకియాలో నిర్మించిన ఒక యుద్ధ విమానం. B.35 ను చెకోస్లోవేకియన్ వైమానిక దళం 1935 అవసరాన్ని తీర్చడానికి రూపొందించబడింది. B.35 ఒక ఎలిప్టికల్ వింగ్ తో ఒక సొగసైన, తక్కువ-వింగ్ మోనోప్లేన్. ఫ్యూజ్‌లేజ్ వెల్డెడ్ స్టీల్ ట్యూబ్ నుండి నిర్మించబడింది, ఇది లోహంలో కప్పబడి, కాక్‌పిట్ యొక్క కాక్‌పిట్ మరియు ఫాబ్రిక్ వెనుక భాగంతో సహా, రెక్క పూర్తిగా చెక్క నిర్మాణంలో ఉంది. బదులుగా, వైమానిక దళం విమానం కోసం ఒక స్థిర టెయిల్‌వీల్ అండర్ క్యారేజీని పేర్కొంది, ఇది అభివృద్ధిని వేగవంతం చేస్తుందనే ఆశతో, అండర్ క్యారేజీని ఉపసంహరించుకునే విధానం ఇంకా అందుబాటులో లేదు. [1] మొదటి నమూనా, B-35/1, అద్భుతమైన ఎగిరే లక్షణాలు మరియు అధిక వేగాన్ని ప్రదర్శిస్తుంది మరియు మొదట హిస్పానో-సూయిజా 12YDRS పిస్టన్ ఇంజిన్ చేత శక్తినిస్తుంది. పవర్‌ప్లాంట్ తరువాత ఒకేలా విద్యుత్ ఉత్పత్తితో 12ycrs గా మార్చబడింది, కాని ప్రొపెల్లర్ హబ్ ద్వారా కాల్పులు జరపడానికి సిలిండర్ బ్యాంకుల మధ్య ఆటోకానన్ అమర్చడానికి నిబంధనలు ఉన్నాయి. మిలిటరీ టెక్నికల్ అండ్ ఏరోనాటికల్ ఇన్స్టిట్యూట్ టెస్ట్ పైలట్ ఆర్నోయిట్ కావలెక్‌ను చంపిన ప్రమాదంలో విమానం నాశనం చేయబడిన 22 నవంబర్ 1938 వరకు పరీక్ష కొనసాగింది. [2] ఏదేమైనా, రెండవ నమూనా, B-35/2, అప్పటికే పూర్తయింది, మరియు పున es రూపకల్పన చేసిన ఐలెరన్లు మరియు ఫ్లాప్‌లతో అమర్చబడింది. ఇది మొదట డిసెంబర్ 30 న ఫిబ్రవరి 1939 లో పరీక్షతో ప్రారంభమైంది. పది విమానాల యొక్క ప్రిప్రొడక్షన్ సిరీస్ ఆదేశించబడింది, అయితే వీటిని నిర్మించటానికి ముందు, చెకోస్లోవేకియాను మార్చి 1939 లో జర్మనీ ఆక్రమించింది. అయితే అభివృద్ధి జర్మన్ నియంత్రణలో తిరిగి ప్రారంభించబడింది, ఆగష్టు 1939 లో గణనీయంగా సవరించిన B.35/3 ఫ్లయింగ్. రెక్కల యొక్క దీర్ఘవృత్తాకార ప్రముఖ అంచులను సరళమైన వాటితో భర్తీ చేశారు, మరియు బాహ్య-తిరిగి వచ్చే ప్రధాన అండర్ క్యారేజ్ అమర్చబడింది. ఈ నమూనా వాస్తవానికి దాని ఉద్దేశించిన ఆయుధాన్ని తీసుకువెళ్ళిన మొదటిది. జర్మన్ గుర్తులు మరియు రిజిస్ట్రేషన్ D-IBPP తో, ఇది బ్రస్సెల్స్లో సలోన్ డి ఎల్'అరోన్యుటిక్ [స్పష్టీకరణ అవసరం] వద్ద ప్రదర్శించబడింది, ఇక్కడ విమానం యొక్క మెరుగైన సంస్కరణను అభివృద్ధి చేయడానికి తగినంత ఆసక్తి ఏర్పడింది. ] సాధారణ లక్షణాలు పనితీరు సంబంధిత అభివృద్ధి అభివృద్ధి విమానం పోల్చదగిన పాత్ర, కాన్ఫిగరేషన్ మరియు ERA</v>
      </c>
      <c r="E198" s="1" t="s">
        <v>3966</v>
      </c>
      <c r="M198" s="1" t="s">
        <v>173</v>
      </c>
      <c r="N198" s="1" t="str">
        <f>IFERROR(__xludf.DUMMYFUNCTION("GOOGLETRANSLATE(M:M, ""en"", ""te"")"),"యుద్ధ")</f>
        <v>యుద్ధ</v>
      </c>
      <c r="P198" s="1" t="s">
        <v>561</v>
      </c>
      <c r="Q198" s="1" t="str">
        <f>IFERROR(__xludf.DUMMYFUNCTION("GOOGLETRANSLATE(P:P, ""en"", ""te"")"),"ఏవియా")</f>
        <v>ఏవియా</v>
      </c>
      <c r="R198" s="2" t="s">
        <v>562</v>
      </c>
      <c r="S198" s="1" t="s">
        <v>3967</v>
      </c>
      <c r="T198" s="1" t="str">
        <f>IFERROR(__xludf.DUMMYFUNCTION("GOOGLETRANSLATE(S:S, ""en"", ""te"")"),"ఫ్రాంటిసెక్ నోవోట్నే")</f>
        <v>ఫ్రాంటిసెక్ నోవోట్నే</v>
      </c>
      <c r="U198" s="4">
        <v>14151.0</v>
      </c>
      <c r="V198" s="1">
        <v>3.0</v>
      </c>
      <c r="W198" s="1" t="s">
        <v>178</v>
      </c>
      <c r="X198" s="1" t="s">
        <v>2110</v>
      </c>
      <c r="Y198" s="1" t="s">
        <v>3968</v>
      </c>
      <c r="Z198" s="1" t="s">
        <v>3969</v>
      </c>
      <c r="AA198" s="1" t="s">
        <v>3970</v>
      </c>
      <c r="AB198" s="1" t="s">
        <v>2820</v>
      </c>
      <c r="AC198" s="1" t="s">
        <v>3971</v>
      </c>
      <c r="AD198" s="1" t="s">
        <v>3972</v>
      </c>
      <c r="AE198" s="1" t="s">
        <v>3973</v>
      </c>
      <c r="AF198" s="1" t="s">
        <v>3974</v>
      </c>
      <c r="AH198" s="1" t="s">
        <v>3975</v>
      </c>
      <c r="AL198" s="1" t="s">
        <v>3976</v>
      </c>
      <c r="AP198" s="1" t="s">
        <v>3977</v>
      </c>
      <c r="AR198" s="1" t="s">
        <v>3978</v>
      </c>
      <c r="BF198" s="1" t="s">
        <v>3979</v>
      </c>
    </row>
    <row r="199">
      <c r="A199" s="1" t="s">
        <v>3980</v>
      </c>
      <c r="B199" s="1" t="str">
        <f>IFERROR(__xludf.DUMMYFUNCTION("GOOGLETRANSLATE(A:A, ""en"", ""te"")"),"ఫీసెలర్ ఫై 99")</f>
        <v>ఫీసెలర్ ఫై 99</v>
      </c>
      <c r="C199" s="1" t="s">
        <v>3981</v>
      </c>
      <c r="D199" s="1" t="str">
        <f>IFERROR(__xludf.DUMMYFUNCTION("GOOGLETRANSLATE(C:C, ""en"", ""te"")"),"ఫైసెలర్ ఫై 99 జంగ్టిగర్ (ఇంగ్లీష్: యంగ్ టైగర్) ఒక జర్మన్ స్పోర్ట్స్ ఎయిర్క్రాఫ్ట్ ప్రోటోటైప్, దీనిని ఫీజెలర్ కంపెనీ నిర్మించింది. ఈ విమానం తక్కువ-వింగ్ రెండు-సీట్ల విమానం, పరివేష్టిత క్యాబిన్‌తో ఉంది. ఇది 160 హెచ్‌పి (119 కిలోవాట్) ను ఉత్పత్తి చేసే హిర్త్"&amp;" హెచ్‌ఎం 506 ఎ ఇంజిన్ ద్వారా శక్తిని పొందింది. ఫ్లూగ్జీగ్-టైపెన్‌బుచ్ నుండి డేటా: హ్యాండ్‌బచ్ డెర్ డ్యూట్చెన్ లుఫ్ట్‌ఫహార్ట్- ఉండ్ జుబెహర్-ఇండస్ట్రీ 1939/40 [1] సాధారణ లక్షణాల పనితీరు 1930 ల వ్యాసం యొక్క ఈ విమానం ఒక స్టబ్. వికీపీడియా విస్తరించడం ద్వారా మీ"&amp;"రు సహాయపడవచ్చు.")</f>
        <v>ఫైసెలర్ ఫై 99 జంగ్టిగర్ (ఇంగ్లీష్: యంగ్ టైగర్) ఒక జర్మన్ స్పోర్ట్స్ ఎయిర్క్రాఫ్ట్ ప్రోటోటైప్, దీనిని ఫీజెలర్ కంపెనీ నిర్మించింది. ఈ విమానం తక్కువ-వింగ్ రెండు-సీట్ల విమానం, పరివేష్టిత క్యాబిన్‌తో ఉంది. ఇది 160 హెచ్‌పి (119 కిలోవాట్) ను ఉత్పత్తి చేసే హిర్త్ హెచ్‌ఎం 506 ఎ ఇంజిన్ ద్వారా శక్తిని పొందింది. ఫ్లూగ్జీగ్-టైపెన్‌బుచ్ నుండి డేటా: హ్యాండ్‌బచ్ డెర్ డ్యూట్చెన్ లుఫ్ట్‌ఫహార్ట్- ఉండ్ జుబెహర్-ఇండస్ట్రీ 1939/40 [1] సాధారణ లక్షణాల పనితీరు 1930 ల వ్యాసం యొక్క ఈ విమానం ఒక స్టబ్. వికీపీడియా విస్తరించడం ద్వారా మీరు సహాయపడవచ్చు.</v>
      </c>
      <c r="E199" s="1" t="s">
        <v>3982</v>
      </c>
      <c r="M199" s="1" t="s">
        <v>3253</v>
      </c>
      <c r="N199" s="1" t="str">
        <f>IFERROR(__xludf.DUMMYFUNCTION("GOOGLETRANSLATE(M:M, ""en"", ""te"")"),"క్రీడా విమానం")</f>
        <v>క్రీడా విమానం</v>
      </c>
      <c r="O199" s="1" t="s">
        <v>3254</v>
      </c>
      <c r="P199" s="1" t="s">
        <v>3131</v>
      </c>
      <c r="Q199" s="1" t="str">
        <f>IFERROR(__xludf.DUMMYFUNCTION("GOOGLETRANSLATE(P:P, ""en"", ""te"")"),"ఫీజిలర్")</f>
        <v>ఫీజిలర్</v>
      </c>
      <c r="R199" s="2" t="s">
        <v>3132</v>
      </c>
      <c r="U199" s="4">
        <v>13627.0</v>
      </c>
      <c r="V199" s="1">
        <v>1.0</v>
      </c>
      <c r="W199" s="1">
        <v>1.0</v>
      </c>
      <c r="X199" s="1" t="s">
        <v>3983</v>
      </c>
      <c r="Y199" s="1" t="s">
        <v>3984</v>
      </c>
      <c r="Z199" s="1" t="s">
        <v>1645</v>
      </c>
      <c r="AA199" s="1" t="s">
        <v>3985</v>
      </c>
      <c r="AB199" s="1" t="s">
        <v>3986</v>
      </c>
      <c r="AC199" s="1" t="s">
        <v>3987</v>
      </c>
      <c r="AD199" s="1" t="s">
        <v>3988</v>
      </c>
      <c r="AE199" s="1" t="s">
        <v>3989</v>
      </c>
      <c r="AF199" s="1" t="s">
        <v>2560</v>
      </c>
      <c r="AG199" s="1" t="s">
        <v>3990</v>
      </c>
      <c r="AH199" s="1" t="s">
        <v>3732</v>
      </c>
      <c r="AJ199" s="1" t="s">
        <v>3991</v>
      </c>
      <c r="AK199" s="1" t="s">
        <v>3992</v>
      </c>
      <c r="AQ199" s="1" t="s">
        <v>3993</v>
      </c>
      <c r="AR199" s="1" t="s">
        <v>3994</v>
      </c>
      <c r="AS199" s="1" t="s">
        <v>3995</v>
      </c>
      <c r="AZ199" s="1" t="s">
        <v>3987</v>
      </c>
      <c r="BA199" s="1" t="s">
        <v>3996</v>
      </c>
      <c r="BG199" s="1" t="s">
        <v>408</v>
      </c>
      <c r="BH199" s="2" t="s">
        <v>522</v>
      </c>
      <c r="BI199" s="1" t="s">
        <v>3997</v>
      </c>
      <c r="BJ199" s="1" t="s">
        <v>3998</v>
      </c>
      <c r="BK199" s="1" t="s">
        <v>3999</v>
      </c>
      <c r="BN199" s="1">
        <v>6.74</v>
      </c>
      <c r="CC199" s="1" t="s">
        <v>4000</v>
      </c>
      <c r="CW199" s="1" t="s">
        <v>4001</v>
      </c>
      <c r="FM199" s="1" t="s">
        <v>1787</v>
      </c>
      <c r="FN199" s="1" t="s">
        <v>3505</v>
      </c>
      <c r="FO199" s="1" t="s">
        <v>4002</v>
      </c>
      <c r="FP199" s="1" t="s">
        <v>4003</v>
      </c>
    </row>
    <row r="200">
      <c r="A200" s="1" t="s">
        <v>4004</v>
      </c>
      <c r="B200" s="1" t="str">
        <f>IFERROR(__xludf.DUMMYFUNCTION("GOOGLETRANSLATE(A:A, ""en"", ""te"")"),"హాకర్ సుడిగాలి")</f>
        <v>హాకర్ సుడిగాలి</v>
      </c>
      <c r="C200" s="1" t="s">
        <v>4005</v>
      </c>
      <c r="D200" s="1" t="str">
        <f>IFERROR(__xludf.DUMMYFUNCTION("GOOGLETRANSLATE(C:C, ""en"", ""te"")"),"హాకర్ సుడిగాలి అనేది హాకర్ హరికేన్‌కు బదులుగా రాయల్ వైమానిక దళం కోసం రెండవ ప్రపంచ యుద్ధం యొక్క బ్రిటిష్ సింగిల్-సీట్ ఫైటర్ ఎయిర్‌క్రాఫ్ట్ డిజైన్. ఇంజిన్ ఉపయోగించడానికి రూపొందించబడిన ఇంజిన్ తరువాత సుడిగాలి ఉత్పత్తి రద్దు చేయబడింది, రోల్స్ రాయిస్ రాబందు, సే"&amp;"వలో నమ్మదగని నిరూపించబడింది. నేపియర్ సాబెర్ ఇంజిన్‌ను ఉపయోగించిన సమాంతర ఎయిర్‌ఫ్రేమ్ హాకర్ టైఫూన్‌గా ఉత్పత్తిలో కొనసాగింది. హాకర్ హరికేన్ సేవలోకి ప్రవేశించిన కొద్దికాలానికే, హాకర్ దాని చివరికి వారసుడిపై పని ప్రారంభించాడు. రెండు ప్రత్యామ్నాయ ప్రాజెక్టులు చ"&amp;"ేపట్టబడ్డాయి: N (నేపియర్ కోసం), నేపియర్ సాబెర్ ఇంజిన్‌తో, మరియు రోల్స్ రాయిస్ రాబందు పవర్‌ప్లాంట్‌తో కూడిన R (రోల్స్ రాయిస్ కోసం) రకం. హాకర్ తన ఆలోచనల యొక్క ప్రారంభ ముసాయిదాను వైమానిక మంత్రిత్వ శాఖకు సమర్పించారు, అటువంటి ఫైటర్ కోసం ఒక స్పెసిఫికేషన్ త్వరలో"&amp;" సమర్పించబడుతుందని సలహా ఇచ్చింది. హాకర్ నుండి మరింత ప్రాంప్ట్ చేసిన తరువాత స్పెసిఫికేషన్ మంత్రిత్వ శాఖ F.18/37 స్పెసిఫికేషన్ గా విడుదల చేసింది. [1] ఈ స్పెసిఫికేషన్ సింగిల్-సీట్ ఫైటర్ కోసం పిలుపునిచ్చింది. ) అవసరం. N మరియు R రకం యొక్క రెండు ప్రోటోటైప్‌లు 3"&amp;" మార్చి 1938 న ఆదేశించబడ్డాయి. రెండు ప్రోటోటైప్‌లు సాధారణంగా హరికేన్‌కు చాలా పోలి ఉంటాయి మరియు దాని నిర్మాణ పద్ధతులను పంచుకున్నాయి. ఫ్రంట్ ఫ్యూజ్‌లేజ్ అదే స్వేజ్డ్ మరియు బోల్ట్ డ్యూరాలిమిన్ ట్యూబ్ నిర్మాణాన్ని ఉపయోగించింది, దీనిని 1925 లో సిడ్నీ కామ్ మరియ"&amp;"ు ఫ్రెడ్ సిగ్రిస్ట్ అభివృద్ధి చేశారు. స్పిట్‌ఫైర్ వంటి విమానాలలో ఉన్న వాటి కంటే క్రాస్ సెక్షన్‌లో చాలా మందంగా ఉన్న వింగ్. కాక్‌పిట్ వెనుక నుండి వెనుక ఫ్యూజ్‌లేజ్, హరికేన్ నుండి భిన్నంగా ఉంది, ఎందుకంటే ఇది డ్యూరాలిమిన్, సెమీ-మోనోకోక్, ఫ్లష్-రివర్టెడ్ నిర్మ"&amp;"ాణం. ఆల్-మెటల్ రెక్కలు వైడ్-ట్రాక్ యొక్క కాళ్ళు మరియు చక్రాల-బేలను కలిగి ఉన్నాయి, లోపలికి-తిరిగి వచ్చే ప్రధాన అండర్ క్యారేజ్. రెండు నమూనాలు కూడా ఒకదానితో ఒకటి చాలా పోలి ఉంటాయి; R విమానంలో రౌండర్ ముక్కు ప్రొఫైల్ మరియు వెంట్రల్ రేడియేటర్ ఉన్నాయి, అయితే N లో"&amp;" ఒక పొగిడే డెక్ మరియు గడ్డం-మౌంటెడ్ రేడియేటర్ ఉన్నాయి. రెక్కల ముందు సుడిగాలి యొక్క ఫ్యూజ్‌లేజ్ తుఫాను కంటే 12 (30 సెం.మీ) లో ఉంది, రెక్కలు ఫ్యూజ్‌లేజ్‌పై 3 అంగుళాల (76 మిమీ) తక్కువ అమర్చబడ్డాయి మరియు రేడియేటర్ ఫ్యూజ్‌లేజ్ క్రింద ఉంది. రాబందు యొక్క X-24 సి"&amp;"లిండర్ కాన్ఫిగరేషన్‌కు కౌలింగ్ యొక్క ప్రతి వైపు రెండు సెట్ల ఎజెక్టర్ ఎగ్జాస్ట్ స్టాక్‌లు అవసరం, [2] మరియు ఫ్రంట్ వింగ్ స్పార్‌ను క్లియర్ చేయడానికి ఇంజిన్ సాబెర్ కంటే మరింత ముందుకు అమర్చబడి ఉంది. [3] 6 అక్టోబర్ 1939 న, మొదటి నమూనా (p5219) ను పి.జి. లూకాస్,"&amp;" మొదట కింగ్స్టన్ నుండి లాంగ్లీకి పూర్తయింది. మరింత విమాన పరీక్షలు రేడియేటర్ చుట్టూ వాయు ప్రవాహ సమస్యలను వెల్లడించాయి, తరువాత ఇది గడ్డం స్థానానికి మార్చబడింది. తరువాత మార్పులలో పెరిగిన చుక్కాని ప్రాంతం మరియు పవర్‌ప్లాంట్‌ను రాబందు మార్క్ వి ఇంజిన్‌కు అప్‌గ"&amp;"్రేడ్ చేయడం ఉన్నాయి. హాకర్ ఉత్పత్తి మార్గాలు హరికేన్‌పై దృష్టి సారించాయి, ఫలితంగా రెండవ ప్రోటోటైప్ (p5224) పూర్తి చేయడం గణనీయంగా ఆలస్యం అయింది. ఇందులో గడ్డం రేడియేటర్, కాక్‌పిట్ వెనుక ఉన్న ఫెయిరింగ్‌లో అదనపు విండో ప్యానెల్లు మరియు మెషిన్ గన్లలో 12 .303 స్"&amp;"థానంలో నాలుగు 20 మిమీ హిస్పానో కానన్ ఉన్నాయి. ఇది మొట్టమొదట 5 డిసెంబర్ 1940 న ఎగురవేయబడింది మరియు ఇది రాబందు II చేత శక్తిని పొందింది, అయినప్పటికీ మొదటి నమూనా విషయంలో, ఒక రాబందు V తరువాత వ్యవస్థాపించబడింది. హరికేన్ లైన్లను కలవరపెట్టకుండా ఉండటానికి, ఉత్పత్త"&amp;"ిని మాంచెస్టర్‌లోని అవ్రో (హాకర్ గ్రూపులోని మరొక సంస్థ) [2] మరియు ఈస్ట్లీలోని కున్లిఫ్-ఓవెన్ విమానం, 1939 లో 1,760 మరియు 200 లకు ఆర్డర్లు ఇవ్వబడ్డాయి. అయినప్పటికీ. , అవ్రో నుండి వచ్చిన ఈ విమానాలలో ఒకటి మాత్రమే ఎప్పుడూ నిర్మించబడింది మరియు ఎగిరింది, ఇది R7"&amp;"936. వుడ్‌ఫోర్డ్‌లో మొదటి విమానంలో, 29 ఆగస్టు 1941 న, రాబందు కార్యక్రమం వదిలివేయబడింది, తరువాత సుడిగాలి ఆర్డర్‌ను రద్దు చేశారు. ఆ సమయంలో వెస్ట్ యార్క్‌షైర్‌లోని యెడాన్ వద్ద ఉన్న అవ్రో ప్లాంట్‌లో నాలుగు విమానాలు వివిధ దశలలో ఉత్పత్తి యొక్క వివిధ దశలలో ఉన్నా"&amp;"యి. జూలై 1941 లో రోల్స్ రాయిస్ ఈ రాబందును సమర్థవంతంగా రద్దు చేసింది, కొంతవరకు అవ్రో మాంచెస్టర్‌లో దాని ఉపయోగంలో ఎదుర్కొన్న సమస్యల కారణంగా, కానీ ఎక్కువగా మెర్లిన్ అభివృద్ధి మరియు ఉత్పత్తి కోసం వనరులను విడిపించడానికి. రోల్స్ రాయిస్ మెర్లిన్ కూడా అదే శక్తి స"&amp;"్థాయిలను అందించడం ప్రారంభించింది. ఏదేమైనా, సుడిగాలిలో రాబందు ఇంజిన్ సంస్థాపన సాపేక్షంగా ఇబ్బంది లేకుండా ఉంది [2] మరియు ఈ విమానం దాని సాబ్రే-ఇంజిన్ కౌంటర్ కంటే విమానంలో తక్కువ సమస్యలను కలిగి ఉంది. మూడవ ప్రోటోటైప్ (HG641), ఎగురుతున్న ఏకైక సుడిగాలి, 23 అక్టో"&amp;"బర్ 1941 న, బ్రిస్టల్ సెంటారస్ CE.4S స్లీవ్ వాల్వ్ రేడియల్ ఇంజిన్‌తో నడిచేది. ఈ సుడిగాలి రెండు అసంపూర్ణ ఉత్పత్తి ఎయిర్‌ఫ్రేమ్‌ల (R7937 మరియు R7938) నుండి నిర్మించబడింది, ఇది అనేక సెంటారస్ ఇంజిన్/ప్రొపెల్లర్ కాంబినేషన్‌లకు ఒక టెస్ట్‌బెడ్ మరియు హాకర్ టెంపెస"&amp;"్ట్ II యొక్క పూర్వీకుడు. టైఫూన్ మరియు టెంపెస్ట్ స్టోరీ నుండి డేటా, [2] 1920 నుండి హాకర్ విమానం [4] సాధారణ లక్షణాలు పనితీరు ఆయుధాల ఏవియానిక్స్ Tr 9 VHF R/T అమర్చారు (p5224) సంబంధిత అభివృద్ధి")</f>
        <v>హాకర్ సుడిగాలి అనేది హాకర్ హరికేన్‌కు బదులుగా రాయల్ వైమానిక దళం కోసం రెండవ ప్రపంచ యుద్ధం యొక్క బ్రిటిష్ సింగిల్-సీట్ ఫైటర్ ఎయిర్‌క్రాఫ్ట్ డిజైన్. ఇంజిన్ ఉపయోగించడానికి రూపొందించబడిన ఇంజిన్ తరువాత సుడిగాలి ఉత్పత్తి రద్దు చేయబడింది, రోల్స్ రాయిస్ రాబందు, సేవలో నమ్మదగని నిరూపించబడింది. నేపియర్ సాబెర్ ఇంజిన్‌ను ఉపయోగించిన సమాంతర ఎయిర్‌ఫ్రేమ్ హాకర్ టైఫూన్‌గా ఉత్పత్తిలో కొనసాగింది. హాకర్ హరికేన్ సేవలోకి ప్రవేశించిన కొద్దికాలానికే, హాకర్ దాని చివరికి వారసుడిపై పని ప్రారంభించాడు. రెండు ప్రత్యామ్నాయ ప్రాజెక్టులు చేపట్టబడ్డాయి: N (నేపియర్ కోసం), నేపియర్ సాబెర్ ఇంజిన్‌తో, మరియు రోల్స్ రాయిస్ రాబందు పవర్‌ప్లాంట్‌తో కూడిన R (రోల్స్ రాయిస్ కోసం) రకం. హాకర్ తన ఆలోచనల యొక్క ప్రారంభ ముసాయిదాను వైమానిక మంత్రిత్వ శాఖకు సమర్పించారు, అటువంటి ఫైటర్ కోసం ఒక స్పెసిఫికేషన్ త్వరలో సమర్పించబడుతుందని సలహా ఇచ్చింది. హాకర్ నుండి మరింత ప్రాంప్ట్ చేసిన తరువాత స్పెసిఫికేషన్ మంత్రిత్వ శాఖ F.18/37 స్పెసిఫికేషన్ గా విడుదల చేసింది. [1] ఈ స్పెసిఫికేషన్ సింగిల్-సీట్ ఫైటర్ కోసం పిలుపునిచ్చింది. ) అవసరం. N మరియు R రకం యొక్క రెండు ప్రోటోటైప్‌లు 3 మార్చి 1938 న ఆదేశించబడ్డాయి. రెండు ప్రోటోటైప్‌లు సాధారణంగా హరికేన్‌కు చాలా పోలి ఉంటాయి మరియు దాని నిర్మాణ పద్ధతులను పంచుకున్నాయి. ఫ్రంట్ ఫ్యూజ్‌లేజ్ అదే స్వేజ్డ్ మరియు బోల్ట్ డ్యూరాలిమిన్ ట్యూబ్ నిర్మాణాన్ని ఉపయోగించింది, దీనిని 1925 లో సిడ్నీ కామ్ మరియు ఫ్రెడ్ సిగ్రిస్ట్ అభివృద్ధి చేశారు. స్పిట్‌ఫైర్ వంటి విమానాలలో ఉన్న వాటి కంటే క్రాస్ సెక్షన్‌లో చాలా మందంగా ఉన్న వింగ్. కాక్‌పిట్ వెనుక నుండి వెనుక ఫ్యూజ్‌లేజ్, హరికేన్ నుండి భిన్నంగా ఉంది, ఎందుకంటే ఇది డ్యూరాలిమిన్, సెమీ-మోనోకోక్, ఫ్లష్-రివర్టెడ్ నిర్మాణం. ఆల్-మెటల్ రెక్కలు వైడ్-ట్రాక్ యొక్క కాళ్ళు మరియు చక్రాల-బేలను కలిగి ఉన్నాయి, లోపలికి-తిరిగి వచ్చే ప్రధాన అండర్ క్యారేజ్. రెండు నమూనాలు కూడా ఒకదానితో ఒకటి చాలా పోలి ఉంటాయి; R విమానంలో రౌండర్ ముక్కు ప్రొఫైల్ మరియు వెంట్రల్ రేడియేటర్ ఉన్నాయి, అయితే N లో ఒక పొగిడే డెక్ మరియు గడ్డం-మౌంటెడ్ రేడియేటర్ ఉన్నాయి. రెక్కల ముందు సుడిగాలి యొక్క ఫ్యూజ్‌లేజ్ తుఫాను కంటే 12 (30 సెం.మీ) లో ఉంది, రెక్కలు ఫ్యూజ్‌లేజ్‌పై 3 అంగుళాల (76 మిమీ) తక్కువ అమర్చబడ్డాయి మరియు రేడియేటర్ ఫ్యూజ్‌లేజ్ క్రింద ఉంది. రాబందు యొక్క X-24 సిలిండర్ కాన్ఫిగరేషన్‌కు కౌలింగ్ యొక్క ప్రతి వైపు రెండు సెట్ల ఎజెక్టర్ ఎగ్జాస్ట్ స్టాక్‌లు అవసరం, [2] మరియు ఫ్రంట్ వింగ్ స్పార్‌ను క్లియర్ చేయడానికి ఇంజిన్ సాబెర్ కంటే మరింత ముందుకు అమర్చబడి ఉంది. [3] 6 అక్టోబర్ 1939 న, మొదటి నమూనా (p5219) ను పి.జి. లూకాస్, మొదట కింగ్స్టన్ నుండి లాంగ్లీకి పూర్తయింది. మరింత విమాన పరీక్షలు రేడియేటర్ చుట్టూ వాయు ప్రవాహ సమస్యలను వెల్లడించాయి, తరువాత ఇది గడ్డం స్థానానికి మార్చబడింది. తరువాత మార్పులలో పెరిగిన చుక్కాని ప్రాంతం మరియు పవర్‌ప్లాంట్‌ను రాబందు మార్క్ వి ఇంజిన్‌కు అప్‌గ్రేడ్ చేయడం ఉన్నాయి. హాకర్ ఉత్పత్తి మార్గాలు హరికేన్‌పై దృష్టి సారించాయి, ఫలితంగా రెండవ ప్రోటోటైప్ (p5224) పూర్తి చేయడం గణనీయంగా ఆలస్యం అయింది. ఇందులో గడ్డం రేడియేటర్, కాక్‌పిట్ వెనుక ఉన్న ఫెయిరింగ్‌లో అదనపు విండో ప్యానెల్లు మరియు మెషిన్ గన్లలో 12 .303 స్థానంలో నాలుగు 20 మిమీ హిస్పానో కానన్ ఉన్నాయి. ఇది మొట్టమొదట 5 డిసెంబర్ 1940 న ఎగురవేయబడింది మరియు ఇది రాబందు II చేత శక్తిని పొందింది, అయినప్పటికీ మొదటి నమూనా విషయంలో, ఒక రాబందు V తరువాత వ్యవస్థాపించబడింది. హరికేన్ లైన్లను కలవరపెట్టకుండా ఉండటానికి, ఉత్పత్తిని మాంచెస్టర్‌లోని అవ్రో (హాకర్ గ్రూపులోని మరొక సంస్థ) [2] మరియు ఈస్ట్లీలోని కున్లిఫ్-ఓవెన్ విమానం, 1939 లో 1,760 మరియు 200 లకు ఆర్డర్లు ఇవ్వబడ్డాయి. అయినప్పటికీ. , అవ్రో నుండి వచ్చిన ఈ విమానాలలో ఒకటి మాత్రమే ఎప్పుడూ నిర్మించబడింది మరియు ఎగిరింది, ఇది R7936. వుడ్‌ఫోర్డ్‌లో మొదటి విమానంలో, 29 ఆగస్టు 1941 న, రాబందు కార్యక్రమం వదిలివేయబడింది, తరువాత సుడిగాలి ఆర్డర్‌ను రద్దు చేశారు. ఆ సమయంలో వెస్ట్ యార్క్‌షైర్‌లోని యెడాన్ వద్ద ఉన్న అవ్రో ప్లాంట్‌లో నాలుగు విమానాలు వివిధ దశలలో ఉత్పత్తి యొక్క వివిధ దశలలో ఉన్నాయి. జూలై 1941 లో రోల్స్ రాయిస్ ఈ రాబందును సమర్థవంతంగా రద్దు చేసింది, కొంతవరకు అవ్రో మాంచెస్టర్‌లో దాని ఉపయోగంలో ఎదుర్కొన్న సమస్యల కారణంగా, కానీ ఎక్కువగా మెర్లిన్ అభివృద్ధి మరియు ఉత్పత్తి కోసం వనరులను విడిపించడానికి. రోల్స్ రాయిస్ మెర్లిన్ కూడా అదే శక్తి స్థాయిలను అందించడం ప్రారంభించింది. ఏదేమైనా, సుడిగాలిలో రాబందు ఇంజిన్ సంస్థాపన సాపేక్షంగా ఇబ్బంది లేకుండా ఉంది [2] మరియు ఈ విమానం దాని సాబ్రే-ఇంజిన్ కౌంటర్ కంటే విమానంలో తక్కువ సమస్యలను కలిగి ఉంది. మూడవ ప్రోటోటైప్ (HG641), ఎగురుతున్న ఏకైక సుడిగాలి, 23 అక్టోబర్ 1941 న, బ్రిస్టల్ సెంటారస్ CE.4S స్లీవ్ వాల్వ్ రేడియల్ ఇంజిన్‌తో నడిచేది. ఈ సుడిగాలి రెండు అసంపూర్ణ ఉత్పత్తి ఎయిర్‌ఫ్రేమ్‌ల (R7937 మరియు R7938) నుండి నిర్మించబడింది, ఇది అనేక సెంటారస్ ఇంజిన్/ప్రొపెల్లర్ కాంబినేషన్‌లకు ఒక టెస్ట్‌బెడ్ మరియు హాకర్ టెంపెస్ట్ II యొక్క పూర్వీకుడు. టైఫూన్ మరియు టెంపెస్ట్ స్టోరీ నుండి డేటా, [2] 1920 నుండి హాకర్ విమానం [4] సాధారణ లక్షణాలు పనితీరు ఆయుధాల ఏవియానిక్స్ Tr 9 VHF R/T అమర్చారు (p5224) సంబంధిత అభివృద్ధి</v>
      </c>
      <c r="E200" s="1" t="s">
        <v>4006</v>
      </c>
      <c r="M200" s="1" t="s">
        <v>4007</v>
      </c>
      <c r="N200" s="1" t="str">
        <f>IFERROR(__xludf.DUMMYFUNCTION("GOOGLETRANSLATE(M:M, ""en"", ""te"")"),"సింగిల్-సీట్ ఫైటర్")</f>
        <v>సింగిల్-సీట్ ఫైటర్</v>
      </c>
      <c r="P200" s="1" t="s">
        <v>1846</v>
      </c>
      <c r="Q200" s="1" t="str">
        <f>IFERROR(__xludf.DUMMYFUNCTION("GOOGLETRANSLATE(P:P, ""en"", ""te"")"),"హాకర్ విమానం")</f>
        <v>హాకర్ విమానం</v>
      </c>
      <c r="R200" s="1" t="s">
        <v>1847</v>
      </c>
      <c r="U200" s="4">
        <v>14524.0</v>
      </c>
      <c r="V200" s="1" t="s">
        <v>4008</v>
      </c>
      <c r="W200" s="1">
        <v>1.0</v>
      </c>
      <c r="X200" s="1" t="s">
        <v>4009</v>
      </c>
      <c r="Y200" s="1" t="s">
        <v>4010</v>
      </c>
      <c r="Z200" s="1" t="s">
        <v>4011</v>
      </c>
      <c r="AA200" s="1" t="s">
        <v>4012</v>
      </c>
      <c r="AB200" s="1" t="s">
        <v>4013</v>
      </c>
      <c r="AC200" s="1" t="s">
        <v>4014</v>
      </c>
      <c r="AD200" s="1" t="s">
        <v>4015</v>
      </c>
      <c r="AE200" s="1" t="s">
        <v>4016</v>
      </c>
      <c r="AG200" s="1" t="s">
        <v>4017</v>
      </c>
      <c r="AK200" s="1" t="s">
        <v>4018</v>
      </c>
      <c r="AM200" s="1" t="s">
        <v>741</v>
      </c>
      <c r="AN200" s="1" t="str">
        <f>IFERROR(__xludf.DUMMYFUNCTION("GOOGLETRANSLATE(AM:AM, ""en"", ""te"")"),"రాయల్ వైమానిక దళం")</f>
        <v>రాయల్ వైమానిక దళం</v>
      </c>
      <c r="AO200" s="1" t="s">
        <v>742</v>
      </c>
      <c r="AR200" s="1" t="s">
        <v>4019</v>
      </c>
      <c r="AS200" s="1" t="s">
        <v>4020</v>
      </c>
      <c r="AT200" s="1" t="s">
        <v>4021</v>
      </c>
      <c r="AU200" s="1" t="str">
        <f>IFERROR(__xludf.DUMMYFUNCTION("GOOGLETRANSLATE(AT:AT, ""en"", ""te"")"),"12 × .303 లో (7.7 మిమీ) బ్రౌనింగ్ మెషిన్ గన్స్ (1 వ ప్రోటోటైప్ పి 5219) లేదా 4 × 20 మిమీ హిస్పానో ఫిరంగి. (2 వ మరియు సెంటారస్ ప్రోటోటైప్స్ p5224, HG641).")</f>
        <v>12 × .303 లో (7.7 మిమీ) బ్రౌనింగ్ మెషిన్ గన్స్ (1 వ ప్రోటోటైప్ పి 5219) లేదా 4 × 20 మిమీ హిస్పానో ఫిరంగి. (2 వ మరియు సెంటారస్ ప్రోటోటైప్స్ p5224, HG641).</v>
      </c>
      <c r="AZ200" s="1" t="s">
        <v>4022</v>
      </c>
      <c r="BA200" s="1" t="s">
        <v>4023</v>
      </c>
      <c r="BJ200" s="1" t="s">
        <v>4024</v>
      </c>
      <c r="BO200" s="1" t="s">
        <v>410</v>
      </c>
    </row>
    <row r="201">
      <c r="A201" s="1" t="s">
        <v>4025</v>
      </c>
      <c r="B201" s="1" t="str">
        <f>IFERROR(__xludf.DUMMYFUNCTION("GOOGLETRANSLATE(A:A, ""en"", ""te"")"),"పోలికార్పోవ్ ఐటిపి")</f>
        <v>పోలికార్పోవ్ ఐటిపి</v>
      </c>
      <c r="C201" s="1" t="s">
        <v>4026</v>
      </c>
      <c r="D201" s="1" t="str">
        <f>IFERROR(__xludf.DUMMYFUNCTION("GOOGLETRANSLATE(C:C, ""en"", ""te"")"),"పోలికార్పోవ్ ఐటిపి (ఇస్ట్రెబిటెల్ త్యాజోలి పుషెచ్ని; రష్యన్: иастребитель тяжелый пyшечный; 1941 చివరలో మాస్కోపై జర్మన్ అడ్వాన్స్ బలవంతం చేసిన డిజైన్ బ్యూరోను తరలించడం ద్వారా అభివృద్ధి సుదీర్ఘంగా ఉంది. రెండవ నమూనా పూర్తయ్యే సమయానికి సోవియట్లలో యోధులు ఉన్న"&amp;"వారు ఇప్పటికే ఉత్పత్తిలో సమానమైన లేదా మెరుగైన పనితీరుతో ఉన్నారు మరియు ప్రోగ్రామ్ రద్దు చేయబడింది. నవంబర్ 1940 లో, నికోలాయ్ పోలికార్పోవ్ బాంబర్ ఎస్కార్ట్ విధులు మరియు గ్రౌండ్ అటాక్ మిషన్ల కోసం భారీ ఫిరంగి-సాయుధ పోరాట యోధుడిని ప్రతిపాదించాడు. కొత్త ఐటిపి 1,"&amp;"230 కిలోవాట్ల (1,650 హెచ్‌పి) క్లిమోవ్ ఎం -107 పి లేదా మికులిన్ ఎఎమ్ -37 ఇన్లైన్ ఇంజిన్ల చుట్టూ రూపొందించబడింది. రెండు ఆయుధ ఆకృతీకరణలు ప్రణాళిక చేయబడ్డాయి. మొదటిది ప్రొపెల్లర్ హబ్ ద్వారా 37-మిల్లీమీటర్ (1.5 అంగుళాలు) ఫిరంగి కాల్పులు మరియు ఫ్యూజ్‌లేజ్ ముక్"&amp;"కు యొక్క ప్రతి వైపు అమర్చిన రెండు సమకాలీకరించబడిన 20-మిల్లీమీటర్లు (0.79 అంగుళాలు) ష్వాక్ ఫిరంగిని కలిగి ఉంది. 37 మిమీ ఫిరంగికి 50 రౌండ్లు మరియు ష్వాక్‌కు 200 రౌండ్లు ఉన్నాయి. రెండవ కాన్ఫిగరేషన్ 37 మిమీ ఫిరంగికి 200 రౌండ్లతో అదనపు ష్వాక్‌ను ప్రత్యామ్నాయం "&amp;"చేసింది. [1] ఇది రెక్కల క్రింద ఎనిమిది మార్గనిర్దేశం చేయని RS-82 రాకెట్లకు రాక్లు కలిగి ఉంది. [2] ఐటిపి తక్కువ-వింగ్, మిశ్రమ నిర్మాణ మోనోప్లేన్, ఇది 'SHPON', అచ్చుపోసిన బిర్చ్ ప్లైవుడ్ నుండి తయారు చేసిన చెక్క మోనోకోక్ ఫ్యూజ్‌లేజ్‌తో ఉంది. రెండు-స్పేర్ మెట"&amp;"ల్ వింగ్ మూడు విభాగాలలో ఆటోమేటిక్ లీడింగ్ ఎడ్జ్ స్లాట్లతో నిర్మించబడింది. ఇంజిన్ రేడియేటర్లను వింగ్ సెంటర్ విభాగంలో వింగ్ మూలాలలో తీసుకోవడంతో నిర్మించారు, ఆయిల్ కూలర్ ఇంజిన్ కింద ఉంది. వంగిన, వన్-పీస్ విండ్‌షీల్డ్‌లో ఫ్లాట్ ఫ్రంట్ ప్యానెల్ లేదు, ఇది పైలట్"&amp;"‌కు బదులుగా వక్రీకృత వీక్షణను ఇచ్చింది. టెయిల్‌వీల్‌తో సహా సాంప్రదాయిక అండర్ క్యారేజ్ పూర్తిగా ముడుచుకుంటుంది. [1] ఇది వింగ్ సెంటర్ విభాగం యొక్క స్పార్స్ మధ్య ట్యాంకులలో 624 లీటర్లు (137 ఇంప్ గల్; 165 యుఎస్ గాల్) ఇంధనాన్ని కలిగి ఉంది. వెనుక ఫ్యూజ్‌లేజ్, క"&amp;"ాక్‌పిట్ మరియు తోక పోలికార్పోవ్ I-185 ను పోలి ఉన్నాయి. [2] మొదటి ఐటిపి ప్రోటోటైప్ (ఎం -1) అక్టోబర్ 1941 లో 1,300-హార్స్‌పవర్ (970 కిలోవాట్) ఎం -107 పి ఇంజిన్‌తో పూర్తయింది. జర్మన్ దాడుల కారణంగా, ఈ విమానం నోవోసిబిర్స్క్‌కు తరలించబడింది మరియు 23 ఫిబ్రవరి 19"&amp;"42 వరకు దాని మొదటి విమానంలో చేయలేదు. M-107p ఇంజిన్ నమ్మదగని నిరూపించబడింది మరియు 1942 చివరలో M-107A గా మార్చబడింది. 37 mM తుపాకీ మార్పిడిలో తొలగించబడింది. మరో 20 మిమీ తుపాకీ కోసం ఫ్యూజ్‌లేజ్ వైపు అమర్చారు. ఫ్లైట్ టెస్టింగ్ పూర్తి కాలేదు ఎందుకంటే ఎయిర్‌ఫ్ర"&amp;"ేమ్ గ్రౌండ్ స్టాటిక్ టెస్టింగ్ కోసం ఉపయోగించబడింది, [3] కానీ 6,300 మీటర్లు (20,669 అడుగులు) గరిష్ట వేగం 655 కిమీ/గం (407 mph) గా ఉంది, ఇది 5,000 మీటర్ల (16,404 అడుగులు) 5.9 నిమిషాలు. [2] రెండవ ఐటిపి ప్రోటోటైప్ (ఎం -2) 1942 లో నిర్మించబడింది మరియు మికులిన్"&amp;" ఎఎమ్ -37 ఇంజిన్‌తో అమర్చబడింది, ఇది నమ్మదగనిదిగా నిరూపించబడింది మరియు స్థానంలో 1,345 కిలోవాట్ల (1,800 హెచ్‌పి) మికులిన్ ఎఎమ్ -39 డిసెంబరుతో భర్తీ చేయబడింది. ఇది మొదట 23 నవంబర్ 1943 న ప్రయాణించింది, కాని తయారీదారు యొక్క విమాన పరీక్షలు జూన్ 1944 వరకు పూర్త"&amp;"ి కాలేదు. అదే స్థాయి పనితీరుతో అనేక ఇతర విమానాలు ఇప్పటికే అందుబాటులో ఉన్నందున, అది ఉత్పత్తిలో ఉంచబడలేదు. [4] గోర్డాన్, సోవియట్ ఎయిర్ పవర్ ఫ్రమ్ సోవియట్ ఎయిర్ పవర్ ప్రపంచ యుద్ధం")</f>
        <v>పోలికార్పోవ్ ఐటిపి (ఇస్ట్రెబిటెల్ త్యాజోలి పుషెచ్ని; రష్యన్: иастребитель тяжелый пyшечный; 1941 చివరలో మాస్కోపై జర్మన్ అడ్వాన్స్ బలవంతం చేసిన డిజైన్ బ్యూరోను తరలించడం ద్వారా అభివృద్ధి సుదీర్ఘంగా ఉంది. రెండవ నమూనా పూర్తయ్యే సమయానికి సోవియట్లలో యోధులు ఉన్నవారు ఇప్పటికే ఉత్పత్తిలో సమానమైన లేదా మెరుగైన పనితీరుతో ఉన్నారు మరియు ప్రోగ్రామ్ రద్దు చేయబడింది. నవంబర్ 1940 లో, నికోలాయ్ పోలికార్పోవ్ బాంబర్ ఎస్కార్ట్ విధులు మరియు గ్రౌండ్ అటాక్ మిషన్ల కోసం భారీ ఫిరంగి-సాయుధ పోరాట యోధుడిని ప్రతిపాదించాడు. కొత్త ఐటిపి 1,230 కిలోవాట్ల (1,650 హెచ్‌పి) క్లిమోవ్ ఎం -107 పి లేదా మికులిన్ ఎఎమ్ -37 ఇన్లైన్ ఇంజిన్ల చుట్టూ రూపొందించబడింది. రెండు ఆయుధ ఆకృతీకరణలు ప్రణాళిక చేయబడ్డాయి. మొదటిది ప్రొపెల్లర్ హబ్ ద్వారా 37-మిల్లీమీటర్ (1.5 అంగుళాలు) ఫిరంగి కాల్పులు మరియు ఫ్యూజ్‌లేజ్ ముక్కు యొక్క ప్రతి వైపు అమర్చిన రెండు సమకాలీకరించబడిన 20-మిల్లీమీటర్లు (0.79 అంగుళాలు) ష్వాక్ ఫిరంగిని కలిగి ఉంది. 37 మిమీ ఫిరంగికి 50 రౌండ్లు మరియు ష్వాక్‌కు 200 రౌండ్లు ఉన్నాయి. రెండవ కాన్ఫిగరేషన్ 37 మిమీ ఫిరంగికి 200 రౌండ్లతో అదనపు ష్వాక్‌ను ప్రత్యామ్నాయం చేసింది. [1] ఇది రెక్కల క్రింద ఎనిమిది మార్గనిర్దేశం చేయని RS-82 రాకెట్లకు రాక్లు కలిగి ఉంది. [2] ఐటిపి తక్కువ-వింగ్, మిశ్రమ నిర్మాణ మోనోప్లేన్, ఇది 'SHPON', అచ్చుపోసిన బిర్చ్ ప్లైవుడ్ నుండి తయారు చేసిన చెక్క మోనోకోక్ ఫ్యూజ్‌లేజ్‌తో ఉంది. రెండు-స్పేర్ మెటల్ వింగ్ మూడు విభాగాలలో ఆటోమేటిక్ లీడింగ్ ఎడ్జ్ స్లాట్లతో నిర్మించబడింది. ఇంజిన్ రేడియేటర్లను వింగ్ సెంటర్ విభాగంలో వింగ్ మూలాలలో తీసుకోవడంతో నిర్మించారు, ఆయిల్ కూలర్ ఇంజిన్ కింద ఉంది. వంగిన, వన్-పీస్ విండ్‌షీల్డ్‌లో ఫ్లాట్ ఫ్రంట్ ప్యానెల్ లేదు, ఇది పైలట్‌కు బదులుగా వక్రీకృత వీక్షణను ఇచ్చింది. టెయిల్‌వీల్‌తో సహా సాంప్రదాయిక అండర్ క్యారేజ్ పూర్తిగా ముడుచుకుంటుంది. [1] ఇది వింగ్ సెంటర్ విభాగం యొక్క స్పార్స్ మధ్య ట్యాంకులలో 624 లీటర్లు (137 ఇంప్ గల్; 165 యుఎస్ గాల్) ఇంధనాన్ని కలిగి ఉంది. వెనుక ఫ్యూజ్‌లేజ్, కాక్‌పిట్ మరియు తోక పోలికార్పోవ్ I-185 ను పోలి ఉన్నాయి. [2] మొదటి ఐటిపి ప్రోటోటైప్ (ఎం -1) అక్టోబర్ 1941 లో 1,300-హార్స్‌పవర్ (970 కిలోవాట్) ఎం -107 పి ఇంజిన్‌తో పూర్తయింది. జర్మన్ దాడుల కారణంగా, ఈ విమానం నోవోసిబిర్స్క్‌కు తరలించబడింది మరియు 23 ఫిబ్రవరి 1942 వరకు దాని మొదటి విమానంలో చేయలేదు. M-107p ఇంజిన్ నమ్మదగని నిరూపించబడింది మరియు 1942 చివరలో M-107A గా మార్చబడింది. 37 mM తుపాకీ మార్పిడిలో తొలగించబడింది. మరో 20 మిమీ తుపాకీ కోసం ఫ్యూజ్‌లేజ్ వైపు అమర్చారు. ఫ్లైట్ టెస్టింగ్ పూర్తి కాలేదు ఎందుకంటే ఎయిర్‌ఫ్రేమ్ గ్రౌండ్ స్టాటిక్ టెస్టింగ్ కోసం ఉపయోగించబడింది, [3] కానీ 6,300 మీటర్లు (20,669 అడుగులు) గరిష్ట వేగం 655 కిమీ/గం (407 mph) గా ఉంది, ఇది 5,000 మీటర్ల (16,404 అడుగులు) 5.9 నిమిషాలు. [2] రెండవ ఐటిపి ప్రోటోటైప్ (ఎం -2) 1942 లో నిర్మించబడింది మరియు మికులిన్ ఎఎమ్ -37 ఇంజిన్‌తో అమర్చబడింది, ఇది నమ్మదగనిదిగా నిరూపించబడింది మరియు స్థానంలో 1,345 కిలోవాట్ల (1,800 హెచ్‌పి) మికులిన్ ఎఎమ్ -39 డిసెంబరుతో భర్తీ చేయబడింది. ఇది మొదట 23 నవంబర్ 1943 న ప్రయాణించింది, కాని తయారీదారు యొక్క విమాన పరీక్షలు జూన్ 1944 వరకు పూర్తి కాలేదు. అదే స్థాయి పనితీరుతో అనేక ఇతర విమానాలు ఇప్పటికే అందుబాటులో ఉన్నందున, అది ఉత్పత్తిలో ఉంచబడలేదు. [4] గోర్డాన్, సోవియట్ ఎయిర్ పవర్ ఫ్రమ్ సోవియట్ ఎయిర్ పవర్ ప్రపంచ యుద్ధం</v>
      </c>
      <c r="E201" s="1" t="s">
        <v>4027</v>
      </c>
      <c r="M201" s="1" t="s">
        <v>173</v>
      </c>
      <c r="N201" s="1" t="str">
        <f>IFERROR(__xludf.DUMMYFUNCTION("GOOGLETRANSLATE(M:M, ""en"", ""te"")"),"యుద్ధ")</f>
        <v>యుద్ధ</v>
      </c>
      <c r="P201" s="1" t="s">
        <v>4028</v>
      </c>
      <c r="Q201" s="1" t="str">
        <f>IFERROR(__xludf.DUMMYFUNCTION("GOOGLETRANSLATE(P:P, ""en"", ""te"")"),"పోలికార్పోవ్")</f>
        <v>పోలికార్పోవ్</v>
      </c>
      <c r="R201" s="2" t="s">
        <v>4029</v>
      </c>
      <c r="U201" s="4">
        <v>15395.0</v>
      </c>
      <c r="V201" s="1">
        <v>2.0</v>
      </c>
      <c r="W201" s="1">
        <v>1.0</v>
      </c>
      <c r="X201" s="1" t="s">
        <v>4030</v>
      </c>
      <c r="Y201" s="1" t="s">
        <v>1961</v>
      </c>
      <c r="AA201" s="1" t="s">
        <v>4031</v>
      </c>
      <c r="AB201" s="1" t="s">
        <v>4032</v>
      </c>
      <c r="AC201" s="1" t="s">
        <v>4033</v>
      </c>
      <c r="AD201" s="1" t="s">
        <v>4034</v>
      </c>
      <c r="AF201" s="1" t="s">
        <v>4035</v>
      </c>
      <c r="AG201" s="1" t="s">
        <v>3956</v>
      </c>
      <c r="AI201" s="1" t="s">
        <v>207</v>
      </c>
      <c r="AK201" s="1" t="s">
        <v>4036</v>
      </c>
      <c r="AR201" s="1" t="s">
        <v>4037</v>
      </c>
      <c r="AT201" s="1" t="s">
        <v>4038</v>
      </c>
      <c r="AU201" s="1" t="str">
        <f>IFERROR(__xludf.DUMMYFUNCTION("GOOGLETRANSLATE(AT:AT, ""en"", ""te"")"),"3 × 20 మిమీ ష్వాక్ ఫిరంగులు, 200 ఆర్‌పిజి")</f>
        <v>3 × 20 మిమీ ష్వాక్ ఫిరంగులు, 200 ఆర్‌పిజి</v>
      </c>
      <c r="BA201" s="1" t="s">
        <v>3929</v>
      </c>
      <c r="BG201" s="1" t="s">
        <v>1323</v>
      </c>
      <c r="BH201" s="1" t="s">
        <v>3480</v>
      </c>
      <c r="DA201" s="1" t="s">
        <v>4039</v>
      </c>
    </row>
  </sheetData>
  <hyperlinks>
    <hyperlink r:id="rId1" ref="O3"/>
    <hyperlink r:id="rId2" ref="R3"/>
    <hyperlink r:id="rId3" ref="R4"/>
    <hyperlink r:id="rId4" ref="R5"/>
    <hyperlink r:id="rId5" ref="R7"/>
    <hyperlink r:id="rId6" ref="BF9"/>
    <hyperlink r:id="rId7" ref="BH11"/>
    <hyperlink r:id="rId8" ref="R13"/>
    <hyperlink r:id="rId9" ref="AO14"/>
    <hyperlink r:id="rId10" ref="R16"/>
    <hyperlink r:id="rId11" ref="BY18"/>
    <hyperlink r:id="rId12" ref="BH19"/>
    <hyperlink r:id="rId13" ref="R20"/>
    <hyperlink r:id="rId14" ref="R21"/>
    <hyperlink r:id="rId15" ref="R22"/>
    <hyperlink r:id="rId16" ref="O23"/>
    <hyperlink r:id="rId17" ref="R23"/>
    <hyperlink r:id="rId18" ref="BH23"/>
    <hyperlink r:id="rId19" ref="CD25"/>
    <hyperlink r:id="rId20" ref="BF26"/>
    <hyperlink r:id="rId21" ref="O27"/>
    <hyperlink r:id="rId22" ref="BH27"/>
    <hyperlink r:id="rId23" ref="CD30"/>
    <hyperlink r:id="rId24" ref="CK30"/>
    <hyperlink r:id="rId25" ref="R32"/>
    <hyperlink r:id="rId26" ref="BH32"/>
    <hyperlink r:id="rId27" ref="R33"/>
    <hyperlink r:id="rId28" ref="O34"/>
    <hyperlink r:id="rId29" ref="BH38"/>
    <hyperlink r:id="rId30" ref="R39"/>
    <hyperlink r:id="rId31" ref="BH41"/>
    <hyperlink r:id="rId32" ref="BH42"/>
    <hyperlink r:id="rId33" ref="BF47"/>
    <hyperlink r:id="rId34" ref="CK47"/>
    <hyperlink r:id="rId35" ref="R48"/>
    <hyperlink r:id="rId36" ref="R49"/>
    <hyperlink r:id="rId37" ref="R50"/>
    <hyperlink r:id="rId38" ref="BF50"/>
    <hyperlink r:id="rId39" ref="BH50"/>
    <hyperlink r:id="rId40" ref="CD51"/>
    <hyperlink r:id="rId41" ref="BH54"/>
    <hyperlink r:id="rId42" ref="CD55"/>
    <hyperlink r:id="rId43" ref="R56"/>
    <hyperlink r:id="rId44" ref="CD59"/>
    <hyperlink r:id="rId45" ref="R60"/>
    <hyperlink r:id="rId46" ref="AO60"/>
    <hyperlink r:id="rId47" ref="R62"/>
    <hyperlink r:id="rId48" ref="BH63"/>
    <hyperlink r:id="rId49" ref="BH64"/>
    <hyperlink r:id="rId50" ref="R65"/>
    <hyperlink r:id="rId51" ref="R66"/>
    <hyperlink r:id="rId52" ref="O67"/>
    <hyperlink r:id="rId53" ref="BH67"/>
    <hyperlink r:id="rId54" ref="CD69"/>
    <hyperlink r:id="rId55" ref="CK69"/>
    <hyperlink r:id="rId56" ref="BH71"/>
    <hyperlink r:id="rId57" ref="BH72"/>
    <hyperlink r:id="rId58" ref="R75"/>
    <hyperlink r:id="rId59" ref="AO75"/>
    <hyperlink r:id="rId60" ref="BF75"/>
    <hyperlink r:id="rId61" ref="BH75"/>
    <hyperlink r:id="rId62" ref="R76"/>
    <hyperlink r:id="rId63" ref="R80"/>
    <hyperlink r:id="rId64" ref="CK81"/>
    <hyperlink r:id="rId65" ref="BH82"/>
    <hyperlink r:id="rId66" ref="R84"/>
    <hyperlink r:id="rId67" ref="BF84"/>
    <hyperlink r:id="rId68" ref="R86"/>
    <hyperlink r:id="rId69" ref="O87"/>
    <hyperlink r:id="rId70" ref="R89"/>
    <hyperlink r:id="rId71" ref="AO89"/>
    <hyperlink r:id="rId72" ref="R91"/>
    <hyperlink r:id="rId73" ref="BH91"/>
    <hyperlink r:id="rId74" ref="O93"/>
    <hyperlink r:id="rId75" ref="R93"/>
    <hyperlink r:id="rId76" ref="BH94"/>
    <hyperlink r:id="rId77" ref="BF95"/>
    <hyperlink r:id="rId78" ref="R99"/>
    <hyperlink r:id="rId79" ref="BH99"/>
    <hyperlink r:id="rId80" ref="R102"/>
    <hyperlink r:id="rId81" ref="R103"/>
    <hyperlink r:id="rId82" ref="BH103"/>
    <hyperlink r:id="rId83" ref="R105"/>
    <hyperlink r:id="rId84" ref="CD105"/>
    <hyperlink r:id="rId85" ref="CD106"/>
    <hyperlink r:id="rId86" ref="CK106"/>
    <hyperlink r:id="rId87" ref="O107"/>
    <hyperlink r:id="rId88" ref="R108"/>
    <hyperlink r:id="rId89" ref="R110"/>
    <hyperlink r:id="rId90" ref="R111"/>
    <hyperlink r:id="rId91" ref="R113"/>
    <hyperlink r:id="rId92" ref="BD114"/>
    <hyperlink r:id="rId93" ref="BH114"/>
    <hyperlink r:id="rId94" ref="R116"/>
    <hyperlink r:id="rId95" ref="R117"/>
    <hyperlink r:id="rId96" ref="R118"/>
    <hyperlink r:id="rId97" ref="R122"/>
    <hyperlink r:id="rId98" ref="R123"/>
    <hyperlink r:id="rId99" ref="BH124"/>
    <hyperlink r:id="rId100" ref="R125"/>
    <hyperlink r:id="rId101" ref="R126"/>
    <hyperlink r:id="rId102" ref="R127"/>
    <hyperlink r:id="rId103" ref="AO128"/>
    <hyperlink r:id="rId104" ref="R129"/>
    <hyperlink r:id="rId105" ref="R133"/>
    <hyperlink r:id="rId106" ref="R136"/>
    <hyperlink r:id="rId107" ref="O137"/>
    <hyperlink r:id="rId108" ref="AO137"/>
    <hyperlink r:id="rId109" ref="CD138"/>
    <hyperlink r:id="rId110" ref="BH142"/>
    <hyperlink r:id="rId111" ref="R143"/>
    <hyperlink r:id="rId112" ref="R144"/>
    <hyperlink r:id="rId113" ref="BH144"/>
    <hyperlink r:id="rId114" ref="R147"/>
    <hyperlink r:id="rId115" ref="R149"/>
    <hyperlink r:id="rId116" ref="BH150"/>
    <hyperlink r:id="rId117" ref="BH151"/>
    <hyperlink r:id="rId118" ref="R152"/>
    <hyperlink r:id="rId119" ref="BH152"/>
    <hyperlink r:id="rId120" ref="R153"/>
    <hyperlink r:id="rId121" ref="BF153"/>
    <hyperlink r:id="rId122" ref="CK153"/>
    <hyperlink r:id="rId123" ref="EU153"/>
    <hyperlink r:id="rId124" ref="BH155"/>
    <hyperlink r:id="rId125" ref="R156"/>
    <hyperlink r:id="rId126" ref="BF156"/>
    <hyperlink r:id="rId127" ref="R158"/>
    <hyperlink r:id="rId128" ref="BH158"/>
    <hyperlink r:id="rId129" ref="R162"/>
    <hyperlink r:id="rId130" ref="BF163"/>
    <hyperlink r:id="rId131" ref="CK163"/>
    <hyperlink r:id="rId132" ref="R164"/>
    <hyperlink r:id="rId133" ref="R169"/>
    <hyperlink r:id="rId134" ref="R170"/>
    <hyperlink r:id="rId135" ref="BH171"/>
    <hyperlink r:id="rId136" ref="R172"/>
    <hyperlink r:id="rId137" ref="BH175"/>
    <hyperlink r:id="rId138" ref="R176"/>
    <hyperlink r:id="rId139" ref="O177"/>
    <hyperlink r:id="rId140" ref="BH178"/>
    <hyperlink r:id="rId141" ref="BH179"/>
    <hyperlink r:id="rId142" ref="BH180"/>
    <hyperlink r:id="rId143" ref="BH181"/>
    <hyperlink r:id="rId144" ref="AO184"/>
    <hyperlink r:id="rId145" ref="R186"/>
    <hyperlink r:id="rId146" ref="BF187"/>
    <hyperlink r:id="rId147" ref="CK189"/>
    <hyperlink r:id="rId148" ref="EU189"/>
    <hyperlink r:id="rId149" ref="R192"/>
    <hyperlink r:id="rId150" ref="AO192"/>
    <hyperlink r:id="rId151" ref="R195"/>
    <hyperlink r:id="rId152" ref="R196"/>
    <hyperlink r:id="rId153" ref="BH196"/>
    <hyperlink r:id="rId154" ref="O197"/>
    <hyperlink r:id="rId155" ref="R198"/>
    <hyperlink r:id="rId156" ref="R199"/>
    <hyperlink r:id="rId157" ref="BH199"/>
    <hyperlink r:id="rId158" ref="R201"/>
  </hyperlinks>
  <drawing r:id="rId159"/>
</worksheet>
</file>