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600" sheetId="1" r:id="rId4"/>
  </sheets>
  <definedNames/>
  <calcPr/>
</workbook>
</file>

<file path=xl/sharedStrings.xml><?xml version="1.0" encoding="utf-8"?>
<sst xmlns="http://schemas.openxmlformats.org/spreadsheetml/2006/main" count="4463" uniqueCount="3647">
  <si>
    <t>name</t>
  </si>
  <si>
    <t>Description</t>
  </si>
  <si>
    <t>Role</t>
  </si>
  <si>
    <t>Manufacturer</t>
  </si>
  <si>
    <t>Manufacturerlink</t>
  </si>
  <si>
    <t>Designer</t>
  </si>
  <si>
    <t>Designerlink</t>
  </si>
  <si>
    <t>First flight</t>
  </si>
  <si>
    <t>Introduction</t>
  </si>
  <si>
    <t>Number built</t>
  </si>
  <si>
    <t>Variants</t>
  </si>
  <si>
    <t>Crew</t>
  </si>
  <si>
    <t>Length</t>
  </si>
  <si>
    <t>Wingspan</t>
  </si>
  <si>
    <t>Height</t>
  </si>
  <si>
    <t>Wing area</t>
  </si>
  <si>
    <t>Empty weight</t>
  </si>
  <si>
    <t>Gross weight</t>
  </si>
  <si>
    <t>Powerplant</t>
  </si>
  <si>
    <t>Maximum speed</t>
  </si>
  <si>
    <t>Range</t>
  </si>
  <si>
    <t>Service ceiling</t>
  </si>
  <si>
    <t>img</t>
  </si>
  <si>
    <t>Status</t>
  </si>
  <si>
    <t>Primary user</t>
  </si>
  <si>
    <t>Primary userlink</t>
  </si>
  <si>
    <t>Developed from</t>
  </si>
  <si>
    <t>Developed fromlink</t>
  </si>
  <si>
    <t>Developed into</t>
  </si>
  <si>
    <t>Developed intolink</t>
  </si>
  <si>
    <t>Max takeoff weight</t>
  </si>
  <si>
    <t>Propellers</t>
  </si>
  <si>
    <t>Rate of climb</t>
  </si>
  <si>
    <t>Guns</t>
  </si>
  <si>
    <t>National origin</t>
  </si>
  <si>
    <t>Endurance</t>
  </si>
  <si>
    <t>Time to altitude</t>
  </si>
  <si>
    <t>Retired</t>
  </si>
  <si>
    <t>Produced</t>
  </si>
  <si>
    <t>Cruise speed</t>
  </si>
  <si>
    <t>Bombs</t>
  </si>
  <si>
    <t>Introductionlink</t>
  </si>
  <si>
    <t>Primary users</t>
  </si>
  <si>
    <t>Primary userslink</t>
  </si>
  <si>
    <t>Number builtlink</t>
  </si>
  <si>
    <t>Capacity</t>
  </si>
  <si>
    <t>Aspect ratio</t>
  </si>
  <si>
    <t>Airfoil</t>
  </si>
  <si>
    <t>Fuel capacity</t>
  </si>
  <si>
    <t>Fuel consumption</t>
  </si>
  <si>
    <t>Take-off run</t>
  </si>
  <si>
    <t>Landing run</t>
  </si>
  <si>
    <t>Wing loading</t>
  </si>
  <si>
    <t>Thrust/weight</t>
  </si>
  <si>
    <t>Project for</t>
  </si>
  <si>
    <t>Project forlink</t>
  </si>
  <si>
    <t>Issued by</t>
  </si>
  <si>
    <t>Issued bylink</t>
  </si>
  <si>
    <t>Outcome</t>
  </si>
  <si>
    <t>Predecessor programs</t>
  </si>
  <si>
    <t>Predecessor programslink</t>
  </si>
  <si>
    <t>Successor programs</t>
  </si>
  <si>
    <t>Successor programslink</t>
  </si>
  <si>
    <t>Combat radius</t>
  </si>
  <si>
    <t>Ferry range</t>
  </si>
  <si>
    <t>Rolelink</t>
  </si>
  <si>
    <t>National originlink</t>
  </si>
  <si>
    <t>Retiredlink</t>
  </si>
  <si>
    <t>Power/mass</t>
  </si>
  <si>
    <t>Minimum level speed</t>
  </si>
  <si>
    <t>Take-off distance</t>
  </si>
  <si>
    <t>Landing distance</t>
  </si>
  <si>
    <t>Variantslink</t>
  </si>
  <si>
    <t>First flightlink</t>
  </si>
  <si>
    <t>g limits</t>
  </si>
  <si>
    <t>Diameter</t>
  </si>
  <si>
    <t>Main rotor diameter</t>
  </si>
  <si>
    <t>Main rotor area</t>
  </si>
  <si>
    <t>Stall speed</t>
  </si>
  <si>
    <t>Missiles</t>
  </si>
  <si>
    <t>Never exceed speed</t>
  </si>
  <si>
    <t>Full fuel payload</t>
  </si>
  <si>
    <t>Type</t>
  </si>
  <si>
    <t>Typelink</t>
  </si>
  <si>
    <t>Construction number</t>
  </si>
  <si>
    <t>Serial</t>
  </si>
  <si>
    <t>Owners and operators</t>
  </si>
  <si>
    <t>Owners and operatorslink</t>
  </si>
  <si>
    <t>In service</t>
  </si>
  <si>
    <t>Fate</t>
  </si>
  <si>
    <t>Preserved at</t>
  </si>
  <si>
    <t>Preserved atlink</t>
  </si>
  <si>
    <t>Width</t>
  </si>
  <si>
    <t>Takeoff run to 50 ft (15 m)</t>
  </si>
  <si>
    <t>Landing run from 50 ft (15 m)</t>
  </si>
  <si>
    <t>Upper wingspan</t>
  </si>
  <si>
    <t>Lower wingspan</t>
  </si>
  <si>
    <t>Aerotow speed</t>
  </si>
  <si>
    <t>Rate of sink</t>
  </si>
  <si>
    <t>Hardpoints</t>
  </si>
  <si>
    <t>Operating altitude</t>
  </si>
  <si>
    <t>Producedlink</t>
  </si>
  <si>
    <t>Design group</t>
  </si>
  <si>
    <t>Design grouplink</t>
  </si>
  <si>
    <t>Rockets</t>
  </si>
  <si>
    <t>Maximum glide ratio</t>
  </si>
  <si>
    <t>Landing speed</t>
  </si>
  <si>
    <t>Landing speed (no flaps)</t>
  </si>
  <si>
    <t>Takeoff run</t>
  </si>
  <si>
    <t>Absolute ceiling</t>
  </si>
  <si>
    <t>Flight Load Factor</t>
  </si>
  <si>
    <t>Combat range</t>
  </si>
  <si>
    <t>Takeoff distance to 50 ft (15 m)</t>
  </si>
  <si>
    <t>Landing distance from 50 ft (15 m)</t>
  </si>
  <si>
    <t>Landing  run</t>
  </si>
  <si>
    <t>Disk loading</t>
  </si>
  <si>
    <t>Takeoff run to 15 m (50 ft)</t>
  </si>
  <si>
    <t>Other name(s)</t>
  </si>
  <si>
    <t>Manufactured</t>
  </si>
  <si>
    <t>Useful lift</t>
  </si>
  <si>
    <t>Focke-Wulf Fw 47 Höhengeier</t>
  </si>
  <si>
    <t>The Focke-Wulf Fw 47 Höhengeier (German: "Vulture"), known internally to Focke-Wulf as the A 47, was a meteorological aircraft developed in Germany in 1931. It was a parasol-wing monoplane of largely conventional design, unusual only in the expansiveness of its wing area. Tested first by the Reichsverband der Deutschen Luftfahrtindustrie, and then the weather station at Hamburg, the type was ordered into production to equip ten major weather stations around Germany. General characteristics Performance</t>
  </si>
  <si>
    <t>Weather plane</t>
  </si>
  <si>
    <t>Focke-Wulf</t>
  </si>
  <si>
    <t>https://en.wikipedia.org/Focke-Wulf</t>
  </si>
  <si>
    <t>Wilhelm Bansemir</t>
  </si>
  <si>
    <t>https://en.wikipedia.org/Wilhelm Bansemir</t>
  </si>
  <si>
    <t>{'A 47a': ' prototype with ', 'Fw 47C': ' production version with Argus As 10C engine', 'Fw 47D': ' production version with Argus As 10D engine', 'Fw 47E': ' production version with Argus As 10E engine'}</t>
  </si>
  <si>
    <t>two, pilot and observer</t>
  </si>
  <si>
    <t>10.55 m (34 ft 7 in)</t>
  </si>
  <si>
    <t>17.75 m (58 ft 3 in)</t>
  </si>
  <si>
    <t>3.04 m (10 ft 0 in)</t>
  </si>
  <si>
    <t>35.0 m2 (377 sq ft)</t>
  </si>
  <si>
    <t>1,065 kg (2,350 lb)</t>
  </si>
  <si>
    <t>1,580 kg (3,480 lb)</t>
  </si>
  <si>
    <t>1 × Argus As 10C , 180 kW (240 hp)</t>
  </si>
  <si>
    <t>190 km/h (120 mph, 100 kn)</t>
  </si>
  <si>
    <t>640 km (400 mi, 350 nmi)</t>
  </si>
  <si>
    <t>5,600 m (18,400 ft)</t>
  </si>
  <si>
    <t>Martin-Baker MB 3</t>
  </si>
  <si>
    <t>The Martin-Baker MB 3 was a British prototype fighter aircraft, developed from Martin-Baker’s earlier private ventures, the MB 1 and the MB 2. The design was notable for its heavy armament of six 20 mm Hispano cannons. The fatal crash of the only prototype led to the cancellation of the programme. The design would carry over into a planned MB 4, but this cancelled in favour of a moderate re-design in the form of the MB 5. Using lessons learned from the MB 1 and MB 2, James Martin and Captain Valentine Baker capitalised in developing the design and construction to produce a new design, the MB 3, which was powered by a 2,000 hp Napier Sabre 24-cylinder, H-type engine, driving a de Havilland variable-pitch three-bladed propeller. The MB 3 was to meet an Air Ministry fighter specification. It was armed with six 20 millimetres (0.79 in) cannon mounted in the wings, each with 200 rounds of ammunition, which made it the most heavily-armed fighter in existence: for ease of maintenance the armament was easily accessible. Three were ordered to specification F.18/39 which was written for the design.[1] While retaining the essential characteristics of the earlier designs, MB 3 included many new features: the fuselage primary structure was still the round steel tube arrangement but metal panels had taken the place of wood and fabric of earlier models. The wing construction integrated torsion-box construction and a laminated steel spar, would give a strong and stiff structure with minimum flexing.[1] Attention to detail extended to a Martin-designed pneumatically-controlled undercarriage that was simple, sturdy, effective and reliable.[1] With the wing flaps also pneumatically operated, the need for hydraulics, with all their attendant operational hazards and maintenance problems, was eliminated. Underwing radiators had the coolant radiator on the starboard and the oil cooler on the port side.[1] Then listed as "Experimental Aeroplane No.120" and with the serial number R2492, the MB 3 was temporarily stationed at 26 OTU (Operational Training Unit – RAF Wing in Buckinghamshire) for trials and first flew on 31 August 1942.[1] The tests were supervised by Group Captain Snaith and observed by, amongst others, Air Vice Marshals Linnell and Burton. Following its successful first flight, undertaken by Captain Baker, the next series of test flights revealed the MB 3 to be highly manoeuvrable and easy to fly, but on 12 September 1942, the engine failed soon after take-off and Captain Baker, trying to save the aircraft by executing a difficult forced landing, crashed in a field and was killed.[1] The Unit Report states, Capt. Baker had just got airborne, when he had immediate loss of power. In trying to save the aircraft, he made a forced landing in a field, but hit a tree stump and was killed.The subsequent Court of Inquiry found the cause to be "...engine failure due to a broken sleeve drive crank in the engine." Rumours suggested that the Napier Sabre engine used had been overheating on the ground. Ground-crew George Bignall recalled "Although nobody was allowed into the aircraft hangar, we were able to see it during its testing time. It was very fast, with Captain Baker flying very close to us at times, shooting up the runway very low."  Of the day of the accident he said, "I was doing a modification on dispersals, when Captain Baker took off towards Stewkley. I watched him climb, then, suddenly, the engine cut out and he crashed, trying to land." Civilian John Thornton also witnessed the accident, Two fields from where Morris and I were harvesting, there was a stack of newly-threshed straw. The MB3 hit this and burst into flame. 'Bunny' Winter, the bailiff of Cold Harbour Farm, beat us to the crash, but we were too late to rescue Captain Baker in the fierce fire.The Unit Report states that Mr Winter actually managed to remove Capt. Baker's body from the aircraft. Due to various delays and late delivery, the Ministry considered the design outdated and there was no production order.[2] Despite the loss of the sole prototype, the MB 3 design was not abandoned and Martin decided to design the MB 4, powered by a Griffon engine. This project was eventually dropped in favour of an entirely new design, which became the Martin-Baker MB 5. The MB 3 design could have been developed into a good fighter aircraft. Martin felt the personal loss of his best friend and partner and "many consider that it was this painful tragedy that really fired the passionate interest in the safety of aircrews, which was later to become the very pivot of his life".[3] He devoted the remainder of his life to the invention and development of the Martin-Baker ejection seats (the company retained the name Martin-Baker as a tribute to their lost co-founder). Data from Jane’s Fighting Aircraft of World War II,[4] British Aircraft of World War II[3]General characteristics Performance Armament  Related development Aircraft of comparable role, configuration, and era</t>
  </si>
  <si>
    <t>Fighter</t>
  </si>
  <si>
    <t>Martin-Baker</t>
  </si>
  <si>
    <t>https://en.wikipedia.org/Martin-Baker</t>
  </si>
  <si>
    <t>James Martin</t>
  </si>
  <si>
    <t>35 ft 0 in (10.67 m)</t>
  </si>
  <si>
    <t>35 ft 4 in (10.77 m)</t>
  </si>
  <si>
    <t>15 ft 0 in (4.57 m)</t>
  </si>
  <si>
    <t>262 sq ft (24.3 m2)</t>
  </si>
  <si>
    <t>9,233 lb (4,188 kg)</t>
  </si>
  <si>
    <t>11,497 lb (5,215 kg)</t>
  </si>
  <si>
    <t>1 × Napier Sabre H-24 liquid-cooled piston engine, 2,000 hp (1,500 kW)</t>
  </si>
  <si>
    <t>415 mph (668 km/h, 361 kn) at 20,000 ft (6,096 m)</t>
  </si>
  <si>
    <t>1,100 mi (1,800 km, 960 nmi)</t>
  </si>
  <si>
    <t>40,000 ft (12,000 m)</t>
  </si>
  <si>
    <t>//upload.wikimedia.org/wikipedia/commons/thumb/1/18/MB3.jpg/300px-MB3.jpg</t>
  </si>
  <si>
    <t>Experimental</t>
  </si>
  <si>
    <t>Royal Air Force (intended)</t>
  </si>
  <si>
    <t>https://en.wikipedia.org/Royal Air Force (intended)</t>
  </si>
  <si>
    <t>Martin-Baker MB 1Martin-Baker MB 2</t>
  </si>
  <si>
    <t>https://en.wikipedia.org/Martin-Baker MB 1Martin-Baker MB 2</t>
  </si>
  <si>
    <t>Martin-Baker MB 5</t>
  </si>
  <si>
    <t>https://en.wikipedia.org/Martin-Baker MB 5</t>
  </si>
  <si>
    <t>12,090 lb (5,484 kg)</t>
  </si>
  <si>
    <t>3-bladed de Havilland-Hydromatic constant-speed propeller</t>
  </si>
  <si>
    <t>3,800 ft/min (19 m/s)</t>
  </si>
  <si>
    <t>6× 20 mm Hispano Mk.II cannon</t>
  </si>
  <si>
    <t>Armstrong Whitworth Scimitar</t>
  </si>
  <si>
    <t>The Armstrong Whitworth A.W.35 Scimitar was a British single-engine biplane fighter aircraft designed and built by Armstrong Whitworth Aircraft. Four Scimitars were produced for the Norwegian Army Air Service and were delivered in 1936. The A.W.35 Scimitar was a development of Armstrong Whitworth's earlier Armstrong Whitworth A.W.16 fighter, powered by an Armstrong Siddeley Panther engine, with a lowered nose decking and an enlarged fin and rudder. The first prototype (G-ACCD) was a modification of the second A.W.16, and first flew in this form on 29 April 1935.[1] A second prototype (G-ADBL) was constructed by converting another A.W.16.[2] Four Scimitars were ordered for the Norwegian Army Air Service, and an agreement signed for licence production at the Norwegian Army Aircraft Factory at Kjeller. After testing by the A &amp; AEE at Martlesham Heath in late 1935, the four Scimitars were delivered to Norway in 1936.[1][2] The licence agreement was cancelled later that year when it was found that the aircraft was unsuitable for operation on skis without further design changes. The Scimitars remained in use in the training role at the outbreak of the Second World War.[2] When the Germans invaded in 1940 the Scimitars were all undergoing maintenance and could not be made operational in time to see combat.[citation needed] The second prototype Scimitar was preserved by Armstrong Whitworth at its Whitley factory until 1958, when it was scrapped.[3][4] Data from The British Fighter since 1912 [1]General characteristics Performance Armament  Related development</t>
  </si>
  <si>
    <t>Armstrong Whitworth</t>
  </si>
  <si>
    <t>https://en.wikipedia.org/Armstrong Whitworth</t>
  </si>
  <si>
    <t>25 ft 0 in (7.62 m)</t>
  </si>
  <si>
    <t>33 ft 0 in (10.06 m)</t>
  </si>
  <si>
    <t>12 ft 0 in (3.66 m)</t>
  </si>
  <si>
    <t>261.3 sq ft (24.28 m2)</t>
  </si>
  <si>
    <t>2,956 lb (1,341 kg)</t>
  </si>
  <si>
    <t>1 × Armstrong Siddeley Panther X 14-cylinder radial engine, 735 hp (548 kW)</t>
  </si>
  <si>
    <t>221 mph (356 km/h, 192 kn) at 14,000 ft (4,300 m)</t>
  </si>
  <si>
    <t>31,600 ft (9,600 m) [5]</t>
  </si>
  <si>
    <t>//upload.wikimedia.org/wikipedia/commons/thumb/9/9b/AWScimitar.jpg/300px-AWScimitar.jpg</t>
  </si>
  <si>
    <t>Norway</t>
  </si>
  <si>
    <t>https://en.wikipedia.org/Norway</t>
  </si>
  <si>
    <t>Armstrong Whitworth A.W.16</t>
  </si>
  <si>
    <t>https://en.wikipedia.org/Armstrong Whitworth A.W.16</t>
  </si>
  <si>
    <t>4,100 lb (1,860 kg)</t>
  </si>
  <si>
    <t>2 × forward-firing .303 in (7.7 mm) Vickers machine guns</t>
  </si>
  <si>
    <t>United Kingdom</t>
  </si>
  <si>
    <t>2 hr 30 min[5]</t>
  </si>
  <si>
    <t>5 min 15 sec to 10,000 ft (3,000 m)</t>
  </si>
  <si>
    <t>Loire-Nieuport LN.401</t>
  </si>
  <si>
    <t>The Loire-Nieuport LN.40 aircraft were a family of French naval dive-bombers for the Aeronavale in the late 1930s, which saw service during World War II. Between 1932 and 1936, Nieuport-Delage had been developing a two-seat dive bomber, the Nieuport Ni.140, for the Aéronautique Navale, the aviation arm of the French Navy. It was renamed Loire-Nieuport LN.140 after the Nieuport company was absorbed into Loire-Nieuport, in 1933. The first of two prototypes, the LN.140-01, was flown on 12 March 1935, but had crashed in July during a forced landing, not being repaired. Flight testing continued with the second prototype, the LN.140-02, until development was abandoned after, that too, crashed in July 1936. Development efforts were then concentrated on the LN.40 project which benefited from experience with the LN.140, but was a new, and aerodynamically more refined design, replacing the fixed and spatted undercarriage of the LN.140 with rearward retracting main gear legs, and dispensing with the second crewman. In the second half of 1937 an order was received for a prototype, followed by orders for seven production aircraft for the aircraft carrier Béarn and three more for operational evaluation by the air force. The French Air Force had expressed interest in a land-based derivative of the LN.40, designated the LN.41. Initial plans were for 184 to equip six dive bomber squadrons with 18 aircraft each, plus reserves. The prototype made its first flight on 6 July 1938, the second followed in January 1939, and the third in May. Four of the pre-series LN.40 dive bombers were delivered in July, and it passed its carrier trials aboard the aircraft carrier Béarn. Nevertheless, the flight tests found that the dive brakes were ineffective, which led to their being removed in favour of using the extended landing gear doors as air brakes. The LN.40 also could not carry out diving attacks with full fuel tanks. The aircraft was too slow for the air force which requested the development of a faster dive bomber, which would become the Loire-Nieuport LN.42.[1][2] In July 1939, Loire-Nieuport had received orders for 36 LN.401 production dive bombers for the Navy, and 36 LN.411 aircraft for the Army. The LN.411 was almost identical to the LN.401, except for the deletion of the arrestor hook, the wing folding mechanism and the emergency floatation devices. The first LN.411s were delivered in September which coincided with an order from the air force for 270 more but in October they were refused, and the LN.411s were sent to the Navy. Loire-Nieuport also attempted to develop a faster version, by substituting an 860 hp (640 kW) Hispano-Suiza 12Y-31 for the 690 hp (510 kW) Hispano-Suiza 12Xcrs engine of the LN.401. This LN.402 made its first flight on 18 November 1939. Further development of the LN.402 was prevented by the French defeat in May 1940 and the following armistice. The final development was the LN.42 dispensed with the inverted gull wing and elevator endplates and used the much more powerful 1,100 hp (820 kW) Hispano-Suiza 12Y-51 engine but was too late for the Second World War, making only a few short hops before France fell during the 1940 invasion of France when it was hidden from the Germans for the duration of the war. Flight trials resumed on 24 August 1945 and ran until 1947, however no interest was forthcoming of the now obsolete type and only one example was built.[2] Two escadrilles of the Aéronautique Navale, designated as AB2 and AB4, converted to the LN.401/411 between late 1939 and early 1940. AB2 received its first LN.401 dive bombers in November 1939, while AB4 received the LN.411 dive bombers rejected by the Air Force from February 1940 onwards. The dive bombers rejected by the Air Force were a welcome reinforcement to the Navy, as the production of the LN.401 was very slow.[3] Both used the type in combat during the Battle of France in ground attacks against German motorized columns and troop concentrations. Losses were heavy. One attack on 19 May resulted in the loss of 10 out of 20 dive bombers committed, while seven of the survivors were sufficiently damaged to be no longer airworthy. The production rate of the LN.401 and LN.411 was insufficient to replace losses, and in about a month of fighting the two squadrons lost two-thirds of their strength.[4] After the armistice with Germany, Loire-Nieuport dive bombers were retired from service and the two escadrilles were re-equipped with the Glenn-Martin 167-F level bomber. Data from War Planes of the Second World War: Volume Eight Bombers and Reconnaissance Aircraft[5]General characteristics Performance Armament  Related development Aircraft of comparable role, configuration, and era  Related lists</t>
  </si>
  <si>
    <t>dive bomber</t>
  </si>
  <si>
    <t>SNCAO</t>
  </si>
  <si>
    <t>https://en.wikipedia.org/SNCAO</t>
  </si>
  <si>
    <t>{'Nieuport Ni.140': 'iginal Nieuport design first flown on 12 March 1935. Renamed Loire-Nieuport LN.140 after the merger of Loire and Nieuport. Both prototypes lost by July 1936, when efforts were transferred to the improved LN.40.', 'LN.40': 'e-production aircraft. Seven built.', 'LN.41': 'oposed land based LN.40', 'LN.401': 'oduction single-seat carrier-based dive bomber. 15 built.', 'LN.411': 'nd-based 401, with naval equipment removed; 45 built.', 'LN.402': 'e example fitted with a 860\xa0hp (640\xa0kW) Hispano-Suiza 12Y-31 engine.', 'LN.42': '40 development which dispensed with the inverted gull wing. Sole example used a 1,100\xa0hp (820\xa0kW) Hispano-Suiza 12Y-51 engine.[2]'}</t>
  </si>
  <si>
    <t>9.75 m (32 ft 0 in)</t>
  </si>
  <si>
    <t>14 m (45 ft 11 in)</t>
  </si>
  <si>
    <t>3.5 m (11 ft 6 in)</t>
  </si>
  <si>
    <t>24.75 m2 (266.4 sq ft)</t>
  </si>
  <si>
    <t>2,243 kg (4,945 lb)</t>
  </si>
  <si>
    <t>2,835 kg (6,250 lb)</t>
  </si>
  <si>
    <t>1 × Hispano-Suiza 12Xcrs V-12 liquid-cooled piston engine, 510 kW (690 hp)   at 4,000 m (13,000 ft)</t>
  </si>
  <si>
    <t>380 km/h (240 mph, 210 kn) at 4,000 m (13,000 ft)</t>
  </si>
  <si>
    <t>1,200 km (750 mi, 650 nmi)</t>
  </si>
  <si>
    <t>9,500 m (31,200 ft)</t>
  </si>
  <si>
    <t>//upload.wikimedia.org/wikipedia/commons/thumb/a/a4/Loire-Nieuport_LN.40.jpg/300px-Loire-Nieuport_LN.40.jpg</t>
  </si>
  <si>
    <t>French Navy</t>
  </si>
  <si>
    <t>https://en.wikipedia.org/French Navy</t>
  </si>
  <si>
    <t>1 × Hispano-Suiza HS.404 20 mm (0.787 in) cannon and 2 × 7.5 mm (0.295 in) Darne machine guns</t>
  </si>
  <si>
    <t>1938–1942</t>
  </si>
  <si>
    <t>299 km/h (186 mph, 161 kn) (economical cruise)</t>
  </si>
  <si>
    <t>1 × 225 kg (496 lb) or 165 kg (364 lb) bomb, or 10 × 10 kg (22 lb) or 15 kg (33 lb) bombs</t>
  </si>
  <si>
    <t>IAR-12</t>
  </si>
  <si>
    <t>The IAR 12 is a Romanian low-wing monoplane fighter-trainer aircraft designed before World War II. The failure of the first fighter designed at Brașov did not discourage the energetic team of the I.A.R. Works. Even before the second prototype of the C.V. 11 was disqualified from the fighter contest, the first details of its successor had already been laid out by Engineer-in-Chief Elie Carafoli.  A new tail with enlarged rudder was fitted to essentially the same fuselage, giving a more conventional look and offering better control during flight. As a consequence, the overall height increased by more than a meter, i.e., 40% of the original dimension. Unlike the IAR 11 design, the wingtips were rounded, and the span had been increased as well, giving a 19.80 m2 (213.1 sq ft) wing area compared to the original 18.20 m2 (195.9 sq ft) of the C.V. 11. An anti-crash pylon with a minuscule Venturi-tube installed at its top appeared behind the cockpit to protect the pilot in case the aircraft overturned. The powerplant chosen for the new aircraft, named I.A.R. 12, was again a Lorraine-Dietrich 12Eb, that offered 450 h.p. (336 kW) at 1,900 r.p.m., similar to the type fitted to the first C.V. 11. However, due to the increased aerodynamic drag, the maximum speed at ground level decreased to 294 km/h (183 mph). This unsatisfactory result, combined with poor handling characteristics experienced during early test flights, constrained Carafoli to improve the construction and try a new engine, fitted to essentially the same fuselage, giving a more conventional look and offering better control during flight. An anti-crash pylon with a minuscule Venturi-tube installed at its top appeared behind the cockpit to protect the pilot in case the aircraft overturned. Such a feature on the C.V. 11 C1 could have saved the life of Cpt. Popescu on that fatal day in early December 1931. Data from [1]General characteristics Performance Armament  Related development Aircraft of comparable role, configuration, and era</t>
  </si>
  <si>
    <t>Fighter-trainer aircraft</t>
  </si>
  <si>
    <t>Industria Aeronautică Română (IAR)</t>
  </si>
  <si>
    <t>https://en.wikipedia.org/Industria Aeronautică Română (IAR)</t>
  </si>
  <si>
    <t>one</t>
  </si>
  <si>
    <t>7.2 m (24 ft 7 in)</t>
  </si>
  <si>
    <t>11.70 m (38 ft 5 in)</t>
  </si>
  <si>
    <t>3.5 m (12 ft 6 in)</t>
  </si>
  <si>
    <t>19.8 m2 (213.13 sq ft)</t>
  </si>
  <si>
    <t>1,150 kg (2,535 lb)</t>
  </si>
  <si>
    <t>1,540 kg (3,395 lb)</t>
  </si>
  <si>
    <t>1 × IAR LD 450 12-cylinder W-form watercooled in-line built under licience Lorraine-Dietrich 12 Eb , 340 kW (450 hp)</t>
  </si>
  <si>
    <t>294 km/h (183 mph, 159 kn) at sea level</t>
  </si>
  <si>
    <t>7,900 m (25,915 ft)</t>
  </si>
  <si>
    <t>IAR 11</t>
  </si>
  <si>
    <t>https://en.wikipedia.org/IAR 11</t>
  </si>
  <si>
    <t>2 hours 10 minutes</t>
  </si>
  <si>
    <t>Avia BH-20</t>
  </si>
  <si>
    <t>The Avia BH-20 was a civil trainer aircraft built in Czechoslovakia in 1924. It was a single-bay, unstaggered biplane of conventional configuration. The wings were braced with N-struts at around half-span. The pilot and instructor were seated in tandem, open cockpits.  General characteristics Performance</t>
  </si>
  <si>
    <t>Civil trainer</t>
  </si>
  <si>
    <t>Avia</t>
  </si>
  <si>
    <t>https://en.wikipedia.org/Avia</t>
  </si>
  <si>
    <t>Pavel Beneš and Miroslav Hajn</t>
  </si>
  <si>
    <t>https://en.wikipedia.org/Pavel Beneš and Miroslav Hajn</t>
  </si>
  <si>
    <t>two, pilot and instructor</t>
  </si>
  <si>
    <t>6.29 m (20 ft 8 in)</t>
  </si>
  <si>
    <t>7.88 m (25 ft 10 in)</t>
  </si>
  <si>
    <t>16.1 m2 (173 sq ft)</t>
  </si>
  <si>
    <t>345 kg (761 lb)</t>
  </si>
  <si>
    <t>485 kg (1,069 lb)</t>
  </si>
  <si>
    <t>1 × Walter NZ 60 radial , 45 kW (60 hp)</t>
  </si>
  <si>
    <t>160 km/h (100 mph, 87 kn)</t>
  </si>
  <si>
    <t>4,000 m (13,100 ft)</t>
  </si>
  <si>
    <t>3.1 m/s (610 ft/min)</t>
  </si>
  <si>
    <t>SOCATA TBM</t>
  </si>
  <si>
    <t>The SOCATA TBM (now Daher TBM) is a family of high-performance single-engine turboprop business and utility light aircraft manufactured by Daher. It was originally collaboratively developed between the American Mooney Airplane Company and French light aircraft manufacturer SOCATA. The design of the TBM family originates from the Mooney 301, a comparatively low-powered and smaller prototype Mooney developed in the early 1980s. Following Mooney's acquisition by French owners, Mooney and SOCATA started a joint venture for the purpose of developing and manufacturing a new, enlarged turboprop design, which was designated as the TBM 700. Emphasis was placed upon the design's speed, altitude, and reliability. Upon its entry onto the market in 1990, it was the first high-performance single-engine passenger/cargo aircraft to enter production.[2] Shortly after launch, the TBM 700 was a market success, which led to the production of multiple variants and improved models, often incorporating more powerful engines and new avionics. The TBM 850 is the production name assigned to the TBM 700N, an improved version of the aircraft powered by a single Pratt &amp; Whitney PT6A-66D. In March 2014, an aerodynamically refined version of the TBM 700N, marketed as the TBM 900, was made available.[3] In the early 1980s, the Mooney Airplane Company of Kerrville, Texas, designed a six-seat pressurised light aircraft, powered by a single 360 hp (268 kW) piston engine, which they designated the Mooney 301. On 7 April 1983, the prototype 301 conducted its maiden flight.[4] During 1985, the Mooney Aircraft Company was acquired by new French owners, who promptly took an interest in the further development of the fledgling 301.[5]: 441  Coinciding with the company's acquisition, French light aircraft manufacturer SOCATA, who had identified a vacant market position for a purpose-built optimised single-engine aircraft capable of fast personal transport and light cargo duties, identified the piston-powered 301 as a potential starting point to satisfy this niche.[2] Accordingly, talks soon commenced between Mooney and SOCATA on the subject of producing a turboprop-powered derivative of the 301.[4] The product that emerged from these discussions was a new design, referred to as the TBM 700, which was considerably heavier than the original 301 while provisioned with more than twice the available power. The prefix of the designation, TBM, originated from the initials "TB", which stands for Tarbes, the French city in which SOCATA is located, while the "M" stands for Mooney.[4] At the time of its conception, while several aviation companies had studied or were otherwise considering the development of such an aircraft, the envisioned TBM 700 was the first high-performance single-engine passenger/cargo aircraft to enter production. From the onset, key performance criteria were established for the design, demanding a high level of reliability while also being capable of an unequalled speed/altitude combination amongst the TBM 700 other single-engined peers.[2] Consequently, during June 1987, a joint venture, named TBM International, was established with the aim of completing development of the TBM 700 design and to perform the manufacture of the new aircraft; the ownership of the joint venture was divided between Mooney and SOCATA's parent company Aérospatiale.[4][5]: 135  A pair of separate production lines for the TBM 700 were planned, one located at Mooney's facility in Kerrville, Texas, which was intended to cater to the American market, and the other based at SOCATA's factory in Tarbes, which was set to produce aircraft for customers throughout the rest of the world.[2] However, during the late 1980s and early 1990s, Mooney was afflicted by persistent fiscal shortfalls; consequently, in May 1991, Mooney chose to withdraw from participation in the joint venture, leaving SOCATA as the primary company involved in the programme.[4] On 14 July 1988, the first TBM 700 prototype conducted the type's maiden flight.[5]: 135 [2] Flight testing proved that virtually all of the established goals of the design had been achieved, leading to quick progress towards production. On 31 January 1990, type certification was received from French authorities; it was followed by the awarding of US Federal Aviation Administration (FAA) certification on 28 August 1990.[4] During early 1990, the first delivery of a TBM 700 occurred; the first production batch of 50 aircraft were sold out almost instantly. Early feedback received from operators and pilots was typically positive about the capabilities of the new aircraft, often praising its speed and generous power margins amongst other attributes.[2] According to aerospace publication Flying, while the TBM 700 had rapidly proved popular on the market and a good aircraft on its own merits, the services and support facilities SOCATA provided for the aircraft were an initial point of weakness.[2] Early on, customers were often faced with lengthy delays in acquiring spare parts and other services; negative feedback on the after sales support for the TBM 700 has been attributed as the cause of a downturn in sales during the 1990s. SOCATA, recognising the critical importance of an effective support infrastructure, decided to invest heavily in improving worldwide support for the type; instead of being solely reliant upon third parties and partnership arrangements with other companies, the firm developed their own facilities.[2] SOCATA opened its own service center in Florida, as well as establishing a network of distributors capable of both sales and services for the TBM 700. Consequently, during the late 1990s, sales of the type within the North American market rose dramatically.[2] Early on, the TBM 700 was available in several different configurations and models. The introduction of the TBM 700C2, which increased the maximum takeoff weight from 6,578 to 7,394 lb (2,984 to 3,354 kg), enabled operators to fly with both fully laden fuel tanks and maximum cabin occupancy instead of compromising between the two due to weight restrictions. The modifications made upon this model included the addition of a baggage compartment aft of the rear pressure bulkhead, the strengthening of the wing and landing gear, and seat crashworthiness certification for up to 20 G to accommodate for an elevated stall speed at higher weights. Around the same time, SOCATA decided to re-design the interior of the aircraft, both in terms of the fittings and finish, along with the adoption of a new integrated environmental control system, to improve passenger comfort levels.[2] The TBM 850 is the production name for the TBM 700N, an improved version of the aircraft powered by a single Pratt &amp; Whitney PT6A-66D engine, which is flat rated at 850 shp (634 kW). The TBM 850 is limited to 700 shp (522 kW) for takeoff and landing; however, during cruise flight, the engine power can be increased to 850 shp (634 kW); this extra power provides the aircraft with a higher cruising speed than the TBM 700 models, especially at high altitudes (due to the flat-rating). The outside appearance of the TBM 850 has remained similar to that of the standard TBM 700. The TBM 850 has a typical range of 1,520 nautical miles (2,820 km). Beginning with the 2008 model, the TBM 850 has been equipped with the Garmin G1000 integrated flight deck as standard equipment.[6] In 2014, an improved version of the aircraft, marketed as the TBM 900 was introduced, featuring 26 individual modifications, including the adoption of in-house-designed winglets, a redesigned air intake and the fitting of a five-blade Hartzell-built propeller, with the aim of delivering improved aerodynamics and performance.[7] The adoption of a sharp strake, located forward and beneath the leading edge of the left wing, also provides for improved stall characteristics over the earlier TBM variants. According to aircraft publication Aviation Week, various subtle exterior changes were made for drag reduction purposes, including the addition of inner main landing gear doors, the re-contouring of the tail cone and of the engine nacelle.[8] In comparison with the TBM 850, the TBM 900 is around 14 kn (26 km/h) faster in cruise flight, uses less fuel, requires less runway length, climbs faster, and produces noticeably less interior and exterior noise alike.[8] This is partially due to the elimination of the 700 shp (522 kW) limitation for takeoff present on previous TBM models; all 850 shp (634 kW) of the PT6A-66D engine is normally available. In  combination with a more efficient air inlet, which boosted the available torque and ram recovery, and reshaped exhaust stacks, which increased thrust output, makes the plane faster. According to Aviation Week, due to its greater speed, the TBM 900 can more effectively compete against light jets. They observed that it is faster on a 600 nmi (1,100 km) mission, and burns 26 per cent less fuel than the Cessna Citation Mustang.[8] At the June 2018 Eurosatory, an ISR configuration with underwing hardpoints and electrical connections for sensors and aerial photography was offered for defense, security, medical evacuation and transport missions. Competing with heavier aircraft and MALE UAVs, it benefits from its short field performance and speed, offers six hours of surveillance and can be reconfigured for other duties. It was validated with a 110-pound (50-kg) camera and a multi-sensor optronics retractable turret, SAR/ground MTI radar, communication interception system, and secure transmission with a quick-change console for tactical situation monitoring.[9] In March 2019, Daher introduced the $4.13 million TBM 940 with autothrottle and automatic deicing, to be certified for the April AERO Friedrichshafen.[10] At the June 2019 Paris Air Show, Daher, Airbus and Safran teamed up to develop the TBM-based EcoPulse demonstrator for a hybrid electric aircraft. The project is kick-started by the French Civil Aviation Research Council (CORAC) with support from the French DGAC. Safran will provide the distributed hybrid propulsion system: turbogenerator, electric power management system and electric motors and propellers. Airbus will install the batteries and optimize the aerodynamics, and Daher will install components and systems, and will be responsible for the flight testing and overall analysis.[11] With half of the €22 million ($25 million) demonstration funded by the DGAC, the maiden flight is scheduled for the summer of 2022 before a hypothetical 2025-30 certification. The aircraft's existing engine will be supplemented by six 45 kW (60 hp) Safran electric motors on the wings fed by a 100 kW (130 hp) APU or  batteries. Similar to the NASA X-57 Maxwell, the distributed propulsion reduces wingtip vortices and add low speed lift by blowing the wing, enabling a smaller, lower drag wing.[12] The high voltages required, over 500 volts, is a new challenge in aviation and special cables and protection were developed by Safran. After a year of testing, a follow-on commuter aircraft might be built by Daher.[13] The SOCATA TBM is a single-engined turboprop-powered low-wing monoplane, capable of seating a maximum of seven people. It is composed mainly of aluminium and steel construction, but with the tail surfaces built of Nomex honeycomb. The wing features a very effective Fowler flap, comprising 80 per cent of the trailing edge's span, for the purpose of lowering the aircraft's stall speed. The TBM 700 is outfitted with a retractable tricycle landing gear arrangement, newer models feature stronger main landing gear wheels and tougher tyres.[2][4][14] The TBM 900 model features automatic torque limiting for “set and forget” power management, which is of particularly use during takeoffs; according to Aviation Week, while this function does reduce the high workload associated with managing the PT6A engine, it is not as capable as a full FADEC arrangement.[8] The cockpit design of the TBM strives to be user-friendly and as uncomplicated to operate as possible. For pilot convenience, an automatic fuel selector automatically switches between fuel tanks periodically to effortlessly maintain fuel balance throughout flight; manual selection of fuel tanks is also possible, which remains overseen by a low fuel warning system.[2] The ice protection system is as automated as possible, the windshield being electrically heated, the air inlet being kept warm by engine exhaust and the de-ice boots automatically cycling once activated. The electrically actuated flaps are monitored by a sophisticated split-flap protection system to prevent asymmetric deployment.[2] An onboard air data computer calculates various values to support the pilot, such as the aircraft's true air speed, wind, and power advisory notices based upon current external temperature and altitude.[2] The Pratt &amp; Whitney Canada PT6A-64 engine, providing up to 700 shp (522 kW).[4][14] According to Flying Magazine, the PT6A-64 engine is "the secret to the TBM 700's performance.[2] At sea level, the engine is capable of generating a maximum 1,583 shp (1,180 kW), which is intentionally limited to 700 shp (522 kW) on early TBM models; the limit allows the aircraft to maintain 700 shp (522 kW) up to 25,000 ft (7,620 m) on a typical day. Engine reliability and expected lifespan are also enhanced by the limitation.[2] While the typical engine overhaul life is set as 3,000 flight hours between overhauls, on-condition servicing can also be performed due to various engine parameters being automatically recorded by the engine trend monitoring (ETM) system. Data from the ETM can be reviewed by the engine manufacturer to determine the level of wear and therefore the need for inspection or overhaul. The ETM, which is connected to the aircraft's air data computer, also provides information to enable easy power management by the pilot.[2] The cockpit of the TBM seats a pair of flying crew. According to Flying Magazine, even in the standard configuration, the cockpit is provided with a generous suite of avionics and equipment. It features an electronic flight instrument system (EFIS), traffic collision avoidance system (TCAS), terrain awareness and warning system (TAWS), weather radar, lightning detection, dual Garmin GNS 530 navigation/communication systems, Bose headsets, dual transponders, dual compasses, and full cockpit instrumentation for both positions. Pilots can enter the cockpit either from the main cabin or via a small pilot's door on the left hand side, forward of the wing; in a cargo configuration, the pilot's door eliminates the need to clamber over the cargo payload.[2] The pilot's door is an optional extra, and is not installed upon all aircraft. From the TBM 700B onwards, an enlarged cabin entry door was introduced, which later became standard upon subsequent models.[2] The TBM 900 model features several ergonomic improvements within the cockpit, increasing both simplicity and automation.[8] A new single power lever integrates the power, propeller and condition lever controls. Various switches and controls, such as some formerly present upon the overhead panel, have been eliminated.[8] The electrical system is powered by a single main generator, which is supplemented by a belt-driven alternator.[2] On the TBM 900, electrical load distribution changes enable the Garmin G1000 glass cockpit to power up in sync with the switch-on of the battery with little battery drain. The G1000 also has upgraded displays, including an ISA temperature deviation indication, integrated weather radar and MFD map, and automatic landing field elevation inputs to the pressurization controller.[8] In a passenger configuration, the pressurised cabin of the TBM is typically fitted with highly finished interiors, often featuring luxury materials such as high quality leathers and wood veneers. The seats are certified for their crashworthiness for up to 20 G. From the TBM 850 onwards, a combined air conditioner/environmental control system was integrated into the cabin, being simpler and requiring less adjustment than the prior arrangement.[2] At cruise altitudes, the cabin of the TBM 900 is noticeably quieter than its predecessors; the reduction is due to the adoption of a new five-bladed propeller and the reduction of vibration levels via greater isolation between the engine and the airframe.[8] Later built models are equipped with winglets, which were developed by SOCATA primarily to reduce drag when flown at high angles of attack, such as during takeoffs, as well as to enhance the aircraft's aesthetics.[8] The TBM 900 saw the adoption of a new five-bladed propeller, specially optimised by Hartzell based upon airflow simulations conducted of the TBM's forward section. According to SOCATA, Hartzell's selection over a similar advanced counterpart from MT-Propeller was made due to the former raising the cruise speed by around 3 to 5 kn (5.5 to 9 km/h).[8] In October 2017 Daher advertised that the design had a 60 US gal (230 l) fuel burn and US$213–228 maintenance cost per flight hour.[15] By June 2018, the TBM fleet had logged a combined 1.6 million flight hours.[9] By July 2018, 900 aircraft had been delivered.[24] By October 2019, 954 TBMs had been built and flew 1.76 million hours, with 734 delivered in North America and 158 in Europe.[25] Production (GAMA, as of 31 December 2017): Since its introduction, around 30 have served in commercial aviation and in October 2018, 17 were still used for the role in 10 companies, mostly in the US, among a global fleet of 900. In 2017, 57 units were shipped. Daher claims direct operating costs are $2.48 per nautical mile.[26] Owner-operators fly 90% of all TBMs, while they account for 20% to 30% of the larger Pilatus PC-12 sales.[18] The aircraft is used by both private individuals, corporations and charter and hire companies. The Aviation Safety Network wikibase (added by its users) reports 44 accidents and incidents between 15 November 1991 and 3 October 2019, including 19 having caused 61 fatalities - an average of 3.2 fatalities per accident.[28] Data from TBM[29]General characteristics Performance  Related development Aircraft of comparable role, configuration, and era</t>
  </si>
  <si>
    <t>Executive transport and civil utility</t>
  </si>
  <si>
    <t>SOCATA  Daher</t>
  </si>
  <si>
    <t>https://en.wikipedia.org/SOCATA  Daher</t>
  </si>
  <si>
    <t>1000 (As of October 2020[update])[1]</t>
  </si>
  <si>
    <t>{'TBM 700A': 'itial production version with one Pratt &amp; Whitney Canada PT6A-64 turboprop engine.', 'TBM 700B': 'riant with wide entrance door, increased maximum zero fuel weight and other improvements.', 'TBM 700C1': 'proved version with rear unpressurised cargo compartment, reinforced structure, new air conditioning system and other improvements.', 'TBM 700C2': ' with increased maximum takeoff weight.', 'TBM 700N': 'itial production name of the TBM 850.', 'TBM 850': 'gher-performance version fitted with a Pratt &amp; Whitney Canada PT6A-66D engine, rated at 850 hp in flight (700 hp at take-off).', 'TBM 850 G1000': 'M 850 with a G1000 Integrated Flight Deck and a fuel tank extension modification.', 'TBM 850 Elite': 'dated version of the TBM 850, including four cabin seats in a forward-facing configuration, allowing for an increased cargo area aft of the cabin.[16]', '[object HTMLElement]': {}, 'TBM 910': 'w version introduced in April 2017, with the upgraded avionics suite Garmin G1000 NXi.[19] In 2021, its equipped price was $4.227M.[20]', 'TBM 930': 'troduced in April 2016, with upgraded interior and avionics, including the Garmin G3000 touchscreen avionics suite. The TBM 930 is offered alongside the 900 and has not replaced it in the line-up.[21][22]', 'TBM 940': 'troduced in March 2019, with autothrottle and automatic deicing.[10] It was certified by EBACE show in May.[23] On a standard day, the TBM 940 climbs to FL280 in 17min ½, within 64nmi (119km), for a 7,600ft cabin altitude with the 6.2\xa0psi (0.43\xa0bar) pressurisation, fuel flow is 59 US gallons (223 litres) per hour at maximum cruise power, reaching 304\xa0kn (563\xa0km/h) at ISA +13°C instead of 326\xa0kn (604\xa0km/h) on a standard day.[18] In 2021, its equipped price was $4.575M.[20]'}</t>
  </si>
  <si>
    <t>1 or 2</t>
  </si>
  <si>
    <t>10.72 m (35 ft 2 in)</t>
  </si>
  <si>
    <t>12.833 m (42 ft 1 in)</t>
  </si>
  <si>
    <t>4.355 m (14 ft 3 in)</t>
  </si>
  <si>
    <t>18 m2 (190 sq ft) [30]</t>
  </si>
  <si>
    <t>2,097 kg (4,623 lb)</t>
  </si>
  <si>
    <t>1 × Pratt &amp; Whitney Canada PT6A-66D turboprop engine, 630 kW (850 shp)</t>
  </si>
  <si>
    <t>611 km/h (380 mph, 330 kn) maximum cruise at 8,534 m (28,000 ft)</t>
  </si>
  <si>
    <t>3,304 km (2,053 mi, 1,784 nmi) with max fuel at long-range cruise and 9,449 m (31,001 ft)</t>
  </si>
  <si>
    <t>9,449 m (31,001 ft)</t>
  </si>
  <si>
    <t>//upload.wikimedia.org/wikipedia/commons/thumb/0/0f/Daher-Socata_TBM_900_Air_to_Air.jpg/300px-Daher-Socata_TBM_900_Air_to_Air.jpg</t>
  </si>
  <si>
    <t>In production</t>
  </si>
  <si>
    <t>3,354 kg (7,394 lb)</t>
  </si>
  <si>
    <t>5-bladed Hartzell constant-speed propeller</t>
  </si>
  <si>
    <t>France</t>
  </si>
  <si>
    <t>9,449 m (31,001 ft) in 18 minutes 45 seconds</t>
  </si>
  <si>
    <t>1988–present</t>
  </si>
  <si>
    <t>467 km/h (290 mph, 252 kn) long-range cruise</t>
  </si>
  <si>
    <t>https://en.wikipedia.org/1990</t>
  </si>
  <si>
    <t>French ArmyFrench Air and Space Force</t>
  </si>
  <si>
    <t>https://en.wikipedia.org/French ArmyFrench Air and Space Force</t>
  </si>
  <si>
    <t>https://en.wikipedia.org/1000 (As of October 2020[update])[1]</t>
  </si>
  <si>
    <t>4-6 (including flight crew) /  636 kg (1,402 lb) max payload</t>
  </si>
  <si>
    <t>root</t>
  </si>
  <si>
    <t>1,100 l (290 US gal) usable</t>
  </si>
  <si>
    <t>208 l/h (55 gal/h; 46 imp gal/h) / 164 kg/h (362 lb/h) at 593 km/h (368 mph; 320 kn) TAS, FL310, normal cruise, at 2,858 kg (6,301 lb)[32]</t>
  </si>
  <si>
    <t>726 m (2,382 ft)</t>
  </si>
  <si>
    <t>741 m (2,431 ft)</t>
  </si>
  <si>
    <t>Northrop XP-79</t>
  </si>
  <si>
    <t>The Northrop XP-79, USAAF project number MX-365, was an ambitious design for a flying wing fighter aircraft, designed by Northrop. It had several notable design features; among these, the pilot would operate the aircraft from a lying position, permitting the pilot to withstand much greater g-forces in the upward and downward direction with respect to the plane – and welded magnesium monocoque structure instead of riveted aluminum. In 1942, John K. (Jack) Northrop conceived the XP-79 as a high-speed rocket-powered flying-wing fighter aircraft. In January 1943, a contract for two prototypes (s/n 43-52437 &amp; 43-52438) with designation XP-79 was issued by the America Army Air Forces (USAAF). Originally, it was planned to use a 2,000 lbf (8,900 N) thrust XCALR-2000A-1 "rotojet" rocket motor from Aerojet that used mono-ethylaniline fuel and red fuming nitric acid (RFNA) oxidiser.[1] However, the rocket motor configuration using canted rockets to drive the turbo-pumps was unsatisfactory and the aircraft was subsequently fitted with two Westinghouse 19B turbojets and re-designated XP-79B. After the failure of the rocket motor, further development of the first two prototypes ended. To protect the pilot if the aircraft was damaged in combat the XP-79 was built using a welded magnesium alloy monocoque structure with a 0.125 in (3.2 mm) skin thickness at the trailing edge and a 0.75 in (19 mm) thickness at the leading edge. The pilot controlled the XP-79 through a tiller bar and rudders mounted below; intakes mounted at the wingtips supplied air for the unusual bellows-boosted split ailerons.[2] To test the radical design, Northrop was given a contract to build three glider demonstrators, to designs from the Engineering Division of the USAAF Materiel Division.[citation needed] Given the Northrop designation NS-12, the three gliders were also given project numbers from the USAAF. Confusingly, two project numbers were used, one MX-324 when discussing secret aspects of the powered gliders, and another, MX-334, relating to the aircraft when being built and flown as pure gliders.[3] The MX-334 emerged as a flying wing glider with no tail surfaces, similar in layout and construction to the Northrop N-9M. Completed in late Spring 1943 the no.1 MX-334 was tested in NACA Langley's wind tunnel, after which a large wire-braced fin was added to ensure directional stability at high speeds. The first flight attempts was carried out by the no.2 aircraft towed behind a Cadillac car for low level take-off and landing tests, with no success. After modifications the first launch was carried out on 4 September 1943, towed behind a large truck. For more comprehensive testing, a Lockheed P-38 Lightning was used to tow the aircraft on its first proper flight on 2 October 1943. In early 1944 the no.2 aircraft was modified to take the 2,009 lbf (8,940 N) Aerojet XCAL-200 rocket motor, reverting to the "secret" MX-324 designation. The aircraft was also fitted with combined rudder and airbrakes outboard of the elevons. Testing with the rocket motor commenced on 22 June 1944, with the first aerotow launch for a powered flight on 5 July 1944, making it the first US-built rocket-powered aircraft to fly.[2] Flight testing was concluded by 1 August 1944 and the two remaining aircraft were disposed of. The no.3 MX-334 was written off on its second flight, on 10 November 1943, after Harry Crosby lost control in the prop-wash of the P-38 tug. The XP-79B was lost during its first flight on 12 September 1945, following delays due to bursting tires and brake problems on taxiing trials on the Muroc dry lake. While performing a slow roll 15 minutes into the flight, control was lost for unknown reasons. The nose dropped and the roll continued with the aircraft impacting in a vertical spin. Test pilot Harry Crosby attempted to bail out but was struck by the aircraft and fell to his death. Shortly thereafter, the second prototype (43-52438) and the overall project was canceled. Data from: Northrop Flying Wings : a history of Jack Northrop's visionary aircraft[3] Data from Northrop Flying Wings : a history of Jack Northrop's visionary aircraft[3][4]General characteristics Performance Armament   Aircraft of comparable role, configuration, and era  Related lists</t>
  </si>
  <si>
    <t>Interceptor</t>
  </si>
  <si>
    <t>Northrop Corporation</t>
  </si>
  <si>
    <t>https://en.wikipedia.org/Northrop Corporation</t>
  </si>
  <si>
    <t>Jack Northrop</t>
  </si>
  <si>
    <t>https://en.wikipedia.org/Jack Northrop</t>
  </si>
  <si>
    <t>{'NS-12': 'rthrop company designation for the MX-324 programme.', 'NS-14': 'rthrop designation for the XP-79 programme.', 'MX-324': 'e "secret" designation for the powered version of the MX-334 glider. Only used for the no.2 glider, when powered by a single 200\xa0lbf (890\xa0N) Aerojet XCAL-200 liquid-fuelled rocket engine.', 'MX-334': 'e designation used to describe the pure glider version ( including the no.2 aircraft before it was fitted with the rocket engine).', 'MX-365': 'e USAAC project number for the XP-79 programme', 'XP-79': 'e initial design for a rocket powered fighter, to have been powered by 2 x 2,000\xa0lbf (8.9\xa0kN) Aerojet XCAL-2000 liquid-fuelled rocket engine.', 'XP-79B': 'ree aircraft were ordered but only one was completed, crashing on its first flight on 12 September 1945.'}</t>
  </si>
  <si>
    <t>13.98 ft (4.26 m)</t>
  </si>
  <si>
    <t>37.99 ft (11.58 m)</t>
  </si>
  <si>
    <t>7.58 ft (2.31 m)</t>
  </si>
  <si>
    <t>278 sq ft (25.8 m2)</t>
  </si>
  <si>
    <t>5,842 lb (2,650 kg)</t>
  </si>
  <si>
    <t>8,669 lb (3,932 kg)</t>
  </si>
  <si>
    <t>2 × Westinghouse 19B axial flow turbojet, 1,150 lbf (5.1 kN) thrust each</t>
  </si>
  <si>
    <t>547 mph (880 km/h, 475 kn)</t>
  </si>
  <si>
    <t>993 mi (1,598 km, 863 nmi)</t>
  </si>
  <si>
    <t>//upload.wikimedia.org/wikipedia/commons/thumb/a/a6/Northrop_XP-79.jpg/300px-Northrop_XP-79.jpg</t>
  </si>
  <si>
    <t>Crashed, out of service</t>
  </si>
  <si>
    <t>America Army Air Forces</t>
  </si>
  <si>
    <t>https://en.wikipedia.org/America Army Air Forces</t>
  </si>
  <si>
    <t>4,000 ft/min (20 m/s)</t>
  </si>
  <si>
    <t>4x 0.5 in (12.70 mm) machine-guns</t>
  </si>
  <si>
    <t>2.45 hours</t>
  </si>
  <si>
    <t>480 mph (770 km/h, 420 kn)</t>
  </si>
  <si>
    <t>NACA 66,2-018</t>
  </si>
  <si>
    <t>300 US gal (250 imp gal; 1,100 l)</t>
  </si>
  <si>
    <t>31 lb/sq ft (150 kg/m2)</t>
  </si>
  <si>
    <t>Westland Dreadnought</t>
  </si>
  <si>
    <t>The Westland Dreadnought was an experimental single-engined fixed-wing monoplane design for a mail plane created to test the aerodynamic wing and fuselage design ideas of Woyevodsky. It was designed and built by British aircraft manufacturer Westland Aircraft for the Air Ministry. Only a single aircraft was built and it crashed on its initial flight, badly injuring the test pilot.[1] The Dreadnought was distinct for its futuristic design and method of construction, based on the theories of the Russian inventor N. Woyevodsky. After preliminary tests of the idea were tried in a wind tunnel and met with some degree of success, the design was given to Westland Aircraft to construct an aircraft. The design at the time was for a 70 ft wingspan twin-engine aircraft. The design was aerodynamically advanced, featuring a continuous aerofoil section over all parts of the aircraft, including the fuselage and unusually for British aircraft at that time, had no form of wing bracing. Construction was all-metal, comprising drawn channeling with a skin of corrugated sheet panels. The method may be compared to the modern stressed skin construction. Although conceived as a twin-engined type with retractable undercarriage, the design that emerged was fitted with a 450-horsepower Napier Lion II 12 cylinder engine that allowed the Dreadnought speeds of up to 102 miles per hour and fixed undercarriage.[1][2] On completion of the Dreadnought, the pilot Arthur Keep carried out taxi trials and short airborne hops. On 9 May 1924, he took off for its first flight test.[3] The aircraft was initially stable, it soon became clear that Keep was losing control and not long after, at a height of about 100 ft (30 m), the Dreadnought stalled and crashed. Thrown from the aircraft, Keep suffered severe injuries and later had both legs amputated.[4][5] He remained with the company and did not retire until 1935.[6] After this failure, the Dreadnought design was abandoned, although the ideas that were conceived and used in its making were visibly an advancement in aircraft and are appreciated as such in the present day. Data from [7]General characteristics Performance</t>
  </si>
  <si>
    <t>Experimental monoplane</t>
  </si>
  <si>
    <t>Westland Aircraft</t>
  </si>
  <si>
    <t>https://en.wikipedia.org/Westland Aircraft</t>
  </si>
  <si>
    <t>Two</t>
  </si>
  <si>
    <t>56 ft 0 in (17.08 m)</t>
  </si>
  <si>
    <t>69 ft 6 in (21.19 m)</t>
  </si>
  <si>
    <t>16 ft 4 in (4.98 m)</t>
  </si>
  <si>
    <t>840 sq ft (78.1 m2)</t>
  </si>
  <si>
    <t>5,623 lb (2,556 kg)</t>
  </si>
  <si>
    <t>6,900 lb (3,136 kg) [8]</t>
  </si>
  <si>
    <t>1 × Napier Lion II , 450 hp (336 kW)</t>
  </si>
  <si>
    <t>102 mph (164 km/h, 89 kn)</t>
  </si>
  <si>
    <t>//upload.wikimedia.org/wikipedia/commons/thumb/a/a5/G3806.jpg/300px-G3806.jpg</t>
  </si>
  <si>
    <t>Destroyed 9 May 1924</t>
  </si>
  <si>
    <t>Eight passengers</t>
  </si>
  <si>
    <t>Next-Generation Bomber</t>
  </si>
  <si>
    <t>The Next-Generation Bomber (NGB; unofficially called 2018 Bomber) was a program to develop a new medium bomber for the America Air Force. The NGB was initially projected to enter service around 2018 as a stealthy, subsonic, medium-range, medium payload bomber to supplement and possibly—to a limited degree—replace the U.S. Air Force's aging bomber fleet (B-52 Stratofortress and B-1 Lancer).  The NGB program was superseded by the Long Range Strike Bomber (LRS-B) heavy bomber program. In June 2003, Jane's Defence Weekly reported upon ongoing study efforts within the Office of the Secretary of Defense and USAF Air Staff to prepare to start a new long-range strike system, which would not necessarily be an aircraft (other options being discussed included ultra-high-speed munitions), that could mature technologies in the 2012-15 timeframe in order to transfer into a developmental program.[1] The sinking of ex-USS Schenectady as a test during Operation Resultant Fury in 2004 demonstrated that heavy bombers could successfully engage naval targets on their own. This led to the requirement for a new bomber that could survive against modern defenses.[2][3] In 2004–2006, the USAF Air Combat Command studied alternatives for a new bomber type aircraft to augment the current bomber fleet which now consists of largely 1970s era airframes, with a goal of having a fully operational aircraft on the ramp by 2018.[4]  Some speculation suggested that the next generation bomber might be hypersonic and unmanned.[5]  However, these were put to rest when US Air Force Major General Mark T. Matthews, head of ACC Plans and Programs stated that available technology indicates a manned subsonic bomber at a May 2007 Air Force Association sponsored event.[6] He later stated that a manned subsonic bomber provides the "best value" to meet the required range and payload performance by 2018.[7] The 2018 bomber was expected to serve as a stop-gap until the more advanced "2037 bomber" entered service.[8] The 2006 Quadrennial Defense Review (QDR), directed the Air Force to develop a new long-range precision strike capability by 2018.[9][10] USAF officials identified the new bomber as having top-end low-observability characteristics with the ability to loiter for hours over the battlefield area and respond to threats as they appear. Major General David E Clary, ACC vice-commander, summed it up by saying the new bomber would "penetrate and persist". Deployment of cruise missiles was another issue for the new bomber. The B-52 is the only aircraft currently in the Air Force inventory allowed under strategic nuclear arms reduction treaty to be armed with nuclear cruise missiles. Major consideration was paid to operation readiness and flexibility. In 2006, the program expected that a prototype could be flying as early as 2009.[11] In September 2007, several Air Force generals stressed that it was still their plan to field the bomber by 2018. In order to meet the tight schedule, the Air Force would initially pursue a basic model then improves its capabilities subsequently.[12] On 25 January 2008, Boeing and Lockheed Martin announced an agreement to embark on a joint effort to develop a new US Air Force strategic bomber, with plans for it to be in service by 2018.[13] This collaborative effort for a long-range strike program will include work in advanced sensors and future electronic warfare solutions, including advancements in network-enabled battle management, command and control, and virtual warfare simulation and experimentation.[14] Under their joint arrangement, Boeing, the No. 2 Pentagon supplier, would be the primary contractor with about a 60% share, and Lockheed Martin, the world's largest defense contractor, would have around a 40% share, according to sources familiar with the companies' plans.[15] Northrop Grumman, another major defense contractor, received $2 billion in funding in 2008 for "restricted programs" – also called black programs – for a demonstrator that could fly in 2010.[16] The Air Force was expected to announce late in 2009 its precise requirements for a new bomber that would be operating by 2018.[17] In May 2009, testimony before Congress, US Secretary of Defense Robert Gates mentioned that the Pentagon was considering a pilotless aircraft for the next-generation bomber role.[18] In April 2009, Defense Secretary Gates announced a delay in the new generation bomber project that would push it past the 2018 date.[19] This was caused not only by budget considerations, but also by nuclear arms treaty considerations.[20] On 19 May 2009, Air Force Chief of Staff General Norton Schwartz said that the USAF's focus in the 2010 budget was on "Long-range strike, not next-generation bomber" and will push for this in the QDR.[21] In June 2009, the two teams working on NGB proposals were told to "close up shop".[22] On 1 March 2010, Boeing said that the joint project with Lockheed Martin had been suspended[23] and on 24 June 2010, Lieutenant General Philip M. Breedlove said that the term "next-generation bomber" was dead and that the Air Force was working on a long-range strike "family" that would draw on the capabilities of systems like the F-35 and F-22 to help a more affordable and versatile bomber complete its missions.[24] On 13 September 2010, U.S. Air Force Secretary Michael Donley said that long range strike would continue cautiously with proven technologies and that the plan to be submitted with the 2012 budget could call for either a missile or an aircraft.[25][26] The bomber is to be nuclear-capable, but not certified for nuclear use until later.  On 24 February 2012, Air Force Secretary Michael Donley announced that a competition was under way with a target delivery in the mid-2020s.[27] On 27 October 2015, Northrop Grumman was awarded the contract to build the new bomber.[28] The design goals in January 2011 were:[29] An August 2008 paper by Northrop Grumman highlighted the following trends and requirements:[33]  Aircraft of comparable role, configuration, and era  Related lists</t>
  </si>
  <si>
    <t>//upload.wikimedia.org/wikipedia/en/thumb/0/00/NextGenBomber.jpg/300px-NextGenBomber.jpg</t>
  </si>
  <si>
    <t>Stealth bomber</t>
  </si>
  <si>
    <t>https://en.wikipedia.org/Stealth bomber</t>
  </si>
  <si>
    <t>America Air Force</t>
  </si>
  <si>
    <t>https://en.wikipedia.org/America Air Force</t>
  </si>
  <si>
    <t>Canceled</t>
  </si>
  <si>
    <t>2037 bomber</t>
  </si>
  <si>
    <t>https://en.wikipedia.org/2037 bomber</t>
  </si>
  <si>
    <t>Long Range Strike Bomber</t>
  </si>
  <si>
    <t>https://en.wikipedia.org/Long Range Strike Bomber</t>
  </si>
  <si>
    <t>Republic XF-103</t>
  </si>
  <si>
    <t>The Republic XF-103 was an American project to develop a powerful missile-armed interceptor aircraft capable of destroying Soviet bombers while flying at speeds as high as Mach 3. Despite a prolonged development, it never progressed past the mockup stage. In 1949, the USAF issued a request for an advanced supersonic interceptor to equip the Air Defense Command. Known formally as Weapon System WS-201A, but better known informally as the 1954 interceptor, it called for a supersonic aircraft with all-weather capability, powerful airborne interception radar, and air-to-air missile armament. Republic was one of six companies to submit proposals. On 2 July 1951, three of the designs were selected for further development, Convair's scaled-up XF-92 that evolved into the F-102, a Lockheed design that led to the F-104, and Republic's AP-57.  AP-57 was an advanced concept to be built almost entirely of titanium and capable of Mach 3 at altitudes of at least 60,000 feet (18 km). A full-scale mock-up of the AP-57 was built and inspected in March 1953. A contract for three prototypes followed in June 1954.[1] Work on the prototypes was delayed by continued problems with the titanium construction, and more by continuing problems with the proposed Wright J67 engine. The contract was later reduced to a single prototype.[1] In the end, the J67 never entered production and the aircraft it had been chosen for were forced to turn to other engine designs, or were cancelled outright. Republic suggested replacing the J67 with the Wright J65, a much less powerful engine. The project was eventually cancelled on 21 August 1957 with no flying prototypes ever being completed.[1] The design was given a brief reprieve as part of the Long-Range Interceptor – Experimental (LRI-X) project that ultimately led to the North American XF-108 Rapier. Part of this project was the development of the advanced Hughes AN/ASG-18 pulse-doppler radar and the GAR-9 missile. Republic proposed adapting the F-103 as a testbed for these systems with additional fuel tanks taking up much of the original weapon bay spaces, although it wouldn't be able to come close to meeting the range requirements of LRI-X. Some work was carried out adapting the mockup to house the 40 inch antenna, which required the nose section to be scaled up considerably. Nothing ever came of the proposal,[2] and testing of the ASG-18/GAR-9 was carried out on a modified Convair B-58 Hustler instead.[3] Mach 3 performance in the 1950s was difficult to achieve. Jet engines compress incoming air, then mix it with fuel and ignite the mixture. The resulting expansion of gases produces thrust. The compressors generally can ingest air only at subsonic speeds. To operate supersonically, aircraft use advanced intakes to slow the supersonic air to a usable speed. The energy lost in this process heats the air, which means the engine has to operate at ever-higher temperatures to provide net thrust. The limiting factor in this process is the temperature of the materials in the engines, in particular, the turbine blades just behind the combustion chambers. Using materials available at the time, speeds much beyond Mach 2.5 were difficult to achieve. The solution to this problem is the removal of the turbine. The ramjet engine consists mostly of a large tube, and is relatively easy to air-cool by forcing extra air around the engine. Experimental ramjet aircraft of the era, like the Lockheed X-7, were reaching speeds as high as Mach 4. There are numerous problems with the ramjet engine, however. Fuel economy, or thrust specific fuel consumption in aircraft terms, is extremely poor. This makes general operations like flying from one airbase to another expensive propositions. More problematic is the fact that ramjets rely on forward speed to compress the incoming air, and only become efficient above Mach 1. Alexander Kartveli, Republic's Chief Designer, devised a solution to these problems. He proposed using a Wright J67 turbojet (a license-built derivative of the Bristol Olympus) supplemented by an RJ55-W-1 ramjet behind it. Connecting the two were a series of movable ducts that could route air between the engines. At low speeds the aircraft would be powered by the J67, with the RJ55 acting as a traditional afterburner, producing a total of about 40,000 lbf (180 kN) thrust. At high speeds, starting above Mach 2.2, the jet engine would be shut down and the airflow from the intake would be routed around the jet engine and directly into the RJ55. Although the net thrust was reduced by shutting down the jet, operating on the ramjet alone allowed the aircraft to reach much higher speeds. Both engines were located behind a single very large ventral Ferri-type intake, which used a prominent, swept-forward lip, a configuration also used for the wing-root inlets on the F-105 Thunderchief. The J67 was installed just behind the intake, angled with its intake below the centerline of the aircraft. The RJ55 was installed inline with the fuselage in the extreme rear, as if it were the exhaust of a conventional engine installation. There was a significant empty space above the J67 for ducting. All of the control surfaces were pure delta wings. The main wing was swept at 55 degrees, and could be rotated around the spar to provide variable incidence. For takeoff and landing, the wing was tilted upwards to increase the angle of incidence while keeping the fuselage nearly horizontal. The length of the fuselage made it difficult to achieve the same end by tilting the entire aircraft upwards, which would have required a very long extension on the landing gear. The system also allowed the fuselage to fly flat to the airflow at various speeds, setting the trim angle independent of the aircraft as a whole. This decreased trim drag, thus improving range. The wing was split at about two-thirds of the span. The portion outside of this line able to rotate independently of the rest of the wing. These movable portions acted as large ailerons, or as Republic called them, tiperons. To keep the surface area in front and behind the pivot point somewhat similar, the split line was closer to the fuselage in front of the pivot. Large conventional flaps ran from the fuselage to the tiperons. Hard points for drop tanks were available at about .mw-parser-output .frac{white-space:nowrap}.mw-parser-output .frac .num,.mw-parser-output .frac .den{font-size:80%;line-height:0;vertical-align:super}.mw-parser-output .frac .den{vertical-align:sub}.mw-parser-output .sr-only{border:0;clip:rect(0,0,0,0);height:1px;margin:-1px;overflow:hidden;padding:0;position:absolute;width:1px}1⁄3 of the way out from the wing root. The horizontal stabilizers were seemingly undersized, and mounted below the line of the wing. The larger vertical fin was supplemented by a ventral fin for high-speed stability. This fin folded to the right, as seen from behind, during takeoff and landing to avoid hitting the ground. Two petal-style air brakes were mounted directly behind the horizontal surfaces, opening out and up at about a 45° angle into the gap between the horizontal and vertical surfaces. A provision for a braking parachute is not evident on the mock-up or the various artwork, although this was common for aircraft of the era. The fuselage was completely smooth, with a high fineness ratio for low drag at supersonic speeds. The design was developed prior to the discovery of the area rule, and does not display any of the wasp waisting common to aircraft primarily developed after 1952. The fuselage contours were mainly cylindrical, but blended into the intake starting around the wing root, giving it a rounded, rectangular profile through the middle, before reverting to a pure cylinder shape again at the engine nozzle. The cockpit design originally featured a canopy, but low drag requirements for high speed suggested that it be removed. The idea of using a periscope arrangement for forward viewing on high speed aircraft was then in vogue, the Avro 730 selecting a very similar system. The Air Force demanded that it be used on the F-103. Kartveli was opposed to this layout, and continued to press for the use of a "real" canopy. Design documents throughout the program continued to include this as an optional feature, along with performance estimates that suggested the difference would be minimal.[2] The system shown on mockups used two large oval windows on the cockpit sides, and a periscope system projecting an image onto a fresnel lens arrangement directly in front of the pilot. In 1955, the periscope concept was tested on a modified F-84G, which was flown on a long, cross-country flight with the pilot's forward vision blocked.[1][N 1] A unique supersonic escape capsule was designed for the XF-103. The pilot's seat was located in a shell with a large movable shield in front that was normally slid down into the area in front of the pilot's legs. In the case of depressurization, the shield would slide up in front of the pilot, sealing the seat into a pressurized pod. Basic flight instruments inside the capsule allowed the aircraft to be flown back to base, and a window in the front of the shield allowed the periscope system to be used. In an emergency, the entire capsule would be ejected downward, along with a small portion of the aircraft fuselage that provided a stable aerodynamic shape. To enter and exit the aircraft, the ejection module was lowered on rails out of the bottom of the aircraft, allowing the pilot to simply walk into the seat, sit down, and raise the module into the aircraft. The capsule was fully pressurized, allowing the pilot to continue operating the aircraft without a pressure suit when the capsule was locked up.[5] The entire nose of the aircraft was taken up by the large Hughes radar set, which (at the time) offered long detection ranges. Guidance and fire control were to be provided by the same MX-1179 package being developed for all of the WS-201 designs. Hughes had won this contract with their Hughes MA-1 fire control system, which was under development. Weapons were carried in bays located on the sides of the fuselage behind the cockpit, which opened by flipping upward, thereby rotating the missiles out of their bays. It was to be armed with six GAR-1/GAR-3 Falcon (then known as MX-904), with a likely arrangement of three or four each GAR-1s and GAR-3s, fired in pairs (one each radar and infrared guided) to improve the odds of a hit. The XF-103 also was to feature 36 2.75-inch "Mighty Mouse" FFARs. General characteristics Performance Armament  Aircraft of comparable role, configuration, and era</t>
  </si>
  <si>
    <t>Republic Aviation</t>
  </si>
  <si>
    <t>https://en.wikipedia.org/Republic Aviation</t>
  </si>
  <si>
    <t>Alexander Kartveli and William O'Donnell</t>
  </si>
  <si>
    <t>https://en.wikipedia.org/Alexander Kartveli and William O'Donnell</t>
  </si>
  <si>
    <t>one pilot</t>
  </si>
  <si>
    <t>77 ft 0 in (23.5 m)</t>
  </si>
  <si>
    <t>34 ft 5 in (10.5 m)</t>
  </si>
  <si>
    <t>16 ft 7 in (5.1 m)</t>
  </si>
  <si>
    <t>401 sq ft (37.2 m2)</t>
  </si>
  <si>
    <t>24,949 lb (11,317 kg)</t>
  </si>
  <si>
    <t>38,505 lb (17,466 kg)</t>
  </si>
  <si>
    <t>1 × Wright XRJ55-W-1 ramjet, 18,800 lbf (84 kN) thrust</t>
  </si>
  <si>
    <t>Mach 3 (as a turbojet) / Mach 5 (ramjet-only)</t>
  </si>
  <si>
    <t>80,000 ft (24,390 m)</t>
  </si>
  <si>
    <t>//upload.wikimedia.org/wikipedia/commons/thumb/1/1e/Republic_XF-103_in_flight.jpg/300px-Republic_XF-103_in_flight.jpg</t>
  </si>
  <si>
    <t>Canceled at mock-up stage</t>
  </si>
  <si>
    <t>42,864 lb (19,443 kg)</t>
  </si>
  <si>
    <t>19,000 ft/min (97 m/s)</t>
  </si>
  <si>
    <t>96 lb/sq ft (470 kg/m2)</t>
  </si>
  <si>
    <t>0.57 (afterburner only); 0.95 (afterburner and ramjet)</t>
  </si>
  <si>
    <t>245 mi (394 km)</t>
  </si>
  <si>
    <t>1,545 mi (2,486 km)</t>
  </si>
  <si>
    <t>IAR-15</t>
  </si>
  <si>
    <t>The IAR 15 was a low-wing monoplane fighter designed in Romania in 1933. The  IAR 15 was designed by Elie Carafoli for the Romanian Air Force.  It was a lightly armed low-wing cantilever monoplane with a radial engine, fixed undercarriage and open cockpit. The sustained efforts of Elie Carafoli and his team paid dividends when the first order for IAR 14 was finally placed. With production started and a small profit secured, Dipl.-Eng. Carafoli decided to try something new. The result was the I.A.R. 15. The inline engine was abandoned and instead a radial powerplant was substituted. Accordingly, the front fuselage underwent a major redesign. The cross-section was rounded and an NACA ring covered the 600 h.p. (447 kW) Gnome &amp; Rhône 9Krse engine. With the new nine-cylinder radial the aircraft attained a top speed of 375 km/h at 4,000 m and could climb to 5,000 m in 8 minutes. The ceiling was raised to 10,500 m and an endurance of 600 km was possible. The I.A.R. 15 could intercept any contemporary major bomber type. Alongside the new front fuselage section, other structural changes had been implemented as well. The cross-section of the rear fuselage was enlarged and reinforced. The fuselage was a steel tube structure covered with dural forward of the cockpit and fabric aft. The tail was redesigned again, this time to a triangular shape and was also built of steel tube and dural-covered. An aerodynamically improved single strut undercarriage featuring wheel spats was fitted near the wing roots and a small wheel replaced the previous tailskid. Instead of the crash-pylon featured on earlier models, a rounded knob appeared behind the pilot's headrest. The wings were rounded and shortened to 11.00 m, giving 19.00 m² total area, and were built around two dural spars with a mixture of wood and metal ribs.   The open cockpit was aft of the wing trailing edge. The undercarriage had a wide track, with vertical wire braced and faired legs carrying spatted main wheels.[1] Power was from an  I.A.R. 9KIc40 licence-built Gnome-Rhône 9K engine of 450 kW (600 hp) enclosed in a NACA cowling. In the first prototype this drove a two-bladed wooden airscrew, but later machines had three-bladed metal propellers. Five prototypes were built.  Tests showed that the IAR 15 was as fast as competing aircraft, chiefly the PZL P.11, but less manoeuvrable and no other orders were placed. In all aspects, the I.A.R.-15, test flown in early 1934 by 1st Lt. Alex. Papana, was a good match for other monoplane fighter types of its time, such as the Dewoitine D.500 of L'Armée de l'Air, the Boeing P-26 "Peashooter" of the U.S. Army Air Corps or the Polikarpov I-16 of the Voyenno-vozdushnyye sily.  The speed capability of the I.A.R.15 was judged excellent and it established a national altitude record of 11631m in 1936. Data from Grey 1972, pp. 230–231cGeneral characteristics Performance Armament</t>
  </si>
  <si>
    <t>single-seat fighter</t>
  </si>
  <si>
    <t>Elie Carafoli</t>
  </si>
  <si>
    <t>7.76 m (25 ft 5.5 in)</t>
  </si>
  <si>
    <t>11.00 m (31 ft 6 in)</t>
  </si>
  <si>
    <t>2.7 m (8 ft 10 in)</t>
  </si>
  <si>
    <t>19.00 m2 (204 sq ft)</t>
  </si>
  <si>
    <t>1,215 kg (2,673 lb)</t>
  </si>
  <si>
    <t>1,650 kg (3,630 lb)</t>
  </si>
  <si>
    <t>1 × I.A.R. 9KIc40 licence-built Gnome-Rhone 9Krse 9-cylinder supercharged radial, at 4,000 m (13,120 ft) , 450 kW (600 hp)</t>
  </si>
  <si>
    <t>375 km/h (233 mph, 202 kn) at 4,000 m (13,120 ft)</t>
  </si>
  <si>
    <t>10,500 m (34,400 ft)</t>
  </si>
  <si>
    <t>10.4 m/s (2,050 ft/min) to 5,000 m (16,400 ft)</t>
  </si>
  <si>
    <t>Romania</t>
  </si>
  <si>
    <t>Lockheed XFV</t>
  </si>
  <si>
    <t>[1]The Lockheed XFV (sometimes referred to as the "Salmon")[2] [N 1] was an American experimental tailsitter prototype aircraft built by Lockheed in the early 1950s to demonstrate the operation of a vertical takeoff and landing (VTOL) fighter for protecting convoys. The Lockheed XFV originated as a result of a proposal issued by the U.S. Navy in 1948 for an aircraft capable of vertical takeoff and landing (VTOL) aboard platforms mounted on the afterdecks of conventional ships. Both Convair and Lockheed competed for the contract but in 1950, the requirement was revised, with a call for a research aircraft capable of eventually evolving into a VTOL ship-based convoy escort fighter. On 19 April 1951, two prototypes were ordered from Lockheed under the designation XFO-1 (company designation was Model 081-40-01). Soon after the contract was awarded, the project designation changed to XFV-1 when the Navy's code for Lockheed was changed from O to V.[1] The XFV was powered by a 5,332 hp (3,976 kW) Allison YT40-A-6 turboprop engine driving three-bladed contra-rotating propellers. The tail surfaces were a reflected cruciform v-tail (forming an x) that extended above and below the fuselage. The aircraft had  an ungainly appearance on the ground with a makeshift, fixed landing gear attached.[3] Lockheed employees derisively nicknamed the aircraft the "pogo stick" (a direct reference to the rival Convair XFY's name).[4] To begin flight testing, a temporary non-retractable undercarriage with long braced V-legs was attached to the fuselage, and fixed tail wheels attached to the lower pair of fins. In this form, the aircraft was trucked to Edwards AFB in November 1953 for ground testing and taxiing trials. During one of these tests, at a time when the aft section of the large spinner had not yet been fitted, Lockheed chief test pilot Herman "Fish" Salmon managed to taxi the aircraft past the liftoff speed, and the aircraft made a brief hop on 22 December 1953. The official first flight took place on 16 June 1954. Full VTOL testing at Edwards AFB was delayed pending the availability of the 7,100 shp Allison T54, which never materialized. After the brief unintentional hop, the aircraft made a total of 32 flights. All further XFV-1 flights did not involve any vertical takeoffs or landings. The XFV-1 was able to make a few transitions in flight from the conventional to the vertical flight mode and back, and had briefly held in hover at altitude. Performance remained limited by the confines of the flight test regime. With the realization that the XFV's top speeds would be eclipsed by contemporary fighters and that only highly experienced pilots could fly the aircraft, the project was cancelled in June 1955.[5] Salmon taxied the XFV-1 on its temporary gear "from a standing start to 175 mph, and then brought it back down to a dead stop without any use of the brakes, all within a distance of one mile."[6] The single flying prototype [N 2] ended up as an exhibit at the Sun 'n Fun Campus Museum at Lakeland Linder International Airport in Lakeland, Florida. This example was refurbished at the museum's Buehler Restoration Center and is currently on outdoor display.  The aircraft was assigned USN/USMC Bureau Number 138657, but was marked as 658 following restoration.[7] The second prototype, which was never completed, is on display at Los Alamitos Army Airfield in California. General characteristics Performance Armament 4 × 20 mm (.79 in) cannons or 48 × 2.75 in (70 mm) rockets Note: Performance estimates are based on XFV with YT40-A-14 engine.   Aircraft of comparable role, configuration, and era  Related lists</t>
  </si>
  <si>
    <t>Experimental VTOL fighter aircraft</t>
  </si>
  <si>
    <t>Lockheed Corporation</t>
  </si>
  <si>
    <t>https://en.wikipedia.org/Lockheed Corporation</t>
  </si>
  <si>
    <t>1 flying prototype plus 1 incomplete airframe</t>
  </si>
  <si>
    <t>{'XFO-1/XFV-1': '(Model 081-40-01) Two prototypes built, one flown.', 'FV-2': 'Proposed production version (Model 181-43-02) was to have been powered by the T54-A-16 turboprop, incorporating a bullet-proof windshield, armor and radar in the fixed forward part of the nose spinner. The proposed armament was four 20\xa0mm cannon fitted in the two wingtip pods. Alternatively, 48 23⁄4-inch folding-fin rockets could be fitted.'}</t>
  </si>
  <si>
    <t>36 ft 10.25 in (11.23 m)</t>
  </si>
  <si>
    <t>30 ft 10.1 in (9.4 m)</t>
  </si>
  <si>
    <t>246 sq ft (22.85 m2)</t>
  </si>
  <si>
    <t>11,599 lb (5,261 kg)</t>
  </si>
  <si>
    <t>16,221 lb (7,358 kg)</t>
  </si>
  <si>
    <t>1 × Allison XT40-A-14 turboprop, 6 blade contra-rotating, 5,100 shp (3,800 kW)</t>
  </si>
  <si>
    <t>580 mph (930 km/h, 500 kn)</t>
  </si>
  <si>
    <t>43,300 ft (13,100 m)</t>
  </si>
  <si>
    <t>//upload.wikimedia.org/wikipedia/commons/thumb/3/31/Lockheed_XFV-1_on_ground_bw.jpg/300px-Lockheed_XFV-1_on_ground_bw.jpg</t>
  </si>
  <si>
    <t>America Navy (intended)</t>
  </si>
  <si>
    <t>https://en.wikipedia.org/America Navy (intended)</t>
  </si>
  <si>
    <t>10,820 ft/min (55.0 m/s)</t>
  </si>
  <si>
    <t>America</t>
  </si>
  <si>
    <t>410 mph (660 km/h, 360 kn)</t>
  </si>
  <si>
    <t>65.9 lb/sq ft (322 kg/m2)</t>
  </si>
  <si>
    <t>https://en.wikipedia.org/Experimental VTOL fighter aircraft</t>
  </si>
  <si>
    <t>DFS 332</t>
  </si>
  <si>
    <t>The DFS 332 was an experimental aircraft, built by the Deutsche Forschungsanstalt für Segelflug (DFS). It was designed to evaluate new wing profiles in flight. For this purpose, the DFS 332 was given twin fuselages, of a long and slender shape with flat sides. The front of the left fuselage contained a cockpit for the pilot, and the right fuselage a seat for an engineer who would operate the measurement instrumentation. The wing section to study would be attached between the fuselages, with fittings that allowed an easy exchange. The short outer wing panels were fixed, with slightly swept leading edges and straight trailing edges with full-span ailerons. Each fuselage had its own tailfin, with a tailplane and elevator between them. The DFS 332 was a glider, a configuration that presumably had advantages for aerodynamic testing because the airflow over the wing would not be disturbed by a propeller. The design of the fuselages, with flat wall sides and noses that extended well in front of the wing, must also have been chosen to achieve undisturbed flow over the test section. After being towed to altitude, the crew would make a series of dives at different speeds. However, to be able to perform tests at higher speeds, the aircraft was also fitted with two Walter HWK-R II/203 rocket engines, delivering 750 kg of thrust each. They were installed in the fuselages with rocket nozzles under the lower fuselage, aligned 10 degrees down. The only documented flight of the DFS 332 occurred on 14 February 1945, when the second prototype was towed behind a Heinkel He 111. It probably it never made any free flights or fired its engines. Although construction of the first prototype was completed in November 1944, it is not known to have been flown, perhaps because the rocket engines were not installed. The end of the war also ended the career of the aircraft.  General characteristics Performance</t>
  </si>
  <si>
    <t>Experimental aircraft</t>
  </si>
  <si>
    <t>DFS</t>
  </si>
  <si>
    <t>12.25 m (40 ft 2 in)</t>
  </si>
  <si>
    <t>15.20 m (49 ft 10 in)</t>
  </si>
  <si>
    <t>2 × Walter HWK-R II/203 , 7.35 kN (1,650 lbf) thrust  each</t>
  </si>
  <si>
    <t>Germany</t>
  </si>
  <si>
    <t>Northrop HL-10</t>
  </si>
  <si>
    <t>The Northrop HL-10 was one of five US heavyweight lifting body designs flown at NASA's Flight Research Center (FRC—later Dryden Flight Research Center) in Edwards, California, from July 1966 to November 1975 to study and validate the concept of safely maneuvering and landing a low lift-over-drag vehicle designed for reentry from space.[1] It was a NASA design and was built to evaluate "inverted airfoil" lifting body and delta planform. It currently is on display at the entrance to the Armstrong Flight Research Center at Edwards Air Force Base. Northrop Corporation built the HL-10 and Northrop M2-F2, the first two of the fleet of "heavy" lifting bodies flown by the NASA Flight Research Center. The contract for construction of the HL-10 and the M2-F2 was $1.8 million. "HL" stands for horizontal landing, and "10" refers to the tenth design studied by engineers at NASA's Langley Research Center, Hampton, Virginia. Main gear was a modified T-38 system retracted manually,[1] and lowered by nitrogen pressure. Nose gear was a modified T-39 unit, retracted manually and lowered with nitrogen pressure. Pilot Ejection System was a modified F-106 system. Silver zinc batteries provided electrical power for the control system, flight instruments, radios, cockpit heat, and stability augmentation system. To assist in pre-landing flare, four throttleable hydrogen peroxide rockets provided up to 400 lbf (1.8 kN) of thrust. After delivery to NASA in January 1966, the HL-10 made its first flight on December 22, 1966, with research pilot Bruce Peterson in the cockpit. Although the XLR-11 rocket engine (same type used in the Bell X-1) was installed, the first 11 drops from the B-52 launch aircraft were unpowered glide flights to assess handling qualities, stability, and control. In the end, the HL-10 was judged to be the best handling of the three original heavy-weight lifting bodies (M2-F2/F3, HL-10, X-24A).[1] The HL-10 was flown 37 times during the lifting body research program and logged the highest altitude and fastest speed in the lifting body program. On February 18, 1970, Air Force test pilot Peter Hoag piloted the HL-10 to Mach 1.86 (1,228 mph or 1,976 km/h). Nine days later, NASA pilot William H. "Bill" Dana flew the vehicle to 90,030 feet (27,440 m), which became the highest altitude reached in the program.[1] During a typical lifting body flight, the B-52—with the research vehicle attached to the pylon mount on the right wing between the fuselage and inboard engine pod—flew to a height of about 45,000 feet (14,000 m) and a launch speed of about 450 mph (720 km/h).[1] Moments after being dropped, the XLR-11 was lit by the pilot. Speed and altitude increased until the engine was shut down by choice or fuel exhaustion, depending upon the individual mission profile. The lifting bodies normally carried enough fuel for about 100 seconds of powered flight and routinely reached from 50,000 to 80,000 feet (15,000 to 24,000 m) and speeds above Mach 1.[1] Following engine shutdown, the pilot maneuvered the vehicle through a simulated return-from-space corridor into a pre-planned approach for a landing on one of the lakebed runways on Rogers Dry Lake at Edwards. A circular approach was used to lose altitude during the landing phase. On the final approach leg, the pilot increased his rate of descent to build up energy. At about 100 feet (30 m) altitude, a "flare out" maneuver dropped air speed to about 200 mph (320 km/h) for the landing.[1] Unusual and valuable lessons were learned through the successful flight testing of the HL-10. During the early phases of the Space Shuttle development program, lifting bodies patterned on the HL-10 shape were one of three major types of proposals. These were later rejected as it proved difficult to fit cylindrical fuel tanks into the always-curving fuselage, and from then on most designs focused on more conventional delta wing craft. According to the book "Wingless Flight", by project engineer R. Dale Reed, the HL-10 was considered to fly into space in the early to mid-1970s. Following the cancellation of the Apollo moon project, Reed realized that there would be substantial Apollo hardware left over, including several flight-rated command service modules (CSM) and Saturn V rockets.[2] The proposal was to add an ablative heat shield, reaction controls, and other additional subsystems needed for crewed spaceflight to the HL-10. The now space-rated vehicle would have then been launched in the space for the Lunar Module on a Saturn V launch vehicle with an Apollo CSM. Once in Earth orbit, it was planned that a robotic extraction arm would remove the HL-10 from the rocket's third stage and place it adjacent to the crewed Apollo CSM spacecraft. One of the astronauts would then spacewalk from the Apollo and board the lifting body to perform a pre-reentry check on its systems.[2] It was planned that there would be two flights in this program. In the first, the lifting body pilot would return to the Apollo and send the HL-10 back to earth uncrewed. If this flight was successful, the second launch would be involve a piloted landing at Edwards AFB. Reportedly, Wernher von Braun was enthusiastic about the mission, offering to prepare two Saturn Vs and Apollo Command Service Modules. However, he was overridden by the  Flight Research Center director, and nothing came of the proposal.[2] Launching a Saturn V to low Earth orbit with a light payload would not be an efficient use of capability, and the Apollo program was ended mainly on cost grounds.[citation needed] The HL-10 is currently on display at the entrance of Armstrong Flight Research Center at Edwards, CA. In the pilot movie, and an episode of The Six Million Dollar Man series, titled "The Deadly Replay", the HL-10 serial number 804 is identified as the aircraft flown by Col. Steve Austin when he crashed, leading to his transformation into a bionic man, and the HL-10 is also featured in this episode.[3] Other episodes and Martin Caidin's original novel, Cyborg, contradict this, however, by identifying Austin's aircraft as a fictional cousin of the HL-10, the M3-F5.[4] Further confusion is added by the fact that both the HL-10 and the M2-F2 are featured in the opening credits of the television show.  Aircraft of comparable role, configuration, and era  Related lists</t>
  </si>
  <si>
    <t>Lifting body technology demonstrator</t>
  </si>
  <si>
    <t>Northrop</t>
  </si>
  <si>
    <t>https://en.wikipedia.org/Northrop</t>
  </si>
  <si>
    <t>Langley Research Center</t>
  </si>
  <si>
    <t>https://en.wikipedia.org/Langley Research Center</t>
  </si>
  <si>
    <t>//upload.wikimedia.org/wikipedia/commons/thumb/9/99/Northrop_HL-10.jpg/300px-Northrop_HL-10.jpg</t>
  </si>
  <si>
    <t>On display, NASA Armstrong Flight Research Center</t>
  </si>
  <si>
    <t>NASA</t>
  </si>
  <si>
    <t>https://en.wikipedia.org/NASA</t>
  </si>
  <si>
    <t>https://en.wikipedia.org/Lifting body technology demonstrator</t>
  </si>
  <si>
    <t>Savoia-Marchetti SM.83</t>
  </si>
  <si>
    <t>The Savoia-Marchetti SM.83 was an Italian civil airliner of the 1930s.  It was a civilian version of the Savoia-Marchetti SM.79 bomber. It was a monoplane, with retractable undercarriage, and a slim fuselage. Though the cabin was provided with heaters, oxygen provision and sound insulation it was large enough for the 4 crew and only four to 10 passengers. The construction was of mixed materials in the typical Savoia-Marchetti style of the time: steel tubes for the fuselage, wood for the wings, and the outer skin made up of wood, fabric or metal. The wings had slats. The powerplant was three AR.126 engines giving a total of about 2,300 hp. The maximum range stated was 4,800 km (3,000 mi). The maximum speed was slightly better than the bomber 444 km/h (276 mph) at 4,000 m (13,000 ft) due to the absence of the gondola and hump machine gun positions. First flying on 19 November 1937,[1] it entered into production for LATI, SABENA and other companies, but it had less success compared to the more economic and capable 18 seater Savoia-Marchetti S.73 even if had much improved performance. As a result, only 23 were built in two main series. When war broke out, the Italian aircraft were impressed into the Regia Aeronautica, and used in transport units. One S.83 was used near the end of the war to flee Italy. Spain had forbidden aircraft both military and civilian of the Axis powers from landing there so S.83 was painted with Croatian insignia and purportedly owned by a Croatian citizen. Carrying 5,000 litres of fuel (50% more than standard) and 14 men and women including the parents of Claretta Petacci, Benito Mussolini’s mistress), the aircraft took off at 4:30 on 23 April 1945 from Milan. It landed at Barcelona just three hours later.[2] It was not until September that the crew and aircraft were repatriated. Data from Jane's All the World's Aircraft 1938[4] Italian Civil and Military aircraft 1930–1945[1][5][6]General characteristics Performance     Related lists</t>
  </si>
  <si>
    <t>Airliner and transport aircraft</t>
  </si>
  <si>
    <t>Savoia-Marchetti</t>
  </si>
  <si>
    <t>https://en.wikipedia.org/Savoia-Marchetti</t>
  </si>
  <si>
    <t>Alessandro Marchetti</t>
  </si>
  <si>
    <t>https://en.wikipedia.org/Alessandro Marchetti</t>
  </si>
  <si>
    <t>3 or 4</t>
  </si>
  <si>
    <t>16.2 m (53 ft 2 in)</t>
  </si>
  <si>
    <t>21.2 m (69 ft 7 in)</t>
  </si>
  <si>
    <t>4.1 m (13 ft 5 in)</t>
  </si>
  <si>
    <t>60 m2 (650 sq ft)</t>
  </si>
  <si>
    <t>6,800 kg (14,991 lb)</t>
  </si>
  <si>
    <t>10,300 kg (22,708 lb)</t>
  </si>
  <si>
    <t>3 × Alfa Romeo 126 R.C.34 9-cyl air-cooled radial piston engines, 560 kW (750 hp)  each</t>
  </si>
  <si>
    <t>444 km/h (276 mph, 240 kn) at 4,000 m (13,123 ft)</t>
  </si>
  <si>
    <t>1,500 km (930 mi, 810 nmi)</t>
  </si>
  <si>
    <t>8,400 m (27,600 ft) (5,500 m (18,045 ft) with one engine stopped)</t>
  </si>
  <si>
    <t>//upload.wikimedia.org/wikipedia/en/thumb/4/4a/Savoia-Marchetti_S.83.jpg/300px-Savoia-Marchetti_S.83.jpg</t>
  </si>
  <si>
    <t>Savoia-Marchetti SM.79</t>
  </si>
  <si>
    <t>https://en.wikipedia.org/Savoia-Marchetti SM.79</t>
  </si>
  <si>
    <t>Italy</t>
  </si>
  <si>
    <t>4 hours</t>
  </si>
  <si>
    <t>3,000 m (9,843 ft) in 9 minutes4,000 m (13,123 ft) in 13 minutes 30 seconds</t>
  </si>
  <si>
    <t>400 km/h (250 mph, 220 kn) at 5,000 m (16,404 ft) with 70% power380 km/h (236 mph) at 5,000 m (16,404 ft) with 60% power</t>
  </si>
  <si>
    <t>https://en.wikipedia.org/1938</t>
  </si>
  <si>
    <t>LATIRegia Aeronautica SABENA</t>
  </si>
  <si>
    <t>https://en.wikipedia.org/LATIRegia Aeronautica SABENA</t>
  </si>
  <si>
    <t>10 passengers</t>
  </si>
  <si>
    <t>169 kg/m2 (35 lb/sq ft)</t>
  </si>
  <si>
    <t>https://en.wikipedia.org/Airliner and transport aircraft</t>
  </si>
  <si>
    <t>https://en.wikipedia.org/Italy</t>
  </si>
  <si>
    <t>https://en.wikipedia.org/1945</t>
  </si>
  <si>
    <t>0.173 kW/kg (0.1 hp/lb)</t>
  </si>
  <si>
    <t>Pilatus SB-2</t>
  </si>
  <si>
    <t>The Pilatus SB-2 Pelican was a civil utility aircraft developed by the newly formed Pilatus Aircraft company and the ETH Zurich during World War II. The previous project of a four-seater STOL experimental aircraft under the designation Pilatus SB-1 was not implemented, followed by the SB-2, which  was intended for commercial use.[1] Work on the SB-2 Pelican, a special “slow-flying” aircraft, commenced in the winter of 1941.[2] Good short takeoff and landing credentials, plus steep climbing capabilities, were essential attributes of the aircraft flown in the narrow Alpine valleys at that time. The aircraft was designed to carry four to six passengers.[2] The configuration of the SB-2 was slightly unusual, in that it was provided with tricycle undercarriage (an uncommon feature at the time), and a wing that had a slight forward sweep.[2] The Pilatus SB-2 also served as the basis for a slightly larger STOL aircraft with a larger cargo and passenger capacity, the Pilatus SB-5. However, the Pilatus SB-5 was never built.[3] The SB-2 made its maiden flight on 30 May 1944.[4] After extensive trials, the only model built went to Alpar AG in Bern. The Pelikan was particularly well suited for passenger operations, but could also be used for aerial photography, survey flights, freight transport and agricultural work. During an air display on 13 June 1948, the Pelican flipped over because the nosewheel sheared off from an unnoticed transverse fracture.  It was damaged beyond repair. Data from Jane's all the World's Aircraft 1947[5]General characteristics Performance   Aircraft of comparable role, configuration, and era</t>
  </si>
  <si>
    <t>Four/six-seat light transport</t>
  </si>
  <si>
    <t>Pilatus Aircraft</t>
  </si>
  <si>
    <t>https://en.wikipedia.org/Pilatus Aircraft</t>
  </si>
  <si>
    <t>9.9 m (32 ft 6 in)</t>
  </si>
  <si>
    <t>15.5 m (50 ft 10 in)</t>
  </si>
  <si>
    <t>3.2 m (10 ft 6 in)</t>
  </si>
  <si>
    <t>29 m2 (310 sq ft)</t>
  </si>
  <si>
    <t>1,596 kg (3,519 lb) 4 pax</t>
  </si>
  <si>
    <t>2,095 kg (4,619 lb) 4 pax</t>
  </si>
  <si>
    <t>1 × Pratt &amp; Whitney R-985 Wasp Junior TB 9-cyl air-cooled radial piston engine, 330 kW (440 hp)   for take-off</t>
  </si>
  <si>
    <t>230 km/h (140 mph, 120 kn) at sea level</t>
  </si>
  <si>
    <t>805 km (500 mi, 435 nmi)</t>
  </si>
  <si>
    <t>//upload.wikimedia.org/wikipedia/en/thumb/6/61/Searchtool.svg/16px-Searchtool.svg.png</t>
  </si>
  <si>
    <t>2-bladed Hamilton Standard 2-position variable-pitch propeller</t>
  </si>
  <si>
    <t>Switzerland</t>
  </si>
  <si>
    <t>201 km/h (125 mph, 109 kn) at sea level (280 hp (210 kW) at 1,950 rpm)</t>
  </si>
  <si>
    <t>up to five passengers</t>
  </si>
  <si>
    <t>340 l (90 US gal; 75 imp gal) fuel in two wing tanks; 30 l (7.9 US gal; 6.6 imp gal) oil</t>
  </si>
  <si>
    <t>14.7 kg/m2 (3.0 lb/sq ft) 4 pax</t>
  </si>
  <si>
    <t>https://en.wikipedia.org/Switzerland</t>
  </si>
  <si>
    <t>6.37 kg/kW (10.5 lb/hp) (four passengers at take-off)</t>
  </si>
  <si>
    <t>76 km/h (47 mph; 41 kn)</t>
  </si>
  <si>
    <t>366 m (1,201 ft) to 15 m (49 ft)</t>
  </si>
  <si>
    <t>220 m (720 ft) from 15 m (49 ft)</t>
  </si>
  <si>
    <t>Lavochkin La-152</t>
  </si>
  <si>
    <t>The Lavochkin La-152,[Note 1] (USAF reporting name - Type 4),[1] and its variants, was a jet fighter prototype designed and manufactured by the Lavochkin Design Bureau (OKB) shortly after the end of World War II. Derived from the Lavochkin La-150, the 152 used several different engines, but the program was canceled as other fighters with more powerful engines and swept wings showed more promise. Following the limited success of the 150, drastic changes were introduced to improve performance and ease of maintenance. The RD-10 engine, rated at 8.8 kN (2,000 lbf) of thrust, was moved to the front of the nose and its cowling formed the bottom of the forward fuselage. This position minimized thrust losses due to the length of the intake duct and allowed the engine to be changed much more easily than its predecessor. The cockpit was widened and moved to a position over the mid-set wings, even with the engine's exhaust nozzle. The pilot's seat back was armored and he was protected by an armor plate to his front and a bulletproof windscreen. Three fuel tanks were positioned ahead of the cockpit and one behind it with a total capacity of 620 kilograms (1,370 lb) of fuel. The removable, mid-mounted wings used several different laminar flow airfoils over their span. Each wing had a single spar, slotted flaps and ailerons. The tricycle undercarriage retracted into the fuselage, which meant that the aircraft had a very narrow ground track. The aircraft was armed with three 23-millimeter (0.91 in) Nudelman-Suranov NS-23 autocannon, two on the starboard side of the aircraft's nose and the other on the port side. Each gun had 50 rounds of ammunition.[2] The 152 made its first flight on 5 December 1946 and the manufacturer's trials completed on 23 June 1947. State acceptance trials commenced on 12 July, but the prototype crashed on the eighth flight when the engine failed on approach. The maximum speed attained by the 152 before its crash was only 840 kilometers per hour (520 mph).[2] The Lavochkin OKB decided to improve the performance of the 152 in late 1946 by replacing the RD-10 engine with a more powerful Lyulka TR-1 turbojet of 12.3 kN (2,800 lbf) thrust. The design work was completed in September 1947, and construction began of a prototype shortly afterward, but the engine was not yet ready for testing and the project was canceled. The only other significant difference from the 152 was that each cannon was furnished with 75 rounds of ammunition.[3] Meanwhile, the OKB had been developing two afterburning versions of the RD-10 to increase the engine's power. The more successful model was only 100 millimeters (3.9 in) longer and weighed an additional 31 kilograms (68 lb) more than the original engine. Its power, however, was increased by an additional 3.3 kN (740 lbf), over 30% more thrust. This engine was designated the izdeliye YuF by the bureau[Note 2] and was fitted into an aircraft 152 prototype in November 1946, initially designated as the 150D (Dooblyor - Second). This was changed to Aircraft 156 the following month.[4] In addition to the more powerful engine, the aircraft now had an ejection seat, additional cockpit armor, and a revised canopy. More importantly, it was fitted with new wings with a greater span and more surface area; they also had a new airfoil designed to delay Mach tuck. The area of the tailplane and the vertical stabilizer was also increased. Two prototypes were built and the first one was completed in February 1947 and made its first flight on 1 March. The second prototype joined the manufacturer's trials later that month. One of these aircraft participated in the Tushino flypast on 3 August 1947,[5] where it was given the USAF reporting name of Type 5.[1] The additional power increased the aircraft's top speed by 40–70 km/h (25–43 mph) over the 152. The second prototype began state acceptance trials on 9 September and demonstrated a maximum speed of 905 km/h (562 mph) at an altitude of 2,000 meters (6,560 ft). It could reach 5,000 meters (16,400 ft) in four minutes using afterburner. The aircraft was rejected by the Soviet Air Forces when the trials were concluded on 28 January 1948. The report said that the YuF engine was required more work before it was ready for production, the aircraft had problems with longitudinal stability, excessive stick forces from the ailerons and elevators, and the undercarriage was troublesome. Lavochkin consequently canceled the program.[6] An experimental version of Izdeliye 156 was built in 1947 under the name of Izdeliye 174TK (Tonkoye Krylo - thin wing). It had a very thin, straight wing of 6% thickness, believed to be the thinnest yet flown in the world, and an imported Rolls-Royce Derwent V engine, rated at 15.6 kN (3,500 lbf), mounted in the nose. The three NS-23 cannon had to be repositioned on the bottom of the nose to accommodate the engine. It was first flown in January 1948 and had a top speed of 970 km/h (600 mph) at sea level. It reached an altitude of 5,000 meters in only 2.5 minutes, but even these impressive gains over the 156 were inferior to the swept-wing Lavochkin La-160 that had flown nine months earlier and the program was canceled.[7] Data from Early Soviet Jet Fighters[9]General characteristics Performance Armament  Related development Aircraft of comparable role, configuration, and era  Related lists</t>
  </si>
  <si>
    <t>Jet fighter prototype</t>
  </si>
  <si>
    <t>Lavochkin</t>
  </si>
  <si>
    <t>https://en.wikipedia.org/Lavochkin</t>
  </si>
  <si>
    <t>Semyon Alekseyevich Lavochkin</t>
  </si>
  <si>
    <t>https://en.wikipedia.org/Semyon Alekseyevich Lavochkin</t>
  </si>
  <si>
    <t>{'Izdeliye 154': ' A second 152 airframe with a Lyulka TR-1 turbojet. Canceled due to delays with the engine.', 'Izdeliye 156': '- Originally known as Aircraft 152D. A modified 152 with a ', 'Izdeliye 174TK': ' A thin-wing version of the 156 with a Rolls-Royce Derwent engine, but performance was already overshadowed by the lower-powered Aircraft 160 so further development abandoned.'}</t>
  </si>
  <si>
    <t>9.12 m (29 ft 11 in)</t>
  </si>
  <si>
    <t>8.52 m (27 ft 11 in)</t>
  </si>
  <si>
    <t>13.24 m2 (142.5 sq ft)</t>
  </si>
  <si>
    <t>2,398 kg (5,287 lb)</t>
  </si>
  <si>
    <t>3,521 kg (7,762 lb)</t>
  </si>
  <si>
    <t>1 × YuF after-burning version of RD-10 turbojet, 8.5 kN (1,900 lbf) thrust dry, 10.3 kN (2,300 lbf) with afterburner</t>
  </si>
  <si>
    <t>905 km/h (562 mph, 489 kn)</t>
  </si>
  <si>
    <t>680 km (420 mi, 370 nmi)</t>
  </si>
  <si>
    <t>10,700 m (35,100 ft)</t>
  </si>
  <si>
    <t>//upload.wikimedia.org/wikipedia/en/thumb/9/92/Lavochkin_La-152.jpg/300px-Lavochkin_La-152.jpg</t>
  </si>
  <si>
    <t>Lavochkin La-150</t>
  </si>
  <si>
    <t>https://en.wikipedia.org/Lavochkin La-150</t>
  </si>
  <si>
    <t>Lavochkin La-160</t>
  </si>
  <si>
    <t>https://en.wikipedia.org/Lavochkin La-160</t>
  </si>
  <si>
    <t>23.6 m/s (4,650 ft/min)</t>
  </si>
  <si>
    <t>3 × 23 mm Nudelman-Suranov NS-23 autocannon with 190 rounds total</t>
  </si>
  <si>
    <t>Soviet Union</t>
  </si>
  <si>
    <t>756 kg</t>
  </si>
  <si>
    <t>264 kg/m2 (54 lb/sq ft)</t>
  </si>
  <si>
    <t>https://en.wikipedia.org/Jet fighter prototype</t>
  </si>
  <si>
    <t>Narrow-body aircraft</t>
  </si>
  <si>
    <t>A narrow-body aircraft or single-aisle aircraft is an airliner arranged along a single aisle, permitting up to 6-abreast seating in a cabin below 4 metres (13 ft) of width. In contrast, a wide-body aircraft is a larger airliner usually configured with multiple aisles and a fuselage diameter of more than 5 metres (16 ft), allowing at least seven-abreast seating and often more travel classes. The highest seating capacity of a narrow-body aircraft is 295 passengers in the Boeing 757–300, while wide-body aircraft can accommodate between 250 and 600 passengers. 2-abreast aircraft seat typically 4 to 19 passengers, 3-abreast 24 to 45, 4-abreast 44 to 80, 5-abreast 85 to 130, 6-abreast 120 to 230.[2] For the flight length, medium-haul aircraft are typically the Airbus A320 and Boeing 737, while regional airliners typically cover short haul. Historically, beginning in the late 1960s and continuing through the 1990s, twin engine narrow-body aircraft, such as the Boeing 737 Classic, McDonnell-Douglas MD-80 and Airbus A320 were primarily employed in short to medium-haul markets requiring neither the range nor the passenger-carrying capacity of that period's wide-body aircraft.[3][failed verification] The re-engined B737 MAX and A320neo jets offer 500 miles more range, allowing them to operate the 3,000 miles transatlantic flights between the eastern U.S. and Western Europe, previously dominated by wide-body aircraft. Norwegian Air Shuttle, JetBlue Airways and TAP Portugal will open up direct routes bypassing airline hubs for lower fares between cheaper, smaller airports. The B737NG 3,300-mile range is insufficient for fully laden operations and operates at reduced capacity like the A318, while the Airbus A321LR could replace the less fuel efficient B757s used since their production ended in 2004.[4] Boeing will face competition and pricing pressure from the Embraer E-Jet E2 family, Airbus A220 (formerly Bombardier CSeries) and Comac C919.[5] Between 2016 and 2035, Flightglobal expects 26,860 single-aisles to be delivered for almost $1380 billion, 45% Airbus A320 family ceo and neo and 43% Boeing 737 NG and max.[6] By June 2018, there was 10,572 Airbus A320neo and Boeing 737 MAX orders: 6,068 Airbuses (57%, 2,295 with CFMs, 1,623 with PWs and 2,150 with not yet decided engines) and 4,504 Boeings (43%); 3,446 in Asia-Pacific (33%), 2,349 in Europe (22%), 1,926 in North America (18%), 912 in Latin America (9%), 654 in Middle East (6%), 72 in Africa (1%) and 1,213 not yet bounded (11%).[7] Many airlines have shown interest in the A321LR or its A321XLR derivative, and other extended-range models, for thin transatlantic and Asia-Pacific routes.[8] Two-abreast Beech 1900 Four-abreast Dash 8 Six-abreast Airbus A320</t>
  </si>
  <si>
    <t>Sukhoi KR-860</t>
  </si>
  <si>
    <t>The Sukhoi KR-860 project (Kryl'ya Rossii or Wings of Russia, [1] earlier named the SKD-717), was a proposed design for a double decker wide-body superjumbo jet aircraft by Russian aerospace company Sukhoi.[2] A 1/24th scale model was shown at the 2000 Paris Air Show.  The design had a maximum weight of about 650 tonnes, a payload of about 300 tonnes, the main deck having a 12-abreast seating with three aisles, while the upper deck had 9-abreast seating with two aisles. It was intended to carry 860 to 1000 passengers. Entry would be through conventional fuselage doors or forward and aft ventral escalators. The wing design had winglets and a fold outboard of the outer engine.[3]  For comparison the Antonov An-225 has a maximum weight of 640 tonnes and a payload of 250 tonnes.  A 1/24 scale model was shown[4][5][6] at the 1999 Paris Air Show.[7] If built, the aircraft would have been the world's largest, widest, and heaviest airliner.[8][9] The concept for the aircraft began in the 1990s with a forecast programme cost of US$10 billion (early published figures were US$4–5.5B) and called for the first aircraft to be built before 2000. With an estimated price per unit of about US$160–200 million (an earlier published estimate was US$150 million) the market was forecast for a total of 300 aircraft, with production planned for the Kazan Aircraft Production Association facility. Initially designed for the carriage of passengers, later a KR-860T (T stands for Tanker) version was proposed for use as an aerial liquefied natural gas (LNG) tanker for far-north regions. Taking advantage of the presence of LNG on the aircraft, the design proposed using LNG to fuel the turbines, rather than conventional jet fuel, like on the Tupolev Tu-206.[10] The project did not proceed beyond the stage of marketing models. Data from rusarmy.com[11]General characteristics Performance</t>
  </si>
  <si>
    <t>Double decker airliner</t>
  </si>
  <si>
    <t>Sukhoi</t>
  </si>
  <si>
    <t>https://en.wikipedia.org/Sukhoi</t>
  </si>
  <si>
    <t>80 m (262 ft 6 in)</t>
  </si>
  <si>
    <t>88 m (288 ft 9 in) with the wings unfolded or 64 m (210 ft) span with wings folded</t>
  </si>
  <si>
    <t>700 m2 (7,500 sq ft)</t>
  </si>
  <si>
    <t>4 × Pratt &amp; Whitney PW4168A turbofan, 305 kN (68,600 lbf) thrust  each</t>
  </si>
  <si>
    <t>15,000 km (9,300 mi, 8,100 nmi)</t>
  </si>
  <si>
    <t>//upload.wikimedia.org/wikipedia/en/thumb/e/e9/Sukhoi_KR-860.jpg/300px-Sukhoi_KR-860.jpg</t>
  </si>
  <si>
    <t>Proposal (only built a 1/24 scale model)</t>
  </si>
  <si>
    <t>650,000 kg (1,433,005 lb)</t>
  </si>
  <si>
    <t>Russia</t>
  </si>
  <si>
    <t>1,000 km/h (620 mph, 540 kn)</t>
  </si>
  <si>
    <t>860-1000 passengers</t>
  </si>
  <si>
    <t>https://en.wikipedia.org/Double decker airliner</t>
  </si>
  <si>
    <t>https://en.wikipedia.org/Russia</t>
  </si>
  <si>
    <t>DFS 40</t>
  </si>
  <si>
    <t>The DFS 40 (originally developed as the Delta V) was a tail-less research aircraft designed by Alexander Lippisch in 1937 as a follow-on to his Delta IV aircraft. In construction, the DFS was closer to a flying wing than its predecessor, and was built as an alternative to that aircraft. The DFS 40 was flown for the first time by Heini Dittmar in 1939, shortly before Lippisch departed the DFS (Deutsche Forschungsanstalt für Segelflug - German Research Institute for Sailplane Flight) to begin work at Messerschmitt. Soon afterwards, without Lippisch there to supervise the project, the aircraft was crashed due to an error in center of gravity calculations that resulted in it entering a flat spin during flight. General characteristics</t>
  </si>
  <si>
    <t>Experimental Tailless aircraft</t>
  </si>
  <si>
    <t>Deutsche Forschungsanstalt für Segelflug (DFS)</t>
  </si>
  <si>
    <t>https://en.wikipedia.org/Deutsche Forschungsanstalt für Segelflug (DFS)</t>
  </si>
  <si>
    <t>Alexander Lippisch</t>
  </si>
  <si>
    <t>https://en.wikipedia.org/Alexander Lippisch</t>
  </si>
  <si>
    <t>DFS 194</t>
  </si>
  <si>
    <t>5.1 m (16 ft 9 in)</t>
  </si>
  <si>
    <t>12 m (39 ft 4 in)</t>
  </si>
  <si>
    <t>1 × Argus As 8 4-cyl in-line piston engine, 75 kW (100 hp)</t>
  </si>
  <si>
    <t>//upload.wikimedia.org/wikipedia/commons/thumb/4/48/KN_Lippisch_DFS40_1937.jpg/300px-KN_Lippisch_DFS40_1937.jpg</t>
  </si>
  <si>
    <t>Lippisch Delta IV</t>
  </si>
  <si>
    <t>https://en.wikipedia.org/Lippisch Delta IV</t>
  </si>
  <si>
    <t>Nazi Germany</t>
  </si>
  <si>
    <t>https://en.wikipedia.org/Experimental Tailless aircraft</t>
  </si>
  <si>
    <t>https://en.wikipedia.org/Nazi Germany</t>
  </si>
  <si>
    <t>https://en.wikipedia.org/DFS 194</t>
  </si>
  <si>
    <t>Northrop M2-F2</t>
  </si>
  <si>
    <t>The Northrop M2-F2 was a heavyweight lifting body based on studies at NASA's Ames and Langley research centers and built by the Northrop Corporation in 1966. The success of Dryden's M2-F1 program led to NASA's development and construction of two heavyweight lifting bodies based on studies at NASA's Ames and Langley research centers—the M2-F2 and the HL-10, both built by the Northrop Corporation. The "M" refers to "manned" and "F" refers to "flight" version. "HL" comes from "horizontal landing" and 10 is for the tenth lifting body model to be investigated by Langley. On March 23, 1966 the M2-F2 made its first captive flight—attached to the B-52 carrier aircraft throughout. The first free gliding flight of the M2-F2 was on July 12, 1966, piloted by Milton O. Thompson. He was dropped from the B-52 carrier aircraft's wing pylon at an altitude of 45,000 ft (14,000 m) and reached a speed of about 450 mph (720 km/h; 390 kn). Before powered flights were undertaken, a series of glide flights were conducted. On May 10, 1967, the sixteenth and last glide flight ended in disaster as the vehicle slammed into the lake bed on landing. With test pilot Bruce Peterson at the controls, the M2-F2 suffered a pilot induced oscillation (PIO) as it neared the lake bed. At the core of this problem was the fact that the wings of the M2-F2 (essentially the body of the aircraft) produced considerably less roll authority than most aircraft. This resulted in less force available to the pilot to control the aircraft in roll. The vehicle rolled from side to side in flight as he tried to bring it under control. Peterson recovered, but then observed a rescue helicopter that seemed to pose a collision threat. Distracted, Peterson drifted in a crosswind to an unmarked area of the lake bed where it was very difficult to judge the height over the ground because of a lack of guidance (the markers provided on the lake bed runway).[1] Peterson fired the landing rockets to provide additional lift, but he hit the lake bed before the landing gear was fully down and locked. The M2-F2 rolled over six times, coming to rest upside down.  Pulled from the vehicle by Jay King and Joseph Huxman, Peterson was rushed to the base hospital, transferred to the March Air Force Base Hospital and then the UCLA Hospital. He recovered but lost vision in his right eye due to a staphylococcal infection. Portions of M2-F2 footage including Peterson's spectacular crash landing were used for the 1973 television series The Six Million Dollar Man[2]  though some shots during the opening credits of the series showed the later HL-10 model, during release from its carrier plane, a modified B-52. Four pilots flew the M2-F2 on its 16 glide flights. They were Milton O. Thompson (five flights), Bruce Peterson (three flights), Don Sorlie (three flights) and Jerry Gentry (five flights).[citation needed] NASA pilots and researchers realized the M2-F2 had lateral control problems, even though it had a stability augmentation control system. When the M2-F2 was rebuilt at Dryden and redesignated the M2-F3, it was modified with an additional third vertical fin—centered between the tip fins to improve control characteristics. The M2-F2/F3 was the first of the heavyweight, entry-configuration lifting bodies. Its successful development as a research test vehicle answered many of the generic questions about these vehicles. Data from[citation needed]General characteristics Performance   Aircraft of comparable role, configuration, and era</t>
  </si>
  <si>
    <t>Northrop M2-F3</t>
  </si>
  <si>
    <t>22 ft 2 in (6.76 m)</t>
  </si>
  <si>
    <t>9 ft 8 in (2.95 m)</t>
  </si>
  <si>
    <t>9 ft 6 in (2.90 m)</t>
  </si>
  <si>
    <t>160 sq ft (15 m2)</t>
  </si>
  <si>
    <t>4,620 lb (2,096 kg)</t>
  </si>
  <si>
    <t>6,000 lb (2,722 kg)</t>
  </si>
  <si>
    <t>1 × Reaction Motors XLR-11 liquid-fuelled rocket motor, 8,000 lbf (36 kN) thrust  with four combustion chamber/nozzle assemblies</t>
  </si>
  <si>
    <t>Mach 0.707</t>
  </si>
  <si>
    <t>8.6 nmi (9.9 mi, 15.9 km)</t>
  </si>
  <si>
    <t>45,000 ft (14,000 m)</t>
  </si>
  <si>
    <t>//upload.wikimedia.org/wikipedia/commons/thumb/d/dd/Northrop_M2-F2.jpg/300px-Northrop_M2-F2.jpg</t>
  </si>
  <si>
    <t>Rebuilt as M2-F3</t>
  </si>
  <si>
    <t>NASA M2-F1</t>
  </si>
  <si>
    <t>https://en.wikipedia.org/NASA M2-F1</t>
  </si>
  <si>
    <t>7,485 lb (3,395 kg)</t>
  </si>
  <si>
    <t>43.2 lb/sq ft (211 kg/m2)</t>
  </si>
  <si>
    <t>https://en.wikipedia.org/Northrop M2-F3</t>
  </si>
  <si>
    <t>Partenavia P.68</t>
  </si>
  <si>
    <t>The Partenavia P.68, now Vulcanair P68, is a light aircraft designed by Luigi Pascale and initially built by Italian Partenavia. It made its first flight on 25 May 1970, its type certification was granted on 17 November 1971 and was transferred to Vulcanair in 1998. The original six-seat high-wing monoplane is powered by twin piston engines and is used for light transport and training. The P.68 Observer is an observation aircraft variant, and it was developed in a stretched, 10/11-seat twin turboprop derivative. The type certification for the P.68 Victor, a twin piston engine, high wing monoplane with fixed tricycle landing gear was applied for on 22 January 1969.[2] The Partenavia P.68 was designed as a six-seat light transport and trainer powered by two 200 hp (149 kW) Lycoming IO-360 engines, it made its first flight on 25 May 1970 at Naples.[1] The type certification for the 9.20 m (30.18 ft) long P.68 was granted by the Italian Civil Aviation Authority on 17 November 1971 for an 1860 kg (4100 lb) MTOW.[2] It was approved by the FAA on 7 December 1971.[3] After a 300 h of flight tests, production was to start in May 1972 in a new plant at Naples Capodichino Airport at a rate of three aircraft per month.[4] The prototype was built at Arzano, Italy, production began with 14 pre-production aircraft at new facilities in Casoria, Italy. The longer, 9.35 m (30.68 ft) P.68B Victor certification was applied for on 18 October 1973 and granted on 24 May 1974 for a 1960 kg (4321 lb) MTOW.[2] Its unit cost was US$82,000 in 1974[5] (US$430000 today). Its fuselage was lengthened to create more space in the cockpit. Both derived from the P.68B and 9.55 m (31.33 ft) long, the P.68R Victor has a retractable landing gear and was certified on 31 July 1978 while the P.68C has a nose allowing a weather radar, larger fuel tanks and increased weights, and was certified on 23 July 1979 with a 1990 kg (4387 lb) MTOW. The P.68C-TC, certified on 29 April 1980, has turbocharged, 210 hp (157 kW) Lycoming TIO-360-C1A6D engines.[2] In 2021, the equipped price of the P.68C was US$1.19M, US$1.22M for the P.68R and US$1.31M for the P.68C-TC.[6] The 9.43 m (30.94 ft) long P.68 Observer, derived from the P.68B with a transparent fuselage nose, adapted systems and larger fuel tanks, was certified on 12 June 1980.[2] The observation aircraft for law enforcement were initially conversions of existing aircraft by German Sportavia-Putzer. The 9.15 m (30.02 ft) long P.68TC Observer, a P.68 "Observer" with turbocharged engines, was certified on 18 June 1985. The 9.54 m (31.30 ft) long P.68 "Observer 2 is a P.68 "Observer", with increased weights, upturned wing tips and modified systems, and was certified on 30 November 1989 for a 2084 kg (4594 lb) MTOW.[2] − The 10.89-11.27 m (35.73-36.97 ft) long, retractable gearAP68TP-600 "Viator", with two 328 hp (245 kW) Allison 250-B17C turboprops, has a 2850–3000 kg (6283-6614 lb) MTOW and was certified on 16 October 1986. In 2021, its equipped price was $3.154M.[7] The 9.90 m (32.48 ft) long, fixed gear AP68TP-300 Spartacus was certified on 10 December 1983 with two 328 hp (245 kW) Allison 250-B17C turboprops and a 2600 kg (5732 lb) MTOW.[2] the nine-seater development was helped by Aeritalia, the prototype first flew in 1978 with a retractable undercarriage. Based in Casoria, Naples, and already manufacturing Partenavia spares, Vulcanair (then Air Samanta) acquired the type certificate, aircraft spares and the former production plant in Milan for L1.4 billion ($780,000) in April 1998.[8] The type certificate was transferred on 25 November.[2] Vulcanair offers the P.68R, P68C, P.68C-TC, P.68TC Observer, P.68 Observer 2 and AP68TP-600 Viator.[9] The P.68 was involved in 86 accidents and incidents worldwide as reported in the Aviation Safety Network wiki database, including 58 hull losses.[19] September 11, 1983: A P.68C, N29561, performing an aerobatic display broke up in flight during an airshow in Plainview, Texas. The NTSB report revealed that analysis of the video showed the aircraft performed a fly-by over the runway, exceeding its Vne (Velocity, never-exceed) speed by 27 knots. The pilot then executed a sharp nose-up pitch change of about 8 degrees, which spiked the aircraft's dynamic load factor to 8.3Gs and caused both wings to fail in the main spar just outside both engine nacelles then separate from the aircraft, which then began rotating, causing the rear fuselage to twist along its length between its cabin and empennage. The aircraft then plummeted 250 feet down just beyond the group of spectators.[20] Data from Vulcanair brochure[9]General characteristics Performanceat sea level</t>
  </si>
  <si>
    <t>Light transport</t>
  </si>
  <si>
    <t>Partenavia  Vulcanair</t>
  </si>
  <si>
    <t>https://en.wikipedia.org/Partenavia  Vulcanair</t>
  </si>
  <si>
    <t>Luigi Pascale</t>
  </si>
  <si>
    <t>https://en.wikipedia.org/Luigi Pascale</t>
  </si>
  <si>
    <t>25 May 1970[1]</t>
  </si>
  <si>
    <t>431+[citation needed]</t>
  </si>
  <si>
    <t>//upload.wikimedia.org/wikipedia/commons/thumb/c/cd/D-GFPG_%2817004135598%29.jpg/300px-D-GFPG_%2817004135598%29.jpg</t>
  </si>
  <si>
    <t>1970-present</t>
  </si>
  <si>
    <t>https://en.wikipedia.org/431+[citation needed]</t>
  </si>
  <si>
    <t>https://en.wikipedia.org/25 May 1970[1]</t>
  </si>
  <si>
    <t>White Dwarf (dirigible)</t>
  </si>
  <si>
    <t>The White Dwarf is a human powered dirigible that has set several world records. The White Dwarf set several world records with pilot (and engine) Bryan Allen. The dirigible features a teardrop shaped lift bag. The aluminum fuselage is a truss design with a single pilot seat on top with a chain driven pusher propeller positioned in front of a rudder.[1] The White Dwarf was flown 58.08 mi (93 km) in 8hrs and 50 minutes.[2] Data from Air &amp; SpaceGeneral characteristics Performance</t>
  </si>
  <si>
    <t>Human powered dirigible</t>
  </si>
  <si>
    <t>Watson, Allen</t>
  </si>
  <si>
    <t>45 ft (14 m)</t>
  </si>
  <si>
    <t>1 × Bryan Allen Human, .5 hp (0.37 kW)</t>
  </si>
  <si>
    <t>//upload.wikimedia.org/wikipedia/commons/thumb/a/a2/White_Dwarf-Single_Person_Blimp-02.jpg/300px-White_Dwarf-Single_Person_Blimp-02.jpg</t>
  </si>
  <si>
    <t>2-bladed</t>
  </si>
  <si>
    <t>5g</t>
  </si>
  <si>
    <t>Avia BH-23</t>
  </si>
  <si>
    <t>The Avia BH-23 was a prototype night fighter aircraft built in Czechoslovakia in 1926. The design was derived from the BH-21 day fighter, incorporating structural changes made to the BH-22 trainer, and the type was originally designated BH-22N. Searchlights and other night-flying equipment were added, but the Czechoslovak Air Force were not interested in the project and no sale resulted.  General characteristics Performance  Related development</t>
  </si>
  <si>
    <t>Military trainer</t>
  </si>
  <si>
    <t>one, pilot</t>
  </si>
  <si>
    <t>6.87 m (22 ft 6 in)</t>
  </si>
  <si>
    <t>8.90 m (29 ft 2 in)</t>
  </si>
  <si>
    <t>2.74 m (9 ft 0 in)</t>
  </si>
  <si>
    <t>22.0 m2 (237 sq ft)</t>
  </si>
  <si>
    <t>705 kg (1,554 lb)</t>
  </si>
  <si>
    <t>879 kg (1,938 lb)</t>
  </si>
  <si>
    <t>1 × Skoda-built Hispano-Suiza 8Aa , 134 kW (180 hp)</t>
  </si>
  <si>
    <t>210 km/h (130 mph, 110 kn)</t>
  </si>
  <si>
    <t>Kamov Ka-137</t>
  </si>
  <si>
    <t>The Kamov Ka-137, previously designated MBVK-137, is an unmanned multipurpose helicopter designed for many roles, including reconnaissance, patrol, police and ecology, emergency, and data transmitting. Three versions of the Ka-137 were made — one ship-based, one automobile-based, and another carried by the Ka-32 helicopter. The aircraft uses a piston engine, driving a coaxial-rotor system and features a tailless, sphere-shaped fuselage with four-leg leaf-spring landing gear. Sensors and other equipment are located in a special equipment compartment. General characteristics Performance VRT 300  This article on an aircraft of the 1990s is a stub. You can help Wikipedia by expanding it.This article on an unmanned aerial vehicle is a stub. You can help Wikipedia by expanding it.</t>
  </si>
  <si>
    <t>Unmanned aerial vehicle</t>
  </si>
  <si>
    <t>Kamov</t>
  </si>
  <si>
    <t>https://en.wikipedia.org/Kamov</t>
  </si>
  <si>
    <t>1 ground operator</t>
  </si>
  <si>
    <t>2.30 m (7 ft 7 in)</t>
  </si>
  <si>
    <t>280 kg (620 lb)</t>
  </si>
  <si>
    <t>1 × Hirth 2706-R05 , 50 kW (65 hp)</t>
  </si>
  <si>
    <t>175 km/h (110 mph, 96 kn)</t>
  </si>
  <si>
    <t>530 km (330 mi, 290 nmi)</t>
  </si>
  <si>
    <t>5,000 m (16,400 ft)</t>
  </si>
  <si>
    <t>//upload.wikimedia.org/wikipedia/commons/thumb/0/0f/Kamov_Ka-137.jpg/300px-Kamov_Ka-137.jpg</t>
  </si>
  <si>
    <t>80 kg (176 lb) internal cargo</t>
  </si>
  <si>
    <t>https://en.wikipedia.org/Unmanned aerial vehicle</t>
  </si>
  <si>
    <t>1.30 m (4 ft 3 in)</t>
  </si>
  <si>
    <t>5.30 m (17 ft 5 in)</t>
  </si>
  <si>
    <t>8.3 m2 (90 sq ft)</t>
  </si>
  <si>
    <t>Utva 213 Vihor</t>
  </si>
  <si>
    <t>Utva 213 Vihor was a late 1940s Yugoslavian two-seat advanced trainer.[1] Designed and built by the Yugoslav state factory, the Type 213 was first flown in 1949, a cantilever low-wing monoplane powered by a  520 hp (388 kW) Ranger SVG-770-CB1 engine.[1] The prototype had a conventional landing gear which retracted forward, the second prototype and production aircraft had a wider track main gear that retracted inwards.[1] It had an enclosed cockpit for the instructor and student in tandem under a long glazed canopy.[1] For training the Vihor had two forward-facing machine guns and could carry up to 100 kg of bombs.[1] In 1957 an improved radial engined variant entered service as the Type 522.[1] One aircraft is on display at the Museum of Yugoslav Aviation, Belgrade, Serbia. Data from Jane's All The World's Aircraft 1956–57[2]General characteristics Performance Armament  Related development</t>
  </si>
  <si>
    <t>Advanced military trainer</t>
  </si>
  <si>
    <t>Government Factories</t>
  </si>
  <si>
    <t>11.52 m (37 ft 10 in)</t>
  </si>
  <si>
    <t>11.0 m (36 ft 1 in)</t>
  </si>
  <si>
    <t>3.58 m (11 ft 9 in)</t>
  </si>
  <si>
    <t>2,300 kg (5,071 lb)</t>
  </si>
  <si>
    <t>1 × Ranger SVG-770C-1B air-cooled inverted V12 engine, 390 kW (520 hp)</t>
  </si>
  <si>
    <t>362 km/h (225 mph, 195 kn)</t>
  </si>
  <si>
    <t>7,000 m (23,000 ft)</t>
  </si>
  <si>
    <t>//upload.wikimedia.org/wikipedia/commons/thumb/9/99/BAM-44-Utva_213-3_Vihor.jpg/300px-BAM-44-Utva_213-3_Vihor.jpg</t>
  </si>
  <si>
    <t>Yugoslav Air Force</t>
  </si>
  <si>
    <t>Soko 522</t>
  </si>
  <si>
    <t>https://en.wikipedia.org/Soko 522</t>
  </si>
  <si>
    <t>2× machine guns</t>
  </si>
  <si>
    <t>FPR Yugoslavia</t>
  </si>
  <si>
    <t>1952-54</t>
  </si>
  <si>
    <t>2× 50 kg (110 lb) or 4× 25 kg (55 lb) bombs</t>
  </si>
  <si>
    <t>https://en.wikipedia.org/FPR Yugoslavia</t>
  </si>
  <si>
    <t>118 km/h (73 mph, 64 kn)</t>
  </si>
  <si>
    <t>Mil Mi-30</t>
  </si>
  <si>
    <t>The Mil Mi-30 (also known as the Vintoplan) is an experimental Russian plane/helicopter that originated in 1972. The Mil Mi-30 Vintoplan was a transport aircraft that could hold up to 19 passengers or two tons of cargo; its purpose was to replace the Mi-8 and Mi-17 Helicopters. With vertical takeoff and the ability to fly like a normal plane, the Mil Mi-30 has a clear advantage over the older models.[1] The first Naikrupneyshie Tilt Rotor Aircraft companies came into effect in the 1940s; the Vintoplan project was picked up and continued by these companies a few years after first development.[2] Of course for soviet helicopter builders, the dream of converti-aircraft has been a skeptical dream that they wanted to put to the test. At the beginning of the 1980s, scientists and the helicopter designers assembled a design and several layouts for this complicated aircraft, the original design of the Mil Mi-30 Vintoplan was expected to use a TV3-117 Turbo Shaft Engine with a four-bladed propeller rotor on each wing; the original design of the Mil Mi-30 had several problems: Aeroelasticity, dynamics of construction, characteristics for the converter apparatuses, aerodynamics and flight dynamics.[1] The Vintoplan went through several different designs and layouts, shifting from having 2 engines to 3–4 engines and back to 2 engines.[3] In 1981 an issue of decree on the development of the Mil Mi-30 Vintoplan made a proposal to the customer and institutions at MAP, shortly after words the military approved of the Vintoplan but desired bigger, more powerful engines.[2] In the development the weight capacity was raised to 3–5 tons, and the passenger limit was raised to 32.[3] In 1986–1995 the Mil Mi-30 was included in the program of armaments, however due to the collapse of the Soviet Union and the economics, the Mil Mi-30 did not soar out in the new age of technology.[1] The Vintoplan Mil Mi-30 was included in the 5-year plan in the Soviet Union from 1989 to 1995, the vehicle was able to enter service in 1996. In the last year, OKB experts in the Soviet Union designed three different models of the Mil Mi-30, each with unique designs- Mi-30S, Mi-30D, and the Mi-30L.[1] An unmanned tiltrotor project was demonstrated in Russia in 2015, and the first flight was made in early 2016.[4][5]  This article on an aircraft of the 1970s is a stub. You can help Wikipedia by expanding it.</t>
  </si>
  <si>
    <t>Convertiplane (hybrid aircraft / helicopter)</t>
  </si>
  <si>
    <t>Mil</t>
  </si>
  <si>
    <t>https://en.wikipedia.org/Mil</t>
  </si>
  <si>
    <t>USSR</t>
  </si>
  <si>
    <t>https://en.wikipedia.org/USSR</t>
  </si>
  <si>
    <t>Hawker Danecock</t>
  </si>
  <si>
    <t>The Hawker Danecock biplane was developed from the Hawker Woodcock for the Danish air force and naval service. In 1925 the Danish Government notified Hawker that they would order three aircraft similar to the Woodcock, but with certain improvements. This resulted in Sydney Camm making minor changes to the wings and cockpit area. Compared to the Woodcock II, the Danecock had unequal span wings, a slightly lengthened fuselage, a 385 hp (287 kW) Armstrong Siddeley Jaguar IV engine and an armament of two 8 mm (0.315 in) Madsen machine guns. The first aircraft was flown on 18 December 1925 by George Bulman with all three aircraft delivered in February 1926. After receiving the Hawker-built aircraft, Denmark obtained a licence to produce more Danecocks. This version, named the Dankok, was built in 1927 at the Danish Royal Naval Dockyard (Orlogsvaerftet) as the Orlogsvaerftet L.B.II.[1] A total of 12 more were manufactured. One aircraft (a Hawker-build) broke the Scandinavian altitude record, reaching 28,208 ft (8,598 m). The Danecock/Dankok served until the mid-1930s when they were replaced by Hawker Nimrods. An example of the Dankok still exists in the Copenhagen Museum. Data from Hawker Aircraft since 1920[2]General characteristics Performance Armament     Related lists</t>
  </si>
  <si>
    <t>Hawker Engineering Co.</t>
  </si>
  <si>
    <t>https://en.wikipedia.org/Hawker Engineering Co.</t>
  </si>
  <si>
    <t>Sydney Camm</t>
  </si>
  <si>
    <t>https://en.wikipedia.org/Sydney Camm</t>
  </si>
  <si>
    <t>26 ft 1.25 in (7.9566 m)</t>
  </si>
  <si>
    <t>32 ft 7 in (9.93 m)</t>
  </si>
  <si>
    <t>10 ft 1 in (3.07 m)</t>
  </si>
  <si>
    <t>340 sq ft (32 m2)</t>
  </si>
  <si>
    <t>2,128 lb (965 kg)</t>
  </si>
  <si>
    <t>3,045 lb (1,381 kg)</t>
  </si>
  <si>
    <t>1 × Armstrong Siddeley Jaguar IV 14-cylinder two-row air-cooled radial piston engine, 385 hp (287 kW)</t>
  </si>
  <si>
    <t>145 mph (233 km/h, 126 kn)</t>
  </si>
  <si>
    <t>22,800 ft (6,900 m)</t>
  </si>
  <si>
    <t>//upload.wikimedia.org/wikipedia/commons/thumb/f/f5/Hawker_danecock.jpg/300px-Hawker_danecock.jpg</t>
  </si>
  <si>
    <t>Denmark</t>
  </si>
  <si>
    <t>https://en.wikipedia.org/Denmark</t>
  </si>
  <si>
    <t>Hawker Woodcock</t>
  </si>
  <si>
    <t>https://en.wikipedia.org/Hawker Woodcock</t>
  </si>
  <si>
    <t>2-bladed wooden fixed pitch propeller</t>
  </si>
  <si>
    <t>2 × synchronised 8 mm (0.315 in) Madsen machine guns with 720 rpg.</t>
  </si>
  <si>
    <t>10,000 ft (3,000 m) in 8 minutes 15 seconds</t>
  </si>
  <si>
    <t>1925-1926</t>
  </si>
  <si>
    <t>105 mph (169 km/h, 91 kn)2.5 hours</t>
  </si>
  <si>
    <t>52 imp gal (62 US gal; 240 l) Petrol/Benzol mix at 0.76 specific gravity</t>
  </si>
  <si>
    <t>HESA Shafaq</t>
  </si>
  <si>
    <t>The HESA Shafaq or Shafagh (Persian: هواپیمای شفق, "Twilight" or "Aurora") is an Iranian subsonic stealth aircraft project being developed by the Iran Aircraft Manufacturing Industrial Company (HESA).[1] According to reports, the Shafaq will be a subsonic aircraft, but this might be changed. Additionally, Iranian Officials have reported that the Shafaq will have a skin of radar-absorbing material.[2] This two-seat advanced training and attack aircraft appears to be based[3] on the Russian-Iranian "Project Integral" and are fitted with Russian ejection seats. Reportedly, there are plans to produce three versions—one two-seat trainer/light strike version and two one-seat fighter-bomber versions.[1]  The Shafaq is designed by the Aviation University Complex (AUC), part of the Malek-Ashtar University of Technology (MUT). At the start of the program, Iran received help from Russia[3] and the aircraft was known as Integral. Russia later backed away from this project for several reasons[citation needed] and Iran carried on the project by itself renaming it Shafaq. The Shafaq is designed as a sub-sonic aircraft,[3] and made of radar-absorbing material. It has a large leading edge root extension (LERX) and a root aft of the wing which gives it an unusual circular sub-section.[1] A 1/7 scale model of the Shafaq has already completed testing in the AUC's wind tunnel and pictures have already been revealed which show that a full-scale model has already been built.[3] The Shafaq will be built in different configurations including a two-seater trainer, a two-seater light Attack and a one-seater light attack variants. Roll-out of the first prototype was scheduled for 2008.[2] The Shafaq's advanced cockpit features color MFDs and a Russian-made K-36D ejection seat. According to AIO (Aerospace Industries Organisation), the aircraft will be flight tested during 2017 and will have twin, outwardly canted vertical fins. This type of a tail design has become a favoured aerodynamic feature of Iranian designers that dates back to the development of the reverse-engineered Iranian version of the Northrop F-5, the HESA Saeqeh.[4] Data from Trend[5]General characteristics Performance Armament  Aircraft of comparable role, configuration, and era  Related lists</t>
  </si>
  <si>
    <t>Trainer / Attack aircraft</t>
  </si>
  <si>
    <t>Iran Aircraft Manufacturing Industrial Company (HESA)</t>
  </si>
  <si>
    <t>https://en.wikipedia.org/Iran Aircraft Manufacturing Industrial Company (HESA)</t>
  </si>
  <si>
    <t>Aviation University Complex</t>
  </si>
  <si>
    <t>https://en.wikipedia.org/Aviation University Complex</t>
  </si>
  <si>
    <t>2017 (forecast)</t>
  </si>
  <si>
    <t>One prototype</t>
  </si>
  <si>
    <t>10.84 m (35 ft 7 in)</t>
  </si>
  <si>
    <t>10.45 m (34 ft 3 in)</t>
  </si>
  <si>
    <t>4.26 m (14 ft 0 in)</t>
  </si>
  <si>
    <t>4,361 kg (9,614 lb)</t>
  </si>
  <si>
    <t>1 × Klimov RD-33 turbofan engine, 50 kN (11,000 lbf) thrust</t>
  </si>
  <si>
    <t>16,780 m (55,050 ft)</t>
  </si>
  <si>
    <t>//upload.wikimedia.org/wikipedia/commons/thumb/9/94/ShafaqFighter.png/300px-ShafaqFighter.png</t>
  </si>
  <si>
    <t>Prototype</t>
  </si>
  <si>
    <t>Iran</t>
  </si>
  <si>
    <t>M-ATF</t>
  </si>
  <si>
    <t>6,900 kg (15,212 lb)</t>
  </si>
  <si>
    <t>110 m/s (22,000 ft/min)</t>
  </si>
  <si>
    <t>https://en.wikipedia.org/Iran</t>
  </si>
  <si>
    <t>Sattar, Shahbaz or Fatter missiles</t>
  </si>
  <si>
    <t>Mitsubishi B5M</t>
  </si>
  <si>
    <t>The Mitsubishi B5M was an Imperial Japanese Navy Air Service (IJNAS) land-based attack aircraft, originally intended for carrier use. The B5M was also given the long formal designation Navy Type 97 No.2 Carrier Attack Bomber (Japanese: 九七式二号艦上攻撃機) and Allied reporting name of Mabel.  The B5M was designed in response to a 1935 specification for a new bomber for use on the IJNAS aircraft carriers (Mitsubishi Navy Experimental 10-Shi Carrier Torpedo Attacker). The machine was to have a crew of three, folding wings for flight deck storage, a speed of not less than 322 km/h (200 mph), a flight endurance of not less than seven hours, and the ability to carry at least 800 kg (1,760 lb) of bombs - a tall order for a single-engine aircraft of the mid-1930s. It was intended as a backup for the Nakajima B5N "Kate" torpedo bomber. Although designed as a carrier-based aircraft, it was relegated to land-based torpedo bomber duties in World War II. 125 were built. The aircraft that Mitsubishi produced first flew in 1937 and was an all-metal, low-wing cantilever monoplane with fixed undercarriage with large wheel spats. The crew of three sat in a long canopy that had a smooth transition to the fuselage. The B5M1s began equipping Japanese Naval units in late 1937, but their performance was never as satisfactory as was that of other Japanese aircraft carrier-based bombers. The B5M1's performance was considered marginal and only 125 were manufactured. While they had originally been intended for aircraft carrier use, the majority were employed during the early months of World War II from land bases in Southeast Asia and in China, where they were confronted by weak or no enemy fighter opposition. These machines ended their careers as trainers, target tugs, and kamikazes. Data from[citation needed]General characteristics Performance Armament   Aircraft of comparable role, configuration, and era  Related lists 2 Hyphenated trailing letter (-J, -K, -L, -N or -S) denotes design modified for secondary role</t>
  </si>
  <si>
    <t>Attack aircraft</t>
  </si>
  <si>
    <t>Mitsubishi</t>
  </si>
  <si>
    <t>https://en.wikipedia.org/Mitsubishi</t>
  </si>
  <si>
    <t>{'B5M1': 'hree-seat attack aircraft for the '}</t>
  </si>
  <si>
    <t>10.234 m (33 ft 7 in)</t>
  </si>
  <si>
    <t>15.3 m (50 ft 2 in)</t>
  </si>
  <si>
    <t>4.32 m (14 ft 2 in)</t>
  </si>
  <si>
    <t>37.95 m2 (408.5 sq ft)</t>
  </si>
  <si>
    <t>1 × Mitsubishi MK8 Kinsei 43 14-cylinder air-cooled twin-row radial piston engine, 750 kW (1,000 hp)</t>
  </si>
  <si>
    <t>379 km/h (235 mph, 205 kn) at 2,200 m (7,218 ft)</t>
  </si>
  <si>
    <t>2,350 km (1,460 mi, 1,270 nmi)</t>
  </si>
  <si>
    <t>8,260 m (27,100 ft)</t>
  </si>
  <si>
    <t>//upload.wikimedia.org/wikipedia/commons/thumb/3/38/B5M_Type_97_Carrier_Attack_Bomber_Mabel_B5M-11.jpg/300px-B5M_Type_97_Carrier_Attack_Bomber_Mabel_B5M-11.jpg</t>
  </si>
  <si>
    <t>Imperial Japanese Navy Air Service (IJNAS)</t>
  </si>
  <si>
    <t>https://en.wikipedia.org/Imperial Japanese Navy Air Service (IJNAS)</t>
  </si>
  <si>
    <t>4,000 kg (8,818 lb)</t>
  </si>
  <si>
    <t>3-bladed variable-pitch propeller</t>
  </si>
  <si>
    <t>1 × 7.7 mm (0.303 in) Type 92 machine gun in flexible mount in rear cockpit</t>
  </si>
  <si>
    <t>up to 800 kg (1,760 lb) of bombs or 1 800 kg (1,760 lb) torpedo carried externally</t>
  </si>
  <si>
    <t>https://en.wikipedia.org/Attack aircraft</t>
  </si>
  <si>
    <t>Vought XF5U</t>
  </si>
  <si>
    <t>The Vought XF5U "Flying Flapjack" was an experimental U.S. Navy fighter aircraft designed by Charles H. Zimmerman for Vought during World War II. This unorthodox design consisted of a flat, somewhat disc-shaped body (hence its name) serving as the lifting surface.[1] Two piston engines buried in the body drove propellers located on the leading edge at the wingtips. A developed version of the original V-173 prototype, the XF5U-1 was a larger aircraft. Of all-metal construction, it was almost five times heavier, with two 1,400 hp (1,193 kW) Pratt &amp; Whitney R-2000 radial engines. The configuration was designed to create a low aspect ratio aircraft with low takeoff and landing speeds but high top speed.[2] The aircraft was designed to keep the low stall speed and high angle of attack from the V-173 prototype while providing for better pilot visibility, cockpit comfort, less vibration, and provisions to install armament. This included a cockpit redesign moving the cockpit from the leading edge of the wing to a nose nacelle that extended further in front of the leading edge. The arrestor hook was changed to a dorsal hook that would diminish the drag from the apparatus.[3]   Normally, a wing with such a low aspect ratio will suffer from very poor performance due to the degree of induced drag created at the wingtips, as the higher pressure air below spills around the wingtip to the lower-pressure region above. In a conventional aircraft, these wingtip vortices carry a lot of energy with them and hence create drag. The usual approach to reducing these vortices is to build a wing with a high aspect ratio, i.e. one that is long and narrow. However, such wings compromise the maneuverability and roll rate of the aircraft, or present a structural challenge in building them stiff enough. The XF5U attempted to overcome the tip vortex problem using the propellers to actively cancel the drag-causing tip vortices.[4] The propellers are arranged to rotate in the opposite direction to the tip vortices, with the aim of retaining the higher-pressure air below the wing. With this source of drag eliminated, the aircraft would fly with a much smaller wing area, and the small wing would yield high maneuverability with greater structural strength. The propellers envisioned for the completed fighter — unlike the torque-reducing counter-rotating propellers of the V-173 design — were to have a built-in cyclic movement like a helicopter's main rotor, with a very limited ability to shift their center of lift up and down to aid the aircraft in maneuvering. Initially, the aircraft used propellers originally designed for the V-173  prototype.[5] These propellers would be replaced with propellers taken from the Vought F4U-4 Corsair. An ejection seat was fitted to allow the pilot to clear the massive propellers in the event of an in-flight emergency.[2] Although the prototype was unarmed, a combination of six M2 Browning 50-caliber machine guns or four M3 20 mm cannons would be mounted in the wing roots in service.[2] The XF5U design was promising: specifications given at the time promised great maneuverability and speeds up to 452mph (727km/h).[6] However, it came at the time when the America Navy was switching from propeller driven to jet propelled aircraft. By 1946, the XF5U-1 project was already long over its expected development time, and well over budget.[2] With jet aircraft coming into service, the Navy finally canceled the project on 17 March 1947, and the prototype aircraft (V-173) was transferred to the Smithsonian Museum for display. Although two aircraft were constructed, a lone XF5U-1 underwent ground runs but never overcame vibration problems. Taxi trials at Vought's Connecticut factory culminated in short "hops" that were not true flights.[7][8] The only completed XF5U-1 proved to be so structurally solid that it had to be destroyed with a wrecking ball.[9] General characteristics Performance Armament  Related development Aircraft of comparable role, configuration, and era  Related lists</t>
  </si>
  <si>
    <t>Vought</t>
  </si>
  <si>
    <t>https://en.wikipedia.org/Vought</t>
  </si>
  <si>
    <t>Charles H. Zimmerman</t>
  </si>
  <si>
    <t>https://en.wikipedia.org/Charles H. Zimmerman</t>
  </si>
  <si>
    <t>1 pilot</t>
  </si>
  <si>
    <t>28 ft 7 in (8.73 m)</t>
  </si>
  <si>
    <t>32 ft 6 in (9.91 m)</t>
  </si>
  <si>
    <t>14 ft 9 in (4.50 m)</t>
  </si>
  <si>
    <t>475 sq ft (44.2 m2)</t>
  </si>
  <si>
    <t>13,107 lb (5,958 kg)</t>
  </si>
  <si>
    <t>16,722 lb (7,600 kg)</t>
  </si>
  <si>
    <t>2 × Pratt &amp; Whitney XR-2000-2 radial engine, 1,350 hp (1,007 kW)  each</t>
  </si>
  <si>
    <t>452 mph (727 km/h, 393 kn) at 28,000 ft (8,534 m)(estimated)[10]</t>
  </si>
  <si>
    <t>710 mi (1,142 km, 620 nmi)</t>
  </si>
  <si>
    <t>34,500 ft (10,516 m)</t>
  </si>
  <si>
    <t>//upload.wikimedia.org/wikipedia/commons/thumb/5/50/Vought_XF5U.jpg/300px-Vought_XF5U.jpg</t>
  </si>
  <si>
    <t>Cancelled 17 March 1947</t>
  </si>
  <si>
    <t>America Navy</t>
  </si>
  <si>
    <t>https://en.wikipedia.org/America Navy</t>
  </si>
  <si>
    <t>Vought V-173</t>
  </si>
  <si>
    <t>https://en.wikipedia.org/Vought V-173</t>
  </si>
  <si>
    <t>18,772 lb (8,533 kg)</t>
  </si>
  <si>
    <t>3,120 ft/min (15.8 m/s) or 914 m/min</t>
  </si>
  <si>
    <t>39.2 lb/sq ft (191 kg/m2)</t>
  </si>
  <si>
    <t>Lockwood Aircam</t>
  </si>
  <si>
    <t>The Lockwood Aircam (also called the Air Cam and AirCam) is a high-wing, twin engine pusher configuration aircraft with conventional landing gear, based on the single engine Lockwood Drifter and sold in kit form by Lockwood Aircraft. The open-cockpit aircraft seats two in tandem. As of 2019, 250 Aircams were licensed and flying.[1] In 2019, a complete kit with Rotax 912ULS engines, less instruments, paint, shipping and crating was priced at US$128,990.[2][3][4][5] The first prototype Aircam was built in 1995. Designed by Phil Lockwood, founder of Lockwood Aircraft, it was built for the National Geographic Society for research and photography in the Ndoki Rain Forest in the northern Congo Basin. It was built to fly low and slow and to provide a wide, unobstructed view, with the additional security of a second engine. The design has since been improved while retaining the same layout.[4][5][6][7] The initial version, produced by Leza-Lockwood Corporation, was powered by twin Rotax 582 powerplants of 64 hp (48 kW) each. Twin 80 hp (60 kW) Rotax 912 and 115 hp (86 kW) 914 engines were optional. Later the 582 was eliminated, the 912 engine became standard and Leza-Lockwood's name was changed to Lockwood.[4][7][8] In 2015, an optional bubble canopy kit was introduced.[9] The aircraft can also be configured with floats to become amphibious.[10] The Aircam was designed to be able to take-off on one engine if needed and the positioning of the engines close to the centreline contributes to this capability as well as its benign single engine handling.[7][8] The Aircam has a landing roll of 300 feet and a takeoff roll of under 200 feet.[11] The America National Transportation Safety Board (NTSB) lists eight accidents involving Aircams between 1993 and February 2010. In these eight accidents, there was one fatality, one serious injury, one minor injury and seven people uninjured.[12] Jack Roush of NASCAR team Roush Fenway Racing nearly lost his life after the Aircam he was flying struck a power line and sank in a lake near Troy, Alabama in April 2002. He was saved in a dramatic rescue by retired U.S. Marine Larry Hicks.[13] Data from Lockwood Aircraft website[11]General characteristics Performance   Aircraft of comparable role, configuration, and era</t>
  </si>
  <si>
    <t>Kit aircraft</t>
  </si>
  <si>
    <t>Lockwood Aircraft</t>
  </si>
  <si>
    <t>https://en.wikipedia.org/Lockwood Aircraft</t>
  </si>
  <si>
    <t>Phil Lockwood</t>
  </si>
  <si>
    <t>250 (2019)[1]</t>
  </si>
  <si>
    <t>27 ft 0 in (8.23 m)</t>
  </si>
  <si>
    <t>36 ft 0 in (10.97 m)</t>
  </si>
  <si>
    <t>8 ft 4 in (2.54 m) to top of vertical stabilizer</t>
  </si>
  <si>
    <t>1,040 lb (472 kg)</t>
  </si>
  <si>
    <t>1,680 lb (762 kg)</t>
  </si>
  <si>
    <t>340 mi (550 km, 300 nmi) at 70 mph (113 km/h)</t>
  </si>
  <si>
    <t>//upload.wikimedia.org/wikipedia/commons/thumb/b/b2/AircamAircamN3251E.jpg/300px-AircamAircamN3251E.jpg</t>
  </si>
  <si>
    <t>Lockwood Drifter</t>
  </si>
  <si>
    <t>https://en.wikipedia.org/Lockwood Drifter</t>
  </si>
  <si>
    <t>1,500 ft/min (7.6 m/s) on both engines, 300 fpm on one engine</t>
  </si>
  <si>
    <t>6 hours</t>
  </si>
  <si>
    <t>1995-present</t>
  </si>
  <si>
    <t>100 mph (160 km/h, 87 kn)</t>
  </si>
  <si>
    <t>one passenger</t>
  </si>
  <si>
    <t>28 US gallons (106 litres)</t>
  </si>
  <si>
    <t>https://en.wikipedia.org/Kit aircraft</t>
  </si>
  <si>
    <t>https://en.wikipedia.org/America</t>
  </si>
  <si>
    <t>39 mph (63 km/h, 34 kn)</t>
  </si>
  <si>
    <t>110 mph (180 km/h, 96 kn)</t>
  </si>
  <si>
    <t>Piper PA-47 PiperJet</t>
  </si>
  <si>
    <t>The Piper PA-47 "PiperJet"  was a single-engined very light jet (VLJ) that was intended to be developed and built by Piper Aircraft. However, following a change of ownership at Piper, it was decided to redesign the aircraft as the PiperJet Altaire. Despite being technically successful, the Altaire project was canceled in October 2011 due to economic conditions. The aircraft is the first proposed single-engined civilian aircraft with a podded engine located on the tail. The PiperJet was announced in October 2006, as a competitor to the twin-engined Eclipse 500 and Cessna Citation Mustang. The aircraft's fuselage was the same cross section as the propeller-driven Piper PA-46 series, with a 4 feet (1.2 m) increase in length.[2] It was to be capable of carrying up to 7 passengers and cruise at 360 knots (666.7 km/h), at a maximum altitude of 35,000 feet (10,668.0 m). Maximum range was expected to be 1,300 nautical miles (2,407.6 km), with a full-fuel payload of 800 pounds. Piper selected Williams International to supply its FJ44-3AP turbofan engine for the PiperJet.[3] Due to the engine being mounted above the center of gravity, power was highly stabilizing (addition of power would push the nose down), which could have been disconcerting to pilots. Initially, Piper designers incorporated an automatic pitch trim system to coordinate horizontal stabilizer angle of incidence with power setting.[4] This system was later replaced by a vectored thrust nozzle, developed by Williams International, which resulted in reduced weight and simplified manufacturing processes.[5] A design feature of the aircraft was the use of a straight duct air intake design for the vertical stabilizer (tail) mounted engine, similar in engineering design concept to a McDonnell Douglas DC-10, rather than the s-duct arrangement of most trijet aircraft designs such as the Dassault Falcon 900.[6] A selling price of US$2.199 million in 2006 dollars was initially set and as of February 19, 2007, Piper announced that it had received 180 pre-orders. An entry-into-service date of early 2010 was initially anticipated, later changed to 2011-12. In October 2009 the company indicated that it had delayed the delivery of the first customer aircraft to mid-2013 and had informed depositors.[7][8] The PiperJet did not enter production and in October 2010 Piper announced it would instead develop an aircraft with a larger circular-section fuselage known as the Piper PiperJet Altaire.[2][9] The 160 customers who had placed orders for the PiperJet retained their delivery positions with the new aircraft and at the same $2.2 million price.[9] Based on the PA-47 PiperJet prototype, the Altaire featured a slightly larger fuselage with a rounded cross-section, and included a conventional control yoke for flight control, as opposed to the original PiperJet's side-stick.[9] Piper had been tooling up its facilities in Vero Beach, Florida (USA) to build four Altaire prototypes to be used for FAA (safety &amp; performance) certification of the aircraft through 2013. First delivery of aircraft to customers was scheduled for 2014.[10] The first flight was expected in 2012.[9] The fuselage of the original Piperjet was designed using the Piper Meridian single-engine turboprop as a template. The new owners of Piper, Imprimis, found fault with this design prompting a revision without direct reference to the Meridian. According to Piper CEO Geoffrey Berger, "We wanted to give our jet customers an even roomier light jet that incorporates a scalable design, paving the way for a future family of competitive business jets,".[10] The new fuselage design provided an additional 4 inches of headroom and nine more inches of elbow room and does away with a hump in the cabin floor that accommodated the wing spar in the old design. The Altaire had been designed for single-pilot operation allowing one passenger to occupy the co-pilot's seat. Combined with 4 passenger seats in the cabin behind the flight deck, the jet would typically have seated 5 passengers. The cabin would have been specially configured to add an additional seat such that a total of 6 passengers can be accommodated in addition to the pilot. There was 20 cubic feet (570 L) of baggage space behind the passenger seats and another 20 cu ft (570 L). of heated but unpressurized space in the nose of the aircraft. The Altaire would have been powered by the Williams International FJ44-3AP. This model of engine employs a "passive vectored thrust" design that helps compensate for nose-down pitch of the aircraft when power is increased as a result of mounting the engine relatively high up in the tail. Piper estimated that this engine would get the Altaire up to a 35,000 feet (11,000 m) maximum cruise altitude and a 320 knot cruise speed. Maximum cruise speed was projected to be 360 knots. The aircraft was expected to have a 1,200-to-1,300-nautical-mile (2,200 to 2,400 km) non-stop range. The aircraft was expected to retail for around US$2.6 million, 'standard' equipped. Piper estimates variable operating cost at about US$730 per hour. This compares with about US$870 for the comparable model Cessna Mustang. On 17 October 2011 the company announced that the PiperJet Altaire program was "under review". Piper's new interim CEO, appointed that same day, Simon Caldecott said, "This is being undertaken to ensure the company is properly aligning business goals and light-jet market forecasts with investment strategies and economic forecasts." The next day, on 18 October 2011, AVweb editor-in-chief Russ Niles called for the project to be ended, calling it "unrealistic" to pursue the design in the face of Federal Aviation Administration opposition to certifying a single engined jet to 35,000 ft (10,668 m) and the lack of economic reasoning as the aircraft would cost the same as most twin-engined jets. Niles called on Piper saying, "the sooner it ends its "review" of the project and puts a bullet in it the better."[11][12] On 24 October 2011, despite the Altaire's development being "on schedule and on budget", the program was indefinitely suspended by Piper due to economic issues, with the company laying off a number of workers who had been assigned to the project.[13] It was stated the company would entertain offers for the PiperJet/Altaire project.[14] In 2012, the prototype was located at the Florida Air Museum.[15] Data from Piper Aircraft[16][17]General characteristics Performance Avionics Related development Aircraft of comparable role, configuration, and era</t>
  </si>
  <si>
    <t>Very light jet</t>
  </si>
  <si>
    <t>Piper Aircraft</t>
  </si>
  <si>
    <t>https://en.wikipedia.org/Piper Aircraft</t>
  </si>
  <si>
    <t>30 July 2008[1]</t>
  </si>
  <si>
    <t>1 or 2 pilots</t>
  </si>
  <si>
    <t>35 ft 8 in (10.87 m)</t>
  </si>
  <si>
    <t>44 ft 3 in (13.49 m)</t>
  </si>
  <si>
    <t>15 ft 8 in (4.78 m)</t>
  </si>
  <si>
    <t>1 × Williams FJ44-3AP turbofan, 2,820 lbf (12.5 kN) thrust</t>
  </si>
  <si>
    <t>1,300 nmi (1,500 mi, 2,400 km) (intended maximum range +/-5%)</t>
  </si>
  <si>
    <t>35,000 ft (11,000 m)</t>
  </si>
  <si>
    <t>//upload.wikimedia.org/wikipedia/commons/thumb/6/64/Piper_PA-47_Piper_Jet_N360PJ_Lakeland_FL_23.04.09R.jpg/300px-Piper_PA-47_Piper_Jet_N360PJ_Lakeland_FL_23.04.09R.jpg</t>
  </si>
  <si>
    <t>360 kn (410 mph, 670 km/h) (intended maximum cruise speed +5% -2.5%)</t>
  </si>
  <si>
    <t>6-7 passengers</t>
  </si>
  <si>
    <t>https://en.wikipedia.org/Very light jet</t>
  </si>
  <si>
    <t>intended to be 800 lbs (363 kg) +/-5%</t>
  </si>
  <si>
    <t>Sukhoi Su-5</t>
  </si>
  <si>
    <t>The Sukhoi Su-5 or I-107 was a Soviet mixed-power (propeller and motorjet) prototype fighter aircraft built toward the end of World War II. The appearance of the German turbojet-powered Messerschmitt Me 262 near the end of World War II prompted the Soviet Union to develop faster fighter aircraft. Since the USSR lacked a production-ready turbojet engine, development efforts were directed toward mixed-power aircraft utilizing a conventional piston engine-driven propeller for the majority of propulsion with a small rocket or jet engine for bursts of speed.[1] The Su-5 (initially I-107) and the conceptually similar Mikoyan-Gurevich I-250 were designed in 1944. The aircraft first flew on 6 April 1945 and underwent limited flight testing. It was subsequently fitted with a laminar flow wing and attained 793 km/h (428 kn, 493 mph) at 4,350 m (14,270 ft) with the motorjet functioning.[2] On 15 June 1945, the Klimov VK-107A piston engine was damaged beyond repair in flight. Following acquisition of another VK-107A, flight testing continued until 18 October when the engine reached the end of its service life. No further VK-107As could be procured and the project was canceled.[3] The Su-5 was a conventional monoplane of all-metal construction. The VRDK (Russian: Воздушно-Реактивный Двигатель Компрессорный) motorjet in the rear of the fuselage was powered by a driveshaft from the VK-107 piston engine and could provide an additional 100 km/h (54 kn, 62 mph) of speed for three minutes.[1] Data from Istoriia konstruktskii samoletov v SSSR, 1938–1950,[1] The Great Book of Fighters,[2] OKB Sukhoi[4]General characteristics Performance Armament   Aircraft of comparable role, configuration, and era</t>
  </si>
  <si>
    <t>Pavel Sukhoi</t>
  </si>
  <si>
    <t>https://en.wikipedia.org/Pavel Sukhoi</t>
  </si>
  <si>
    <t>8.51 m (27 ft 11 in)</t>
  </si>
  <si>
    <t>10.56 m (34 ft 8 in)</t>
  </si>
  <si>
    <t>17 m2 (180 sq ft)</t>
  </si>
  <si>
    <t>2,954 kg (6,512 lb)</t>
  </si>
  <si>
    <t>3,804 kg (8,386 lb)</t>
  </si>
  <si>
    <t>1 × VRDK main-engine driven thermojet booster, 2.9 kN (650 lbf) thrust   for 10 minutes (Воздушно-Реактивный Двигатель Компрессорный - Vozdushno-Reaktivny Dvigatel Kompressornyi – air reaction compressor jet)</t>
  </si>
  <si>
    <t>793 km/h (493 mph, 428 kn) at 4,350 m (14,272 ft)</t>
  </si>
  <si>
    <t>600 km (370 mi, 320 nmi)</t>
  </si>
  <si>
    <t>12,050 m (39,530 ft)</t>
  </si>
  <si>
    <t>Cancelled</t>
  </si>
  <si>
    <t>4-bladed constant-speed propeller</t>
  </si>
  <si>
    <t>5,000 m (16,404 ft) in 5 minutes 42 seconds</t>
  </si>
  <si>
    <t>Lucky Lady II</t>
  </si>
  <si>
    <t>Lucky Lady II is a America Air Force Boeing B-50 Superfortress that became the first airplane to circle the world nonstop. Its 1949 journey, assisted by in-flight refueling, lasted 94 hours and 1 minute. The plane later suffered an accident, and today only the fuselage is preserved.[clarification needed] The Lucky Lady II was a B-50 of the 43rd Bombardment Group, equipped with 12 .50-caliber (12.7mm) machine guns. For its circumnavigation mission, a fuel tank was added in the bomb bay for extra range. The mission required a double crew with three pilots, under the command of Capt. James Gallagher. The crews rotated in shifts of four to six hours.[1][2] Bearing a total crew of 14, the aircraft started its round-the-world trip at 12:21 p.m. on February 26, 1949. It took off from Carswell Air Force Base near Fort Worth, Texas, and headed east toward the Atlantic Ocean. After flying 23,452 mi (37,742 km), the aircraft passed the control tower back at Carswell on March 2 at 10:22 am, marking the end of the circumnavigation, and landed there at 10:31 a.m. after having been in the air for 94 hours and one minute, landing two minutes before the estimated time of arrival calculated at take-off.[1] En route, the aircraft was refueled four times by KB-29M Superfortresses,[3] near Lajes Air Base in the Azores, Dhahran Airfield in Saudi Arabia, Clark Air Base in the Philippines, and Hickam Air Force Base in Hawaii, using the soon-to-be obsolete grappled-line looped-hose technique.  The aircraft flew at altitudes between 10,000 to 20,000 ft (3,000 to 6,100 m) and completed the trip around the world at an average ground speed of 249 mph (401 km/h; 216 kn).[1] General Curtis LeMay, Strategic Air Command's commanding general, was on hand to greet Lucky Lady II upon its arrival, together with dignitaries including Secretary of the Air Force W. Stuart Symington, Air Force Chief of Staff General Hoyt S. Vandenberg, and Major General Roger M. Ramey, commanding general of the Eighth Air Force. LeMay said the mission showed that the Air Force could send bombers from the America to "any place in the world that required the atomic bomb".[1] He also said mid-air refueling could also be used for fighter aircraft. Symington noted that aerial refueling would "turn medium bombers into inter-continental bombers".[1] The aircraft's crew were each awarded the Distinguished Flying Cross and were honored by the National Aeronautic Association with its annual Mackay Trophy, recognizing the outstanding flight of the year and by the Air Force Association with its Air Age Trophy.[2] Another B-50 named Global Queen had taken off on February 25 with the same mission, but was forced to land at Lajes Air Base in the Azores due to an engine fire.[1] Altogether, five B-50As were lined up by LeMay for the task in anticipation that at least one would succeed, and only four weeks were given to prepare the crews and logistics.[4] Lucky Lady II was the name of a B-17 of the 338th Bomb Squadron, which was shot down near Tielrode, Belgium, on 30 July 1943. Lucky Lady II was also one of three similarly named aircraft, each of which was part of a historic circumnavigation on behalf of the America Air Force: Lucky Lady I was one of three Boeing B-29 Superfortresses that attempted a round-the-world trip in July–August 1948, flying from and back to Davis-Monthan Air Force Base in Arizona. One B-29 crashed in the Arabian Sea.[2] Lucky Lady I, commanded by First Lieutenant A.M. Neal, together with Gas Gobbler, commanded by Lieutenant Colonel R.W. Kline, completed the 20,000 mi (32,000 km; 17,000 nmi) flight in 15 days, after making eight stops along the way and flying for 103 hours and 50 minutes.[2] Lucky Lady III was one of three Boeing B-52 Stratofortresses that made the circumnavigation in January 1957 as part of Operation Power Flite, flying from Castle Air Force Base in California and completing the 24,325 mi (39,147 km; 21,138 nmi) flight in 45 hours and 19 minutes (at an average ground speed of 536 mph (863 km/h; 466 kn)) with the assistance of aerial refueling from KC-97 Stratofreighters. Eight years after Lady II, Lady III made the trip around the world in under half the time required by Lucky Lady II.[2] The fuselage of the aircraft, designated B-50A-5BO 46-0010, is on display at Planes of Fame Museum in Chino, California.[5]</t>
  </si>
  <si>
    <t>//upload.wikimedia.org/wikipedia/commons/thumb/c/cf/%27Lucky_Lady_II%22_being_refuelled_by_B-29M_45-21708_061215-F-1234S-002.jpg/300px-%27Lucky_Lady_II%22_being_refuelled_by_B-29M_45-21708_061215-F-1234S-002.jpg</t>
  </si>
  <si>
    <t>Boeing B-50A Superfortress</t>
  </si>
  <si>
    <t>https://en.wikipedia.org/Boeing B-50A Superfortress</t>
  </si>
  <si>
    <t>46-0010</t>
  </si>
  <si>
    <t>1948–1950</t>
  </si>
  <si>
    <t>Badly damaged in accident – Fuselage preserved</t>
  </si>
  <si>
    <t>Planes of Fame Museum in Chino, California</t>
  </si>
  <si>
    <t>https://en.wikipedia.org/Planes of Fame Museum in Chino, California</t>
  </si>
  <si>
    <t>Avia BH-17</t>
  </si>
  <si>
    <t>The Avia BH-17 was a biplane fighter aircraft built in Czechoslovakia in 1924. It was a development of the BH-6 and BH-8, and work on the latter aircraft was cut short in favour of this one. Operational trials in 1924 revealed performance good enough for the Czech Air Force to place an order for 24 examples. In actual service, however, the BH-17 proved unreliable and was soon withdrawn.  General characteristics Performance Armament  Related development</t>
  </si>
  <si>
    <t>6.86 m (22 ft 6 in)</t>
  </si>
  <si>
    <t>8.86 m (30 ft 0 in)</t>
  </si>
  <si>
    <t>21.3 m2 (229 sq ft)</t>
  </si>
  <si>
    <t>762 kg (1,680 lb)</t>
  </si>
  <si>
    <t>1,155 kg (2,546 lb)</t>
  </si>
  <si>
    <t>1 × Skoda-built Hispano-Suiza 8Fb Vee-8 , 230 kW (310 hp)</t>
  </si>
  <si>
    <t>235 km/h (146 mph, 127 kn)</t>
  </si>
  <si>
    <t>500 km (310 mi, 270 nmi)</t>
  </si>
  <si>
    <t>8,000 m (26,000 ft)</t>
  </si>
  <si>
    <t>Czechoslovakian Air Force</t>
  </si>
  <si>
    <t>5.9 m/s (1,170 ft/min)</t>
  </si>
  <si>
    <t>Lunar Landing Research Vehicle</t>
  </si>
  <si>
    <t>The Bell Aerosystems Lunar Landing Research Vehicle (LLRV, nicknamed the Flying Bedstead)[1] was a Project Apollo era program to build a simulator for the Moon landings. The LLRVs were used by the FRC, now known as the NASA Armstrong Flight Research Center, at Edwards Air Force Base, California, to study and analyze piloting techniques needed to fly and land the Apollo Lunar Module in the Moon's low gravity environment.[2] The research vehicles were vertical take-off vehicles that used a single jet engine mounted on a gimbal so that it always pointed vertically. It was adjusted to cancel 5/6 of the vehicle's weight, and the vehicle used hydrogen peroxide rockets which could fairly accurately simulate the behavior of a lunar lander. Success of the two LLRVs led to the building of three Lunar Landing Training Vehicles (LLTVs), an improved version of the LLRV, for use by Apollo astronauts at the Manned Spacecraft Center in Houston, Texas, predecessor of NASA's Johnson Space Center. One LLRV and two LLTVs were destroyed in crashes, but the rocket ejection seat system safely recovered the pilot in all cases. The final phase of every Apollo landing was manually piloted by the mission commander. Because of landing site selection problems, Neil Armstrong, Apollo 11 commander, said his mission would not have been successful without extensive training on the LLTVs.  Selection for LLTV training was preceded by helicopter training. In a 2009 interview, astronaut Curt Michel stated, "For airborne craft, the helicopter was the closest in terms of characteristics to the lunar lander. So if you didn't get helicopter training, you knew you weren't going. That sort of gave it away."[3]  Even Tom Stafford and Gene Cernan did not get LLTV training for their Apollo 10 mission which was the first flight of the Lunar Module to the Moon, because NASA "didn't have plans to land on Apollo 10" so "there wasn't any point in ... training in the LLTV."  Cernan only got this training after being assigned as backup commander for Apollo 14, and in 1972 was the last to fly the LLTV while training as commander for Apollo 17, the final landing mission.[4] Built of aluminum alloy trusses, the LLRVs were powered by a General Electric CF700-2V turbofan engine with a thrust of 4,200 lbf (19 kN), mounted vertically in a gimbal. The engine lifted the vehicle to the test altitude and was then throttled back to support five-sixths of the vehicle's weight, simulating the reduced gravity of the Moon. Two hydrogen peroxide lift rockets with thrust that could be varied from 100 to 500 lbf (440 to 2,200 N) handled the vehicle's rate of descent and horizontal movement. Sixteen smaller hydrogen peroxide thrusters, mounted in pairs, gave the pilot control in pitch, yaw and roll. The pilot had an ejection seat. On activation, it propelled the pilot upward from the vehicle with an acceleration of roughly 14 times the force of gravity for about a half second.  From the ground, it was sufficient to propel the seat and pilot to an altitude of about 250 feet (80 m) where the pilot's parachute could be automatically and successfully deployed. Manufactured by Weber Aircraft LLC, it was one of the first zero-zero ejection seats, capable of saving the operator even if the aircraft was stationary on the ground, a necessity given the LLRV's low and slow flight envelope.[5][6][7] After conceptual planning and meetings with engineers from Bell Aerosystems, Buffalo, New York, a company with experience in vertical takeoff and landing (VTOL) aircraft, NASA issued Bell a $50,000 study contract in December 1961.  Bell had independently conceived a similar, free-flying simulator, and out of this study came the NASA Headquarters' endorsement of the LLRV concept, resulting in a $3.6 million production contract awarded to Bell on February 1, 1963, for delivery of the first of two vehicles for flight studies at the FRC within 14 months. LLRV#1 was shipped from Bell to FRC in April.  LLRV#2 was also shipped at the same time, but in parts.  Because of a potential cost overrun, the FRC Director, Paul Bickle, decided to have it assembled and tested at FRC.  The emphasis then was on LLRV#1.  It was first readied for flight on a tilt table constructed at FRC to evaluate its engine operation without actually flying it.  The scene then shifted to the old South Base area of Edwards. The first three flights of #1 were made on October 30, 1964 by FRC's senior research test pilot, Joe Walker. He continued to pilot a number of flights through December 1964, after which flights were shared with Don Mallick, also a FRC research pilot, and Jack Kleuver, the Army's senior helicopter test pilot.  Familiarization flights were also made by NASA Manned Spacecraft Center (later Johnson Space Center) pilots Joseph Algranti and H.E. Ream. Modifications were later made to the cockpits of both LLRVs to better simulate the actual Lunar Module.  These included the addition of the LM's three-axis hand controller and throttle.  A Styrofoam cockpit enclosure was also added to simulate the pilot's restricted view in the LM. The final LLRV flight at FRC took place on November 30, 1966.  In December 1966, vehicle #1 was shipped to Houston, followed by #2 in January 1967.  During the preceding two years, a total of 198 flights of LLRV#1 and six flights of LLRV#2 had been flown without a serious accident. The first LLRV flight by Neil Armstrong was made in vehicle #1 on March 27, 1967 from its base at a corner of Ellington Air Force Base, the headquarters for Johnson Space Center's aircraft operations.  Joe Algranti, chief of JSC's Aircraft Operations Division, and test pilot H.E. Ream also made flights that month.  Both observed, as did Armstrong and the other astronauts, that if a serious control problem developed, the pilot had little choice but to eject, since the vehicle only operated to a maximum altitude of 500 feet (200 m). On May 6, 1968, Armstrong was forced to use LLRV #1's ejection seat from about 200 feet (60 m) altitude after a control problem, and had about four seconds on his full parachute before landing on the ground unhurt. The accident investigation board found that the fuel for the vehicle's attitude control thrusters had run out and that high winds were a major factor. As a result, the decision was made by JSC management to terminate further LLRV flights, as the first LLTV was about to be shipped from Bell to Ellington to begin ground and flight testing. Negotiations between JSC and Bell Aerosystems for three LLTVs, an improved training version of the LLRV, were initiated in October 1966 and a $5.9 million contract for three vehicles was finally signed in March 1967.[8] In June 1968, the first vehicle was delivered by Bell to Ellington to begin its ground and flight testing by JSC's Aircraft Operations Division (AOD).  AOD's head, Joe Algranti, was the principal test pilot for its first flight in August 1968. Flight testing continued until December 8, when Algranti lost control during a flight to expand the vehicle's speed envelope.[9] He managed to eject just three-fifths of a second before the vehicle hit the ground, the close call believed to be as a result of his attempt to regain control. The accident investigation found that the ground controllers had elected not to monitor in real time the attitude thrusters that controlled the vehicle's yaw motion, and, at the velocity Algranti was flying, the thrusters had been overpowered by the LLTV's aerodynamic forces, causing Algranti to lose control. Due to tight cost constraints on the LLRV and LLTV, wind tunnel testing had been avoided in favor of careful flight testing for evaluation of the vehicles' aerodynamic characteristics. After reviewing the results of the crash investigation, however, it was decided that the third LLTV be loaded into NASA's Super Guppy and flown to the Langley Research Center in Virginia for testing in its full-scale wind tunnel. Testing was initiated on January 7, 1968 and ended one month later on February 7. It was quickly determined that the cause of the divergence was the Styrofoam cockpit enclosure. As the vehicle's sideslip angle reached minus two degrees, a yawing force rapidly built up that exceeded the ability of the yaw thrusters to counteract. The fix decided on was simply to remove the top of the enclosure, thus venting it and eliminating the excessive yawing force. It was also possible from the wind tunnel results to develop a preliminary flight envelope for the LLTV, defining its allowable maximum airspeed at various angles of angle of attack and sideslip. All this had to be verified by flight test, however, since it was not possible in the tunnel to obtain good data with the engine running. A high level LLTV Flight Readiness Review Board was appointed on March 5, 1969 by JSC Director Dr. Robert Gilruth. It consisted of him as chairman, with board members Chris Kraft, head of Mission Operations; George Low, head of JSC's Apollo Program; Max Faget, JSC's Director of Engineering and astronaut Deke Slayton, Director of Flight Crew Operations. The board reviewed the wind tunnel results, and on March 30 gave approval for the resumption of test flights in LLTV#2. The test program of 18 flights, all flown by H.E. Ream, was successfully completed on June 2. Hence, in the month before the Apollo 11 launch Armstrong was able to complete his LLTV flight training. He commented after his return: Eagle (the Lunar Module) flew very much like the Lunar Landing Training Vehicle which I had flown more than 30 times at Ellington Air Force Base near the Space Center. I had made from 50 to 60 landings in the trainer, and the final trajectory I flew to the landing was very much like those flown in practice. That, of course, gave me a good deal of confidence  — a comfortable familiarity.In Armstrong's 2005 authorized biography First Man: The Life of Neil A. Armstrong, astronaut Bill Anders is quoted as describing the LLTV as "a much unsung hero of the Apollo Program". Although Armstrong had to eject from the LLRV, no other astronaut ever had to eject from the LLTV, and every Lunar Module pilot through the final Apollo 17 mission trained in the LLTV and flew to a landing on the Moon successfully. LLRV#2 was eventually returned to the Armstrong Flight Research Center, where it is on display as an artifact of the center's contribution to the Apollo program. In January 1971 LLTV#3 was destroyed while testing a major modification to the LLTV's computer system. Its test pilot, Stuart Present, was able to eject safely. The sole surviving late-model LLTV, NASA 952, is on display at the Johnson Space Center. There were two distinct modes of flight for the LLRV and LLTV. The basic mode was with the engine fixed so that it remained 'normal' with respect to the body. In the gimbaled "Lunar Sim Mode," the free-gimbaled turbofan engine was allowed to swivel and was kept pointing downward to Earth's center of mass regardless of the LLRV's attitude; this allowed the vehicle to tilt at the far greater angles that would be typical of hovering and maneuvering above the lunar surface. Despite its ungainly appearance, the LLRV was equipped with a highly sophisticated array of early sensors (mainly Doppler radar) and computational hardware. The system had no specific name, but the effect it produced was called "Lunar Sim Mode."[11] This was the highest degree of hardware-based simulation. It was not a system to unburden the pilot, as an autopilot does, nor was it meant to introduce any sort of safety or economy. Lunar Sim Mode can also be thought of as a mixture of stability augmentation, recalculation of vertical acceleration according to the lunar gravity constant, all followed by accompanied instantaneous corrective action. The LLRV's Lunar Sim Mode was even able to correct for wind gusts within milliseconds, as they would have disturbed the impression of a missing atmosphere. FRC test pilot Don Mallick's comments following the vehicle's first flight in the lunar simulation mode illustrate the experience of piloting the LLRV:[12] As a general statement concerning the translation ability on earth versus the translational ability in the lunar simulation; the vehicle is reduced from a very positive high response vehicle to a very low or weak response vehicle. I'm sure with training and experience the pilot will be able to increase the overall vehicle-pilot performance once he adapts to the low translational accelerations that are available, as well as the lag that follows along with the anticipation that is required to properly control the vehicle. Even with this training, the pilot is faced with the situation of about 5/6 of his translational maneuvering performance removed from that on earth which is a marked change.Deke Slayton, then NASA's Chief Astronaut, later said there was no way to simulate a Moon landing except by flying the LLRV. General characteristics Performance The electronic control system for the Lunar Landing Training Vehicle  was developed for NASA by Bell Aerosystems, Inc. which had engineering facilities located in Niagara Falls, New York. The LLTV was a second generation vehicle, after the Lunar Landing Research Vehicle, used by NASA Apollo Program astronauts to develop piloting skills. The LLTV provided Apollo program commanders the opportunity to experience the flight characteristics associated with the 1/6 gravity conditions on the Moon. The first LLTV vehicle was assembled at Ellington Airforce Base in Houston, Texas in 1967. Three LLTV vehicles were eventually delivered to Ellington AFB. The last remaining of the three LLTV vehicles is on display at the Johnson Spacecraft Center in Houston, Texas. The electronic control system was designed with redundant channels that used 2 of 2 logic. The outputs of each primary channel were compared on a continuous basis. If a fault was detected in the primary control system, then control was automatically switched to an identical backup channel and the pilot immediately took measures to bring the vehicle to the ground. All the controls were analog circuits utilizing Burr-Brown transistor amplifier modules and other analog components. Two of the five vehicles survive. LLRV-2 is on display at the Air Force Flight Test Museum at Edwards Air Force Base.[13] It was lent to the museum by NASA in 2016.[14] LLTV-3 (LLTV NASA 952) is on display at the Johnson Space Center.[13] Another vehicle, a replica of NASA 952, is in a partially complete state in the aircraft boneyard at the Yanks Air Museum.[15]  Aircraft of comparable role, configuration, and era  Related lists</t>
  </si>
  <si>
    <t>Experimental VTOL aircraft</t>
  </si>
  <si>
    <t>Bell Aerosystems</t>
  </si>
  <si>
    <t>https://en.wikipedia.org/Bell Aerosystems</t>
  </si>
  <si>
    <t>2 LLRVs 3 LLTVs</t>
  </si>
  <si>
    <t>22 ft 6 in (6.85 m)</t>
  </si>
  <si>
    <t>10 ft 0 in (3.05 m)</t>
  </si>
  <si>
    <t>2,510 lb (1,139 kg)</t>
  </si>
  <si>
    <t>3,775 lb (1,712 kg)</t>
  </si>
  <si>
    <t>6 × solid-fuelled rocket engines, 500 lbf (2.2 kN) thrust each safety standby engines</t>
  </si>
  <si>
    <t>35 kn (40 mph, 65 km/h)</t>
  </si>
  <si>
    <t>6,000 ft (1,800 m)</t>
  </si>
  <si>
    <t>//upload.wikimedia.org/wikipedia/commons/thumb/f/fc/Lunar_Landing_Research_Vehicle_No._2_in_1967_%28ECN-1606%29.jpg/300px-Lunar_Landing_Research_Vehicle_No._2_in_1967_%28ECN-1606%29.jpg</t>
  </si>
  <si>
    <t>3,925 lb (1,780 kg)</t>
  </si>
  <si>
    <t>3,600 ft/min (18 m/s)</t>
  </si>
  <si>
    <t>10 minutes</t>
  </si>
  <si>
    <t>https://en.wikipedia.org/Experimental VTOL aircraft</t>
  </si>
  <si>
    <t>15 ft 1 in (4.6 m)</t>
  </si>
  <si>
    <t>Saab 210</t>
  </si>
  <si>
    <t>The Saab 210 is an approximately 70% scale research prototype for the double-delta configuration of the Saab 35 Draken supersonic fighter. Although never officially named anything but Draken by Saab, it soon became known by its unofficial nickname Lilldraken (Little Dragon) after the first flight of the prototype of the Saab 35. Its first flight was on 21 January 1952. Under designer Erik Bratt, in the early 1950s Saab were developing a double-delta configuration for a proposed supersonic jet fighter. The configuration was novel and highly advanced, so a small aerodynamic test aircraft, the Type 210, was built to investigate its low-speed flight characteristics.[1] The tailless double-delta wing extended almost to the front of the 210, with the integral wing root air intakes positioned just behind a small nose. The 210 also featured a protruding bubble canopy, a swept tail fin and semi-retractable tricycle undercarriage.[2] By now the fighter was designated the J 35 Draken and the diminutive test aircraft soon became known as the "Lildraken". Jet power was provided by a 1,000 lb class Armstrong Siddeley Adder engine. The 210 was taken up for its maiden flight by Bengt Olow, on 21 January 1952. It subsequently undertook extensive flight testing, before undergoing modification for a second phase.[1] The 210 was modified, with the air intakes moved back to positions alongside the cockpit, in order to increase the field of view for the pilot. A drogue parachute was also added. In this form it was designated the 210B, and the previous configuration retrospectively as the 210A.[3][4][5] Fight testing resumed, and by the time of its last flight on 25 October 1955, the Saab 210 in both its forms had undertaken 887 separate sorties.[1] The Saab 210B is currently on display in the Flygvapenmuseum (Air Force Museum) in Linköping. Data from Taylor 1976, p. 205General characteristics Performance  Related development Aircraft of comparable role, configuration, and era  Related lists</t>
  </si>
  <si>
    <t>Saab AB</t>
  </si>
  <si>
    <t>https://en.wikipedia.org/Saab AB</t>
  </si>
  <si>
    <t>6.1 m (20 ft 0 in) +</t>
  </si>
  <si>
    <t>4.88 m (16 ft 0 in) ~</t>
  </si>
  <si>
    <t>1 × Armstrong Siddeley Adder turbojet engine, 4.67 kN (1,050 lbf) thrust</t>
  </si>
  <si>
    <t>644 km/h (400 mph, 348 kn)</t>
  </si>
  <si>
    <t>//upload.wikimedia.org/wikipedia/commons/thumb/7/7a/Saab_210-Flygvapenmuseum.jpg/300px-Saab_210-Flygvapenmuseum.jpg</t>
  </si>
  <si>
    <t>Saab 35 Draken</t>
  </si>
  <si>
    <t>https://en.wikipedia.org/Saab 35 Draken</t>
  </si>
  <si>
    <t>Sweden</t>
  </si>
  <si>
    <t>Piper PA-24 Comanche</t>
  </si>
  <si>
    <t>The Piper PA-24 Comanche is an American four-seat or six-seat, low-wing, all-metal, light aircraft of semimonocoque construction with tricycle retractable landing gear. Piper Aircraft designed and developed the Comanche, which first flew on May 24, 1956. Together with the PA-30 and PA-39 Twin Comanches, it made up the core of the Piper Aircraft lineup until the production lines for both aircraft were destroyed in the 1972 Lock Haven flood. The Comanche is a four-seat (or in 260B and 260C models, six-seat), single-engined, low-wing monoplane.  It is an all-metal aircraft with a retractable landing gear.[2] Two prototypes were built in 1956, with the first being completed by June 20, 1956.[2] The first production aircraft, powered by a 180 hp (134 kW) Lycoming O-360-A1A engine, first flew on October 21, 1957.  In 1958, it was joined by a higher-powered PA-24-250 with a 250 hp (186 kW) Lycoming O-540-A1A5 engine; this model was originally to be known as the PA-26, but Piper decided to keep the PA-24 designation.[2][3] In 1964, the 400 hp (298 kW) PA-24-400 was introduced.[1] The following year, the PA-24-250 was superseded by the PA-24-260, featuring the Lycoming IO-540D or E engine of 260 hp (194 kW). The 260 was also available as the Turbo Comanche C with a Rajay turbocharger, and was introduced in 1970.[4] Production of the Comanche ended in 1972, when torrential rains from Hurricane Agnes caused the great Susquehanna River flood of 1972, flooding the manufacturing plant and destroying airframes, parts, and much of the tooling necessary for production. Rather than rebuild the tooling, Piper chose to abandon production of the Comanche and Twin Comanche and continue with two newer designs already in production at Piper's other plant in Vero Beach, Florida - the twin-engined PA-34 Seneca and the PA-28R-200 Arrow.[5] The original version of the Comanche was the PA-24, which featured a carbureted 180 hp (134 kW) Lycoming O-360-A1A engine, swept tail, laminar flow airfoil, and all-flying stabilator. The standard fuel capacity of the PA-24-180 was 60 US gallons (230 L). The flaps were manually actuated, controlled by the same Johnson bar actuator as the Piper Cherokee. The aircraft specifications were for cruise speeds of 116 to 139 knots (215 to 257 km/h) and fuel burns between 7.5 and 10.5 gallons per hour (28 and 40 L/h) at 55 and 75% power settings, respectively. Full-fuel payload with standard fuel was 715 lb (324 kg), with a gross weight of 2,550 lb (1,160 kg) and range with 45-minute reserve of 700 nmi (1,300 km; 810 mi).[citation needed] When new, standard, typically equipped Comanche 180s sold between $17,850 (1958) and $21,580 (1964). A total of 1,143 were built.[citation needed] In 1958, Piper introduced a 250 hp (190 kW) version using a Lycoming O-540 engine, giving the PA-24-250 Comanche a top cruise speed of 160 kn (180 mph; 300 km/h). Most 250s had carbureted Lycoming O-540-AIA5 engines, but a small number were fitted out with fuel-injected versions of the same engine. Early Comanche 250s had manually operated flaps and carried 60 US gal (230 L) of fuel. Auxiliary fuel tanks (90 US gal (340 L) total) became available in 1961. Electrically actuated flaps were made standard with the 1962 model year.[citation needed] Four 260-horsepower (194 kW) versions of the Comanche were introduced beginning in 1965. They were: A total of 1,029 airplanes were sold from the Comanche 260 line, including the 260TC. The 260 had an empty weight around 1,700 lb (770 kg) and a maximum gross weight of 2,900 lb (1,300 kg). It had four seats, and a 90-US-gallon (340 L)-capacity auxiliary fuel system was available as an option. Cruise speed was advertised as 142–161 kn (263–298 km/h; 163–185 mph) with fuel burn of 10 to 14 gal/h (38 to 53 l/h). The 260B had an overall length 6 in (150 mm) more than the previous models due to a longer propeller spinner, not a longer fuselage. The 260B had a third side window and a provision for six seats. The fifth and sixth seats take up the entire baggage area and seat smaller adults, placarded to a total weight of 250 lb (110 kg). Typical empty weight was 1,728 lb (784 kg) and gross weight was 3,100 lb (1,400 kg). Fuel burn was 11 to 14 gal/h (42 to 53 L/h) and advertised speed was 140–160 kn (260–300 km/h; 160–180 mph). The 260C introduced a new "Tiger Shark" cowling, maximum gross weight of 3,200 lb (1,500 kg), cowl flaps, and an aileron-rudder interconnect. Cruise speed was advertised as 150–161 kn (278–298 km/h; 173–185 mph) with fuel flow of 12.5 to 14.1 gal/h (47 to 53 L/h). To prevent possible aft center-of-gravity problems due to the increased gross weight and its fifth and sixth seats, the propeller shaft was extended. This moved the center of gravity slightly forward. With a useful load of 1,427 lb (647 kg), it has the largest payload of all of the Comanches except the 400. Often mistaken on the ramp for the 400 model, the slightly longer cowling includes a distinctively longer nose gear door, as compared to the B models and older versions. Starting in 1970, Piper offered a turbo-normalized variant of the PA-24-260 known as the 260TC with a Lycoming IO-540-R1A5 engine and dual Rajay turbochargers. Twenty-six were produced between 1970 and 1972. Advertised by Piper as a "second throttle", the turbochargers are controlled using a manual wastegate assembly that places an additional handle labeled "boost" next to the throttle handle in the cockpit, effectively creating a secondary throttle. The TC model is certified for flight to 25,000 ft (7,600 m), with an advertised turbo critical altitude of 20,000 ft (6,100 m), giving a maximum true airspeed of 223 mph (194 kn; 359 km/h).[6] In 1967, one aircraft was modified with a 300 hp (224 kW) Lycoming engine for trials.  It did not enter production.[2] Two prototype aircraft were built in 1961.  They were standard Comanche airframes, but had 380 hp (283 kW) Lycoming IO-720-A1A engines with a three-bladed propeller.  The design was modified with an even larger 400 hp (298 kW) engine and produced as the PA-24-400.[7] The PA-24-400 Comanche 400[8] was produced from 1964 to 1966.[1] Only 148 PA-24-400s were built. The Comanche 400 is powered by the 400 hp (298 kW), horizontally opposed, eight-cylinder Lycoming IO-720 engine,  developed specifically for the model.[9] Cooling problems have happened with the rear cylinders.  The Comanche 400 has a three-bladed propeller and carries 100 US gal (380 L) of fuel, or 130 US gal (490 L) with optional extended tanks. Fuel burn was advertised as 16 to 23 gal/h (61 to 87 L/h), at 55-75% power. The high fuel burn means that it is expensive to operate. The 400 had a typical empty weight of 2,110 lb (960 kg) and a maximum gross weight of 3,600 lb (1,600 kg). Book speeds for the PA-24-400 included a cruising speed of 185 kn (343 km/h; 213 mph) and a top speed of 194 kn (359 km/h; 223 mph).[10] While identical in planform to other PA-24 models, the 400 is structurally strengthened, primarily in the tail, with an extra nose rib in the stabilator and the vertical fin. The stabilator, vertical fin, and rudder of the 400 share virtually no common parts with the 180, 250, or 260 hp (190 kW) Comanches. In 1967, a single Comanche was modified by Swearingen with a pressurized cabin. The prototype, powered by a 260 hp (190 kW) Lycoming O-540 engine and equipped with Twin Comanche landing gear, was designated the PA-33.[11] First flown on March 11, 1967, the prototype later crashed on takeoff in May 1967 and the project was cancelled.[11] In June 1959, Max Conrad flew a Comanche 250 on a record-breaking distance flight in Fédération Aéronautique Internationale C1-D Class, for aircraft from 3,858 lb (1,750 kg) to less than 6,614 lb (3,000 kg). Having removed the interior seats and replaced them with fuel tanks, Conrad flew nonstop from Casablanca, Morocco, to Los Angeles, a distance of 7,668 mi (12,340 km). When the aircraft took off from Casablanca, it was heavily overloaded and just cleared the airport fence.[12] The Comanche 250 Max Conrad flew for this flight is now located in the museum at the Liberal, Kansas, airport. On November 24–26, 1959, Conrad flew a Comanche 180 on a distance record flight in FAI C1-C Class for aircraft taking off at weights from 2,204 lb (1,000 kg) to less than 3,858 lb (1,750 kg)) that still stands: Casablanca to El Paso, Texas, 6,966 mi (11,211 km) nonstop, a distance of 6,967 mi (6,054 nmi; 11,212 km), in 56 hours 26 minutes.[12][13] He set a closed-circuit distance record in the same aircraft on July 4–6 November 1960, flying 6,921 mi (6,014 nmi; 11,138 km).[13] On 14 May 1962, Kenneth Walker arrived in Brisbane, Australia, in a PA-24-250 on a delivery flight from San Francisco. Walker's flight was the first ever solo single-engine crossing of the Pacific, and the third solo crossing from the US to Australia. From Brisbane, Walker continued south to deliver the Comanche to the Royal Newcastle Aero Club at Maitland, New South Wales, Australia. [14] In July 1964, Henry Ohye, flying a 1961 PA-24-250, made the first successful trans-Pacific flight from the America to Japan in a single-engined aircraft. He flew from Los Angeles to Tokyo with stops in Honolulu, Midway, Wake, Guam, and Okinawa.[15][16] A 1966 Comanche 260B, named Myth Too and registered  as G-ATOY, was owned by  English aviator Sheila Scott. The aircraft, flown by Scott, holds 90 world-class light aviation records. It is on public display at the National Museum of Flight, Scotland.[17] The circumnavigation by the oldest pilot on record in 1994 was made by Fred Lasby at age 82 in a Comanche 260B.[18] Data from Jane's All the World's Aircraft 1971–72[20]General characteristics Performance</t>
  </si>
  <si>
    <t>Civil utility aircraft</t>
  </si>
  <si>
    <t>May 24, 1956; 65 years ago (1956-05-24)</t>
  </si>
  <si>
    <t>1958[1]</t>
  </si>
  <si>
    <t>Piper PA-30 Twin Comanche Piper PA-39 Twin ComancheRavin 500</t>
  </si>
  <si>
    <t>7 ft 6 in (2.29 m)</t>
  </si>
  <si>
    <t>178 sq ft (16.5 m2)</t>
  </si>
  <si>
    <t>1,773 lb (804 kg)</t>
  </si>
  <si>
    <t>1 × Lycoming IO-540 air-cooled six-cylinder horizontally-opposed engine, 260 hp (190 kW)</t>
  </si>
  <si>
    <t>195 mph (314 km/h, 169 kn) at sea level</t>
  </si>
  <si>
    <t>1,225 mi (1,971 km, 1,064 nmi) at 10,500 ft (3,200 m) (auxiliary fuel tanks, 65% power)</t>
  </si>
  <si>
    <t>19,500 ft (5,900 m)</t>
  </si>
  <si>
    <t>//upload.wikimedia.org/wikipedia/commons/thumb/9/9b/Pa24-N5760P-071126-01-16.jpg/300px-Pa24-N5760P-071126-01-16.jpg</t>
  </si>
  <si>
    <t>Production ceased</t>
  </si>
  <si>
    <t>3,200 lb (1,451 kg)</t>
  </si>
  <si>
    <t>2-bladed Hartzell HC82XK1D metal constant-speed propeller, 6 ft 5 in (1.96 m) diameter</t>
  </si>
  <si>
    <t>1,320 ft/min (6.7 m/s)</t>
  </si>
  <si>
    <t>1957-1972</t>
  </si>
  <si>
    <t>185 mph (298 km/h, 161 kn) at 6,300 ft (1,900 m) (max. cruise, 75% power)</t>
  </si>
  <si>
    <t>Private aviatorsFlight schools</t>
  </si>
  <si>
    <t>3–5 passengers</t>
  </si>
  <si>
    <t>NACA642A215</t>
  </si>
  <si>
    <t>60 US gal (50 imp gal; 230 L) normal, additional 30 US gal (25 imp gal; 110 L) in optional auxiliary tanks</t>
  </si>
  <si>
    <t>https://en.wikipedia.org/Piper PA-30 Twin Comanche Piper PA-39 Twin ComancheRavin 500</t>
  </si>
  <si>
    <t>227 mph (365 km/h, 197 kn)</t>
  </si>
  <si>
    <t>1,400 ft (430 m)</t>
  </si>
  <si>
    <t>1,200 ft (370 m)</t>
  </si>
  <si>
    <t>Lockheed Martin Polecat</t>
  </si>
  <si>
    <t>The Lockheed Martin Polecat (company designation P-175) was an unmanned aerial vehicle by Lockheed Martin. It was developed by the company's Advanced Development Programs division in Palmdale, California. Designated P-175, the Polecat was funded internally by Lockheed Martin (as opposed to using America Government funds) at the beginning of 2005. The prototype was unveiled at the 2006 Farnborough Airshow.[1][2] It was developed over a period of 18 months.[3] On December 18, 2006, the aircraft crashed due to an "irreversible unintentional failure in the flight termination ground equipment, which caused the aircraft's automatic fail-safe flight termination mode to activate."[4] General characteristics Performance</t>
  </si>
  <si>
    <t>Lockheed Martin Skunk Works</t>
  </si>
  <si>
    <t>https://en.wikipedia.org/Lockheed Martin Skunk Works</t>
  </si>
  <si>
    <t>90 ft 0 in (27.44 m)</t>
  </si>
  <si>
    <t>9,000 lb (4,082 kg)</t>
  </si>
  <si>
    <t>2 × Williams FJ44-3E turbofan engines, 3,010 lbf (13.38 kN) thrust each</t>
  </si>
  <si>
    <t>65,000 ft (20,000 m)</t>
  </si>
  <si>
    <t>//upload.wikimedia.org/wikipedia/en/thumb/e/e1/LM_Polecat.jpg/300px-LM_Polecat.jpg</t>
  </si>
  <si>
    <t>Lockheed Martin X-44 (UAV)</t>
  </si>
  <si>
    <t>https://en.wikipedia.org/Lockheed Martin X-44 (UAV)</t>
  </si>
  <si>
    <t>Lockheed Martin RQ-170 Sentinel</t>
  </si>
  <si>
    <t>https://en.wikipedia.org/Lockheed Martin RQ-170 Sentinel</t>
  </si>
  <si>
    <t>1,000 lb (450 kg) of weapons or sensors</t>
  </si>
  <si>
    <t>Piaggio P.119</t>
  </si>
  <si>
    <t>The Piaggio P.119 was an Italian experimental fighter of World War II. It had a relatively novel layout, with a "buried" radial engine mounted mid-fuselage. Only a single prototype was built before the Armistice between Italy and the allied armed forces, which ended the project. Among the many Italian aircraft manufacturers, during World War II, the majority (such as Savoia-Marchetti and Caproni) designed and built mixed-construction aircraft, or, in the case of CANT, completely made of wood. While Fiat and Macchi built more advanced aircraft, they still tended to have conventional, often obsolete structures, even if of all-metal construction. Only Reggiane and Piaggio mastered advanced, all-metal structures. Of them, Piaggio tended to explore the innovative concepts. The Piaggio P.119 was one of the best examples of these projects. The '5' series fighters are well known, especially the Fiat G.55 and the Macchi C.205, but there were two other fighters on the same level, the Caproni Vizzola F.6 and the Piaggio P.119, neither of which entered production. The P.119 was designed (in 1939), to minimise drag by fitting the engine in mid-fuselage in a similar layout to the P-39 Airacobra. It was hoped to improve maneuverability by positioning the engine near the aircraft's centre of gravity, which would also allow a heavy nose-mounted armament.[1] In 1940, Piaggio still had to solve three major issues: contra-rotating propellers, power transmission, and engine cooling. Giovanni Casiraghi, chief designer of Piaggio, tried to solve the first issue with the P.118 fighter, but without success. It was intended to be powered by two Piaggio P.XI RC 40 engines, each connected to a propeller, but it was not built. The P.119 was built instead and first flew at the end of 1942. Three different configurations were studied before one was chosen. The P.119 was a cantilever monoplane, constructed completely of metal, with a conventional wide undercarriage. It had a forward-mounted cockpit,  with the weapons mounted just behind the three-bladed propeller.  It had advanced construction for the time, with many removable panels for internal inspection. The number of components were reduced to a minimum, and also standardized, to make construction as easy as possible. No other Italian aircraft was so advanced in these details.[citation needed] The P.119 was powered by a 1,119 kW (1,500 hp) Piaggio P.XV RC 45 radial engine located behind the cockpit. Air intakes for cooling were fitted under the nose. The propeller was a 3.3 m (10 ft 10in) diameter Piaggio P.1002 driven by a shaft running under the cockpit. A further development was planned with a Piaggio P.XV RC 50, giving 1,230 kW (1,650 hp) at takeoff and 1,099 kW (1,475 hp) at 5,000 m (16,400 ft) altitude, with a planned maximum speed of 630 km/h (390 mph) maximum speed but never implemented. The aircraft had a 330 l (90 US gal) fuel tank in each wing, and a 340 l (90 US gal) tank in the fuselage, giving a total of 1,000 l (260 US gal), a 2½ times greater capacity than that of a Bf 109 or a MC.205.[citation needed] Overall weight of the aircraft was quite high, but the wing was wide, with a 13 m (43 ft) wingspan. The surface area was almost 28 m2 (300 ft2), giving a wing loading of around 150 kg/m2. The wing was built on a single spar which also supported the engine, and a semi-spar/semi-monocoque skin. The armament was concentrated in the nose; a 20 mm Breda cannon with 110 rounds and four 12.7 mm (0.5 in) Breda heavy machine guns with 2,000 rounds.  The Breda gun was more powerful than the German 20 mm MG 151, but had a lower rate of fire. There was also provision to install another four 7.7 mm (0.303 in) Breda machine guns in the wings with  1,200 rounds in total. An anti-tank version was proposed with a Breda 37 mm (1.46 in) gun, but not built. The machine was flight-tested, but it was found that firing all the weapons produced excessive vibration. A landing accident slightly damaged one wing on 2 August 1943. One month later, the armistice with the Allies brought an end to the project. All in all, the P.119 was an interesting and somewhat mysterious aircraft, for many years totally unknown to the public. It was not sent to Guidonia for official evaluation. Performance could have been very good. The engine and the weapons were built under foreign license, but they could have been called 'authentic' in respect to the German DB 605 engine and 20 mm MG 151 guns mounted in the '5' series fighters. Performance was good enough to compete with other Italian fighters and endurance was much better. However, the aircraft was not ready until eight months after the other '5' fighters, and this was catastrophic for the program. The aircraft was not rated officially by the Regia Aeronautica, and MM.496 was the only one built. Apart from this, the range, endurance and overall visibility were superior, and the performance and weaponry were not so different. Data from The Complete Book of Fighters.[2]General characteristics Performance Armament   Aircraft of comparable role, configuration, and era  Related lists</t>
  </si>
  <si>
    <t>Piaggio</t>
  </si>
  <si>
    <t>https://en.wikipedia.org/Piaggio</t>
  </si>
  <si>
    <t>Giovanni Casiraghi</t>
  </si>
  <si>
    <t>9.7 m (31 ft 10 in)</t>
  </si>
  <si>
    <t>13 m (42 ft 8 in)</t>
  </si>
  <si>
    <t>2.9 m (9 ft 6 in)</t>
  </si>
  <si>
    <t>27.8 m2 (299 sq ft)</t>
  </si>
  <si>
    <t>2,438 kg (5,375 lb)</t>
  </si>
  <si>
    <t>4,091 kg (9,019 lb)</t>
  </si>
  <si>
    <t>1 × Piaggio P.XV RC.45 18-cyl. air-cooled radial piston engine, 1,120 kW (1,500 hp)</t>
  </si>
  <si>
    <t>644 km/h (400 mph, 348 kn) at 6,795 m (22,293 ft)</t>
  </si>
  <si>
    <t>1,513 km (940 mi, 817 nmi)</t>
  </si>
  <si>
    <t>12,603 m (41,348 ft) [1]</t>
  </si>
  <si>
    <t>//upload.wikimedia.org/wikipedia/en/thumb/c/cc/Piaggio_P.119_fighter_prototype.jpg/300px-Piaggio_P.119_fighter_prototype.jpg</t>
  </si>
  <si>
    <t>Prototype only</t>
  </si>
  <si>
    <t>*1 × 20 mm (0.787 in) Breda-SAFAT cannon</t>
  </si>
  <si>
    <t>3,050 m (10,007 ft) in 3 minutes 15 seconds</t>
  </si>
  <si>
    <t>1,000 l (220.0 imp gal; 264.2 US gal)</t>
  </si>
  <si>
    <t>147 kg/m2 (30 lb/sq ft)</t>
  </si>
  <si>
    <t>0.27 kW/kg (0.17hp/lb)</t>
  </si>
  <si>
    <t>Caproni Ca.335</t>
  </si>
  <si>
    <t>The Caproni Ca.335 Maestrale (Mistral) was an Italian single-engined two-seat fighter-bomber/reconnaissance aircraft of the 1930s. In October 1937, the Belgian aircraft manufacturer Société Anonyme Belge de Constructions Aéronautiques (SABCA) made a marketing agreement with the Italian company Caproni, with SABCA selling some of Caproni's military aircraft in certain markets, including the Caproni Ca.135, Ca.310 and the Ca.312, which were to be designated SABCA S.45bis, S.46 and S.48 respectively.  As part of this agreement, Caproni were to develop a replacement for the Belgium Air Force's Fairey Fox biplanes, which were used as two-seat fighters and reconnaissance aircraft, but were obsolete.[1] The task of designing the new type for SABCA, the Caproni Ca.335 Maestrale, was given to Chief Engineer Cesare Pallavicino,[2] who based the design on his earlier A.P.1 attack aircraft.[1] It was a low-winged cantilever monoplane of mixed construction, with a metal skinned steel-tube fuselage and wood and fabric wings, powered by a single Hispano-Suiza 12Ycrs V12 engine.  It had a hydraulically actuated retractable tailwheel undercarriage, with the mainwheels retracting backwards into the wing.  The pilot and observer were provided with individual, widely separated cockpits, with the observer having defensive armament of a single machine gun, and the pilot firing a Hispano-Suiza HS.404 moteur-canon firing through the propeller hub and two wing mounted machine guns, a small bomb bay housing two 50 kg (110 lb) bombs, while a further ten 50 kg (22 lb) bombs could be carried under the wings.[2][3] The Ca.335 prototype was built at Caproni's Ponte San Pietro factory, making its maiden flight there on 16 February 1939.[2]  It was then dismantled and sent to SABCA's factory at Brussels by train. After reassembly, it flew again on 19 September 1939. Initial testing was successful, resulting in SABCA purchasing a license for manufacture of the Ca.335, and demonstrating it, now designated SABCA S.47, to officials of the Belgian Ministry of Defence and representatives of a number of other nations.  While the Belgian Air Force were impressed by the S.47, and had a requirement for 24 of them, SABCA's factory was busy with orders for 41 Breguet 693s for the Belgian Air Force and for France, and 10 Koolhoven F.K.58s for France, delaying a formal order being placed.[4] On 14 March 1940, the prototype was being demonstrated to the French Armee de l'Air at Orléans when it was damaged in a minor landing accident. It had not been repaired when the Germans invaded France and the Low Countries, stopping SABCA's production plans. The prototype S.47 was captured by the advancing German forces on 13 June 1940.  Attempts by Caproni to reclaim the S.47 were unsuccessful, it remaining in France until 1943, eventually being scrapped.[2][5] Data from War Planes of the Second World War: Volume Seven Bombers and Reconnaissance Aircraft [6]General characteristics Performance Armament   Aircraft of comparable role, configuration, and era</t>
  </si>
  <si>
    <t>Fighter-bomber/reconnaissance aircraft</t>
  </si>
  <si>
    <t>Caproni/SABCA</t>
  </si>
  <si>
    <t>https://en.wikipedia.org/Caproni/SABCA</t>
  </si>
  <si>
    <t>Cesare Pallavicino</t>
  </si>
  <si>
    <t>https://en.wikipedia.org/Cesare Pallavicino</t>
  </si>
  <si>
    <t>Caproni Ca.355</t>
  </si>
  <si>
    <t>two</t>
  </si>
  <si>
    <t>10.6109 m (34 ft 9.75 in)</t>
  </si>
  <si>
    <t>13.2017 m (43 ft 3.75 in)</t>
  </si>
  <si>
    <t>3.20 m (10 ft 6 in)</t>
  </si>
  <si>
    <t>23.80 m2 (256.2 sq ft)</t>
  </si>
  <si>
    <t>2,250 kg (4,960 lb)</t>
  </si>
  <si>
    <t>3,240 kg (7,143 lb) (reconnaissance mission)</t>
  </si>
  <si>
    <t>1 × Hispano-Suiza 12Ycrs liquid-cooled V12 engine, 640 kW (860 hp)   (take-off power)</t>
  </si>
  <si>
    <t>501 km/h (311 mph, 270 kn) at 4,200 m (13,780 ft)</t>
  </si>
  <si>
    <t>1,576 km (979 mi, 851 nmi) at 4,000 m (13,120 ft) (reconnaissance mission)</t>
  </si>
  <si>
    <t>9,500 m (31,170 ft)</t>
  </si>
  <si>
    <t>//upload.wikimedia.org/wikipedia/commons/4/47/Caproni_Ca.335.jpg</t>
  </si>
  <si>
    <t>Caproni A.P.1</t>
  </si>
  <si>
    <t>https://en.wikipedia.org/Caproni A.P.1</t>
  </si>
  <si>
    <t>3,350 kg (7,385 lb)</t>
  </si>
  <si>
    <t>3-bladed bladed constant speed</t>
  </si>
  <si>
    <t>1× 20 mm Hispano-Suiza HS.404 firing through propeller hub and two 7.62 mm FN Browning machine guns in wing1× FN Browning machine gun in rear cockpit</t>
  </si>
  <si>
    <t>Italy/Belgium</t>
  </si>
  <si>
    <t>4 h 30 s</t>
  </si>
  <si>
    <t>2,000 m (6,650 ft) in 3 min 30 s6,000 m (19,685 ft) in 15 min 20 s</t>
  </si>
  <si>
    <t>200 kg (440 lb) under wings and fuselage</t>
  </si>
  <si>
    <t>https://en.wikipedia.org/Fighter-bomber/reconnaissance aircraft</t>
  </si>
  <si>
    <t>https://en.wikipedia.org/Italy/Belgium</t>
  </si>
  <si>
    <t>https://en.wikipedia.org/Caproni Ca.355</t>
  </si>
  <si>
    <t>IMAM Ro.58</t>
  </si>
  <si>
    <t>The IMAM Ro.58 was an Italian twin-engined, two-seat monoplane heavy fighter and attack aircraft, a development of the IMAM Ro.57. First flown in May 1942, it was considered a general improvement over its predecessor, mainly due to the substitution of higher power Daimler-Benz DB 601 engines for the Fiat A.74 engines used on the Ro.57. Initially it had many problems and during the maiden flight only the proficiency of the test pilot, Adriano Mantelli, saved the plane.[1] It was easily recognizable because it appeared to have a long hump over the fuselage (to accommodate two crew members as opposed to one in the Ro.57). The Ro.58 was a twin-tailed aircraft, in layout similar to the Bf 110. The performance of the aircraft with the DB 601 engines was much better than even many single engine fighters of the time (605 km/h at 5,000 m, 1,500 km endurance, 10,500 m ceiling). More heavily armed than its predecessor, with five forward-firing MG 151s; three in the nose and two under the belly (the underbelly guns were not present during the first flight tests) and one 12.7 mm rear-facing Breda-SAFAT machine gun. Tested alongside an Me 410 it was found to be superior,[1] but even so it initially had its share of problems that delayed production. By the time it was refined it was too late for Italy, and there were no resources even for single-engine fighters, much less the more expensive twin-engined ones. As with the Ro.57, which was not put into production in 1940 or 1941, the Ro.58, better armed and faster appeared only in May 1942, and too late to be produced in any numbers, as Italy surrendered to the Allies in September 1943. One prototype only produced. Data from Уголок неба — Ugolok Neba — "Sky Corner"General characteristics Performance Armament   Aircraft of comparable role, configuration, and era  Related lists</t>
  </si>
  <si>
    <t>Heavy Fighter/Ground Attack</t>
  </si>
  <si>
    <t>Industrie Meccaniche e Aeronautiche Meridionali (IMAM)</t>
  </si>
  <si>
    <t>https://en.wikipedia.org/Industrie Meccaniche e Aeronautiche Meridionali (IMAM)</t>
  </si>
  <si>
    <t>Giovanni Galasso</t>
  </si>
  <si>
    <t>9.89 m (32 ft 4 in)</t>
  </si>
  <si>
    <t>13.40 m (43 ft 10 in)</t>
  </si>
  <si>
    <t>3.39 m (11 ft 1 in)</t>
  </si>
  <si>
    <t>26.2 m2 (282 sq ft)</t>
  </si>
  <si>
    <t>4,350 kg (9,570 lb)</t>
  </si>
  <si>
    <t>6,100 kg (13,420 lb)</t>
  </si>
  <si>
    <t>2 × Daimler-Benz DB 601A-1 , 876 kW (1,175 hp) each</t>
  </si>
  <si>
    <t>605 km/h (378 mph, 328 kn)</t>
  </si>
  <si>
    <t>1,500 km (940 mi, 820 nmi)</t>
  </si>
  <si>
    <t>9,800 m (32,000 ft)</t>
  </si>
  <si>
    <t>//upload.wikimedia.org/wikipedia/commons/thumb/c/c8/IMAMRo.58%282%29.jpeg/300px-IMAMRo.58%282%29.jpeg</t>
  </si>
  <si>
    <t>Regia Aeronautica</t>
  </si>
  <si>
    <t>https://en.wikipedia.org/Regia Aeronautica</t>
  </si>
  <si>
    <t>IMAM Ro.57</t>
  </si>
  <si>
    <t>https://en.wikipedia.org/IMAM Ro.57</t>
  </si>
  <si>
    <t>232.8 kg/m2 (47.7 lb/sq ft)</t>
  </si>
  <si>
    <t>https://en.wikipedia.org/Heavy Fighter/Ground Attack</t>
  </si>
  <si>
    <t>0.29 kW/kg (0.18hp/lb)</t>
  </si>
  <si>
    <t>Republic XP-72</t>
  </si>
  <si>
    <t>The Republic XP-72 was an American prototype interceptor fighter developed as a progression of the P-47 Thunderbolt design. The XP-72 was designed around the Pratt &amp; Whitney R-4360 Wasp Major 28-cylinder air-cooled radial engine with a supercharger mounted behind the pilot and driven by an extension shaft from the engine. The armament consisted of six 50 caliber wing-mounted machine guns and underwing racks for two 1,000 lb bombs. The XP-72 development paralleled that of another Republic design, the XP-69 that was to be powered by an experimental 42-cylinder Wright R-2160 liquid-cooled inline radial engine mounted in the nose of the aircraft and driving contra-rotating propellers.[1] The XP-69 was intended for high altitude operations and featured a pressurized cockpit and armament of two 37 mm cannon and four 50 caliber machine guns.[1] As the XP-72 displayed greater promise than the XP-69, the XP-69 was cancelled on 11 May 1943 and an order for two XP-72 prototypes was placed on 18 June 1943.[1] The XP-72 flew for the first time on 2 February 1944, equipped with a four-bladed propeller. The second prototype was completed on 26 June 1944 and was equipped with an Aero-Products contra-rotating propeller. As the XP-72 displayed exceptional performance during flight tests, an order for 100 production aircraft was awarded. The order included an alternate armament configuration of four 37 mm cannon. By this time, World War II had progressed to where the need was for long-range escort fighters and not high-speed interceptors. Furthermore, the advent of the new turbojet-powered interceptors showed greater promise for the interceptor role. Thus, the production order for the P-72 was cancelled. General characteristics Performance Armament or or  Related development   Related lists  Media related to Republic XP-72 at Wikimedia Commons</t>
  </si>
  <si>
    <t>One</t>
  </si>
  <si>
    <t>36 ft 7 in (11.15 m)</t>
  </si>
  <si>
    <t>40 ft 11 in (12.47 m)</t>
  </si>
  <si>
    <t>16 ft 0 in (4.88 m)</t>
  </si>
  <si>
    <t>300 sq ft (27.9 m2)</t>
  </si>
  <si>
    <t>11,476 lb (5,216 kg)</t>
  </si>
  <si>
    <t>14,433 lb (6,560 kg)</t>
  </si>
  <si>
    <t>1 × Pratt &amp; Whitney R-4360-13 radial engine, 3,500 hp (2,600 kW)   (dash 13 engine)</t>
  </si>
  <si>
    <t>490 mph (789 km/h, 430 kn) [2][N 1] 387mph (623 km/h at sea level)</t>
  </si>
  <si>
    <t>1,200 mi (1,932 km, 1,000 nmi)</t>
  </si>
  <si>
    <t>42,000 ft (12,805 m)</t>
  </si>
  <si>
    <t>//upload.wikimedia.org/wikipedia/commons/thumb/2/28/Republic_XP-72_XP-72%2C_43-36598._the_XP-72_flew_for_the_first_time_on_2_February_1944%2C_equipped_with_a_four-bladed_propeller._The_XP-72_Wasp_Major-powered_Super_Thunderbolt_would_have_been_an_%2816325701144%29.jpg/300px-thumbnail.jpg</t>
  </si>
  <si>
    <t>Republic P-47 Thunderbolt</t>
  </si>
  <si>
    <t>https://en.wikipedia.org/Republic P-47 Thunderbolt</t>
  </si>
  <si>
    <t>17,490 lb (7,950 kg)</t>
  </si>
  <si>
    <t>5,280 ft/min (26.8 m/s)</t>
  </si>
  <si>
    <t>48.1 lb/sq ft (235 kg/m2)</t>
  </si>
  <si>
    <t>0.24 hp/lb (0.39 kW/kg)</t>
  </si>
  <si>
    <t>Nikitin-Shevchenko IS</t>
  </si>
  <si>
    <t>The Nikitin-Schyevchyenko IS series, (Istrebitel Skladnoi – folding fighter), were single seat polymorphic fighters designed and produced in the USSR from 1938. Nikitin's test pilot, Vladimir Vasiloyevich Schyevchyenko, investigated the practicality of  a biplane fighter with a folding lower wing which retracted into the upper wing.  The intention being to combine the short field length and climb capabilities of the biplane with the speed of the monoplane fighter. Assisted by Nikitin in his investigation,  Schyevchyenko built a scale model at MAT in 1939. Later in 1939 OKB-30 were tasked with the design and manufacture of the full-scale IS, which was completed by 6 November 1940. The fuselage forward of the cockpit, wing spar booms and the combined lower inner wing and undercarriage assemblies were built up from welded 30KhGSA steel tubing, whilst the rest of the airframe was constructed from D16 duralumin throughout except for fabric covering on the control surfaces. The pneumatically actuated inwards retracting undercarriage was housed inside the inner lower-wing which folded at approx ½ span to lie in recesses in the sides of the fuselage. The outer halves of the lower wings remained horizontal as the wings retracted and were housed in recesses in the under-surfaces of the upper wings. Retraction of the wings was carried out by a single vertically mounted pneumatic actuator in the fuselage which unlocked the bracing struts either side and pulled the wing upwards as the bracing strut was pulled upwards. Control of the undercarriage retraction and wing folding was accomplished with a single three position lever in the cockpit. With 'Chassis Down' selected the wing and undercarriage were extended, selecting 'Chassis Up/Wing Down' retracted the undercarriage into the inner lower wing, and selecting 'Wing Up' retracted the wing, selection of wing position could be made at any time to enable the pilot to choose the best configuration for the situation the aircraft was in.[1] Flight tests were successful but the performance of the monoplane configuration was inferior to the contemporary monoplane fighters such as the MiG-3 and Yak-1 . A second machine was built fitted with a more powerful engine but flight tests were interrupted by the German invasion in 1941. Even more powerful versions were designed with AM-120 or AM-37 engines, however the invasion forced abandonment of the concept. Data from Gunston, Bill. "Encyclopedia of Russian Aircraft 1875-1995". London:Osprey. 1995.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1-85532-405-9General characteristics Performance Armament   Aircraft of comparable role, configuration, and era  Related lists list of aircraft http://issuu.com/jeanlulu/docs/-aviation--soviet-x-planes--yefim-gordon---bill-gu</t>
  </si>
  <si>
    <t>Polymorphic Fighter</t>
  </si>
  <si>
    <t>Nikitin</t>
  </si>
  <si>
    <t>Vasilii Vasilyevich Nikitin &amp; Vladimir Vasilyevich Schyevchyenko</t>
  </si>
  <si>
    <t>https://en.wikipedia.org/Vasilii Vasilyevich Nikitin &amp; Vladimir Vasilyevich Schyevchyenko</t>
  </si>
  <si>
    <t>{}</t>
  </si>
  <si>
    <t>6.79 m (22 ft 2.33 in)</t>
  </si>
  <si>
    <t>8.6 m (28 ft 2.5 in)</t>
  </si>
  <si>
    <t>20.83 m2 (224 sq ft)</t>
  </si>
  <si>
    <t>1,400 kg (3,086 lb)</t>
  </si>
  <si>
    <t>2,300 kg (5,070 lb)</t>
  </si>
  <si>
    <t>1 × M-63 , 820.27 kW (1,100 hp)</t>
  </si>
  <si>
    <t>453 km/h (281 mph, 244 kn)</t>
  </si>
  <si>
    <t>600 km (372.8 mi, 324.0 nmi)</t>
  </si>
  <si>
    <t>8,800 m (28,870 ft)</t>
  </si>
  <si>
    <t>10.16 m/s (2,000.5 ft/min)</t>
  </si>
  <si>
    <t>Hansa-Brandenburg C.I</t>
  </si>
  <si>
    <t>The Hansa-Brandenburg C.I, also known as Type LDD, was a 2-seater armed single-engine reconnaissance biplane designed by Ernst Heinkel, who worked at that time for the parent company in Germany. The C.I had similarities with the earlier B.I (Type FD, also designed by Heinkel), including inward-sloping interplane bracing struts. Like other early-war Austro-Hungarian reconnaissance aircraft, such as C-types of Lloyd or Lohner, the Type LDD had a communal cockpit for its crew. The C.I served in the Imperial and Royal Aviation Troops in visual- and photographic reconnaissance, artillery observation and light bombing duties from early spring 1916 to the end of World War I. The aircraft had good handling characteristics, and steady introduction of more powerful engines in successive production batches (see below) enabled the improvement of performance and thus the continuing front-line service. Armament of the type consisted of a free-firing 8 mm (0.315 in) Schwarzlose machine gun at the rear for the observer, and at least in some aircraft for the pilot there was also a similar fixed, non-synchronised forward-firing gun in a pod above the top wing. This latter weapon was replaced in later production examples by a synchronised 8 mm (0.315 in) Schwarzlose gun on the port side of the fuselage. The normal bomb load for the C.I was 60 kg (130 lb), but some aircraft could carry one 80 kg (180 lb) and two 10 kg (22 lb) bombs. Data from Austro-Hungarian Army Aircraft of World War One[1] In addition to 84 aircraft built by Hansa-Brandenburg, Phönix Flugzeugwerke (400 C.I(Ph)), Ungarische Flugzeugfabrik A.G. (834 C.I(U)) and Aero (A-14, A-15, A-26) also made the type under licence in the following batches: After World War I, in 1918, 22 original Hansa-Brandenburg C.I seized by the Poles were among the first aircraft of Polish Air Force. According to some publications, it was the first Polish aircraft to perform a combat flight on 5 November 1918, flown by Stefan Bastyr[5] (others claim he flew Oeffag C.II[6]). They were used in Battle of Lemberg and then Polish–Ukrainian War and Polish–Soviet War.[7] Approximately 30 more aircraft were assembled or built by the Poles afterwards in Lviv and Kraków.[2] During the Hungarian–Romanian War, Romania used Hansa-Brandenburg C.I airplanes captured from the Hungarian Red Air Arm. By the end of the war, a total of 22 aircraft of this type were captured.[8] The aircraft were used by the Romanian Air Force until the mid 1930s.[3] Data from Austro-Hungarian Army Aircraft of World War One[1]General characteristics Performance Armament   Aircraft of comparable role, configuration, and era</t>
  </si>
  <si>
    <t>Reconnaissance aircraft</t>
  </si>
  <si>
    <t>Hansa-Brandenburg</t>
  </si>
  <si>
    <t>https://en.wikipedia.org/Hansa-Brandenburg</t>
  </si>
  <si>
    <t>Ernst Heinkel</t>
  </si>
  <si>
    <t>https://en.wikipedia.org/Ernst Heinkel</t>
  </si>
  <si>
    <t>8.35 m (27 ft 5 in)</t>
  </si>
  <si>
    <t>32.33 m (106 ft 1 in)</t>
  </si>
  <si>
    <t>40.9 m2 (440 sq ft)</t>
  </si>
  <si>
    <t>860 kg (1,896 lb)</t>
  </si>
  <si>
    <t>1,235 kg (2,723 lb)</t>
  </si>
  <si>
    <t>1 × Hiero 6 water-cooled in-line piston engines, 108 kW (145 hp)</t>
  </si>
  <si>
    <t>110 km/h (68 mph, 59 kn)</t>
  </si>
  <si>
    <t>5,800 m (19,000 ft)</t>
  </si>
  <si>
    <t>//upload.wikimedia.org/wikipedia/commons/thumb/6/66/Hansa_Brandenburg_C.I.jpg/300px-Hansa_Brandenburg_C.I.jpg</t>
  </si>
  <si>
    <t>2-bladed fixed pitch wooden propeller</t>
  </si>
  <si>
    <t>1 or 2 × 8 mm (0.315 in) Schwarzlose MG M.07/12 machine gun(s)</t>
  </si>
  <si>
    <t>1,000 m (3,300 ft) in 10 minutes 40 seconds</t>
  </si>
  <si>
    <t>up to 100 kg (220 lb) of bombs</t>
  </si>
  <si>
    <t>Austro-Hungarian Imperial and Royal Aviation TroopsPolish Air ForceRomanian Air Force</t>
  </si>
  <si>
    <t>https://en.wikipedia.org/Austro-Hungarian Imperial and Royal Aviation TroopsPolish Air ForceRomanian Air Force</t>
  </si>
  <si>
    <t>13.2 m (43 ft 4 in)</t>
  </si>
  <si>
    <t>11.37 m (37 ft 4 in)</t>
  </si>
  <si>
    <t>Lavochkin La-168</t>
  </si>
  <si>
    <t>The Lavochkin La-168 was a jet fighter developed for the USSR. Like the better known Mikoyan MiG-15 which was ultimately selected and went on to become one of the most successful jet fighters of its era, the Lavochkin La-168  was designed in response to a 1946 request for an advanced swept-wing jet fighter capable of transonic performance.[1]  It was to use new turbojet based on the Rolls-Royce Nene in competition with the design bureaus of Artem Mikoyan and Mikhail Gurevich, and Aleksandr Yakovlev. A scaled down version of this aircraft would lead to the production of the La-15, which performed well but would be dropped in favor of the MiG-15.[1] Aircraft 168 was preceded by the Lavochkin La-160 jet fighter which was the first to utilize swept wing surfaces first researched by the Germans, but it moved the engine from the nose to behind the pilot. It resembled the Mikoyan MiG-15 and used the same cannon-armament and the Rolls-Royce Nene II engine. Unlike the MiG-15, the La-168 had shoulder mounted wings and a t-tail layout. Due to Lavochkin's decision to wait with La-168 development for the Nene II engine, the MiG-15, first flown with the less powerful Nene I, was available four months earlier, giving it a crucial advantage.[1] Aircraft 168's first flight was on April 22, 1948, with I. E. Fedorov at the controls. Trials continued until February 19, 1949, when testing of the cannons at high altitude caused the canopy to collapse, resulting in a nearly fatal crash. In the end, the Lavochkin fighter lost out to the competing MiG-15.  Another 168 derivative was the La-176, the first Soviet plane to achieve supersonic flight (in a shallow dive) on December 26, 1948.[1] A scaled down version of this aircraft powered by a Rolls-Royce Derwent, was produced as Aircraft 174, prototype of the production La-15, which although well liked and having superior performance, was more expensive and harder to mass-produce than the MiG-15.[1] Data from Lavochkins Last jets[1]General characteristics Performance Armament   Aircraft of comparable role, configuration, and era  Related lists</t>
  </si>
  <si>
    <t>22 April 1948[1]</t>
  </si>
  <si>
    <t>{'Aircraft 176': ' One Aircraft 168 produced with 45° swept wings and tailplane. Believed to be first Soviet aircraft to exceed Mach 1.0 albeit in a dive. Crashed whilst supersonic when canopy collapsed.', 'Aircraft 174': ' A 0.9 scale version of aircraft 168 which was productionised as the '}</t>
  </si>
  <si>
    <t>9.5 m (31 ft 2 in)</t>
  </si>
  <si>
    <t>18.08 m2 (194.6 sq ft)</t>
  </si>
  <si>
    <t>3,111 kg (6,859 lb)</t>
  </si>
  <si>
    <t>4,580 kg (10,097 lb)</t>
  </si>
  <si>
    <t>1 × Klimov RD-45 Centrifugal compressor turbojet, 22.26 kN (5,000 lbf) thrust</t>
  </si>
  <si>
    <t>Mach 0.95</t>
  </si>
  <si>
    <t>1,500 km (930 mi, 810 nmi) at 10,000m (32,810ft)</t>
  </si>
  <si>
    <t>13,000 m (42,650 ft)</t>
  </si>
  <si>
    <t>37.8 m/s (7,440 ft/min)</t>
  </si>
  <si>
    <t>2hr 12min</t>
  </si>
  <si>
    <t>5,000m in 2.2min</t>
  </si>
  <si>
    <t>https://en.wikipedia.org/Soviet Union</t>
  </si>
  <si>
    <t>https://en.wikipedia.org/La-15</t>
  </si>
  <si>
    <t>Culver PQ-14 Cadet</t>
  </si>
  <si>
    <t>The Culver PQ-14 Cadet is a modified version of the Culver LFA Cadet used as a target drone. In  1940, the U.S. Army Air Corps drew up a requirement for a radio-controlled target drone for training anti-aircraft artillery gunners. The first aircraft in a series of target drones was a modification of the Culver LFA Cadet which eventually led to the PQ-14 series used throughout World War II and beyond. Culver proposed a modification of its civilian Model LFA Cadet which the Army purchased as the PQ-8. The success of the PQ-8 led to the development of the "NRD"; a single PQ-8 was converted to the new configuration and tested by the USAAF as the XPQ-14. Larger and  faster than the PQ-8, the PQ-14 also had retractable landing gear and fuselage, wings and tail components made of wood with stressed plywood skin. This prototype was followed by YPQ-14A service test aircraft and 1,348 PQ-14A production models. Of the latter, 1,198 were transferred to the US Navy, which designated them as TD2C-1 with the decidedly unattractive name Turkey. The YPQ-14B was a slightly heavier variant; a total of 25 were produced before production shifted to the PQ-14B. A total of 594 PQ-14Bs  served as target drones for the USAAF. A single PQ-14B was converted to use an O-300-9 engine and designated XPQ-14C. After World War II, the Culver company developed the XPQ-15 from their Model V light aircraft. After only four were delivered the company went bankrupt in 1946. The XPQ-14 was first flown in 1942 and began to be received in training units shortly after. The aircraft was flown unmanned, controlled by radio, but was flown by a pilot for ferry flights, utililizing a rudimentary control panel installed for that purpose and using their parachutes as a seat. Docile and easy to fly, the aircraft was finished in a bright red target color scheme although operationally, a silver or red finish was applied. Without a pilot they were flown from a "mother ship" aircraft. The typical mother ship was a Beech C-45. Despite their short lifespan, the aircraft performed well and the Franklin engine was considered "trouble-free".[1] Most of the Culver target aircraft were "blasted out of the sky" by Army anti-aircraft gunners but a dozen or more survived and were surplused after 1950. Flown as a recreational aircraft, their new owners found that the aircraft had a sprightly performance. Data from Mormillo.[11]General characteristics Performance  Related development</t>
  </si>
  <si>
    <t>Target drone</t>
  </si>
  <si>
    <t>Culver Aircraft Company</t>
  </si>
  <si>
    <t>https://en.wikipedia.org/Culver Aircraft Company</t>
  </si>
  <si>
    <t>Albert Mooney</t>
  </si>
  <si>
    <t>https://en.wikipedia.org/Albert Mooney</t>
  </si>
  <si>
    <t>19 ft 6 in (5.94 m)</t>
  </si>
  <si>
    <t>30 ft 0 in (9.14 m)</t>
  </si>
  <si>
    <t>8 ft 4.5 in (2.55 m)</t>
  </si>
  <si>
    <t>1,830 lb (830 kg)</t>
  </si>
  <si>
    <t>1 × Franklin 6ACT-298-35 6-cyl. air-cooled horizontally-opposed piston engine , 150 hp (97 kW)</t>
  </si>
  <si>
    <t>185 mph (300 km/h, 161 kn)</t>
  </si>
  <si>
    <t>512 mi (823 km, 445 nmi)</t>
  </si>
  <si>
    <t>17,000 ft (5,184 m)</t>
  </si>
  <si>
    <t>//upload.wikimedia.org/wikipedia/commons/thumb/5/54/Culver_PQ-14B_Cadet_at_Langley_1945.jpg/300px-Culver_PQ-14B_Cadet_at_Langley_1945.jpg</t>
  </si>
  <si>
    <t>Culver PQ-8</t>
  </si>
  <si>
    <t>https://en.wikipedia.org/Culver PQ-8</t>
  </si>
  <si>
    <t>150 mph (241 km/h, 130 kn)</t>
  </si>
  <si>
    <t>https://en.wikipedia.org/1942</t>
  </si>
  <si>
    <t>U.S. Army Air CorpsAmerica Navy U.S. Army Air ForceAmerica Air Force</t>
  </si>
  <si>
    <t>https://en.wikipedia.org/U.S. Army Air CorpsAmerica Navy U.S. Army Air ForceAmerica Air Force</t>
  </si>
  <si>
    <t>https://en.wikipedia.org/Target drone</t>
  </si>
  <si>
    <t>https://en.wikipedia.org/1950</t>
  </si>
  <si>
    <t>Kawasaki Ki-96</t>
  </si>
  <si>
    <t>The Kawasaki Ki-96 was a Japanese single seat, twin-engine heavy fighter of World War II. It was intended to replace the Kawasaki Ki-45s of the Imperial Japanese Army Air Service. However, it was not adopted and only three prototypes were built. The success of the Kawasaki Ki-45 led Kawasaki to start development of an evolved version, on Kawasaki's own authority, in August 1942.[1] Like the Ki-45, the proposed design was a two-seat, twin-engine fighter, but larger and using more powerful engines. In December 1942 the Koku Hombu (Imperial Japanese Army Aviation Bureau) showed interest, but asked Kawasaki to complete the aircraft as single-seat fighters.[1] The first prototype, which was converted while being produced and which retained the larger cockpit canopy intended for the two-seater, flew in September 1943. The two remaining prototypes were built from the start as single-seaters and were fitted with a smaller canopy.[2] Despite demonstrating performance exceeding estimates and excellent handling, the Army's requirements had changed back to a two-seat fighter,[3] so further development of the Ki-96 was stopped. The wings and tail unit of the Ki-96 would however form part of the structure of the Ki-102 two-seat fighter.[3][4] Data from War Planes of the Second World War - Fighters - Vol. 3;[5] WW2 Aircraft Fact Files: Japanese Army Fighters, Part 1;[4] Japanese Aircraft of the Pacific War[3]General characteristics Performance Armament  Related development Aircraft of comparable role, configuration, and era</t>
  </si>
  <si>
    <t>Twin engine heavy fighter</t>
  </si>
  <si>
    <t>Kawasaki Kōkūki Kōgyō K.K.</t>
  </si>
  <si>
    <t>https://en.wikipedia.org/Kawasaki Kōkūki Kōgyō K.K.</t>
  </si>
  <si>
    <t>11.45 m (37 ft 7 in)</t>
  </si>
  <si>
    <t>15.57 m (51 ft 1 in)</t>
  </si>
  <si>
    <t>3.7 m (12 ft 2 in)</t>
  </si>
  <si>
    <t>34 m2 (370 sq ft)</t>
  </si>
  <si>
    <t>4,550 kg (10,031 lb)</t>
  </si>
  <si>
    <t>6,000 kg (13,228 lb)</t>
  </si>
  <si>
    <t>2 × Mitsubishi Ha112-II 14-cylinder air-cooled radial engines, 1,125 kW (1,509 hp) each</t>
  </si>
  <si>
    <t>600 km/h (370 mph, 320 kn) at 6,000 m (19,685 ft)</t>
  </si>
  <si>
    <t>11,500 m (37,700 ft)</t>
  </si>
  <si>
    <t>//upload.wikimedia.org/wikipedia/commons/thumb/3/3b/Ki-96-2s.jpg/300px-Ki-96-2s.jpg</t>
  </si>
  <si>
    <t>Kawasaki Ki-45</t>
  </si>
  <si>
    <t>https://en.wikipedia.org/Kawasaki Ki-45</t>
  </si>
  <si>
    <t>Kawasaki Ki-102</t>
  </si>
  <si>
    <t>https://en.wikipedia.org/Kawasaki Ki-102</t>
  </si>
  <si>
    <t>3-bladed constant-speed propellers</t>
  </si>
  <si>
    <t>1 × 37 mm (1.46 in) Ho-203 cannon, 2 × 20 mm Ho-5 cannon.</t>
  </si>
  <si>
    <t>Japan</t>
  </si>
  <si>
    <t>6,000 m (19,685 ft) in 6 minutes</t>
  </si>
  <si>
    <t>1,600 km (990 mi, 860 nmi)</t>
  </si>
  <si>
    <t>https://en.wikipedia.org/Twin engine heavy fighter</t>
  </si>
  <si>
    <t>https://en.wikipedia.org/Japan</t>
  </si>
  <si>
    <t>0.38 kW/kg (0.23 hp/lb)</t>
  </si>
  <si>
    <t>Fieseler Fi 157</t>
  </si>
  <si>
    <t>The Fieseler Fi 157 was an unsuccessful attempt at developing a radio-controlled, full-sized anti-aircraft target. In 1937, the Reichsluftfahrtministerium (RLM) contracted Fieseler to produce a radio controlled anti-aircraft target drone. The resulting Fi 157 was a low-wing monoplane of entirely wooden construction and was carried beneath a bomber before being released. All three prototypes crashed during testing; a single example of a manned version, designated Fi 158, was built to investigate remote guidance.[1][2] Data from [3]General characteristics Performance  Related development</t>
  </si>
  <si>
    <t>Unmanned anti-aircraft target drone</t>
  </si>
  <si>
    <t>Fieseler</t>
  </si>
  <si>
    <t>https://en.wikipedia.org/Fieseler</t>
  </si>
  <si>
    <t>3[1]</t>
  </si>
  <si>
    <t>5.86 m (19 ft 3 in)</t>
  </si>
  <si>
    <t>6.5 m (21 ft 4 in)</t>
  </si>
  <si>
    <t>5.9 m2 (64 sq ft)</t>
  </si>
  <si>
    <t>226 kg (498 lb)</t>
  </si>
  <si>
    <t>309 kg (681 lb)</t>
  </si>
  <si>
    <t>1 × Hirth Motoren HM 60 4-cyl. inverted air-cooled in-line piston engine, 119 kW (160 hp)</t>
  </si>
  <si>
    <t>293 km/h (182 mph, 158 kn)</t>
  </si>
  <si>
    <t>580 km (360 mi, 310 nmi)</t>
  </si>
  <si>
    <t>//upload.wikimedia.org/wikipedia/commons/thumb/0/06/Fieseler_Fi_157.jpg/300px-Fieseler_Fi_157.jpg</t>
  </si>
  <si>
    <t>https://en.wikipedia.org/1937</t>
  </si>
  <si>
    <t>Curtiss XF14C</t>
  </si>
  <si>
    <t>The Curtiss XF14C was an American naval fighter aircraft.  It was developed by Curtiss-Wright in response to a request by the America Navy in 1941 to produce a new shipboard high-performance fighter aircraft. In 1941 the US Navy requested a better-performing carrier-based fighter plane, to be powered by the proposed high performance 24-cylinder liquid cooled Lycoming XH-2470 Hyper engine.  This was an unusual step for the Navy, which had been adamant to that time that all its aircraft use air-cooled radial engines. On June 30, 1941 a contract for two prototype aircraft, designated the XF14C-1, was awarded to the Curtiss-Wright company. On the same date prototype development contracts were also awarded to Grumman Aircraft Engineering Corporation for the single-engine XF6F-1 and the twin engine XF7F-1, both of which would use air-cooled Pratt &amp; Whitney R-2800 Double Wasp radial engines. Early in the development the Navy requested better altitude performance and, in view of unsatisfactory progress in the development of the XH-2470 engine, Curtiss adapted the design of the aircraft around the new turbocharged Wright R-3350 Duplex-Cyclone air-cooled radial engine. The aircraft equipped with this eighteen-cylinder twin-row radial air-cooled engine and three bladed contra-rotating propellers was designated the XF14C-2. The XF14C-1 was canceled. Also, looking at the problems of operation at altitudes of about 40,000 feet (12,000 m), the Navy also initiated work on a third version with a pressurized cockpit designated the XF14C-3. Ultimately, only the XF14C-2 prototype was completed, flying for the first time in July 1944. Moreover, disappointment with performance estimates and delays with the availability of the XR-3350-16 engine coupled with the evaporating tactical need for an extremely high-altitude fighter led to cancellation of the development. Data from Curtiss Aircraft 1907–1947[1]General characteristics Performance Armament   Aircraft of comparable role, configuration, and era  Related lists</t>
  </si>
  <si>
    <t>Carrier-based fighter</t>
  </si>
  <si>
    <t>Curtiss-Wright</t>
  </si>
  <si>
    <t>https://en.wikipedia.org/Curtiss-Wright</t>
  </si>
  <si>
    <t>37 ft 9 in (11.51 m)</t>
  </si>
  <si>
    <t>46 ft 0 in (14.02 m)</t>
  </si>
  <si>
    <t>17 ft 0 in (5.18 m)</t>
  </si>
  <si>
    <t>375 sq ft (34.8 m2)</t>
  </si>
  <si>
    <t>10,531 lb (4,777 kg)</t>
  </si>
  <si>
    <t>14,950 lb (6,781 kg)</t>
  </si>
  <si>
    <t>1 × Wright XR-3350-16 eighteen cylinder twin row air-cooled radial engine</t>
  </si>
  <si>
    <t>418 mph (673 km/h, 363 kn) at 32,000 ft (9,800 m)</t>
  </si>
  <si>
    <t>1,530 mi (2,460 km, 1,330 nmi)</t>
  </si>
  <si>
    <t>39,800 ft (12,100 m)</t>
  </si>
  <si>
    <t>//upload.wikimedia.org/wikipedia/commons/thumb/b/b5/Curtiss_XF14C-2.jpg/300px-Curtiss_XF14C-2.jpg</t>
  </si>
  <si>
    <t>US Navy</t>
  </si>
  <si>
    <t>https://en.wikipedia.org/US Navy</t>
  </si>
  <si>
    <t>6-bladed contra-rotating constant-speed propeller</t>
  </si>
  <si>
    <t>2,700 ft/min (14 m/s)</t>
  </si>
  <si>
    <t>4 × wing mounted 20 mm (0.787 in) cannon (planned)</t>
  </si>
  <si>
    <t>172 mph (277 km/h, 149 kn)</t>
  </si>
  <si>
    <t>Focke-Wulf Fw 159</t>
  </si>
  <si>
    <t>The Focke-Wulf Fw 159 was an experimental German fighter of the 1930s, designed by Kurt Tank which never reached production, as it was considered inferior to the He 112 and Bf 109. It was a heavier variant of the Focke-Wulf Fw 56, with several improvements, such as a retractable landing gear and enclosed cockpit.[1] The Focke-Wulf company designed the aircraft as one of the four entries for the Rüstungsflugzeug IV ("Armed Aircraft IV") 1934 fighter competition. Its parasol wing configuration was based on the company's successful trainer product, the Focke-Wulf Fw 56 Stösser, and it used a Junkers Jumo 210 engine. The plane had an enclosed cockpit and a rearward-retracting lever-action suspension main undercarriage which retracted completely into the lower fuselage. This mechanism was complicated, fragile and endlessly troublesome. The first prototype, the Fw-159 V1, was ready in the spring of 1935 but was destroyed when it crash-landed following the failure of the main undercarriage to deploy properly. The second prototype, the V2, had a reinforced undercarriage. The general flight characteristics were good but the rate of climb and rate of turn were unsatisfactory, and the aircraft suffered greater drag than its competitors in the contest, the Arado Ar 80, Heinkel He 112 and Messerschmitt Bf 109. The competition was won by the Bf 109.[2] Data from Hitler's Luftwaffe[2]General characteristics Performance Related development   Related lists</t>
  </si>
  <si>
    <t>Kurt Tank</t>
  </si>
  <si>
    <t>https://en.wikipedia.org/Kurt Tank</t>
  </si>
  <si>
    <t>9.77 m (32 ft 1 in)</t>
  </si>
  <si>
    <t>12.4 m (40 ft 8 in)</t>
  </si>
  <si>
    <t>3.75 m (12 ft 4 in)</t>
  </si>
  <si>
    <t>1,875 kg (4,134 lb)</t>
  </si>
  <si>
    <t>1 × Junkers Jumo 210Da V-12 inverted liquid-cooled piston engine, 507 kW (680 hp)</t>
  </si>
  <si>
    <t>385 km/h (239 mph, 208 kn)</t>
  </si>
  <si>
    <t>650 km (400 mi, 350 nmi)</t>
  </si>
  <si>
    <t>//upload.wikimedia.org/wikipedia/commons/thumb/b/b7/Focke-Wulf_FW159.png/300px-Focke-Wulf_FW159.png</t>
  </si>
  <si>
    <t>Focke-Wulf Fw 56</t>
  </si>
  <si>
    <t>https://en.wikipedia.org/Focke-Wulf Fw 56</t>
  </si>
  <si>
    <t>German</t>
  </si>
  <si>
    <t>https://en.wikipedia.org/Fighter</t>
  </si>
  <si>
    <t>Kawasaki Ki-64</t>
  </si>
  <si>
    <t>The Kawasaki Ki-64 (Allied code name: Rob) was a one-off prototype of an experimental heavy, single seat, fighter. It had two unusual design features. First; it had two Kawasaki Ha-40 engines in tandem; one in the aircraft nose, the other behind the cockpit, both being connected by a drive shaft. This combination (called the Kawasaki Ha-201) drove two, three-bladed, contra-rotating propellors.[1][2] The second feature was the use of the wing surface as a radiator for the water-cooled engines.[3] The aircraft first flew in December 1943. During the fifth flight, the rear engine caught fire; and while the aircraft made an emergency landing, it was damaged. The aircraft was subsequently abandoned in mid-1944 in favour of more promising projects. The airframe survived the war, and parts of the unique cooling system were sent to Wright Field for examination.[4] Data from Warplanes of the Second World War, Volume Three: Fighters;[5] WW2 Aircraft Fact Files: Japanese Army Fighters, Part 1;[4] Japanese Aircraft of the Pacific War[6]General characteristics Performance Armament   Aircraft of comparable role, configuration, and era  Related lists</t>
  </si>
  <si>
    <t>1 (pilot)</t>
  </si>
  <si>
    <t>11 m (36 ft 1 in)</t>
  </si>
  <si>
    <t>13.5 m (44 ft 3 in)</t>
  </si>
  <si>
    <t>4.25 m (13 ft 11 in)</t>
  </si>
  <si>
    <t>28 m2 (300 sq ft)</t>
  </si>
  <si>
    <t>4,050 kg (8,929 lb)</t>
  </si>
  <si>
    <t>5,100 kg (11,244 lb)</t>
  </si>
  <si>
    <t>1 × Kawasaki Ha-201 coupled liquid-cooled V12 engine, 1,750 kW (2,350 hp)</t>
  </si>
  <si>
    <t>690 km/h (430 mph, 370 kn) at 5,000 metres (16,000 ft)</t>
  </si>
  <si>
    <t>1,000 km (620 mi, 540 nmi)</t>
  </si>
  <si>
    <t>12,000 m (39,000 ft)</t>
  </si>
  <si>
    <t>//upload.wikimedia.org/wikipedia/commons/thumb/a/a6/Kawasaki_Ki-64_on_ground.jpg/300px-Kawasaki_Ki-64_on_ground.jpg</t>
  </si>
  <si>
    <t>Cancelled 1944</t>
  </si>
  <si>
    <t>Imperial Japanese Army</t>
  </si>
  <si>
    <t>https://en.wikipedia.org/Imperial Japanese Army</t>
  </si>
  <si>
    <t>2 × 3-bladed contra-rotating propellers</t>
  </si>
  <si>
    <t>4 × 20 mm (0.79 in) Ho-5 cannon or 2 × Ho-5 and 2 × 12.7 mm (0.50 in) Ho-103 machine guns</t>
  </si>
  <si>
    <t>5.5 minutes to 5,000 metres (16,000 ft)</t>
  </si>
  <si>
    <t>182.1 kg/m2 (37.3 lb/sq ft)</t>
  </si>
  <si>
    <t>2.91 kg/kW (2.17 kg/hp; 4.78 lb/hp)</t>
  </si>
  <si>
    <t>Arsenal-Delanne 10</t>
  </si>
  <si>
    <t>The Arsenal-Delanne 10 was an experimental fighter aircraft of French origin. The plane had a rear cockpit and a distinctive tandem wing. The Arsenal-Delanne 10-C2 two-seat fighter, designed by Maurice Delanne and built by the Arsenal de l'Aéronautique, was of so-called Nenadovich biplane or tandem wing configuration, the tandem-mounted wings providing a continuous slot effect and offering exceptional center of gravity range. The fighter was of all metal stressed-skin construction, which used a sandwich technique, with a smooth dural skin welded to a corrugated sheet. Pilot and gunner sat in tandem under a single canopy at the rear of the fuselage, which was level with the rear wing, which carried twin tailplanes. This arrangement gave the gunner a clear field of fire for his planned armament of two 7.5 mm machine guns, which was to be supplemented by a 20 mm cannon firing through the propeller hub and two more machine guns in the wing. The aircraft was fitted with a retractable tailwheel undercarriage and was powered by a single 860 hp (641 kW) Hispano-Suiza 12Ycrs 12-cylinder liquid-cooled engine.[1] The Arsenal-Delanne 10-C2 prototype was virtually complete at Villacoublay when German forces occupied the factory in June 1940. Work on the aircraft continued in a desultory fashion and the first flight test was made in October 1941. After completion of the initial test programme, the aircraft was ferried to Germany for further trials.[1] Data from War Planes of the Second World War: Volume One Fighters[2]General characteristics Performance Armament</t>
  </si>
  <si>
    <t>Arsenal de l'Aéronautique</t>
  </si>
  <si>
    <t>https://en.wikipedia.org/Arsenal de l'Aéronautique</t>
  </si>
  <si>
    <t>Maurice Delanne</t>
  </si>
  <si>
    <t>https://en.wikipedia.org/Maurice Delanne</t>
  </si>
  <si>
    <t>1940–                                                                                                                                                                    41</t>
  </si>
  <si>
    <t>7.328 m (24 ft 0.5 in)</t>
  </si>
  <si>
    <t>10.11 m (33 ft 2 in)</t>
  </si>
  <si>
    <t>3.00 m (9 ft 10 in)</t>
  </si>
  <si>
    <t>22.50 m2 (242.2 sq ft)</t>
  </si>
  <si>
    <t>1 × Hispano-Suiza 12Ycrs liquid-cooled v12 engine, 640 kW (860 hp)</t>
  </si>
  <si>
    <t>550 km/h (342 mph, 297 kn) at 5,415 m (14,764 ft)</t>
  </si>
  <si>
    <t>10,000 m (32,810 ft)</t>
  </si>
  <si>
    <t>(proposed)1 × fixed forward firing 20 mm cannon and 2 × wing mounted 7.5 mm MAC 1934 machine guns2 × flexibly mounted 7.5 mm machine guns in rear cockpit</t>
  </si>
  <si>
    <t>1.5 hr</t>
  </si>
  <si>
    <t>6.5 min to 5,000 m (16,400 ft)</t>
  </si>
  <si>
    <t>Culver Cadet</t>
  </si>
  <si>
    <t>The Culver Cadet is an American two-seat light monoplane aircraft, also as a radio-controlled drone, produced by the Culver Aircraft Company. The aircraft designer Al Mooney developed an improved version of the Culver Dart, to provide improved performance with a smaller engine. Originally designated the Culver Model L, the prototype first flew on 2 December 1939. The aircraft was named the Culver Cadet.  Although similar to the previous Dart, the Cadet had a semi-monocoque fuselage instead of welded-steel-tube, and a retractable tailwheel undercarriage. The first variant (the Cadet LCA) was powered by a 75 hp (56 kW) Continental A75-8 four-cylinder horizontally-opposed piston engine. The 1941 version was designated the Cadet LFA, introducing a number of refinements and more equipment, and was fitted with a 90 hp (67 kW) Franklin engine. Production was brought to an end after the America entered World War II in December 1941, but the Cadet had found export orders, including to Uruguay, and had a new military role. The Cadet was one of six models that Al Mooney designed during his eight years at Culver. He would leave to found Mooney Aircraft. In 1940, the Cadet LCA was selected by the America Army Air Corps as being suitable for use as a radio-controlled target. The first aircraft was designated the Culver A-8 (later the XPQ-8) and was based on the Cadet LFA, but had fixed tricycle landing gear. After successful tests, a production order for 200 was placed, and designated the PQ-8. Later, another 200 were ordered with a more powerful engine as the PQ-8A. In late 1941, the America Navy acquired a PQ-8A for evaluation, and then ordered 200 in 1941 as the TDC-2. An enlarged and improved version was later built as the Culver PQ-14. Several Cadets, with both military and civilian origins, are still (2012) airworthy in the America, and some are preserved in airworthy condition by museums. ;TDC-1:One PQ-8 for evaluation by the America Navy. General characteristics Performance  Related development Aircraft of comparable role, configuration, and era</t>
  </si>
  <si>
    <t>Two-seat Light Monoplane</t>
  </si>
  <si>
    <t>600+</t>
  </si>
  <si>
    <t>{'Cadet LCA': 'itial production version powered by a 75\xa0hp (56\xa0kW) Continental A75-8.', 'Cadet LFA': 'proved variant with an 80\xa0hp (60\xa0kW) Franklin 4AC-176-F3, Franklin 4AC-176-D2, or Franklin 4AC-176-D3 engine, and a full electrical system and engine starter.', 'Cadet LFA-90': 'mited edition variant with a 90\xa0hp (67\xa0kW) Franklin 4AC-199-E3 engine.', 'LAR (Army A-8)': 'itial designation of military radio-controlled drone version, later redesignated PQ-8.', 'LAR-90 (Army PQ-8)': 'itial production military drone version, 200 built.', 'PQ-8A': '-8 powered by a 125\xa0hp (93\xa0kW) Lycoming O-290 engine, redesignated Q-8A in 1948, 200 built.', 'Q-8A': '-8A redesignated in 1948.[citation needed]', 'TDC-2': 'oduction version of the PQ-8A for the Navy, 200 built.', 'Helton Lark 95': 'velopment of Cadet by Helton Aircraft Corporation of Mesa, Arizona. Powered by 90 horsepower (67\xa0kW) Continental C90-16F engine. FAA type approved in September 1966. 15 Lark 95s delivered in 1966.[1] Helton reported as out of business in 1971.[2]', 'Helton Lark 95A': 'dified Lark 96, with 2 feet (0.61\xa0m) longer fuselage and revised tail surfaces.[1]', 'Aero Systems Cadet STF': 'ans-built "optimized" Cadet design, offered by Aero Systems of La Mesa, California, America in 2010. The plans call for a wood and steel structure, with a 100\xa0hp (75\xa0kW) Continental O-200 powerplant, producing a cruise speed of 135\xa0mph (217\xa0km/h).[3]'}</t>
  </si>
  <si>
    <t>17 ft 8 in (5.38 m)</t>
  </si>
  <si>
    <t>5 ft 6 in (1.68 m)</t>
  </si>
  <si>
    <t>120 sq ft (11.15 m2)</t>
  </si>
  <si>
    <t>806 lb (366 kg)</t>
  </si>
  <si>
    <t>1 × Franklin 4AC-176-F3 flat-four piston, 80 hp (60 kW)</t>
  </si>
  <si>
    <t>142 mph (229 km/h, 123 kn)</t>
  </si>
  <si>
    <t>500 mi (805 km, 430 nmi)</t>
  </si>
  <si>
    <t>17,000 ft (5,180 m)</t>
  </si>
  <si>
    <t>//upload.wikimedia.org/wikipedia/commons/thumb/8/8a/Culver_LCA_%28N281W%29.jpg/300px-Culver_LCA_%28N281W%29.jpg</t>
  </si>
  <si>
    <t>1,305 lb (592 kg)</t>
  </si>
  <si>
    <t>https://en.wikipedia.org/PQ-14 Cadet</t>
  </si>
  <si>
    <t>https://en.wikipedia.org/1939</t>
  </si>
  <si>
    <t>Interstate TDR</t>
  </si>
  <si>
    <t>The Interstate TDR was an early unmanned combat aerial vehicle — referred to at the time as an "assault drone" — developed by the Interstate Aircraft and Engineering Corporation during the Second World War for use by the America Navy. Capable of being armed with bombs or torpedoes, 2000 aircraft were ordered, but only around 200 were built. The type saw some service in the Pacific Theater against the Japanese, but continuing developmental issues affecting the aircraft, along with the success of operations using more conventional weapons, led to the decision being made to cancel the assault drone program in October 1944. In 1936, Lieutenant Commander Delmar S. Fahrney proposed that unpiloted, remotely controlled aircraft had potential for use by the America Navy in combat operations.[1] Due to the limitations of the technology of the time, development of the "assault drone" project was given a low priority, but by the early 1940s the development of the radar altimeter and television made the project more feasible,[1] and following trials using converted manned aircraft, the first operational test of a drone against a naval target was conducted in April 1942.[1] That same month, following trials of the Naval Aircraft Factory TDN assault drone, Interstate Aircraft received a contract from the Navy for two prototype and 100 production aircraft to a simplified and improved design, to be designated TDR-1.[1] Control of the TDR-1 would be conducted from either a control aircraft, usually a Grumman TBF Avenger, with the operator viewing a tv screen showing the view from a camera mounted aboard the drone along with the radar altimeter's readout, or via a pilot on board the TDR-1 for test flights.[1] Powered by two Lycoming O-435 engines of 220 horsepower (160 kW) each, the TDR-1 used a remarkably simple design, with a steel-tube frame constructed by the Schwinn bicycle company covered with a molded wood skin,[2] thus making little use of strategic materials so as not to impede production of higher priority aircraft.[1] Capable of being optionally piloted for test flights, an aerodynamic fairing was used to cover the cockpit area during operational missions.[1] The TDR-1 was equipped with a fixed tricycle landing gear that would be jettisoned in operation after takeoff for improved performance.[1] In September 1942, the U.S. Navy chose DeKalb, Illinois to be the site for the manufacture of the drone TDR-1 aircraft, and built an airport on the city's east side. This early airport consisted of an airfield and a large hangar that were fenced and guarded around the clock. DeKalb was chosen because Wurlizter, manufacturer of pianos, and known for its expertise in the production of wood products, was located there. Interstate Aircraft and Engineering Corporation (based in El Segundo, CA) assembled the planes at the new airport in DeKalb.[3] About two hundred drones were built, tested, and boxed at the DeKalb Airport and were shipped to the South Pacific, where they were used against the enemy during World War II.[4] Under the code-name Operation Option, the U.S. Navy projected that up to 18 squadrons of assault drones would be formed, with 162 Grumman TBF Avenger control aircraft and 1000 assault drones being ordered.[5] However technical difficulties in the development of the TDR-1, combined with a continued low priority given to the project, saw the contract modified with the order reduced to only around 300 aircraft.[1] A single TDR-1 was tested by the U.S. Army Air Forces as the XBQ-4, however no production contract resulted from this testing.[1] In 1944, under the control of the Special Air Task Force (SATFOR),[6] the TDR-1 was deployed operationally to the South Pacific for operations against the Japanese.[7] Additional testing was conducted by SATFOR in July, complete with a strike against a previously beached Japanese freighter, Yumasuki Maru, including management of the flight from a 7 miles (11 km) distant TBM Avenger control aircraft, which could monitor the view from the TDRs via early television technology.[8] SATFOR equipped a single mixed squadron, Special Task Air Group 1 (STAG-1), with TDR-1 aircraft and TBM Avenger control aircraft; the first operational mission took place on September 27, conducting bombing operations against Japanese ships.[7] Despite this success, the assault drone program had already been canceled after the production of 189 TDR-1 aircraft,[1] due to a combination of continued technical problems, the aircraft failing to live up to expectations, and the fact that more conventional weaponry was proving adequate for the defeat of Japan.[1] The final mission was flown on October 27, with 50 drones having been expended on operations, 31 aircraft successfully striking their targets, without loss to the pilots of STAG-1.[7] Following the war, some TDR-1s were converted for operation as private sportsplanes.[9] A single example of the TDR-1 survives, and is on display at the U.S. Navy's National Naval Aviation Museum in Pensacola, Florida.[10] Various TDR parts are being collected at DeKalb Taylor Municipal Airport in the hope of reconstructing another entire airframe for display.[11] Data from Parsch[1]General characteristics Performance Armament Related development Aircraft of comparable role, configuration, and era  Related lists  Media related to Interstate TDR at Wikimedia Commons</t>
  </si>
  <si>
    <t>assault drone</t>
  </si>
  <si>
    <t>Interstate Aircraft</t>
  </si>
  <si>
    <t>https://en.wikipedia.org/Interstate Aircraft</t>
  </si>
  <si>
    <t>0–1 (optional pilot)</t>
  </si>
  <si>
    <t>48 ft (15 m)</t>
  </si>
  <si>
    <t>5,900 lb (2,676 kg)</t>
  </si>
  <si>
    <t>2 × Lycoming O-435-2 opposed piston engines, 220 hp (160 kW)  each</t>
  </si>
  <si>
    <t>425 mi (684 km, 369 nmi)</t>
  </si>
  <si>
    <t>//upload.wikimedia.org/wikipedia/commons/thumb/6/67/Interstate_TDR-1.jpg/300px-Interstate_TDR-1.jpg</t>
  </si>
  <si>
    <t>140 mph (230 km/h, 120 kn)</t>
  </si>
  <si>
    <t>https://en.wikipedia.org/assault drone</t>
  </si>
  <si>
    <t>Avia BH-12</t>
  </si>
  <si>
    <t>The Avia BH-12 was a two-seat sport aircraft built in Czechoslovakia in 1924, the final development of the Avia BH-9 family that had its roots in Avia's first aircraft design, the BH-1. It was a low-wing, braced monoplane intended for sports flying, and featured a redesigned wing that could be folded to allow the aircraft to be towed by road. The wing pivoted around its spar and then folded back, flat against the fuselage sides.  General characteristics Performance  Related development</t>
  </si>
  <si>
    <t>Sports plane</t>
  </si>
  <si>
    <t>6.34 m (20 ft 10 in)</t>
  </si>
  <si>
    <t>13.6 m2 (146 sq ft)</t>
  </si>
  <si>
    <t>320 kg (705 lb)</t>
  </si>
  <si>
    <t>550 kg (1,213 lb)</t>
  </si>
  <si>
    <t>1 × Walter NZ 60 , 45 kW (60 hp)</t>
  </si>
  <si>
    <t>150 km/h (94 mph, 82 kn)</t>
  </si>
  <si>
    <t>520 km (324 mi, 282 nmi)</t>
  </si>
  <si>
    <t>//upload.wikimedia.org/wikipedia/commons/thumb/3/33/Avia_BH-12_3-view_NACA-TM-370.jpg/300px-Avia_BH-12_3-view_NACA-TM-370.jpg</t>
  </si>
  <si>
    <t>3.3 m/s (660 ft/min)</t>
  </si>
  <si>
    <t>Mignet Pou-du-Ciel</t>
  </si>
  <si>
    <t>The Flying Flea (French: Pou du Ciel, lit. 'Louse of the Sky') is a large family of light homebuilt aircraft first flown in 1933. The odd name comes from the French nickname for the Ford Model T automobile: Pou de la Route, or "Louse of the Road", because Henry Ford's economy car was so common. Henri Mignet dreamed of creating a Model T of the air, an airplane for the common man, hence the term Pou du Ciel. In English, the term became Flying Flea. Originally applied only to the HM.14 model, the name has now come to describe the family of aircraft of similar configuration designed by Mignet and others.[citation needed] The Flying Flea family of aircraft was designed by Frenchman Henri Mignet.[1] Between 1920 and 1928, Mignet built various prototypes from the HM.1 to the HM.8, a monoplane that was the first of his designs that really flew.  Instructions for building the HM.8 Avionnette were published by Mignet in a self-published book—he hand wrote the text and drawings, created photographic plates and printed and bound the books himself—but Mignet was still not satisfied.  In particular, he felt that he was not himself a very good pilot and did not like the challenge of coordinating the stick and rudder on a conventional aircraft.  He yearned for a simpler solution.  Between 1929 and 1933, he continued building prototypes, and testing them in a large field near Soissons.  The result of this experimentation with many odd and innovative configurations was the HM.14.[2] In 1933, Mignet successfully flew for the first time in his HM.14, the original flying flea, and publicly demonstrated it. In 1934, he published the plans and building instructions in his book Le Sport de l'Air. In 1935, it was translated into English in Britain and serialised in Practical Mechanics in the USA, prompting hundreds of people around the world to build their own Flying Fleas.[3] Mignet's original HM.14 prototype aircraft was powered by a 17 hp (13 kW) Aubier-Dunne 500 cc two stroke motorcycle engine. It had a wingspan of 19.5 feet (5.9 m), a length of 11.5 feet (3.5 m) and a gross weight of 450 lb (204 kg).[4] It had a usable speed range of 25–62 mph (40–100 km/h).[1] In the UK in 1935 and 1936, many aerodynamic and engine developments took place, notably by Stephen Appleby, John Carden and L.E. Baynes.[2] Despite the initial popularity of the design, thanks in no small part to the passionate enthusiasm of Mignet himself, the original HM.14 revealed design flaws that could lead to an unrecoverable and often fatal dive under certain conditions; when the front wing was put in a high attack angle for climbing, the high-speed flow of air deflected by the front wing went to the rear wing upper surface, greatly increasing the rear wing's lift, and putting the nose down, the instinctive reaction of pilot being pulling even more the stick, this worsened the situation, as the way to go out of this 'vicious circle' was reducing the front wing incidence, as to command a nose down descent. Also some homebuilders attempted to simplify construction by modifying components such as the wings tips curving up, resulting in extremely dangerous airplanes and deadly accidents that forced the air authorities to ban building more of them.[5] Studies in the UK and France revealed the problem (the HM.14 was small enough to fit in wind tunnels in both countries usually used for scale models of larger aircraft) and corrections were made to the design. Unfortunately, the wave of bad publicity created by the crashes dogged Mignet for the rest of his life and continues to be associated with the design today despite the fact that the basic Mignet configuration has proven to be safe in hundreds of successful homebuilt aircraft and factory built microlights.[2] Mignet made the aircraft intentionally simple. The Flying Flea is essentially a highly staggered biplane, which almost could be considered to be a tandem wing aircraft, built of wood and fabric. The original design was a single-seater, and had two-axis flying controls. The aircraft had a standard control stick. Fore-and-aft movement controlled the front wing's angle of attack, increasing and decreasing the lift of the wing. Because the front wing was located forward of the center of gravity, that would pitch the nose up and down.[4] Side-to-side movement of the stick controlled the large rudder. This produced a rolling motion because the wings both had substantial dihedral, through yaw-roll coupling. The rudder had to be quite large not only to produce adequate roll but also because the fuselage was very short, reducing the leverage of the rudder. The Flying Flea, being a two axis aircraft, could not be landed or taken off in substantial crosswinds. This was not a big issue when the aircraft was designed because at that time aircraft were usually flown from large open fields allowing all take-offs and landings into wind.[2][4] The result was an aircraft that was substantially simpler to build (just two wings and a rudder, two of which moved, with no ailerons or other control surfaces) and easier to fly (just a control stick, no rudder pedals at all) than a conventional aircraft.  Mignet claimed, only half jokingly, that anyone who could build a packing crate and drive a car could fly a Flying Flea.[2] The HM.14 led to more than 300 different models of the Flying Flea.[6] Some of these are: In the 1930s, many Fleas crashed when pilots could not recover from shallow dives, resulting in some deaths. As a result, Flying Fleas were grounded and even banned from flight permanently in some countries.[4] In the United Kingdom, restrictions were placed on Flying Fleas, following a fatal crash on 4 May 1936 at an air display at Penshurst Airfield, Kent.[14] When on approach to land, the pilot would push the stick forward to gain speed for the flare and landing. As speed built up, the rear wing, operating at a greater angle of attack would gain lift and pitch the aircraft's nose further downward. The pilot's normal reaction would be to pull back on the stick. This action would increase the angle of attack on the front wing by lowering the trailing edge of the wing. Because the trailing edge of the front wing was close to the leading edge of the rear wing, the front wing's downwash would accelerate the air over the rear wing and cause it to gain lift more quickly than the front wing, resulting in an ever-increasing nose pitch-down and flight directly into the ground.[4] Mignet had not encountered this problem during his testing of his prototype, because he could not afford a large horsepower engine. When builders started putting larger engines on them and expanding the flight envelope, the wing interference problem surfaced.[4] Following a fatal accident involving G-ADXY the Air League, aware of a number of similar fatal crashes in France, sent G-AEFV to the Royal Aircraft Establishment for full-scale wind tunnel tests. These tests, together with those conducted by the French Air Ministry, discovered if the angle of attack of the front wing fell below −15° insufficient pitching moment was generated to raise the nose.[15] Changes to the airfoil section and wing spacing prevented aerodynamic interference and later Mignet Flea designs incorporated these changes.[citation needed] By 1939, there were many improved Flying Fleas in the air, but the aircraft never completely overcame its dangerous reputation.[4] Shortly after the plans appeared in 1934, many enthusiasts in Europe and the USA began to build their own aircraft. In 1936 it was estimated the cost of construction was approximately £75 and that some five hundred examples were under construction in Britain.[16][17] Modern aircraft enthusiasts have continued to build their own aircraft, and vary the original HM.14 design and its derivatives over the years, and outside the UK, they are successfully flown in countries like Australia. French enthusiasts, for example, hold an annual meeting every June.  Modern HM.14 builders generally adapt the airfoil and rigging or even the entire wings from later Mignet models, such as the HM.360, to the fuselage of the HM.14 to create a safe and reliable aircraft with the retro look of the original.[citation needed] In 2011 Rodolphe Grunberg of Roquefort, France was still offering plans for the HM.293 single-seater for sale.[18] Data from Plane and Pilot: 1978 Aircraft Directory[1]General characteristics Performance</t>
  </si>
  <si>
    <t>Sport, personal and trainer aircraft</t>
  </si>
  <si>
    <t>homebuilt aircraft</t>
  </si>
  <si>
    <t>https://en.wikipedia.org/homebuilt aircraft</t>
  </si>
  <si>
    <t>Henri Mignet</t>
  </si>
  <si>
    <t>https://en.wikipedia.org/Henri Mignet</t>
  </si>
  <si>
    <t>10 September 1933 (HM.14)</t>
  </si>
  <si>
    <t>4.27 m (14 ft 0 in)</t>
  </si>
  <si>
    <t>6.1 m (20 ft 0 in)</t>
  </si>
  <si>
    <t>186 kg (410 lb)</t>
  </si>
  <si>
    <t>1 × McCulloch Model 4318 4-cylinder, air-cooled, horizontally-opposed, piston engine, 54 kW (72 hp)   (various engines from 25-85hp)</t>
  </si>
  <si>
    <t>138 km/h (86 mph, 75 kn)</t>
  </si>
  <si>
    <t>446 km (277 mi, 241 nmi)</t>
  </si>
  <si>
    <t>7,437 m (24,400 ft)</t>
  </si>
  <si>
    <t>//upload.wikimedia.org/wikipedia/commons/thumb/4/46/Henri_Mignet_HM_14.jpg/300px-Henri_Mignet_HM_14.jpg</t>
  </si>
  <si>
    <t>317 kg (699 lb)</t>
  </si>
  <si>
    <t>2-bladed fixed-pitch propeller</t>
  </si>
  <si>
    <t>3.05 m/s (600 ft/min)</t>
  </si>
  <si>
    <t>1933–present</t>
  </si>
  <si>
    <t>130 km/h (81 mph, 70 kn)</t>
  </si>
  <si>
    <t>https://en.wikipedia.org/Sport, personal and trainer aircraft</t>
  </si>
  <si>
    <t>0.1695 kW/kg (0.1031 hp/lb)</t>
  </si>
  <si>
    <t>57 km/h (35 mph, 31 kn)</t>
  </si>
  <si>
    <t>The NASA M2-F1 was a lightweight, unpowered prototype aircraft, developed to flight-test the wingless lifting body concept. Its unusual appearance earned it the nickname "flying bathtub" and was designated the M2-F1, the "M" referring to "manned", and "F" referring to "flight" version. In 1962, NASA Dryden management approved a program to build a lightweight, unpowered lifting-body prototype. It featured a plywood shell placed over a tubular steel frame crafted at Dryden. Construction was completed in 1963.[1] The lifting-body concept originated in the mid-1950s at the National Advisory Committee for Aeronautics' Ames Aeronautical Laboratory, Mountain View, California. By February 1962, a series of possible shapes had been developed, and R. Dale Reed was working to gain support for a research vehicle. The construction of the M2-F1 was a joint effort by Dryden and a local glider manufacturer, the Briegleb Glider Company. The budget was US$30,000. NASA craftsmen and engineers built the tubular steel interior frame. Its mahogany plywood shell was handmade by Gus Briegleb and company. Ernie Lowder, a NASA craftsman who had worked on Howard Hughes' H-4 Hercules ("Spruce Goose"), was assigned to help Briegleb. Final assembly of the remaining components (including aluminum tail surfaces, pushrod controls, and landing gear from a Cessna 150, later replaced by Cessna 180 landing gear[2]) was done at the NASA facility. The wingless, lifting-body aircraft design was initially conceived as a means of landing a spacecraft horizontally after atmospheric reentry. The absence of wings would make the extreme heat of reentry less damaging to the vehicle. Rather than using a ballistic reentry trajectory like a Command Module, very limited in manoeuvering range, a lifting-body vehicle had a landing footprint of the size of California. The first flight tests of the M2-F1 were at Rogers Dry Lake, at the end of a tow rope attached to a 1963 Pontiac Bonneville convertible. On April 5, 1963 test pilot Milt Thompson lifted the M2-F1's nose off the ground for the first time on-tow.[2] Speed was 86 miles per hour (138 km/h) . The little craft seemed to bounce uncontrollably between each of the main landing gear wheels, and stopped when he lowered the nose to the ground. He tried again, but each time with the same results. He felt it was a landing gear problem that could have caused the aircraft to roll on its back if he had lifted the main gear off the ground. After looking at movies of the tests, it was decided that the bouncing was probably caused by unwanted rudder movements. The control system was modified so that the joystick controlled the elevons rather than the rudder which solved the problem.  It was found that the car used to tow the aircraft was not powerful enough to entirely lift the M2-F1 off the ground, so the FRC arranged to have the tow car hot-rodded by Bill Straub, a conversion that tuned the engine for increased power, added a rollbar, and turned the front passenger seat to face aft so the passenger could observe the aircraft. This proved successful, and tow tests continued.[2] Speeds on tow inched up to 110 miles per hour (180 km/h), which allowed Thompson to climb to about 20 feet (6.1 m), then glide for about 20 seconds after releasing the line. That was the most that could be expected during an auto tow. These initial tests produced enough flight data about the M2-F1 to proceed with flights behind a U.S. Navy C-47[2] tow plane at greater altitudes. A NASA C-47 was used for all of the air tows. The first was on August 16, 1963. The M2-F1 had recently been equipped with an ejection seat and small rockets – referred to by the test team as "instant L/D"[2] – in the tail to extend the landing flare for about 5 seconds if needed, and Thompson prepared for the flight with a few more tows behind the Pontiac. Forward visibility in the M2-F1 was very limited on tow, requiring Thompson to fly about 20 feet (6.1 m) higher than the C-47, so he could see the plane through the nose window. Towing speed was about 100 miles per hour (160 km/h). The C-47 took the craft to an altitude of 12,000 feet (3,700 m), where free flights back to Rogers Dry Lake began. Pilot for the first series of flights of the M2-F1 was NASA research pilot Milt Thompson. Typical glide flights with the M2-F1 lasted about two minutes and reached speeds of 110 to 120 miles per hour (180 to 190 km/h). Tow release was at 12,000 feet (3,700 m). The lifting body descended at an average rate of about 3,600 feet per minute (1,100 m/min). At 1,000 feet (300 m) above the ground, the nose was lowered to increase speed to about 150 miles per hour (240 km/h), flare was at 200 feet (61 m) from a 20° dive. The landing was smooth, and the lifting-body program was on its way. The M2-F1 was flown until August 16, 1966. It proved the lifting-body concept and led the way for subsequent metal "heavyweight" designs. Chuck Yeager, Bruce Peterson and Donald L. Mallick also flew the M2-F1. More than 400 ground tows and 77 aircraft tow flights were carried out with the M2-F1. The success of Dryden's M2-F1 program led to NASA's development and construction of two heavyweight lifting bodies based on studies at NASA's Ames and Langley research centers – the Northrop M2-F2 and the Northrop HL-10, both built by the Northrop Corporation, and the U.S. Air Force's X-24 program. The lifting-body program also heavily influenced the Space Shuttle program. The M2-F1 program demonstrated the feasibility of the lifting-body concept for horizontal landings of atmospheric entry vehicles. It also demonstrated a procurement and management concept for prototype flight research vehicles that produced rapid results at very low cost (approximately US$50,000, excluding salaries of government employees assigned to the project). As of January 23, 2015, M2-F1 N86652 is on display at the Air Force Flight Test Museum on Edwards Air Force Base, California.[3] General characteristics Performance  Related development Aircraft of comparable role, configuration, and era  Related lists</t>
  </si>
  <si>
    <t>Lifting-body technology demonstrator</t>
  </si>
  <si>
    <t>Dryden Flight Research Center</t>
  </si>
  <si>
    <t>https://en.wikipedia.org/Dryden Flight Research Center</t>
  </si>
  <si>
    <t>Ames Research Center</t>
  </si>
  <si>
    <t>https://en.wikipedia.org/Ames Research Center</t>
  </si>
  <si>
    <t>Northrop M2-F2Northrop M2-F3</t>
  </si>
  <si>
    <t>20 ft (6.1 m)</t>
  </si>
  <si>
    <t>14 ft 2 in (4.32 m)</t>
  </si>
  <si>
    <t>139 sq ft (12.9 m2)</t>
  </si>
  <si>
    <t>1,000 lb (454 kg)</t>
  </si>
  <si>
    <t>1,182 lb (536 kg)</t>
  </si>
  <si>
    <t>//upload.wikimedia.org/wikipedia/commons/thumb/0/00/NASA_M2-F1.jpg/300px-NASA_M2-F1.jpg</t>
  </si>
  <si>
    <t>On display</t>
  </si>
  <si>
    <t>1,250 lb (567 kg)</t>
  </si>
  <si>
    <t>9 lb/sq ft (44 kg/m2)</t>
  </si>
  <si>
    <t>https://en.wikipedia.org/Lifting-body technology demonstrator</t>
  </si>
  <si>
    <t>https://en.wikipedia.org/16 August 1966</t>
  </si>
  <si>
    <t>https://en.wikipedia.org/Northrop M2-F2Northrop M2-F3</t>
  </si>
  <si>
    <t>130 kn (150 mph, 240 km/h)</t>
  </si>
  <si>
    <t>87 kn (100 mph; 161 km/h)</t>
  </si>
  <si>
    <t>Mikoyan-Gurevich I-350</t>
  </si>
  <si>
    <t>The Mikoyan-Gurevich I-350 (Izdeliye M), was a Soviet Cold War-era experimental fighter aircraft. It was the first Soviet aircraft able to maintain supersonic speed. From 1947, work began on a new axial-flow turbojet by OKB-165, led by Arkhip Mikhailovich Lyulka. OKB Mikoyan-Guryevich designed the I-350 around this engine, the 46.107 kN (10,365 lbf) Lyul'ka TR-3A (redesignated as the Lyulka AL-5). Resembling a scaled-up MiG-17, the I-350 had a long slim fuselage, mid-set 57° swept wings and a wide-chord fin mounting a tailplane at half-span.[citation needed] Given the OKB designation Izdeliye M, it was the first Soviet fighter able to fly stably at supersonic speeds.[1] Redesignated as the I-350, the I-350M-1 first prototype was fitted with a RP-1 Izumrud airborne interception radar and the second prototype, I-350M-2, was fitted with a Korshun airborne interception radar.[citation needed] The I-350M-1 first flew on 16 June 1951, piloted by Grigoriy A. Sedov, but the engine failed shortly after takeoff, precipitating a hydraulic system failure. Despite battling very heavy control forces, the pilot made a successful landing after lowering the landing gear using the emergency undercarriage extension system. Four more test flights were made, with very poor engine reliability, before the I-350 programme was terminated in August 1951.[2] Data from MiG: Fifty Years of Secret Aircraft Design,[1] Gunston[3]General characteristics Performance Armament   Aircraft of comparable role, configuration, and era</t>
  </si>
  <si>
    <t>Experimental fighter aircraft</t>
  </si>
  <si>
    <t>Mikoyan-Gurevich</t>
  </si>
  <si>
    <t>https://en.wikipedia.org/Mikoyan-Gurevich</t>
  </si>
  <si>
    <t>16.652 m (54 ft 8 in)</t>
  </si>
  <si>
    <t>9.73 m (31 ft 11 in)</t>
  </si>
  <si>
    <t>36 m2 (390 sq ft)</t>
  </si>
  <si>
    <t>6,124 kg (13,501 lb)</t>
  </si>
  <si>
    <t>8,000 kg (17,637 lb)</t>
  </si>
  <si>
    <t>1 × Lyulka AL-5A turbojet engine, 46.09 kN (10,360 lbf) thrust</t>
  </si>
  <si>
    <t>Mach 1.02</t>
  </si>
  <si>
    <t>1,120 km (700 mi, 600 nmi)</t>
  </si>
  <si>
    <t>16,600 m (54,500 ft)</t>
  </si>
  <si>
    <t>8,710 kg (19,202 lb)</t>
  </si>
  <si>
    <t>5,000 m (16,000 ft) in 1.1 minutes</t>
  </si>
  <si>
    <t>800 l (180 imp gal; 210 US gal)</t>
  </si>
  <si>
    <t>1,620 km (1,010 mi, 870 nmi)</t>
  </si>
  <si>
    <t>https://en.wikipedia.org/Experimental fighter aircraft</t>
  </si>
  <si>
    <t>1 centre-line hardpoint</t>
  </si>
  <si>
    <t>Dassault Étendard VI</t>
  </si>
  <si>
    <t>The Dassault Étendard VI was a French prototype fighter aircraft initially developed as part of the NATO NBMR-1 competition to find a standard fighter to serve amongst member air forces. Dassault took advantage of the fact that the French Air Force had issued a requirement around the same time for a new fighter-bomber and developed aircraft in parallel as variations of the same design concept for the two prospective customers. Originally designated Mystère XXVI, the aircraft was accepted as one of the entrants to be developed to prototype stage for a fly-off with competing designs. It fared well in test flights, but was out-performed by the Aeritalia G.91 that was eventually selected as the winner of the competition. A further development of the Étendard concept, the Étendard IV was successfully developed for French Navy service. Data from[citation needed]General characteristics Performance Armament  Related development Aircraft of comparable role, configuration, and era  Related lists  This article on an aircraft of the 1950s is a stub. You can help Wikipedia by expanding it.</t>
  </si>
  <si>
    <t>Prototype fighter aircraft</t>
  </si>
  <si>
    <t>Dassault Aviation</t>
  </si>
  <si>
    <t>https://en.wikipedia.org/Dassault Aviation</t>
  </si>
  <si>
    <t>10.85 m (35 ft 7 in)</t>
  </si>
  <si>
    <t>8.3 m (27 ft 3 in)</t>
  </si>
  <si>
    <t>3.76 m (12 ft 4 in)</t>
  </si>
  <si>
    <t>23 m2 (250 sq ft)</t>
  </si>
  <si>
    <t>3,720 kg (8,201 lb)</t>
  </si>
  <si>
    <t>1 × Bristol Siddeley Orpheus turbojet, 21.6 kN (4,900 lbf) thrust</t>
  </si>
  <si>
    <t>912 km/h (567 mph, 492 kn)</t>
  </si>
  <si>
    <t>890 km (550 mi, 480 nmi)</t>
  </si>
  <si>
    <t>13,400 m (44,000 ft)</t>
  </si>
  <si>
    <t>Did not enter mass-production</t>
  </si>
  <si>
    <t>French Air Force</t>
  </si>
  <si>
    <t>https://en.wikipedia.org/French Air Force</t>
  </si>
  <si>
    <t>Dassault Étendard IV</t>
  </si>
  <si>
    <t>https://en.wikipedia.org/Dassault Étendard IV</t>
  </si>
  <si>
    <t>5,860 kg (12,919 lb)</t>
  </si>
  <si>
    <t>** 2× 30 mm (1.18 in) cannon or4× 12.7 mm (0.50 in) machine guns</t>
  </si>
  <si>
    <t>1,000 kg (2,200 lb) of bombs and rockets</t>
  </si>
  <si>
    <t>255 kg/m2 (52 lb/sq ft)</t>
  </si>
  <si>
    <t>https://en.wikipedia.org/Prototype fighter aircraft</t>
  </si>
  <si>
    <t>Focke-Wulf Ta 283</t>
  </si>
  <si>
    <t>The Focke-Wulf Strahlrohrjager was a German swept wing, ramjet-powered interceptor aircraft proposal during World War II. The project was proposed at the same time as the Focke-Wulf Super Lorin and remained only a design study until the surrender of Nazi Germany. Power for the Strahlrohrjager was to be provided by a Walter HWK 509 rocket engine for takeoff, and two Pabst ramjets. The rocket would provide enough initial velocity to start the ramjet engines which cannot produce thrust at zero or low airspeed. The ramjets were located on the tips of the sharply swept tailplanes and would be used for cruising. The wings were mounted low in the fuselage and swept at 45°. Armament was to have been two 30 mm (1.18 in) MK 108 cannon.[1] Although referred to as Ta 283 in many publications, there is no evidence that the Strahlrohrjager was allocated an RLM designation, and "Ta 283" is a postwar invention derived from the drawing number Nr. 283 for the Strahlrohrjager.[2]   Aircraft of comparable role, configuration, and era  Related lists</t>
  </si>
  <si>
    <t>None completed</t>
  </si>
  <si>
    <t>//upload.wikimedia.org/wikipedia/commons/thumb/9/98/FW_TA-238_pic1.JPG/300px-FW_TA-238_pic1.JPG</t>
  </si>
  <si>
    <t>Terminated by end of war</t>
  </si>
  <si>
    <t>Luftwaffe</t>
  </si>
  <si>
    <t>https://en.wikipedia.org/Luftwaffe</t>
  </si>
  <si>
    <t>Hawker Siddeley HS.141</t>
  </si>
  <si>
    <t>The Hawker Siddeley HS.141 was a 1970s design study and submission for a British V/STOL airliner requirement.[1] Designed by Hawker Siddeley Aviation and tested in wind tunnels neither prototypes nor production aircraft were produced. In 1969 the British Transport Aircraft Requirements Committee (TARC) issued a design study "Outline Requirement" (OR) for a 100-seat VTOL airliner capable of a range of 450 miles (725 km).[2] Emphasis was to be on noise reduction by using steep approach and departure profiles,[2] much like those used today at London City Airport. It was thought at the time that money would be better invested on designing new aircraft types than building a third London airport.[1] Hawker Siddeley investigated various configurations of aircraft, powerplant and control systems including an early proposal using ogival delta wings and twin fins, before submitting their draft design proposal to the TARC in January 1970.[2] At the March 1970 German Aviation Show in Hanover, the first official details were released of the newly named HS.141 project.[3] The HS.141 design was a jet airliner of all-metal construction with a T-tail and a low-mounted swept wing with a quarter-chord sweepback of 28 degrees. The design featured two wing-mounted "cruise" engines and 16 lift jets engines mounted in sponsons either side of the fuselage (eight per side). The engines under main consideration were the Rolls-Royce RB.220 turbofan for forward propulsion and the Rolls-Royce RB.202,[4] a high bypass ratio lift turbofan engine using technology developed for the Rolls-Royce RB.162 lift jet. Both engines were themselves design studies by Rolls-Royce and it was feared that there would be delays in their development due to the company's problems at the time. One new engine type also considered for main propulsion was the 'SNECMA M.56',[4] which became the CFM International CFM56. Variations using fewer lift jet engines for STOL operations only were also studied as it was realised that the engines could account for 15% of the total weight of the aircraft and 35% of the final cost.[4] During the design stage many solutions involving high-lift devices were explored including flaps blown by the "cruise" engines.[2] The flight control system proved the greatest challenge to the design team, systems had to be devised to control the aircraft in slow or hovering flight. This was to be achieved by swivelling the lift engines in their mounts combined with varying the thrust of each engine to provide control in pitch, roll and yaw.[5] The lift engines were said to be a useful safety feature in the event of failure of the main 'cruise' engines.[6] Significant design information was gained from flight trials with the Dornier Do 31 aircraft being developed at the same time in Germany. The passenger cabin was conventional with five or six seats abreast, luggage and freight was to be loaded in pre-packed pallets and raised up into the lower fuselage using a system similar to the Douglas DC-8.[7] Extensive wind tunnel testing with 1/10 scale models was carried out.[6] A conventional take-off and landing flight profile was shown to cover a "noise footprint" of 20 square miles (50 km2) in line with an airport's runway when using a limit of 90 decibels, by using an approach path of six degrees (double the normal angle) and a climb out path of 15 degrees the footprint could be reduced to 3 square miles (8 km2).[2] This form of STOL operation was expected to be in place at British city airports by the late 1970s.[3] To reduce the noise footprint further to a circle with a diameter of just 3,000 ft VTOL operations were expected to commence in the early 1980s.[2] The suggested minimum noise take-off technique for the HS.141 was to use full power from the lift engines in a vertical climb to 250 ft (76 m) then reducing power to 83% to continue this climb to 1,000 ft (300 m).[4] At this height the aircraft would transition into forward flight using vectored thrust from the lift engines and then accelerate and climb to 2,000 ft (600 m) using increasing thrust from the cruise engines. By this stage the aircraft would have reached an airspeed of 168 knots (310 km/h) and would be fully supported by its wings alone, the lift engines being shut down and covered by hinged doors.[5] For an approach to a vertical landing the procedure was to be virtually reversed with the approach commencing at 2,000 ft (600 m) and 4 miles (6.4 km) from the landing point.[5] Despite the work and funds that Hawker Siddeley had expended, the lack of enthusiasm for civil VTOL operations combined with the cancellation of the lift engine development, doomed the project. Data from Air Enthusiast, 1971.[6]General characteristics Performance   Aircraft of comparable role, configuration, and era  Related lists</t>
  </si>
  <si>
    <t>V/STOL airliner</t>
  </si>
  <si>
    <t>Hawker Siddeley</t>
  </si>
  <si>
    <t>https://en.wikipedia.org/Hawker Siddeley</t>
  </si>
  <si>
    <t>Not flown</t>
  </si>
  <si>
    <t>Intended 1978-9</t>
  </si>
  <si>
    <t>None</t>
  </si>
  <si>
    <t>120 ft 2 in (36.63 m)</t>
  </si>
  <si>
    <t>75 ft 0 in (22.86 m)</t>
  </si>
  <si>
    <t>29 ft 10 in (9.09 m)</t>
  </si>
  <si>
    <t>1,060 sq ft (98 m2)</t>
  </si>
  <si>
    <t>110,300 lb (50,031 kg)</t>
  </si>
  <si>
    <t>16 × Rolls-Royce RB.202 lift-jet turbofan engines, 10,300 lbf (46 kN) thrust each</t>
  </si>
  <si>
    <t>Mach 0.92</t>
  </si>
  <si>
    <t>1,043 nmi (1,200 mi, 1,932 km)</t>
  </si>
  <si>
    <t>//upload.wikimedia.org/wikipedia/commons/thumb/1/1b/Hawker_Siddeley_HS.141_DHHC.JPG/300px-Hawker_Siddeley_HS.141_DHHC.JPG</t>
  </si>
  <si>
    <t>134,200 lb (60,872 kg)</t>
  </si>
  <si>
    <t>375 kn (432 mph, 694 km/h) / Mach 0.85</t>
  </si>
  <si>
    <t>102-119 passengers</t>
  </si>
  <si>
    <t>https://en.wikipedia.org/V/STOL airliner</t>
  </si>
  <si>
    <t>Alliant RQ-6 Outrider</t>
  </si>
  <si>
    <t>The Alliant RQ-6 Outrider unmanned aerial vehicle (UAV) was designed to provide near-real-time reconnaissance, surveillance, and target acquisition information to America Marine Corps air/ground task forces, America Army brigades, and deployed America Navy units that was small enough for an entire system to be contained on two Humvees and trailer and transported on a single C-130 Hercules cargo aircraft. The project began in 1996 and was cancelled in 1999. The "R" is the Department of Defense designation for reconnaissance; "Q" means unmanned aircraft system. The "6" refers to its being the sixth of a series of purpose-built unmanned aircraft systems. Data from GlobalSecurity.org,[1] UAV Annual Report FY 1996[2]General characteristics Performance    Related lists</t>
  </si>
  <si>
    <t>Remote controlled UAV</t>
  </si>
  <si>
    <t>Alliant Techsystems</t>
  </si>
  <si>
    <t>https://en.wikipedia.org/Alliant Techsystems</t>
  </si>
  <si>
    <t>9 ft 10.8 in (3.018 m)</t>
  </si>
  <si>
    <t>11 ft 1.2 in (3.383 m)</t>
  </si>
  <si>
    <t>5 ft 1 in (1.55 m)</t>
  </si>
  <si>
    <t>300 lb (136 kg)</t>
  </si>
  <si>
    <t>1 × McCulloch 4318F 4-cylinder air-cooled horizontally-opposed piston engine, 50 hp (37 kW)</t>
  </si>
  <si>
    <t>110 kn (130 mph, 200 km/h)</t>
  </si>
  <si>
    <t>15,000 ft (4,600 m)</t>
  </si>
  <si>
    <t>2-bladed fixed-pitch pusher propeller</t>
  </si>
  <si>
    <t>1,600 ft/min (8.1 m/s)</t>
  </si>
  <si>
    <t>4.9 hours loitering at 108 nmi (124 mi; 200 km) 7.2 hours loitering at 27 nmi (31 mi; 50 km)</t>
  </si>
  <si>
    <t>1996–1999</t>
  </si>
  <si>
    <t>90 kn (100 mph, 170 km/h)</t>
  </si>
  <si>
    <t>America Marine CorpsAmerica Army, America Navy</t>
  </si>
  <si>
    <t>https://en.wikipedia.org/America Marine CorpsAmerica Army, America Navy</t>
  </si>
  <si>
    <t>60 lb (27 kg) payload</t>
  </si>
  <si>
    <t>34 kn (39 mph, 63 km/h)</t>
  </si>
  <si>
    <t>5,000 ft (1,524 m)</t>
  </si>
  <si>
    <t>Koolhoven F.K.58</t>
  </si>
  <si>
    <t>The Koolhoven F.K.58 was a single engine, interceptor-fighter aircraft designed and mainly manufactured by N V Koolhoven in the Netherlands under contract by France. Intended for Armée de l'Air use, the F.K.58 saw limited service in the Battle of France. In 1937, the French Conseil Supérieur de l'Air decided that domestic aircraft manufacturing capacity could not, in the event of war, equip the Armée de l'Air with fighters quickly enough. The Dutch manufacturer Koolhoven was contracted to design a cheap, easily built, high-performance fighter, that could be built and serviced with French-supplied engines and other components. According to some sources, the Koolhoven fighter was intended primarily for fighter units based in French colonies.[citation needed] The prototype Koolhoven Model 1166, designed by Erich Schatzki, flew for the first time on 17 July 1938. The structure of the fuselage consisted of welded steel tubing covered with sheet metal (front part) and fabric (aft); the wing had 2 wooden box spar members and ribs, with a bakelite stressed skin covering. Aerodynamically balanced split flaps on the wing trailing edges ensure a lower landing speed. The oleo-pneumatic undercarriage retracted inwards with the wheels housed in the lower fuselage faired into the lower engine cowling by small doors. The empennage is built up from wood and control surfaces are metal framed with fabric covering. In January 1939, the Armée de l'Air placed an order for 50 aircraft, to be powered by Gnome-Rhône 14N engines. Due to the unavailability of Gnome-Rhône engines and French instruments, just 17 aircraft – six F.K.58s and 11 F.K.58As – were completed at the Koolhoven works, with Dutch supplied engines and instruments – and delivered to the Armée de l'Air. Production was transferred to Nevers, where the aircraft were re-built with French components and the extraneous parts were returned to the Netherlands. However, only one more F.K.58 was produced from scratch at Nevèrs. In July 1939, the Dutch government placed an order on behalf of the Luchtvaart Afdeling (Netherlands Army Aviation Corps) for 36 F.K.58 variants, powered by Bristol Taurus engines. As the  British government restricted exports of the Taurus, they were to be replaced by Dutch stocks of the Bristol Mercury VIII (as used by the Dutch Fokker D.21 and Fokker G.1). The lower output of the Mercury, relative to the Taurus, would have reduced top speed to some 480 km/h (300 mph; 260 kn). The F.K.58s comprising the Dutch order were in various stages of construction when they were destroyed by a German air raid on the Koolhoven factory in May 1940.[1] Had the Armée de l'Air received its full order of 50 aircraft, before for the Battle of France, it is unlikely that they would have changed the outcome. The F.K.58s that became operational were regarded as superior to the Morane-Saulnier M.S.406,[citation needed] comparable to the Bloch MB.151,[citation needed], but inferior to the Dewoitine D.520 and the latest German fighters.[citation needed] The F.K.58 was originally ordered to serve with AdA units based in French overseas territories. Following the outbreak of war with Germany, however, the type was assigned to an ad hoc, Free Polish air force unit commanded by Captain Walerian Jasionowski. Roughly equivalent to a French escadrille, or Polish eskadra,[2] it was often known by the unofficial name "Eskadra Koolhoven". The unit's official role was patrouille ("patrol") – as the AdA designated units that defended rear areas against long-range bombers and other enemy aircraft, as part of the Défense Aérienne du Territoire ("Territorial Air Defense"; DAT). The unit operated from the Salon and Clermont-Aulnat air bases. By May 1940, 13 aircraft were operational with Eskadra Koolhoven.  As delivered, however, the fighters were unarmed and the Poles had to acquire machine guns and fit them. From 30 May 1940, they were in service, patrolling firstly in the Avignon-Marseille area, and then over Clermont-Ferrand. At least 47 operational sorties were recorded, but the Escadron did not encounter enemy aircraft. The type's service life was short-lived, with ;[clarification needed] the unit had no confirmed victories, but at least one F.K.58 was lost. After the fall of France, all surviving airframes were scrapped. Data from Flight 6 October 1938 : A 300 m.p.h. KOOLHOVEN FIGHTER,[3] Jane's all the World's Aircraft 1938[4]General characteristics alternative powerplants include:- 670 kW (900 hp) Bristol Taurus and 770 kW (1,030 hp) Gnome-Rhône 14N-16 Performance Armament   Aircraft of comparable role, configuration, and era  Related lists</t>
  </si>
  <si>
    <t>Koolhoven</t>
  </si>
  <si>
    <t>https://en.wikipedia.org/Koolhoven</t>
  </si>
  <si>
    <t>Erich Schatzki</t>
  </si>
  <si>
    <t>8.69 m (28 ft 6 in)</t>
  </si>
  <si>
    <t>9.96 m (32 ft 8 in)</t>
  </si>
  <si>
    <t>17.3 m2 (186 sq ft)</t>
  </si>
  <si>
    <t>1,810 kg (3,990 lb)</t>
  </si>
  <si>
    <t>1 × Hispano-Suiza 14AA-10 14-cylinder air-cooled radial piston engine, 810 kW (1,080 hp)   at 4,511 m (14,800 ft)</t>
  </si>
  <si>
    <t>483 km/h (300 mph, 261 kn) at 4,493 m (14,740 ft)</t>
  </si>
  <si>
    <t>853 km (530 mi, 461 nmi)</t>
  </si>
  <si>
    <t>10,200 m (33,500 ft)</t>
  </si>
  <si>
    <t>//upload.wikimedia.org/wikipedia/commons/thumb/a/a9/Koolhaven_FK.58.jpg/300px-Koolhaven_FK.58.jpg</t>
  </si>
  <si>
    <t>16.3 m/s (3,210 ft/min) at 4,001 m (13,126 ft)</t>
  </si>
  <si>
    <t>4 × 7.5 mm FN-Browning machine guns in underwing fairings</t>
  </si>
  <si>
    <t>6,998 m (22,960 ft) in 8 minutes 48 seconds</t>
  </si>
  <si>
    <t>1939-1940</t>
  </si>
  <si>
    <t>431 km/h (268 mph, 233 kn)</t>
  </si>
  <si>
    <t>https://en.wikipedia.org/1940</t>
  </si>
  <si>
    <t>French Air ForcePolish Air Force</t>
  </si>
  <si>
    <t>https://en.wikipedia.org/French Air ForcePolish Air Force</t>
  </si>
  <si>
    <t>505 l (133 US gal; 111 imp gal) in three wing tanks</t>
  </si>
  <si>
    <t>147 kg/m2 (30.2 lb/sq ft)</t>
  </si>
  <si>
    <t>0.31 kW/kg (0.19 hp/lb)</t>
  </si>
  <si>
    <t>https://en.wikipedia.org/1939-1940</t>
  </si>
  <si>
    <t>MBLE Épervier</t>
  </si>
  <si>
    <t>The MBLE Épervier (English: Sparrowhawk) was a 1970s Belgian battlefield reconnaissance system which included an X-5 air vehicle, a launcher and a drone control centre. It served with the Belgian Army until 1999. Originally the Épervier system was designed to meet a NATO requirement and in July 1969 the Belgian Government decided to fund the development programme, a cooperation contract with Manufacture Belge De Lampes Et De Matériel Electronique (MBLE)(fr, nl) was signed in early 1971. Early prototypes of the drone (designated X-1 to X-4) were flown to prove the concept and at the end of the 1972 in to 1973 the system underwent an operational evaluation, it proved an ability to photograph a target up to 70 km (43 miles) away in either guided or programmed mode. The X-5 air vehicle is an unmanned monoplane drone powered by a Lucas TJ 125 turbojet, and built under contract by Fairey SA. It has a truncated delta wing with endplate fins and a central fin. The X-5 can carry 70mm day or night cameras and infra-red line-scanning equipment which can transmit real-time data. The launcher is a short orientable ramp, the drone is recovered by parachute. The Drone Control Centre has all the equipment to for guiding and tracking the air vehicle. The system also has a mobile photographic processing and interpretation unit. Following further evaluation and testing the Épervier entered service with the Belgian Army in 1977 and served until 1999. Data from Jane's All the World's Aircraft 1973-74[1]General characteristics Performance     Related lists</t>
  </si>
  <si>
    <t>Battlefield reconnaissance drone</t>
  </si>
  <si>
    <t>Manufacture Belge De Lampes Et De Matériel Electronique</t>
  </si>
  <si>
    <t>https://en.wikipedia.org/Manufacture Belge De Lampes Et De Matériel Electronique</t>
  </si>
  <si>
    <t>2.38 m (7 ft 9.75 in)</t>
  </si>
  <si>
    <t>1.72 m (5 ft 7.75 in)</t>
  </si>
  <si>
    <t>0.92 m (3 ft 0.25 in)</t>
  </si>
  <si>
    <t>142 kg (313 lb)</t>
  </si>
  <si>
    <t>1 × Lucas TJ 125 turbojet , 0.50 kN (114 lbf) thrust</t>
  </si>
  <si>
    <t>1,830 m (6,000 ft)</t>
  </si>
  <si>
    <t>//upload.wikimedia.org/wikipedia/commons/thumb/e/e4/Royal_Military_Museum_Brussels_2007_187.JPG/300px-Royal_Military_Museum_Brussels_2007_187.JPG</t>
  </si>
  <si>
    <t>Belgian Army</t>
  </si>
  <si>
    <t>Belgium</t>
  </si>
  <si>
    <t>25+ minutes</t>
  </si>
  <si>
    <t>500 km/h (312 mph, 271 kn)</t>
  </si>
  <si>
    <t>Utva-65</t>
  </si>
  <si>
    <t>The Utva-65 Privrednik (Merchant) is a Yugoslav civil aircraft designed and used for agricultural work.[1] The Utva-65 was designed specifically as an agricultural aircraft. It was a single-seat, low-wing braced monoplane with a single engine.[2]  The wings were essentially identical to those of the high-wing UTVA-60 apart from the wing roots, which were extended and strengthened so that the chord was greater and the wingspan increased by 0.82 metres (2.7 ft)[3] These wings were of single-spar, all-metal construction, carrying ailerons that linked to the flaps, drooping 15 degrees when the flaps were set to 40 degrees.  A single streamlined strut ran from the upper fuselage to mid-wing on either side, with minor struts from them to the wing at about one-quarter span. The conventional all-metal tail surfaces were also from the UTVA-60, but had increased elevator area.[3] The fuselage of the Utva-65 had a steel-tube structure, with metal skinning forward and below and fabric elsewhere.[3]  The single-seat pilot's cockpit was high and behind the trailing edge; combined with all-round glazing, this gave a good view and also increased fuselage space.  There was a 0.75-cubic-meter (26 cu ft) hopper for fertilizer, spray, etc. ahead of the cockpit.[4] Standard spray bars could be fitted under the trailing edge. The undercarriage was of the conventional tailwheel kind, with cantilever main legs angling outwards from the wing root. At launch there were three choices of engine, all Lycoming six-cylinder horizontally-opposed air-cooled types.  The GO-480-B1A6 produced 270 hp (200 kW), the geared GO-480-G1A6 290 hp (216 kW), and the IGO-540-B1A 350 hp (260 kW).[3]  A later variant of the Utva-65, the Utva-67 (first flown in 1967), was similar, but had the eight-cylinder, 400‑hp (298 kW) Lycoming IO-720-A1A and a revised fuselage of greater capacity.  Its top speed was 295 km/h (183 mph). The Utva-65 was used in Yugoslavia by agricultural cooperatives for pesticide application and mosquito control.  The Algerian airline Societé de Travail Aérien began operations in October 1968 using five Utva-65 aircraft for similar work.[5] A Utva-65 S is on display. [1] Data from Jane's 1966–7 p.367General characteristics Performance   Aircraft of comparable role, configuration, and era</t>
  </si>
  <si>
    <t>Agricultural aircraft</t>
  </si>
  <si>
    <t>Fabrika Aviona Utva</t>
  </si>
  <si>
    <t>https://en.wikipedia.org/Fabrika Aviona Utva</t>
  </si>
  <si>
    <t>B. Nikolic, M. Dabinovic and S. Cotič</t>
  </si>
  <si>
    <t>8.46 m (27 ft 9 in)</t>
  </si>
  <si>
    <t>12.22 m (40 ft 1 in)</t>
  </si>
  <si>
    <t>2.60 m (8 ft 6.5 in)</t>
  </si>
  <si>
    <t>19.4 m2 (209 sq ft)</t>
  </si>
  <si>
    <t>700 kg (1,543 lb)</t>
  </si>
  <si>
    <t>1,890 kg (4,165 lb)</t>
  </si>
  <si>
    <t>1 × Lycoming IGO-540-B1A six-cylinder horizontally-opposed , 260 kW (350 hp)</t>
  </si>
  <si>
    <t>234 km/h (145 mph, 126 kn)</t>
  </si>
  <si>
    <t>620 km (385 mi, 335 nmi) with 185 L fuel</t>
  </si>
  <si>
    <t>//upload.wikimedia.org/wikipedia/commons/thumb/8/8f/Utva_65-S.jpg/300px-Utva_65-S.jpg</t>
  </si>
  <si>
    <t>192 km/h (119 mph, 103 kn)</t>
  </si>
  <si>
    <t>https://en.wikipedia.org/Agricultural aircraft</t>
  </si>
  <si>
    <t>76 km/h (47 mph, 41 kn)</t>
  </si>
  <si>
    <t>SAI Quiet Supersonic Transport</t>
  </si>
  <si>
    <t>The SAI Quiet Supersonic Transport (QSST) was/is a project by Supersonic Aerospace International (SAI) to develop a "virtually boomless" commercial supersonic business jet. The project was announced around the year 2000 and provided update announcements until 2010. After three years without any updates, the last update was in 2013. As of 2021, the status of the project is still unknown.   The Lockheed Martin Skunk Works began developing the QSST in May 2001 under a $25-million contract from SAI. Designed to cruise at an altitude of 60,000 feet (18,288 meters) at speeds of Mach 1.6 to 1.8 (approximately 1,218 to 1,370 statute miles per hour, or 1,920 to 2,204 kilometers per hour) with a range of 4,600 statute miles (approx. 7,402 km), the two-engine gull-wing aircraft was designed to create a sonic boom only 1% as strong as that generated by the Concorde.[3] SAI invited engine proposals from General Electric, Pratt &amp; Whitney and Rolls-Royce. Each of the QSST's two engines must generate 33,000 pounds (approx. 14,968 kg) of thrust, comparable to the power of engines for midsize airliners. The price per aircraft was expected to be about $80 million.[3] SAI had planned to select an engine once an international consortium to manufacture the jet was completed, achieve first flight in 2017, and begin customer deliveries by 2018. The reduction in sonic-boom energy is achieved by increasing the ratio of length to wingspan, using canards, and ensuring that the individual pressure waves generated by each part of the aircraft structure reinforce each other less significantly, producing a light rumble on the ground without an objectionable sonic boom like conventional supersonic aircraft. Supersonic Aerospace International, LLC (SAI) was an American aerospace firm.  The company was begun in 2001 by Michael Paulson, son of Gulfstream Aerospace founder Allen Paulson. It was working to build the QSST though there has been no news of the project since the company's website went dormant in 2010.  Aircraft of comparable role, configuration, and era  Related lists</t>
  </si>
  <si>
    <t>Supersonic business jet</t>
  </si>
  <si>
    <t>Supersonic Aerospace International</t>
  </si>
  <si>
    <t>https://en.wikipedia.org/Supersonic Aerospace International</t>
  </si>
  <si>
    <t>//upload.wikimedia.org/wikipedia/en/thumb/a/a0/SAI_Quiet_Supersonic_Transport.jpg/300px-SAI_Quiet_Supersonic_Transport.jpg</t>
  </si>
  <si>
    <t>Unknown</t>
  </si>
  <si>
    <t>https://en.wikipedia.org/Supersonic business jet</t>
  </si>
  <si>
    <t>Lockheed Martin Skunk Works[1][2]</t>
  </si>
  <si>
    <t>https://en.wikipedia.org/Lockheed Martin Skunk Works[1][2]</t>
  </si>
  <si>
    <t>Farman F.400</t>
  </si>
  <si>
    <t>The Farman F 400 was a 1930s French three-seat cabin high-winged monoplane which was designed and built by Farman. The Farman series "400" was a revolution for its builder because it had a thin, cantilever-constructed, high wing, with round edges, which could be dismounted for better storage and transportation. The aeroplane had mixed construction. The fuselage was made of steel tubes, while the wings had a wood frame. The fuselage and the wings are both covered with plywood. This version, the Farman F 402, had a Lorraine 5 Pb 5-cylinder radial engine of 110 hp (82 kW), but the plane in the picture had it changed for a 9-cylinder radial engine Salmson of 120 hp (89 kW). The F 402 has an unusual feature, which is that the control stick hangs from the ceiling of the cockpit, and the rudder control is a vertical steering wheel. The fuel tanks, which are placed inside the wings, have a capacity of 200 liters. The landing gear structure is constructed of iron bars, which allows this plane to land "hardly" in short space. This aircraft served, among other countries, in Spain, during the 1936-1939 civil war, on both sides. One aircraft of the Spanish Republican Air Force survives and is on display at the Spanish Museo del Aire (Madrid). This plane was used in Zaragoza during the Spanish Civil War as a transport, communication and ambulance aircraft. Data from[citation needed]General characteristics Performance</t>
  </si>
  <si>
    <t>Three-seat Cabin monoplane</t>
  </si>
  <si>
    <t>Farman</t>
  </si>
  <si>
    <t>https://en.wikipedia.org/Farman</t>
  </si>
  <si>
    <t>//upload.wikimedia.org/wikipedia/commons/thumb/8/80/Farman_F_402.jpeg/300px-Farman_F_402.jpeg</t>
  </si>
  <si>
    <t>Platzer Kiebitz</t>
  </si>
  <si>
    <t>The Platzer Kiebitz (English: Lapwing) is a German amateur-built aircraft designed by Michael Platzer and made available in the form of plans for amateur construction.[1][2] The Kiebitz features a strut-braced biplane configuration, a two-seats-in-tandem open cockpit with a small windshield, fixed conventional landing gear and a single engine in tractor configuration.[1][2] The aircraft fuselage is made from welded steel tubing, with its flying surfaces covered in doped aircraft fabric. Its 7.6 m (24.9 ft) span wing has an area of 18.3 m2 (197 sq ft) and uses interplane cable bracing. Engines from 50 to 100 hp (37 to 75 kW) can be used. The prototype used a 50 hp (37 kW) Nissan 12P automotive engine from a Nissan Micra, but Rotax, Volkswagen air-cooled engines and Sauer powerplants have also been employed.[1][2] Even though the aircraft can only be constructed from plans, the Kiebitz has proven popular with builders for the European Fédération Aéronautique Internationale microlight class.[1][2] Data from Bayerland Tacke[1][2]General characteristics Performance</t>
  </si>
  <si>
    <t>Amateur-built aircraft</t>
  </si>
  <si>
    <t>Michael Platzer</t>
  </si>
  <si>
    <t>7.6 m (24 ft 11 in)</t>
  </si>
  <si>
    <t>18.3 m2 (197 sq ft)</t>
  </si>
  <si>
    <t>200 kg (441 lb)</t>
  </si>
  <si>
    <t>330 kg (728 lb)</t>
  </si>
  <si>
    <t>1 × Nissan 12P four cylinder, liquid-cooled, four stroke automotive engine, 37 kW (50 hp)</t>
  </si>
  <si>
    <t>140 km/h (87 mph, 76 kn)</t>
  </si>
  <si>
    <t>//upload.wikimedia.org/wikipedia/commons/thumb/d/d6/Platzer_Kiebitz_D-MTEE.jpg/300px-Platzer_Kiebitz_D-MTEE.jpg</t>
  </si>
  <si>
    <t>Plans available (2015)</t>
  </si>
  <si>
    <t>three-bladed composite</t>
  </si>
  <si>
    <t>3 m/s (590 ft/min)</t>
  </si>
  <si>
    <t>125 km/h (78 mph, 67 kn)</t>
  </si>
  <si>
    <t>50 litres (11 imp gal; 13 US gal)</t>
  </si>
  <si>
    <t>18.0 kg/m2 (3.7 lb/sq ft)</t>
  </si>
  <si>
    <t>https://en.wikipedia.org/Amateur-built aircraft</t>
  </si>
  <si>
    <t>https://en.wikipedia.org/Germany</t>
  </si>
  <si>
    <t>45 km/h (28 mph, 24 kn)</t>
  </si>
  <si>
    <t>Yakovlev Yak-36</t>
  </si>
  <si>
    <t>The Yakovlev Yak-36, also known as Izdeliye V, (NATO reporting name "Freehand") is a Soviet technology demonstrator for a VTOL combat aircraft.[2] From 1960, the Yakovlev Design Bureau began work on a VTOL system, using the compact and lightweight Tumansky RU-19-300 turbojet engine, drafting a proposal for the Yak-104, a converted Yak-30 jet trainer with two vertically mounted Ru-19 engines between the inlet ducts of the standard Yak-30 powerplant. Work on the Yak-104 was terminated in favour of an aircraft with a single lift/cruise engine with rotating nozzles, similar to the Hawker Siddeley P.1127, which was nearing completion in England. Unable to find a suitable engine or convince the government to order the development of one, the Yakovlev bureau was forced to follow a different course.[2] In response to a contract for the development of a single-seat V/STOL fighter in 1961, Yakovlev proposed a twin-engined aircraft with a large nose air intake, engines in the forward fuselage and swivelling exhaust nozzles, one for each engine on either side of the lower fuselage near the centre of gravity of the aircraft. The fighter version was not proceeded with but four technology demonstrators, (initially designated Izdeliye V) based on the fighter studies were ordered.[2] Four prototypes were completed, one of which was used only for static testing. The second was used for takeoff and landing tests, including free hovering. The third incorporated improvements found in testing, including an improved autopilot which automatically selected optimal air flow for hover stability. This prototype crashed, but was later rebuilt. The fourth prototype crashed in February 1971 and was not rebuilt.[2] The airframe had a semi-monocoque fuselage with bicycle-type landing gear, short cropped delta wings of 37° leading edge sweep, with 5° anhedral, attached to the fuselage in a mid position. The fuselage was substantial forward of the wing trailing edges, due to accommodating the engines, cockpit, fuel tanks and equipment bays as close to the centre of gravity as possible, tapering sharply to the swept tail surfaces with a high-set tailplane. Control of the aircraft was by conventional rudder, ailerons and elevators in normal flight and by compressed engine bleed air blown from control nozzles at the wingtips, rear fuselage tip and at the end of a long boom extending forwards from the top lip of the air intakes.[2] Two underwing hard points could carry bombs, podded machine guns or rocket pods, but the Yak-36 had insufficient excess thrust and range for effective use as a combat aircraft. The first tethered hover flight took place on 9 January 1963. There were initial problems with hot gas reingestion where hot exhaust gasses are sucked back into the intakes causing poor airflow through the engines and loss of thrust. The suction effect of the exhaust on the ground (which made a higher engine power needed) and problems with control systems caused further difficulties. After modifications, the first untethered vertical flight was made on 23 June 1963, followed by the first full transition to horizontal flight on 16 September 1963.[1] On 24 March 1966, the first complete flight was made from vertical takeoff transition to horizontal flight deceleration to vertical flight and vertical landing. After much testing and practice the first public presentation of the Yak-36 was made on 9 July 1967 at an air show at Moscow-Domodedovo airport, marking the 50th Anniversary of the October Revolution. After the promising results obtained from the flight test programme of the Yak-36, the next development step was the Yakovlev Yak-36M which flew for the first time on 27 September 1970.[1] The second Yak-36 prototype, b/n 35, is now on display at the Central Air Force Museum at Monino, outside Moscow, Russia.[3] Data from Yakovlev Yak-36, Yak-38 &amp; Yak-41[1]General characteristics Performance Armament  Related development Aircraft of comparable role, configuration, and era</t>
  </si>
  <si>
    <t>Experimental VSTOL aircraft</t>
  </si>
  <si>
    <t>OKB Yakovlev</t>
  </si>
  <si>
    <t>https://en.wikipedia.org/OKB Yakovlev</t>
  </si>
  <si>
    <t>9 January 1963[1]</t>
  </si>
  <si>
    <t>4[2]</t>
  </si>
  <si>
    <t>17 m (55 ft 9 in)</t>
  </si>
  <si>
    <t>10 m (32 ft 10 in)</t>
  </si>
  <si>
    <t>4.5 m (14 ft 9 in)</t>
  </si>
  <si>
    <t>5,300 kg (11,684 lb)</t>
  </si>
  <si>
    <t>2 × Tumansky R-27-300 Vectored thrust axial flow turbojets, 51.993 kN (11,688 lbf) thrust  each</t>
  </si>
  <si>
    <t>900 km/h (560 mph, 490 kn)</t>
  </si>
  <si>
    <t>370 km (230 mi, 200 nmi)</t>
  </si>
  <si>
    <t>12,000 m (39,000 ft) Hovering ceiling 1,900 m (6,233.60 ft)</t>
  </si>
  <si>
    <t>//upload.wikimedia.org/wikipedia/commons/thumb/9/90/Yakovlev_Yak-36_in_July_1967_%283%29.jpg/300px-Yakovlev_Yak-36_in_July_1967_%283%29.jpg</t>
  </si>
  <si>
    <t>8,900 kg (19,621 lb)</t>
  </si>
  <si>
    <t>140 m/s (28,000 ft/min)</t>
  </si>
  <si>
    <t>2 x 23 mm (0.91 in) GSh-23L cannon (UPK-23-250 gunpods)</t>
  </si>
  <si>
    <t>FAB-100 and FAB-250</t>
  </si>
  <si>
    <t>2,600 kg (5,732.02 lb)</t>
  </si>
  <si>
    <t>https://en.wikipedia.org/Experimental VSTOL aircraft</t>
  </si>
  <si>
    <t>R-3S air-to-air missiles</t>
  </si>
  <si>
    <t>2 with a capacity of 100kg, with provisions to carry combinations of</t>
  </si>
  <si>
    <t>S-5K</t>
  </si>
  <si>
    <t>Eiri-Avion PIK-20</t>
  </si>
  <si>
    <t>The PIK-20 sailplane was designed at the Helsinki University of Technology by Pekka Tammi, with advice from Ilkka Rantasalo and Raimo Nurminen.  The prototype first flew in October 1973.  It was produced initially by Molino Oy who were taken over by Eiri-Avion Oy (Currently Eirikuva Oy between 1974 and 1980.  Later, production was taken over by the French company, Siren SA, under the name Siren PIK-20. At first the PIK-20 was classified as a Standard Class glider, which at the time allowed either flaps or air-brakes for landing approach control. The specification of the Standard Class required the air-brakes or flaps to be capable of keeping the speed below the maximum speed in a vertical dive.  However at high speed great force was needed to fully lower the flaps and so the PIK-20 was equipped with a geared crank handle. The first prototype finished 13th in the World Gliding Championships in Waikerie in January 1974 but it performed impressively.  (The low placing was caused by a poor decision on the first day of the competition.) This yellow prototype glider (OH-425) can be seen in movie named "Zulu Romeo - Good start" about this 1974 World Gliding Championship.  The glider was then produced at the rate of two to three per week. The rules of the Standard Class were changed again to allow the flaps and ailerons to move together (flaperons) and for intermediate settings of the flaps between landing mode and zero.  The result was the PIK-20B which won British, American and Finnish National Championships in 1975.  In 1976 Ingo Renner won the World Championship with a PIK-20B and second and third places were also taken by this type.  Most owners of PIK-20A converted to the B's flaperon arrangements.  Carbon fiber spars later became standard. Another change in the rules prohibited lift-enhancing devices in the Standard Class; and introduced a racing class or 15-metre class which did permit lift-enhancing devices.  As a result, the PIK 20C with trailing-edge flaps was produced for the new 15-metre class. PIK 20D added conventional Schempp-Hirth airbrakes, carbon reinforcement strips at critical locations in the fuselage, the nose profile was sharpened, the tail-plane was moved forward and fuselage fairings recontoured to reduce drag.  The flaps were limited to -12 to +20 degrees.  The first flight of the D was in 1976. The self-launching PIK-20E is similar to the D model, but has a retractable Rotax 501 that takes 15 turns of a manual crank in the cockpit to deploy or retract. The fuselage is slightly different, with a slight sweep-back of the wings and the tailplane is larger. The Issoire Company in France produced a 17-metre PIK-30 version of the E. Unlike the PIK 20, the PIK 30 could not be winch-launched or fly with full negative flaps. A PIK-20F had a modified wing profile, reshaped fuselage and a forward opening canopy. The PIK-20s were also notable for being conventionally painted rather than using gel-coat.  (The prototype was bright yellow.)  This type of finish is longer-lasting and simpler to repair. The name PIK is an acronym for Polyteknikkojen Ilmailukerho, the flying club of the Student Union of Helsinki University of Technology. A fire in the factory June 1977 dented production briefly but by then 200 gliders had been sold. Production continued until about 1985 with the D and E versions with over 400 examples of the type having been completed.  General characteristics Performance</t>
  </si>
  <si>
    <t>Standard-class (later 15 metre-class) sailplane</t>
  </si>
  <si>
    <t>Eiri-Avion</t>
  </si>
  <si>
    <t>https://en.wikipedia.org/Eiri-Avion</t>
  </si>
  <si>
    <t>Polyteknikkojen Ilmailukerho</t>
  </si>
  <si>
    <t>https://en.wikipedia.org/Polyteknikkojen Ilmailukerho</t>
  </si>
  <si>
    <t>over 425</t>
  </si>
  <si>
    <t>One pilot</t>
  </si>
  <si>
    <t>6.43 m (21 ft 1 in)</t>
  </si>
  <si>
    <t>15.00 m (49 ft 3 in)</t>
  </si>
  <si>
    <t>1.34 m (4 ft 5 in)</t>
  </si>
  <si>
    <t>10.0 m2 (108 sq ft)</t>
  </si>
  <si>
    <t>225 kg (517 lb)</t>
  </si>
  <si>
    <t>450 kg (990 lb)</t>
  </si>
  <si>
    <t>//upload.wikimedia.org/wikipedia/commons/thumb/2/2a/Pik20E_NASA.jpg/300px-Pik20E_NASA.jpg</t>
  </si>
  <si>
    <t>Finland</t>
  </si>
  <si>
    <t>140 kg (310 lb) water ballast</t>
  </si>
  <si>
    <t>https://en.wikipedia.org/Standard-class (later 15 metre-class) sailplane</t>
  </si>
  <si>
    <t>0.66 m/s (130 ft/min)</t>
  </si>
  <si>
    <t>Piper PA-29 Papoose</t>
  </si>
  <si>
    <t>The Piper PA-29 Papoose was an American single-engined training monoplane designed by Piper, only one was built and the type did not enter production.[1] In the late 1950s Piper began designing a two-seated (side-by-side) low-wing monoplane trainer built of fiberglass reinforced plastic construction.[1] Originally intended to be powered by a 100 hp (75 kW) Continental O-200 piston engine, the prototype instead used a 108 hp (81 kW) Lycoming O-235-CIB piston engine.[1] The prototype, registered N2900M first flew in 1962 but the type did not enter production.[1] The Papoose prototype was on "permanent loan" to the EAA Museum at Oshkosh from 7/17/1973 until 6/25/1987 when it was returned to Lock Haven.  It currently resides in the Piper Aviation Museum in Lock Haven.[1] Data from [1]General characteristics Performance  This article on an aircraft of the 1960s is a stub. You can help Wikipedia by expanding it.</t>
  </si>
  <si>
    <t>Single-engined training monoplane</t>
  </si>
  <si>
    <t>Piper</t>
  </si>
  <si>
    <t>https://en.wikipedia.org/Piper</t>
  </si>
  <si>
    <t>20 ft 8 in (6.30 m)</t>
  </si>
  <si>
    <t>7 ft 1 in (2.16 m)</t>
  </si>
  <si>
    <t>110 sq ft (10 m2) [2]</t>
  </si>
  <si>
    <t>803+1⁄2 lb (364 kg)</t>
  </si>
  <si>
    <t>1,500 lb (680 kg)</t>
  </si>
  <si>
    <t>1 × Lycoming O-235-CIB air-cooled four-cylinder horizontally-opposed piston engine, 108 hp (81 kW)</t>
  </si>
  <si>
    <t>130 mph (210 km/h, 110 kn)</t>
  </si>
  <si>
    <t>https://en.wikipedia.org/Single-engined training monoplane</t>
  </si>
  <si>
    <t>Evektor EV-55 Outback</t>
  </si>
  <si>
    <t>The Evektor EV-55 Outback is a twin-engine turboprop aircraft designed and built in the Czech Republic by Evektor-Aerotechnik. The prototype first flew on 24 June 2011.[2][3]  The project's development was suspended in March 2017. In 2004 the company announced its plan to design and construct a two-engined utility aircraft that would carry up to 14 passengers or 4000 lb (1800 kg) of cargo, and operate from unimproved fields and at high-altitude airports. The first prototype, an EV-55M (military version), flew from Kunovice Airport in June 2011, with company pilot Josef Charvat and military pilot Maj. Jiri Hana at the controls.[3] It was estimated at $2.1 to $2.2 million in 2012.[4] The first production-conforming aircraft flew from Kunovice in April 2016.[5] In June 2018, its price was $4 million and two aircraft should finish development flights with 200 hours in 2016, for 500 total hours. Evektor secured enough investment to complete the certification process scheduled for 2017, with a minority investment from a Malaysian company backed by the country's former premier Mahathir bin Mohamad, but not to begin full production.[1] The project's development was suspended on 16 March 2017 due to "some uncertainties" with Evektor's Malaysian investor.[6] By December 2018, it was touted as a basis for an EVE-55 hybrid electric aircraft conversion to fly in 2020, with only one PT6A-21 running a 400 kW (540 hp) generator in the rear compartment, for much lower noise, an 18% fuel saving and the same payload and performance: a 3 hours endurance and 40 minutes from electric power only.[7] The EV-55 is of conventional high-wing utility design with a T-tail. The prototype aircraft is powered by Pratt &amp; Whitney PT6A-21 turboprop engines (535 shaft horsepower), driving four-blade propellers. The wing is mounted atop a nearly-square fuselage, which has five windows per side. The trailing-link tricycle landing gear retracts into the nose section or pods on the lower fuselage. Expected maximum cruise speed is 220 knots (407 km/h).[5] With nine passengers, range is 800nm (1,480km), it can take-off in 410m and land in 520m and with more speed, range and short take-off and landing capability, it can replace ageing piston-twins like the Cessna 421 and Britten-Norman Islander, or the smaller Cessna Caravan single turboprop when the payload-range of a larger turboprop such as the L-410 or Viking Twin Otter is not needed. The less expensive, unpressurised EV-55 won't compete with the Pilatus PC-12 or Beechcraft King Air. [1] The 5.02m x 1.61m cabin standard layout is five and four seats with a cargo compartment separated by a semi bulkhead and a L-410 sized double door at the rear. It is equipped with a full glass cockpit, Czech firm Avia makes the four-blade propellers and Aero Vodochody the landing gear.[1] Data from Evektor.[8]General characteristics Performance   Aircraft of comparable role, configuration, and era</t>
  </si>
  <si>
    <t>Twin-engined utility aircraft</t>
  </si>
  <si>
    <t>Evektor-Aerotechnik</t>
  </si>
  <si>
    <t>https://en.wikipedia.org/Evektor-Aerotechnik</t>
  </si>
  <si>
    <t>2 + 1 for static testing[1]</t>
  </si>
  <si>
    <t>14.35 m (47 ft 1 in)</t>
  </si>
  <si>
    <t>16.10 m (52.82 ft)</t>
  </si>
  <si>
    <t>4.66 m (15.28 ft)</t>
  </si>
  <si>
    <t>2,597 kg (5,725 lb) , cargo, passengers</t>
  </si>
  <si>
    <t>2 × Pratt &amp; Whitney Canada PT6A-21 turboprop, 399 kW (535 hp)  each</t>
  </si>
  <si>
    <t>410 km/h (250 mph, 220 kn) at 10,000 ft</t>
  </si>
  <si>
    <t>1,713 km (1,064 mi, 925 nmi) , 2,000 lb (907 kg) payload</t>
  </si>
  <si>
    <t>//upload.wikimedia.org/wikipedia/commons/thumb/e/e3/EV-55-Outback-03.jpg/300px-EV-55-Outback-03.jpg</t>
  </si>
  <si>
    <t>Development suspended (March 2017)</t>
  </si>
  <si>
    <t>4,600 kg (10,141 lb)</t>
  </si>
  <si>
    <t>4-bladed AVIA AV-844, 2.082 m (6 ft 10 in) diameter constant speed</t>
  </si>
  <si>
    <t>Czech Republic</t>
  </si>
  <si>
    <t>1 776 kg / 3 915 lb payload, 9 pax (14 if regulation allowed)</t>
  </si>
  <si>
    <t>1,656 kg (3,651 lb)</t>
  </si>
  <si>
    <t>https://en.wikipedia.org/Czech Republic</t>
  </si>
  <si>
    <t>119 km/h (74 mph, 64 kn) with flaps, 77 kn without</t>
  </si>
  <si>
    <t>Horten H.V</t>
  </si>
  <si>
    <t>The Horten H.V was a delta-winged, tail-less, twin-engined motor-glider designed and built in the late 1930s and early 1940s by Walter and Reimar Horten in Germany. The H.V aircraft were used for various experimental duties, including: innovative structure, performance, stability and control of flying wing aircraft. The first H.V was the first aircraft to be built using an all composite material structure. Reimar Horten developed a relationship with Dynamit AG, at Troisdorf, the major producer of phenolic resins in Germany. There he learnt of the various products available and how to use them in aircraft structures.[1] After having built two Hols der Teufel wings from 'Dynal', a plastic composite material made from paper reinforced phenolic resin and incorporated other plastic materials in the Horten H.II, the Horten brothers took the next step and designed an aircraft to be built completely of Dynal, (with the exception of undercarriage, engine mounts, high strength fittings and cockpit framing). Structural components were moulded and assembled using glue and bolts through holes drilled in the components without bushings. Leading edge D-boxes were built up using sheets of Dynal glued either side of a 'Tronal' (wall board) core, cold pressed in moulds. The first H.V (later re-dubbed H.Va after two further aircraft were built) was powered by two 59 kW (79 hp) Hirth HM 60R engines driving specially carved pusher propellers directly, without gearboxes or extension shafts. Pilot and passenger lay semi-prone in the nose under extensive plastic sheet glazing.[1] The undercarriage of the H.V was fixed, with a nosewheel just aft of the cockpit and two mainwheels under the engines, the fairings of which formed the only fin area to impart directional stability. One more aircraft was built, using conventional wooden materials: the H.Vb, which had two upright seats under individual canopies either side of the centre-section. After being abandoned to the elements the H.Vb was converted to the sole H.Vc with a single upright seat under a sideways opening canopy. The H.Vc was allocated the RLM ID number 8-252 (later re-used for the 1938-39 Junkers trimotor replacement for the Ju 52/3m) and by inference Horten Ho 252 though this was little used in practice.[2] The H.V(a) had a very brief career crashing on take-off for its first flight, after the nose rose alarmingly without enough control power to lower it. Walter Horten, the pilot, shut one engine down and closed the throttle on the other with difficulty, but was unable to prevent the aircraft sinking to the ground in a flat attitude at a high rate of descent. The H.Vb enjoyed a successful career but was eventually abandoned to the elements when the brothers had pressing wartime commitments. This aircraft was rebuilt as the H.Vc, flying in 1942. Eventually the H.Vc succumbed to a crash in 1943 after the pilot attempted a take-off with full landing flap selected, hit a hangar and dropped to the ground. The Horten H.VII, developed during the Second World War,  was based on the Horten H.V. Data from Horten Nurflügels[3]General characteristics Performance</t>
  </si>
  <si>
    <t>Tail-less delta motorglider</t>
  </si>
  <si>
    <t>Reimar Horten and Walter Horten</t>
  </si>
  <si>
    <t>https://en.wikipedia.org/Reimar Horten and Walter Horten</t>
  </si>
  <si>
    <t>16 m (52 ft 6 in)</t>
  </si>
  <si>
    <t>38 m2 (410 sq ft)</t>
  </si>
  <si>
    <t>1,360 kg (2,998 lb)</t>
  </si>
  <si>
    <t>260 km/h (160 mph, 140 kn)</t>
  </si>
  <si>
    <t>//upload.wikimedia.org/wikipedia/commons/thumb/3/3c/KN_Horten_H5a_1936.jpg/300px-KN_Horten_H5a_1936.jpg</t>
  </si>
  <si>
    <t>1,600 kg (3,527 lb)</t>
  </si>
  <si>
    <t>230 km/h (140 mph, 120 kn)</t>
  </si>
  <si>
    <t>80 kg (180 lb)</t>
  </si>
  <si>
    <t>38 kg/m2 (7.8 lb/sq ft)</t>
  </si>
  <si>
    <t>13.5 kg/kW (22.2 lb/hp)</t>
  </si>
  <si>
    <t>82 km/h (51 mph, 44 kn)</t>
  </si>
  <si>
    <t>350 km/h (220 mph, 190 kn)</t>
  </si>
  <si>
    <t>70 km/h (43 mph; 38 kn)</t>
  </si>
  <si>
    <t>Caudron Simoun</t>
  </si>
  <si>
    <t>The Caudron Simoun was a 1930s French four-seat touring monoplane. It was used as a mail plane by Air Bleu, flew record-setting long-range flights, and was also used as a liaison aircraft by the Armée de l'Air during World War II. The aircraft later was used as an inspiration to the famous Mooney "M series" aircraft by Jacques "Strop" Carusoam. Data from Jane's All the World's Aircraft 1938[2]General characteristics Performance     Related lists</t>
  </si>
  <si>
    <t>Touring plane, mail plane, liaison plane</t>
  </si>
  <si>
    <t>Caudron</t>
  </si>
  <si>
    <t>https://en.wikipedia.org/Caudron</t>
  </si>
  <si>
    <t>Marcel Riffard</t>
  </si>
  <si>
    <t>https://en.wikipedia.org/Marcel Riffard</t>
  </si>
  <si>
    <t>1,680 (estimated)</t>
  </si>
  <si>
    <t>8.7 m (28 ft 7 in)</t>
  </si>
  <si>
    <t>10.4 m (34 ft 1 in)</t>
  </si>
  <si>
    <t>2.25 m (7 ft 5 in)</t>
  </si>
  <si>
    <t>16 m2 (170 sq ft)</t>
  </si>
  <si>
    <t>855 kg (1,885 lb)</t>
  </si>
  <si>
    <t>1,350 kg (2,976 lb)</t>
  </si>
  <si>
    <t>1 × Renault 6Pri 6-cylinder ionverted air-cooled in-line piston engine, 160 kW (220 hp)</t>
  </si>
  <si>
    <t>310 km/h (190 mph, 170 kn)</t>
  </si>
  <si>
    <t>1,230 km (760 mi, 660 nmi)</t>
  </si>
  <si>
    <t>7,300 m (24,000 ft)</t>
  </si>
  <si>
    <t>//upload.wikimedia.org/wikipedia/commons/thumb/8/8c/Caudron_Simoun_Le_Bourget_02.JPG/300px-Caudron_Simoun_Le_Bourget_02.JPG</t>
  </si>
  <si>
    <t>2-bladed Ratier</t>
  </si>
  <si>
    <t>1930s</t>
  </si>
  <si>
    <t>280 km/h (170 mph, 150 kn)</t>
  </si>
  <si>
    <t>84.3 kg/m2 (17.3 lb/sq ft)</t>
  </si>
  <si>
    <t>0.122 kW/kg (0.074 hp/lb)</t>
  </si>
  <si>
    <t>90 km/h (56 mph; 49 kn)</t>
  </si>
  <si>
    <t>Piaggio P.150</t>
  </si>
  <si>
    <t>The Piaggio P.150 was a 1950s Italian two-seat trainer designed and built by Piaggio to meet an Italian Air Force requirement to replace the North American T-6. The P.150 was designed and built to compete as an Italian Air Force T-6 replacement against the Fiat G.49 and Macchi MB.323. The P.150 was an all-metal low-wing cantilever monoplane with a wide-track retractable tailwheel landing gear. The pilot and instructor were seated in tandem under one glazed canopy. It was originally powered by a Pratt &amp; Whitney Wasp radial engine and later an Alvis Leonides engine. The aircraft was not chosen and did not go into production. Data from Jane's All The World's Aircraft 1953-54 [2]General characteristics Performance Armament   Aircraft of comparable role, configuration, and era</t>
  </si>
  <si>
    <t>Training monoplane</t>
  </si>
  <si>
    <t>Piaggio Aero</t>
  </si>
  <si>
    <t>https://en.wikipedia.org/Piaggio Aero</t>
  </si>
  <si>
    <t>9.25 m (30 ft 4 in)</t>
  </si>
  <si>
    <t>12.90 m (42 ft 4 in)</t>
  </si>
  <si>
    <t>2.80 m (9 ft 2 in)</t>
  </si>
  <si>
    <t>25.20 m2 (271.3 sq ft)</t>
  </si>
  <si>
    <t>1,940 kg (4,277 lb)</t>
  </si>
  <si>
    <t>2,540 kg (5,600 lb)</t>
  </si>
  <si>
    <t>1 × Pratt &amp; Whitney R-1340-S3H1 Wasp nine-cylinder radial engine, 450 kW (600 hp)   (takeoff power)</t>
  </si>
  <si>
    <t>350 km/h (220 mph, 190 kn) at 1,800 m (6,000 ft)</t>
  </si>
  <si>
    <t>1,400 km (870 mi, 760 nmi)</t>
  </si>
  <si>
    <t>//upload.wikimedia.org/wikipedia/commons/thumb/3/35/Piaggio_P.150.jpg/299px-Piaggio_P.150.jpg</t>
  </si>
  <si>
    <t>Italian Air Force</t>
  </si>
  <si>
    <t>https://en.wikipedia.org/Italian Air Force</t>
  </si>
  <si>
    <t>1× machine gun in port wing</t>
  </si>
  <si>
    <t>4 hr 30 min</t>
  </si>
  <si>
    <t>4 min 30 s to 2,000 m (6,600 ft)</t>
  </si>
  <si>
    <t>315 km/h (196 mph, 170 kn) at 2,000 m (6,600 ft)</t>
  </si>
  <si>
    <t>620 L (160 US gal; 140 imp gal)</t>
  </si>
  <si>
    <t>https://en.wikipedia.org/1952</t>
  </si>
  <si>
    <t>103 km/h (64 mph, 56 kn) at sea level</t>
  </si>
  <si>
    <t>AEA Red Wing</t>
  </si>
  <si>
    <t>The Red Wing (or Aerodrome #1) was an early aircraft designed by Thomas Selfridge and built by the Aerial Experiment Association in 1908. It was named for the bright red color of its silk wings - chosen to achieve the best result with the photographic materials and techniques of the day. On 12 March 1908 Frederick W. Baldwin piloted the aircraft off the frozen Keuka Lake near Hammondsport, New York in what would be the first public demonstration of a powered aircraft flight in the America as well as the first flight by a Canadian pilot.[1] Contemporary accounts described the flight as the "First Public Trip of Heavier-than-air Car in America."  Reports entitled "Views of an Expert" stated that Professor Alexander Graham Bell's new machine, the Red Wing, built from plans by Lieutenant Selfridge, was "shown to be practicable by flight over Keuka Lake, Hammondsport, New York, 12 March 1908 by F. W. Baldwin, the engineer in charge of its construction."[1] The aircraft covered 319 ft (97 m) at a height of around 20 ft (6 m).  This was said to be the longest "first flight" by either an aircraft or a pilot, up to that date.   On March 17 Baldwin attempted a second flight, also from the ice of Keuka Lake, before crashing 20 seconds after takeoff.[2] A portion of the tail gave way, bringing the test to an end. The Red Wing was damaged beyond repair. General characteristics Performance     Related lists</t>
  </si>
  <si>
    <t>Early experimental aircraft</t>
  </si>
  <si>
    <t>Aerial Experiment Association</t>
  </si>
  <si>
    <t>https://en.wikipedia.org/Aerial Experiment Association</t>
  </si>
  <si>
    <t>Thomas Selfridge</t>
  </si>
  <si>
    <t>https://en.wikipedia.org/Thomas Selfridge</t>
  </si>
  <si>
    <t>26 ft 0 in (8.0 m)</t>
  </si>
  <si>
    <t>43 ft 4 in (13.21 m)</t>
  </si>
  <si>
    <t>1 × Curtiss B-8 air-cooled V8 engine, 40 hp (30 kW)</t>
  </si>
  <si>
    <t>0.060 mi (0.097 km, 0.052 nmi)</t>
  </si>
  <si>
    <t>//upload.wikimedia.org/wikipedia/commons/thumb/5/5d/AEA_Red_Wing_%28Aerodrome_1%29.jpg/300px-AEA_Red_Wing_%28Aerodrome_1%29.jpg</t>
  </si>
  <si>
    <t>Destroyed on first flight</t>
  </si>
  <si>
    <t>Rumpler 6B</t>
  </si>
  <si>
    <t>The Rumpler 6B was a German single-engine floatplane fighter with a biplane wing structure, designed and built by Rumpler Flugzeugwerke, in Berlin Johannisthal and introduced in 1916. Born out of a requirement of the Kaiserliche Marine (Imperial Navy) for a seaplane fighter, the Rumpler 6B was, like its contemporaries the Albatros W.4 and Hansa-Brandenburg W.9, an adaptation of an existing landplane design. In Rumpler's case the new floatplane fighter was based on the company's two-seat C.I reconnaissance aircraft. The modifications included adding a forward stagger to the wings, removal of the second (observer's) cockpit and fitting a larger rudder to offset the increased side area caused by the addition of floats. In the production aircraft, the area of the horizontal tail surfaces was also slightly reduced. The armament consisted of a fixed, forward-firing 7.92 mm (.312 in) LMG 08/15 "Spandau" machine gun mounted on port side of the engine block. The initial version of the fighter was the 6B1. A total of 39 of these were produced, with all but one of the number having been delivered by the end of May 1917. A new version of the basic design, the 6B2, was introduced in October 1917. These aircraft retained the Mercedes D.III engine, but otherwise they were based on the C.IV, with larger dimensions and more rounded horizontal tail surfaces. In spite of the decrease in performance, 49 of this type were delivered between October 1917 and January 1918, during which time the remaining 6B1 also left the factory. The Rumpler 6Bs were mostly employed at German seaplane bases at Ostend and Zeebrugge. Some were also sent to the Black Sea area to fight the Russians. The two 6B1 naval fighters stationed at the German Naval Air Station Peynerdjik near Varna on the Black Sea were transferred in June 1918 to the Bulgarian Navy. They were used after the war in minesweeping operations. In 1920, they were destroyed in accordance with the clauses of the Peace Treaty.[1] In February 1918, the Finnish White Army ordered one Rumpler and seven other aircraft from Germany. The aircraft was destroyed in an accident in October 1919. Another Rumpler aircraft was bought from the Germans in Tallinn in 1918 and it was used for seven years. Hallinportti Aviation Museum has one Rumpler in storage. Data from Fighters : attack and training aircraft 1914-19,[2] The Rand McNally Encyclopedia of Military Aircraft, 1914–1980[3]General characteristics Performance Armament   Aircraft of comparable role, configuration, and era  Related lists</t>
  </si>
  <si>
    <t>Floatplane fighter</t>
  </si>
  <si>
    <t>Rumpler Flugzeugwerke</t>
  </si>
  <si>
    <t>https://en.wikipedia.org/Rumpler Flugzeugwerke</t>
  </si>
  <si>
    <t>9.4 m (30 ft 10 in)</t>
  </si>
  <si>
    <t>12.05 m (39 ft 6 in)</t>
  </si>
  <si>
    <t>1 × Mercedes D.III 6-cylinder water-cooled in-line piston engine, 120 kW (160 hp)</t>
  </si>
  <si>
    <t>153 km/h (95 mph, 83 kn)</t>
  </si>
  <si>
    <t>5,000 m (16,000 ft)</t>
  </si>
  <si>
    <t>//upload.wikimedia.org/wikipedia/commons/thumb/1/1a/Rumpler_6B1.jpg/300px-Rumpler_6B1.jpg</t>
  </si>
  <si>
    <t>Rumpler C.I</t>
  </si>
  <si>
    <t>https://en.wikipedia.org/Rumpler C.I</t>
  </si>
  <si>
    <t>1,140 kg (2,513 lb)</t>
  </si>
  <si>
    <t>1 × fixed, forward-firing 7.92 mm (.312 in) LMG 08/15 with an interruptor gear</t>
  </si>
  <si>
    <t>1920s</t>
  </si>
  <si>
    <t>1916–1918</t>
  </si>
  <si>
    <t>https://en.wikipedia.org/1916</t>
  </si>
  <si>
    <t>German Imperial NavyFinnish Air Force</t>
  </si>
  <si>
    <t>https://en.wikipedia.org/German Imperial NavyFinnish Air Force</t>
  </si>
  <si>
    <t>https://en.wikipedia.org/Floatplane fighter</t>
  </si>
  <si>
    <t>https://en.wikipedia.org/1916–1918</t>
  </si>
  <si>
    <t>Bell XFL Airabonita</t>
  </si>
  <si>
    <t>The Bell XFL Airabonita was an experimental carrier-based interceptor aircraft developed for the America Navy by Bell Aircraft Corporation of Buffalo, New York. It was similar to and a parallel development of the U.S. Army Air Corps’ land-based P-39 Airacobra, differing mainly in the use of a tailwheel undercarriage in place of the P-39's tricycle gear. Only one prototype was built. The XFL-1 (Bell Model 5) was powered by a single 1,150 hp (858 kW) Allison XV-1710-6 liquid-cooled V12 engine installed amidships behind the pilot and driving a three-bladed Curtiss Electric propeller in the nose through a 10.38 ft (3.16 m) extension shaft. The aircraft had provisions for a single 37 mm (1.46 in) Oldsmobile T9 cannon which could be replaced by a .50 in (12.7 mm) Browning M2/AN machine gun firing through the propeller shaft and two .30 in (7.62 mm) machine guns in the fuselage nose. It first flew on 13 May 1940.[1] Although based on the P-39, the XFL-1 utilized a conventional tail-wheel undercarriage and the coolant radiators were housed externally in fairings under the wings instead of within the wing center section. The Allison engine was the first of its type to be tried out by the Navy, and lacked the turbosupercharger fitted to the XP-39.[N 1][1] In January 1938, the U.S. Navy issued a specification for a light carrier-based fighter to replace the obsolete biplanes then in use. On 11 April 1938, Bell, Brewster, Curtiss, Grumman, and Vought-Sikorksy submitted proposals but only three received contracts. Two of them were awarded contracts for one prototype each on 30 June 1938; these were for the Grumman XF5F-1 Skyrocket and the Vought XF4U-1 Corsair. The third contract, which was signed on 8 November, went to Bell Aircraft for one XFL-1 Airabonita. All three aircraft made their first flight in 1940: the XF5F-1 on 1 April, the XFL-1 on 13 May, and the XF4U-1 on 29 May. Subsequent tests were prolonged because of difficulties with the Allison engine and problems with the balance of the aircraft. Official evaluation began in July 1940 but the XFL-1 failed to be certified for carrier operations because of main landing gear problems. The prototype was returned to Bell for modifications in December 1940 and returned to the Navy on 27 February 1941 at Naval Air Station Anacostia, District of Columbia. Based on the test results, the Navy decided not to order production of the aircraft. In February 1942, the XFL-1 was transferred to the Aircraft Armament Unit at Naval Air Station Patuxent River, Maryland. It was later grounded, used for armament tests, and later destroyed. For many years its remains were visible at the dump at NAS Patuxent River.[2][3] As a possible further reason for the rejection, it is often stated that the Navy's position during that era was that all its aircraft should use air-cooled engines (while the Allison was liquid-cooled). This appears unfounded speculation. The U.S. Navy "would consider a liquid-cooled engine installation provided a material increase in performance over air-cooled engine can be shown."[4] In addition, the Allison engine had only a single-speed supercharger. Consequently, its altitude performance was much inferior to other naval fighters of the period, such as the Grumman F4F Wildcat. [N 2] Lastly, the Airabonita had to compete against the faster though not "light" Vought F4U Corsair,  which  in the initial F4U-1 version was capable of  390 mph at 24,000 ft.[5] Data from[citation needed]General characteristics Performance Armament  Related development     Media related to Bell XFL Airabonita at Wikimedia Commons</t>
  </si>
  <si>
    <t>Carrier-based interceptor aircraft</t>
  </si>
  <si>
    <t>Bell Aircraft</t>
  </si>
  <si>
    <t>https://en.wikipedia.org/Bell Aircraft</t>
  </si>
  <si>
    <t>29 ft 9 in (9.07 m)</t>
  </si>
  <si>
    <t>12 ft 9 in (3.89 m)</t>
  </si>
  <si>
    <t>232 sq ft (21.6 m2)</t>
  </si>
  <si>
    <t>5,161 lb (2,341 kg)</t>
  </si>
  <si>
    <t>6,651 lb (3,017 kg)</t>
  </si>
  <si>
    <t>1 × Allison XV-1710-6 V-12 piston engine, 1,150 hp (858 kW)</t>
  </si>
  <si>
    <t>336 mph (541 km/h, 292 kn)</t>
  </si>
  <si>
    <t>1,072 mi (1,725 km, 932 nmi)</t>
  </si>
  <si>
    <t>30,900 ft (9,421 m)</t>
  </si>
  <si>
    <t>//upload.wikimedia.org/wikipedia/commons/thumb/4/43/Bell_XFL-1_1588_Ray_Wagner_Collection_%2815721763944%29.jpg/300px-Bell_XFL-1_1588_Ray_Wagner_Collection_%2815721763944%29.jpg</t>
  </si>
  <si>
    <t>Bell P-39 Airacobra</t>
  </si>
  <si>
    <t>https://en.wikipedia.org/Bell P-39 Airacobra</t>
  </si>
  <si>
    <t>7,212 lb (3,271 kg)</t>
  </si>
  <si>
    <t>2,630 ft/min (13.4 m/s)</t>
  </si>
  <si>
    <t>2 × 0.30 cal (7.62 mm) machine guns1 × 0.50 cal (12.7 mm) machine gun or 37 mm cannon</t>
  </si>
  <si>
    <t>29 lb/sq ft (140 kg/m2)</t>
  </si>
  <si>
    <t>https://en.wikipedia.org/Carrier-based interceptor aircraft</t>
  </si>
  <si>
    <t>0.17 hp/lb (280 W/kg)</t>
  </si>
  <si>
    <t>Douglas XP-48</t>
  </si>
  <si>
    <t>The Douglas XP-48 was a small, lightweight fighter aircraft, designed by Douglas Aircraft in 1939 for evaluation by the U.S. Army Air Corps. Intended to be powered by a small inline piston engine, the contract was cancelled before a prototype could be constructed, due to the Army's concerns about the projected performance of the aircraft.[1] In the years before the outbreak of World War II, a number of countries became intrigued by the idea of developing a very light fighter aircraft,[2] with these proposals often being derived from the design of racing aircraft. Following the consideration of a modified French Caudron racer by the U.S. Army Air Corps, a proposition that was considered uneconomical,[2] Douglas Aircraft made an unsolicited proposal to the Army Air Corps of their Model 312 design in 1939.[2] Intended to be powered by a Ranger XV-770 inverted V-12 engine equipped with a supercharger, Douglas' proposal was considered worth pursuing by the Army Air Corps, and on 5 August 1939 a single prototype was ordered. The Model 312 was given the Army designation XP-48, the 48th aircraft type in the Pursuit category.[3] Closely resembling the later Bell XP-77,[4] the design of the XP-48 featured a wing of remarkably high aspect ratio, and was equipped with a pair of synchronized machine guns for armament,[3] Douglas touted the XP-48 as offering outstanding performance, with a top speed of at least 350 miles per hour (560 km/h),[3] and, according to Douglas' estimates, possibly as high as 525 miles per hour (845 km/h).[5] However, this very aspect of its design was regarded with suspicion by the Army Air Corps.[3] The Ranger engine was suffering from development difficulties and delays and would never prove truly reliable.[6] At the same time, Douglas' performance estimates became increasingly regarded as being over-optimistic.[7] Accordingly, in February 1940 the Army cancelled the XP-48 contract,[3] and without government funding Douglas ceased development of the aircraft.[5] Data from [5][8]General characteristics Performance Armament   Aircraft of comparable role, configuration, and era  Related lists</t>
  </si>
  <si>
    <t>Fighter aircraft</t>
  </si>
  <si>
    <t>Douglas Aircraft Company</t>
  </si>
  <si>
    <t>https://en.wikipedia.org/Douglas Aircraft Company</t>
  </si>
  <si>
    <t>one (pilot)</t>
  </si>
  <si>
    <t>21 ft 9 in (6.63 m)</t>
  </si>
  <si>
    <t>32 ft (9.8 m)</t>
  </si>
  <si>
    <t>9 ft (2.7 m)</t>
  </si>
  <si>
    <t>92 sq ft (8.5 m2)</t>
  </si>
  <si>
    <t>2,675 lb (1,213 kg)</t>
  </si>
  <si>
    <t>3,400 lb (1,542 kg)</t>
  </si>
  <si>
    <t>1 × Ranger SGV-770 inverted V-12 liquid-cooled piston engine, 525 hp (391 kW)</t>
  </si>
  <si>
    <t>350 mph (560 km/h, 300 kn)</t>
  </si>
  <si>
    <t>//upload.wikimedia.org/wikipedia/commons/thumb/3/3e/Douglas_XP-48_drawing.jpg/300px-Douglas_XP-48_drawing.jpg</t>
  </si>
  <si>
    <t>Cancelled 1940</t>
  </si>
  <si>
    <t>America Army Air Corps</t>
  </si>
  <si>
    <t>https://en.wikipedia.org/America Army Air Corps</t>
  </si>
  <si>
    <t>3-bladed, 9.5 ft (2.9 m) diameter</t>
  </si>
  <si>
    <t>1 .30-caliber and 1 .50-caliber machine guns.</t>
  </si>
  <si>
    <t>50 US gallons (190 l; 42 imp gal)</t>
  </si>
  <si>
    <t>https://en.wikipedia.org/Fighter aircraft</t>
  </si>
  <si>
    <t>J-XX</t>
  </si>
  <si>
    <t>J-XX[3] J-X,[3][4] and XXJ[3] are names applied by Western intelligence agencies to describe programs by the People's Republic of China to develop one or more fifth-generation fighter aircraft.[4][3] General He Weirong, Chief of Staff of the People's Liberation Army Air Force (PLAAF), stated that China had several such programs underway and that an undesignated fifth-generation fighter developed jointly by Chengdu Aerospace Corporation and Shenyang Aerospace Corporation would be in service by 2018.[5] The PLAAF unveiled the program in late 2002.[6] A December 2002 Jane's Defence Weekly reported that Shenyang Aerospace Corporation had been selected to head research and development of the new fighter,[4] which was also stated in the New Scientist the same week.[7] Also, a 2006 article in Military Technology referred to three designs; two by Shenyang Aerospace Corporation and one by Chengdu Aerospace Corporation.[3] According to Jane's, development of the subsystems, including an engine with thrust vectoring capability, and weapon suite for the next generation fighter had been under development. A photograph of a wind tunnel model published with the article showed a twin-engine aircraft with twin vertical tail fins. The aircraft would carry its weapons internally like the F-22 Raptor. New Scientist called attention to the angular, faceted features of the design, comparing them to the F-117 Nighthawk. The article in Military Technology featured a picture of a completely different design, speculatively called J-14 and said to be a Shenyang project, with the designations J-12 and J-13 being applied to competing designs by Shenyang and Chengdu respectively. Since 2009, comments on the Chinese internet have indicated to a merging of the two efforts, to be named J-14. Chengdu was rumored to be responsible for the airframe, while Shenyang would be responsible for the engines and avionics. In November 2009, General He Weirong, the Deputy Commander of the People's Liberation Army Air Force confirmed research and development of the 5th generation stealth fighter, and gave a possible in-service date of 2017 to 2019.[5][8] A U.S. Defense Intelligence Agency official commenting on General He's statements indicated the DIA believes a first flight of the J-XX "will occur in the next few years". The U.S. Department of Defense expects China to have a handful of 5th generation fighters in service between 2020 and 2025, according to statements made by U.S. Secretary of Defense Robert M. Gates in July 2009.[9] However, a year later, in May 2010, America intelligence stated that Chinese 5th generation fighter jets will be expected around 2018.[2] In 2011, Gates changed his position to state that China may have 50 stealth fighters by 2020 and a couple of hundred by 2025.[10] The general design concept of the J-XX is that of a fifth-generation fighter which incorporates stealth, supercruise, super-maneuverability and short take-off capabilities, abbreviated "4S".[citation needed] One or more of the proposed designs are believed to incorporate several design features for increasing stealth and maneuverability while decreasing weight and drag. The Chinese state television broadcaster China Central Television (CCTV) asserts: A V-shaped pelikan tail could be implemented, replacing conventional vertical tail fins and horizontal stabiliser structures. This would be beneficial for reduction of radar signature, weight and aerodynamic drag, since control surface area and corresponding control mechanisms are reduced. Problems faced by this type of design are flight control system complexity and control surface loading. If the pelikan tail is adopted, use of engines with thrust vector control may alleviate these problems.[11] CCTV also asserts: The new fighter may have a significantly longer fuselage than other fifth generation fighter designs, such as the F-22, for reduction of transonic and supersonic drag.[12] A trapezoidal wing may be implemented for reduction of drag and radar signature.[13] Use of an 's'-shaped air inlet and boundary layer separation system would greatly reduce radar signature.[14] A fifth generation fighter remains an ambitious goal for the PRC, because they are behind in the needed technologies such as aerospace-grade carbon fiber,[15][16][17] advanced fighter engines,[citation needed] and AESA radar.[18] The Chengdu J-20 stealth fighter conducted its first flight on January 11, 2011 and entered service in 2017.[1] Shenyang Aircraft Corporation had a proposed J-XX aircraft that was larger than the J-20. In 2008, the PLAAF endorsed Chengdu Aerospace Corporation's proposal, Project 718 (J-20);[19] Shenyang lost its bid, then chose to develop an export-oriented fighter called FC-31.[20] The Shenyang FC-31 stealth fighter conducted its first flight in October 31, 2012.[21][22] The Xian H-20 is a subsonic stealth bomber design due to enter service in the future. The JH-XX is a supersonic, stealth, tactical bomber/fighter-bomber aircraft underdevelopment. JH-XX is the second stealth bomber of China confirmed in existence by the U.S. intelligence community, and Pentagon speculates the fighter-bomber is capable of long range strike and nuclear weapon delivery.[23][24][25][26]</t>
  </si>
  <si>
    <t>Combat aircraft</t>
  </si>
  <si>
    <t>Chengdu Aerospace Corporation Shenyang Aerospace Corporation</t>
  </si>
  <si>
    <t>https://en.wikipedia.org/Chengdu Aerospace Corporation Shenyang Aerospace Corporation</t>
  </si>
  <si>
    <t>January 11, 2011 (J-20)[1] October 31, 2012 (J-31)</t>
  </si>
  <si>
    <t>2017 (Chengdu J-20)[2]</t>
  </si>
  <si>
    <t>Under development</t>
  </si>
  <si>
    <t>People's Liberation Army Air Force</t>
  </si>
  <si>
    <t>https://en.wikipedia.org/People's Liberation Army Air Force</t>
  </si>
  <si>
    <t>People's Republic of China</t>
  </si>
  <si>
    <t>https://en.wikipedia.org/2017 (Chengdu J-20)[2]</t>
  </si>
  <si>
    <t>https://en.wikipedia.org/Combat aircraft</t>
  </si>
  <si>
    <t>https://en.wikipedia.org/People's Republic of China</t>
  </si>
  <si>
    <t>Renard R.31</t>
  </si>
  <si>
    <t>The Renard R.31 was a Belgian reconnaissance aircraft of the 1930s. A single-engined parasol monoplane, 32 R.31s were built for the Belgian Air Force, the survivors of which, although obsolete, remained in service when Nazi Germany invaded Belgium in 1940. The Renard R.31 was the only World War II operational military aircraft entirely designed and built in Belgium. The Renard R.31 was designed by Alfred Renard of Constructions Aéronautiques G. Renard to meet a requirement of the Belgian Air Force for a short ranged reconnaissance and army co-operation aircraft. It first flew from Evere Airfield, near Brussels, on 16 October 1932.[1] It was a parasol monoplane of mixed construction, powered by a Rolls-Royce Kestrel engine, with a welded steel tubing structure with metal sheet covering the forward fuselage and fabric covering of the remainder of the airframe. The wing was held in position by a single Vee strut on each side, conjoined with its fixed under carriage. An order for 28 R.31s was placed in March 1934, with six to be built by Renard and the remainder by SABCA. One aircraft was fitted with a Lorraine Petrel engine for evaluation, but this was later replaced by the normal Kestrel engine. A second aircraft was fitted with an enclosed canopy and a Gnome-Rhône Mistral Major radial engine, becoming the R-32, with this then being replaced by a Hispano-Suiza 12Y engine, but the R-32 did not show sufficiently improved performance to gain a production order. A further six R.31s were ordered in August 1935.[1] The R.31 entered service with the Belgian Air Force in 1935,[2] replacing the Breguet 19 in the 9e and 11e Escadrilles d'Observation based at Liège. In service, it was not popular, as it had poor handling, being vulnerable to entering flat spins if mishandled, with all aerobatics therefore being banned.[1] The R.31 was hopelessly obsolete, and those that were not destroyed on the ground in the early hours of the German Blitzkrieg invasion of Belgium in May 1940 were ravaged by German fighters as they bravely attempted to gather information on the German invasion. None apparently functioned as ground support aircraft during the brief Belgian Army resistance, instead flying fifty-four reconnaissance sorties in support of the Allied forces defending Belgium.[2] Their  last sortie, flown on the afternoon of 27 May 1940, was also the final mission flown by the Belgian Air Force in its attempt to repel the Germans.[1] Following the German occupation of Belgium, the Luftwaffe had no interest in the machines and those that had survived the initial onslaught were unused or were destroyed. Overall, these machines had no significant impact on the war although they were briefly involved. Data from War Planes of the Second World War, Volume Seven, Bombers and Reconnaissance Aircraft [1]General characteristics Performance Armament   Aircraft of comparable role, configuration, and era  Related lists</t>
  </si>
  <si>
    <t>Reconnaissance</t>
  </si>
  <si>
    <t>Renard</t>
  </si>
  <si>
    <t>9.2 m (30 ft 2 in)</t>
  </si>
  <si>
    <t>14.4 m (47 ft 3 in)</t>
  </si>
  <si>
    <t>2.92 m (9 ft 7 in) [2]</t>
  </si>
  <si>
    <t>32 m2 (340 sq ft)</t>
  </si>
  <si>
    <t>1,330 kg (2,932 lb)</t>
  </si>
  <si>
    <t>2,130 kg (4,696 lb)</t>
  </si>
  <si>
    <t>1 × Rolls-Royce Kestrel IIS V-12 liquid-cooled piston engine, 358 kW (480 hp)</t>
  </si>
  <si>
    <t>294 km/h (183 mph, 159 kn) at 4,000 m (13,123 ft)</t>
  </si>
  <si>
    <t>650 km (400 mi, 350 nmi) [2]</t>
  </si>
  <si>
    <t>8,750 m (28,710 ft)</t>
  </si>
  <si>
    <t>//upload.wikimedia.org/wikipedia/commons/thumb/2/2e/Renard_R.31_photo_Le_Pontential_A%C3%A9rien_Mondial_1936.jpg/300px-Renard_R.31_photo_Le_Pontential_A%C3%A9rien_Mondial_1936.jpg</t>
  </si>
  <si>
    <t>Belgian Air Force</t>
  </si>
  <si>
    <t>https://en.wikipedia.org/Belgian Air Force</t>
  </si>
  <si>
    <t>2-bladed wooden fixed-pitch propeller</t>
  </si>
  <si>
    <t>One or two forward-firing 7.62 mm Vickers machine guns and one 7.62 mm Lewis machine gun in flexible mount in rear cockpit</t>
  </si>
  <si>
    <t>2,000 m (6,562 ft) in 5 minutes 30 seconds</t>
  </si>
  <si>
    <t>238 km/h (148 mph, 129 kn)</t>
  </si>
  <si>
    <t>Biconvex[3]</t>
  </si>
  <si>
    <t>0.17 kW/kg (0.10 hp/lb)</t>
  </si>
  <si>
    <t>Politechnika Warszawska PW-6</t>
  </si>
  <si>
    <t>The Politechnika Warszawska PW-6U is a Polish two-seat training sailplane designed at the Warsaw University of Technology for basic flight instruction and transition training to the PW-5 single-seater. It was manufactured at PZL Świdnik from 2000 and at ZS Jezow from 2007. The PW-6 was designed to be an ab initio trainer with the capability of providing cross-country training as well. It has handling and performance characteristics similar to the Politechnika Warszawska PW-5. In this way, it was envisaged that the transition to solo flying in the single-seater could be made sooner. The prototype of the PW-6, built at the Politechnika Warszawska, PZL Świdnik and DWLKK, made its maiden flight from Bemowo Airfield, Warsaw, in July 1998. Type certification was granted in September 2000, with Jerzy Kedzierski and Maciej Lasek having performed the test flights. Serial production started at PZL Swidnik soon afterwards, with first deliveries to Egypt, New Zealand, Belgium, Canada, America, Portugal and Germany. Production at PZL Swidnik ceased after approximately 26 aircraft had been completed, but resumed at Zaklad Szybowcowy Jezow in 2007. The following derivatives were projected, though not built: General characteristics Performance     Related lists</t>
  </si>
  <si>
    <t>Training sailplane</t>
  </si>
  <si>
    <t>Glider Factory JEZOW</t>
  </si>
  <si>
    <t>https://en.wikipedia.org/Glider Factory JEZOW</t>
  </si>
  <si>
    <t>Politechnika Warszawska chief of designers: mgr inż. Wojciech Frączek</t>
  </si>
  <si>
    <t>https://en.wikipedia.org/Politechnika Warszawska chief of designers: mgr inż. Wojciech Frączek</t>
  </si>
  <si>
    <t>ca. 35 by 2008</t>
  </si>
  <si>
    <t>7.85 m (25 ft 9 in)</t>
  </si>
  <si>
    <t>16.00 m (52 ft 6 in)</t>
  </si>
  <si>
    <t>2.44 m (8 ft 0 in)</t>
  </si>
  <si>
    <t>15.3 m2 (164 sq ft)</t>
  </si>
  <si>
    <t>360 kg (790 lb)</t>
  </si>
  <si>
    <t>546 kg (1,200 lb)</t>
  </si>
  <si>
    <t>//upload.wikimedia.org/wikipedia/commons/thumb/f/f5/PW6U%2C_Mlada_Boleslav_airfield_%28AKMB%29%2C_Czech_Republic.JPG/300px-PW6U%2C_Mlada_Boleslav_airfield_%28AKMB%29%2C_Czech_Republic.JPG</t>
  </si>
  <si>
    <t>Poland</t>
  </si>
  <si>
    <t>0.75 m/s (147 ft/min)</t>
  </si>
  <si>
    <t>Wright Flyer II</t>
  </si>
  <si>
    <t>The Wright Flyer II was the second powered aircraft built by Wilbur and Orville Wright.  During 1904 they used it to make a total of 105 flights, ultimately achieving flights lasting five minutes and also making full circles, which was accomplished by Wilbur for the first time on September 20. The design of the Flyer II was very similar to the original 1903 Wright Flyer, but with a slightly more powerful engine and construction using white pine instead of the spruce they used in the 1903 machine and the gliders of 1900–1902. An important change was reducing the wing camber to 1-in-25 from the 1-in-20 used in 1903. The brothers thought that reducing the camber would reduce drag, though less lift was actually achieved.  With these alterations Flyer II was heavier by some 200 pounds (91 kg) than the 1903 machine. The Wrights tested the new aircraft at Huffman Prairie, a cow pasture outside of Dayton, Ohio, which is now part of Dayton Aviation Heritage National Historical Park and also part of the present-day Wright-Patterson Air Force Base. The owner of the land, banker Torrance Huffman, allowed them to use the land rent-free, his only requirement being that they were to shepherd the livestock to safety before experimenting. The Wrights began erecting a shed to house their aircraft during April and by the end of May were ready to begin trials, and an announcement was made to the press that trials would begin on Monday, May 23.[1] A crowd of around forty people, made up of family and friends and a dozen reporters, assembled on the Monday but rain kept the aircraft in its shed all morning, and when the rain cleared the wind had died away. There was little chance of a successful takeoff from the 100 ft (30 m) launching rail with no headwind. The Wrights decided to attempt a short flight to satisfy the press, but the motor did not develop its full power and the aircraft reached the end of the rail without taking off.[2]  Work on the engine and poor weather delayed further attempts until the Thursday afternoon, when despite ignition problems a takeoff was attempted, and a flight of around 25 feet (7.6 m) was made, ending in a heavy landing which damaged the aircraft. The press reports were mixed, the Chicago Tribune ran its story under the headline "Test of flying machine is judged a success", while The New York Times headline was "Fall wrecks airship". Repairs took two weeks, but the next flight attempt also ended in a crash, necessitating a further two weeks of repair work. On June 21 three flights without any breakages were achieved, but four days later the aircraft crashed again. These accidents were caused by the aircraft's pitch instability. Suspecting that this was caused by the centre of gravity being too far forward, they moved the engine and pilot position back, but this made matters worse. The machine would undulate unless the front elevator was depressed, but this created additional drag, and so they added 70 lb (32 kg) of iron bars as ballast under the elevators,[3] which were also enlarged. So modified, 24 flights were made in August, including two on August 22 of a quarter of a mile, the greatest distance that they could fly without having to make a turn. Because wind strength and direction were less reliable than at Kitty Hawk, the men sometimes had to laboriously re-lay the 160 feet (49 m) of "Junction Railroad" launch rail to suit conditions. On 7 September the men began using a catapult to accelerate the aircraft to the speed necessary for takeoff. They used a falling weight of 800 pounds (360 kg), later increased to 1,600 pounds (730 kg), suspended from a 16 ft (4.9 m) high derrick, with a block and tackle to multiply the distance that the aircraft was pulled. Launched by the apparatus, Wilbur made his first turn in the air on September 15, and on September 20 he succeeded in flying a complete circle—the first ever by an airplane—covering 4,080 ft (1,240 m) in 1 minute 16 seconds.[4] This flight was witnessed by Amos Root, who wrote an account in the January 1, 1905 issue of Gleanings in Bee Culture, a trade magazine he published.[5]  On October 14 Orville made his first circular flight and the following day Octave Chanute arrived to view the Wright brother's progress. Unfortunately Orville, attempting another circular fight, was unable to straighten out and was forced to land the aircraft at high speed after only 30 seconds in the air, damaging the skids and propellers. A series of flights ending in damage to the aircraft followed, but the run of bad luck ended on November 9, when Wilbur flew four circuits of Huffman Prairie, staying in the air for five minutes and only landing because the engine was beginning to overheat. On December 1 Orville made a similar flight, and on December 9 they stopped flying for the year. Harry Combs summarized the flights, "There were 105 flights made in 1904, almost all short flights, but the longest, on December 1, lasted for five minutes and eight seconds and covered a distance of 4515 meters, or about three miles. During this flight Orville circles Huffman Prairie two and a quarter times."[5] On January 18, 1905, the brothers wrote to congressman Robert M. Nevin, "The series of aeronautical experiments upon which we have been engaged for the past five years has ended in the production of a flying-machine of the type fitted for practical use.  The numerous flights in straight lines, in circles, and over 'S'-shaped courses, in calms and in winds, have made it quite certain that flying has been brought to a point where it can be made of great practical use in various ways, one of which is that of scouting and carrying messages in time of war."[5] The Wrights disassembled the airframe of the Flyer II during the winter of 1904–05. They salvaged the propeller chain drive, its mounts, and the engine. The tattered fabric, wing ribs, uprights and related wooden parts were burned (according to Orville) in the early months of 1905. The salvaged propeller parts and the engine went into the new airframe of the Wright Flyer III. General characteristics Performance Related development</t>
  </si>
  <si>
    <t>Experimental airplane</t>
  </si>
  <si>
    <t>Orville and Wilbur Wright</t>
  </si>
  <si>
    <t>https://en.wikipedia.org/Orville and Wilbur Wright</t>
  </si>
  <si>
    <t>21 ft 1 in (6.43 m)</t>
  </si>
  <si>
    <t>40 ft 4 in (12.29 m)</t>
  </si>
  <si>
    <t>9 ft 0 in (2.74 m)</t>
  </si>
  <si>
    <t>510.0 sq ft (47.38 m2)</t>
  </si>
  <si>
    <t>925 lb (419.57 kg)</t>
  </si>
  <si>
    <t>1 × water-cooled straight-4 piston engine , 15 hp (11.2 kW)</t>
  </si>
  <si>
    <t>35 mph (56 km/h, 30 kn)</t>
  </si>
  <si>
    <t>5.0 mi (8.0 km, 4.3 nmi)</t>
  </si>
  <si>
    <t>20 ft (6.0 m)</t>
  </si>
  <si>
    <t>//upload.wikimedia.org/wikipedia/commons/thumb/0/08/WrightFlyer1904Circling.jpg/300px-WrightFlyer1904Circling.jpg</t>
  </si>
  <si>
    <t>Wright Flyer</t>
  </si>
  <si>
    <t>https://en.wikipedia.org/Wright Flyer</t>
  </si>
  <si>
    <t>Wright Flyer III</t>
  </si>
  <si>
    <t>https://en.wikipedia.org/Wright Flyer III</t>
  </si>
  <si>
    <t>Two 2-bladed Wright "Elliptical" props; port prop carved to counter-rotate to the left, starboard prop carved to rotate to the right</t>
  </si>
  <si>
    <t>https://en.wikipedia.org/Experimental airplane</t>
  </si>
  <si>
    <t>Nakajima Ki-115</t>
  </si>
  <si>
    <t>The Nakajima Ki-115 Tsurugi (剣, "sabre")[5] was a one-man kamikaze aircraft developed by the Imperial Japanese Army Air Force in the closing stages of World War II in 1945. The Imperial Japanese Navy called this aircraft Tōka (藤花, "Wisteria Blossom"). The aircraft's intended purpose was to be used in kamikaze attacks on Allied shipping and the invasion fleet expected to be involved in the invasion of Japan, Operation Downfall, which in the end did not take place. Because the Japanese High Command thought that Japan did not have enough obsolete aircraft to use for kamikaze attacks, it was decided that huge numbers of cheap, simple suicide planes should be constructed quickly in anticipation of the invasion of Japan.[6] The aircraft was very simple, being made from "non-strategic" materials (mainly wood and steel). To save weight, it was to use a jettisonable undercarriage (there was to be no landing), so a simple welded steel tube undercarriage was attached to the aircraft.[2] This, however, was found to give unmanageable ground-handling characteristics, so a simple shock absorber was then incorporated. The cross section of the fuselage was circular and not elliptical as were most planes of this size and type; such a fuselage was easier to make. Tsurugi had an instrument panel with some flight instruments, rudder pedals, a joystick type control column and a place for a radio. Flight controls included both ailerons and elevators and (in production versions) flaps. The Ki-115 was designed to be able to use any engine that was in storage for ease of construction and supply, and to absorb Japan's stocks of obsolete engines from the 1920s and 1930s. The initial aircraft (Ki-115a) were powered by 858-kilowatt (1,151 hp) Nakajima Ha-35 radial engines. It is not known if any other engine was ever actually fitted. After testing the first production aircraft were fitted with the improved undercarriage and two rocket units. These may have assisted with take-off[2] or may have been designed for the final acceleration towards the target.[3][4] The aircraft had a top speed of 550 km/h (340 mph) and could carry a bomb weighing as much as 800 kg (1,800 lb), large enough to split a warship in two. However, it was otherwise unarmed, and heavily laden with its bomb, would have been an easy target for enemy fighter aircraft. The controls were crude, the visibility terrible, and the performance abysmal. Tsurugi had very poor take-off and landing performance and could not be safely flown by anyone other than experienced pilots. There were fatal crashes during testing and training.[3] However new, better versions [3] with improved controls and better visibility were under intensive development. The Japanese High Command had plans to construct some 8,000 per month in workshops all across Japan. The war ended before any flew in combat. Individually, they would have been rather inefficient weapons, but used in waves of hundreds or thousands they could have been quite destructive. Of the 105 examples produced, two airframes are known to exist. One example of the Ki-115 on loan to the Pima Air &amp; Space Museum in Tucson, Arizona from the National Air and Space Museum.[8][failed verification][9][failed verification] Another, once displayed as a gate guardian at Yokota Air Base, was since 1952 turned over to Japanese authorities and is reportedly at a Japanese museum.[10] Data from Japanese Aircraft of the Pacific War[4]General characteristics Performance Armament   Aircraft of comparable role, configuration, and era  Related lists  Media related to Nakajima Ki-115 Tsurugi at Wikimedia Commons                               1. Winds, 2. Lightning, 3. Nighttime lights, 4. Mountains, 5. Stars/constellations, 6. Seas, 7. Clouds, 8. Plants, 9. Skies, 10. Landscapes, and 11. Flowers</t>
  </si>
  <si>
    <t>Kamikaze aircraft</t>
  </si>
  <si>
    <t>Nakajima Aircraft Company</t>
  </si>
  <si>
    <t>https://en.wikipedia.org/Nakajima Aircraft Company</t>
  </si>
  <si>
    <t>March 1945[1]</t>
  </si>
  <si>
    <t>{'Ki-115 Tsurugi': 'Single-seat suicide attack aircraft, production version.', 'Ki-230': 'Single-seat suicide attack aircraft. projected version, none built.'}</t>
  </si>
  <si>
    <t>8.55 m (28 ft 1 in)</t>
  </si>
  <si>
    <t>8.6 m (28 ft 3 in)</t>
  </si>
  <si>
    <t>3.3 m (10 ft 10 in)</t>
  </si>
  <si>
    <t>12.4 m2 (133 sq ft)</t>
  </si>
  <si>
    <t>1,640 kg (3,616 lb)</t>
  </si>
  <si>
    <t>2,580 kg (5,688 lb)</t>
  </si>
  <si>
    <t>2 × solid rocket attack boosters (optional)</t>
  </si>
  <si>
    <t>550 km/h (340 mph, 300 kn) at 2,800 m (9,186 ft) with undercarriage jettisoned</t>
  </si>
  <si>
    <t>//upload.wikimedia.org/wikipedia/commons/thumb/b/b0/Nakajima_Ki-115.jpg/300px-Nakajima_Ki-115.jpg</t>
  </si>
  <si>
    <t>2,880 kg (6,349 lb) with 800 kg (1,764 lb) bomb</t>
  </si>
  <si>
    <t>3-bladed fixed-pitch metal propeller</t>
  </si>
  <si>
    <t>15 August 1945 (end of war)</t>
  </si>
  <si>
    <t>104[2][3] or 105[4]</t>
  </si>
  <si>
    <t>300 km/h (190 mph, 160 kn)</t>
  </si>
  <si>
    <t>1 × 250 kg (550 lb), 500 kg (1,100 lb), or 800 kg (1,800 lb) bomb</t>
  </si>
  <si>
    <t>Imperial Japanese Army Air ForceImperial Japanese Navy Air Service</t>
  </si>
  <si>
    <t>https://en.wikipedia.org/Imperial Japanese Army Air ForceImperial Japanese Navy Air Service</t>
  </si>
  <si>
    <t>208 kg/m2 (43 lb/sq ft)</t>
  </si>
  <si>
    <t>https://en.wikipedia.org/Kamikaze aircraft</t>
  </si>
  <si>
    <t>0.322 kW/kg (0.196 hp/lb)</t>
  </si>
  <si>
    <t>Aces High Cuby</t>
  </si>
  <si>
    <t>The Aces High Cuby is a family of Canadian single engine, high wing, strut-braced, light sports planes with conventional landing gear that was marketed for homebuilding by Aces High Light Aircraft of London, Ontario.[1][2][3] The aircraft design was available in two versions, the single-seat Cuby I and side-by-side two-seat Cuby II. Aces High went out of business in the 1990s and the kits are no longer available. The Cuby fuselage is constructed from welded 4130 steel tubing, covered with aircraft fabric. The wings are built around an aluminum spar and D-cell and also fabric-covered. The conventional landing gear includes bungee-suspended main wheels and a steerable tail wheel.[1] The controls are conventional three-axis, with no flaps fitted to the wing. The aircraft were available as kits or as completed aircraft and were designed to look and fly similarly to a Piper J-3 Cub. The kit price for the Cuby I was US$11,350, including the propeller and 28 hp (21 kW) Rotax 277 engine.[1] The Cuby II features a 38 in (97 cm) wide cabin and a large baggage compartment behind the side-by-side seats. The aircraft was certified and put into production in Hungary for sale in Europe. In North America  the Cuby II was sold for US$15,662.76, complete with propeller, 50 hp (37 kW) Rotax 503 powerplant, paint and fabric in 1988. Available options included folding wings, floats and an agricultural spray kit.[2][3] Reviewer Ken Armstrong, flying the Cuby II prototype with the 42 hp (31 kW) single carburetor version of the Rotax 503 said: Takeoff was accomplished in 300 feet at an indicated airspeed of 30 mph. The climb-out was steep enough to leave the spectators' mouths agape. I'm pleased to mention that the delightfully balanced rudder was smooth and linear in response—the best I've felt in an ultralight or homebuilt. Controls were moderately light, and the Cuby had very quick response.  Having no flaps or other drag-producing devices, we resorted to the time-proven sideslip to steepen our approaches, up to 1200 fpm. Touch and goes in the Cuby were so much fun that several abbreviated pattern circuits ensued, with a half dozen landings accomplished in ten minutes.[2]General characteristics Performance   Aircraft of comparable role, configuration, and era  Related lists</t>
  </si>
  <si>
    <t>Aces High Light Aircraft</t>
  </si>
  <si>
    <t>https://en.wikipedia.org/Aces High Light Aircraft</t>
  </si>
  <si>
    <t>Al Jasmine</t>
  </si>
  <si>
    <t>More than 200 Cuby IIs</t>
  </si>
  <si>
    <t>5.56 m (18 ft 3 in)</t>
  </si>
  <si>
    <t>10.21 m (33 ft 6 in)</t>
  </si>
  <si>
    <t>1.77 m (5 ft 10 in)</t>
  </si>
  <si>
    <t>15 m2 (161 sq ft)</t>
  </si>
  <si>
    <t>188 kg (413 lb)</t>
  </si>
  <si>
    <t>480 kg (1,058 lb)</t>
  </si>
  <si>
    <t>1 × Rotax 503 , 39 kW (52 hp)</t>
  </si>
  <si>
    <t>160 km/h (100 mph, 86 kn)</t>
  </si>
  <si>
    <t>230 km (143 mi, 124 nmi)</t>
  </si>
  <si>
    <t>no longer in production</t>
  </si>
  <si>
    <t>3.6 m/s (700 ft/min)</t>
  </si>
  <si>
    <t>Canada</t>
  </si>
  <si>
    <t>1 passenger</t>
  </si>
  <si>
    <t>https://en.wikipedia.org/Canada</t>
  </si>
  <si>
    <t>Adams-Wilson Hobbycopter</t>
  </si>
  <si>
    <t>The Adams-Wilson Hobbycopter (later named the Adams-Wilson Choppy) is a small, single-seat, open-framework helicopter designed for homebuilding, to be powered by a motorcycle engine. The Adams-Wilson company was formed by T.G. Adams and Paul Wilson to market plans for a simple single-seat helicopter named the HobbyCopter, of which they have built a prototype. This prototype flew successfully for the first time in November 1958. Plans were first marketed in 1958 and have been revised and revived by various designers over the years. The Hobbycopter, (also colloquially known as the Flying Triumph), was designed to use commonly found materials that were readily available to customers. The Hobbycopter  was designed to use a motorcycle engine of about 50 hp (37 kW) and a variety engines have been used, including a snowmobile motor and more recently, an ultralight 2-cycle Rotax 503 engine developing 52 hp (39 kW). The aircraft is available in the form of plans and some key parts for amateur construction from Vortech of Fallston, Maryland.[1] General characteristics Performance  Related development</t>
  </si>
  <si>
    <t>Single seat homebuilt helicopter</t>
  </si>
  <si>
    <t>Vortech</t>
  </si>
  <si>
    <t>https://en.wikipedia.org/Vortech</t>
  </si>
  <si>
    <t>Adams-Wilson</t>
  </si>
  <si>
    <t>6 ft 0 in (1.83 m)</t>
  </si>
  <si>
    <t>600 lb (272 kg)</t>
  </si>
  <si>
    <t>1 × Triumph motorcycle engine 4-stroke air-cooled piston engine, 34 hp (25 kW)</t>
  </si>
  <si>
    <t>74 kn (85 mph, 137 km/h)</t>
  </si>
  <si>
    <t>8,500 ft (2,600 m)</t>
  </si>
  <si>
    <t>//upload.wikimedia.org/wikipedia/commons/thumb/2/22/HobbyCopter%2C_Adam-Wilson_Helicopters%2C_Inc.%2C_Lakewood%2C_California_-_Oregon_Air_and_Space_Museum_-_Eugene%2C_Oregon_-_DSC09715.jpg/300px-HobbyCopter%2C_Adam-Wilson_Helicopters%2C_Inc.%2C_Lakewood%2C_California_-_Oregon_Air_and_Space_Museum_-_Eugene%2C_Oregon_-_DSC09715.jpg</t>
  </si>
  <si>
    <t>950 ft/min (4.8 m/s)</t>
  </si>
  <si>
    <t>https://en.wikipedia.org/Single seat homebuilt helicopter</t>
  </si>
  <si>
    <t>https://en.wikipedia.org/A-B Helicopters A/W 95Vortech A/W 95Showers Skytwister Choppy</t>
  </si>
  <si>
    <t>21 ft 6 in (6.55 m)</t>
  </si>
  <si>
    <t>363 sq ft (33.7 m2) 2-bladed</t>
  </si>
  <si>
    <t>Amiot 110</t>
  </si>
  <si>
    <t>The Amiot 110, also known as the Amiot-SECM 110, was a French prototype interceptor designed and built in 1929. The Amiot 110 was designed as a contender in the so-called "Jockey" lightweight interceptor contest, competing against nine other types. It was a braced parasol wing monoplane with an all-metal structure and metal skinned fuselage. The first prototype had a fabric covered wing, replaced by metal skinning in the second.  It had fixed, conventional landing gear; the stub wing behind the gear was part of a jettisonable fuel tank.[1][2] It first flew in June 1928 and looked a promising candidate to win the "Jockey" contest. However it crashed on 1 July 1929, killing the pilot[1] due to several loose rivets and integrity flaws. No further production went ahead after a second prototype was deemed inferior to the Nieuport-Delage NiD 62.[citation needed] Data from Les Ailes,May 1929[2] unless notedGeneral characteristics Performance Armament</t>
  </si>
  <si>
    <t>Amiot-SECM</t>
  </si>
  <si>
    <t>https://en.wikipedia.org/Amiot-SECM</t>
  </si>
  <si>
    <t>M. Detartre</t>
  </si>
  <si>
    <t>6.50 m (21 ft 4 in)</t>
  </si>
  <si>
    <t>10.50 m (34 ft 5 in)</t>
  </si>
  <si>
    <t>21 m2 (230 sq ft)</t>
  </si>
  <si>
    <t>1,120 kg (2,469 lb)</t>
  </si>
  <si>
    <t>1,500 kg (3,307 lb)</t>
  </si>
  <si>
    <t>1 × Hispano-Suiza 12Mb water-cooled V-12, 370 kW (500 hp)   [1]</t>
  </si>
  <si>
    <t>290 km/h (180 mph, 160 kn) at ground level, 275 km/h (171 mph; 148 kn) at 4,000 m (13,000 ft)</t>
  </si>
  <si>
    <t>500 km (310 mi, 270 nmi) [1]</t>
  </si>
  <si>
    <t>//upload.wikimedia.org/wikipedia/commons/thumb/4/4d/Amiot_S.E.C.M._110_C.1_left_front_photo_NACA_Aircraft_Circular_No.97.jpg/300px-Amiot_S.E.C.M._110_C.1_left_front_photo_NACA_Aircraft_Circular_No.97.jpg</t>
  </si>
  <si>
    <t>2 × 0.303 in (7.70 mm)  Vickers machine guns.[1]</t>
  </si>
  <si>
    <t>8 min to 4,000 m (13,000 ft)</t>
  </si>
  <si>
    <t>71.4 kg/m2 (14.6 lb/sq ft)</t>
  </si>
  <si>
    <t>95 km/h (59 mph, 51 kn) minimum speed</t>
  </si>
  <si>
    <t>80 km/h (50 mph; 43 kn)</t>
  </si>
  <si>
    <t>Aircraft Engineering Corp Ace K-1</t>
  </si>
  <si>
    <t>The Aircraft Engineering Corp Ace K-1 was a America single-seat biplane aircraft designed in 1919 by Alexander Klemin, then Professor of Aeronautical Engineering at New York University (NYU).  Later versions included a nearly faired-in engine installation. Re-introduced in 1930 with a  re-designed fuselage and strengthened structure as the Ace 300 and Ace 200, fitted with Salmson 9Ad and LeBlond 5D engines respectively. Data from [1]General characteristics Performance</t>
  </si>
  <si>
    <t>Sport Biplane</t>
  </si>
  <si>
    <t>Aircraft Engineering Corp / Horace Keane Aeroplanes</t>
  </si>
  <si>
    <t>https://en.wikipedia.org/Aircraft Engineering Corp / Horace Keane Aeroplanes</t>
  </si>
  <si>
    <t>Alexander Klemin</t>
  </si>
  <si>
    <t>https://en.wikipedia.org/Alexander Klemin</t>
  </si>
  <si>
    <t>8x K-1 + One each of Ace 200 and Ace 300</t>
  </si>
  <si>
    <t>59 ft 1 in (18 m)</t>
  </si>
  <si>
    <t>28 ft 4 in (8.64 m)</t>
  </si>
  <si>
    <t>1 × Ford Model T 4-cyl in-line water-cooled piston engine, 40 hp (30 kW)</t>
  </si>
  <si>
    <t>63 mph (101 km/h, 55 kn)</t>
  </si>
  <si>
    <t>160 mi (260 km, 140 nmi)</t>
  </si>
  <si>
    <t>//upload.wikimedia.org/wikipedia/commons/thumb/0/0f/Ace_K-1july55_%284512846721%29.jpg/300px-Ace_K-1july55_%284512846721%29.jpg</t>
  </si>
  <si>
    <t>Aerial Distributors Distributor Wing</t>
  </si>
  <si>
    <t>The Distributor Wing DW-1 was a prototype agricultural aircraft of unorthodox design, designed by Ken Razak in the America and marketed by Aerial Distributors in the 1960s. Developed with assistance from NASA, the University of Wichita and the University of Robbins, California,[1] the aircraft was unusual in that it had a second engine mounted directly below its main powerplant, using this second motor to power a distribution system that used compressed air to carry dry chemicals from a hopper and blow them out of the trailing edges of its wings, over the flaps. Varying the power of this blower engine also provided lift control. First flown on January 30, 1965, the DW-1 was flight tested over several years, with the cowling being revised during testing.[1] Development was terminated by economic conditions in the fertilizer market. Data from [1]General characteristics Performance   Aircraft of comparable role, configuration, and era  Related lists</t>
  </si>
  <si>
    <t>Aerial Distributors</t>
  </si>
  <si>
    <t>https://en.wikipedia.org/Aerial Distributors</t>
  </si>
  <si>
    <t>Ken Razak</t>
  </si>
  <si>
    <t>https://en.wikipedia.org/Ken Razak</t>
  </si>
  <si>
    <t>43 ft 10 in (13.36 m)</t>
  </si>
  <si>
    <t>8 ft 2 in (2.49 m) to top of canopy</t>
  </si>
  <si>
    <t>240 sq ft (22 m2)</t>
  </si>
  <si>
    <t>1 × Lycoming O-235 four-cylinder horizontally opposed piston engine, 108 hp (81 kW)   powering spraying and dusting gear</t>
  </si>
  <si>
    <t>//upload.wikimedia.org/wikipedia/commons/thumb/4/4d/Distributor_Wing_DW-1_N361DW_at_University_Airport_in_1970.jpg/300px-Distributor_Wing_DW-1_N361DW_at_University_Airport_in_1970.jpg</t>
  </si>
  <si>
    <t>5,200 lb (2,359 kg)</t>
  </si>
  <si>
    <t>3-bladed Hartzell Propeller variable-pitch, 8 ft 8 in (2.64 m) diameter</t>
  </si>
  <si>
    <t>350 ft/min (1.8 m/s)</t>
  </si>
  <si>
    <t>150 kn (170 mph, 280 km/h)</t>
  </si>
  <si>
    <t>39.9 cubic feet (1.13 m3) hopper capacity</t>
  </si>
  <si>
    <t>60 US gallons (230 l; 50 imp gal)</t>
  </si>
  <si>
    <t>40 kn (46 mph, 74 km/h) empty</t>
  </si>
  <si>
    <t>Bréguet 4</t>
  </si>
  <si>
    <t>The Bréguet Bre.4, also known variously as the Type IV and BUM, was a French biplane bomber of World War I. A fighter version of it was also produced as the BUC and BLC; some of these saw service with the British Royal Navy, which called them 'the Bréguet 'de Chasse. The Bre.4 was developed during 1914 when French military planners began to express a preference for pusher- over tractor-configured aircraft, leading Bréguet Aviation to cease further development of its original Type IV design and pursue military contracts with an aircraft of the preferred layout. The Type IV was a two-bay, equal-span, unstaggered biplane that seated the pilot and observer in tandem open cockpits in a nacelle that also carried the pusher engine at its rear, and the tricycle undercarriage.[1] As the prototype neared completion, the Bréguet factory at La Brayelle, Douai was threatened by the advancing German Army, and the machine and its builders were evacuated to Villacoublay where construction and testing were completed. At this point, André and Édouard Michelin approached the French government with an offer to sponsor the construction of 100 bombers for the French Army, and were awarded a licence for the Bréguet design. This was put into production as the BUM (B for pusher-driven, U for Canton-Unné-powered, M for Michelin). A later revised version, the BLM, was the definitive Renault-powered version.[2] Soon after the BUM entered service, the French Army requested that an escort fighter version be developed to protect the bombers from interception. Bréguet responded with a lightened design armed with a 37 mm (1.46 in) Hotchkiss cannon, intended to pick off enemy fighters before they closed to within range of their machine guns. This entered production as the BUC (C for chasse, or pursuit) in its original Canton-Unné powered version and BLC in its Renault version. Few of the BUC and BLC escort fighters were built, as their performance and utility were discovered to be lacking, and the doctrine of the cannon-armed escort fighter was soon abandoned in favour of countering fighters with other similar fighters.[1] Bréguet built 17 BUC/BLCs for the British Royal Navy's Royal Naval Air Service using British 225 hp (168 kW) Sunbeam Mohawk engines. The Royal Navy called them the Bréguet de Chasse. They served alongside Caudron G.4s with No. 5 Wing RNAS – the Royal Navy's first air unit specifically trained for long-range bombing – in Belgium from April to June 1916.[3] Bréguet prototype. Michelin-built, Canton-Unné-powered bomber version. Michelin-built, Renault-powered bomber version. Michelin-built, Canton-Unné-powered escort fighter version. Michelin-built, Renault-powered escort fighter version. Data from [4]General characteristics Performance Armament</t>
  </si>
  <si>
    <t>Bomber</t>
  </si>
  <si>
    <t>Bréguet, Michelin</t>
  </si>
  <si>
    <t>https://en.wikipedia.org/Bréguet, Michelin</t>
  </si>
  <si>
    <t>Louis Charles Bréguet</t>
  </si>
  <si>
    <t>https://en.wikipedia.org/Louis Charles Bréguet</t>
  </si>
  <si>
    <t>ca. 100</t>
  </si>
  <si>
    <t>{'[object HTMLElement]': {}}</t>
  </si>
  <si>
    <t>two, pilot and gunner</t>
  </si>
  <si>
    <t>9.50 m (31 ft 2 in)</t>
  </si>
  <si>
    <t>16.40 m (53 ft 10 in)</t>
  </si>
  <si>
    <t>3.70 m (12 ft 2 in)</t>
  </si>
  <si>
    <t>54.0 m2 (581 sq ft)</t>
  </si>
  <si>
    <t>1,160 kg (2,557 lb)</t>
  </si>
  <si>
    <t>1,535 kg (3,384 lb)</t>
  </si>
  <si>
    <t>1 × Salmson 2M7 water cooled radial engine , 149 kW (200 hp)</t>
  </si>
  <si>
    <t>399 km (248 mi, 216 nmi)</t>
  </si>
  <si>
    <t>//upload.wikimedia.org/wikipedia/commons/thumb/d/d0/Breguet_de_Chasse.jpg/300px-Breguet_de_Chasse.jpg</t>
  </si>
  <si>
    <t>3 hours</t>
  </si>
  <si>
    <t>https://en.wikipedia.org/1914</t>
  </si>
  <si>
    <t>French ArmyRoyal Naval Air Service</t>
  </si>
  <si>
    <t>https://en.wikipedia.org/French ArmyRoyal Naval Air Service</t>
  </si>
  <si>
    <t>https://en.wikipedia.org/Bomber</t>
  </si>
  <si>
    <t>Albessard Triavion</t>
  </si>
  <si>
    <t>The Albessard Triavion, sometimes known as the Peyret-Albessard Triavion, was a three surface aircraft, combining a tandem wing and conventional tailplane. In 1912 L. J. A. Albessard applied for a patent on a naturally stable aircraft which was published in February 1913.[1] This was followed in 1914 with a four-seat tandem wing transport.  Tandem wing aircraft had been flown before, for example the Bleriot VI in 1907, but the Albessard design differed in retaining a conventional tail unit.[2][3][4]  The 1926 Albessard Triavion further developed this layout. It was built by Louis Peyret,[5] the designer of the world record breaking Peyret Tandem, a tandem wing glider. The overriding aim of Albessard's designs was safety, even if this compromised manoeuvrability and speed, with automatic stability and a soft  stall achieved by locating the centre of gravity at the combined centre of lift of the two wings, combined with structural strength.  The Triavion was wood-framed and plywood skinned throughout.[5][6] The two wings, both with straight, slightly swept leading edges, were mounted in tandem in the top of the fuselage. It was well known that such an arrangement led to an aerodynamically inefficient rear wing, as it was in the downwash of the forward wing, so Albessard gave the inner panel of the latter a symmetric section set at 0° angle of incidence that produced no lift or downwash in level flight.  This 7.50 m2 (80.7 sq ft) area inner panel, with a slightly narrower chord than the outer panels, had a span almost as large as that of the rear wing. The outer, cambered panels, connected to the inner with short junction sections, were set at an incidence of 3° and produced lift.  The rear wing was simpler and of constant chord, as broad as the outer forward wing panels and having 1.4 times their area. The wings were separated by about twice the rear wing chord.  Together, the two forward outer panels and the rear wing produced a triangle of parallel lift vectors leading, according to Albessard, to the aircraft's stability.[5][6]  There were ailerons both on the forward outer panels and on the full span of the rear wings.  These were operated differentially and could be used either as conventional ailerons or as camber changing devices.[7] The Triavion's fuselage was rectangular in cross-section, flat sided and bottomed but topped with a triangular section decking through which the wings passed.  The forward wing was braced to the lower fuselage longerons with two pairs of parallel lift struts on each side, one pair to the neutral lift inner section and the other to the outer panels. These pairs had horizontal and vertical jury struts between them. A pair of N-form struts angled outwards from the upper longerons to form a cabane supporting the centre section of the wing.  The shorter rear wing needed only a single parallel pair on each side from the lower fuselage with similar upper longeron N-struts. Its 70 hp (70 hp) six cylinder, radial Anzani engine was mounted in the nose. The forward cockpit was just under a V-shaped cut-out in the centre section trailing edge and the second was midway between the two wings; both were within the triangular decking, which had large openings in it, and there were also round apertures in the sides to improve downward vision. Both cockpits were accessed via starboard-side doors. The empennage was conventional, with a large, upright fin and  a vertical edged unbalanced rudder that went down to the keel; the cantilever tailplane and elevators were rectangular in plan, with rounded corners and a cut-out for rudder movement, and were mounted a little lower than the wings on the upper fuselage longerons. It had conventional landing gear with mainwheels on a single axle rubber sprung to V-struts from the lower fuselage, their rear members part of a transverse inverted W-form strut also joined to the central fuselage. There was a short tailskid.[5] Some sources give the date of the Triavion's first flight as 10 August 1926;[8] it certainly flew at the Concours d'Avions Economique which began on that date at Orly; though originally registered as a competitor it only arrived mid-week and did not take part in the contest.[9] After tests and modifications, it received its certificate of airworthiness on 3 October 1927.[10] Sometime in that year it was fitted with a 95 hp (95 hp) Salmson 7AC seven-cylinder radial engine.[5][Notes 1] It was later sold to the state.  After aileron flutter was induced in a full power dive, L'Ailes wrote an article characterising it as a reliable carthorse rather than a highly strung racehorse.[11] Despite test flights over two years covering more than 6,000 km (3,700 mi) with seven pilots who responded positively to its simple throttle and aileron controllability and refusal to stall violently or spin, plans for a second aircraft found no buyers.[6] Data from Aircraft Circulars No.89, N.A.C.A.[5]General characteristics Performance</t>
  </si>
  <si>
    <t>Three surface aircraft</t>
  </si>
  <si>
    <t>Louis Peyret</t>
  </si>
  <si>
    <t>Joseph Albessard</t>
  </si>
  <si>
    <t>7.00 m (23 ft 0 in)</t>
  </si>
  <si>
    <t>2.00 m (6 ft 7 in)</t>
  </si>
  <si>
    <t>18.50 m2 (199.1 sq ft) total lifting area; rear wing area 58% of total</t>
  </si>
  <si>
    <t>1 × Anzani 6-cylinder radial, 52 kW (70 hp)</t>
  </si>
  <si>
    <t>125 km/h (78 mph, 67 kn) all performance figures calculated</t>
  </si>
  <si>
    <t>480 m (1,570 ft)</t>
  </si>
  <si>
    <t>//upload.wikimedia.org/wikipedia/commons/thumb/3/37/Albessard_Triavion_right_side_photo_NACA_Aircraft_Circular_No.89.jpg/300px-Albessard_Triavion_right_side_photo_NACA_Aircraft_Circular_No.89.jpg</t>
  </si>
  <si>
    <t>https://en.wikipedia.org/Three surface aircraft</t>
  </si>
  <si>
    <t>https://en.wikipedia.org/France</t>
  </si>
  <si>
    <t>65 km/h (40 mph, 35 kn) minimum speed</t>
  </si>
  <si>
    <t>11.50 m (37 ft 9 in) front wing</t>
  </si>
  <si>
    <t>7.60 m (24 ft 11 in) rear wing</t>
  </si>
  <si>
    <t>ANEC IV</t>
  </si>
  <si>
    <t>The ANEC IV Missel Thrush was a 1920s British two-seat light aircraft built by Air Navigation and Engineering Company Limited at Addlestone Surrey. The ANEC IV biplane was designed by John Bewsher for the 1926 Lympne light aircraft trial for two seaters fitted with engines of less than 170 lb.  It did not make the competition as the undercarriage collapsed in a taxiing accident. In 1927 the only aircraft built (registered G-EBPI) was sold to a private owner who replaced the original Blackburne Thrush radial engine with an Armstrong Siddeley Genet II engine. The owner was killed and the aircraft destroyed while competing in the 1928 King's Cup Race. Data from British Civil Aviation since 1919 Volume I[1]General characteristics Performance</t>
  </si>
  <si>
    <t>light aircraft</t>
  </si>
  <si>
    <t>Air Navigation and Engineering Company Limited</t>
  </si>
  <si>
    <t>https://en.wikipedia.org/Air Navigation and Engineering Company Limited</t>
  </si>
  <si>
    <t>John Bewsher</t>
  </si>
  <si>
    <t>28 ft 0 in (8.53 m)</t>
  </si>
  <si>
    <t>8 ft 0 in (2.44 m)</t>
  </si>
  <si>
    <t>210 sq ft (20 m2)</t>
  </si>
  <si>
    <t>1,150 lb (522 kg)</t>
  </si>
  <si>
    <t>1 × Blackburne Thrush 3-cylinder air-cooled radial piston engine, 35 hp (26 kW)</t>
  </si>
  <si>
    <t>80 mph (130 km/h, 70 kn)</t>
  </si>
  <si>
    <t>//upload.wikimedia.org/wikipedia/commons/thumb/8/8d/ANEC_IV_photo_NACA_Aircraft_Circular_No.21.jpg/300px-ANEC_IV_photo_NACA_Aircraft_Circular_No.21.jpg</t>
  </si>
  <si>
    <t>Adkisson SJ-1 Head Skinner</t>
  </si>
  <si>
    <t>The SJ-1 Head Skinner was a single-seat, gull-wing sports plane built in the US by brothers Earl and Jerry Adkisson of Tuscola, Illinois in 1957.[1] Earl ("Skeezix") and Jerry Adkisson, two brothers at Tuscola airport, joined the Experimental Aircraft Association (EAA) in 1955 and began gathering material for their construction project in the Autumn of that year.  Their aircraft would be patterned after the P.Z.L. P.24, a popular Polish gull-winged fighter aircraft of World War II. Using wings from a 1946 Luscombe 8, cut and re-formed into the gull-wing configuration, the cabin and forward fuselage section were formed of steel tubes.  A Luscombe tailcone was attached to the aft end of the steel-tube frame, and standard Luscombe tail surfaces were adapted, with their tips squared off.  The spring-steel main landing gear was taken from a Cessna.  The planned engine was a 125 to 145 hp (93 to 108 kW) Warner radial engine, but settled for a 65 hp (48 kW) Continental A65 driving a Beech-Robey controllable propeller in the initial installation. Data from Aerofiles[2]General characteristics Performance      Eckland, K.O. "AIRCRAFT Ab to Ak". Archived from the original on 5 December 2012. Retrieved 27 December 2012.</t>
  </si>
  <si>
    <t>Homebuilt aircraft</t>
  </si>
  <si>
    <t>Earl and Jerry Adkisson</t>
  </si>
  <si>
    <t>20 ft 0 in (6.10 m)</t>
  </si>
  <si>
    <t>24 ft 6 in (7.47 m)</t>
  </si>
  <si>
    <t>1 × Lycoming O-290-G4 4-cyl air-cooled horizontally opposed piston engine, 125 hp (93 kW)</t>
  </si>
  <si>
    <t>160 kn (180 mph, 290 km/h)</t>
  </si>
  <si>
    <t>260 nmi (300 mi, 480 km)</t>
  </si>
  <si>
    <t>Luscombe 8A</t>
  </si>
  <si>
    <t>https://en.wikipedia.org/Luscombe 8A</t>
  </si>
  <si>
    <t>https://en.wikipedia.org/Homebuilt aircraft</t>
  </si>
  <si>
    <t>52 kn (60 mph, 97 km/h)</t>
  </si>
  <si>
    <t>Aerocar 2000</t>
  </si>
  <si>
    <t>The Aerocar 2000 was a proposed flying car under development in the early 2000s in the America.[1] The Aerocar 2000 was designed by Ed Sweeney,[2] who was inspired by Moulton Taylor's Aerocar of the 1950s (and is the owner of the only still-flying example of this vehicle).[3]  The Aerocar 2000 consisted of a removable wings, tail, and powerplant "flight module" added to a modified Lotus Elise roadster.[4] In conception, this was far closer to the AVE Mizar of the early 1970s than to Taylor's designs, the vehicle portions of which were purpose-designed and built. Another difference with the original Aerocar (and similarity to the Mizar) is that the flight module is not designed to be taken away from the airfield. Finally, while the Aerocar used the one engine to drive both the road wheels and the propeller, the Aerocar 2000 (again like the Mizar) uses two separate engines. In the Aerocar 2000's case, the flight engine is a twin-turbocharged V-8 motor from a Lotus Esprit. A far lighter three-cylinder engine and gearbox from a Chevrolet Sprint is to be installed in the road module to power the vehicle on the ground. Data from The Aerocar Home Page[5]General characteristics Performance</t>
  </si>
  <si>
    <t>Flying automobile</t>
  </si>
  <si>
    <t>Aerocar</t>
  </si>
  <si>
    <t>Ed Sweeney</t>
  </si>
  <si>
    <t>2 (Non flying)</t>
  </si>
  <si>
    <t>One (pilot)</t>
  </si>
  <si>
    <t>27 ft (8.2 m)</t>
  </si>
  <si>
    <t>36 ft (11 m)</t>
  </si>
  <si>
    <t>10 ft 6 in (3.20 m)</t>
  </si>
  <si>
    <t>2,850 lb (1,293 kg)</t>
  </si>
  <si>
    <t>1 × Lotus 2.5L V8 piston engine, 350 hp (260 kW)</t>
  </si>
  <si>
    <t>300 mi (480 km, 260 nmi)</t>
  </si>
  <si>
    <t>//upload.wikimedia.org/wikipedia/commons/thumb/d/dd/Aerocar2000.jpg/300px-Aerocar2000.jpg</t>
  </si>
  <si>
    <t>Halted</t>
  </si>
  <si>
    <t>3,450 lb (1,565 kg)</t>
  </si>
  <si>
    <t>3-bladed MT-Propeller constant-speed</t>
  </si>
  <si>
    <t>268 mph (431 km/h, 233 kn)</t>
  </si>
  <si>
    <t>https://en.wikipedia.org/Flying automobile</t>
  </si>
  <si>
    <t>Al Fajer L-10</t>
  </si>
  <si>
    <t>The Al Fajer L-10 is a drone built by Star Aviation that can serve several civilian and military uses. Type HALE (High Altitude Long Endurance-), it can fly at up to 7,000 m (23,000 ft) altitude with an endurance of 36 hours. It has a wingspan of 2.3 m (7 ft 7 in) and can carry a load of 70 kg (150 lb) with a power of 24 kW (32 hp).[1]</t>
  </si>
  <si>
    <t>Remote piloted aircraft, unmanned aerial vehicle</t>
  </si>
  <si>
    <t>Star Aviation</t>
  </si>
  <si>
    <t>https://en.wikipedia.org/Star Aviation</t>
  </si>
  <si>
    <t>//upload.wikimedia.org/wikipedia/commons/thumb/a/a4/Dr%C3%B4ne_AL_fajer_L-10.jpg/300px-Dr%C3%B4ne_AL_fajer_L-10.jpg</t>
  </si>
  <si>
    <t>Algerian Air Force</t>
  </si>
  <si>
    <t>https://en.wikipedia.org/Algerian Air Force</t>
  </si>
  <si>
    <t>2013–present</t>
  </si>
  <si>
    <t>https://en.wikipedia.org/Remote piloted aircraft, unmanned aerial vehicle</t>
  </si>
  <si>
    <t>Alisport Yuma</t>
  </si>
  <si>
    <t>The Alisport Yuma is an Italian ultralight aircraft, produced by Alisport of Cremella. The aircraft is supplied as a kit for amateur construction or as a complete ready-to-fly-aircraft.[1][2] Zenith Aircraft considers the Yuma an unauthorized copy of the Zenith STOL CH 701.[3] The World Directory of Light Aviation describes it as being inspired by the CH 701.[2] The aircraft was designed to comply with the Fédération Aéronautique Internationale microlight rules. It features STOL performance, a strut-braced high-wing, a two-seats-in-side-by-side configuration enclosed cockpit, fixed tricycle landing gear and a single engine in tractor configuration.[1][2] The Yuma's fuselage is made from welded steel tubing, covered in aluminium sheet and the tail surfaces covered in doped aircraft fabric. The wing is all-aluminium, with its leading edge slats made from carbon fibre. Its 9.75 m (32.0 ft) span wing employs V-struts, jury struts and flaps. Standard engines available are the 80 hp (60 kW) Rotax 912UL, the 100 hp (75 kW) Rotax 912ULS and the 115 hp (86 kW) Rotax 914 turbo-charged four-stroke powerplant.[1][2] Data from Bayerl[1][4]General characteristics Performance</t>
  </si>
  <si>
    <t>Ultralight aircraft</t>
  </si>
  <si>
    <t>Alisport</t>
  </si>
  <si>
    <t>https://en.wikipedia.org/Alisport</t>
  </si>
  <si>
    <t>G1 Aviation G1</t>
  </si>
  <si>
    <t>6.45 m (21 ft 2 in)</t>
  </si>
  <si>
    <t>2.45 m (8 ft 0 in)</t>
  </si>
  <si>
    <t>13.44 m2 (144.7 sq ft)</t>
  </si>
  <si>
    <t>282 kg (622 lb)</t>
  </si>
  <si>
    <t>450 kg (992 lb)</t>
  </si>
  <si>
    <t>1 × Rotax 912ULS four cylinder, liquid and air-cooled, four stroke, 75 kW (101 hp)</t>
  </si>
  <si>
    <t>185 km/h (115 mph, 100 kn)</t>
  </si>
  <si>
    <t>//upload.wikimedia.org/wikipedia/commons/thumb/f/fd/Schaffen_Alisport_Yuma_02.JPG/300px-Schaffen_Alisport_Yuma_02.JPG</t>
  </si>
  <si>
    <t>Zenith STOL CH 701</t>
  </si>
  <si>
    <t>https://en.wikipedia.org/Zenith STOL CH 701</t>
  </si>
  <si>
    <t>8 m/s (1,600 ft/min)</t>
  </si>
  <si>
    <t>4.5 hours at 75% power</t>
  </si>
  <si>
    <t>160 km/h (99 mph, 86 kn)</t>
  </si>
  <si>
    <t>85 litres (19 imp gal; 22 US gal)</t>
  </si>
  <si>
    <t>33.5 kg/m2 (6.9 lb/sq ft)</t>
  </si>
  <si>
    <t>https://en.wikipedia.org/Ultralight aircraft</t>
  </si>
  <si>
    <t>https://en.wikipedia.org/G1 Aviation G1</t>
  </si>
  <si>
    <t>50 km/h (31 mph, 27 kn) flaps down</t>
  </si>
  <si>
    <t>Armstrong Whitworth Ara</t>
  </si>
  <si>
    <t>The Armstrong Whitworth Ara was an unsuccessful British single-seat biplane fighter aircraft of the First World War built by Armstrong Whitworth. In early 1918, the British Air Ministry wrote RAF Specification Type 1 for a single-seat fighter to replace the Sopwith Snipe. The specified engine was the ABC Dragonfly, a new radial engine which had been ordered into production based on promised performance before any testing had been carried out. To meet this specification, Armstrong Whitworth's chief designer, Fred Murphy, produced the Armstrong Whitworth Ara, three prototypes being ordered.[1] The Ara was a two-bay biplane. It had a square fuselage, the engine was covered in a pointed cowling, but with the cylinder heads exposed. The upper wing was low to give the pilot a better upwards view.[2] As with the other fighters built to meet the Type 1 specification, the Dragonfly engine proved to be the Ara's undoing, demonstrating hopeless reliability.  Two of the three prototypes were completed, the first flying in mid-1919.  The Ara was abandoned towards the end of the year when Armstrong Whitworth closed down its aircraft department.[3][4] Data from War Planes of the First World War:Volume One: Fighters [5]General characteristics Performance Armament   Aircraft of comparable role, configuration, and era</t>
  </si>
  <si>
    <t>Armstrong-Whitworth</t>
  </si>
  <si>
    <t>https://en.wikipedia.org/Armstrong-Whitworth</t>
  </si>
  <si>
    <t>Fred Murphy</t>
  </si>
  <si>
    <t>https://en.wikipedia.org/Fred Murphy</t>
  </si>
  <si>
    <t>20 ft 3 in (6.17 m)</t>
  </si>
  <si>
    <t>27 ft 5 in (8.36 m)</t>
  </si>
  <si>
    <t>7 ft 10 in (2.39 m)</t>
  </si>
  <si>
    <t>257 sq ft (23.9 m2)</t>
  </si>
  <si>
    <t>1,320 lb (599 kg)</t>
  </si>
  <si>
    <t>1,930 lb (875 kg)</t>
  </si>
  <si>
    <t>1 × ABC Dragonfly I nine-cylinder radial engine, 320 hp (240 kW)</t>
  </si>
  <si>
    <t>150 mph (240 km/h, 130 kn) at sea level</t>
  </si>
  <si>
    <t>28,000 ft (8,500 m)</t>
  </si>
  <si>
    <t>2 × .303 in (7.7 mm) Vickers machine guns</t>
  </si>
  <si>
    <t>3 hr 15 min</t>
  </si>
  <si>
    <t>4 min 30 s to 10,000 ft (3,000 m)</t>
  </si>
  <si>
    <t>https://en.wikipedia.org/United Kingdom</t>
  </si>
  <si>
    <t>Armstrong Whitworth Starling</t>
  </si>
  <si>
    <t>The Armstrong Whitworth A.W.14 Starling was a prototype British single-seat biplane fighter developed for the Royal Air Force in the late 1920s which unsuccessfully competed against the Bristol Bulldog. The A.W.14 Starling was developed by Armstrong Whitworth as the sole contender for Specification 28/24, for a single-seat fighter capable of operating in day and night-time conditions to replace Armstrong Whitworth's earlier Siskin. It was a single-bay sesquiplane (a biplane with the lower wing much smaller than the upper) with staggered unequal span wings. The fuselage had a bolted steel-tube structure, while the wings had steel spars and wooden ribs and were fitted with ailerons on the upper wings only. The wings used the experimental symmetrical RAF 30 aerofoil section. Armament was two synchronised .303 in (7.7 mm) Vickers machine guns.[1][2][3] Two prototypes were ordered, with the first J8027, powered by a 385 hp (287 kW) Armstrong Siddeley Jaguar VII radial engine which was flown on 12 May 1927.[2] It was underpowered, and was re-engined with a 460 hp (340 kW) Jaguar V engine but its performance remained unimpressive, with the first prototype failed to exceed 160 mph (260 km/h), well short of the required 180 mph (290 km/h),[2] while low speed handling was also poor.[4] The prototype was evaluated against the later Specification F.9/26 in February 1926, but was rejected by the RAF, who instead selected the Bristol Bulldog.[2] J8027 was returned to Armstrong Whitworth, who fitted it with new wings with a Clark YH aerofoil section and leading edge slots on the upper wings.[5] With the civil registration G-AAHC it was shown at Olympia in London in July 1929 and was cancelled from the register in December 1930.[6] The second prototype, J8028 was extensively redesigned, with a more streamlined fuselage and revised wings, which although retaining the Clark YH aerofoil section, had smaller lower wings.[7] Powered by a 525 hp (391 kW) Armstrong Siddeley Panther II engine, it first flew on 5 December 1929.[2] It was evaluated as both a land-based interceptor against Specifications F.9/26 and F.20/27[8][9] and as a naval fighter to meet the requirements of Specification N.21/26. Performance was improved but it was also unsuccessful, although it did carry out useful development work for the Armstrong Whitworth A.W.16.[2] Data from The British Fighter since 1912 [2]General characteristics Performance Armament   Aircraft of comparable role, configuration, and era  Related lists</t>
  </si>
  <si>
    <t>25 ft 2 in (7.67 m)</t>
  </si>
  <si>
    <t>31 ft 4 in (9.55 m)</t>
  </si>
  <si>
    <t>246.4 sq ft (22.89 m2)</t>
  </si>
  <si>
    <t>2,060 lb (934 kg) [10]</t>
  </si>
  <si>
    <t>3,095 lb (1,404 kg)</t>
  </si>
  <si>
    <t>1 × Armstrong Siddeley Jaguar V 14-cylinder air-cooled radial engine, 460 hp (340 kW)</t>
  </si>
  <si>
    <t>160 mph (260 km/h, 140 kn) at 10,000 ft (3,000 m)</t>
  </si>
  <si>
    <t>27,600 ft (8,400 m) [11]</t>
  </si>
  <si>
    <t>//upload.wikimedia.org/wikipedia/commons/thumb/a/a8/AW_Starling.jpg/300px-AW_Starling.jpg</t>
  </si>
  <si>
    <t>2 × 0.303 in (7.7 mm) Vickers machine guns</t>
  </si>
  <si>
    <t>7 min to 10,000 ft (3,000 m)[11]</t>
  </si>
  <si>
    <t>RAF 30</t>
  </si>
  <si>
    <t>ADI Stallion</t>
  </si>
  <si>
    <t>The ADI Stallion is a US civil utility aircraft that first flew in July 1994. It is marketed in kit form for homebuilding by Aircraft Designs Inc.[1][2][3] The Stallion is a single-engined high-winged monoplane, with wings based on those of the Lancair ES and a retractable tricycle landing gear from the Lancair IV. It has a steel-tube fuselage center section, with the remainder of the airframe of composite construction, and is designed to be powered by engines of 230–350 hp (172–261 kW). The recommended engine is the 300 hp (224 kW) Continental IO-550, but engines as powerful as the 750 hp (559 kW) Walter M601 have been used.[1][3][4] It is available in two versions, the four seat ADI Stallion and the six-seat Super Stallion.[3][5] Seven examples had been completed and flown by December 2007.[2] Data from Jane's All The World's Aircraft 2003–2004.[4]General characteristics Performance  Related development</t>
  </si>
  <si>
    <t>Light utility aircraft</t>
  </si>
  <si>
    <t>Aircraft Designs Inc</t>
  </si>
  <si>
    <t>https://en.wikipedia.org/Aircraft Designs Inc</t>
  </si>
  <si>
    <t>Martin Hollmann</t>
  </si>
  <si>
    <t>7 (2007)</t>
  </si>
  <si>
    <t>140.1 sq ft (13.00 m2)</t>
  </si>
  <si>
    <t>2,200 lb (998 kg)</t>
  </si>
  <si>
    <t>1 × Continental TSIO-550-B air-cooled turbocharged flat-six engine, 350 hp (224 kW)</t>
  </si>
  <si>
    <t>306 mph (493 km/h, 266 kn)</t>
  </si>
  <si>
    <t>2,700 mi (4,345 km, 2,346 nmi)</t>
  </si>
  <si>
    <t>32,000 ft (9,750 m)</t>
  </si>
  <si>
    <t>//upload.wikimedia.org/wikipedia/commons/thumb/0/0f/2004_Hollmann_Super_Stallion.jpg/300px-2004_Hollmann_Super_Stallion.jpg</t>
  </si>
  <si>
    <t>3,800 lb (1,784 kg)</t>
  </si>
  <si>
    <t>2,600 ft/min (13.2 m/s)</t>
  </si>
  <si>
    <t>295 mph (474 km/h, 256 kn)</t>
  </si>
  <si>
    <t>5 passengers</t>
  </si>
  <si>
    <t>71 mph (115 km/h, 62 kn)</t>
  </si>
  <si>
    <t>ANBO III</t>
  </si>
  <si>
    <t>The ANBO III was a parasol-wing monoplane training and utility aircraft designed for the Lithuanian Army in 1929. It became the first aircraft of Lithuanian design to be built in series, with two batches of four aircraft produced in 1930 and 1931. The ANBO IIIs also saw service as reconnaissance machines.[1] In early 1931 the ANBO III was flying with a 108 kW (145 hp) Walter Mars I, a nine-cylinder radial engine[2][3] but production aircraft were powered by Armstrong Siddeley Genet Major radials.[1] Data from Les Ailes April 1931[2]General characteristics Performance</t>
  </si>
  <si>
    <t>Military advanced trainer aircraft</t>
  </si>
  <si>
    <t>Karo Aviacijos Tiekimo Skyrius</t>
  </si>
  <si>
    <t>https://en.wikipedia.org/Karo Aviacijos Tiekimo Skyrius</t>
  </si>
  <si>
    <t>Antanas Gustaitis</t>
  </si>
  <si>
    <t>https://en.wikipedia.org/Antanas Gustaitis</t>
  </si>
  <si>
    <t>6.90 m (22 ft 8 in)</t>
  </si>
  <si>
    <t>2.64 m (8 ft 8 in)</t>
  </si>
  <si>
    <t>18.20 m2 (195.9 sq ft)</t>
  </si>
  <si>
    <t>580 kg (1,279 lb)</t>
  </si>
  <si>
    <t>880 kg (1,940 lb)</t>
  </si>
  <si>
    <t>1 × Walter Mars I 9-cylinder radial, 108 kW (145 hp)   at 1,800 rpm</t>
  </si>
  <si>
    <t>185 km/h (115 mph, 100 kn) at ground level</t>
  </si>
  <si>
    <t>4,800 m (15,700 ft) service</t>
  </si>
  <si>
    <t>//upload.wikimedia.org/wikipedia/commons/thumb/8/8b/Anbo3.jpg/300px-Anbo3.jpg</t>
  </si>
  <si>
    <t>ANBO II</t>
  </si>
  <si>
    <t>https://en.wikipedia.org/ANBO II</t>
  </si>
  <si>
    <t>ANBO IV</t>
  </si>
  <si>
    <t>https://en.wikipedia.org/ANBO IV</t>
  </si>
  <si>
    <t>4 hr</t>
  </si>
  <si>
    <t>12 min to 2,000 m (6,600 ft)</t>
  </si>
  <si>
    <t>https://en.wikipedia.org/Military advanced trainer aircraft</t>
  </si>
  <si>
    <t>Aeronca Arrow</t>
  </si>
  <si>
    <t>The Aeronca Model 9 Arrow was a low-wing all-metal cabin monoplane with retractable landing gear.[1] It was marketed to returning pilots from World War II[2] and unveiled in 1947 but never went into production. The single prototype (registered NX39581) was destroyed in a crash during a test flight due to propeller failure. Data from Jane's all the World's Aircraft 1947[3]General characteristics Performance   Aircraft of comparable role, configuration, and era</t>
  </si>
  <si>
    <t>Aeronca</t>
  </si>
  <si>
    <t>https://en.wikipedia.org/Aeronca</t>
  </si>
  <si>
    <t>19 ft 9 in (6.02 m)</t>
  </si>
  <si>
    <t>30 ft (9.1 m)</t>
  </si>
  <si>
    <t>137 sq ft (12.7 m2)</t>
  </si>
  <si>
    <t>850 lb (386 kg)</t>
  </si>
  <si>
    <t>1,450 lb (658 kg)</t>
  </si>
  <si>
    <t>1 × Franklin 4AC 4-cyl. horizontally-opposed air-cooled piston engine, 90 hp (67 kW)</t>
  </si>
  <si>
    <t>135 mph (217 km/h, 117 kn)</t>
  </si>
  <si>
    <t>310 mi (500 km, 270 nmi)</t>
  </si>
  <si>
    <t>550 ft/min (2.8 m/s)</t>
  </si>
  <si>
    <t>125 mph (201 km/h, 109 kn) *Landing speed (flaps)</t>
  </si>
  <si>
    <t>25 US gal (21 imp gal; 95 l)</t>
  </si>
  <si>
    <t>2.2 lb/sq ft (10.6 kg/m2)</t>
  </si>
  <si>
    <t>15.9 lb/hp (9.65 kg/kW)</t>
  </si>
  <si>
    <t>54 mph (47 kn; 87 km/h)</t>
  </si>
  <si>
    <t>ANF Les Mureaux 190</t>
  </si>
  <si>
    <t>The ANF Les Mureaux 190 was a French prototype light fighter aircraft. In response to a program created by the French Minister of Air, the ANF Les Mureaux 190 was designed by André Brunet as a light fighter. The ANF Les Mureaux 190 was an all-metal monoplane, and was first tested in July 1936, then taken to the 15th Paris Air Show in late November,[1] where it was asserted to be very manoeuvrable. However, less than a year later, the project was abandoned due to the poor quality of its engine. The ANF Les Mureax 190 was powered by a 450 hp Salmson 12 Vars inverted V-12 engine. its proposed armament consisted of a 20 mm (0.79 in) engine-mounted cannon, and two 7.7mm (.30-caliber) wing-mounted machine guns.[2] General characteristics Performance Armament</t>
  </si>
  <si>
    <t>Light fighter</t>
  </si>
  <si>
    <t>ANF Les Mureaux</t>
  </si>
  <si>
    <t>https://en.wikipedia.org/ANF Les Mureaux</t>
  </si>
  <si>
    <t>7.2 m (23 ft 7 in)</t>
  </si>
  <si>
    <t>8.38 m (27 ft 6 in)</t>
  </si>
  <si>
    <t>3 m (9 ft 10 in)</t>
  </si>
  <si>
    <t>10 m2 (110 sq ft)</t>
  </si>
  <si>
    <t>850 kg (1,874 lb)</t>
  </si>
  <si>
    <t>1,290 kg (2,844 lb)</t>
  </si>
  <si>
    <t>1 × Salmson 12 Vars 12-cylinder inverted-V air-cooled, 340 kW (450 hp)</t>
  </si>
  <si>
    <t>500 km/h (310 mph, 270 kn)</t>
  </si>
  <si>
    <t>//upload.wikimedia.org/wikipedia/commons/thumb/3/31/Mureaux_190_photo_L%27Aerophile_December_1936.jpg/300px-Mureaux_190_photo_L%27Aerophile_December_1936.jpg</t>
  </si>
  <si>
    <t>1×20mm cannon, 2×7.7mm machine guns</t>
  </si>
  <si>
    <t>https://en.wikipedia.org/Light fighter</t>
  </si>
  <si>
    <t>Grumman American AA-1</t>
  </si>
  <si>
    <t>The Grumman American AA-1 series is a family of light, two-seat aircraft. The family includes the original American Aviation AA-1 Yankee and AA-1A Trainer, the Grumman American AA-1B Trainer and TR-2, plus the Gulfstream American AA-1C Lynx and T-Cat.[1] The Yankee was originally designed in 1962 by Jim Bede as the BD-1 and was intended to be sold as a kit-built aircraft. Bede decided to certify the design under the then-new FAR Part 23 rules and offer it as a completed aircraft. No BD-1 kits were ever sold.[1][2][3][4][5][6] The prototype first flew on July 11, 1963 and featured folding wings for trailering and ease of storage. Bede formed a company, Bede Aviation Corporation, based in Cleveland Ohio, to produce the aircraft, but the BD-1 never entered production as a certified aircraft. At that time the FAA was hesitant to certify a light aircraft with folding wings. The certification process was complex and expensive and disagreements arose between Bede and the other shareholders. As a result, Bede was ousted by his business partners and the company renamed American Aviation.[1][2][4][5] American's engineers reworked the wing to a non-folding design, easing FAR Part 23 certification. Other changes included adding extended wing tips to improve rate-of-climb, an anti-servo tab on the elevator along with a centering spring system to increase longitudinal stability and stall strips to improve handling during a stall. The company designated the redesigned aircraft the AA-1 Yankee Clipper.[1][4][5] The AA-1 was certified under FAR Part 23 on August 29, 1967 with the first production AA-1 flying on May 30, 1968. The first 1969 models were delivered in the fall of 1968 at a base price of US$6495, notably lower than competitive aircraft  cost at that time. American Aviation built 459 examples of the AA-1 Yankee Clipper between 1969 and 1971 at their factory in Cleveland, Ohio.[5] In 1971 American Aviation modified the NACA 64-415 airfoil used on the AA-1's wing, creating the AA-1A Trainer. The recontoured leading edge produced softer stall characteristics and permitted lower approach speeds.  While this did tame the AA-1's sharp stall, it also reduced the cruise speed compared to the original AA-1 by 10 mph. First flight was on March 25, 1970 and 470 AA-1As were built in 1971–72.[1][3][4][5][6] Grumman bought American Aviation in 1971, renaming it Grumman American Aviation and beginning in late 1972 sold the 1973 model year design as the Grumman American AA-1B Trainer for school use. The variant designed for the personal-use market was called the TR-2 and it featured a standard radio and trim package. The AA-1B was produced until 1976. 680 AA-1Bs were produced.[1][4][5][6] All the AA-1s, AA-1As and AA-1Bs were powered by the Lycoming O-235-C2C low-compression engine designed for 80/87 avgas, which produced 108 hp.[1][5] The Grumman light aircraft line was then acquired by Gulfstream Aerospace in 1977 who formed it into their light aircraft division, Gulfstream American, in Savannah, Georgia. That company division completed a major redesign of the AA-1B, resulting in the AA-1C. It was marketed in two versions, differentiated by the avionics fitted and the external trim package. The Lynx was targeted at private owners while the T-Cat was the flying school trainer. These names were chosen to position the aircraft in the Gulfstream American line which, at that time featured the Cheetah, Tiger and the Cougar.[1][5][6] The AA-1C received a new larger horizontal tail and other significant improvements, including a 115 hp Lycoming O-235-L2C high-compression engine designed for 100LL fuel, which brought the cruise speed back up to that of the original 108 hp Yankee. 211 AA-1Cs were produced in 1977 and 1978.[1][4][5] The last AA-1C was produced by Gulfstream American in 1978.[1] Overall, 1820 AA-1 family aircraft were built between 1969 and 1978.[5] Many examples of the AA-1 series have been exported to many countries around the world. Pilots in Europe to acquire the type include those resident in Belgium, Denmark, Finland, Germany, Norway, Sweden, Switzerland and the United Kingdom. Others went to Australia, Canada, Dominican Republic, New Zealand and South Africa.[citation needed] The type certificate for the AA-1 family of aircraft is currently held by True Flight Holdings LLC who bought the assets of Tiger Aircraft on August 2, 2007.[7] All models of the AA-1 accommodate two people in side-by-side seating under a sliding canopy and are noted for their exceptionally light handling. The Yankee and its four-seater siblings, the AA-5 series, feature a unique bonded aluminum honeycomb fuselage and bonded wings that eliminate the need for rivets without sacrificing strength. The wide-track main landing gear struts are laminated fiberglass for shock absorption, marketed as the "Face Saver" design by American Aviation.[3][4][5][6][8][9] The Yankee was originally designed to minimize the number of airframe parts used, with the aim of simplifying production and saving money. As a result of this philosophy many parts were interchangeable. Due to the use of a non-tapered tubular spar, which doubled as the fuel tank, and the lack of wing washout, the wings could be exchanged left and right. The fin and horizontal stabilizers were interchangeable, as were the rudder and the elevators. The ailerons and flaps were similarly the same part. While it did succeed in making production easier, this design philosophy produced many aerodynamic compromises in the design. For instance, because the flaps were the same part as the ailerons they were too small to be effective as flaps. The lack of wing washout, necessitated by the wing interchangeability requirement, meant that stall strips had to be installed to produce acceptable stall characteristics for certification. Over time this philosophy of compromising the aerodynamics in favour of a minimized parts count was abandoned. For example, the redesign of the AA-1B into the AA-1C by Gulfstream involved wider-span elevators and horizontal stabilizers that produced better longitudinal stability, but were no longer interchangeable with the rudder and fin.[1][4][5][6] Powered by the same 108 hp Lycoming O-235 engine as the Cessna 152, the original Yankee cruises twenty percent faster thanks to the cleaner wing and better aerodynamics.[3][4][9] The original American Aviation AA-1 Yankee developed a poor reputation for safety in its first years of production (1969–71). The aircraft was designed purely to fill the role of a personal transportation and touring aircraft and not a trainer, but many of the early production models were purchased by flying schools. The appeal of the AA-1 to schools was obvious – compared to the competition, the AA-1 was faster, cost less to purchase and maintain and, most importantly, had more student-appeal with its sliding canopy and fighter-like looks.[1][3][4][5] Many of the early school accidents were related to spin-training. Once the AA-1 entered a fully developed spin and exceeded three turns, it was usually not recoverable. The AA-1 had been spin-tested as part of its certification, but in 1973 the FAA issued Airworthiness Directive 73-13-07 ordering the aircraft placarded against spins.[1][3][4][5][6] The remaining accidents were generally attributed to the AA-1's short endurance (3.3 hours), inability to use short grass strips and high approach speeds (85–90 mph). These were all different from the other school aircraft in use in that era and took some adaptation by instructors and students alike.[1][3] Today most of the AA-1s, AA-1As, Bs and Cs are in private hands. If the pilot is properly trained on the aircraft and stays within its limitations, data show that it is as safe as any other light aircraft.[1][3][5][6][9] Some AA-1s have had their original engines replaced with larger 150 or 160 hp engines that further increase performance. Other popular modifications include the addition of a dorsal strake on earlier model AA-1s to improve yaw stability or the addition of a transparent red rudder cap to fair the flashing beacon for reduced drag. Some AA-1s have been converted to taildragger configuration.[1][5][6] Data from The American Trainer Owner's Manual[8]General characteristics Performance  Related development Aircraft of comparable role, configuration, and era</t>
  </si>
  <si>
    <t>American Aviation</t>
  </si>
  <si>
    <t>https://en.wikipedia.org/American Aviation</t>
  </si>
  <si>
    <t>Jim Bede</t>
  </si>
  <si>
    <t>https://en.wikipedia.org/Jim Bede</t>
  </si>
  <si>
    <t>July 11, 1963 as BD-1 prototype</t>
  </si>
  <si>
    <t>19 ft 2.9 in (5.87 m)</t>
  </si>
  <si>
    <t>24 ft 5.5 in (7.46 m)</t>
  </si>
  <si>
    <t>6 ft 9.6 in (2.07 m)</t>
  </si>
  <si>
    <t>98 sq ft (9.11 m2)</t>
  </si>
  <si>
    <t>1,018 lb (461 kg)</t>
  </si>
  <si>
    <t>1 × Lycoming O-235-C2C flat-four engine, 108 hp (80.6 kW)</t>
  </si>
  <si>
    <t>120 kn (138 mph, 222 km/h)</t>
  </si>
  <si>
    <t>424 nmi (488 mi, 785 km) at 8,000 ft (2,438 m)</t>
  </si>
  <si>
    <t>13,750 ft (4,191 m)</t>
  </si>
  <si>
    <t>//upload.wikimedia.org/wikipedia/commons/thumb/9/96/AmericanAviationAA-1YankeeClipper06.jpg/300px-AmericanAviationAA-1YankeeClipper06.jpg</t>
  </si>
  <si>
    <t>Bede BD-1</t>
  </si>
  <si>
    <t>https://en.wikipedia.org/Bede BD-1</t>
  </si>
  <si>
    <t>765 ft/min (3.89 m/s)</t>
  </si>
  <si>
    <t>1968–1978</t>
  </si>
  <si>
    <t>108 kn (125 mph, 201 km/h)</t>
  </si>
  <si>
    <t>14.9 lb/sq ft (72.75 kg/m2)</t>
  </si>
  <si>
    <t>13.9 lb/hp (8.42 kg/kW)</t>
  </si>
  <si>
    <t>https://en.wikipedia.org/AA-5 series</t>
  </si>
  <si>
    <t>https://en.wikipedia.org/July 11, 1963 as BD-1 prototype</t>
  </si>
  <si>
    <t>169 kn (195 mph, 314 km/h)</t>
  </si>
  <si>
    <t>Armstrong Whitworth AW.681</t>
  </si>
  <si>
    <t>The Armstrong Whitworth AW.681, also known as the Whitworth Gloster 681 or  Hawker Siddeley HS.681, was a projected British long-range STOL military transport aircraft design of the early 1960s. Developed by manufacturer Armstrong Whitworth Aircraft, it was intended to be capable of achieving both Short Takeoff and Landing (STOL) and Vertical Takeoff and Landing (VTOL) performance. The AW.681 was designed to satisfy the performance specification of Operational Requirement 351, which had been heavily influenced by the NATO specification NBMR-4. Both Armstrong Whitworth and the British Aircraft Corporation vigorously competed to be awarded the contract, as well as engine manufacturing Bristol-Siddeley and Rolls-Royce Ltd to power it. Both submissions had to be revised heavily following an update to the Requirement that added VTOL performance. Armstrong Whitworth's AW.681 submission emerged as the favoured option for selection. On 5 March 1962, Armstrong Whitworth received UK Government authorisation to proceed with a detailed project study and the construction of a prototype, which was projected to fly around 1966. However, following a change in government, during February 1965, the cancellation of the HS.681 programme was announced. Despite efforts to cheapen the design by Armstrong Whitworth, culminating in the HS.802 proposal, there was no reversal of this decision. Following the AW.681's termination, it was decided to purchase American-built Lockheed Hercules as an off-the-shelf means of fulfilling the RAF's transport requirements instead. By 1960, several major British programmes in the field of military transport aircraft had been terminated or considerably curtailed, such as the Short Belfast and the Vickers V-1000; according to author Derek Woods, these outcomes had been largely due to a lack of meaningful support from their principal customer, the Royal Air Force (RAF).[1] One promising opportunity remaining was Operational Requirement 351, which called for a capable medium-range freighter to replace both the Beverley and Hastings then in service with the RAF. Officials within the service had heavily shaped the specified performance criteria of this requirement; specifically, the aircraft was to possess Short Takeoff and Landing (STOL) capabilities, which it was to perform while carrying a minimum payload of 35,000lbs.[1] In response, multiple proposals were received from various manufacturers. The British Aircraft Corporation (BAC) decided to offer two designs; the BAC.222, which was a localised development of the American Lockheed Hercules, and the indigenously-developed BAC.208, which would have been furnished with deflected-thrust engines and multiple lift fans.[2][3] According to Woods, the BAC.222 proposal possessed very strong long-term production prospects and represented an excellent solution to the requirement; he also noted that both Lockheed and BAC aggressively lobbied for its construction.[1] Armstrong Whitworth, which was by then a constituent of Hawker Siddeley Aviation, submitted their own design, designated AW.681. The company had chosen to adopt the Rolls-Royce RB.142 Medway, an in-development turbofan engine, to power the type; according to Wood, Armstrong Whitworth viewed the engine as a suitable basis for a broader programme covering both civil and military markets.[4] There was a lengthy interval between the submissions and the British government making any decisions regarding the requirement.[5] Wood observed that there was considerable pressure within the British aircraft industry for an indigenously developed design to be favoured, which had perhaps dissuaded the government from opting for a collaborative programme with the Americans despite explorations of such arrangements.[5] A second issue of the requirement called for the presence of four deflected thrust engines, which were to be suitably augmented by several lift engines housed underneath the wings to allow the aircraft to achieve a viable Vertical Takeoff and Landing (VTOL) capability. In response, Armstrong Whitworth issued multiple revisions of their AW.681 proposal to accommodate this new need; these revised submissions incorporated both vectored thrust nozzles and boundary layer control (BLC) amongst other features; there was also considerable interest in adopting the Rolls-Royce Pegasus engine.[6] BAC also revised their designs in line with the requirement change, although Wood notes that Armstrong Whitworth had already emerged as the front runner for selection around this time.[6] Following a competitive evaluation of the submissions, the AW.681 proposal was selected for further development.[7] On 5 March 1962, Julian Amery, the Aviation Minister, announced that the UK Government had authorised the go-ahead for the HS.681 and that, in addition to a detailed project study being conducted, a prototype of the aircraft was projected to perform its maiden flight sometime during 1966.[6] Around this time, it was anticipated that a total of 50 aircraft would be ordered. Furthermore, arrangements were also made for around 20 percent of the production work to be sub-contracted to Short Brothers in Belfast, Northern Ireland.[6] During 1964, following the formation of a new government dominated by the Labour Party, a review of all ongoing large military programmes was announced. During February 1965, the cancellation of the HS.681 programme was announced by the government; in its place, it would procure the American-built  Lockheed Hercules to meet the RAF's needs instead.[8] In response to the order's cancellation, Armstrong Whitworth pursued a last-minute effort, promoting the development of a non-STOL version of the HS.681, designated the HS.802. To achieve lower costs, this proposal would have adopted both the same wings and engines as had been used on the HS.801 Nimrod maritime patrol aircraft.[9][10] Wood notes that the redesign, while likely being cheaper, came at the sacrifice of the type's STOL capabilities.[10] Despite lobbying, the HS.802 failed to secure any commitments, making further development untenable; accordingly, Armstrong Whitworth shelved the project entirely. As a consequence of the cancellation, the Armstrong Whitworth factory in Coventry was closed, resulting in the loss of 5,000 jobs.[11] Wood critiqued the programme and its cancellation, attributing some responsibility to overly-ambitious requirements of the RAF that had pushed the limit of aircraft capabilities, as well as the failure to settle those requirements.[12] In its basic configuration, the AW.681 was a monoplane with a circular cross-section fuselage, featuring a swept shoulder-mounted wing and a high T-tail.[6] The rear fuselage was upswept, accommodating both sizable clamshell loading doors and a ramp; further egress was to have been provided by several side-mounted fore-and-aft cabin doors.[6] In the configuration proposed for the RAF, the AW.681 would have been able to accommodate a maximum load of 60 paratroops. The retractable main undercarriage was accommodated within large bulges on the lower sides of the fuselage.[13] The AW.681 was to have been powered by an arrangement of four Rolls-Royce RB.142 Medway turbofan engines; these would have been combined with a series of vectored thrust nozzles mounted upon pylons underneath the wings. The selection of the powerplant was subject to a considerable fight between engine manufacturers Rolls-Royce and Bristol-Siddeley. Ultimately, Armstrong Whitworth opted for the RB.174-11 model of the Medway, which was projected to generate a maximum thrust of 13,800lb, although more powerful models would have attained around 20,000lb according to Rolls-Royce.[14] For improved STOL/VTOL performance, deflectors were to be installed around the engines.[15] As designed, the AW.681 was set to feature boundary layer control (BLC), which would have used blown flaps mounted upon the leading edges of the wing; the ailerons, flaps, and slats would all have been operated using blown air.[6] The combination of BLC and thrust vectoring would have provided the AW.681 with a high degree of STOL performance, which could be achieved exclusively using its Medway engines. To achieve further performance gains, the use of both water injection and reheat were proposed options.[6] One proposed variant of the AW.681 would have been capable of VTOL performance, albeit requiring extensive alterations in order to achieve this. In one configuration, it would have been powered by an additional eighteen 6,000 pounds-force (27,000 N) RB.162-64 lift engines in addition to its four Medway engines.[6] Alternatively, the Medway engines could have been replaced by four Bristol Siddeley Pegasus ducted-flow turbofan engines, the same power plant as used on the Harrier Jump Jet. The specific version of the Pegasus projected for use was 5 or 6, which would have been rated at around 18,000 pounds-force (80,000 N).[16] Both approaches were proposed as being capable of obtaining a realistic VTOL capability. Data from Armstrong Whitworth Aircraft since 1913[17]General characteristics Performanceabove 25,000 ft (7,600 m)   Aircraft of comparable role, configuration, and era  Related lists</t>
  </si>
  <si>
    <t>Projected STOL Military transport</t>
  </si>
  <si>
    <t>104 ft 2 in (31.75 m)</t>
  </si>
  <si>
    <t>134 ft 0 in (40.84 m)</t>
  </si>
  <si>
    <t>37 ft 10 in (11.53 m)</t>
  </si>
  <si>
    <t>2,250 sq ft (209 m2)</t>
  </si>
  <si>
    <t>181,200 lb (82,191 kg)</t>
  </si>
  <si>
    <t>4 × Rolls-Royce Medway turbofans with thrust deflection, 13,790 lbf (61.3 kN) thrust each</t>
  </si>
  <si>
    <t>Mach 0.71</t>
  </si>
  <si>
    <t>4,800 mi (7,700 km, 4,200 nmi)</t>
  </si>
  <si>
    <t>//upload.wikimedia.org/wikipedia/commons/thumb/5/5f/AW.681.JPG/300px-AW.681.JPG</t>
  </si>
  <si>
    <t>Project cancelled in February 1965</t>
  </si>
  <si>
    <t>35,000 lb (16,000 kg)</t>
  </si>
  <si>
    <t>https://en.wikipedia.org/Projected STOL Military transport</t>
  </si>
  <si>
    <t>Comp Air 12</t>
  </si>
  <si>
    <t>The Comp Air CA12 is a turboprop-powered civil utility aircraft, currently under development. Comp Air is seeking certification. It is configured as a conventional, low-wing monoplane with tricycle undercarriage.  The first flight was on April 14, 2007. General characteristics Performance Avionics Sebastian Communication / OP Technologies  Related development     This article on an aircraft of the 2000s is a stub. You can help Wikipedia by expanding it.</t>
  </si>
  <si>
    <t>Comp Air</t>
  </si>
  <si>
    <t>https://en.wikipedia.org/Comp Air</t>
  </si>
  <si>
    <t>41 ft 5 in (12.62 m)</t>
  </si>
  <si>
    <t>300 sq ft (28 m2)</t>
  </si>
  <si>
    <t>5,880 lb (2,667 kg)</t>
  </si>
  <si>
    <t>1 × Honeywell TPE331-14GR turboprop, 1,650 hp (1,230 kW)</t>
  </si>
  <si>
    <t>2,535 nmi (2,917 mi, 4,695 km)</t>
  </si>
  <si>
    <t>10,800 lb (4,899 kg)</t>
  </si>
  <si>
    <t>2,800 ft/min (14 m/s) at gross weight</t>
  </si>
  <si>
    <t>300 kn (350 mph, 560 km/h)</t>
  </si>
  <si>
    <t>8 to 10</t>
  </si>
  <si>
    <t>35 lb/sq ft (170 kg/m2)</t>
  </si>
  <si>
    <t>73 kn (84 mph, 135 km/h)</t>
  </si>
  <si>
    <t>Kolb Kolbra</t>
  </si>
  <si>
    <t>The Kolb Kolbra and King Kolbra are a family of American tandem two seater, high wing, strut-braced, pusher configuration, conventional landing gear-equipped ultralight aircraft that are produced in kit form by New Kolb Aircraft of London, Kentucky and intended for amateur construction.[1][2][3][4] The Kolbra was intended as a dual control, ultralight trainer and was created  by combining the front half of a Firefly fuselage with the  rear fuselage cage of the Slingshot. The front fuselage was then widened by 10.5 in (27 cm) to allow more room for the pilot's feet. The King Kolbra has a wide fuselage front, similar to the Mark III whereas the Kolbra has a pointed nose.[4] The Kolbra's factory standard engine was the 64 hp (48 kW) Rotax 582 engine, placing it in the Ultralight Trainer category, but it could be equipped with the  80 hp (60 kW) Rotax 912UL or the 80 hp (60 kW) Jabiru 2200 in the Experimental - Amateur-built category. The King Kolbra's standard engine was the Jabiru 2200.[1][2][3][4] Both aircraft feature a forward fuselage of welded 4130 steel tubing, mated to an aluminum tailboom. The horizontal stabilizer, tail fin and wings are also constructed of riveted aluminum tubing and feature full-span flaperons. All flying surfaces are covered in doped aircraft fabric. The wings and horizontal tail are quick-folding for storage and ground transport. The landing gear is sprung tubing for the main gear, with a steerable sprung tailwheel.[1][2][3][4] Data from Kitplanes and Bethea[1][2][3][4]General characteristics Performance Avionics   Aircraft of comparable role, configuration, and era</t>
  </si>
  <si>
    <t>New Kolb Aircraft</t>
  </si>
  <si>
    <t>https://en.wikipedia.org/New Kolb Aircraft</t>
  </si>
  <si>
    <t>King Kolbra - 2 (2003)Kolbra - 2 (2003)</t>
  </si>
  <si>
    <t>24 ft 0 in (7.32 m)</t>
  </si>
  <si>
    <t>29 ft 0 in (8.84 m)</t>
  </si>
  <si>
    <t>6 ft 10 in (2.08 m)</t>
  </si>
  <si>
    <t>156 sq ft (14.5 m2)</t>
  </si>
  <si>
    <t>496 lb (225 kg)</t>
  </si>
  <si>
    <t>1 × Rotax 582 twin cylinder, two-stroke aircraft engine, 64 hp (48 kW)</t>
  </si>
  <si>
    <t>180 mi (300 km, 160 nmi)</t>
  </si>
  <si>
    <t>Kolb Firefly, Kolb Slingshot</t>
  </si>
  <si>
    <t>https://en.wikipedia.org/Kolb Firefly, Kolb Slingshot</t>
  </si>
  <si>
    <t>1,000 ft/min (5.1 m/s)</t>
  </si>
  <si>
    <t>75 mph (121 km/h, 65 kn)</t>
  </si>
  <si>
    <t>10 US gallons (38 litres)</t>
  </si>
  <si>
    <t>+4/-2</t>
  </si>
  <si>
    <t>Kaiser-Fleetwings A-39</t>
  </si>
  <si>
    <t>The Kaiser-Fleetwings A-39 was a project by Kaiser-Fleetwings in the 1942–1943 period for an attack aircraft powered by a single Pratt &amp; Whitney R-2800 radial engine. It was to be armed with four .50 caliber machine guns and two 37 mm cannons, along with up to 3,000 pounds (1,400 kg) of bombs.[1] The A-39 was canceled before any prototypes were built.[1] Data from Johnson 2012[1]General characteristics Armament   Aircraft of comparable role, configuration, and era  Related lists  This article on an aircraft of the 1940s is a stub. You can help Wikipedia by expanding it.</t>
  </si>
  <si>
    <t>Ground-attack aircraft</t>
  </si>
  <si>
    <t>Kaiser-Fleetwings</t>
  </si>
  <si>
    <t>https://en.wikipedia.org/Kaiser-Fleetwings</t>
  </si>
  <si>
    <t>42 ft 9 in (13.03 m)</t>
  </si>
  <si>
    <t>55 ft 9 in (16.99 m)</t>
  </si>
  <si>
    <t>1 × Pratt &amp; Whitney R-2800 radial engine, 2,100 hp (1,600 kW)</t>
  </si>
  <si>
    <t>20,500 lb (9,299 kg)</t>
  </si>
  <si>
    <t>Huff-Daland TA-2</t>
  </si>
  <si>
    <t>The Huff-Daland TA-2 was an American biplane trainer designed by the Huff-Daland Aero Corporation in the early 1920s for the America Army Air Service. The TA-2 was a development of the Huff-Daland HD.4 Bridget with a 140 hp (100 kW) ABC Wasp radial engine. Three prototypes (one for static tests and two fliers) were ordered for evaluation at McCook Field. The two flying examples were later rebuilt with a re-designed fuselage, balanced rudder, smaller wings and a 90 hp (67 kW) Curtiss OX-5 engine. One aircraft was later re-engined with a Lawrance J-1 radial engine. The TA-2 was re-designed with a 200 hp (150 kW) Lawrance J-1 engine and re-designated the Huff-Daland AT-6, one prototype only was built. Data from American airplanes: Huff-Daland[1]General characteristics</t>
  </si>
  <si>
    <t>Trainer</t>
  </si>
  <si>
    <t>Huff-Daland</t>
  </si>
  <si>
    <t>https://en.wikipedia.org/Huff-Daland</t>
  </si>
  <si>
    <t>Huff-Daland TA-6</t>
  </si>
  <si>
    <t>24 ft 2 in (7.37 m)</t>
  </si>
  <si>
    <t>30 ft 10 in (9.40 m)</t>
  </si>
  <si>
    <t>1,765 lb (801 kg)</t>
  </si>
  <si>
    <t>1 × ABC Wasp 7-cyl. air-cooled radial piston engine, 170 hp (130 kW)</t>
  </si>
  <si>
    <t>//upload.wikimedia.org/wikipedia/commons/thumb/0/05/Huff-Daland_TA-2.jpg/300px-Huff-Daland_TA-2.jpg</t>
  </si>
  <si>
    <t>America Army Air Service</t>
  </si>
  <si>
    <t>https://en.wikipedia.org/America Army Air Service</t>
  </si>
  <si>
    <t>https://en.wikipedia.org/Huff-Daland TA-6</t>
  </si>
  <si>
    <t>Jodel D18</t>
  </si>
  <si>
    <t>The Jodel D18 is a French ultralight aircraft, designed and produced by Jodel.[1][2][3] The original amateur-built category D18 was adapted to comply with the Fédération Aéronautique Internationale microlight rules with the addition of larger flaps and renamed the D185. Both the D18 and D185 feature a cantilever low wing, two seats in a side-by-side enclosed cockpit configuration, fixed conventional landing gear and a single engine in tractor configuration.[1][2] A tricycle landing gear-equipped version is designated D19 for the amateur-built category and D195 for the microlight category.[1][2] All the aircraft in the series are all made with a wooden structure, covered in doped aircraft fabric. The 7.50 m (24.6 ft) span wing employs polyhedral configuration with the outer wing panels exhibiting much greater dihedral. Engines used include the 85 hp (63 kW) Jabiru 2200 four-stroke powerplant as well as Rotax, Limbach Flugmotoren and 58 hp (43 kW) Volkswagen 1600 automotive engines.[1][2][3] Data from Bayerl[1]General characteristics Performance</t>
  </si>
  <si>
    <t>Jodel</t>
  </si>
  <si>
    <t>https://en.wikipedia.org/Jodel</t>
  </si>
  <si>
    <t>{'D18': 'iginal design for the amateur-built category.[1][2]', 'D185': 'del with tailwheel landing gear and larger flaps for the European microlight category.[1][2]', 'D19': 'del with tricycle landing gear for the amateur-built category.[1]', 'D195': 'del with tricycle landing gear and larger flaps for the European microlight category.[1][2]'}</t>
  </si>
  <si>
    <t>7.50 m (24 ft 7 in)</t>
  </si>
  <si>
    <t>10.5 m2 (113 sq ft)</t>
  </si>
  <si>
    <t>230 kg (507 lb)</t>
  </si>
  <si>
    <t>1 × Jabiru 2200 four cylinder, air-cooled, four stroke aircraft engine, 63 kW (85 hp)</t>
  </si>
  <si>
    <t>//upload.wikimedia.org/wikipedia/commons/thumb/b/bb/Jodel_D18%2C_Private_JP7611653.jpg/300px-Jodel_D18%2C_Private_JP7611653.jpg</t>
  </si>
  <si>
    <t>6 m/s (1,200 ft/min)</t>
  </si>
  <si>
    <t>220 km/h (140 mph, 120 kn)</t>
  </si>
  <si>
    <t>65 litres (14 imp gal; 17 US gal)</t>
  </si>
  <si>
    <t>60 km/h (37 mph, 32 kn)</t>
  </si>
  <si>
    <t>Jurca Sirocco</t>
  </si>
  <si>
    <t>The Jurca MJ-5 Sirocco (named for the Sirocco wind)  is a two-seat sport aircraft designed in France in the early 1960s and marketed for homebuilding.[1] It is one of many wooden homebuilt designs from Romanian born designer Marcel Jurca. Jurca, a Henschel Hs 129 pilot in World War II marketed the plans in Canada and America through Falconar Aviation.[2] It is a low-wing cantilever monoplane of conventional configuration and wooden construction throughout.[3] The tandem seats are enclosed by a bubble canopy, and the tailwheel undercarriage can be built as either fixed or with retractable main units. Marcel Jurca died on 19 October 2001, at which time plans were still available from the designer's web site. Plans are supplied by Avions Marcel Jurca[4] and Manna Aviation of Australia.[5] Data from Jane's All the World's Aircraft 1993–94[9]General characteristics Performance</t>
  </si>
  <si>
    <t>Sport aircraft</t>
  </si>
  <si>
    <t>Homebuilt</t>
  </si>
  <si>
    <t>https://en.wikipedia.org/Homebuilt</t>
  </si>
  <si>
    <t>Marcel Jurca</t>
  </si>
  <si>
    <t>https://en.wikipedia.org/Marcel Jurca</t>
  </si>
  <si>
    <t>&gt;80</t>
  </si>
  <si>
    <t>{'MJ-5': 'sic variant', 'MJ-50 Windy': 'l-metal version with retractable landing gear (never built)', 'MJ-51 Sperocco': 'Special Sirocco") - performance version with wing taken from the Jurca Gnatsum', 'MJ-52 Zéphyr': 'nglish: Zephyr wind) - utility version with converted Volkswagen automotive engine or Continental A65', 'MJ-53 Autan': 'nglish: Autan wind) - version with side-by-side seating - two built', 'MJ-55 Biso': 'nglish: Biso wind) - aerobatic version with the wings of the Jurca Gnatsum without flaps. It had a smaller tail and a fixed aluminium blade landing gear. Only one was built, with a 134\xa0kW (180\xa0hp) Lycoming engine. First flown in 1998, it crashed in 2000 due to gluing errors in construction.[8]'}</t>
  </si>
  <si>
    <t>6.15 m (20 ft 2 in)</t>
  </si>
  <si>
    <t>2.80 m (9 ft 2 in) (tail up)</t>
  </si>
  <si>
    <t>10.00 m2 (107.6 sq ft)</t>
  </si>
  <si>
    <t>430 kg (948 lb)</t>
  </si>
  <si>
    <t>1 × Textron Lycoming O-235-C2B air-cooled flat-four engine, 86 kW (115 hp)</t>
  </si>
  <si>
    <t>//upload.wikimedia.org/wikipedia/commons/thumb/a/a9/MJ5_Sirocco_F_POIL.JPG/300px-MJ5_Sirocco_F_POIL.JPG</t>
  </si>
  <si>
    <t>Jurca Tempete</t>
  </si>
  <si>
    <t>https://en.wikipedia.org/Jurca Tempete</t>
  </si>
  <si>
    <t>680 kg (1,499 lb)</t>
  </si>
  <si>
    <t>4 hr 20 min</t>
  </si>
  <si>
    <t>4 min to 1,000 m (3,280 ft)</t>
  </si>
  <si>
    <t>215 km/h (134 mph, 116 kn)</t>
  </si>
  <si>
    <t>200 m (656 ft)</t>
  </si>
  <si>
    <t>80 km/h (50 mph, 43 kn)</t>
  </si>
  <si>
    <t>250 m (820 ft)</t>
  </si>
  <si>
    <t>Kamov Ka-90</t>
  </si>
  <si>
    <t>The Kamov Ka-90 is a projected high-speed helicopter built by Kamov, a model of which was displayed at the HeliRussia 2008 trade show in April 2008. The concept is a hybrid design, flying like a helicopter for takeoff and landing and an aeroplane in cruise flight. The company's general designer Sergei Mikheyev said that the project was started in 1985. Although not developed at that time, it was under consideration in 2008.[1] In December 2017, Oleg Zheltov, the head of the Kamov Design Bureau confirmed that the work on the Ka-90 is underway and that the current stage of development includes research on design models and in wind tunnels.[citation needed]  This Russia-related article is a stub. You can help Wikipedia by expanding it.This aircraft-related article is a stub. You can help Wikipedia by expanding it.This engineering-related article is a stub. You can help Wikipedia by expanding it.</t>
  </si>
  <si>
    <t>High-speed plane-helicopter hybrid</t>
  </si>
  <si>
    <t>//upload.wikimedia.org/wikipedia/commons/thumb/9/93/Kamov_Ka-90.png/300px-Kamov_Ka-90.png</t>
  </si>
  <si>
    <t>Design study for competition</t>
  </si>
  <si>
    <t>Kawasaki KAQ-1</t>
  </si>
  <si>
    <t>The Kawasaki KAQ-1 is a small, radio controlled target drone aircraft. A 72 horsepower (54 kW) engine allowed the KAQ-1 to reach speeds up to 220 mph (350 km/h) and fly for over 250 miles (400 km). The main purpose of the KAQ-1 drone was to train fighter pilots in the use of air-to-air missiles and to train anti-aircraft gunners on the ground. The KAQ-1 was launched from a ramp to  known altitudes and if destroyed, a parachute rigged to the engine mounts would allow the engine to be recovered and reused. The drone was used in the 1950s by the armed forces of both the America and Japan. Data from Data from Castle Air Museum's KAQ-1 web page. [1]General characteristics Performance This article on an unmanned aerial vehicle is a stub. You can help Wikipedia by expanding it.</t>
  </si>
  <si>
    <t>Aerial Target Drone</t>
  </si>
  <si>
    <t>1950s</t>
  </si>
  <si>
    <t>11 ft 6 in (3.51 m)</t>
  </si>
  <si>
    <t>2 ft 7 in (0.79 m)</t>
  </si>
  <si>
    <t>1 × McCulloch 4318A 4-cyl. air-cooled horizontally-opposed piston engine, 75 hp (56 kW)</t>
  </si>
  <si>
    <t>190 kn (220 mph, 350 km/h)</t>
  </si>
  <si>
    <t>238 nmi (274 mi, 441 km)</t>
  </si>
  <si>
    <t>//upload.wikimedia.org/wikipedia/commons/thumb/1/13/Kawasaki_KAQ-1_Drone.jpg/300px-Kawasaki_KAQ-1_Drone.jpg</t>
  </si>
  <si>
    <t>America, Japan</t>
  </si>
  <si>
    <t>https://en.wikipedia.org/America, Japan</t>
  </si>
  <si>
    <t>342 lb (155 kg)</t>
  </si>
  <si>
    <t>https://en.wikipedia.org/Aerial Target Drone</t>
  </si>
  <si>
    <t>Howard DGA-3</t>
  </si>
  <si>
    <t>The Howard DGA-3 "Pete", a.k.a. "Damned Good Airplane – 3", "Baker Special", and "Little Audrey" was the third aircraft built by Ben Howard, and the first in a series of racing aircraft. Howard claimed that the aircraft was so fast from his use of "Go Grease".[1] The DGA-3 was started as a side project based on getting the best performing aircraft using a Wright Gipsy engine Howard had available. The aircraft went from the drawing board to completion in eight months. The fuselage was made of welded steel tubing with aircraft fabric covering. The control surfaces were wood with plywood covering. The cockpit was sized to an absolute minimum. The axle between wheels was shaped like an airfoil, producing some of the lift. In 1947, "Pete" was rebuilt as the "Baker Special" with a Continental engine for midget racing. The aircraft was rebuilt once again by the Experimental Aircraft Association founder Paul Poberezny as "Little Audey". The aircraft was mounted with Luscombe wings and a Continental A-75.[2] In 1953 "Pete" was rebuilt as a homebuilt sportsplane "Little Audrey". The aircraft flew until 1981. It was last owned and flown jointly by Victor Edwin Zinn and Walter Fritz who based the aircraft in Noblesville Indiana.  After being slightly damaged in a runaway airplane incident Zinn and Fritz, both active EAA members elected to donate the aircraft to the EAA museum.[3]  It was once in the collection of the Crawford Auto-Aviation Museum.[4] A restoration was performed and the aircraft was donated to the EAA Airventure Museum in Oshkosh, Wisconsin in 1991.[5] Data from Sport AviationGeneral characteristics Performance   Aircraft of comparable role, configuration, and era</t>
  </si>
  <si>
    <t>Racing aircraft</t>
  </si>
  <si>
    <t>Ben Howard, Gordon Israel</t>
  </si>
  <si>
    <t>https://en.wikipedia.org/Ben Howard, Gordon Israel</t>
  </si>
  <si>
    <t>17 ft 9 in (5.41 m)</t>
  </si>
  <si>
    <t>20 ft 1 in (6.12 m)</t>
  </si>
  <si>
    <t>63 sq ft (5.9 m2)</t>
  </si>
  <si>
    <t>669 lb (303 kg)</t>
  </si>
  <si>
    <t>900 lb (408 kg)</t>
  </si>
  <si>
    <t>1 × Wright Gipsy engine 326 cu. in. Inline four cylnder, 90 hp (67 kW)</t>
  </si>
  <si>
    <t>//upload.wikimedia.org/wikipedia/commons/thumb/3/31/Howard_DGA-3.jpg/300px-Howard_DGA-3.jpg</t>
  </si>
  <si>
    <t>M6</t>
  </si>
  <si>
    <t>14.3 lb/sq ft (70 kg/m2)</t>
  </si>
  <si>
    <t>https://en.wikipedia.org/Racing aircraft</t>
  </si>
  <si>
    <t>Jabiru J170</t>
  </si>
  <si>
    <t>The Jabiru J170 is an Australian ultralight and light-sport aircraft, designed and produced by Jabiru Aircraft. The aircraft is supplied as a kit for amateur construction or as a complete ready-to-fly-aircraft.[1][2][3] The J170 was derived from the Jabiru J160, by using the J160 fuselage and the wings from the Jabiru J430 plus a bigger elevator to give it a better rate of climb at higher density altitudes. It was designed to comply with the US light-sport aircraft rules at a gross weight of 600 kg (1,323 lb). The J170 features a strut-braced high-wing with winglets, a two-seats-in-side-by-side configuration enclosed cockpit, fixed tricycle landing gear and a single engine in tractor configuration.[1][2][4][5] The aircraft is made from composites. Its 9.66 m (31.7 ft) span wet wing has an area of 9.56 m2 (102.9 sq ft), a fuel capacity of 135 litres (30 imp gal; 36 US gal) and flaps. The standard engine available is the 85 hp (63 kW) Jabiru 2200 four-stroke powerplant.[1][2][5][6] The J170 complies with both the US light-sport rules and United Kingdom BCAR Section "S" requirements.[1][2] In Canada it qualifies as an Advanced Ultralight at a gross weight of 560 kg (1,235 lb)[7] Data from Bayerl and Jabiru Aircraft[1][6]General characteristics Performance</t>
  </si>
  <si>
    <t>Ultralight aircraft and Light-sport aircraft</t>
  </si>
  <si>
    <t>Jabiru Aircraft</t>
  </si>
  <si>
    <t>https://en.wikipedia.org/Jabiru Aircraft</t>
  </si>
  <si>
    <t>400 (2011)</t>
  </si>
  <si>
    <t>5.775 m (18 ft 11 in)</t>
  </si>
  <si>
    <t>9.66 m (31 ft 8 in)</t>
  </si>
  <si>
    <t>2.300 m (7 ft 7 in)</t>
  </si>
  <si>
    <t>9.56 m2 (102.9 sq ft)</t>
  </si>
  <si>
    <t>600 kg (1,323 lb)</t>
  </si>
  <si>
    <t>240 km/h (150 mph, 130 kn)</t>
  </si>
  <si>
    <t>1,910 km (1,190 mi, 1,030 nmi)</t>
  </si>
  <si>
    <t>4,600 m (15,000 ft)</t>
  </si>
  <si>
    <t>//upload.wikimedia.org/wikipedia/commons/thumb/0/0a/Jabiru_J-170_Bundaberg_Vabre.jpg/300px-Jabiru_J-170_Bundaberg_Vabre.jpg</t>
  </si>
  <si>
    <t>In production (2012)</t>
  </si>
  <si>
    <t>Jabiru J160</t>
  </si>
  <si>
    <t>https://en.wikipedia.org/Jabiru J160</t>
  </si>
  <si>
    <t>2-bladed wood/composite, 1.52 m (5 ft 0 in) diameter</t>
  </si>
  <si>
    <t>2.5 m/s (500 ft/min)</t>
  </si>
  <si>
    <t>Australia</t>
  </si>
  <si>
    <t>135 litres (30 imp gal; 36 US gal)</t>
  </si>
  <si>
    <t>62.8 kg/m2 (12.9 lb/sq ft)</t>
  </si>
  <si>
    <t>https://en.wikipedia.org/Ultralight aircraft and Light-sport aircraft</t>
  </si>
  <si>
    <t>https://en.wikipedia.org/Australia</t>
  </si>
  <si>
    <t>72 km/h (45 mph, 39 kn) full flaps</t>
  </si>
  <si>
    <t>Kinney HRH</t>
  </si>
  <si>
    <t>The Kinney HRH (Hot Rod Helicopter) is an American helicopter that was designed by Robert Kinney and produced by Vortech, Inc in the form of plans for amateur construction. The aircraft was first shown at Sun 'n Fun in 2002.[1][2] The HRH was designed to comply with the US experimental – amateur-built rules. It features a single main rotor, a single-seat enclosed cockpit with a windshield, skid-type landing gear and a four-cylinder, air-cooled, four-stroke, 165 hp (123 kW) Subaru EJ25 automotive engine. It is the high power to weight ratio that gives the aircraft its name.[1][2] The aircraft fuselage is made from a mix of welded 4130 steel tube and bolted-together aluminum tubing, with a composite cabin shell. Its 25 ft (7.6 m) diameter two-bladed Waitman composite rotor has a chord of 8 in (20 cm). The tail rotor has a 46 in (117 cm) diameter. The aircraft has an empty weight of 1,000 lb (454 kg) and a gross weight of 1,350 lb (612 kg), giving a useful load of 350 lb (159 kg). With full fuel of 18.5 U.S. gallons (70 L; 15.4 imp gal) the payload is 239 kg (527 lb). The HRH can hover in ground effect at 7,000 ft (2,134 m) and out of ground effect at 5,000 ft (1,524 m)[1][2] By January 2013 there was one example, the 2001 prototype, registered in the America with the Federal Aviation Administration.[3] Data from Bayerl and Vortech[1][2]General characteristics Performance</t>
  </si>
  <si>
    <t>Helicopter</t>
  </si>
  <si>
    <t>Vortech, Inc</t>
  </si>
  <si>
    <t>https://en.wikipedia.org/Vortech, Inc</t>
  </si>
  <si>
    <t>Robert Kinney</t>
  </si>
  <si>
    <t>7 ft 3 in (2.21 m)</t>
  </si>
  <si>
    <t>1,350 lb (612 kg)</t>
  </si>
  <si>
    <t>1 × Subaru EJ25 four cylinder, air-cooled, four stroke automotive engine, 165 hp (123 kW)</t>
  </si>
  <si>
    <t>103 mph (166 km/h, 90 kn)</t>
  </si>
  <si>
    <t>10,000 ft (3,000 m)</t>
  </si>
  <si>
    <t>Plans available (2013)</t>
  </si>
  <si>
    <t>790 ft/min (4 m/s)</t>
  </si>
  <si>
    <t>2 hours</t>
  </si>
  <si>
    <t>90 mph (140 km/h, 78 kn)</t>
  </si>
  <si>
    <t>18.5 U.S. gallons (70 L; 15.4 imp gal)</t>
  </si>
  <si>
    <t>https://en.wikipedia.org/Helicopter</t>
  </si>
  <si>
    <t>115 mph (185 km/h, 100 kn)</t>
  </si>
  <si>
    <t>5.55 ft (1.69 m)</t>
  </si>
  <si>
    <t>Hurel-Dubois HD.10</t>
  </si>
  <si>
    <t>The Hurel-Dubois HD.10 was a French research aircraft first flown in 1948 to investigate Maurice Hurel's ideas about high aspect ratio wings. It was a single-seat monoplane with retractable tricycle undercarriage and twin tails, featuring a very high aspect-ratio wing of 32.5:1. This was mounted above the aircraft's enclosed cockpit and braced with struts. Construction was of metal throughout. Between 1948 and 1954, this aircraft accumulated some 218 hours 27 minutes of flight time and is now preserved in the Musée de l'Air et de l'Espace in Paris.  Data from aviafrance[1]General characteristics Performance</t>
  </si>
  <si>
    <t>Research aircraft</t>
  </si>
  <si>
    <t>Hurel-Dubois</t>
  </si>
  <si>
    <t>https://en.wikipedia.org/Hurel-Dubois</t>
  </si>
  <si>
    <t>5.15 m (16 ft 11 in)</t>
  </si>
  <si>
    <t>12.00 m (39 ft 4 in)</t>
  </si>
  <si>
    <t>1.55 m (5 ft 1 in)</t>
  </si>
  <si>
    <t>4.50 m2 (48.4 sq ft) [2]</t>
  </si>
  <si>
    <t>1 × Praga D air-cooled flat four, 56 kW (75 hp)</t>
  </si>
  <si>
    <t>250 km/h (160 mph, 130 kn)</t>
  </si>
  <si>
    <t>//upload.wikimedia.org/wikipedia/commons/thumb/3/36/Hurel_Bois_10_Musee_du_Bourget_P1020240.JPG/300px-Hurel_Bois_10_Musee_du_Bourget_P1020240.JPG</t>
  </si>
  <si>
    <t>Kawanishi K6K</t>
  </si>
  <si>
    <t>The Kawanishi K6K was a prototype Japanese training aircraft built by the Kawanishi Aircraft Company in the late 1930s. The K6K was a 2-seat twin-float biplane with a welded steel-tube fuselage, covered in fabric, light alloy and steel wing covered in fabric and monocoque floats built from light alloy. It was conceived in response to an Imperial Japanese Navy requirement for an intermediate-level training seaplane. The first flight of the K6K occurred on 30 April 1938, but flight tests revealed poor alighting characteristics, so the K6K was not ordered into production.[1] Data from Japanese Aircraft, 1910-1941[1]General characteristics Performance 2 Hyphenated trailing letter (-J, -K, -L, -N or -S) denotes design modified for secondary role</t>
  </si>
  <si>
    <t>Floatplane trainer</t>
  </si>
  <si>
    <t>Kawanishi Aircraft Company</t>
  </si>
  <si>
    <t>https://en.wikipedia.org/Kawanishi Aircraft Company</t>
  </si>
  <si>
    <t>9.3 m (30 ft 6 in)</t>
  </si>
  <si>
    <t>12.2 m (40 ft 0 in)</t>
  </si>
  <si>
    <t>4 m (13 ft 1 in)</t>
  </si>
  <si>
    <t>30 m2 (320 sq ft)</t>
  </si>
  <si>
    <t>1,300 kg (2,866 lb)</t>
  </si>
  <si>
    <t>1,800 kg (3,968 lb)</t>
  </si>
  <si>
    <t>1 × Nakajima Kotobuki 2-Kai-1 9-cylinder air-cooled radial piston engine to 460 to 580 hp (340 to 430 kW)</t>
  </si>
  <si>
    <t>232 km/h (144 mph, 125 kn)</t>
  </si>
  <si>
    <t>IJN Air Service</t>
  </si>
  <si>
    <t>https://en.wikipedia.org/IJN Air Service</t>
  </si>
  <si>
    <t>2-bladed fixed pitch propeller</t>
  </si>
  <si>
    <t>3,000 m (9,800 ft) in 11 minutes</t>
  </si>
  <si>
    <t>60 kg/m2 (12 lb/sq ft)</t>
  </si>
  <si>
    <t>5.3 kg/kW (8.7 lb/hp)</t>
  </si>
  <si>
    <t>Just Superstol</t>
  </si>
  <si>
    <t>The Just SuperSTOL is an American STOL amateur-built aircraft, designed and produced by Just Aircraft of Walhalla, South Carolina. The aircraft is supplied as a kit for amateur construction.[1][2] The Superstol is a development of the Just Highlander and differs by the addition of automatic leading edge slats, a long stroke air shock  robust landing gear with 29 in (74 cm) tundra tires, Fowler flaps and a newly designed tailplane. The resulting design features a strut-braced high-wing, a two-seats-in-side-by-side configuration enclosed cockpit accessed by doors, fixed conventional landing gear and a single engine in tractor configuration.[1] It is designed for operation on rough airfields.[3][4] The aircraft fuselage is made from welded 4130 steel tubing, while the wing uses an aluminum spar and aluminum ribs, all covered in doped aircraft fabric. The wings are supported by "V" struts with jury struts and can be folded for ground transportation or storage without the need for disconnecting fuel lines or control connections. Standard engines available include the 80 hp (60 kW) Rotax 912UL, the 100 hp (75 kW) Rotax 912ULS or Rotax 912iS, the 115 hp (86 kW) Rotax 914, 85 hp (63 kW) Jabiru 2200, the 120 hp (89 kW) Jabiru 3300 and the 80 hp (60 kW) Volkswagen air-cooled engine, four-stroke powerplants. The aircraft can take-off and land in under 150 ft (46 m)[1][4][5] Data from Kitplanes,[1] Just Aircraft[2][5] and Flying (magazine)[3][8]General characteristics</t>
  </si>
  <si>
    <t>Just Aircraft</t>
  </si>
  <si>
    <t>https://en.wikipedia.org/Just Aircraft</t>
  </si>
  <si>
    <t>19 ft 10 in (6.05 m)</t>
  </si>
  <si>
    <t>30 ft 1 in (9.17 m)</t>
  </si>
  <si>
    <t>8 ft (2.4 m)</t>
  </si>
  <si>
    <t>132 sq ft (12.3 m2)</t>
  </si>
  <si>
    <t>750 lb (340 kg)</t>
  </si>
  <si>
    <t>1 × Rotax 912ULS four cylinder, liquid and air-cooled, four stroke aircraft engine, 100 hp (75 kW)</t>
  </si>
  <si>
    <t>450 mi (720 km, 390 nmi)</t>
  </si>
  <si>
    <t>//upload.wikimedia.org/wikipedia/commons/thumb/a/a9/JustHighlander.jpg/300px-JustHighlander.jpg</t>
  </si>
  <si>
    <t>In production (2019)</t>
  </si>
  <si>
    <t>Just Highlander</t>
  </si>
  <si>
    <t>https://en.wikipedia.org/Just Highlander</t>
  </si>
  <si>
    <t>2-bladed Catto, 6 ft 10 in (2.08 m) diameter</t>
  </si>
  <si>
    <t>100 mph (161 km/h, 87 kn)</t>
  </si>
  <si>
    <t>24 U.S. gallons (91 L; 20 imp gal)</t>
  </si>
  <si>
    <t>32–37 mph (52–59 km/h, 28–32 kn)</t>
  </si>
  <si>
    <t>120 mph (193 km/h, 104 kn)</t>
  </si>
  <si>
    <t>Rumpler C.VIII</t>
  </si>
  <si>
    <t>The Rumpler C.VIII was a German single-engine biplane advanced trainer manufactured by Rumpler Flugzeugwerke, in Berlin Johannisthal in 1917. The C.VIII variant was developed with the intention of providing an operational trainer for aircrews nearing the end of their training with particular emphasis on the observers' curriculum of gunnery, observation, radio and photography. The aircraft was close to standards applicable to full military operation but could also be operated economically. A strategic need for improved and intensified training in connection with an ultimate offensive on the Western Front in March 1918 existed. To facilitate this higher standard of training, the C.VIII was introduced towards the end of 1917 with the Flieger Ersatz Abteilungen, i.e. Flying Training Units. Data from German Aircraft of the First World War,[1] Suomen Ilmavoimat I 1918-27[2]General characteristics Performance Armament     Related lists</t>
  </si>
  <si>
    <t>Advanced trainer</t>
  </si>
  <si>
    <t>8 m (26 ft 3 in)</t>
  </si>
  <si>
    <t>36.2 m2 (390 sq ft)</t>
  </si>
  <si>
    <t>874 kg (1,927 lb)</t>
  </si>
  <si>
    <t>1,374 kg (3,029 lb)</t>
  </si>
  <si>
    <t>× Argus As III 6-cylinder water-cooled in-line piston engine, 134 kW (180 hp)</t>
  </si>
  <si>
    <t>4,000 m (13,000 ft)</t>
  </si>
  <si>
    <t>1x fixed-forward-firing synchronised 7.92 mm (0.312 in) LM 08 Spandau machine gun ; 1x flexibly mounted 7.92 mm (0.312 in) Parabellum MG 14 machine-gun in the rear cockpit</t>
  </si>
  <si>
    <t>approx. 4 hours</t>
  </si>
  <si>
    <t>1924 (Finland)</t>
  </si>
  <si>
    <t>50 kg (110 lb) of bombs</t>
  </si>
  <si>
    <t>https://en.wikipedia.org/1917</t>
  </si>
  <si>
    <t>LuftstreitkräfteFinnish Air Force</t>
  </si>
  <si>
    <t>https://en.wikipedia.org/LuftstreitkräfteFinnish Air Force</t>
  </si>
  <si>
    <t>https://en.wikipedia.org/1924 (Finland)</t>
  </si>
  <si>
    <t>Vickers Vampire</t>
  </si>
  <si>
    <t>The Vickers F.B.26 Vampire was a British single-seat pusher biplane fighter built by Vickers during the First World War. Four were built by Vickers at Bexleyheath, one of these was subsequently modified to become the F.B.26A. The design was a development of the earlier Vickers F.B.12 prototypes;[2] and was a two-bay biplane with a  high-mounted nacelle for the pilot and  an initial armament of two .303 in (7.7 mm) Lewis Guns. Behind this was a water-cooled 200 hp (150 kW) Hispano-Suiza engine driving the propeller. The tailplane was mounted on four booms with a single fin and rudder.  After modifications to the radiator layout and wing structure and re-armed with  three Lewis guns in an Eeman mounting capable of firing up at a 45° angle to engage enemy bombers from below, being numbered B1484, the FB.26 was passed to the Aeroplane and Armament Experimental Establishment at Martlesham Heath for evaluation. The prototype was destroyed on 25 August 1917 when Harold Barnwell, the Vickers test pilot failed to recover from a spin.[3] A second aircraft, B1486, was built and was operated first by No. 39 Squadron at Woodford  and then passed to No. 141 Squadron of the Royal Flying Corps in February 1918. Service evaluation was unfavorable: although performance was satisfactory, its handling qualities were poor.[3] A third aircraft, B1485, powered by a 230 hp (170 kW) Bentley rotary engine and modified for ground-attack was built in 1918 but by the time it was built the Sopwith Salamander had already been ordered for production and development was abandoned. Three further aircraft had been ordered and allocated service numbers but it is not known whether any of these were built.[3] Data from Vickers Aircraft since 1908 [4]General characteristics Performance Armament</t>
  </si>
  <si>
    <t>Vickers</t>
  </si>
  <si>
    <t>https://en.wikipedia.org/Vickers</t>
  </si>
  <si>
    <t>May 1917 [1]</t>
  </si>
  <si>
    <t>23 ft 5 in (7.14 m)</t>
  </si>
  <si>
    <t>9 ft 5 in (2.87 m)</t>
  </si>
  <si>
    <t>267 sq ft (24.8 m2)</t>
  </si>
  <si>
    <t>1,470 lb (667 kg)</t>
  </si>
  <si>
    <t>2,030 lb (921 kg)</t>
  </si>
  <si>
    <t>1 × Hispano-Suiza 8 water-cooled V-8, 200 hp (150 kW)</t>
  </si>
  <si>
    <t>121 mph (195 km/h, 105 kn) at 5,000 ft (1,500 m)</t>
  </si>
  <si>
    <t>20,500 ft (6,200 m)</t>
  </si>
  <si>
    <t>//upload.wikimedia.org/wikipedia/commons/thumb/8/87/Vickers_F.B.26_Vampire_front_quarter_view.jpg/300px-Vickers_F.B.26_Vampire_front_quarter_view.jpg</t>
  </si>
  <si>
    <t>Vickers F.B.12</t>
  </si>
  <si>
    <t>https://en.wikipedia.org/Vickers F.B.12</t>
  </si>
  <si>
    <t>2 × 0.303 in (7.7 mm) Lewis Guns</t>
  </si>
  <si>
    <t>3 hr</t>
  </si>
  <si>
    <t>10 min to 10,000 ft (3,000 m)</t>
  </si>
  <si>
    <t>31 ft 6 in (9.60 m)</t>
  </si>
  <si>
    <t>22,500 ft (6,900 m)</t>
  </si>
  <si>
    <t>Jabiru J250</t>
  </si>
  <si>
    <t>The Jabiru J250 is one model in a large family of two and four seat Australian light aircraft developed as touring aircraft and provided in kit form by Jabiru Aircraft.[1][2] The aircraft was also assembled and sold in the US by Jabiru USA[3] as a Light Sport Aircraft (LSA). The J250 is constructed from composite materials. The 30 ft (9.1 m) span high wing is strut-braced. The standard engine is the 120 hp (89 kW) Jabiru 3300 six cylinder, horizontally opposed, four stroke aircraft engine. The tricycle landing gear has optional wheel pants. The two-seat cabin features a width of 44 in (112 cm). The J250 shares the same fuselage as the four-seat J450 model, the difference being that the rear seats are not installed  on the J250. As a result, the baggage area in the J250 is among the largest in its class.  data from Jabiru[4] Data from Jabiru Pacific [6]General characteristics Performance</t>
  </si>
  <si>
    <t>Light Sport Aircraft Homebuilt</t>
  </si>
  <si>
    <t>{'Jabiru J160': '', 'Jabiru J170': ' light-sport aircraft two-seat model derived from the J160.[1]', 'Jabiru J200': '', 'Jabiru J230': 'two-seater, designed as a US light-sport aircraft, with a large baggage compartment behind the seats.[1][5]', 'Jabiru J250': '', 'Jabiru J400': 'ur seat version powered by a 120\xa0hp (89\xa0kW) Jabiru 3300 engine and marketed circa 2004.[2]', 'Jabiru J430': 'four seater version of the J230 with two seats in the former baggage compartment.[1]', 'Jabiru J450': '', 'Jabiru SP': 'o seat version for the US light-sport aircraft market, powered by a 120\xa0hp (89\xa0kW) Jabiru 3300 engine and marketed circa 2004. The SP has a cruise speed of 213\xa0km/h (132\xa0mph)[2]', 'Jabiru UL': 'o seat version for the European microlight category powered by an 80\xa0hp (60\xa0kW) Jabiru 2200 engine and marketed circa 2004. The SP has a cruise speed of 185\xa0km/h (115\xa0mph)[2]'}</t>
  </si>
  <si>
    <t>21 ft 5 in (6.53 m)</t>
  </si>
  <si>
    <t>120 sq ft (11 m2)</t>
  </si>
  <si>
    <t>840 lb (381 kg)</t>
  </si>
  <si>
    <t>1 × Jabiru 3300 6 cylinder, 4 stroke piston engine, 120 hp (89 kW)</t>
  </si>
  <si>
    <t>138 kn (159 mph, 256 km/h)</t>
  </si>
  <si>
    <t>800 nmi (920 mi, 1,480 km)</t>
  </si>
  <si>
    <t>//upload.wikimedia.org/wikipedia/commons/thumb/d/d3/Jabiru_J250_Light_Sport_Aircraft.jpg/300px-Jabiru_J250_Light_Sport_Aircraft.jpg</t>
  </si>
  <si>
    <t>Jabiru J230</t>
  </si>
  <si>
    <t>5 ft (1.5 m) diameter</t>
  </si>
  <si>
    <t>120 kn (140 mph, 220 km/h)</t>
  </si>
  <si>
    <t>480 lb (220 kg) useful load</t>
  </si>
  <si>
    <t>11.0 lb/sq ft (54 kg/m2)</t>
  </si>
  <si>
    <t>4.3 kg/kW</t>
  </si>
  <si>
    <t>45 kn (52 mph, 83 km/h)</t>
  </si>
  <si>
    <t>Jabiru J430</t>
  </si>
  <si>
    <t>The Jabiru J430 is one model in a large family of two- and four-seat Australian light aircraft developed as a touring aircraft and provided in kit form by Jabiru Aircraft.[1][2] The J430 is constructed from composite materials. The 31.3 ft (9.5 m) span high wing is strut-braced and features winglets. The standard engine is the 120 hp (89 kW) Jabiru 3300 six-cylinder, horizontally opposed, four-stroke aircraft engine. The tricycle landing gear has optional wheel pants. The four-seat cabin features a width of 44 in (112 cm). Construction time from the factory-supplied kit is reported to be 600 hours. Twenty-five examples were completed and flying by the end of 2011.[1] data from Jabiru[3] Data from Jabiru Pacific [6]General characteristics Performance</t>
  </si>
  <si>
    <t>{'Jabiru J200': '', 'Jabiru J230': 'two-seat version of the J430, designed as a US light-sport aircraft, with a large baggage compartment behind the seats.[1][4][5]', 'Jabiru J250': 'del similar to the J450, with the back seat removed to give a large cargo area.[5]', 'Jabiru J400': 'ur-seat version powered by a 120\xa0hp (89\xa0kW) Jabiru 3300 engine and marketed circa 2004.[2][5]', 'Jabiru J430': 'four-seater version of the J230 with two seats in the former baggage compartment.[1][5]', 'Jabiru J450': 'ur seat model.[5]', 'Jabiru SP': 'o-seat version for the US light-sport aircraft market, powered by a 120\xa0hp (89\xa0kW) Jabiru 3300 engine and marketed circa 2004. The SP has a cruise speed of 213\xa0km/h (132\xa0mph)[2]', 'Jabiru UL': 'o-seat version for the European microlight category powered by an 80\xa0hp (60\xa0kW) Jabiru 2200 engine and marketed circa 2004. The UL has a cruise speed of 185\xa0km/h (115\xa0mph)[2]'}</t>
  </si>
  <si>
    <t>6.55 m (21 ft 5.8 in)</t>
  </si>
  <si>
    <t>9.433 m (30 ft 11 in)</t>
  </si>
  <si>
    <t>2.40 m (7 ft 10 in)</t>
  </si>
  <si>
    <t>9.34 m2 (100.5 sq ft)</t>
  </si>
  <si>
    <t>340 kg (748 lb)</t>
  </si>
  <si>
    <t>1 × Jabiru 3300 6 cylinder, 4 stroke piston engine, 89.5 kW (120 hp)</t>
  </si>
  <si>
    <t>256 km/h (160 mph, 140 kn)</t>
  </si>
  <si>
    <t>1,480 km (920 mi, 800 nmi)</t>
  </si>
  <si>
    <t>//upload.wikimedia.org/wikipedia/commons/thumb/8/8d/Jabiru_J430_-_experimental.JPG/300px-Jabiru_J430_-_experimental.JPG</t>
  </si>
  <si>
    <t>760 kg (1,675 lb)</t>
  </si>
  <si>
    <t>1.52 m (5 ft 0 in) diameter 2-bladed Wooden/Composite</t>
  </si>
  <si>
    <t>222 km/h (138 mph, 120 kn)</t>
  </si>
  <si>
    <t>3 passengers</t>
  </si>
  <si>
    <t>74.7 kg/m2 (15.3 lb/sq ft)</t>
  </si>
  <si>
    <t>4.3 kg/kW (12.8 lb/hp )</t>
  </si>
  <si>
    <t>92 km/h (57 mph, 50 kn)</t>
  </si>
  <si>
    <t>+ 3.8g - 1.9g</t>
  </si>
  <si>
    <t>Keystone XO-15</t>
  </si>
  <si>
    <t>The Keystone XO-15 was an American prototype observation aircraft, built by the Keystone Aircraft Corporation for the America Army Air Corps, First flown in 1930, only a single prototype was built.[1] Data from [1]General characteristics Performance Armament   Aircraft of comparable role, configuration, and era  Related lists This aircraft of the 1930s article is a stub. You can help Wikipedia by expanding it.</t>
  </si>
  <si>
    <t>Observation aircraft</t>
  </si>
  <si>
    <t>Keystone Aircraft Corporation</t>
  </si>
  <si>
    <t>https://en.wikipedia.org/Keystone Aircraft Corporation</t>
  </si>
  <si>
    <t>27 ft 1 in (8.26 m)</t>
  </si>
  <si>
    <t>37 ft 3 in (11.35 m)</t>
  </si>
  <si>
    <t>9 ft 9 in (2.97 m)</t>
  </si>
  <si>
    <t>1,776 lb (806 kg)</t>
  </si>
  <si>
    <t>2,518 lb (1,142 kg)</t>
  </si>
  <si>
    <t>1 × Wright R-790 radial piston engine , 236 hp (176 kW)</t>
  </si>
  <si>
    <t>119 mph (192 km/h, 103 kn)</t>
  </si>
  <si>
    <t>18,625 ft (5,677 m)</t>
  </si>
  <si>
    <t>95 mph (153 km/h, 83 kn)</t>
  </si>
  <si>
    <t>Kari-Keen 90 Sioux Coupe</t>
  </si>
  <si>
    <t>The Kari-Keen 90 Sioux coupe was a two-seat cabin monoplane.[1] Kari-Keen was an automotive luggage producer that started in the growing aviation business in 1929. Production of the Sioux coupe began in 1929 and ended on 1 August 1933. The first model, the Kari-Keen 60 Sioux Coup, featured a 60 hp (45 kW) Velie M-5 engine. 22 aircraft were built without a type certificate. In 1930, six more model 90s were built with a type certificate. In 1931, the Sioux Aircraft Corporation bought the company assets, changing the name of the Kari-Keen 90 into the Sioux Coupe 90.[2] The Kari-Keen 90 Sioux Coupe was designed by Swen Swanson and was a two-seat side-by-side high-wing monoplane with conventional landing gear. The wing was fully cantilevered, with skylights built in. The fuel tank sat above the pilot's head and was part of the leading edge. Ole Fahlin built all the propellers and test-flew the aircraft.[3] Data from FAA TCDS, Sport AviationGeneral characteristics Performance   Aircraft of comparable role, configuration, and era</t>
  </si>
  <si>
    <t>Sport monoplane</t>
  </si>
  <si>
    <t>Kari-Keen Aircraft Corp, Sioux Aircraft Corporation</t>
  </si>
  <si>
    <t>https://en.wikipedia.org/Kari-Keen Aircraft Corp, Sioux Aircraft Corporation</t>
  </si>
  <si>
    <t>Swen Swanson</t>
  </si>
  <si>
    <t>https://en.wikipedia.org/Swen Swanson</t>
  </si>
  <si>
    <t>150 sq ft (14 m2)</t>
  </si>
  <si>
    <t>1,580 lb (717 kg)</t>
  </si>
  <si>
    <t>1 × Warner Scarab Radial, 110 hp (82 kW)</t>
  </si>
  <si>
    <t>//upload.wikimedia.org/wikipedia/commons/thumb/5/5a/Kari-Keen_90.jpg/300px-Kari-Keen_90.jpg</t>
  </si>
  <si>
    <t>2-bladed Ole Fahlin</t>
  </si>
  <si>
    <t>1929-1933</t>
  </si>
  <si>
    <t>66 kn (76 mph, 122 km/h)</t>
  </si>
  <si>
    <t>Eieffel 385</t>
  </si>
  <si>
    <t>25 US gallons (95 l; 21 imp gal)</t>
  </si>
  <si>
    <t>https://en.wikipedia.org/Sport monoplane</t>
  </si>
  <si>
    <t>Howard DGA-6</t>
  </si>
  <si>
    <t>The Howard DGA-6 was a pioneer racing plane, nicknamed "Mister Mulligan". It was the only airplane ever designed for the specific purpose of winning the Bendix Trophy. The plane was designed and developed by Ben Howard and Gordon Israel, who later became an engineer for the Grumman Aircraft Engineering Corporation. Mister Mulligan was designed to fly the entire length of the race nonstop and at high altitude. Neither had ever been done before. Mister Mulligan won the trophy, and thus changed the way in which long distance airplanes were designed.[1] The Bendix Trophy was a cross-country race from the west coast to the site of the National Air Races in Cleveland, Ohio, and typically was the starting event of the week-long aviation festival. The Thompson Trophy was awarded to the winner of the unlimited division in closed-course pylon racing at the National Air Races. The sole original DGA-6 was constructed in 1934 in the defunct factory of the American Eagle-Lincoln Aircraft based at Fairfax Airport in Kansas City, Missouri.[2] It featured a steel tube fuselage with a plywood-skinned wing. Howard freely admitted he was inspired by "seeing the Monocoupe from the wrong end" during air races; The DGA-6 can thus be termed an "overgrown Monocoupe". While en route to the 1934 air races, oxygen and fuel system problems caused an off-field landing, which damaged the landing gear and propeller. The aircraft could not be repaired in time and missed the 1934 season.[1] In the 1935 Bendix race the aircraft was loaded with 300 gallons of gasoline, 30 gallons of oil and oxygen equipment for two, giving it the ability to fly for seven hours at 22,000 feet (6,700 m). At that load the aircraft required 1,500 feet (460 m) of runway and had an initial climb rate of close to 2000 ft/min.[3] Howard and Israel flew the DGA-6 in the 30 August 1935 Bendix Trophy race and won with a speed of 238.70 miles per hour, and Harold Neumann racing the DGA-6 flew at 220.19 mph (354.36 km/h) in winning the 2 September 1935 Thompson Trophy race at the 1935 National Air Races. No other pilot or single aircraft had ever won both races.[4] Howard's DGA-6 also had the distinction of being the only racer during the golden age of airshows to evolve into a successful commercial production aircraft, first as the Howard DGA-8 and DGA-9, and later the DGA-11 and DGA-12.[1][3] Howard's engineering advantage was his low-drag airframe and the use of the 850-horsepower (630 kW) Pratt &amp; Whitney Wasp radial. The fuel capacity of the four-seat Mister Mulligan made the difference in the Bendix race, as Howard and Israel beat Roscoe Turner by less than a minute, thanks to two fewer fueling stops in the race from Burbank, California, to Cleveland, although Turner's 1,000 hp (750 kW) Pratt &amp; Whitney R-1690 Hornet on his Wedell-Williams Model 44 racer gave him the power advantage. Mister Mulligan broke Wedell-Williams' three-year streak of wins in the Bendix. By the end of the week, Howard and his DGA-6 replaced Wedell-Williams as the rising star of aviation by upsetting defending champion Turner in the Thompson race after he was forced out. Newspapers hailed the 1935 event as the "Ben Howard National Air Races".[1] Unfortunately, the DGA-6's days on the national air race scene were limited. The next year, Howard and his wife Maxine were injured when Mister Mulligan lost a propeller blade and crash-landed near Crownpoint, New Mexico during the latter stages of the 1936 Bendix (New York–Los Angeles) race. Howard recovered from the serious injuries resulting from the crash, but lost a leg in the accident and Mister Mulligan was destroyed.[5]  Roscoe Turner met a similar fate, ground-looping on a rough field in Texas. The misfortunes of Howard and Turner opened the way for Arkansan Louise Thaden in her Beechcraft Model 17 Staggerwing to become the first woman to win a national air trophy. The success of Mister Mulligan led to the formation of the Howard Aircraft Corporation on January 1, 1937. Thirty-four years after the accident, racing enthusiast, Bob Reichardt tracked down Mister Mulligan's crash site and was surprised to find most of the parts were still in usable condition, protected by local dry, mountain climate.[6] With the salvaged parts as patterns, Reichardt was able to recreate Mister Mulligan, but was killed in 1977[7] while performing a timed run over the Tonopah, Nevada dry lake.[8] A second replica DGA-6 was built by Jim Younkin of Springdale, Arkansas. Younkin and "Bud" Dake also designed and built the Mullicoupe, an original design utilizing features of both Mister Mulligan and the Monocoupe 90 that inspired it. Another derivative aircraft is the Dickenson-Howard DGA-21, built by Bruce Dickenson of Santa Paula, California. It is based on design features of the DGA-6 (including the Pratt &amp; Whitney R-1340 Wasp engine) and the DGA-15, and its DGA-21 designation is simply "6 + 15". Data from Some Damn Good Airplanes[9]General characteristics Performance</t>
  </si>
  <si>
    <t>Air racing</t>
  </si>
  <si>
    <t>25 ft 1 in (7.65 m)</t>
  </si>
  <si>
    <t>31 ft 8 in (9.65 m)</t>
  </si>
  <si>
    <t>8 ft 11 in (2.72 m)</t>
  </si>
  <si>
    <t>150.7 sq ft (14.00 m2)</t>
  </si>
  <si>
    <t>2,600 lb (1,179 kg)</t>
  </si>
  <si>
    <t>4,100 lb (1,860 kg) (normal)</t>
  </si>
  <si>
    <t>1 × Pratt &amp; Whitney Wasp air-cooled radial engine, 500 hp (370 kW)</t>
  </si>
  <si>
    <t>287 mph (462 km/h, 249 kn) (racing)</t>
  </si>
  <si>
    <t>21,000 ft (6,400 m)</t>
  </si>
  <si>
    <t>//upload.wikimedia.org/wikipedia/commons/thumb/6/63/Mister_Mulligan.jpg/300px-Mister_Mulligan.jpg</t>
  </si>
  <si>
    <t>5,300 lb (2,404 kg) (racing)</t>
  </si>
  <si>
    <t>231 mph (372 km/h, 201 kn)</t>
  </si>
  <si>
    <t>https://en.wikipedia.org/Air racing</t>
  </si>
  <si>
    <t>Piper PA-48 Enforcer</t>
  </si>
  <si>
    <t>The Piper PA-48 Enforcer is an American turboprop-powered light close air support aircraft built by Piper in the 1970s. It is a development of the World War II-era North American P-51 Mustang fighter.  The Enforcer concept was originally created and flown as the Cavalier Mustang by David Lindsay, owner of Cavalier Aircraft, in response to the America Air Force PAVE COIN program, but Cavalier did not have the manufacturing abilities to mass-produce the Enforcer, so the program was sold to Piper by Lindsay in 1970. In 1968, Cavalier Aircraft owner/founder David Lindsay began developing a highly modified version of the Cavalier Mustang for use as a counter-insurgency aircraft. Cavalier initially mated a Rolls-Royce Dart 510 turboprop to a Mustang II airframe.  This privately funded prototype was also intended for the same CAS/COIN mission that the Mustang II was built for. The Turbo Mustang III had radically increased performance, along with an associated increase in payload and decrease in cost of maintenance, and was equipped with Bristol ceramic armor[clarification needed] to protect the engine, airframe, and pilot. Despite numerous sales attempts to the America Air Force, neither the U.S. military nor any foreign operators purchased the Turbo Mustang III. Seeking a company with mass production capability, the Turbo Mustang III, renamed the "Enforcer", was sold to Piper Aircraft in late 1970. Cavalier Aircraft Corp. was closed in 1971 so the founder/owner, David Lindsay, could help continue develop the Enforcer concept with Piper. Piper was able to lease a Lycoming T55-L-9 engine from the USAF (the engine Lindsay wanted initially) and flew the aircraft some 200+ hours. In 1971, Piper built two Enforcers by heavily modifying two existing Mustang airframes, fitting them with Lycoming YT55-L-9A turboprop engines along with numerous other significant modifications. One airframe was a single seat (called the PE-1 and FAA registered as N201PE), the other a dual-control aircraft (the PE-2, registered N202PE). Prior to the Pave COIN evaluation, N202PE was lost in a crash off the Florida coast on 12 July 1971 due to flutter caused by a Piper-modified elevator trim tab. Although the Enforcer performed well in the 1971–1972 Pave COIN test flown by USAF pilots, Piper failed to secure a USAF contract. In 1984, with a $US12 million appropriation from Congress, Piper built two new Enforcers, giving the new prototypes the designation PA-48. These aircraft were evaluated by the USAF, but flown only by Piper test pilots. For another eight years, Piper and Lindsay lobbied Congress to force the Air Force to officially re-evaluate the Enforcer. Eventually in the 1979 defense bill $11.9 million was allocated for Piper to build two new prototypes and for the Air Force to perform another flight evaluation. Since the Enforcer was never in the Air Force inventory, it was not given an official military designation and did not receive a serial number. Instead, it carried the Piper designation PA-48 and the FAA registration numbers N481PE and N482PE.[1] By the time the PA-48s were completed, they shared less than 10 percent of their structure with the P-51, and were longer and larger. The PA-48 Enforcer was a completely new aircraft. The two PA-48s were tested during 1983 and 1984 at Eglin Air Force Base, Florida, and Edwards Air Force Base, California. As in the Pave COIN tests of 1971, the PA-48s were found to perform well in their intended role, but the Air Force again decided not to purchase the aircraft. Of the four prototype aircraft produced, two still exist. In 2014, PA-48 N482PE completed restoration and is on display at the Air Force Flight Test Museum at Edwards Air Force Base.[2] N481PE has been fully restored and is currently in storage at the National Museum of the America Air Force at Wright-Patterson Air Force Base near Dayton, Ohio. Update, N481PE is now at the Pima Air Museum, Tucson Arizona. Data from Jane's All The World's Aircraft 1982–83[3]General characteristics Performance Armament Related development Aircraft of comparable role, configuration, and era  Related lists</t>
  </si>
  <si>
    <t>Counter-insurgency aircraft</t>
  </si>
  <si>
    <t>34 ft 2 in (10.41 m)</t>
  </si>
  <si>
    <t>41 ft 4 in (12.60 m) (including tip tanks)</t>
  </si>
  <si>
    <t>8 ft 9 in (2.67 m)</t>
  </si>
  <si>
    <t>245 sq ft (22.8 m2)</t>
  </si>
  <si>
    <t>7,200 lb (3,266 kg)</t>
  </si>
  <si>
    <t>7,885 lb (3,577 kg) (operating weight)</t>
  </si>
  <si>
    <t>1 × Lycoming YT55-L-9 turboprop, 2,445 shp (1,823 kW)   (eshp)</t>
  </si>
  <si>
    <t>345 mph (555 km/h, 300 kn) at 15,000 ft (4,570 m)</t>
  </si>
  <si>
    <t>66,000 ft (20,000 m)</t>
  </si>
  <si>
    <t>//upload.wikimedia.org/wikipedia/commons/thumb/5/57/Piper_PA48_Enforcer_USAF.jpg/300px-Piper_PA48_Enforcer_USAF.jpg</t>
  </si>
  <si>
    <t>North American P-51 MustangCavalier Mustang</t>
  </si>
  <si>
    <t>https://en.wikipedia.org/North American P-51 MustangCavalier Mustang</t>
  </si>
  <si>
    <t>14,000 lb (6,350 kg)</t>
  </si>
  <si>
    <t>4-bladed Aeroproducts propeller, 11 ft 6 in (3.51 m) diameter</t>
  </si>
  <si>
    <t>2,500 ft/min (13 m/s)</t>
  </si>
  <si>
    <t>253 mph (407 km/h, 220 kn)</t>
  </si>
  <si>
    <t>424 US gal (353 imp gal; 1,610 L) internal fuel;</t>
  </si>
  <si>
    <t>https://en.wikipedia.org/Counter-insurgency aircraft</t>
  </si>
  <si>
    <t>114 mph (183 km/h, 99 kn)</t>
  </si>
  <si>
    <t>402 mph (647 km/h, 349 kn)</t>
  </si>
  <si>
    <t>Six with a capacity of 5,680 lb (2,580 kg) total</t>
  </si>
  <si>
    <t>460 mi (740 km, 400 nmi) (combat radius)</t>
  </si>
  <si>
    <t>Javelin Wichawk</t>
  </si>
  <si>
    <t>The Javelin Wichawk is a sporting biplane designed in the America in the early 1970s and marketed in plan form for amateur construction. The Wichawk is a conventional design with staggered single-bay wings of equal span braced with N-struts and having fixed, tailwheel undercarriage. The pilot and a single passenger sit in side-by-side configuration in an open cockpit, but the plans make allowances for the aircraft to be built in two- or three-seat tandem configuration instead. The fuselage and empennage are of welded steel tube construction, with the wings built with wooden spars and aluminium alloy ribs, all covered in doped aircraft fabric. Some 250 sets of plans had been sold by 1987, with 14 aircraft known to be flying by then. In January 2014 nine examples were registered in the America with the Federal Aviation Administration, but a total of 18 had been registered at one time.[1] General characteristics Performance</t>
  </si>
  <si>
    <t>Javelin Aircraft Company</t>
  </si>
  <si>
    <t>https://en.wikipedia.org/Javelin Aircraft Company</t>
  </si>
  <si>
    <t>Dave Blanton</t>
  </si>
  <si>
    <t>https://en.wikipedia.org/Dave Blanton</t>
  </si>
  <si>
    <t>at least 18 (2014)</t>
  </si>
  <si>
    <t>19 ft 3 in (5.87 m)</t>
  </si>
  <si>
    <t>7 ft 2 in (2.18 m)</t>
  </si>
  <si>
    <t>185 sq ft (17.2 m2)</t>
  </si>
  <si>
    <t>1,280 lb (580 kg)</t>
  </si>
  <si>
    <t>2,000 lb (907 kg)</t>
  </si>
  <si>
    <t>1 × Lycoming O-360 , 180 hp (134 kW)</t>
  </si>
  <si>
    <t>140 mph (225 km/h, 120 kn)</t>
  </si>
  <si>
    <t>1,700 ft/min (8.6 m/s)</t>
  </si>
  <si>
    <t>Just Escapade</t>
  </si>
  <si>
    <t>The Just Escapade is a single-engine, high-wing light aircraft, seating two in side-by-side configuration. It was jointly developed in the America and the United Kingdom in the early 2000s and by 2010 some 145 Escapades and its "bush plane" variant, the Highlander, had been built and many more kits sold. The Escapade design can be traced back to that of the Avid Flyer, via the Denney Kitfox and Reality Easy Raider,[1] marrying the Easy Raider's wing to a stretched Kitfox Lite fuselage. The key differences between the two types are the Escapade's side-by-side seating in a widened cabin, dual controls, and the option of a tricycle undercarriage[2]  It was developed jointly in the America and United Kingdom by Just Aircraft and Reality Aircraft respectively,[3] the American prototype flying in February 2003, four months before its British counterpart. These prototypes differed to fit into local classifications.[2] The Escapade has a Chromoloy steel frame and is largely fabric covered. The wings have constant chord, ending in Hoerner-type wingtips; the trailing edges are aluminum. The ailerons and flaps have glass fiber leading edges. The wings are braced to the lower fuselage longerons with V-form struts and vertical jury struts. The fuselage is polygonal in section, sloping inwards above and below the center line, with a flat aluminum upper surface that slopes upwards from the tail to the wing trailing edge, at the rear of the cabin. The empennage is conventional, the low aspect ratio tailplane with its swept leading edge and rounded elevators located at the top of the fuselage. There is a portside flight-adjustable elevator trim tab with optional electric drive.  The unbalanced rudder extends to the keel, moving in a V-shaped gap between the elevators.[2] The seating is under the leading edge of the wing with a cabin roof window in the wing center section. Access is through side transparencies. Engine options include several Rotax or Jabiru units in the 37-89 kW (50-120 hp) range, driving two- or three-blade propellers and enclosed in a cowling manufactured from composite materials. Both undercarriage versions have the main wheels on faired-in V-form struts mounted on the lower fuselage longerons, with rubber-sprung half axles fixed to a compression frame. The conventional tailwheel is steerable but the alternative nose wheel castors freely, though a steerable version is planned.[2] The Highlander version, intended for rough airstrips and marketed only in the America, is designed to fly slowly and has a more robust undercarriage. Its wing has a 3 ft (910 mm)  greater span, with vortex generators over the whole upper leading edge, and the fin is square cornered and 8 in (200 mm) taller. Its tail control surfaces are horn balanced and increased in area. The Highlander always has the conventional undercarriage, strengthened, with tundra tires and enhanced brakes. A 99 hp (74 kW) Rotax 912 ULS engine is fitted and allows a maximum takeoff weight of 1,320 lbs (598 kg).[2] The Jabiru-engined United Kingdom prototype Escapade gained its permit to fly in September 2003 and the SLA prototype received British Civil Aircraft Rules section S approval from the Light Aircraft Association in April 2008. The Highlander was introduced in 2004.[2] The Escapade made its first public appearance in the America at the Sun 'n Fun airshow at Lakeland, Florida in April 2003 and in the United Kingdom at the Popular Flying Association International Rally at Kemble in July. The type was Grand Champion lightplane at the following year's Sun 'n Fun. By mid-2010 some 230 kits had been produced, with more than 65 Escapades and 80 Highlanders built and flown.[2] In early 2012 there were 34 Escapades on the United Kingdom register.[4] One ex-United Kingdom aircraft had by 2010 moved to the Irish Republic register.[5] As of January 2019 there are four Highlanders registered in New Zealand.[6] [Notes 1] Data from Jane's All the World's Aircraft 2011/12[2]General characteristics Performance</t>
  </si>
  <si>
    <t>Two seat ultralight aircraft</t>
  </si>
  <si>
    <t>Just Aircraft LLCReality Aircraft Ltd</t>
  </si>
  <si>
    <t>https://en.wikipedia.org/Just Aircraft LLCReality Aircraft Ltd</t>
  </si>
  <si>
    <t>230 kits, all variants, by mid-2010</t>
  </si>
  <si>
    <t>{'Escapade': 'andard version, with range of engines, including the 100\xa0hp (75\xa0kW) Rotax 912ULS, the 115\xa0hp (86\xa0kW) turbocharged Rotax 914, 85\xa0hp (63\xa0kW) Jabiru 2200 and the  120\xa0hp (89\xa0kW) Jabiru 3300 powerplants.,[7] choice of undercarriage; kits sold in both the America and United Kingdom; 65 flown by 2010.', 'Escapade Two': 'rsion built by Escapade Aircraft of Salisbury, United Kingdom. The original Escapade model was renamed Escapade Two from 2011 to differentiate it from the single-seat version.[8]', 'Highlander': 'rger wing, with anti-stall devices; larger fin and elevators; balanced tail control surfaces; strengthened conventional undercarriage. Engines are the 100\xa0hp (75\xa0kW) Rotax 912ULS, the 115\xa0hp (86\xa0kW) turbocharged Rotax 914, 85\xa0hp (63\xa0kW) Jabiru 2200 and the  120\xa0hp (89\xa0kW) Jabiru 3300 powerplants.[7] Kits sold in the America only.[8]  80 flown by 2010.', 'Just Superstol': 'velopment of the Highlander with leading edge slats and robust landing gear.[9]'}</t>
  </si>
  <si>
    <t>19 ft 0 in (5.79 m) excluding propeller.  Wings folded 19 ft 2 in (5.84 m)</t>
  </si>
  <si>
    <t>28 ft 6 in (8.69 m)</t>
  </si>
  <si>
    <t>5 ft 9 in (1.75 m) with tailwheel undercarriage</t>
  </si>
  <si>
    <t>108.0 sq ft (10.03 m2)</t>
  </si>
  <si>
    <t>562 lb (255 kg) UK; US, 615 lb (279 kg)</t>
  </si>
  <si>
    <t>1 × Rotax 912UL air- and water-cooled flat four</t>
  </si>
  <si>
    <t>//upload.wikimedia.org/wikipedia/commons/thumb/e/e0/Just_Highlander_%28N942K%29_-_1.jpg/300px-Just_Highlander_%28N942K%29_-_1.jpg</t>
  </si>
  <si>
    <t>992 lb (450 kg) UK; US, 1,320 lb (598 kg)</t>
  </si>
  <si>
    <t>2-bladed Powerfin</t>
  </si>
  <si>
    <t>92 mph (150 km/h, 80 kn) ;as all performance data, at maximum US take-off weight</t>
  </si>
  <si>
    <t>68 L (18.0 US gal; 15.0 Imp gal) standard</t>
  </si>
  <si>
    <t>300 ft (92 m)</t>
  </si>
  <si>
    <t>https://en.wikipedia.org/Two seat ultralight aircraft</t>
  </si>
  <si>
    <t>https://en.wikipedia.org/Lanitz Escapade TwoJust Superstol</t>
  </si>
  <si>
    <t>26 mph (43 km/h, 23 kn) power off, flaps down</t>
  </si>
  <si>
    <t>7 ft 11.5 in (2.426 m) wings folded</t>
  </si>
  <si>
    <t>Kappa 77 KP 2U-SOVA</t>
  </si>
  <si>
    <t>The Kappa 77 KP-2U Sova, later produced as the Jihlavan KP-2U Skyleader and most recently as the Jihlavan Skyleader,  is a two-seat civil utility aircraft designed in the Czech Republic and available in kit form for home building. It is a conventional low-wing monoplane featuring all-metal construction and tricycle undercarriage. Jihlavan Aircraft built the Kappa Sova for Kappa 77 from 1997 to 2004 and obtained marketing rights in 2005 when Kappa became insolvent.  They became a subsidiary of Skyleader Aircraft in 2008 when the type was redesignated Jihlavan Skyleader.  It is an all-metal design apart from a carbon fibre cockpit frame.  It has two-spar tapered wings with 6° of dihedral, electrically operated Fowler flaps and upturned Küchemann tips.  The fin and rudder are swept. The straight tapered tailplane is set on top of the fuselage, the port elevator carrying a trim tab.[2] The Bulgarian company ACS started producing the Skyleader 600 at the state owned TEREM-Letets aircraft factory in Sofia in July 2015 under a licence agreement.[3] The original Sova/Skyleader 150 has staggered side-by-side configuration seating with the starboard seat 200 mm (8 in) aft of the other, but a widened fuselage allows the Skyleader 200 to have true side-by-side seating. The earlier version has a forward-hinged canopy with fixed rear transparencies; the Skyleader 200 has a single-piece canopy.  Both these variants normally have an electrically actuated tricycle undercarriage with a steerable nosewheel, though a fixed version is an option and is standard on the later Skyleader 500 and 600 variants.  The standard engine for the 150/200 variants is a 60 kW (80 hp) Rotax 912UL, though the more powerful Rotax 912ULS or Rotax 914 can be fitted, all driving a choice of two-blade propellers.  The 500/600 variants can also use the  Rotax 912 UL or Rotax 912S; the Jabiru 2200 or 3300 engines may also be fitted.  The Skyleader 500/600 variants  have three-blade propellers.[2] The Kappa 77 KP-2U Sova first flew on 26 May 1996 and the KP-5 Rapid 500 (later the Skyleader 500) in December 2003. Czech certification was achieved in September 1997 and March 2004 respectively.  The Skyleader is produced in both kit and flyaway form.[2] Over 210 had been sold by November 2010. 145 Sovas and 12 Skyleaders appear on the civil registers of European countries, Russia excepted, in mid-2010.[4] Data from Jane's All the World's Aircraft 2011/12[2] In May 2016 a Skyleader 500 crashed in Rhoadesville, Virginia, America, killing the two occupants of the aircraft. The Galaxy Rescue Systems ballistic parachute had been deployed, but the single front riser failed, leading to the parachute failure. The aircraft had been practicing slow flight and stalls and most likely entered a spin, from which the parachute was deployed. The aircraft was 50 lb (23 kg) over maximum weight at the time of the accident. The GRS parachute model had never been tested in the air on this aircraft design and had only been ground tested once. A new double front riser system is now in use.[10] Data from Jane's All The World's Aircraft 2004–2005,[11] Jane's All The World's Aircraft 2003–2004[1]General characteristics Performance</t>
  </si>
  <si>
    <t>Light aircraft</t>
  </si>
  <si>
    <t>Kappa 77 a.s.Jihlavan AircraftSkyleader a.s.ACS</t>
  </si>
  <si>
    <t>https://en.wikipedia.org/Kappa 77 a.s.Jihlavan AircraftSkyleader a.s.ACS</t>
  </si>
  <si>
    <t>26 May 1996[1]</t>
  </si>
  <si>
    <t>Over 210 by November 2010</t>
  </si>
  <si>
    <t>7.17 m (23 ft 6 in)</t>
  </si>
  <si>
    <t>2.6 m (8 ft 6 in)</t>
  </si>
  <si>
    <t>11.85 m2 (127.6 sq ft)</t>
  </si>
  <si>
    <t>285 kg (628 lb)</t>
  </si>
  <si>
    <t>1 × Rotax 912UL 4-cylinder air-cooled horizontally-opposed piston engine, 59.6 kW (79.9 hp)</t>
  </si>
  <si>
    <t>960 km (600 mi, 520 nmi)</t>
  </si>
  <si>
    <t>//upload.wikimedia.org/wikipedia/commons/thumb/8/81/Skyleader200_brasov.jpg/300px-Skyleader200_brasov.jpg</t>
  </si>
  <si>
    <t>450 kg (992 lb) (Czech Republic)</t>
  </si>
  <si>
    <t>2 or 3-bladed variable-pitch propeller, 1.73 m (5 ft 8 in) diameter (or 3-bladed ground-adjustable propeller)</t>
  </si>
  <si>
    <t>6.5 m/s (1,280 ft/min)</t>
  </si>
  <si>
    <t>200 km/h (120 mph, 110 kn) at 75% power</t>
  </si>
  <si>
    <t>1 / 14 kg (31 lb) baggage shelf behind seats</t>
  </si>
  <si>
    <t>64 l (17 US gal; 14 imp gal)</t>
  </si>
  <si>
    <t>100 m (328 ft)</t>
  </si>
  <si>
    <t>140 m (459 ft)</t>
  </si>
  <si>
    <t>+4 -2</t>
  </si>
  <si>
    <t>71 km/h (44 mph, 38 kn) flaps up</t>
  </si>
  <si>
    <t>Auster J/4</t>
  </si>
  <si>
    <t>The Auster J/4 was a 1940s British single-engined two-seat high-wing touring monoplane built by Auster Aircraft Limited at Rearsby, Leicestershire. Sales in the United Kingdom of the American-engined Auster J/2 Arrow were limited by import restrictions on the engines, so Auster re-engined the aircraft with a British engine, the 90 hp Blackburn Cirrus Minor I. The first aircraft flew towards the end of 1946. The two-seat aircraft proved less popular than the companies three-seat Auster J/1 Autocrat and only 27 aircraft were built. A number of aircraft were exported to Australia and these were known as the Archer in that country.[1] On 30 August 1955 an Australian aircraft VH-AET managed to take-off from Bankstown Airport Sydney without a pilot. It was followed out to sea by Royal Australian Navy Hawker Sea Furies and shot down.[1] Data from Jane's all the World's Aircraft 1949-50,[2] The Incomplete Guide to Airfoil Usage,[3] British Civil Aircraft since 1919 Volume I[4]General characteristics Performance     Related lists</t>
  </si>
  <si>
    <t>Touring aircraft</t>
  </si>
  <si>
    <t>Auster Aircraft Limited</t>
  </si>
  <si>
    <t>https://en.wikipedia.org/Auster Aircraft Limited</t>
  </si>
  <si>
    <t>//upload.wikimedia.org/wikipedia/commons/thumb/1/1c/Auster_J4_G-AIJM_Cranfield_01.07.89R.jpg/300px-Auster_J4_G-AIJM_Cranfield_01.07.89R.jpg</t>
  </si>
  <si>
    <t>Auster J/2 Arrow</t>
  </si>
  <si>
    <t>https://en.wikipedia.org/Auster J/2 Arrow</t>
  </si>
  <si>
    <t>https://en.wikipedia.org/1946</t>
  </si>
  <si>
    <t>Armstrong Whitworth Wolf</t>
  </si>
  <si>
    <t>The Armstrong Whitworth Wolf was a British two-seat reconnaissance aircraft ordered by the Royal Air Force in 1923. The Wolf was a two-bay biplane of unorthodox design, with the fuselage mounted between the two sets of wings. No production order was placed, and the three machines built served their days at the Royal Aircraft Establishment at Farnborough as experimental testbeds. Alongside the RAF's order in 1923, Armstrong Whitworth also built two for the RAF Reserve Flying School at Whitley, and a final, sixth aircraft in 1929. As trainers, they proved popular with pilots, although less so with ground crews for whom the rigging and undercarriage were awkward to maintain. All Wolves were retired from service in 1931 and all but the most recently built were scrapped. The final aircraft was taken to Hamble for use as an instructional airframe. Data from Armstrong Whitworth Aircraft since 1913 [1]General characteristics Performance Armament     Related lists</t>
  </si>
  <si>
    <t>Armstrong Whitworth Aircraft</t>
  </si>
  <si>
    <t>https://en.wikipedia.org/Armstrong Whitworth Aircraft</t>
  </si>
  <si>
    <t>2[2]</t>
  </si>
  <si>
    <t>31 ft 0 in (9.45 m)</t>
  </si>
  <si>
    <t>39 ft 10 in (12.14 m)</t>
  </si>
  <si>
    <t>13 ft 0 in (3.96 m)</t>
  </si>
  <si>
    <t>488 sq ft (45.3 m2)</t>
  </si>
  <si>
    <t>2,690 lb (1,220 kg)</t>
  </si>
  <si>
    <t>4,090 lb (1,855 kg)</t>
  </si>
  <si>
    <t>1 × Armstrong Siddeley Jaguar III 14-cylinder two-row air-cooled radial engine, 350 hp (260 kW)</t>
  </si>
  <si>
    <t>110 mph (180 km/h, 96 kn) at 10,000 ft (3,000 m)</t>
  </si>
  <si>
    <t>15,150 ft (4,620 m)</t>
  </si>
  <si>
    <t>//upload.wikimedia.org/wikipedia/commons/thumb/4/4c/AWWolf.jpg/300px-AWWolf.jpg</t>
  </si>
  <si>
    <t>[2]1 × fixed, forward-firing .303 in (7.7 mm) Vickers machine gun1 × .303 in (7.7 mm) Lewis Gun in Scarff ring for observer</t>
  </si>
  <si>
    <t>3 hr 45 min</t>
  </si>
  <si>
    <t>1.3 min to 1,000 ft (300 m)6.5 min to 5,000 ft (1,500 m)</t>
  </si>
  <si>
    <t>1923-1929</t>
  </si>
  <si>
    <t>Royal Air ForceRoyal Aircraft Establishment</t>
  </si>
  <si>
    <t>https://en.wikipedia.org/Royal Air ForceRoyal Aircraft Establishment</t>
  </si>
  <si>
    <t>Avro 527</t>
  </si>
  <si>
    <t>The Avro 527 was the last Avro two-seat fighter derivative of the basic 504 design. It was built early in 1916 for trial by the Royal Flying Corps, with the features of the Royal Naval Air Service (RNAS) Avro 504G but with a much more powerful engine; it did not reach production. The RNAS Avro 504G was a 80 hp (60 kW) Gnome rotary-engined version of the Avro 504B with forward-firing Vickers guns and a Scarff ring-mounted Lewis gun in the rear cockpit.[1] The Avro 527[2] was an equivalent two-seat fighter reconnaissance derivative version of the 504 intended for the RFC with the much more powerful, 150 hp (110 kW)  Sunbeam Nubian water-cooled engine. It used standard 504K wings and a central skid, single-axle undercarriage.[2] Naval 504s had mostly been fitted with a vertical tail with a generous fixed fin, in contrast to RFC machines with the all-moving, comma-shaped rudder, and the 527 retained the fin as used by RNAS 504s.[3] The engine installation was very different from other 504s, with two tall, almost vertical exhaust pipes, one from each bank of the upright V-eight Nubian, discharging just above the upper wing.  Its radiator was mounted edge on (longitudinally) between the wings.[2] The 527 first flew sometime in 1916.  A version with wings of 6 ft (1.83 m) span was considered, the 527A, but there is no record of it flying.[2] When trialled by the RFC, pilots found that it did not climb well and that their view was obscured by the large engine, its radiator and exhausts. As a result, production was not pursued and only one aircraft was ever built.[2] Data from Avro Aircraft since 1908[2]General characteristics Performance Armament</t>
  </si>
  <si>
    <t>Avro</t>
  </si>
  <si>
    <t>https://en.wikipedia.org/Avro</t>
  </si>
  <si>
    <t>A. V. Roe</t>
  </si>
  <si>
    <t>https://en.wikipedia.org/A. V. Roe</t>
  </si>
  <si>
    <t>early 1916</t>
  </si>
  <si>
    <t>1 × Sunbeam Nubian V-8 water-cooled piston engine, 150 hp (110 kW)</t>
  </si>
  <si>
    <t>103 mph (166 km/h, 90 kn) [4]</t>
  </si>
  <si>
    <t>1 × rear-mounted 0.303 in (7.7 mm) Lewis Gun</t>
  </si>
  <si>
    <t>Avro 627 Mailplane</t>
  </si>
  <si>
    <t>The Avro 627 Mailplane was a British biplane developed in 1931 by Avro from the Avro Antelope bomber as a mail plane for use in Canada. Only one was built which ended up being used as a test bed. The Avro 608 Hawk was a proposed two-seater fighter variant of the Antelope, which was planned to be powered by a Bristol Jupiter radial engine. Although construction of a prototype began, it was incomplete when it was redesigned with a 540 hp (400 kW) Armstrong Siddeley Panther engine as the Avro 622.[1] Following interest by Canadian Airways, who had a possible requirement for a mail plane, Roy Chadwick again redesigned the incomplete prototype to the Avro 627 Mailplane . This was a single-engine, single-bay biplane, powered by a 525 hp (391 kW) Panther engine and fitted for wheel or float operation. The sole prototype (G-ABJM) was certificated on 2 August 1931,[1] and was shipped to Canada for operational trials. While these trials were successful, the Canadian government cut the subsidy for civil aviation and so Canadian Airways was unable to afford new aircraft, so the mailplane was returned to England.[1] The Mailplane was converted in 1933 to a high-speed test bed for the Armstrong Siddeley Tiger engine, the revised aircraft being known as the Avro 654.[1] On return from Canada, the Mailplane was entered in the 1932 King's Cup Race, where it recorded the fastest speed of 176 mph (283 km/h),[2] although owing to the handicap system, it came 29th.[1] After conversion to the Avro 654, the aircraft operational life was short, it being dismantled at Woodford Aerodrome in 1934.[2] Data from Avro Aircraft since 1908 [1]General characteristics Performance  Related development</t>
  </si>
  <si>
    <t>10 ft 10 in (3.30 m)</t>
  </si>
  <si>
    <t>381 sq ft (35.4 m2)</t>
  </si>
  <si>
    <t>3,077 lb (1,396 kg)</t>
  </si>
  <si>
    <t>5,150 lb (2,336 kg)</t>
  </si>
  <si>
    <t>1 × Armstrong Siddeley Panther IIA 14-cylinder air-cooled radial piston engine, 525 hp (391 kW)</t>
  </si>
  <si>
    <t>170 mph (270 km/h, 150 kn)</t>
  </si>
  <si>
    <t>560 mi (900 km, 490 nmi)</t>
  </si>
  <si>
    <t>19,000 ft (5,800 m)</t>
  </si>
  <si>
    <t>//upload.wikimedia.org/wikipedia/commons/thumb/c/cb/Avro_627.jpg/300px-Avro_627.jpg</t>
  </si>
  <si>
    <t>Avro Antelope</t>
  </si>
  <si>
    <t>https://en.wikipedia.org/Avro Antelope</t>
  </si>
  <si>
    <t>1,200 ft/min (6.1 m/s)</t>
  </si>
  <si>
    <t>147 mph (237 km/h, 128 kn)</t>
  </si>
  <si>
    <t>40 cu ft (1.1 m3) mail compartment</t>
  </si>
  <si>
    <t>13.5 lb/sq ft (66 kg/m2)</t>
  </si>
  <si>
    <t>0.102 hp/lb (0.168 kW/kg)</t>
  </si>
  <si>
    <t>Avro 641 Commodore</t>
  </si>
  <si>
    <t>The Avro 641 Commodore was a British single-engine five-seat cabin biplane built by Avro in the mid-1930s for private use. A total of only six were built, including the prototype. After building the three seat Avro 639 Cabin Cadet, Avro then designed a larger, five seat cabin biplane, the Avro 641 Commodore. The Commodore had a similar steel tube structure to the Tutor, with heavily staggered single bay wings and a spatted undercarriage. The first Commodore was delivered to its owner on 24 May 1934.[1] Only six Commodores were built, with one being sold to the Maharajah of Vizianagram. This was found to be unsuitable for Indian conditions and was returned to Britain and scrapped.[2] Two were sold to private owners in Egypt and were later taken over by the Egyptian Army Air Force.[1] The two Commodores that remained in service in England on the outbreak of World War II were impressed into service with the Royal Air Force and the Air Transport Auxiliary. One crashed fatally in 1941, with the last being struck off charge in 1942.[1] Data from Avro Aircraft since 1908 [1]General characteristics Performance     Related lists</t>
  </si>
  <si>
    <t>Tourer</t>
  </si>
  <si>
    <t>27 ft 3 in (8.31 m)</t>
  </si>
  <si>
    <t>37 ft 4 in (11.38 m)</t>
  </si>
  <si>
    <t>307 sq ft (28.5 m2)</t>
  </si>
  <si>
    <t>2,237 lb (1,015 kg)</t>
  </si>
  <si>
    <t>3,500 lb (1,588 kg)</t>
  </si>
  <si>
    <t>1 × Armstrong Siddeley Lynx IVC 7-cylinder air-cooled radial piston engine, 215 hp (160 kW)</t>
  </si>
  <si>
    <t>500 mi (800 km, 430 nmi)</t>
  </si>
  <si>
    <t>11,500 ft (3,500 m)</t>
  </si>
  <si>
    <t>//upload.wikimedia.org/wikipedia/commons/thumb/5/52/Avro641.jpg/300px-Avro641.jpg</t>
  </si>
  <si>
    <t>2-bladed Fairey-Reed fixed-pitch metal propeller</t>
  </si>
  <si>
    <t>700 ft/min (3.6 m/s)</t>
  </si>
  <si>
    <t>4 pax</t>
  </si>
  <si>
    <t>50 imp gal (60 US gal; 227 l)</t>
  </si>
  <si>
    <t>11.4 lb/sq ft (56 kg/m2)</t>
  </si>
  <si>
    <t>0.061 hp/lb (0.100 kW/kg)</t>
  </si>
  <si>
    <t>https://en.wikipedia.org/1934</t>
  </si>
  <si>
    <t>BAT Baboon</t>
  </si>
  <si>
    <t>The BAT F.K.24 Baboon was a British two-seat training biplane produced by British Aerial Transport Company Limited of London during World War I. Using experience gained designing the Bantam, aircraft designer Frederick Koolhoven (assisted by Robert Noorduyn) designed an elementary trainer, a two-bay biplane known as the F.K.24 Baboon. The aircraft had a flat-sided fuselage and an uncowled 170 hp (127 kW) ABC Wasp engine.  Six aircraft were planned but only one was built in July 1918. The only notable act was when it won the Hendon Trophy Race over a 20-mile (32-km) circuit in July 1919 flown by Christopher Draper.[1]  The Baboon was scrapped in 1920. Data from British Aeroplanes 1914-18 [2][3]General characteristics Performance   Aircraft of comparable role, configuration, and era</t>
  </si>
  <si>
    <t>Two-seat Trainer</t>
  </si>
  <si>
    <t>British Aerial Transport Company Limited</t>
  </si>
  <si>
    <t>https://en.wikipedia.org/British Aerial Transport Company Limited</t>
  </si>
  <si>
    <t>Frederick Koolhoven and Robert Noorduyn</t>
  </si>
  <si>
    <t>https://en.wikipedia.org/Frederick Koolhoven and Robert Noorduyn</t>
  </si>
  <si>
    <t>22 ft 8 in (6.91 m)</t>
  </si>
  <si>
    <t>25 ft (7.6 m)</t>
  </si>
  <si>
    <t>8 ft 10 in (2.69 m)</t>
  </si>
  <si>
    <t>259 sq ft (24.1 m2)</t>
  </si>
  <si>
    <t>950 lb (431 kg)</t>
  </si>
  <si>
    <t>1 × ABC Wasp I 7-cyl. air-cooled radial piston engine, 170 hp (130 kW)</t>
  </si>
  <si>
    <t>//upload.wikimedia.org/wikipedia/commons/thumb/9/95/BAT_F.K.24_Baboon_010120_p19.jpg/300px-BAT_F.K.24_Baboon_010120_p19.jpg</t>
  </si>
  <si>
    <t>2-bladed BAT tractor, 5 ft (1.52 m), 7 ft 10 in (2.39 m) diameter</t>
  </si>
  <si>
    <t>833.33 ft/min (4.2333 m/s)</t>
  </si>
  <si>
    <t>10,000 ft (3,048.0 m) in 12 minutes</t>
  </si>
  <si>
    <t>400 lb (181.44 kg) disposable load</t>
  </si>
  <si>
    <t>12 imp gal (54.55 l; 14.41 US gal)</t>
  </si>
  <si>
    <t>5.2 lb/sq ft (25 kg/m2)</t>
  </si>
  <si>
    <t>0.126 hp/lb (0.206 kW/kg)</t>
  </si>
  <si>
    <t>https://en.wikipedia.org/1918</t>
  </si>
  <si>
    <t>40 mph (64 km/h; 35 kn)</t>
  </si>
  <si>
    <t>Aubert Cigale</t>
  </si>
  <si>
    <t>The Aubert PA-20 Cigale (English: Cicada), PA-204 Cigale Major and PA-205 Super Cigale were a family of high-wing cabin monoplanes built in France in the years immediately before and immediately after World War II.  The original Cigale was shown at the 1938 Paris Salon but its development was interrupted by the War. The Cigale was a high-wing cantilever monoplane of conventional configuration with fixed, tailwheel undercarriage. The original two-seat PA-20 Cigale first flew in 1938 powered by a Train 6T. Various refinements were made, including a change to a Renault 4Pei engine, and the aircraft was redesignated PA-201 Cigale. This original aircraft was destroyed during the course of World War II, but in 1945, Paul Aubert returned to the design, building another aircraft to the PA-201 standard. This went on to prove highly successful when flown competitively in 1945 and 1946. Aubert further modified his design into a four-seater, flying the PA-204 Cigale Major on 21 April 1947, and soon building a second example to this standard. One of the PA-204s was subsequently re-engined first with a SNECMA 4L in 1951 (PA-204S), and then with a Lycoming O-290-D2B (PA-204L) in 1955 and a Lycoming O-320 in 1956 (PA-205 Super Cigale). With this engine, Aubert was finally satisfied with the design and built around thirty production examples, eight of which went to Aéroclub Air France. Data from The Illustrated Encyclopedia of Aircraft,[1][3]General characteristics Performance</t>
  </si>
  <si>
    <t>Aubert Aviation</t>
  </si>
  <si>
    <t>https://en.wikipedia.org/Aubert Aviation</t>
  </si>
  <si>
    <t>Paul Aubert</t>
  </si>
  <si>
    <t>ca. 35</t>
  </si>
  <si>
    <t>10.00 m (32 ft 10 in)</t>
  </si>
  <si>
    <t>12.90 m2 (138.9 sq ft)</t>
  </si>
  <si>
    <t>640 kg (1,411 lb)</t>
  </si>
  <si>
    <t>1 × Lycoming O-320 flat-four piston engine, 110 kW (150 hp)</t>
  </si>
  <si>
    <t>255 km/h (158 mph, 138 kn)</t>
  </si>
  <si>
    <t>1,880 km (1,170 mi, 1,020 nmi)</t>
  </si>
  <si>
    <t>4,500 m (14,800 ft)</t>
  </si>
  <si>
    <t>//upload.wikimedia.org/wikipedia/commons/thumb/a/a4/Aubert_PA-20_photo_L%27Aerophile_May_1938.jpg/300px-Aubert_PA-20_photo_L%27Aerophile_May_1938.jpg</t>
  </si>
  <si>
    <t>1,250 kg (2,756 lb)</t>
  </si>
  <si>
    <t>2-bladed Hartzell constant-speed propeller</t>
  </si>
  <si>
    <t>4.5 m/s (890 ft/min) at sea level</t>
  </si>
  <si>
    <t>230 km/h (140 mph, 120 kn) 70% power</t>
  </si>
  <si>
    <t>32 l/h (8 gal/h; 7 imp gal/h)</t>
  </si>
  <si>
    <t>230 m (755 ft)</t>
  </si>
  <si>
    <t>120 m (394 ft)</t>
  </si>
  <si>
    <t>https://en.wikipedia.org/25 February 1938</t>
  </si>
  <si>
    <t>Austin Whippet</t>
  </si>
  <si>
    <t>The Austin Whippet was a British single-seat light aircraft designed and built by the Austin Motor Company just after the First World War. It was a small single-seat biplane, intended to be an inexpensive aircraft for the amateur private pilot, and a small number were built before Austin abandoned aircraft production. In 1919, John Kenworthy, chief designer of the motor manufacturer Austin Motor Company, (who had built large numbers of aircraft under license during the First World War) designed a small single-seater light aircraft in order to cash in on an expected boom in private flying. The resulting aircraft, named the Austin Whippet, was a small single-seat biplane of mixed construction, with a fabric covered steel tube fuselage, and single-bay, folding wooden wings. The wings avoided the need for rigging wires by use of streamlined steel lift struts.[1][2] The first prototype, powered by a two-cylinder horizontally opposed engine,[3] flew in 1919, receiving its Airworthiness Certificate in December that year.[1] Production aircraft were powered by a six-cylinder Anzani air-cooled radial, and four more aircraft followed before Austin abandoned aircraft production in 1920, when it realised that the postwar depression was severely limiting aircraft sales.[1][4] Of the five aircraft built, two were sold to New Zealand, while another was sent by its purchaser to Argentina. One of the New Zealand aircraft, serial AU.4/ZK-ACR, remained in existence at Kai Iwi in the 1940s.[5] An accurate replica of Whippet K-158 is currently on display at the Aeroventure South Yorkshire Aircraft Museum in Doncaster, UK. Data from British Civil Aircraft since 1919: Volume I [6]General characteristics Performance</t>
  </si>
  <si>
    <t>Private light aircraft</t>
  </si>
  <si>
    <t>Austin Motor Company</t>
  </si>
  <si>
    <t>https://en.wikipedia.org/Austin Motor Company</t>
  </si>
  <si>
    <t>16 ft 3 in (4.95 m)</t>
  </si>
  <si>
    <t>134 sq ft (12.4 m2)</t>
  </si>
  <si>
    <t>580 lb (263 kg)</t>
  </si>
  <si>
    <t>810 lb (367 kg)</t>
  </si>
  <si>
    <t>1 × Anzani 6-cylinder two-row air-cooled radial piston engine, 45 hp (34 kW)</t>
  </si>
  <si>
    <t>//upload.wikimedia.org/wikipedia/commons/thumb/b/bc/K-158_%28BAPC-207%29_%2815430855790%29.jpg/300px-K-158_%28BAPC-207%29_%2815430855790%29.jpg</t>
  </si>
  <si>
    <t>Britain</t>
  </si>
  <si>
    <t>5,000 ft (1,520 m) in 9 minutes</t>
  </si>
  <si>
    <t>https://en.wikipedia.org/Britain</t>
  </si>
  <si>
    <t>Austin-Ball A.F.B.1</t>
  </si>
  <si>
    <t>The Austin-Ball A.F.B.1 (Austin Fighting Biplane) was a British fighter plane of the First World War, built by the Austin Motor Company with design input from Britain's leading fighter ace at the time, Albert Ball. Although trials with the prototype were on the whole excellent, and it could very probably have been developed into a useful operational type, the A.F.B.1 did not go into production, as both Austin's production capacity and its Hispano-Suiza engine were required for the S.E.5a. Albert Ball's interest in fighter aircraft design predated his first aerial victory. As early as 14 April 1916, he had written home to his father about the plans for a new fighter "heaps better than the Hun Fokker", although he made no claim that the plans were his own work. In a further letter he remarked that he could not post the plans, and was carrying them home the next time he received leave.[1] Some writers have taken this to be an early reference to the design that eventually emerged as the A.F.B.1; this has been since largely discounted, among other reasons because the A.F.B.1 was designed around the new Hispano-Suiza engine, which places the commencement of serious design at sometime after August 1916.[2] It would be six months before the young pilot received his leave; it seems to have been during this period he began drawing up his own ideas for specifications for a single-seat fighter aircraft; these he mailed to his father.[1] The Austin Motor Company was one of several firms not part of the pre-war aircraft industry to receive contracts to build aircraft for the war effort. An early contract for examples of the R.E.7 was followed by substantial contracts for the R.E.8 and the S.E.5a.  Austins also opened their own  design office sometime in late 1916; although several war-time Austin designed aircraft were built as prototypes none received production orders.  The first of these was the A.F.B.1. Albert Ball Sr, was (or had been) on the Board of Directors of Austins, and was certainly in a position where he might have presented plans for new aircraft to the company. The position of Ball's biographer Colin Pengelly seems to be that he most certainly did present his son's ideas and drawings to the company, and that these formed at least the basis of the design of the A.F.B.1.[1]  Whatever the nature and extent of Ball's input, the bulk of the design work was carried out at Austins, under the leadership of C. H. Brooks.[3] Ball arrived on home leave on 5 October 1916, prior to taking up duty in England. By this time, Ball had scored 31 aerial victories, and was by far the most famous pilot in the RFC. In addition to his contacts with Austins, he used his celebrity to contact Sir David Henderson, Director-General of Military Aeronautics about the proposed fighter; Ball subsequently also lobbied General Sefton Brancker.[1] On 1 December 1916, events had progressed to the point of the War Office formally requesting technical data from the motor company.[1] Ball visited the Austin works that month.[2] He recommended arming the plane with two Lewis guns mounted on the centre section, and firing above the plane's propeller; however, this arrangement was replaced by an installation patented by Herbert Austin, in which a Vickers machine gun fed by a 500-round belt of ammunition fired through a hollow propeller shaft, (A Lewis gun seems to have been actually mounted in this position in the prototype as completed).[2] A supplementary Lewis gun stocked with four 97-round magazines was in the event mounted on the centre section. He also added a note at the end of the specifications sheet, dated 8 December 1916, that the finished plane should have "neutral flying characteristics".[1] An internal memo critiqued the proposed design, with an eye toward its fitness for production. It was noted that, in an attempt to lower the plane's weight and thus increase its performance, it would only carry fuel enough for two hours running at full throttle. The relatively high design wing loading of 7 pounds per square foot might increase speed, but decrease manoeuvrability. Mounting of the engine exhaust pipes alongside the cockpit would hinder downward view, (In the event shorter exhausts were fitted, that discharged forward and downwards). The A.F.B.1's "vaguely Germanic" appearance was also criticised. An endorsement atop the memo noted that Ball was to see Sefton Brancker.[1] On 13 February 1917, after Ball had seen Brancker, Austins requested a formal contract to produce the new fighter. It was issued soon after, for the fabrication of a pair of prototypes,[1] although only one prototype was allocated a serial number, and this seems to have been after it was completed: suggesting it had been started, at least, as a private venture. At the time Ball returned to combat on 6 April 1917, the prototype was still unfinished – Ball was thus thwarted in his desire to fly the A.F.B.1 into combat, instead of the new Royal Aircraft Factory SE.5 of which he had been initially disparaging.[1] Construction of the prototype was in fact not completed until after Ball's death;[3] its first flight took place on 27 July 1917.[1] The A.F.B.1 was a biplane with un-staggered, equal-span wings. They had no dihedral but were slightly swept. The tailplane was rather large, and triangular in shape – the rudder on the other hand was a rather small balanced affair, with no vertical fin.[2] While the fuselage was of conventional construction it was unusually deep, almost filling the gap between the planes, in the manner of the LFG Roland C.II. The portly dimensions of the fuselage made for a fairly clean engine installation – but the radiators were rather clumsily attached to the fuselage sides, in a position that must have interfered with the pilot's view forward and down past the nose. Apparently either could be bypassed to limit loss of coolant in the event of battle damage. An advanced feature was that the controls were operated by rods mounted within the airframe rather than cables carried externally, as was more usual at the time.[2] The very small gap between the top wing and the fuselage gave the pilot excellent visibility above, but probably precluded the fitting of a standard (S.E.5 type) Foster mounting for the upper Lewis gun; existing photographic evidence points to a fixed gun pointing up at a slight angle to clear the propeller arc. This would not have been conducive to Ball's favourite attack from behind and below, as is often stated (see illustrations), although, if the type had gone into production it is possible that a variant of the "Nieuport type" Foster mounting would have been devised, to allow the Lewis to be fired at various upward angles, including the steep one favoured by Ball, as well as at a flat angle directly forwards. Only a single prototype was built. It was assigned the serial number B9909, although this is not visible on surviving photographs of the type. Official flight testing started in July 1917 at RAF Martlesham Heath.[1] Performance was excellent – it had about the same speed as the S.E.5a, but climbed rather better. The only complaints about its handling were of poor lateral control (early S.E.5s had similar problems, which were quickly resolved). The S.E.5a was by this time already in production, and was proving itself an excellent service type – it was however in chronically short supply, and this situation could only have been exacerbated by an attempt to introduce a new type that would have competed with it for production facilities (Austins already had a large SE.5a contract) and engines (since both fighters used the Hispano-Suiza 8, of which there was at this stage a severe shortage). The A.F.B.1 therefore had no real chance of being accepted for a production order.[2] A photograph of an A.F.B.1 exists with straight SPAD-type wings, complete with the usual SPAD mid-bay reinforcing of the interplane bracing. They may well have been, in fact, a pair of SPAD S.7 wings. Nothing is known about when and why this modification was tried, or if it improved the characteristics or performance of the machine in any way. At the end of October 1917, the testers at Martlesham Heath were instructed to remove the A.F.B.1's engine and ship it to Ascot by train. The fate of the aircraft after that is not reported.[1] Data from Jane's All the World's Aircraft 1919[4]General characteristics Performance Armament 2 × fixed, forward-firing 0.303 in (7.70 mm) Lewis guns (One firing through hollow propeller shaft, the other on an angled mount above the top mainplane)</t>
  </si>
  <si>
    <t>C. H. Brooks, Albert Ball</t>
  </si>
  <si>
    <t>https://en.wikipedia.org/C. H. Brooks, Albert Ball</t>
  </si>
  <si>
    <t>9 ft 3 in (2.82 m)</t>
  </si>
  <si>
    <t>290 sq ft (27 m2)</t>
  </si>
  <si>
    <t>3,144 lb (1,426 kg)</t>
  </si>
  <si>
    <t>2,075 lb (941 kg)</t>
  </si>
  <si>
    <t>1 × Hispano-Suiza 8 V-8 water-cooled piston engine, 200 hp (150 kW)</t>
  </si>
  <si>
    <t>138 mph (222 km/h, 120 kn) at sea level</t>
  </si>
  <si>
    <t>22,000 ft (6,700 m)</t>
  </si>
  <si>
    <t>//upload.wikimedia.org/wikipedia/commons/thumb/7/77/Austin_AFB_1_Outside_Longbridge_Works.jpg/300px-Austin_AFB_1_Outside_Longbridge_Works.jpg</t>
  </si>
  <si>
    <t>4-bladed wooden fixed-pitch propeller</t>
  </si>
  <si>
    <t>1,120 ft/min (5.7 m/s)</t>
  </si>
  <si>
    <t>10,000 ft (3,000 m) in 10 minutes</t>
  </si>
  <si>
    <t>Petrol</t>
  </si>
  <si>
    <t>7 lb/sq ft (34 kg/m2)</t>
  </si>
  <si>
    <t>0.108 hp/lb (0.177 kW/kg)</t>
  </si>
  <si>
    <t>Avro Avenger</t>
  </si>
  <si>
    <t>The Avro 566 Avenger was a prototype British fighter of the 1920s, designed and built by Avro. It was a single-seat, single-engine biplane of wood and fabric construction. Although it was a streamlined and advanced design, it never entered production. The Avenger was designed as a private venture and Roy Chadwick penned a machine of great aerodynamic cleanliness for its time. As originally built, it was powered by a 525 hp (391 kW) Napier Lion VIII and it first flew on 26 June 1926,[1] but no order was forthcoming; this was partly because by the time it was evaluated, the Air Ministry did not favour the Lion as a fighter engine. In May 1928, the machine was modified as a racer, with equi-span wings of 28 ft (8.53 m) and revised struts and ailerons; it was fitted with a 553 hp (412 kW) Lion. The machine was subsequently redesignated Avro 567 Avenger II. The Avenger ended its days as an instructional airframe. Data from The Complete Book of Fighters[2]General characteristics Performance Armament</t>
  </si>
  <si>
    <t>Roy Chadwick</t>
  </si>
  <si>
    <t>https://en.wikipedia.org/Roy Chadwick</t>
  </si>
  <si>
    <t>25 ft 6 in (7.77 m)</t>
  </si>
  <si>
    <t>32 ft 0 in (9.75 m)</t>
  </si>
  <si>
    <t>10 ft 3 in (3.12 m)</t>
  </si>
  <si>
    <t>244 sq ft (22.7 m2) [1]</t>
  </si>
  <si>
    <t>2,368 lb (1,074 kg)</t>
  </si>
  <si>
    <t>3,220 lb (1,461 kg)</t>
  </si>
  <si>
    <t>1 × Napier Lion VIII or Lion IX W-12 liquid-cooled piston engine, 525 hp (391 kW)   (Lion VIII)</t>
  </si>
  <si>
    <t>180 mph (290 km/h, 160 kn)</t>
  </si>
  <si>
    <t>22,000 ft (6,700 m) [1]</t>
  </si>
  <si>
    <t>//upload.wikimedia.org/wikipedia/commons/thumb/2/2c/Avro566-i.jpg/300px-Avro566-i.jpg</t>
  </si>
  <si>
    <t>RAF (intended)</t>
  </si>
  <si>
    <t>https://en.wikipedia.org/RAF (intended)</t>
  </si>
  <si>
    <t>2,100 ft/min (11 m/s)</t>
  </si>
  <si>
    <t>provision for two machine-guns</t>
  </si>
  <si>
    <t>Siddeley-Deasy Sinaia</t>
  </si>
  <si>
    <t>The Siddeley-Deasy Sinaia, also known as the Armstrong Whitworth Sinaia was a twin-engined biplane day bomber with gunners in rearwards extensions of the engine nacelles.  Two examples were ordered by the Air Ministry but only one was completed. The Sinaia was the third and last aircraft design produced by the team led by John Lloyd and F. M. Green at Siddeley-Deasy before they were rebadged by merger as the Sir W. G. Armstrong Aircraft Company. Indeed, by the time it flew in 1921 this change had taken effect.  It was designed to meet an Air Ministry requirement for a day bomber.  A large twin-engined biplane, its most interesting feature was the arrangement of the defensive armament.  The Sinaia's engines were in nacelles mounted on the top of the lower wings and these nacelles were extended rearwards and upwards.  Each extension housed a gunner's cockpit at its extremity, fitted with a gun ring.  From these positions the gunners would have been able to defend both sides of the bomber independently.[1] The Sinaia was a three bay (with struts to the upper wings from the engine nacelles) biplane.  The wings carried no stagger and were of equal span, though the lower wing was narrower. There were horn balanced ailerons on all wings.  The empennage was of biplane configuration with a balanced elevator on the upper plane and containing three balanced rudders.  The square section fuselage placed the pilot's cockpit well forward of the engines and a third gunner's position in the extreme, slanted nose.  A two-wheeled main undercarriage unit was mounted under each engine.[1] The Sinaia was powered by two 500 hp Siddeley Tiger water-cooled engines, a new V-12 design produced by combining two straight-6 Siddeley Pumas onto a single crankshaft. Unsurprisingly this little-tested powerplant proved unreliable and frequent problems with it interrupted the flight trials of the Sinaia, which flew for the first time on 25 June 1921.  By October the airframe was showing signs of structural problems and the only Sinaia ever built was taken out of use.[1] Data from [2]General characteristics</t>
  </si>
  <si>
    <t>Day bomber</t>
  </si>
  <si>
    <t>Siddeley-Deasy</t>
  </si>
  <si>
    <t>F.M Green and John Lloyd</t>
  </si>
  <si>
    <t>86 ft 10 in (26.47 m)</t>
  </si>
  <si>
    <t>1,823 sq ft (169.4 m2)</t>
  </si>
  <si>
    <t>16,000 lb (7,257 kg)</t>
  </si>
  <si>
    <t>2 × Siddeley Tiger water-cooled V12 engines, 500 hp (370 kW)  each</t>
  </si>
  <si>
    <t>Avicopter AC313</t>
  </si>
  <si>
    <t>The Avicopter AC313 (also known as the Changhe Z-8F-100) is a civilian helicopter built[2] by Avicopter (AVIC Helicopter Company).[3] It is a development of the earlier Harbin Z-8, itself a locally produced version of the Aerospatiale Super Frelon. The AC313 is an updated design based on the earlier Harbin Z-8, itself a development of the Aérospatiale Super Frelon. The prototype first flew at Jingdezhen, Jiangxi on 18 March 2010. It is designed to carry 18 passengers, has a reported maximum range of 1,050 kilometres, and a maximum takeoff weight of 13 tonnes.[4] With three Pratt &amp; Whitney Canada PT6B-67A engines,[4] the AC313 is the largest helicopter ever developed in China. The AC313 is a single-rotor helicopter with tail rotors, side-by-side pilot seating, and a non-retractable landing gear. Although based on a 1960s design, the AC313 has been developed to use composite materials for the rotor blade and titanium main rotor. Composite materials are used on 50% of the helicopter and titanium is used for the remainder. The interior comes equipped with a modern integrated digital avionics system and has a cabin height of 1.83 m and 23.5 m3 in space. Designed to carry 27 passengers and two crew in the transport role, it has also been designed to be used for VIP transport, medical evacuations, and for search and rescue operations. In terms of cargo, it can carry up to 4 tonne internally or 5 tonnes on a sling. AC313 is equipped with electronic flight instrument system.[5][6] The AC313 is only the second helicopter to be able to operate in the Qinghai-Tibet Plateau, first being Sikorsky S-70C Black Hawk. The flight testing period for the 13-tonne AC313 was conducted in Hulunbuir City, Inner Mongolia, starting in January where it was tested to operate in extremely low temperatures as low as minus 46C marking the scope of  Asia's largest tonnage helicopter meeting the mission requirements of the cold climate and the Earth's polar regions. The helicopter also set its speed record of 336 km per hour during the testing period. The AC313 became the first China-made aircraft authorized by China's civil aviation authority in January to fly in high-altitude regions of over 4,500 meters above the sea level. The AC313 has recently received a Type Certificate issued by the Civil Aviation Administration of China (CAAC). Following Chinese certification, the first five AC313 are to be delivered to Flying Dragon Special Aviation, in 2011, but no aircraft have been delivered yet. Avicopter has plans to certify the AC313 for sales in Europe and the America. Xu Chaoliang, the chief designer of the helicopter, said the company has so far received 32 orders from national and international customers. Equipped with advanced instrument landing system, the helicopter can be used for disaster relief even in blizzard weather in plateau regions. CAIH, a wholly owned subsidiary of the China Aviation Industry Corp, is expected to produce 300 helicopters annually by 2015, making it one of the major helicopter suppliers in the world. Headquartered in Tianjin, the company is mainly engaged in the research and development, production, maintenance and sales of helicopters and other aircraft and aviation components. Data from AVIC Change Aircraft Industry (Group) Corporation LTD.[4]General characteristics Performance  Related development Aircraft of comparable role, configuration, and era  Related lists</t>
  </si>
  <si>
    <t>Helicopters</t>
  </si>
  <si>
    <t>Avicopter</t>
  </si>
  <si>
    <t>https://en.wikipedia.org/Avicopter</t>
  </si>
  <si>
    <t>Changhe Z-18</t>
  </si>
  <si>
    <t>2 pilots</t>
  </si>
  <si>
    <t>//upload.wikimedia.org/wikipedia/commons/thumb/d/d7/Changhe_AC313_%28centered%29.jpg/300px-Changhe_AC313_%28centered%29.jpg</t>
  </si>
  <si>
    <t>In service[1]</t>
  </si>
  <si>
    <t>Harbin Z-8</t>
  </si>
  <si>
    <t>https://en.wikipedia.org/Harbin Z-8</t>
  </si>
  <si>
    <t>China</t>
  </si>
  <si>
    <t>5.3 hours</t>
  </si>
  <si>
    <t>2010-present</t>
  </si>
  <si>
    <t>18 passengers</t>
  </si>
  <si>
    <t>3800 kg</t>
  </si>
  <si>
    <t>https://en.wikipedia.org/Helicopters</t>
  </si>
  <si>
    <t>https://en.wikipedia.org/China</t>
  </si>
  <si>
    <t>https://en.wikipedia.org/Changhe Z-18</t>
  </si>
  <si>
    <t>Aviastroitel AC-4 Russia</t>
  </si>
  <si>
    <t>The Aviastroitel AC-4 Russia is a Russian mid-wing, single-seat glider designed by Vladimir Egorovich Fedorov and produced by Aircraft Cooperative Mechta, which became Aviastroitel, now Glider Air Craft.[1][2] The aircraft is sometimes referred to as the Federov AC-4 Russia, Mechta AC-4, Fedorov Me7 Mechta, Kenilworth Me7, AS+ Ltd AC-4 or Aircraft Cooperative Mechta AC-4 Russia. It is currently marketed as the Glider Air Craft Solo AC-4.[2][3][4][5][6] The aircraft started out in 1989 as Fedorov's "Dream" project for the OSTIV World Class Sailplane 1993 design contest. It went through several design prototypes, named Mechta I, Mechta II and Russia I and II. The Russia II was the version submitted to the competition. The bid involved forming a new concern, the Aircraft Cooperative Mechta and building three hand-made prototypes. The aircraft performed well in the competition and the fly-off held in Oerlinghausen, Germany, but the lack of a manufacturing facility behind the design, plus political pressures put the design in second place, with the Polish Politechnika Warszawska PW-5 winning.[1][7][8] The American team at the competition was very impressed with the Russian design, thought it would sell well for Club class and student solo flying and bought one of the three prototypes to take home with them. The aircraft proved popular and so a US distributorship under the name Russia 12.6 was set up to sell the Russian production. Since the Aircraft Cooperative Mechta could not mass-produce the aircraft they reformed as Aviastroitel. In 1994 US distribution was transferred to Mechta Sailplanes, LLC, which imported 18 Russia gliders. Aviastroitel created a second set of molds to respond to the demand and started a second assembly line with a total production capacity of 48 AC-4s per year. In 1997 William Ayd became US distributor under the name Russia Sailplanes, Inc. Production of the AC-4 was suspended in 2003 when the Russian government changed the requirements for industrial production, making building them  uneconomical. In 2010 Aviastroitel became Glider Air Craft and production resumed.[7][8] The aircraft is made from fibreglass. Its 12.6 m (41.3 ft) span wing employs a Wortmann FX-60-157 airfoil. The AC-4 can be fitted with a McCulloch MC-101B two-stroke engine of 12 hp (9 kW) that will sustain flight. A Ballistic Recovery Systems parachute is optional.[1][5] Sixty Russias were completed, some as complete non-certified aircraft and some as kits for amateur construction.[1][2][3][4][7] In August 2011 there were 42 Russias registered in the America,[3][9][10] five in the United Kingdom[11] and two in Canada.[4] Data from Sailplane Directory and company[1][2]General characteristics Performance     Related lists</t>
  </si>
  <si>
    <t>Glider</t>
  </si>
  <si>
    <t>Aircraft Cooperative MechtaAviastroitelGlider Air Craft</t>
  </si>
  <si>
    <t>https://en.wikipedia.org/Aircraft Cooperative MechtaAviastroitelGlider Air Craft</t>
  </si>
  <si>
    <t>Vladimir Egorovich Fedorov</t>
  </si>
  <si>
    <t>https://en.wikipedia.org/Vladimir Egorovich Fedorov</t>
  </si>
  <si>
    <t>{'Mechta I': 'itial 1989 prototype with 13.3\xa0m (43.6\xa0ft) wing span.[8]', 'Mechta II': '91 prototype with 13.3\xa0m (43.6\xa0ft) wing span.[8]', 'Russia I': '92 prototype with 11.0\xa0m (36.1\xa0ft) wing span.[8]', 'Russia II': '92 prototype with 12.6\xa0m (41.3\xa0ft) wing span.[8]', 'AC-4A Russia': 'rst production model introduced in 1993, with a 12.6\xa0m (41.3\xa0ft) wing span and taildragger landing gear.[1][8]', 'AC-4B Russia[File:Instruments012AC4B.jpg]AC4-B Instrument Panel': 'del with the main wheel set further back and a nose wheel. Also incorporates a larger cockpit for taller pilots. Introduced in 1996.[1][8]', 'AC-4C Russia': 'proved model with retractable landing gear. Introduced in 1997.[4][8]', 'AC-4CK Russia': 'proved model delivered as a kit.[3]', 'AC-4D Russia': 'proved model with winglets.[6]', 'AC-4M': 'tor glider model with a retractable engine, which was used as the prototype for the AC-5M. Introduced in 1999.[7][8]', 'Solo AC-4': 'rrent production model.[2]'}</t>
  </si>
  <si>
    <t>5.25 m (17 ft 3 in)</t>
  </si>
  <si>
    <t>12.6 m (41 ft 4 in)</t>
  </si>
  <si>
    <t>0.38 m (1.25 ft)</t>
  </si>
  <si>
    <t>7.7 m2 (83 sq ft)</t>
  </si>
  <si>
    <t>140 kg (309 lb)</t>
  </si>
  <si>
    <t>260 kg (573 lb)</t>
  </si>
  <si>
    <t>//upload.wikimedia.org/wikipedia/commons/thumb/d/d2/Russian_glider_AC-4_%22Russian%22_%2810273762066%29.jpg/300px-Russian_glider_AC-4_%22Russian%22_%2810273762066%29.jpg</t>
  </si>
  <si>
    <t>1993-2003 and 2010-present</t>
  </si>
  <si>
    <t>Wortmann FX-60-157</t>
  </si>
  <si>
    <t>32.46 kg/m2 (6.65 lb/sq ft)</t>
  </si>
  <si>
    <t>https://en.wikipedia.org/Glider</t>
  </si>
  <si>
    <t>https://en.wikipedia.org/Aviastroitel AC-5M</t>
  </si>
  <si>
    <t>+5.3/-2.65</t>
  </si>
  <si>
    <t>69 km/h (43 mph, 37 kn)</t>
  </si>
  <si>
    <t>0.8 m/s (160 ft/min) at 88 km/h (55 mph)</t>
  </si>
  <si>
    <t>Auster B.4</t>
  </si>
  <si>
    <t>The Auster B.4 was an unusual British development of the Auster family of light aircraft in an attempt to create a light cargo aircraft. The conventional fuselage was considerably redesigned, turning it into a pod-and-boom configuration carrying the tail unit on a high boom. The rear of the fuselage pod was equipped with clamshell doors for easy loading and unloading, and a quadricycle undercarriage was fitted, retaining the mainwheels from earlier Auster designs, but adding a tailwheel to each side of the fuselage pod. The fuselage floor had fittings for seats, cargo tie-downs, or litters for the air ambulance role. The prototype was exhibited at the Farnborough Air Show in September 1953. Although evaluated by the British Army in military markings, neither civil nor military orders ensued, and no examples were constructed beyond the single prototype Data from Jane's All The World's Aircraft 1955–56[1]General characteristics Performance   Aircraft of comparable role, configuration, and era</t>
  </si>
  <si>
    <t>Light freighter</t>
  </si>
  <si>
    <t>Auster</t>
  </si>
  <si>
    <t>https://en.wikipedia.org/Auster</t>
  </si>
  <si>
    <t>24 ft 8 in (7.52 m)</t>
  </si>
  <si>
    <t>37 ft 0 in (11.28 m)</t>
  </si>
  <si>
    <t>8 ft 4+1⁄2 in (2.553 m)</t>
  </si>
  <si>
    <t>189.75 sq ft (17.628 m2)</t>
  </si>
  <si>
    <t>1,642 lb (745 kg)</t>
  </si>
  <si>
    <t>1 × Blackburn Cirrus Bombardier 702 4-cylinder inverted inline engine, 180 hp (130 kW)</t>
  </si>
  <si>
    <t>//upload.wikimedia.org/wikipedia/commons/thumb/3/36/Auster_B.4_Farnborough_09.53.jpg/300px-Auster_B.4_Farnborough_09.53.jpg</t>
  </si>
  <si>
    <t>730 ft/min (3.7 m/s)</t>
  </si>
  <si>
    <t>105 mph (169 km/h, 91 kn)</t>
  </si>
  <si>
    <t>3 passengers or2 stretchers and attendant orCargo</t>
  </si>
  <si>
    <t>23 imp gal (28 US gal; 100 L)</t>
  </si>
  <si>
    <t>1,245 ft (379 m)</t>
  </si>
  <si>
    <t>765 ft (233 m)</t>
  </si>
  <si>
    <t>Armstrong Whitworth Armadillo</t>
  </si>
  <si>
    <t>The Armstrong Whitworth Armadillo was a British single-seat biplane fighter aircraft built by Armstrong Whitworth. The Armadillo was designed in 1917 by Armstrong Whitworth's new chief designer, Fred Murphy, as a private venture single-seat fighter powered by a Bentley BR2 rotary engine. While the design met the requirements of Air Board Specification A1(a) for a replacement for the Sopwith Camel, it was principally produced to test the abilities of Armstrong Whitworth's new design team, and was not considered a serious competitor for the requirement.[1] Despite this, Armstrong Whitworth was granted a licence in January 1918 to allow construction of two prototypes.[2] The aircraft was a two-bay biplane with a square section fuselage. The engine in the nose was enclosed by a circular cowl with a deep hump above the cowl housing two .303 in (7.7 mm) Vickers machine guns that fired through the propeller arc using synchronisation gear.[2][3] The first prototype made its maiden flight during April 1918.[4] The type was not subject to formal evaluation by the Air Ministry, with the poor view from the cockpit being criticised.[5] By the time the Armadillo appeared the Sopwith Snipe, powered by the same engine and faster was already in large scale production and Murphy had started work on the more advanced Ara fighter, so the Armadillo was abandoned, the second prototype not being completed.[6][7] Data from War Planes of the First World War:Volume One: Fighters [6]General characteristics Performance Armament   Aircraft of comparable role, configuration, and era</t>
  </si>
  <si>
    <t>F. Murphy</t>
  </si>
  <si>
    <t>https://en.wikipedia.org/F. Murphy</t>
  </si>
  <si>
    <t>British</t>
  </si>
  <si>
    <t>https://en.wikipedia.org/British</t>
  </si>
  <si>
    <t>Aviastroitel AC-7M</t>
  </si>
  <si>
    <t>The Aviastroitel AC-7M is a Russian mid-wing, T-tailed, two-seats in side-by-side configuration motor glider that was designed by Vladimir Egorovich Fedorov and produced by Aviastroitel, now Glider Air Craft.[1][2][3] Development of the AC-7M was started in 2002, it was first flown in 2005 and by 2006 two prototypes had been completed.[1][3] The AC-7M is a conventional self-launching sailplane, but is equipped with a more powerful retractable pusher configuration Hirth F30A25A 77.2 kW (104 hp) two stroke engine than is normal in these types, allowing it to be also used as a glider tug and as touring motor glider. The aircraft is capable of cruising at 180 km/h (112 mph) for 1,800 km (1,118 mi) while burning only 9 litres per hour (2.0 imp gal/h; 2.4 US gal/h) of fuel.[1][2][3] The AC-7M uses a two bladed wooden propeller of 1.18 m (46 in) diameter. The 18 m (59.1 ft) span wing employs a Wortmann FX60-157 airfoil and mounts Fowler flaps. The wings are mounted on the fuselage with a single cam-pin and the ailerons and air brakes hook-up automatically. The fixed landing gear consists of a narrow track pair of rubber-suspended 360 mm (14.2 in) main wheels, a 310 mm (12.2 in) nose wheel and a 200 mm (7.9 in) tail caster. The main wheels incorporate lever-actuated drum brakes. The cockpit can accommodate pilots up to 190 cm (74.8 in) in height. The canopy provides 300° field of view and is jettisonable. Assembly from its trailer takes four people 20 minutes.[1][2][3] The AC-7M was later developed into the unpowered and redesigned AC-7.[4] Data from Company[1][2]General characteristics Performance</t>
  </si>
  <si>
    <t>Motor glider</t>
  </si>
  <si>
    <t>Aviastroitel</t>
  </si>
  <si>
    <t>https://en.wikipedia.org/Aviastroitel</t>
  </si>
  <si>
    <t>at least two</t>
  </si>
  <si>
    <t>7.15 m (23 ft 5 in)</t>
  </si>
  <si>
    <t>18 m (59 ft 1 in)</t>
  </si>
  <si>
    <t>1.65 m (5 ft 5 in)</t>
  </si>
  <si>
    <t>13.5 m2 (145 sq ft)</t>
  </si>
  <si>
    <t>490 kg (1,080 lb)</t>
  </si>
  <si>
    <t>1 × Hirth F30A25A , 77.2 kW (103.5 hp)</t>
  </si>
  <si>
    <t>1,800 km (1,100 mi, 970 nmi)</t>
  </si>
  <si>
    <t>In production (2011)</t>
  </si>
  <si>
    <t>2-bladed, 1.180 m (3 ft 10 in) diameter</t>
  </si>
  <si>
    <t>4.5 m/s (890 ft/min)</t>
  </si>
  <si>
    <t>180 km/h (110 mph, 97 kn)</t>
  </si>
  <si>
    <t>50 kg/m2 (10 lb/sq ft)</t>
  </si>
  <si>
    <t>https://en.wikipedia.org/Motor glider</t>
  </si>
  <si>
    <t>https://en.wikipedia.org/Aviastroitel AC-7</t>
  </si>
  <si>
    <t>74 km/h (46 mph, 40 kn)</t>
  </si>
  <si>
    <t>0.8 m/s (160 ft/min) at 110 km/h (68 mph)</t>
  </si>
  <si>
    <t>Gulfstream G100</t>
  </si>
  <si>
    <t>The Gulfstream G100, formerly known as the IAI Astra SPX, is an Israel Aerospace Industries-manufactured twin-engine business jet, that was produced for Gulfstream Aerospace. Deliveries began in 1986. The America Air Force employs the aircraft as the C-38 Courier. A later derivative known as the G150 was launched in 2002. Gulfstream announced the final sale of the G150 in September 2016 and the last delivery by mid-2017.[1] Israel Aerospace Industries (IAI) developed the Astra from its Model 1124 Westwind business jet. Work on an improved Westwind began in the late 1970s,[3] with the first prototype flight on 19 March 1984.[4] The first production Astra flew on 20 March 1985, with FAA certification granted on 29 August 1985 and customer deliveries starting in 1986.[4] The original 1125 Astra was replaced by the Astra SP, announced in 1989; 37 were built. The third variant, the Astra SPX, flew for the first time in August 1994. This variant was renamed G100 from September 2002 following Gulfstream's acquisition of Galaxy Aerospace, which held the Astra type certificate, in May 2001. In September 2002, Gulfstream announced the improved G150, based on the G100. This last variant features a wider (12 in) and longer fuselage (16 in aft of rear pressure bulkhead) updated avionics and an increase in maximum takeoff weight (MTOW) to 26,100 pounds (11,839 kg) compared to the G100's MTOW of 24,650 pounds (11,181 kg). It was certified by the FAA in late 2005.[5] It has been certified for the steeper-than-normal approach path required to land at London City Airport.[6] Production of the G100 was discontinued following certification of the G150.[citation needed] IAI continued to manufacture G150s in Israel and the completed airframes were then flown to the U.S. for interior outfitting. In September 2016, Gulfstream announced that, owing to slow sales, production would be stopped, with delivery of the final aircraft due in mid-2017.[7] The Astra was further developed in the 1990s; the wing was modified and mated to a completely new fuselage. This development became the IAI Galaxy (later the Gulfstream G200).[8] By 2018, Gulfstream G150s from 2006–2008 were in the range of $3.8 to $4.8 million.[9] The G100 was ordered for the America Air Force in 1997 as the C-38A Courier. The C-38A was operated by the 201st Airlift Squadron at Andrews Air Force Base in Maryland. The C-38A replaced the earlier Learjet C-21. The C-38A differs from the standard Gulfstream G100, being fitted with various military avionics systems.[10] The C-38A was also ordered for the America Navy, replacing North American T-2 Buckeyes at Naval Air Station Patuxent River beginning in September 2015. The C-38 is tasked with acting as a chase plane, radar test target, and pilot proficiency aircraft for the test and evaluation squadron VX-20.[11] In 2012, an IAI Astra operated by the Eritrean Air Force as the Eritrean presidential aircraft was stolen by two pilots, both serving Eritrean Air Force officers. They flew the Astra to Saudi Arabia and requested political asylum after landing at Jizan Regional Airport.[12] Data from Jane's All The World's Aircraft 2003–2004[19]General characteristics Performance Avionics  Related development Aircraft of comparable role, configuration, and era</t>
  </si>
  <si>
    <t>Business jet</t>
  </si>
  <si>
    <t>Gulfstream Aerospace</t>
  </si>
  <si>
    <t>https://en.wikipedia.org/Gulfstream Aerospace</t>
  </si>
  <si>
    <t>265 : 145 Astra/G100[2] + 120 G150[1]</t>
  </si>
  <si>
    <t>{'IAI 1125 Astra': 'iginal version, powered by two 16.46 kilonewtons (3,700\xa0lbf) Garrett TFE731-3A-200G turbofans.[13] A total of 32 built.[14]', 'IAI 1125 Astra SP': 'rsion with modified aerodynamics (giving 53 nautical miles (61\xa0mi; 98\xa0km) increase in range), improved avionics and revised interior.[15] A total of 36 built from 1990.[16]', 'IAI 1125 Astra SPX': 're powerful (18.90 kilonewtons (4,250\xa0lbf) Honeywell TFE-731-40R-200G) engines and fitted with winglets. Increased weights and range.Gulfstream G100', '[object HTMLElement]': {}, 'Gulfstream G150': 'proved version of G100 with wider and longer cabin, a revised nose and uprated (19.7 kilonewtons (4,400\xa0lbf)) engines.[2] Nearly 120 were in service in 2016.[1]'}</t>
  </si>
  <si>
    <t>16.94 m (55 ft 7 in)</t>
  </si>
  <si>
    <t>16.64 m (54 ft 7 in) (over winglets)</t>
  </si>
  <si>
    <t>5.54 m (18 ft 2 in)</t>
  </si>
  <si>
    <t>29.41 m2 (316.6 sq ft)</t>
  </si>
  <si>
    <t>6,214 kg (13,700 lb)</t>
  </si>
  <si>
    <t>2 × Honeywell TFE731-40-R-200G turbofans, 18.9 kN (4,250 lbf) thrust  each</t>
  </si>
  <si>
    <t>Mach 0.875</t>
  </si>
  <si>
    <t>5,462 km (3,394 mi, 2,949 nmi) (max fuel, four passengers)</t>
  </si>
  <si>
    <t>14,000 m (45,000 ft)</t>
  </si>
  <si>
    <t>//upload.wikimedia.org/wikipedia/commons/thumb/f/ff/N916CG_%283996189731%29.jpg/300px-N916CG_%283996189731%29.jpg</t>
  </si>
  <si>
    <t>IAI Westwind</t>
  </si>
  <si>
    <t>https://en.wikipedia.org/IAI Westwind</t>
  </si>
  <si>
    <t>11,181 kg (24,650 lb)</t>
  </si>
  <si>
    <t>19.33 m/s (3,805 ft/min)</t>
  </si>
  <si>
    <t>1985–2017[1]</t>
  </si>
  <si>
    <t>896 km/h (557 mph, 484 kn)</t>
  </si>
  <si>
    <t>6–9 passengers</t>
  </si>
  <si>
    <t>IAI Sigma-2</t>
  </si>
  <si>
    <t>4,910 L (1,300 US gal; 1,080 imp gal) usable</t>
  </si>
  <si>
    <t>1750 lb. per hour[20]</t>
  </si>
  <si>
    <t>https://en.wikipedia.org/Business jet</t>
  </si>
  <si>
    <t>https://en.wikipedia.org/Gulfstream G200</t>
  </si>
  <si>
    <t>Auster AOP.6</t>
  </si>
  <si>
    <t>The Auster AOP.6 was a British military air observation aircraft produced by Auster Aircraft Limited to replace the numerous wartime Taylorcraft Auster aircraft then in-service. The Auster AOP.6 (Auster Model K) was designed as a successor to the Taylorcraft Auster V, it had a strengthened fuselage, increased all-up weight and a 145 hp (108 kW) de Havilland Gipsy Major 7 engine. It had a different appearance to the wartime Austers due to the lengthened landing gear struts (due to the larger propeller), and external non-retractable aerofoil flaps. An initial production run of 296 were completed for the Royal Air Force in 1949. A second batch was produced from 1952 with a total delivered of around 400. Some aircraft ordered by the Royal Air Force aircraft were diverted to the Belgian Air Force (22) and the Royal Hong Kong Auxiliary Air Force (2). New aircraft were delivered to Royal Canadian Air Force, South African Air Force, and the Arab Legion Air Force (Jordan). A dual-control training version of the AOP.6 was produced, 77 serving as the Auster T.7 (Auster Model Q). These flew alongside the AOP.6 in the AOP squadrons. In 1955 two T.7 aircraft were modified for use on the 1956 Commonwealth Trans-Antarctic Expedition, being designated Auster Antarctic (Auster Model C4). The aircraft had extra radio equipment, larger tail surfaces, the ability to be fitted with floats or skis as required and a bright yellow finish to increase visibility against the snow and ice. The aircraft was gradually replaced with the Auster AOP.9 from 1955 and surplus aircraft were converted to civilian use, first as the Auster 6A and later as the Beagle A.61 Terrier. Data from Macdonald Aircraft Handbook[2]General characteristics Performance  Related development     Media related to Auster AOP.6 at Wikimedia Commons</t>
  </si>
  <si>
    <t>observation aircraft</t>
  </si>
  <si>
    <t>AOP.6 378T.7 84</t>
  </si>
  <si>
    <t>Beagle A.61 TerrierAuster Tugmaster</t>
  </si>
  <si>
    <t>23 ft 9 in (7.24 m)</t>
  </si>
  <si>
    <t>8 ft 4.5 in (2.553 m)</t>
  </si>
  <si>
    <t>184 sq ft (17.1 m2) excluding flaps</t>
  </si>
  <si>
    <t>1,413 lb (641 kg)</t>
  </si>
  <si>
    <t>1 × de Havilland Gipsy Major 7 4-cylinder air-cooled inverted in-line piston engine, 145 hp (108 kW)</t>
  </si>
  <si>
    <t>124 mph (200 km/h, 108 kn) at 1,000 ft (305 m)</t>
  </si>
  <si>
    <t>315 mi (507 km, 274 nmi)</t>
  </si>
  <si>
    <t>14,000 ft (4,300 m)</t>
  </si>
  <si>
    <t>//upload.wikimedia.org/wikipedia/commons/thumb/8/82/Auster_AOP.6_TW539_663_Sqn_1954.jpg/300px-Auster_AOP.6_TW539_663_Sqn_1954.jpg</t>
  </si>
  <si>
    <t>Taylorcraft Auster</t>
  </si>
  <si>
    <t>https://en.wikipedia.org/Taylorcraft Auster</t>
  </si>
  <si>
    <t>2,160 lb (980 kg)</t>
  </si>
  <si>
    <t>810 ft/min (4.1 m/s) at 1,800 lb (816 kg)</t>
  </si>
  <si>
    <t>108 mph (174 km/h, 94 kn)</t>
  </si>
  <si>
    <t>Royal Air ForceBelgian Air Force</t>
  </si>
  <si>
    <t>https://en.wikipedia.org/Royal Air ForceBelgian Air Force</t>
  </si>
  <si>
    <t>23 imp gal (28 US gal; 105 l)</t>
  </si>
  <si>
    <t>11.7 lb/sq ft (57 kg/m2)</t>
  </si>
  <si>
    <t>0.0676 hp/lb (0.1111 kW/kg)</t>
  </si>
  <si>
    <t>https://en.wikipedia.org/Beagle A.61 TerrierAuster Tugmaster</t>
  </si>
  <si>
    <t>32 mph (28 kn; 51 km/h) with flaps</t>
  </si>
  <si>
    <t>Velocity SE</t>
  </si>
  <si>
    <t>The Velocity Model 173 SE (Standard Elite) is an entry level canard pusher aircraft from Velocity Aircraft.[1][2][3] The four seat, rear engine aircraft may be powered by a 160 hp (120 kW) Lycoming IO-320 or a 200 hp (150 kW) Lycoming IO-360 engine.[1] Data from [6]General characteristics Performance</t>
  </si>
  <si>
    <t>Velocity Aircraft</t>
  </si>
  <si>
    <t>https://en.wikipedia.org/Velocity Aircraft</t>
  </si>
  <si>
    <t>Duane Swing</t>
  </si>
  <si>
    <t>19 ft (5.8 m)</t>
  </si>
  <si>
    <t>29 ft 4 in (8.94 m)</t>
  </si>
  <si>
    <t>7 ft 9 in (2.36 m)</t>
  </si>
  <si>
    <t>1,300 lb (590 kg)</t>
  </si>
  <si>
    <t>2,300 lb (1,043 kg)</t>
  </si>
  <si>
    <t>1 × Lycoming IO-360 4-cyl. horizontally-opposed air-cooled piston engine, 200 hp (150 kW)</t>
  </si>
  <si>
    <t>1,000 nmi (1,200 mi, 1,900 km) at 65% power</t>
  </si>
  <si>
    <t>20,000 ft (6,100 m)</t>
  </si>
  <si>
    <t>//upload.wikimedia.org/wikipedia/commons/thumb/e/e6/Velocity-N6971T-071008-04-16.jpg/300px-Velocity-N6971T-071008-04-16.jpg</t>
  </si>
  <si>
    <t>187 kn (215 mph, 346 km/h) at 75% power</t>
  </si>
  <si>
    <t>2/3 passengers / 1,000 lb (450 kg) payload</t>
  </si>
  <si>
    <t>60 US gal (230 l; 50 imp gal)</t>
  </si>
  <si>
    <t>18.88 lb/sq ft (92.2 kg/m2)</t>
  </si>
  <si>
    <t>https://en.wikipedia.org/Velocity XL, Rocket Racer</t>
  </si>
  <si>
    <t>+12 -7</t>
  </si>
  <si>
    <t>60 kn (69 mph, 110 km/h)</t>
  </si>
  <si>
    <t>200 kn (230 mph, 370 km/h) IAS</t>
  </si>
  <si>
    <t>70 kn (130 km/h; 81 mph)</t>
  </si>
  <si>
    <t>Velocity XL</t>
  </si>
  <si>
    <t>The Velocity XL (XL: Extra Large) is an American amateur-built aircraft, produced by Velocity, Inc. It is an enlarged version of their Velocity SE canard pusher design.[1][2] The Velocity XL is 12 in (310 mm) longer and has a 20 in (510 mm) greater span than the SE.[3] The standard XL has a cruising range of 875 nautical miles (1,620 km; 1,007 mi) and a 75% power cruising speed of 185 knots (213 mph; 343 km/h) air speed.[2][4][5] The XL is available in both fixed gear (FG) and retractable gear (RG) form and can accommodate either three or four passengers plus a pilot.  The five seat versions, the XL-5 and the TXL-RG-5, have a rear bench seat for three rather than the alternative separate pair of seats.[1][2][5][6] Engines available as kits from the manufacturer for all models are the Lycoming IO-360 of 180 to 200 hp (134 to 149 kW), Lycoming IO-540 of 260 to 300 hp (194 to 224 kW), Continental IO-550 of 310 to 350 hp (231 to 261 kW) and the Franklin 6A350C1 of 205 to 235 hp (153 to 175 kW).[1][2][7] Builders may use these manufacturer kits or design their own engine installations using a variety of other engines of similar power output. The now-defunct Rocket Racing League utilized a highly modified Velocity XL FG airframe and an Armadillo Aerospace 2,500 pound thrust liquid oxygen (LOX) and ethanol rocket engine in both its Mark-II X-Racer and Mark-III X-Racer demonstration vehicles.  The Mark-II utilized a standard fixed-gear Velocity XL airframe, modified for rocket propulsion. The Mark-III airframe was more extensively customized during manufacture, explicitly for rocket racing, with a canopy top, center seat and control stick and other enhancements, in addition to the rocket propulsion added to the Mark-II.[9] Data from Jane's All the World's Aircraft 2013/14[3]General characteristics Performance</t>
  </si>
  <si>
    <t>Velocity, Inc.</t>
  </si>
  <si>
    <t>https://en.wikipedia.org/Velocity, Inc.</t>
  </si>
  <si>
    <t>229 (December 2011)</t>
  </si>
  <si>
    <t>{'Velocity XL-FG': 'xed landing gear version with a gross weight of 2,700\xa0lb (1,225\xa0kg). Forty had been completed and flown by December 2011.[1]', 'Velocity XL-FG-5': 'xed landing gear version with a gross weight of 2,900\xa0lb (1,315\xa0kg). Twenty-one had been completed and flown by December 2011.[1]', 'Velocity XL-RG': 'tractable landing gear version, with a gross weight of 2,700\xa0lb (1,225\xa0kg). 150 had been completed and flown by December 2011.[1]', 'Velocity TXL-RG-5': 'tractable landing gear version, with  gross weight of 2,900\xa0lb (1,315\xa0kg). Eighteen had been completed and flown by December 2011.[1]', 'Velocity V-Twin': 'in engine prototype, three built, powered by two Superior IO-320-A engines.[8]'}</t>
  </si>
  <si>
    <t>31 ft 0 in (9.45 m) rear wing; forewing 13 ft 8 in (4.17 m)</t>
  </si>
  <si>
    <t>8 ft 5 in (2.56 m)</t>
  </si>
  <si>
    <t>102 sq ft (9.5 m2) rear wing.</t>
  </si>
  <si>
    <t>1,700 lb (771 kg)</t>
  </si>
  <si>
    <t>1 × Continental IO-550 air-cooled flat six, 310 hp (230 kW)</t>
  </si>
  <si>
    <t>1,150 mi (1,850 km, 1,000 nmi) at 65% power</t>
  </si>
  <si>
    <t>//upload.wikimedia.org/wikipedia/commons/thumb/6/60/Velocity_XL_FG_N114MV.jpg/300px-Velocity_XL_FG_N114MV.jpg</t>
  </si>
  <si>
    <t>2,701 lb (1,225 kg)</t>
  </si>
  <si>
    <t>3-bladed Catto</t>
  </si>
  <si>
    <t>240 mph (380 km/h, 210 kn) normal at 75% power</t>
  </si>
  <si>
    <t>Three</t>
  </si>
  <si>
    <t>265 l (58 imp gal)</t>
  </si>
  <si>
    <t>1,300 ft (396 m)</t>
  </si>
  <si>
    <t>+9/-7</t>
  </si>
  <si>
    <t>1,500 ft (457 m)</t>
  </si>
  <si>
    <t>Verville Sport Trainer AT</t>
  </si>
  <si>
    <t>The Verville Sport Trainer AT was a two-seat tandem biplane designed by Alfred V. Verville as a civilian version of the YPT-10 primary trainer, intended to appeal to the wealthy private owner.[1] The White Aircraft Company bought the rights to the AT in 1939.[2][3] The Sportsman, as it was also known,[4][5] offered excellent flight characteristics and good stability, due in part to the design of the lower wing. With leather trim, battery with starter, and navigation lights, the Sport Trainer sold for $5,250. There were 10 manufactured.  The owner of serial number one was Eugene Francis May.[6] One AT was built for NACA testing in 1930, and was designated the AT-4.  It had modified wide landing gear with added fittings for pontoons, which may or may not have been used. The colors were a blue fuselage, silver wings, yellow stripe. Special equipment included: EDO pontoon fittings with structural bearing, steel interplane struts.[7] On 31 January 1931, test pilot Lou Meister bailed out of this plane after entering an unrecoverable spin. He died when his parachute did not fully deploy after bailing out.[8] One AT was modified in 1931 for Lycoming Manufacturing Company of Williamsport, Pennsylvania. It was designated the LT Sportsman. It was fitted with a 210 hp Lycoming R-680. Kenneth Parker, the son of George Safford Parker, founder of Parker Pen Company owned an AT. The USAAC purchased 4 YPT-10's and tested with 5 different engine versions resulting in YPT-10 thru YPT-10D designations. It had a 165 hp engine and could produce top speed of 120 mph, which was not faster than other aircraft of that era, but was more than adequate for the flight training purposes of the Army. General characteristics Performance</t>
  </si>
  <si>
    <t>military trainer &amp; civilian luxury plane</t>
  </si>
  <si>
    <t>Verville Aircraft Company</t>
  </si>
  <si>
    <t>https://en.wikipedia.org/Verville Aircraft Company</t>
  </si>
  <si>
    <t>Alfred V. Verville</t>
  </si>
  <si>
    <t>https://en.wikipedia.org/Alfred V. Verville</t>
  </si>
  <si>
    <t>11 (sportsman), 4 (YPT, military)</t>
  </si>
  <si>
    <t>24 ft 3 in (7.39 m)</t>
  </si>
  <si>
    <t>31 ft (9.4 m)</t>
  </si>
  <si>
    <t>1,562 lb (709 kg)</t>
  </si>
  <si>
    <t>2,243 lb (1,017 kg)</t>
  </si>
  <si>
    <t>1 × Continental A70 7-cyl air-cooled radial piston engine , 165 hp (123 kW)</t>
  </si>
  <si>
    <t>//upload.wikimedia.org/wikipedia/commons/thumb/2/2d/Verville-at-trainer.PNG/300px-Verville-at-trainer.PNG</t>
  </si>
  <si>
    <t>private &amp; USAAC</t>
  </si>
  <si>
    <t>https://en.wikipedia.org/private &amp; USAAC</t>
  </si>
  <si>
    <t>3 hours 30 minutes</t>
  </si>
  <si>
    <t>Vol Xerpa ULM Pulsar</t>
  </si>
  <si>
    <t>The Vol Xerpa ULM Pulsar is a Spanish ultralight aircraft produced by Vol Xerpa of Barcelona. The aircraft is supplied as a kit for amateur construction or as a complete ready-to-fly-aircraft.[1][2] The Pulsar is a development of the conventional landing gear-equipped Kolb Firestar II and was designed to comply with the Fédération Aéronautique Internationale microlight rules. It features a strut-braced high-wing, a two-seats-in-side-by-side configuration enclosed or open cockpit, fixed tricycle landing gear with wheel pants and a single engine in tractor configuration.[1][2] The aircraft is made from bolted-together aluminum tubing, with its flying surfaces covered in doped aircraft fabric. Its 9.2 m (30.2 ft) span wing has an area of 14.75 m2 (158.8 sq ft) and includes a folding feature to facilitate ground transportation or storage. The standard engine available is  the 64 hp (48 kW) Rotax 582 two-stroke powerplant.[1][2] The standard version has only a windshield, but a fully enclosed cockpit fairing is available.[1][2] Data from Bayerl and Tacke[1][2]General characteristics Performance</t>
  </si>
  <si>
    <t>Vol Xerpa</t>
  </si>
  <si>
    <t>https://en.wikipedia.org/Vol Xerpa</t>
  </si>
  <si>
    <t>14.75 m2 (158.8 sq ft)</t>
  </si>
  <si>
    <t>205 kg (452 lb)</t>
  </si>
  <si>
    <t>1 × Rotax 582 two cylinder, liquid-cooled, two stroke aircraft engine, 48 kW (64 hp)</t>
  </si>
  <si>
    <t>165 km/h (103 mph, 89 kn)</t>
  </si>
  <si>
    <t>In production (2015)</t>
  </si>
  <si>
    <t>Kolb Firestar II</t>
  </si>
  <si>
    <t>https://en.wikipedia.org/Kolb Firestar II</t>
  </si>
  <si>
    <t>Spain</t>
  </si>
  <si>
    <t>120 km/h (75 mph, 65 kn)</t>
  </si>
  <si>
    <t>60 litres (13 imp gal; 16 US gal)</t>
  </si>
  <si>
    <t>30.5 kg/m2 (6.2 lb/sq ft)</t>
  </si>
  <si>
    <t>https://en.wikipedia.org/Spain</t>
  </si>
  <si>
    <t>55 km/h (34 mph, 30 kn)</t>
  </si>
  <si>
    <t>Vortech G-1</t>
  </si>
  <si>
    <t>The Vortech G-1, also called the Compcop G-1, is an American helicopter that was designed in the 1970s. Plans for amateur construction were originally supplied by Compcop and today are provided by Vortech.[1][2][3] The aircraft was designed long before the adoption of the US FAR 103 Ultralight Vehicles rules, including the category's maximum empty weight of 254 lb (115 kg), but nonetheless complies with them. The aircraft has a standard empty weight of 150 lb (68 kg) and is billed as the "World's Tiniest Homebuilt Helicopter" by the plans supplier. It features a single main rotor and tail rotor, a single-seat open cockpit without a windshield, tricycle landing gear with main wheels and nose skid and a twin cylinder, air-cooled, two-stroke, single-ignition 40 hp (30 kW) Rotax 447 aircraft engine or Kawasaki 440 snowmobile engine. The 50 hp (37 kW) Rotax 503 can also be used.[1][2][3] The aircraft fuselage is made from bolted-together aluminum tubing. Its main rotor is 12 ft (3.7 m) in diameter. Fuel capacity is 5 U.S. gallons (19 L; 4.2 imp gal).[1][2] The plans supplier notes this warning: Vortech offers the G-1 plans as a curiosity for those interested in homebuilt helicopters because of its intriguing size and simplicity; however, Vortech has no direct experience with either the design or flight of this model and so cannot and does not endorse this as a proven aircraft. While people have reported  building and flying this model, it appears that most of those flying versions were variations or enhancements of the original design.[2] Data from Cliche, Vortech and Kitplanes[1][2][3]General characteristics Performance</t>
  </si>
  <si>
    <t>CompcopVortech</t>
  </si>
  <si>
    <t>https://en.wikipedia.org/CompcopVortech</t>
  </si>
  <si>
    <t>1970s</t>
  </si>
  <si>
    <t>3 (2005)</t>
  </si>
  <si>
    <t>150 lb (68 kg)</t>
  </si>
  <si>
    <t>420 lb (191 kg)</t>
  </si>
  <si>
    <t>1 × Rotax 447 twin cylinder, air-cooled, two-stroke single-ignition aircraft engine, 40 hp (30 kW)</t>
  </si>
  <si>
    <t>60 mi (97 km, 52 nmi)</t>
  </si>
  <si>
    <t>Plans available</t>
  </si>
  <si>
    <t>900 ft/min (4.6 m/s)</t>
  </si>
  <si>
    <t>45 mph (72 km/h, 39 kn)</t>
  </si>
  <si>
    <t>5 U.S. gallons (19 L; 4.2 imp gal)</t>
  </si>
  <si>
    <t>× 12 ft 0 in (3.66 m)</t>
  </si>
  <si>
    <t>113 sq ft (10.5 m2)</t>
  </si>
  <si>
    <t>5 ft 8 in (1.73 m)</t>
  </si>
  <si>
    <t>3.72 lb/sq ft (18.2 kg/m2)</t>
  </si>
  <si>
    <t>Vought V-141</t>
  </si>
  <si>
    <t>The Vought V-141 (which was later redesignated V-143 after modification) was a prototype American single-seat fighter aircraft of the 1930s. It was a development of the unsuccessful Northrop 3-A design, but was itself a failure, being rejected by the America Army Air Corps. The sole prototype was sold to the Japanese Army in 1937, but no production followed, with the type proving to be inferior to existing Japanese fighters. In 1935, Northrop had flown the Northrop 3A, a single-engined, single-seat monoplane with a retractable undercarriage, to meet a America Army Air Corps (USAAC) requirement for a single-seat fighter. This was a development of Northrop's XFT prototype carrier fighter, and shared the XFT's instability and tendency to enter spins. The sole Northrop 3A prototype disappeared during a test flight over the Pacific on 30 July 1935, and Northrop decided to abandon further development of the 3A.[1][2] The Air Corps' requirement for a new fighter was still outstanding however, with final evaluation being delayed several times.[3] Despite the warnings of his engineers, Eugene Wright, President of Vought, decided to buy the 3A project from Northrop with the hope of winning orders from the Air Corps, the purchase being agreed early in 1936.[2][4] Vought's design team had little time to work on the new fighter if it was to compete in the Air Corps competition, and changes made to the design purchased from Northrop were relatively small, with an enlarged rudder being fitted in a bid to solve the handling problems of the XFT and 3A, while the undercarriage and engine cowling were also modified.[5] In this form, the prototype fighter, designated Vought V-141 by the manufacturer, made its maiden flight on 29 March 1936.[2] Like the 3A, the V-141 was a low-wing monoplane with a retractable tailwheel undercarriage and an enclosed cockpit. It was powered by a 750 hp (560 kW) Pratt &amp; Whitney Twin Wasp Junior radial engine, a slightly more powerful version of the engine that powered the 3A.[6][7] The competing bids were evaluated by the Air Corps in April 1936. Vought offered to sell V-141s at a unit price of $34,148 for a batch of 25 aircraft (excluding engines and Government provided equipment), reducing to $16,041 for a batch of 200 aircraft. Testing showed that the V-141 still had poor handling and was prone to spinning, and also suffered from tail flutter, leading to the Vought design being rejected. The primary winner of the competition was Seversky, with 77 P-35s being ordered.[8] Vought then decided to offer its fighter for export, modifying it with larger tail surfaces and renaming it the Vought V-143. This was offered to Argentina as a replacement for its obsolete Dewoitine D.21s. When it came to be tested in Argentina, Curtiss-Wright representatives, eager to sell the Curtiss 75, pointed out that the Vought was fitted with an anti-spin parachute in the tail. When the Argentines demanded that the spin characteristics be demonstrated without the anti-spin parachute, Vought refused, and the Curtiss 75 was selected by the Argentines instead.[2][7][9] Further rejections from Turkey, Norway and Yugoslavia followed.[5] This led to Vought, in an attempt to solve the fighter's handling problems once and for all, to rebuild the aircraft again in May 1937, with a lengthened rear fuselage and a new taller tail resembling that of the Vought SB2U. The engine was replaced by an 825 hp (615 kW) R-1535-SB4G.[7]  Thus modified, the V-143 was tested again by the USAAC in June 1937 but was rejected again. The V-143 prototype was finally purchased by Japan in July 1937 for $175,000.[2] It was tested by the Japanese Navy as the Navy Experimental Fighter Type V (short designation AXV1), but found to be inferior to existing Japanese fighters.[10][11]  Data from The American Fighter[10]General characteristics Performance Armament      2 Hyphenated trailing letter (-J, -K, -L, -N or -S) denotes design modified for secondary role</t>
  </si>
  <si>
    <t>26 ft 0 in (7.92 m)</t>
  </si>
  <si>
    <t>33 ft 6 in (10.21 m)</t>
  </si>
  <si>
    <t>9 ft 4 in (2.84 m)</t>
  </si>
  <si>
    <t>187 sq ft (17.4 m2)</t>
  </si>
  <si>
    <t>3,940 lb (1,787 kg)</t>
  </si>
  <si>
    <t>4,370 lb (1,982 kg)</t>
  </si>
  <si>
    <t>1 × Pratt &amp; Whitney R-1535-SB4G air-cooled radial engine, 825 hp (615 kW)</t>
  </si>
  <si>
    <t>292 mph (470 km/h, 254 kn) at 11,485 ft (3,500 m)</t>
  </si>
  <si>
    <t>808 mi (1,300 km, 702 nmi) at 18,045 ft (5,500 m) (55% power)[2]</t>
  </si>
  <si>
    <t>30,600 ft (9,300 m)</t>
  </si>
  <si>
    <t>//upload.wikimedia.org/wikipedia/commons/thumb/5/54/Vought_V-141_side.jpg/300px-Vought_V-141_side.jpg</t>
  </si>
  <si>
    <t>Northrop 3-A</t>
  </si>
  <si>
    <t>https://en.wikipedia.org/Northrop 3-A</t>
  </si>
  <si>
    <t>2 × .30 in (7.62 mm) machine guns</t>
  </si>
  <si>
    <t>3 min 6 sec to 10,000 ft (3,050 m)</t>
  </si>
  <si>
    <t>221 mph (356 km/h, 192 kn)</t>
  </si>
  <si>
    <t>300 lb (140 kg) bombs</t>
  </si>
  <si>
    <t>112 US Gallon, 424 L</t>
  </si>
  <si>
    <t>W.A.R. Japanese Zero</t>
  </si>
  <si>
    <t>The W.A.R. Zero is a half-scale homebuilt replica of a Mitsubishi A6M2 fighter.[1] General characteristics Performance       This article on an aircraft of the 1980s is a stub. You can help Wikipedia by expanding it.</t>
  </si>
  <si>
    <t>War Aircraft Replicas International, Inc.</t>
  </si>
  <si>
    <t>https://en.wikipedia.org/War Aircraft Replicas International, Inc.</t>
  </si>
  <si>
    <t>1 × Continental O-200 , 100 hp (75 kW)</t>
  </si>
  <si>
    <t>143 kn (165 mph, 266 km/h)</t>
  </si>
  <si>
    <t>350 nmi (400 mi, 640 km)</t>
  </si>
  <si>
    <t>117 kn (135 mph, 217 km/h)</t>
  </si>
  <si>
    <t>12 lb/sq ft (59 kg/m2)</t>
  </si>
  <si>
    <t>48 kn (55 mph, 89 km/h)</t>
  </si>
  <si>
    <t>W.A.R. P-47 Thunderbolt</t>
  </si>
  <si>
    <t>The W.A.R. P-47 Thunderbolt is a half-scale homebuilt replica of a P-47 Thunderbolt fighter, produced as a kit by War Aircraft Replicas International, Inc. for amateur construction.[1][2][3] All WAR replicas share a common wooden primary structure. A secondary foam and fiberglass structure shape the aircraft to roughly match the aircraft it is replicating.[3] The P-47 uses uni-directional fiberglass layup on the fuselage, and bi-directional layup on the elliptical wings.[4] A bisected mockup was first presented at the EAA airshow in 1976.[5] General characteristics Performance</t>
  </si>
  <si>
    <t>1 × Continental O-200 Four cylinder, air-cooled horizontally-opposed piston aircraft engine, 100 hp (75 kW)</t>
  </si>
  <si>
    <t>Foster Wikner Wicko</t>
  </si>
  <si>
    <t>The Foster Wikner Wicko was a 1930s British two-seat cabin monoplane built by the Foster Wikner Aircraft Company Limited at Southampton Airport, Hampshire. Geoffrey Wikner was an Australian aircraft designer who moved to England in May 1934 and with his partners formed the Foster Wikner Aircraft Company Limited to build a low-cost two-seat high-wing monoplane.  Low cost was helped by fitting a standard Ford V8 vehicle engine instead of a specialist aero-engine. The V.8 was fitted with a Pobjoy reduction gear and was known as the Wicko F power unit. The prototype aircraft was built at the J.F. Lusty's furniture factory at Bromley-by-Bow. The completed aircraft, designated the Wicko F.W.1 was taken by road to Stapleford Aerodrome, Essex and first flew in September 1936. Due to the 450 lb (200 kg) weight of the engine, the aircraft needed a long takeoff run and had a poor rate of climb. The prototype was rebuilt as the Wicko F.W.2 with a more powerful but much lighter – 227 lb (103 kg) – air-cooled Cirrus Minor I engine. This resulted in a useful reduction in overall weight but the price increased from £425 to £650. The second and subsequent aircraft were built at Southampton Airport after the company moved in 1937.  The second machine was initially powered by a Cirrus Major motor and designated F.W.3, but later re-engined with a de Havilland Gipsy Major. The eight  machines subsequently completed used this engine as reflected by the name Wicko G.M.1. At the start of the Second World War production ceased and one airframe remained unfinished. One aircraft exported to New Zealand was impressed into wartime service with the Royal New Zealand Air Force, crashing in 1942. Seven aircraft in the United Kingdom were impressed and another accepted directly into wartime service with the Royal Air Force, under the service name Warferry. The celebrated woman aviator and Air Transport Auxiliary veteran Lettice Curtis bought a Wicko after WWII, in which she competed in several Daily Express Air Races. One aircraft first registered as G-AFJB in 1938 was still operational with a permit to fly as of 2008. It is one of only two RAF machines to survive the war and has also recovered from a post-landing 80 ft (24 m) fall from a cliff.[citation needed] Data from Jane's All the World's Aircraft 1938[1]General characteristics Performance     Related lists</t>
  </si>
  <si>
    <t>Cabin Monoplane</t>
  </si>
  <si>
    <t>Foster Wikner Aircraft</t>
  </si>
  <si>
    <t>https://en.wikipedia.org/Foster Wikner Aircraft</t>
  </si>
  <si>
    <t>Geoffrey N Wikner</t>
  </si>
  <si>
    <t>23 ft 3 in (7.09 m)</t>
  </si>
  <si>
    <t>6 ft 1 in (1.85 m)</t>
  </si>
  <si>
    <t>153 sq ft (14.2 m2)</t>
  </si>
  <si>
    <t>1,255 lb (569 kg)</t>
  </si>
  <si>
    <t>1 × de Havilland Gipsy Major I 4-cylinder air-cooled inverted in-line piston engine, 130 hp (97 kW)</t>
  </si>
  <si>
    <t>//upload.wikimedia.org/wikipedia/commons/thumb/9/97/Foster_Wickner_Wicko_G-AFJB_WVTN_16.05.53_edited-3.jpg/300px-Foster_Wickner_Wicko_G-AFJB_WVTN_16.05.53_edited-3.jpg</t>
  </si>
  <si>
    <t>Royal Air Force</t>
  </si>
  <si>
    <t>2-bladed fixed-pitch wooden propeller</t>
  </si>
  <si>
    <t>800 ft/min (4.1 m/s)</t>
  </si>
  <si>
    <t>120 mph (190 km/h, 100 kn)</t>
  </si>
  <si>
    <t>Clark YH</t>
  </si>
  <si>
    <t>30 imp gal (36 US gal; 136 l) fuel ; 2.25 imp gal (3 US gal; 10 l) oil</t>
  </si>
  <si>
    <t>13 lb/sq ft (63 kg/m2)</t>
  </si>
  <si>
    <t>0.0654 hp/lb (0.1075 kW/kg)</t>
  </si>
  <si>
    <t>45 mph (39 kn; 72 km/h)</t>
  </si>
  <si>
    <t>Warner Sportster</t>
  </si>
  <si>
    <t>The Warner Sportster is an American light-sport aircraft, designed and produced by Warner Aerocraft of Seminole, Florida. The aircraft is only supplied as a complete ready-to-fly-aircraft.[1][2] The Sportster was designed by Jesse Anglin of Henderson, North Carolina. It was derived from his earlier design, the Warner Spacewalker II, to comply with the US light-sport aircraft rules. It features a cantilever low-wing, a single-seat or a two-seats-in-tandem open cockpit which can be optionally enclosed under a bubble canopy, fixed conventional landing gear and a single engine in tractor configuration.[1][3] The aircraft fuselage is made from welded steel tubing, with its wooden wings covered in doped aircraft fabric. Its 28.5 ft (8.7 m) span wing has an area of 112.1 sq ft (10.41 m2). The standard engine available is the 100 hp (75 kW) Continental O-200 four-stroke powerplant. The 125 to 140 hp (93 to 104 kW) Lycoming O-290 has also been used.[1][2][4] As of March 2017, the design does not appear on the Federal Aviation Administration's list of approved special light-sport aircraft.[5] By March 2017 five examples had been registered in the America with the Federal Aviation Administration, all in the experimental category.[6] Data from Bayerl and Warner Aerocraft[1][7]General characteristics Performance</t>
  </si>
  <si>
    <t>Light-sport aircraft</t>
  </si>
  <si>
    <t>Warner Aerocraft</t>
  </si>
  <si>
    <t>https://en.wikipedia.org/Warner Aerocraft</t>
  </si>
  <si>
    <t>Jesse Anglin</t>
  </si>
  <si>
    <t>https://en.wikipedia.org/Jesse Anglin</t>
  </si>
  <si>
    <t>21 ft 4 in (6.50 m)</t>
  </si>
  <si>
    <t>112.1 sq ft (10.41 m2)</t>
  </si>
  <si>
    <t>817 lb (371 kg)</t>
  </si>
  <si>
    <t>1 × Continental O-200 four cylinder, air-cooled, four stroke aircraft engine, 100 hp (75 kW)</t>
  </si>
  <si>
    <t>//upload.wikimedia.org/wikipedia/commons/thumb/a/ac/Warner_Aerocraft_Sportster.JPG/300px-Warner_Aerocraft_Sportster.JPG</t>
  </si>
  <si>
    <t>In production (2017)</t>
  </si>
  <si>
    <t>2-bladed wooden</t>
  </si>
  <si>
    <t>standard</t>
  </si>
  <si>
    <t>11.8 lb/sq ft (58 kg/m2)</t>
  </si>
  <si>
    <t>https://en.wikipedia.org/Light-sport aircraft</t>
  </si>
  <si>
    <t>+6/-4</t>
  </si>
  <si>
    <t>48 mph (77 km/h, 42 kn)</t>
  </si>
  <si>
    <t>150 mph (240 km/h, 130 kn)</t>
  </si>
  <si>
    <t>Weller UW-9 Sprint</t>
  </si>
  <si>
    <t>The Weller UW-9 Sprint is a German ultralight aircraft designed and produced by Weller Flugzeugbau of Bibersfeld. The aircraft is supplied as a kit for amateur construction or as a complete ready-to-fly-aircraft.[1] The UW-9 is intended as a nostalgic 1930s style design that would comply with the Fédération Aéronautique Internationale microlight rules. It features a strut-braced parasol wing, a two-seats-in-tandem open cockpit, fixed conventional landing gear and a single engine in tractor configuration.[1][2] The aircraft fuselage is made from welded steel tubing, with bolted-together aluminum tubing spar ladder-construction wings, all covered in doped aircraft fabric. Its 9.8 m (32.2 ft) span wing has an area of 13.3 m2 (143 sq ft) and a cut-out in the centre trailing edge for rear cockpit access. The wing is supported by "V"-struts and jury struts. The tailplane is also supported by "V"-struts. Standard engines available are the 70 hp (52 kW) Sauer UL 2100, the 75 hp (56 kW) Limbach L2000EA, the 100 hp (75 kW) Rotax 912ULS four-stroke powerplants, or the 85 hp (63 kW) Rotec R2800 radial engine. The Sprint is approved for aero-towing gliders and banner towing in Germany.[1][2] Data from Bayerl and Weller[1][2]General characteristics Performance</t>
  </si>
  <si>
    <t>Weller Flugzeugbau</t>
  </si>
  <si>
    <t>https://en.wikipedia.org/Weller Flugzeugbau</t>
  </si>
  <si>
    <t>5.7 m (18 ft 8 in)</t>
  </si>
  <si>
    <t>9.8 m (32 ft 2 in)</t>
  </si>
  <si>
    <t>2.5 m (8 ft 2 in)</t>
  </si>
  <si>
    <t>13.3 m2 (143 sq ft)</t>
  </si>
  <si>
    <t>290 kg (639 lb)</t>
  </si>
  <si>
    <t>472.5 kg (1,042 lb)</t>
  </si>
  <si>
    <t>1 × Sauer UL2100 four cylinder, air-cooled, four stroke aircraft engine, 52 kW (70 hp)</t>
  </si>
  <si>
    <t>170 km/h (110 mph, 92 kn)</t>
  </si>
  <si>
    <t>630 km (390 mi, 340 nmi)</t>
  </si>
  <si>
    <t>3-bladed composite</t>
  </si>
  <si>
    <t>6.8 m/s (1,340 ft/min)</t>
  </si>
  <si>
    <t>7 hours</t>
  </si>
  <si>
    <t>87 litres (19 imp gal; 23 US gal)</t>
  </si>
  <si>
    <t>35.5 kg/m2 (7.3 lb/sq ft)</t>
  </si>
  <si>
    <t>62 km/h (39 mph, 33 kn)</t>
  </si>
  <si>
    <t>University of Maryland Gamera II</t>
  </si>
  <si>
    <t>The University of Maryland Gamera II is an improved human-powered helicopter designed to win the US$250,000 Sikorsky Prize.[1] The Gamera II is a quadrotor helicopter purpose-designed to  attempt an official flight duration record sanctioned by the National Aeronautic Association, and is a step in the progression of designs built to meet the criteria of the 1980 American Helicopter Society Igor I. Sikorsky Human Powered Helicopter Competition. It is the advanced follow-on model of the Gamera I developed the year prior. Two other teams have made Sikorsky Prize attempts unsuccessfully.[2] On June 13, 2013, the University of Toronto Team's AeroVelo Atlas, managed to keep its helicopter in the air for 64.11 seconds, reach a peak altitude of 3.3 meters and drift no more than 9.8 meters from the starting point, claiming the prize.[3][4] The requirements to win the Sikorsky Prize include achieving a flight duration of 60 seconds and reaching an "altitude" of 3 m (9 ft 10 in). At the same time the aircraft must prove that it is controllable by remaining within a 10 m (32 ft 10 in) square.[5] Since the University of Maryland's mascot is a terrapin turtle, the craft is named Gamera II, a tribute to popular Japanese Kaiju series of films featuring a flying turtle Gamera. Gamera consists of a "X" shaped fuselage frame using a micro truss structure that helped reduce overall weight by 33 percent from the Gamera I. The transmission, cockpit and rotors have been refined from the original Gamera I. The transmission now includes a flywheel to reduce "jerky" impulses on the rotors. The rotor weight was reduced by 39 percent by reducing material in the webbing of the triangular truss spars that deflect only 1 ft versus 25 inches on Gamera I. The rotors are now tapered with a Selig S8037 airfoil and rigged with a 3 degree anhedral to compensate for coning so the blades fly almost level with the ground. 35 Percent less power is required to hover the Gamera II than the Gamera I with the same weight pilots.[6] At the terminus of each end of the frame resides a rotor. Each rotor weighs 2 kg (4.4 lb), and the powerplant/pilot weighs 135 lb (61 kg) to 145 lb (66 kg). Power is transferred to the rotors via hand and foot pedals in a pod suspended beneath the structure.  Up to 20 percent additional power for the 60 second runtime is achieved using this more complex method rather than pedal power alone. Like a pull-starter on a lawn mower, the transmission spools in a length of Spectra line in order to spin the rotors. There is enough line to spool the rotors 90 seconds. The line needs to be rewound for each effort, but weighs significantly less than a continuous chain or belt drive. The rotors operate in extreme ground effect, a distance of less than five percent of the rotor length from its operating height.[7] Ideal operation is at 90 rpm for the "engine" and 20 rpm for the rotors. Construction began in November 2011. On June 20, 2012, Colin Gore flew the Gamera II at the Reckord Armory on the University of Maryland Campus for a duration of 35 seconds, setting a new world record for human powered helicopter flight duration. With engineering improvements, the team bested the Gamera I endurance effort by 24 seconds.[8]  One day later, on June 21, 2012, Kyle Gluesenkamp flew the Gamera II for an unofficial world record of 50 seconds.  The time will be submitted to the National Aeronautic Association by judge Kris Maynard and the validation process will likely take a few weeks.[9] On August 28, 2012, University of Maryland freshman Henry Enerson flew the Gamera II to a world record height of 8 ft (2.4 m) above ground level.[10] On August 28, 2012, Colin Gore powered the Gamera II for 65.1 seconds, within a 10-meter x 10-meter area. Two of the three criteria prescribed to meet the American Helicopter Society Sikorsky Prize competition were achieved, with only hover height falling short. Sonar altimeters and a modified transmission were added for the effort.[11] On June 13, 2013, the Canadian AeroVelo Atlas met the criteria for the Sikorsky Prize.[12][13] On June 26, 2013, the Gamera II set an unofficial world record for human powered helicopter endurance of 74 seconds.[14] On September 25, 2013, pilot Justin Mauch powered Gamera IID (a modified version of Gamera II) for a certified U.S. record and pending world record flight duration of 97.5 seconds. On the same day, female pilot Kay Tsui set a new U.S. record for a flight duration of 38 seconds.[15] Data from UMD, PRWIRE [1]General characteristics  Aircraft of comparable role, configuration, and era</t>
  </si>
  <si>
    <t>Human-powered helicopter</t>
  </si>
  <si>
    <t>University of Maryland</t>
  </si>
  <si>
    <t>https://en.wikipedia.org/University of Maryland</t>
  </si>
  <si>
    <t>A. James Clark School of Engineering students</t>
  </si>
  <si>
    <t>82 lb (37 kg)</t>
  </si>
  <si>
    <t>1 × human , 0.63 hp (0.47 kW)  @ 95rpm</t>
  </si>
  <si>
    <t>0 nmi (0 mi, 0 km)</t>
  </si>
  <si>
    <t>10.8 ft (3.3 m)</t>
  </si>
  <si>
    <t>First flight completed</t>
  </si>
  <si>
    <t>University of Maryland Gamera I Human Powered Helicopter</t>
  </si>
  <si>
    <t>https://en.wikipedia.org/University of Maryland Gamera I Human Powered Helicopter</t>
  </si>
  <si>
    <t>97.5 Sec</t>
  </si>
  <si>
    <t>0 kn (0 mph, 0 km/h)</t>
  </si>
  <si>
    <t>Selig S8037</t>
  </si>
  <si>
    <t>https://en.wikipedia.org/Human-powered helicopter</t>
  </si>
  <si>
    <t>4 × 47 ft 3 in (14.4 m)</t>
  </si>
  <si>
    <t>Valmet PIK-23 Towmaster</t>
  </si>
  <si>
    <t>The Valmet PIK-23 Towmaster or Suhinu is a Finnish two-seater glider-towing/primary trainer aircraft built entirely out of composite materials in the early 1980s. The Finnish technology students aviation club (PIK) suggested in the 1970s, that a new aircraft should be developed for glider towing. The work focused on the improvement of a previous design, the PIK-19 Muhinu. Later on, the Helsinki University of Technology and Valmet Oy joined the project and the design process started from scratch. The goal was to develop a target/glider tower, which also could be used for basic training. It was given the name "PIK-23 Towmaster". Only two aircraft were manufactured, one at Valmet and one at the Helsinki University of Technology. The first aircraft, OH-TOW, made its maiden flight on March 22, 1982, flown by Mikko Järvi. The second aircraft, OH-TUG, flew the following year. Valmet marketed the aircraft intensively, but no orders followed. It was also investigated if the aircraft could be sold in parts, for self-assembly, in order to lower the price. In its intended role as a glider tower, the PIK-23 has been quite successful. Data from Jane's All The World's Aircraft 1982-83 [1]General characteristics Performance     Related lists</t>
  </si>
  <si>
    <t>Glider-tower/primary trainer</t>
  </si>
  <si>
    <t>Valmet</t>
  </si>
  <si>
    <t>https://en.wikipedia.org/Valmet</t>
  </si>
  <si>
    <t>7.19 m (23 ft 7 in)</t>
  </si>
  <si>
    <t>2.90 m (9 ft 6 in)</t>
  </si>
  <si>
    <t>14.00 m2 (150.7 sq ft)</t>
  </si>
  <si>
    <t>590 kg (1,301 lb)</t>
  </si>
  <si>
    <t>1 × Avco Lycoming O-360-A4M air-cooled flat-four piston engine, 130 kW (180 hp)</t>
  </si>
  <si>
    <t>250 km/h (160 mph, 130 kn) at sea level</t>
  </si>
  <si>
    <t>1,250 km (780 mi, 670 nmi) at 3,660 m (12,010 ft) (65% power)</t>
  </si>
  <si>
    <t>//upload.wikimedia.org/wikipedia/commons/thumb/1/18/Towmaster-oh-tow-1981.jpg/300px-Towmaster-oh-tow-1981.jpg</t>
  </si>
  <si>
    <t>PIK-19 Muhinu</t>
  </si>
  <si>
    <t>https://en.wikipedia.org/PIK-19 Muhinu</t>
  </si>
  <si>
    <t>870 kg (1,918 lb)</t>
  </si>
  <si>
    <t>2-bladed Hoffmann fixed pitch</t>
  </si>
  <si>
    <t>5.80 m/s (1,142 ft/min)</t>
  </si>
  <si>
    <t>6 hr 30 min (55% power)</t>
  </si>
  <si>
    <t>1982-83</t>
  </si>
  <si>
    <t>220 km/h (140 mph, 120 kn) at 3,660 m (12,010 ft) (65% power)</t>
  </si>
  <si>
    <t>NACA 632415 (modified)</t>
  </si>
  <si>
    <t>200 L (44 imp gal; 53 US gal)</t>
  </si>
  <si>
    <t>78 km/h (48 mph, 42 kn) (flaps down)</t>
  </si>
  <si>
    <t>281 km/h (175 mph, 152 kn)</t>
  </si>
  <si>
    <t>320 m (1,050 ft)</t>
  </si>
  <si>
    <t>Vidor Asso X Jewel</t>
  </si>
  <si>
    <t>The Asso X Jewel is an all - wood, low wing, single engine, two tandem seats ultralight aircraft, designed by Italian designer Giuseppe Vidor. This aircraft is one of his many wooden designs, marketed by Vidor's Asso Aerei company, like the Asso V Champion, Asso IV Whisky and Asso VI Junior. The aircraft kit/plans are specified for the Rotax 912,[1] but it is also one of the very few aircraft reported to be using the Sauer S 2100 ULT engine.[2] Data from Light airplanes directory[3]General characteristics Performance</t>
  </si>
  <si>
    <t>Tandem seat ultralight</t>
  </si>
  <si>
    <t>Giuseppe Vidor</t>
  </si>
  <si>
    <t>https://en.wikipedia.org/Giuseppe Vidor</t>
  </si>
  <si>
    <t>{'Pelegrin Tarragon': 'composite airplane, evolved from the Millennium Master.'}</t>
  </si>
  <si>
    <t>7 m (23 ft 0 in)</t>
  </si>
  <si>
    <t>8.1 m (26 ft 7 in)</t>
  </si>
  <si>
    <t>2.15 m (7 ft 1 in)</t>
  </si>
  <si>
    <t>9.6 m2 (103 sq ft)</t>
  </si>
  <si>
    <t>282.5 kg (623 lb)</t>
  </si>
  <si>
    <t>1,300 km (810 mi, 700 nmi)</t>
  </si>
  <si>
    <t>//upload.wikimedia.org/wikipedia/commons/thumb/3/3f/Asso_Aerei_X_Jewel_I-9407.JPG/300px-Asso_Aerei_X_Jewel_I-9407.JPG</t>
  </si>
  <si>
    <t>2-bladed with ground-adjustable pitch</t>
  </si>
  <si>
    <t>286 km/h (178 mph, 154 kn)</t>
  </si>
  <si>
    <t>47 kg/m2 (9.6 lb/sq ft)</t>
  </si>
  <si>
    <t>https://en.wikipedia.org/Millennium Master</t>
  </si>
  <si>
    <t>64 km/h (40 mph, 35 kn)</t>
  </si>
  <si>
    <t>330 km/h (210 mph, 180 kn)</t>
  </si>
  <si>
    <t>W.A.R. BF-109</t>
  </si>
  <si>
    <t>The W.A.R. BF-109 is a near-scale homebuilt replica of a Messerschmitt Bf 109 fighter. Some versions were built using 125 hp (93 kW) Lycoming O-235 and 123 hp (92 kW) HCI radial engines. General characteristics Performance       This article on an aircraft of the 1980s is a stub. You can help Wikipedia by expanding it.</t>
  </si>
  <si>
    <t>W.A.R. F4U Corsair</t>
  </si>
  <si>
    <t>The W.A.R. F4U Corsair is a 50% scale homebuilt replica of the Chance-Vought F4U Corsair Second World War carrier fighter.[1][2] The aircraft is a single place, single engine gull-wing design with retractable conventional landing gear. The F4U was the second completed aircraft in the W.A.R. series, with the first example displayed at the EAA airshow in 1975. The aircraft featured folding wings.[3] A WAR F4U built by Fred Bauer Jr. was featured as the cover plane on the January 1980 Popular Mechanics. The plane was built from plans that cost $145.[4] Some versions were built using 125 hp (93 kW) Lycoming O-235 and 123 hp (92 kW) HCI radial engines.[5] One example was built using a Rotec R2800 radial engine. Data from Jane's All The World's Aircraft 1988–89[6]General characteristics Performance</t>
  </si>
  <si>
    <t>16 ft 6 in (5.03 m)</t>
  </si>
  <si>
    <t>5 ft 0 in (1.52 m)</t>
  </si>
  <si>
    <t>912 lb (414 kg)</t>
  </si>
  <si>
    <t>1,200 lb (544 kg)</t>
  </si>
  <si>
    <t>1 × Continental O-200-A air-cooled flat-four, 100 hp (75 kW)</t>
  </si>
  <si>
    <t>147 kn (169 mph, 272 km/h)</t>
  </si>
  <si>
    <t>347 nmi (399 mi, 643 km)</t>
  </si>
  <si>
    <t>//upload.wikimedia.org/wikipedia/commons/thumb/a/ac/WAR_Corsair_with_Rotec_Engine.jpg/300px-WAR_Corsair_with_Rotec_Engine.jpg</t>
  </si>
  <si>
    <t>1,400 ft/min (7.1 m/s)</t>
  </si>
  <si>
    <t>105 kn (121 mph, 195 km/h)</t>
  </si>
  <si>
    <t>W.A.R. Hawker Sea Fury</t>
  </si>
  <si>
    <t>The W.A.R. Hawker Sea Fury is a half-scale homebuilt replica of a Hawker Sea Fury carrier fighter produced by War Aircraft Replicas International for amateur construction.[1][2] The first example was built in England, and flew in 1986.[3] General characteristics Performance</t>
  </si>
  <si>
    <t>//upload.wikimedia.org/wikipedia/commons/thumb/1/11/WAR_Hawker_Sea_Fury_AN0314509.jpg/300px-WAR_Hawker_Sea_Fury_AN0314509.jpg</t>
  </si>
  <si>
    <t>Wag-Aero CHUBy CUBy</t>
  </si>
  <si>
    <t>The Wag-Aero CHUBy CUBy is a high-wing four-seat homebuilt cabin monoplane of tube-and-fabric construction, it is a modern representation of the  Piper PA-14 taildragger with elements from other Piper family members. The plane is currently marketed as the Wag-Aero Sportsman 2+2 by Wag-Aero in kit form.[1][2][3] The CHUBy CUBy was the third homebuilt replica of a Piper product from parts supplier Wag-Aero. The PA-14 line was a popular aircraft for Alaska floatplane operations, the CHUBy CUBy was put to market to allow new examples to be built. The aircraft has an optional large opening to the baggage compartment similar to the Piper HE-1 ambulance style door.[3] The CHUBy CUBy closely resembles the Piper PA-14, but has several modifications. The recommended engine is the Lycoming O-320-E2D of 150 hp (112 kW) or Lycoming O-290 of 135 hp (101 kW) hung on a custom-designed swing-out engine mount. The CHUBy CUBy has swing-up doors on both sides of the cabin and two wing-mounted fuel tanks with a small header tank. The fuselage is welded from 4130 steel tubing rather than 1020 grade steel used in the original. The wings include spoilers to keep the aircraft on the ground and avoid floating.[4] Wag-Aero company president Dick Wagner flew the CHUBy CUBy for the first time on May 8, 1982.[4] Data from Manufacturer[citation needed]General characteristics Performance</t>
  </si>
  <si>
    <t>Wag-Aero</t>
  </si>
  <si>
    <t>https://en.wikipedia.org/Wag-Aero</t>
  </si>
  <si>
    <t>Dick Wagner, Tom Iverson</t>
  </si>
  <si>
    <t>40 (December 2011)[1]</t>
  </si>
  <si>
    <t>23 ft 4.4 in (7.122 m)</t>
  </si>
  <si>
    <t>35 ft 9 in (10.896 m)</t>
  </si>
  <si>
    <t>6 ft 5 in (1.96 m)</t>
  </si>
  <si>
    <t>174.12 sq ft (16.176 m2)</t>
  </si>
  <si>
    <t>1,080 lb (490 kg)</t>
  </si>
  <si>
    <t>1 × Lycoming O-360 , 180 hp (130 kW)</t>
  </si>
  <si>
    <t>116 kn (134 mph, 216 km/h)</t>
  </si>
  <si>
    <t>580 nmi (670 mi, 1,080 km)</t>
  </si>
  <si>
    <t>14,800 ft (4,500 m)</t>
  </si>
  <si>
    <t>//upload.wikimedia.org/wikipedia/commons/thumb/6/6a/Wag-Aero_SPORTSMAN_2%2B2_C-GMTL_01.JPG/300px-Wag-Aero_SPORTSMAN_2%2B2_C-GMTL_01.JPG</t>
  </si>
  <si>
    <t>Wag-Aero Wag-a-Bond</t>
  </si>
  <si>
    <t>https://en.wikipedia.org/Wag-Aero Wag-a-Bond</t>
  </si>
  <si>
    <t>108 kn (124 mph, 200 km/h)</t>
  </si>
  <si>
    <t>three passengers</t>
  </si>
  <si>
    <t>USA 35B Modified</t>
  </si>
  <si>
    <t>39 gallons</t>
  </si>
  <si>
    <t>11.47 lb/sq ft (56.0 kg/m2)</t>
  </si>
  <si>
    <t>30 kn (34 mph, 55 km/h)</t>
  </si>
  <si>
    <t>Wag-Aero CUBy</t>
  </si>
  <si>
    <t>The Wag-Aero CUBy is a replica of the Piper J-3, designed by Dick Wagner and marketed by Wag-Aero of Lyons, Wisconsin as plans or in kit form.[2][3][4] The aircraft is currently marketed under the name Wag-Aero Sport Trainer.[5] Wag-Aero  started with a line of inspection covers, then eventually a comprehensive line of aircraft parts, including a full line of parts for the Piper Cub. After several attempts to purchase the rights to the Piper Cub for new production, Wag-Aero owner Jack Wagner designed a homebuilt kit that would allow homebuilders to construct new aircraft similar to the Cub.[6] While the CUBy was initially offered with wooden wing ribs and spars like the Piper Cub, aluminum ribs and spars were later added as an option, also like later Cubs. The aircraft does differ from the original Piper design in several ways including having its fuselage fabricated from 4130 steel instead of the Cub's original 1025 carbon steel and utilizing a conventional elevator-mounted trim tab in place of the Cub's jack screw trimming system that adjusts the Cub's elevator angle of incidence.[2][6] The CUBy drawings were drafted by Bill Blake.[7] The prototype first flew on March 12, 1975 fitted with skis.[8] The introductory model was displayed with a contrasting paint scheme, one half painted green with a yellow stripe, and the other half painted yellow with a green stripe. This unusual "court jester" paint scheme was used to differentiate the prototype from the standard yellow scheme used on the Piper Cub, for marketing purposes.[9] Paul Poberezny became the first customer to build a CUBy.[6] Poberezny's aircraft became part of the EAA AirVenture Museum Foundation[10] and was used to demonstrate the use of automotive fuel in aircraft engines for the Experimental Aircraft Association.[11] The designer of the aircraft Dick Wagner flew the unpressurized aircraft as high as 20,000 ft (6,096 m) to demonstrate that auto fuel would not cause vapor lock.[12] Data from Sport Aviation, Plane &amp; Pilot[2] and Purdy[3]General characteristics Performance   Aircraft of comparable role, configuration, and era</t>
  </si>
  <si>
    <t>Dick Wagner</t>
  </si>
  <si>
    <t>12 March 1975[1]</t>
  </si>
  <si>
    <t>{'CUBy': 'se model, powered by a recommended standard Continental C-85 engine of  85\xa0hp (63\xa0kW)[2]', 'CUBy Acro Trainer': 'veloped in 1977, the aircraft was fitted with a 135\xa0hp (101\xa0kW) Lycoming and clipped wings. The prototype featured the unique split-down the middle paint scheme  employed by Wag-Aero.[8]', 'Observer': 'ort Trainer with modifications to alter the window installation to resemble the Piper L-4[4]', 'Sport Trainer': 'iginal CUBy renamed, powered by engines in the recommended range of 65 to 100\xa0hp (48 to 75\xa0kW). By December 2011 250 examples had been completed and flown.[3][13]', 'Super Sport': 'ort trainer with modifications to accept engines of up to 150\xa0hp (112\xa0kW)[4]'}</t>
  </si>
  <si>
    <t>22 ft 5 in (6.83 m)</t>
  </si>
  <si>
    <t>35 ft 3 in (10.74 m)</t>
  </si>
  <si>
    <t>6 ft 8 in (2.03 m)</t>
  </si>
  <si>
    <t>178.5 sq ft (16.58 m2)</t>
  </si>
  <si>
    <t>695 lb (315 kg)</t>
  </si>
  <si>
    <t>1,400 lb (635 kg)</t>
  </si>
  <si>
    <t>1 × Lycoming O-235 , 125 hp (93 kW)</t>
  </si>
  <si>
    <t>220 mi (350 km, 190 nmi) , 455 miles (396 nmi; 732 km) with 26 US gallon (98 litre) auxiliary tank</t>
  </si>
  <si>
    <t>11,200 ft (3,400 m)</t>
  </si>
  <si>
    <t>//upload.wikimedia.org/wikipedia/commons/thumb/2/2f/Wagaero_Cuby_C-FEHQ_amateur-built_01.JPG/300px-Wagaero_Cuby_C-FEHQ_amateur-built_01.JPG</t>
  </si>
  <si>
    <t>Piper J-3</t>
  </si>
  <si>
    <t>https://en.wikipedia.org/Piper J-3</t>
  </si>
  <si>
    <t>490 ft/min (2.5 m/s)</t>
  </si>
  <si>
    <t>94 mph (151 km/h, 82 kn)</t>
  </si>
  <si>
    <t>one passenger in tandem seating</t>
  </si>
  <si>
    <t>USA 35B</t>
  </si>
  <si>
    <t>12 US Gallons, 45.42 litres</t>
  </si>
  <si>
    <t>Walraven 2</t>
  </si>
  <si>
    <t>The Walraven 2 was a colonial Indonesian, twin-engine cabin monoplane, commissioned by the Chinese-Indonesian aviation pioneer Khouw Khe Hien, designed by Laurens Walraven, and built by personnel of the Netherlands East Indies Army Air Force during the 1930s.[1] The Walraven 2 was a two-seat low-wing cabin monoplane powered by two Pobjoy Niagara radial engines.[2] Utilising a Göttingen 681 airfoil,[3] the aircraft was designed by Laurens Walraven, who was Chief Engineer of the Royal Netherlands East Indies Army Air Force, to the specification of Khouw Khe Hien, son of the millionaire Khouw Kim Goan.[4][5] The aircraft first flew on 4 January 1935.[2] Finding the aircraft to be satisfactory, the younger Khouw intended to start an aircraft company in the Netherlands East Indies, to build aircraft designed by Walraven.[6] To promote this venture, the Walraven 2 was flown from Indonesia to the Netherlands and back at the end of 1935.[2] His sister, Khouw Keng Nio, also made a name for herself by becoming the first woman of Chinese or colonial Indonesian nationality to become a certified pilot in March 1936.[5] Despite this promising start to the venture, Khouw Khe Hien was killed in an air crash in February 1938, and the factory plan came to naught. The aircraft was placed in storage shortly thereafter, and was destroyed on 19 February 1942 in a Japanese air attack.[2] Data from [2]1000aircraftphotos.comGeneral characteristics Performance</t>
  </si>
  <si>
    <t>Twin-engined cabin monoplane</t>
  </si>
  <si>
    <t>L W Walraven</t>
  </si>
  <si>
    <t>7.8 m (25 ft 7 in)</t>
  </si>
  <si>
    <t>17.7 m2 (191 sq ft)</t>
  </si>
  <si>
    <t>626 kg (1,380 lb)</t>
  </si>
  <si>
    <t>1,100 kg (2,425 lb)</t>
  </si>
  <si>
    <t>2 × Pobjoy Niagara III seven-cylinder radial piston engine 7-cyl. air-cooled radial piston engine, 66 kW (88 hp)  each</t>
  </si>
  <si>
    <t>6,000 m (20,000 ft)</t>
  </si>
  <si>
    <t>//upload.wikimedia.org/wikipedia/commons/a/a3/COLLECTIE_TROPENMUSEUM_Het_PK-KKH_vliegtuig_van_de_heer_Khouw_op_Morokrambangan_Soerabaja_Java_TMnr_10010721_crop.jpg</t>
  </si>
  <si>
    <t>Destroyed</t>
  </si>
  <si>
    <t>Dutch East Indies (present Indonesia)</t>
  </si>
  <si>
    <t>200 km/h (120 mph, 110 kn)</t>
  </si>
  <si>
    <t>Göttingen 681</t>
  </si>
  <si>
    <t>https://en.wikipedia.org/Dutch East Indies (present Indonesia)</t>
  </si>
  <si>
    <t>Walsh Brothers Flying Boats</t>
  </si>
  <si>
    <t>The Walsh Brothers Flying Boats were aircraft that were used during World War I to provide training to pilots in New Zealand prior to their enlistment into the Royal Flying Corps. Brothers Leo and Vivian Walsh built a Howard Wright biplane in 1910, named the Manurewa, and first successfully flew it in February 1911 at Glenora Park (modern-day Takanini).[1] In August 1911, the aircraft crashed but it was later rebuilt by the brothers and converted into an entirely new aircraft, with a streamlined nacelle positioned between the wings, which had a swept outer bay, while the canard was replaced by a conventional tailplane.[citation needed] During 1914 the Walsh brothers constructed a two-seat flying boat similar to a Curtiss design. The war broke out in August 1914, and the Curtiss-based design was modified with dual controls to become a trainer and first flown on 1 January 1915.[1] By 14 March 1915, the sea planes had begun to fly their first passengers.[1] In mid-1915, the brothers founded the New Zealand Flying School to train men for the Royal Flying Corps.[1] The first class of three included the fighter ace, Keith Caldwell. Classes were always small but, in contrast to overseas training, comprehensive.[citation needed] The school began operating out of a shed in Ōrākei in October 1915, and by 28 November had moved to Mission Bay.[1] By 1916, the school operated from their permanent location at Kohimarama.[1] The flying school closed in September 1924, after training over 1,000 pilots.[1] Due to the difficulties in obtaining suitable training aircraft, the Walsh brothers decided to build their own trainers, initially based on the Curtiss pattern. Over the next four years they produced a series of four flying boat designs, evolved from, but bearing little resemblance to, the original Curtiss model. The last of the Walsh Brothers designs, the Type D of 1919, was an aerodynamically and hydrodynamically advanced machine, with a powerful Beardmore engine.[citation needed] The flying school struggled to gain clients after the war, and all assets of the flying school were acquired for the New Zealand Permanent Air Force (NZPAF) in 1924.  All Walsh brothers flying boats had been made for the use of the school, not for sale, and were transferred to the NZPAF; however, the NZPAF had a landplane training programme based upon the Avro 504K and had no use for the flying boats. The survivors are believed to have been burnt on the Auckland waterfront, however there are "lost treasure" stories that these and some of the other machines used by the flying school are stored on a defence force base at Devonport in tunnels  bricked up after the Second World War.[citation needed]</t>
  </si>
  <si>
    <t>Flying boats</t>
  </si>
  <si>
    <t>Walsh Brothers</t>
  </si>
  <si>
    <t>//upload.wikimedia.org/wikipedia/commons/thumb/3/39/Walsh_Brothers_Type_D.JPG/300px-Walsh_Brothers_Type_D.JPG</t>
  </si>
  <si>
    <t>New Zealand</t>
  </si>
  <si>
    <t>https://en.wikipedia.org/Flying boats</t>
  </si>
  <si>
    <t>https://en.wikipedia.org/New Zealand</t>
  </si>
  <si>
    <t>Weller ULI NG</t>
  </si>
  <si>
    <t>The Weller ULI NG (New Generation), sometimes called the Weller Uli NG, is a German ultralight aircraft, designed and produced by Weller Flugzeugbau of Bibersfeld. It was introduced at the Aero show held in Friedrichshafen in 2010. The aircraft is supplied as a complete ready-to-fly-aircraft.[1][2] The aircraft is derived from the Egon Scheibe Uli 1 and was re-designed to comply with the German 120 kg (265 lb) class ultralight rules. It features a cable-braced high-wing, a single-seat open cockpit without a windshield, fixed conventional landing gear and a single engine in pusher configuration.[1][2][3] The aircraft fuselage is made from welded steel tubing, the wing built from bolted-together aluminum tubing, with its flying surfaces covered in aircraft fabric. Its 9.68 m (31.8 ft) span wing has an area of 12.78 m2 (137.6 sq ft), giving a very light wing loading of 17.0 kg/m2 (3.5 lb/sq ft). The standard engine available is the 30 hp (22 kW) Briggs &amp; Stratton industrial four-stroke powerplant with a V-belt reduction drive, powering a two bladed wooden propeller. The engine burns 5 litres (1.1 imp gal; 1.3 US gal) per hour at cruise. The aircraft's 18 litres (4.0 imp gal; 4.8 US gal) fuel tank is detachable for refueling and is filled with premium auto-fuel. The design incorporates a ballistic parachute whole-aircraft rescue system that includes an ignition cut-off upon firing.[1][2][3] Data from Bayerl, Tacke and Weller[1][2][3]General characteristics Performance</t>
  </si>
  <si>
    <t>5.92 m (19 ft 5 in)</t>
  </si>
  <si>
    <t>9.68 m (31 ft 9 in)</t>
  </si>
  <si>
    <t>12.78 m2 (137.6 sq ft)</t>
  </si>
  <si>
    <t>119.5 kg (263 lb)</t>
  </si>
  <si>
    <t>220 kg (485 lb)</t>
  </si>
  <si>
    <t>1 × Briggs &amp; Stratton two cylinder, air-cooled, four stroke aircraft engine, with a V-belt reduction drive, 22 kW (30 hp)</t>
  </si>
  <si>
    <t>95 km/h (59 mph, 51 kn)</t>
  </si>
  <si>
    <t>150 km (93 mi, 81 nmi)</t>
  </si>
  <si>
    <t>//upload.wikimedia.org/wikipedia/commons/thumb/4/4b/D-MOHN_-_Weller_ULI_NG.jpg/300px-D-MOHN_-_Weller_ULI_NG.jpg</t>
  </si>
  <si>
    <t>Egon Scheibe Uli 1</t>
  </si>
  <si>
    <t>https://en.wikipedia.org/Egon Scheibe Uli 1</t>
  </si>
  <si>
    <t>2 m/s (390 ft/min)</t>
  </si>
  <si>
    <t>18 litres (4.0 imp gal; 4.8 US gal) removable tank</t>
  </si>
  <si>
    <t>17.0 kg/m2 (3.5 lb/sq ft)</t>
  </si>
  <si>
    <t>VC-137C SAM 27000</t>
  </si>
  <si>
    <t>SAM 27000 was the second of two Boeing VC-137C America Air Force aircraft that were specifically configured and maintained for the use of the president of the America.  It used the call sign Air Force One when the president was on board, and at other times it used the call sign SAM 27000 (spoken as 'SAM two-seven-thousand'), with SAM indicating 'Special Air Mission.' The VC-137C serial number 72-7000[a] was a customized version of the Boeing 707 which entered service during the Nixon administration in 1972. It served all US presidents until George W. Bush and was retired in 2001. It is now on display at the Ronald Reagan Presidential Library. The plane first entered service in 1972 during the administration of Richard Nixon. SAM 27000 replaced the aging SAM 26000 as the primary means of presidential travel, although SAM 26000 remained as a back-up plane. SAM 27000 served seven presidents in its twenty-nine years of service: Richard Nixon, Gerald Ford, Jimmy Carter, Ronald Reagan, George H. W. Bush, Bill Clinton, and George W. Bush. In 1990, it was replaced as the primary presidential plane by two Boeing VC-25 jumbo jets — SAM 28000 and SAM 29000. Nixon was the first president to use this Air Force One, dubbing it and its sister plane, SAM 26000, the "Spirit of '76", having that phrase painted on the nose of the two aircraft, although later removed by President Carter.[1][2] Although SAM 27000 replaced SAM 26000 as Nixon's primary mode of aerial transportation, he chose to ride SAM 26000 when his family flew with him. Nixon garnered much attention for his frequent flying aboard Air Force One, usually flying to his homes in California and Florida, but also made many trips abroad, such as his trip to China in 1972. Top presidential aides and cabinet secretaries used the plane as well, including Secretary of State Henry Kissinger. When President Nixon resigned the presidency on August 9, 1974, he flew to his home in Orange County, California aboard SAM 27000. While flying over Missouri en route to their destination, Colonel Ralph Albertazzie, the pilot, contacted Kansas City Center and had the aircraft's call sign changed from Air Force One to SAM 27000 due to Gerald Ford being sworn in. Gerald Ford used SAM 27000 somewhat frequently, especially for his trips abroad, such as his meeting with Soviet Premier Leonid Brezhnev in Vladivostok in 1974. After experiencing two assassination attempts, Ford returned to the plane to hear his wife Betty quip "Well, how did they treat you in San Francisco?"[citation needed] During the Ford years, there was a growing number of airline hijackings and the threat of terrorism expanded, so both SAM 27000 and 26000 were equipped with defense systems to detect heat-seeking missiles.[citation needed] It was President Ford who first decided that the name of the aircraft itself should be Air Force One, along with the call sign.[citation needed] Jimmy Carter made some changes to Air Force One that reflected his personal values.[citation needed] Carter preferred a simpler style of living, something he made apparent on SAM 27000; he even insisted that he and his family carry their own luggage aboard. Carter made regular use of the plane both for domestic use and for use abroad. In 1980, after the American Hockey Team defeated the Soviet Team, Carter sent SAM 27000 to pick up the team and bring them back to Washington, D.C. for a congratulatory ceremony.[3] Carter's last trip aboard 27000 was actually taken as a former president, when Ronald Reagan sent Carter to Germany on behalf of the American people, to welcome home the 52 American hostages that were held captive in Iran.[3] Ronald Reagan was SAM 27000's most frequent flyer, flying longer and farther than all the other presidents who flew on it, traveling more than 675,000 miles aboard it.[4] Reagan used Air Force One to travel to all parts of the world to pursue his ambitious diplomatic goals, taking three trips to Asia, six to Europe, and twelve trips to foreign places in the Western Hemisphere. Reagan flew to three of his four summit meetings with Soviet Leader Mikhail Gorbachev aboard SAM 27000: Geneva, Reykjavík, and Moscow (one was held in Washington, D.C.). While traveling on SAM 27000, Reagan spent most of his time in his forward cabin, but occasionally made visits to senior staff lounge for meetings with his aides.[citation needed] Reagan seldom slept on the plane, even on long journeys. First Lady Nancy Reagan was also enthusiastic about Air Force One, recalling the first time she flew on the plane, "Ronnie read reports and attended to paperwork, while I kept busy writing letters to friends back home on Air Force One letterhead. Look at me, I'm flying on Air Force One!"[citation needed] The Reagans' last flight aboard the plane was on January 20, 1989, when the now-former President and First Lady flew back to California. George H.W. Bush was the last president to use SAM 27000 as the primary means of presidential travel, for in 1990 the plane was replaced by two Boeing 747-200B jumbo jets, designated VC-25, although SAM 27000 was kept as a backup plane for Bush during the remainder of his presidency, as well as those of Bill Clinton and George W. Bush. Former President Richard Nixon died on April 22, 1994, in New York City. SAM 27000 brought his body to the Marine Corps Air Station El Toro in Orange County, California, four days later. His body was then taken to the Richard Nixon Library and Birthplace (now Richard Nixon Presidential Library and Museum) to lie in state before a funeral service and burial. Its last Presidential voyage was August 29, 2001, when it delivered George W. Bush and Laura Bush to TSTC Waco Airport en route to their Prairie Chapel Ranch.[5] SAM 27000 was decommissioned and flown to San Bernardino International Airport (formerly Norton Air Force Base) in September 2001, where it was presented to the Reagan Foundation. In what was known as Operation Homeward Bound, Boeing, the plane's manufacturer, disassembled the plane and transported it to the library in pieces.[6] After the construction of the foundation of the pavilion itself, the plane was reassembled and restored to museum quality,[6] as well as raised onto pedestals 25 ft (7.6 m) above ground.[7] The pavilion was dedicated on October 24, 2005, by Nancy Reagan, President George W. Bush, and First Lady Laura Bush.[8]  Related development Aircraft of comparable role, configuration, and era   This article's main source is the following book:</t>
  </si>
  <si>
    <t>//upload.wikimedia.org/wikipedia/commons/thumb/d/d3/Air_Force_One_SAM_27000.jpg/300px-Air_Force_One_SAM_27000.jpg</t>
  </si>
  <si>
    <t>VC-137C (Boeing 707-353B)</t>
  </si>
  <si>
    <t>https://en.wikipedia.org/VC-137C (Boeing 707-353B)</t>
  </si>
  <si>
    <t>72-7000</t>
  </si>
  <si>
    <t>August 9, 1972 - August 29, 2001</t>
  </si>
  <si>
    <t>Ronald Reagan Presidential Library</t>
  </si>
  <si>
    <t>https://en.wikipedia.org/Ronald Reagan Presidential Library</t>
  </si>
  <si>
    <t>"Air Force One"</t>
  </si>
  <si>
    <t>Verhees D-Plane 1</t>
  </si>
  <si>
    <t>The Verhees D-Plane 1 is a Belgian homebuilt flying wing, designed by Verhees Engineering and supplied as plans for amateur construction.[2] The D-Plane 1 features a cantilever mid-wing, a single-seat enclosed cockpit, semi-retractable tandem landing gear with small tail and wingtip wheels and a single engine in tractor configuration.[2]  Control surfaces include an elevon at the trailing edge of each wing and a conventional vertical stabilizer with a rudder. The aircraft is made chiefly from sheet aluminum. Its very low aspect ratio 4.5 m (14.8 ft) span delta wing has an area of 10 m2 (110 sq ft). The single nose-mounted wheel retracts while the tail and wing tip wheels are fixed. The recommended engine is the 1.6 litre displacement 50 hp (37 kW) Subaru EA71 four-stroke flat-4 (boxer) automotive conversion powerplant.[2] By 2011 only the prototype D-Plane 1 had flown, but development work had begun on the design of the two-seat D-Plane 2. It first flew in early 2018, is powered by a 100 hp (75 kW) Rotax 912ULS engine and cruises at about 250 km/h (155 mph).[2][3] Data from Bayerl[2]General characteristics Performance</t>
  </si>
  <si>
    <t>Verhees Engineering</t>
  </si>
  <si>
    <t>https://en.wikipedia.org/Verhees Engineering</t>
  </si>
  <si>
    <t>October 2004[1]</t>
  </si>
  <si>
    <t>210 kg (463 lb)</t>
  </si>
  <si>
    <t>340 kg (750 lb)</t>
  </si>
  <si>
    <t>1 × Subaru EA71 four-cylinder, liquid-cooled, four-stroke automotive conversion, 37 kW (50 hp)</t>
  </si>
  <si>
    <t>270 km/h (170 mph, 150 kn)</t>
  </si>
  <si>
    <t>//upload.wikimedia.org/wikipedia/commons/thumb/d/d8/F-PDHV_Verhees_Delta_%289705932877%29.jpg/300px-F-PDHV_Verhees_Delta_%289705932877%29.jpg</t>
  </si>
  <si>
    <t>Plans available (2012)</t>
  </si>
  <si>
    <t>34.0 kg/m2 (7.0 lb/sq ft)</t>
  </si>
  <si>
    <t>https://en.wikipedia.org/Belgium</t>
  </si>
  <si>
    <t>85 km/h (53 mph, 46 kn)</t>
  </si>
  <si>
    <t>Verville Air Coach</t>
  </si>
  <si>
    <t>The Verville Air Coach was a four-passenger, high-wing monoplane designed in 1927 by Alfred V. Verville and produced by his company, Verville Aircraft Company. It was a comfortable, good-looking cabin monoplane which sold for $10,500. The plane made its debut at the Detroit Air Show in 1929.[1] Sources vary, but only 10-16 were built[2] before Verville declared bankruptcy in 1931 at the beginning of the great depression.[3] Having been powered originally by a 110 HP, 7 cylinder Warner Scarab, it was then sporting a 5 cyl. Wright J6 of 165 HP. Ultimately, the Air Coach would be powered by the 7 cyl. J6 of 225 HP as the model 104-C, with ATC #267. At least six of this model were produced through 1931. It spanned 44' of Clark Y, had a length of 28' 9" and a useful load of 2166 lbs, grossing at 3400 lbs. Speed maxed at 130 mph, cruised at 110, and would land at 50 mph. Edo floats were also available for this ATC. Construction of the fuse and tail was steel tube with a clever arrangement that eliminated awkward framing around the windows of the passenger compartment. The sponsons served as attach points for both the landing gear and the forward wing struts, and also were storage for tool kit, battery and other miscellany! Wings were wood with aluminum ailerons and leading edge sheeting. The cabin was mohair fabric upholstered in a style that rivaled the finest automobiles. Navigation lights, cabin and instrument lights, metal propeller, and a choice of electric inertia starter or Heywood compressed air starters was all standard equipment.[1] The most interesting model of the air coach, produced later, was the diesel 104-P, which was powered by 9-cylinder Packard DR-980 diesel engine. Some evidence exists that a 104-P was sold in Italy.[4]  Media related to Verville Air Coach at Wikimedia Commons</t>
  </si>
  <si>
    <t>Luxury coach</t>
  </si>
  <si>
    <t>//upload.wikimedia.org/wikipedia/commons/thumb/5/51/Verville-air-coach.PNG/300px-Verville-air-coach.PNG</t>
  </si>
  <si>
    <t>1929-1931</t>
  </si>
  <si>
    <t>https://en.wikipedia.org/1929</t>
  </si>
  <si>
    <t>VisionAire Vantage</t>
  </si>
  <si>
    <t>The VisionAire VA-10 Vantage is a prototype single-engined light business-jet (or "very light jet") designed and developed by the American company VisionAire Jets Corporation. Originally planned for production in the late 1990s, the original VisionAire Corporation failed in 2003. The project was acquired by Eviation Jets, which planned to produce it as the redesigned EV-20 Vantage Jet. Eviation also failed, and in 2012 the design was relaunched by a revived VisionAire under its original design. The Vantage is currently being developed by VisionAire Jets, LLC, a successor company to VisionAire Corporation, founded in 1988, to fill a perceived gap in the light aircraft market between high performance piston-engined aircraft and twin-engined executive jets. The Vantage differed from contemporary executive jets in that it was powered by a single engine, a Pratt &amp; Whitney Canada JT15D turbofan buried in the rear fuselage, fed by twin air-inlets above the fuselage. It was of all-composite construction, and its wing was forward swept to reduce drag and to allow an unobstructed cabin by mounting the wing spar behind the cabin. It was planned to sell the Vantage for $1.65 million, compared with $3.3 million for the Cessna CitationJet.[1][2][3] The first prototype, a proof-of-concept aircraft intended to confirm the design's handling, was designed and built by Burt Rutan's Scaled Composites in Mojave, California.[4] It made its maiden flight on November 16, 1996.[1] Flight testing revealed several handling and aerodynamic problems, which resulted in a redesign of the aircraft in December 1998.[1][5] Delays to the program continued, while costs mounted, and in January 2003, with the company having already spent $110 million, requiring another $125 million to complete certification and owing $35 million, a Federal Judge ordered VisionAire liquidated to pay its debts.[2][6][7] The Vantage design was purchased by Eviation, for use as a basis for the twin-engined EV-20 Vantage Jet design.[8][9] The Vantage Proof-of-Concept (POC) aircraft is currently located at the VisionAire Jets facility at the Hickory Airport, Hickory North Carolina. Following the purchase of the Vantage by Eviation Jets,[10] the proposed EV-20 was envisioned as a twin-engine design with two Williams FJ44-1AP turbofan engines, with a projected cruise speed of 424 knots (785.2 km/h) at 36,000 feet (10,972.8 m) with an approximate range of 1,300 nautical miles (2,407.6 km). In the executive configuration it would have provided room for eight passengers, or ten commuter passengers. It would incorporate Garmin G1000 avionics, and would be made entirely from composite materials. kBky 2006, initial review of the EV-20 design were completed and construction of a prototype aircraft was expected to begin, utilizing an outside fabricator for construction of the prototype.[11] The redesign of the Vantage from a single- to a twin-engine design proved troublesome; the company failed to progress with the development of the type, and in 2012 the EV-20 was repurchased by VisionAire;[12] the aircraft's design was returned to a single-engined configuration, and VisionAire stated in early 2013 that they planned to construct the Vantage in a factory in Newton, North Carolina, with the prototype scheduled to fly in 2014.[13] However, at the end of 2015 no further progress has been announced; latest update on the company's website is dated March 2013.[14] Data from Jane's All The World's Aircraft 2003–2004[1]General characteristics Performance     Related lists</t>
  </si>
  <si>
    <t>Light business jet</t>
  </si>
  <si>
    <t>VisionAire Corporation</t>
  </si>
  <si>
    <t>Burt Rutan</t>
  </si>
  <si>
    <t>https://en.wikipedia.org/Burt Rutan</t>
  </si>
  <si>
    <t>41 ft 1.2 in (12.53 m)</t>
  </si>
  <si>
    <t>47 ft 6 in (14.48 m)</t>
  </si>
  <si>
    <t>14 ft 4 in (4.37 m)</t>
  </si>
  <si>
    <t>234.0 sq ft (21.74 m2)</t>
  </si>
  <si>
    <t>4,930 lb (2,236 kg)</t>
  </si>
  <si>
    <t>1 × Williams FJ44-3AP turbofan, 3,045 lbf (13.54 kN) thrust</t>
  </si>
  <si>
    <t>431 mph (694 km/h, 375 kn) (max cruise)</t>
  </si>
  <si>
    <t>1,150 mi (1,650 km, 1,000 nmi) (max fuel, six occupants)</t>
  </si>
  <si>
    <t>41,000 ft (12,500 m)</t>
  </si>
  <si>
    <t>//upload.wikimedia.org/wikipedia/en/thumb/3/32/Rutan_Vantage.jpg/300px-Rutan_Vantage.jpg</t>
  </si>
  <si>
    <t>under development</t>
  </si>
  <si>
    <t>8,200 lb (3,720 kg)</t>
  </si>
  <si>
    <t>4,000 ft/min (20.3 m/s)</t>
  </si>
  <si>
    <t>288 mph (464 km/h, 250 kn) (econ cruise)</t>
  </si>
  <si>
    <t>240 US gal (908 l; 200 imp gal)</t>
  </si>
  <si>
    <t>80 mph (129 km/h, 69 kn) (power off, flaps down)</t>
  </si>
  <si>
    <t>W.A.R. FW-190</t>
  </si>
  <si>
    <t>The W.A.R. FW-190 is a half-scale homebuilt replica of a Focke-Wulf Fw 190 fighter. In July 1973, War Aircraft Replicas International of Santa Paula, California began design of an approximately half-scale replica of the Fw 190, the first of a series of replicas of World War II aircraft using similar constructional techniques. The first prototype made its maiden flight on 21 August 1974.[1][2][3][4][5] The aircraft structure is based on a wooden framework for the fuselage and wings, using polyurethane foam to build up the fuselage shape and wing aerofoil profile, with a fabric/epoxy covering. The aircraft is fitted with an electrically retractable tailwheel undercarriage to match the configuration of the original aircraft. The initial powerplant specified was a 1600 cc Volkswagen air-cooled engine of 70 hp (52 kW), driving a three-bladed fixed pitch propeller. Small Continental Motors, Inc. and Lycoming Engines of 100 to 120 hp (75 to 89 kW) have commonly been used.[1][2][5] The prototype aircraft was displayed at the Experimental Aircraft Association convention in 1974. Realistic details such as simulated fabric surfaces, and detailed smoke trails were noted, the aircraft drew a large amount of attention at the show.[6] At least 197 sets of plans had been sold by 1982,[1] and plans remain on sale from War Aircraft Replicas, now based in Florida.[7] Some versions were built using 125 hp (93 kW) Lycoming O-235 and 123 hp (92 kW) HCI radial engines. Data from Jane's All The World's Aircraft 1988–89[8]General characteristics Performance</t>
  </si>
  <si>
    <t>16 ft 7 in (5.05 m)</t>
  </si>
  <si>
    <t>7 ft 0 in (2.13 m)</t>
  </si>
  <si>
    <t>70.0 sq ft (6.50 m2)</t>
  </si>
  <si>
    <t>630 lb (286 kg)</t>
  </si>
  <si>
    <t>1 × Continental O-200 air cooled flat-four, 100 hp (75 kW)</t>
  </si>
  <si>
    <t>169 kn (194 mph, 313 km/h) at 3,500 ft (1,070 m)</t>
  </si>
  <si>
    <t>12,500 ft (3,800 m)</t>
  </si>
  <si>
    <t>//upload.wikimedia.org/wikipedia/commons/thumb/7/72/F-PTAT_WAR_FW_190_A_%287159295853%29.jpg/300px-F-PTAT_WAR_FW_190_A_%287159295853%29.jpg</t>
  </si>
  <si>
    <t>108 kn (124 mph, 200 km/h) (econ cruise)</t>
  </si>
  <si>
    <t>10 US Gallons, 38 L</t>
  </si>
  <si>
    <t>Wendt WH-1 Traveler</t>
  </si>
  <si>
    <t>The Wendt WH-1 Traveler is an American two-seat homebuilt sporting aircraft designed by Harold Wendt and built by his company Wendt Aircraft Engineering.[1][2] Plans for the Traveler were available for amateur construction.[2] The WH-1 Traveler is a cantilever low-wing monoplane with a conventional wooden fuselage, the wing is a constant-cord two-spar structure with ailerons but no flaps.[2] The prototype aircraft is powered by a 75 hp (56 kW) Continental A-75 air-cooled engine driving a metal two-bladed fixed pitch tractor propeller.[2] The Traveler has a fixed tricycle landing gear with a steerable nose-wheel and glassfibre wheel fairings.[2] The pilot and passenger sit in tandem in an enclosed cockpit with a port-hinged canopy with transparent panels at each side, it also had stowage behind the rear-seat for 50 lb (23 kg) of baggage.[2] Data from Jane's All the World's Aircraft 1973-74[2]General characteristics Performance</t>
  </si>
  <si>
    <t>Two-seat homebuilt sporting aircraft</t>
  </si>
  <si>
    <t>Wendt Aircraft Engineering</t>
  </si>
  <si>
    <t>https://en.wikipedia.org/Wendt Aircraft Engineering</t>
  </si>
  <si>
    <t>Harold Wend</t>
  </si>
  <si>
    <t>118 sq ft (10.96 m2)</t>
  </si>
  <si>
    <t>1 × Continental A-75 four-cylinder, horizontally opposed and air-cooled piston , 75 hp (56 kW)</t>
  </si>
  <si>
    <t>131 mph (211 km/h, 114 kn)</t>
  </si>
  <si>
    <t>368 mi (592 km, 320 nmi)</t>
  </si>
  <si>
    <t>13,000 ft (3,960 m)</t>
  </si>
  <si>
    <t>//upload.wikimedia.org/wikipedia/commons/thumb/d/d0/Wendt_WH-1_Traveler.jpg/300px-Wendt_WH-1_Traveler.jpg</t>
  </si>
  <si>
    <t>750 ft/min (3.8 m/s)</t>
  </si>
  <si>
    <t>123 mph (198 km/h, 107 kn)</t>
  </si>
  <si>
    <t>https://en.wikipedia.org/Two-seat homebuilt sporting aircraft</t>
  </si>
  <si>
    <t>65 mph (105 km/h, 56 kn)</t>
  </si>
  <si>
    <t>Viking B-8 Kittyhawk</t>
  </si>
  <si>
    <t>The Viking B-8 Kittyhawk was an American single-engine open-cockpit biplane of the early 1930s.  The Viking B-8 Kittyhawk was developed from the Bourdon B-4 Kittyhawk, 31 examples being built during 1930 and 1931 at Viking's factory in New Haven, Connecticut. Some aircraft were fitted with EDO floats for operation from water.  The Viking B-8 was flown by private pilot owners and by barnstorming firms who utilised the three-seat layout with a twin-passenger cockpit located ahead of separate pilot's cockpit. In 2015 Viking Kitty Hawk Serial #28 was undergoing restoration to airworthiness following a landing accident in 1973.[citation needed] Viking Kitty Hawk Serial #30 is in storage at New England Air Museum.[1] Data from [2]General characteristics Performance</t>
  </si>
  <si>
    <t>single-engine open-cockpit biplane</t>
  </si>
  <si>
    <t>Viking Flying Boat Co</t>
  </si>
  <si>
    <t>Allen Bourdon</t>
  </si>
  <si>
    <t>22 ft 11 in (6.99 m)</t>
  </si>
  <si>
    <t>28 ft 4 in (8.66 m)</t>
  </si>
  <si>
    <t>1 × Kinner B-5 5-cylinder radial , 125 hp (93 kW)</t>
  </si>
  <si>
    <t>112 mph (180 km/h, 97 kn)</t>
  </si>
  <si>
    <t>380 mi (610 km, 330 nmi)</t>
  </si>
  <si>
    <t>//upload.wikimedia.org/wikipedia/commons/thumb/b/b7/Viking_B-8_Kittyhawk_N13250_Windsor_Locks_CT_09.06.05R.jpg/300px-Viking_B-8_Kittyhawk_N13250_Windsor_Locks_CT_09.06.05R.jpg</t>
  </si>
  <si>
    <t>1 airworthy, 1 preserved</t>
  </si>
  <si>
    <t>private pilot owners</t>
  </si>
  <si>
    <t>Bourdon B-4</t>
  </si>
  <si>
    <t>95 mph (154 km/h, 83 kn)</t>
  </si>
  <si>
    <t>2 passengers</t>
  </si>
  <si>
    <t>42 mph (68 km/h, 36 kn)</t>
  </si>
  <si>
    <t>772 lb (350 kg)</t>
  </si>
  <si>
    <t>W.A.R. P-51 Mustang</t>
  </si>
  <si>
    <t>The W.A.R. P-51 Mustang is a 53% near-scale homebuilt replica of a North American P-51 Mustang fighter.[1][2] General characteristics Performance   Aircraft of comparable role, configuration, and era</t>
  </si>
  <si>
    <t>1 × Hirth 3701S , 100 hp (75 kW)</t>
  </si>
  <si>
    <t>Valmet Vihuri</t>
  </si>
  <si>
    <t>Valmet Vihuri (Finnish for Gale) was a Finnish advanced two-seat fighter trainer aircraft, serving in the Finnish Air Force between 1953 and 1959. Only a few airframes have survived, as in the Central Finland Aviation Museum in Finland. In spite of their economic problems, the aircraft manufacturer Valmet began designing a new aircraft at the beginning of the 1950s, to replace the aging Finnish Air Force (FAF) VL Pyrys. Martti Vainio was the chief designer of the project. Most of the planning was made by the aeronautical engineers L. Hämäläinen and T. Mäntysalo in 1948–49. The Bristol Mercury, then being manufactured under license in Finland for the Bristol Blenheim bomber, was chosen as the engine, since it was readily available. The prototype (VH-1) made its first flight on 6 February 1951, in Tampere, piloted by captain Esko Halme. After successful test flights, the FAF ordered 30 production aircraft, called Valmet Vihuri II, on 27 February 1951. In the autumn of 1954, the Air Force ordered a further 20 aircraft of the developed version Valmet Vihuri III. All the aircraft of the third version were handed over to the Air Force on 15 January 1957. Valmet built 51 Vihuris in three different models in Kuorevesi and Tampere. The aircraft had the registration codes VH-1 through VH-51. The Vihuri aircraft became the most-used aircraft in FAF service by the mid-1950s. The aircraft was subject to many accidents, and the press raised much concern over this. The safety of the Vihuri even became a matter for the government. In May 1959, the aircraft was permanently grounded. Attempts were made to sell the aircraft to Tunisia, without success. After inspection, it became apparent that the type and its design were sound; most of the accidents were due to pilots' often grave violations of flight regulations, and the fact that all airframes were well worn by the end of the 1950s. The other problem was the engines. The engines used, Tampella Mercury, were recycled engines of wartime Bristol Blenheim bombers which were already worn out. The planes were sold for scrap to Moser OY. One airframe, VH-18, survives in the Central Finland Aviation Museum, and the fore fuselage of another, VH-25, is being restored. The canopies of the scrapped aircraft remain today as the roof windows of the Kuusakoski metal-recycling plant in Espoo. Data from Jane's All The World's Aircraft 1956–57[1]General characteristics Performance Armament This aircraft is not to be confused with the Finnish fast bomber variant of De Havilland Mosquito, with DB 605 engines, a project which never materialized. In 1943 the FiAF HQ asked VL if it would be possible to build a copy of the Mosquito with DB605 engines. Two crashed British aircraft would have been requested from Germany to serve as models. The primary attraction was the wooden construction (something that the VL was familiar with). The inquiries indicated that serial production could be started sometime in 1946, as there were other aircraft on queue, and there were difficulties in getting just about everything needed to produce a new aircraft. The new aircraft was also to be named "Vihuri". The Central Finland Aviation museum is displaying the VH-18, which is the only preserved Vihuri. It gathered 802 flying hours, after which the aircraft served as an educational machine at the Air Force Academy in Kauhava.   Aircraft of comparable role, configuration, and era</t>
  </si>
  <si>
    <t>8.8 m (28 ft 10 in)</t>
  </si>
  <si>
    <t>3.86 m (12 ft 8 in)</t>
  </si>
  <si>
    <t>18.86 m2 (203.0 sq ft)</t>
  </si>
  <si>
    <t>2,678 kg (5,904 lb)</t>
  </si>
  <si>
    <t>1 × Bristol Mercury VIII 9-cylinder air-cooled radial engine, 610 kW (820 hp)</t>
  </si>
  <si>
    <t>432 km/h (268 mph, 233 kn) at 3,700 m (12,100 ft)</t>
  </si>
  <si>
    <t>8,900 m (29,200 ft)</t>
  </si>
  <si>
    <t>//upload.wikimedia.org/wikipedia/commons/thumb/f/f8/Valmet_Vihuri.JPG/300px-Valmet_Vihuri.JPG</t>
  </si>
  <si>
    <t>Finnish Air Force</t>
  </si>
  <si>
    <t>https://en.wikipedia.org/Finnish Air Force</t>
  </si>
  <si>
    <t>2,884 kg (6,358 lb)</t>
  </si>
  <si>
    <t>11.50 m/s (2,263 ft/min)</t>
  </si>
  <si>
    <t>2× 7.7 mm Browning machine guns</t>
  </si>
  <si>
    <t>327 km/h (203 mph, 177 kn) at 1,000 m (3,300 ft) (econ. cruise)</t>
  </si>
  <si>
    <t>4× 25 kg bombs</t>
  </si>
  <si>
    <t>NACA 0019-64 (root), NACA 23009 (tip)</t>
  </si>
  <si>
    <t>195 L (52 US gal; 43 imp gal) normal fuel, 260 L (69 US gal; 57 imp gal) auxiliary tanks</t>
  </si>
  <si>
    <t>Vervoost FV-3 Delphin</t>
  </si>
  <si>
    <t>The Vervoost FV-3 Delphin (English: Dolphin) is a German ultralight aircraft, designed and produced by Vervoost Leichtflugzeuge of Sinzig. It was first flown on 19 November 2009 and introduced at the AERO Friedrichshafen show in 2010. The aircraft is supplied as a complete ready-to-fly-aircraft.[1][2][3] The FV-3 was originally designed as a research aircraft, but is also offered as a commercial model that complies with the Fédération Aéronautique Internationale microlight rules. It features a cantilever low-wing, a two-seats-in-tandem enclosed cockpit under a bubble canopy, fixed conventional landing gear and a single engine in tractor configuration.[1][2] The aircraft fuselage is made from welded steel tubing, with the aft part covered in doped aircraft fabric and the forward part covered in carbon fibre panels. Its 9.36 m (30.7 ft) span wing is made from carbon fibre and has an area of 11.92 m2 (128.3 sq ft) and mounts large flaps. The wings are designed like glider wings and are easily removed, while the tailplane folds to allow ground transportation or storage. The standard engine available is the 100 hp (75 kW) Rotax 912ULS four-stroke powerplant.[1][2] Data from Bayerland Tacke[1][2]General characteristics Performance</t>
  </si>
  <si>
    <t>Research and Ultralight aircraft</t>
  </si>
  <si>
    <t>Vervoost Leichtflugzeuge</t>
  </si>
  <si>
    <t>https://en.wikipedia.org/Vervoost Leichtflugzeuge</t>
  </si>
  <si>
    <t>9.36 m (30 ft 9 in)</t>
  </si>
  <si>
    <t>11.92 m2 (128.3 sq ft)</t>
  </si>
  <si>
    <t>295 kg (650 lb)</t>
  </si>
  <si>
    <t>1 × Rotax 912ULS four cylinder, liquid and air-cooled, four stroke aircraft engine, 75 kW (101 hp)</t>
  </si>
  <si>
    <t>5.5 m/s (1,080 ft/min)</t>
  </si>
  <si>
    <t>100 litres (22 imp gal; 26 US gal)</t>
  </si>
  <si>
    <t>39.6 kg/m2 (8.1 lb/sq ft)</t>
  </si>
  <si>
    <t>https://en.wikipedia.org/Research and Ultralight aircraft</t>
  </si>
  <si>
    <t>65 km/h (40 mph, 35 kn)</t>
  </si>
  <si>
    <t>Weatherly 201</t>
  </si>
  <si>
    <t>The Weatherly Model 201 is a 1960s American agricultural monoplane designed and built by the Weatherly Aviation Company of Hollister, California. In the early 1960s, John Weatherly formed the Weatherly Aviation Company, to convert 19 Fairchild M-62s into the Weatherly WM-62C agricultural aircraft. With this experience, Weatherly designed his own agricultural monoplane, the Weatherly Model 201.[1] The Weatherly 201 is a cantilever low-wing monoplane, with a fixed tailwheel landing gear, and powered by a nose-mounted 450 hp (336 kW) Pratt &amp; Whitney R-985 radial engine. Its fuselage is constructed of steel tube with aluminium panel covering, while the wings, which are unswept and have 6 degrees of dihedral, are of all metal (aluminium) construction. It has an enclosed cockpit for the pilot, and a glassfibre 270 gallon (1022 litre) chemical hopper in the forward fuselage. It was designed for crop dusting and liquid spraying, and was certified in 1967. In 1970, the Model 201A was introduced that had a larger chemical hopper and fuel capacity; it was also built as the Model 201B with minor improvements. In 1975, another improved version, the Model 201C, was introduced. By 1979, more than 100 Model 201s had been built, and it was then succeeded by the improved Weatherly 620.[2] Data from Jane's All The World's Aircraft 1971-72 [3]General characteristics Performance</t>
  </si>
  <si>
    <t>Agricultural monoplane</t>
  </si>
  <si>
    <t>Weatherly Aviation Company</t>
  </si>
  <si>
    <t>https://en.wikipedia.org/Weatherly Aviation Company</t>
  </si>
  <si>
    <t>John Weatherly</t>
  </si>
  <si>
    <t>https://en.wikipedia.org/John Weatherly</t>
  </si>
  <si>
    <t>100+</t>
  </si>
  <si>
    <t>26 ft 7 in (8.10 m)</t>
  </si>
  <si>
    <t>39 ft 0 in (11.89 m)</t>
  </si>
  <si>
    <t>7 ft 11 in (2.41 m)</t>
  </si>
  <si>
    <t>248 sq ft (23.1 m2)</t>
  </si>
  <si>
    <t>2,550 lb (1,157 kg)</t>
  </si>
  <si>
    <t>1 × Pratt &amp; Whitney R-985 nine-cylinder single row air cooled radial engine, 450 hp (336 kW)</t>
  </si>
  <si>
    <t>111 kn (128 mph, 206 km/h) at sea level</t>
  </si>
  <si>
    <t>//upload.wikimedia.org/wikipedia/commons/thumb/0/02/Weatherly_201_%285235656178%29.jpg/300px-Weatherly_201_%285235656178%29.jpg</t>
  </si>
  <si>
    <t>Weatherly 620</t>
  </si>
  <si>
    <t>https://en.wikipedia.org/Weatherly 620</t>
  </si>
  <si>
    <t>4,800 lb (2,177 kg) [4]</t>
  </si>
  <si>
    <t>960 ft/min (4.9 m/s)</t>
  </si>
  <si>
    <t>91 kn (105 mph, 169 km/h)</t>
  </si>
  <si>
    <t>260 US Gallons (984 litres) hopper</t>
  </si>
  <si>
    <t>https://en.wikipedia.org/1967</t>
  </si>
  <si>
    <t>46 kn (53 mph, 85 km/h)</t>
  </si>
  <si>
    <t>125.5 kn (145 mph, 233 km/h)</t>
  </si>
  <si>
    <t>VanGrunsven RV-1</t>
  </si>
  <si>
    <t>The RV-1 is a Stits Playboy that was constructed with modifications by Richard VanGrunsven. The aircraft was the first of a series of Van's aircraft that became the most popular homebuilt aircraft produced. The first RV-1 was a Stits SA-3A completed on 3 October 1965. The Playboy is a single-place, strut-braced, low-wing aircraft with conventional landing gear. The aircraft engine was upgraded from the normally-fitted 65 hp (48 kW) powerplant to a 125 hp (93 kW) Lycoming O-290G. The resulting aircraft had good performance, but a high landing speed.[1] On 16 August 1965, the aircraft was registered as an RV-1. Modifications included a new aluminum wing with flaps, Horner wing tips, and a bubble canopy. The fuselage uses welded steel tube construction in contrast to the RV series that followed which uses all-aluminum fuselage construction. The flaps reduced the stall speed to 50 mph (80 km/h). A second series of modifications included a streamlined cowling, wheel pants and modified horizontal tail surfaces.[2] The organization Friends of the RV-1 was formed to restore the prototype RV-1. It was flown across the America and Canada in 2012 to various airshows and events. On 23 July 2012, the prototype RV-1 will be showcased at the EAA AirVenture Oshkosh, prior to donation to the EAA AirVenture Museum.[3] The Spirit of Flight Center air museum located in Erie, Colorado has an RV-1 which is airworthy.  The Spirit of Flight RV-1 is displayed at the museum and at airshows and events.[citation needed] Data from Sport AviationGeneral characteristics Performance</t>
  </si>
  <si>
    <t>Richard VanGrunsven</t>
  </si>
  <si>
    <t>https://en.wikipedia.org/Richard VanGrunsven</t>
  </si>
  <si>
    <t>18 ft (5.5 m)</t>
  </si>
  <si>
    <t>90 sq ft (8.4 m2)</t>
  </si>
  <si>
    <t>738 lb (335 kg)</t>
  </si>
  <si>
    <t>1,065 lb (483 kg)</t>
  </si>
  <si>
    <t>1 × Lycoming O-290G Horizontally opposed piston, 125 hp (93 kW)</t>
  </si>
  <si>
    <t>//upload.wikimedia.org/wikipedia/commons/thumb/2/24/Van%27sRV1.jpg/300px-Van%27sRV1.jpg</t>
  </si>
  <si>
    <t>Stits Playboy</t>
  </si>
  <si>
    <t>https://en.wikipedia.org/Stits Playboy</t>
  </si>
  <si>
    <t>43 kn (50 mph, 80 km/h)</t>
  </si>
  <si>
    <t>Velocity V-Twin</t>
  </si>
  <si>
    <t>The Velocity V-Twin is an American twin engined, homebuilt aircraft, designed by Velocity Aircraft[1] and following the layout of their earlier Velocity XL but with a single vertical tail.[2] It is the flagship model of the Velocity Aircraft Line. The Velocity V-Twin is a four-seat (with a five-seat option), retractable tricycle landing gear, composite construction aircraft with a twin engined pusher configuration and the canard layout of the Velocity XL single engine aircraft.  Its fuselage is that of the XL-RG, with the addition of the single, vertical surface which replaces the twin end plate fins of the smaller XL. The aircraft features "gull wing" car-like doors and dual sidestick controllers.  The flight control surfaces are the same as those of the XL. The aircraft's design goal was to offer the safety of twin engines without the stall and spin risks of a conventional twin during single-engine operations.[1][3] The rear-facing pusher propellers are mounted close together where the fuselage cross-section tapers, reducing asymmetrical single-engine thrust yawing compared to conventional twin-engine aircraft.[4] The Velocity V-Twin is unique as it will not stall with a single engine failure, instead the nose "bobbles" while the main wings remain stable, dramatically increasing flight time after engine failure. The prototype was first flown on 13 March 2012 and appeared at Sun 'n Fun the following month.[2] Data from Jane's All the World's Aircraft 2013/14[2]General characteristics Performance   Aircraft of comparable role, configuration, and era</t>
  </si>
  <si>
    <t>34 ft 0 in (10.36 m)</t>
  </si>
  <si>
    <t>2 × Lycoming IO-320 4 horizontally opposed piston engines, 160 hp (120 kW)  each</t>
  </si>
  <si>
    <t>1,400 nmi (1,611 mi, 2,593 km) economical cruise</t>
  </si>
  <si>
    <t>https://en.wikipedia.org/Velocity XL</t>
  </si>
  <si>
    <t>3-bladed MT Propeller</t>
  </si>
  <si>
    <t>2,000 ft/min (10 m/s) at sea level</t>
  </si>
  <si>
    <t>175 kn (201 mph, 323 km/h) economical</t>
  </si>
  <si>
    <t>3 or 4 passengers[3]</t>
  </si>
  <si>
    <t>100 U.S. gallons (380 L; 83 imp gal)</t>
  </si>
  <si>
    <t>21 lb/sq ft (100 kg/m2) [1]</t>
  </si>
  <si>
    <t>Vortech Kestrel Jet</t>
  </si>
  <si>
    <t>The Vortech Kestrel Jet is an American tip-jet helicopter that was designed in the 1980s. Kits for amateur construction were originally provided by Vortech and plans remain available.[1][2][3][4] The aircraft was designed to fit into the US FAR 103 Ultralight Vehicles rules, including the category's maximum empty weight of 254 lb (115 kg). The aircraft has a standard empty weight of 175 lb (79 kg). It features a single main rotor, a single-seat open cockpit without a windshield and skid landing gear. Power is supplied by two G8-2-20 rotor tip jets that run on propane, consuming 12 U.S. gallons (45 L; 10.0 imp gal) per hour and producing 47 lb (21 kg) of thrust each.[1][2][4] The aircraft fuselage is made from bolted-together aluminum tubing. Its main rotor is 24 ft (7.3 m) in diameter. Due to the lack of torque produced there is no tail rotor and instead the Kestrel mounts a circular-shaped rudder for directional control. Controls consist only of cyclic, rudder and throttle.[1][2] Data from Cliche, Vortech and KitPlanes[1][2][3]General characteristics Performance Avionics</t>
  </si>
  <si>
    <t>1980s</t>
  </si>
  <si>
    <t>6 (2005)</t>
  </si>
  <si>
    <t>180 lb (82 kg)</t>
  </si>
  <si>
    <t>440 lb (200 kg)</t>
  </si>
  <si>
    <t>2 × G8-2-20 rotor tip-mounted jet engines, 47 lb (21 kg) of thrust</t>
  </si>
  <si>
    <t>10 U.S. gallons (38 L; 8.3 imp gal) of propane</t>
  </si>
  <si>
    <t>491 sq ft (45.6 m2)</t>
  </si>
  <si>
    <t>0.90 lb/sq ft (4.4 kg/m2)</t>
  </si>
  <si>
    <t>W.A.R. P40E</t>
  </si>
  <si>
    <t>The W.A.R. P40E is a near-scale homebuilt replica of a Curtis P-40 Warhawk fighter. Some versions were built using 125 hp (93 kW) Lycoming O-235 and 123 hp (92 kW) HCI radial engines. General characteristics Performance</t>
  </si>
  <si>
    <t>The Wag-Aero Wag-a-Bond is a high-wing two-seat side-by-side homebuilt aircraft of tube-and-fabric construction. It is replica of the Piper Vagabond taildragger and produced by Wag-Aero in kit form.[1][2][3][4] The Wag-A-Bond was the second homebuilt replica of a Piper product from parts supplier Wag-Aero. The aircraft was built to provide a side-by-side product following success of the tandem seat Wag-Aero CUBy. The Wag-a-Bond was initially a replica of Piper's Vagabond aircraft. The Wag-A-Bond Traveler is based on the Vagabond, but has several modifications. This features larger engine options of 108 to 115 hp (81 to 86 kW) and cargo space for camping gear. The Traveler has doors on both sides of the cabin and two wing-mounted fuel tanks with a small header tank. The wings are the same as the Wag-Aero Acro Trainer and are built with spruce spars, wooden ribs and covered with 2024-T3 aluminium sheet.[4][5] The original Wag-a-Bond design is marketed as the Wag-a-Bond Classic. Wag-Aero company president Dick Wagner flew the Wag-a-Bond for the first time on June 9, 1978.[5] Data from ManufacturerGeneral characteristics Performance   Aircraft of comparable role, configuration, and era</t>
  </si>
  <si>
    <t>722 (December 2011)[1]</t>
  </si>
  <si>
    <t>18.7 ft (5.7 m)</t>
  </si>
  <si>
    <t>29 ft 3 in (8.92 m)</t>
  </si>
  <si>
    <t>6 ft (1.8 m)</t>
  </si>
  <si>
    <t>147.5 sq ft (13.70 m2)</t>
  </si>
  <si>
    <t>700 lb (318 kg)</t>
  </si>
  <si>
    <t>//upload.wikimedia.org/wikipedia/commons/thumb/0/01/Wag-Aero_Wag-a-Bond_%28N6202T%29.jpg/300px-Wag-Aero_Wag-a-Bond_%28N6202T%29.jpg</t>
  </si>
  <si>
    <t>Piper Vagabond</t>
  </si>
  <si>
    <t>https://en.wikipedia.org/Piper Vagabond</t>
  </si>
  <si>
    <t>625 ft/min (3.18 m/s)</t>
  </si>
  <si>
    <t>83 kn (95 mph, 153 km/h)</t>
  </si>
  <si>
    <t>39 kn (45 mph, 72 km/h)</t>
  </si>
  <si>
    <t>The Weatherly 620 is a 1970s American agricultural monoplane designed and built as an improved variant of the Weatherly 201 by the Weatherly Aircraft Company of McClellan, California.[1] The Weatherley 620 is an all-metal single-seat low-wing cantilever monoplane with a conventional landing gear with a tailwheel. Examples have been fitted with a Pratt &amp; Whitney R-985 radial engine, and PT6A or TPE331 turboprop engine, driving a three-bladed tractor propeller. In the forward fuselage, the aircraft has a 355 US gallon (1344 litre) hopper that feeds an agricultural dispersal system.[1] Data from Jane's All The World's Aircraft 2004-05 [1]General characteristics Performance</t>
  </si>
  <si>
    <t>Weatherly Aircraft Company</t>
  </si>
  <si>
    <t>https://en.wikipedia.org/Weatherly Aircraft Company</t>
  </si>
  <si>
    <t>29 ft 8 in (9.04 m)</t>
  </si>
  <si>
    <t>46 ft 8 in (14.22 m)</t>
  </si>
  <si>
    <t>277 sq ft (23.1 m2)</t>
  </si>
  <si>
    <t>3,030 lb (1,374 kg)</t>
  </si>
  <si>
    <t>1 × Honeywell TPE331 turboprop, 500 hp (373 kW)</t>
  </si>
  <si>
    <t>15,000 ft (4,572 m)</t>
  </si>
  <si>
    <t>//upload.wikimedia.org/wikipedia/commons/thumb/7/72/Weatherly_620B_%28VH-WEI%29_at_Bankstown_Airport_%281%29.jpg/300px-Weatherly_620B_%28VH-WEI%29_at_Bankstown_Airport_%281%29.jpg</t>
  </si>
  <si>
    <t>https://en.wikipedia.org/Weatherly 201</t>
  </si>
  <si>
    <t>6,000 lb (2,721 kg)</t>
  </si>
  <si>
    <t>122 kn (140 mph, 226 km/h)</t>
  </si>
  <si>
    <t>355 US Gallons (1344litres) hopper</t>
  </si>
  <si>
    <t>62 kn (72 mph, 115 km/h)</t>
  </si>
  <si>
    <t>153 kn (176 mph, 283 km/h)</t>
  </si>
  <si>
    <t>Wedell-Williams XP-34</t>
  </si>
  <si>
    <t>The Wedell-Williams XP-34 was a fighter aircraft design submitted to the America Army Air Corps (USAAC) before World War II by Marguerite Clark Williams, widow of millionaire Harry P. Williams, former owner and co-founder of the Wedell-Williams Air Service Corporation. Derived from an original proposal made in 1932, the XP-34 was based on a design by air racer Jimmy Wedell, who was considered, "one of the most noted race plane designers of its day".[1] The aircraft was a direct result of the development of Wedell's most successful designs, the Model 44 and Model 45.[2] The forward fuselage was intended to be metal, the after part and control surfaces covered in fabric.[1] The interest expressed from the USAAC was based on the success of the private racing aircraft in the 1930s that were reaching 300 mph speeds in competition, a performance level not achieved by standard aircraft types in service in the U.S. military.[2] On 1 October 1935, the USAAC ordered a full set of drawings and issued the XP-34 designation. It soon became apparent, however, with its original 700 hp (522 kW) Pratt &amp; Whitney R1535 Twin Wasp engine, the anticipated performance of the XP-34 would be insufficient compared to designs already in production. Wedell-Williams suggested substituting the 900 hp (671 kW) XR-1830 instead. Although the promise of high speed was still there, other considerations such as the complete redesign of the airframe to accommodate a heavier and more powerful engine were considered impractical with the new design subsequently rejected by the Air Corps before any aircraft were built.[2] Data from U.S. FightersGeneral characteristics Performance  Related development   Related lists</t>
  </si>
  <si>
    <t>Wedell-Williams Air Service Corporation</t>
  </si>
  <si>
    <t>https://en.wikipedia.org/Wedell-Williams Air Service Corporation</t>
  </si>
  <si>
    <t>23 ft 6 in (7.2 m)</t>
  </si>
  <si>
    <t>27 ft 8.5 in (8.45 m)</t>
  </si>
  <si>
    <t>10 ft 9 in (3.28 m)</t>
  </si>
  <si>
    <t>4,250 lb (1,928 kg)</t>
  </si>
  <si>
    <t>1 × Pratt &amp; Whitney XR1830-C air-cooled radial , 900 hp (671 kW)</t>
  </si>
  <si>
    <t>308 mph (496 km/h, 268 kn)</t>
  </si>
  <si>
    <t>//upload.wikimedia.org/wikipedia/commons/thumb/5/5c/Wedell-Williams_XP-34_artists_concept.jpg/300px-Wedell-Williams_XP-34_artists_concept.jpg</t>
  </si>
  <si>
    <t>Wedell-Williams Model 45</t>
  </si>
  <si>
    <t>https://en.wikipedia.org/Wedell-Williams Model 45</t>
  </si>
  <si>
    <t>Stits SA-11A Playmate</t>
  </si>
  <si>
    <t>The Stits SA-11A Playmate is a homebuilt aircraft design that features a rapid wing-folding mechanism for trailering or storage.[1]  The SA-11A is a single engine, side-by-side configuration seating, tricycle gear, strut-braced, low wing monoplane. The fuselage is welded steel tubing with aircraft fabric covering.[2] The wings have a quick release mechanism that allows them to fold and lock alongside the fuselage in 15–30 seconds. Safety mechanisms were put in place so pilots could visually inspect that the wings were locked in place. A small sideways seat in the rear can accommodate 150 lb (68 kg) of luggage or a light passenger.[3] The prototype was donated by Ray Stits in 1969 to the EAA AirVenture Museum in Oshkosh, Wisconsin. Its engine went into the Stits SA-9A "Skycoupe" prototype for testing and development.[4][5] Data from Sport AviationGeneral characteristics Performance  Related development Aircraft of comparable role, configuration, and era</t>
  </si>
  <si>
    <t>Ray Stits</t>
  </si>
  <si>
    <t>https://en.wikipedia.org/Ray Stits</t>
  </si>
  <si>
    <t>18 ft 4 in (5.59 m)</t>
  </si>
  <si>
    <t>6 ft 9 in (2.06 m)</t>
  </si>
  <si>
    <t>886 lb (402 kg)</t>
  </si>
  <si>
    <t>1 × Lycoming O-320 Horizontally opposed piston, 150 hp (110 kW)</t>
  </si>
  <si>
    <t>115 kn (132 mph, 212 km/h)</t>
  </si>
  <si>
    <t>369 nmi (425 mi, 684 km)</t>
  </si>
  <si>
    <t>17,500 ft (5,300 m)</t>
  </si>
  <si>
    <t>//upload.wikimedia.org/wikipedia/commons/thumb/3/35/StitsSA-11A.jpg/300px-StitsSA-11A.jpg</t>
  </si>
  <si>
    <t>1,625 ft/min (8.26 m/s)</t>
  </si>
  <si>
    <t>100 kn (120 mph, 190 km/h)</t>
  </si>
  <si>
    <t>Stits SA-2A Sky Baby</t>
  </si>
  <si>
    <t>The Stits SA-2A Sky Baby was a homebuilt aircraft designed for the challenge of claiming the title of "The World's Smallest".[1] The Sky Baby was designed by Ray Stits and built with Bob Starr as a follow-on to the Stits Junior midget racer. The aircraft is an enclosed single engine negative staggered cantilevered biplane with conventional landing gear. The fuselage is constructed of welded steel tubing with aircraft fabric covering. The upper wings have flaps, the lower wings have ailerons. Most aircraft use a flat firewall between the engine and pilot's feet, the Skybaby is configured with the pilot sitting with the engine close to the lap, and rudder pedals located under the oil sump toward the front of the cowling.[2] The powerplant was a sourced from an ERCO Ercoupe, modified with water injection to produce 112 hp (84 kW).[3] The aircraft was test flown by Bob Starr on 26 May 1952 at Palm Springs, California. The short coupled aircraft was originally built with tricycle landing gear, which was dropped in favor of the lighter tailwheel arrangement. The aircraft required a 170 lb (77 kg) pilot to remain within the center of gravity and was only flown by pilots Starr and Lester Cole that met the criteria. The landing procedure uses 125 mph (201 km/h) entry patterns, with 80 mph (129 km/h) on final approach, and 55 mph (89 km/h) touchdown speeds. The aircraft performed publicity flights to promote an airshow act. It was retired in October 1952 after 25 hours of flight time.[4] The aircraft was eventually donated to the National Air and Space Museum for display.[2] Ray Stits was a mechanic and Second World War fighter pilot, but claimed he was not an engineer. He went on to develop several home-built designs, including the Stits SA-3A Playboy, which would be the basis for the VanGrunsven RV-1 and thousands of Van's Aircraft.[5] The Sky Baby was on display at the EAA Airventure Museum in Oshkosh, Wisconsin on loan from the National Air and Space Museum.[6] Sky Baby has since been returned to the Steven F. Udvar-Hazy Center of the National Air and Space Museum.[citation needed] Data from Sport AviationGeneral characteristics Performance</t>
  </si>
  <si>
    <t>9 ft 10 in (3.00 m)</t>
  </si>
  <si>
    <t>5 ft (1.5 m)</t>
  </si>
  <si>
    <t>36.5 sq ft (3.39 m2)</t>
  </si>
  <si>
    <t>452 lb (205 kg)</t>
  </si>
  <si>
    <t>666 lb (302 kg)</t>
  </si>
  <si>
    <t>1 × Continental C85 four cylinder, four-stroke, aircraft engine with water injection, 112 hp (84 kW)</t>
  </si>
  <si>
    <t>//upload.wikimedia.org/wikipedia/commons/thumb/e/ea/STITS-SA2A.jpg/300px-STITS-SA2A.jpg</t>
  </si>
  <si>
    <t>2-bladed aluminum</t>
  </si>
  <si>
    <t>Storm Rally</t>
  </si>
  <si>
    <t>The Storm Rally (originally marketed as the SG Aviation Rallye) is a sport aircraft of composite construction developed in Italy in the 1990s.[1] The Rally is a high-wing, strut-braced monoplane of conventional design and is marketed in factory-built or kit form. The cabin seats two, side-by-side, and the undercarriage is of fixed, tricycle configuration. The aircraft is available in two versions, one with a maximum takeoff weight of 450 kg (990 lb) in order to qualify as an ultralight under European Joint Aviation Authorities regulations and a "sport" version with a weight of 600 kg (1,320 lb) that qualifies as a special Light Sport Aircraft in the America.[1] General characteristics Performance</t>
  </si>
  <si>
    <t>Storm Aircraft Srl</t>
  </si>
  <si>
    <t>https://en.wikipedia.org/Storm Aircraft Srl</t>
  </si>
  <si>
    <t>Giovanni Salsedo</t>
  </si>
  <si>
    <t>https://en.wikipedia.org/Giovanni Salsedo</t>
  </si>
  <si>
    <t>ca. 1991</t>
  </si>
  <si>
    <t>7.1 m (23 ft 4 in)</t>
  </si>
  <si>
    <t>8.60 m (28 ft 3 in)</t>
  </si>
  <si>
    <t>11.6 m2 (125 sq ft)</t>
  </si>
  <si>
    <t>290 kg (640 lb)</t>
  </si>
  <si>
    <t>1 × Rotax 912 , 75 kW (100 hp)</t>
  </si>
  <si>
    <t>6.5 m/s (1,300 ft/min)</t>
  </si>
  <si>
    <t>Super 18 Model S18-180</t>
  </si>
  <si>
    <t>The Super 18 Model S18-180 is an FAA type certificated light aircraft evolved from the Piper PA-18 Super Cub.[1] The Super 18-180 is a strut-braced, high-wing monoplane with conventional landing gear. The fuselage is constructed with welded steel tubing with aircraft fabric covering. The design is based on the Piper PA-18 with improvements. These include a wide cabin, slotted leading edges and enlarged flaps.[2] The Super 18-180 was FAA type certificated in 2009.[3] Data from Super 18 LLCGeneral characteristics Performance</t>
  </si>
  <si>
    <t>Super 18</t>
  </si>
  <si>
    <t>https://en.wikipedia.org/Super 18</t>
  </si>
  <si>
    <t>Mark Erikson</t>
  </si>
  <si>
    <t>1 × Lycoming O-360-C4P Horizontally Opposed Piston, 180 hp (130 kW)</t>
  </si>
  <si>
    <t>347 nmi (399 mi, 642 km)</t>
  </si>
  <si>
    <t>//upload.wikimedia.org/wikipedia/commons/thumb/c/ce/Super_18_Llc_S18-LIGHT_%28N160AK%29.jpg/300px-Super_18_Llc_S18-LIGHT_%28N160AK%29.jpg</t>
  </si>
  <si>
    <t>Piper PA-18</t>
  </si>
  <si>
    <t>https://en.wikipedia.org/Piper PA-18</t>
  </si>
  <si>
    <t>712 ft/min (3.62 m/s)</t>
  </si>
  <si>
    <t>https://en.wikipedia.org/Sport aircraft</t>
  </si>
  <si>
    <t>https://en.wikipedia.org/Dakota Cub Super 18</t>
  </si>
  <si>
    <t>45 kn (52 mph, 84 km/h)</t>
  </si>
  <si>
    <t>The Stits SA-3A Playboy (also called the Stitts SA-3A Playboy) is a single seat, strut-braced low-wing monoplane that was designed by Ray Stits for amateur construction. The aircraft was designed and the prototype was completed in a three-month period during 1952. The design went on to become one of the most influential in the post-war boom in aircraft homebuilding.[1][2][3] A side-by-side two seat version is known as the SA-3B.[4] The Playboy was the third of fifteen different aircraft designs created by Stits, who migrated in the 1960s from selling plans to developing the Polyfiber line of aircraft coverings and related paint formulas.[citation needed] The Playboy was designed to be constructed from either plans or from a series of partial kits. The construction is mixed  with the fuselage made from welded steel and the wings built from wood. The aircraft is fabric-covered and incorporates a sliding canopy. The aircraft is unusual in that the low wings are strut-braced.[1] The engine range is from 85 to 160 hp (63 to 119 kW) with the 85 hp (63 kW) Continental C85 the most commonly used.[1] The first in the series of Van's Aircraft designed by Richard VanGrunsven, the Van's Aircraft RV-1 was a modified Playboy and directly led to the Van's Aircraft RV-3 and the highly successful RV line of aircraft. Having been sold in 1955, the prototype Playboy passed through several owners' hands before being donated to the Experimental Aircraft Association.  Ray Stits was the first member of Chapter 1.  That plane is now in the EAA Airventure Museum in Oshkosh, Wisconsin.[3] Canada's first licensed amateur-built aircraft was a highly modified Playboy that was built by Keith S. Hopkinson. Hopkinson used the basic Playboy design and incorporated a Piper J-3 cowling, a Cessna 170 propeller spinner, de Havilland Tiger Moth wing struts, Cessna 140 conventional landing gear and Stinson 108 wheel pants.[2] In March 2010 there were still 41 Playboys registered in the US, six in Canada and two in the UK.[5][6][7] Data from Plane &amp; Pilot,[1] Canada Aviation Museum[2] &amp; AirVenture Museum[9]General characteristics Performance  Related development</t>
  </si>
  <si>
    <t>17 ft 4 in (5.28 m)</t>
  </si>
  <si>
    <t>6 ft 4 in (1.93 m)</t>
  </si>
  <si>
    <t>96 sq ft (8.9 m2)</t>
  </si>
  <si>
    <t>902 lb (409 kg)</t>
  </si>
  <si>
    <t>1 × Continental C85 four cylinder, four-stroke piston engine, 85 hp (63 kW)</t>
  </si>
  <si>
    <t>400 mi (640 km, 350 nmi)</t>
  </si>
  <si>
    <t>12,000 ft (3,700 m)</t>
  </si>
  <si>
    <t>//upload.wikimedia.org/wikipedia/commons/thumb/f/f3/StittsSA-3APlayboyCF-RAD.jpg/300px-StittsSA-3APlayboyCF-RAD.jpg</t>
  </si>
  <si>
    <t>1,050 ft/min (5.3 m/s)</t>
  </si>
  <si>
    <t>14 US gallons (53 litres)</t>
  </si>
  <si>
    <t>https://en.wikipedia.org/Van's Aircraft RV-3</t>
  </si>
  <si>
    <t>Stits-Besler Executive</t>
  </si>
  <si>
    <t>The Stits-Besler Executive is a three place homebuilt aircraft designed by Ray Stits, as the Stits SA-4A Executive.[1] The project was initiated when William Besler of Besler Corp. contracted Ray Stits to design a three-place homebuilt aircraft with folding wings.[2] Besler was an early aviation experimenter, who had mounted a steam engine of his own design on a Travel Air 2000 in 1933. The wings on the Executive fold aft and upward. Fuel tanks are embedded in the non-folding wing roots. The fuselage is welded steel tube with fabric covering. The ailerons are mounted in the center of the wing rather than the tips. The sole Executive, (registration no. N36K), has been used as a test bed for Besler-designed engines; a 150 hp (112 kW) steam engine and a two cycle, four cylinder Vee rated at 100 hp (75 kW).[3] Data from Jane's All the World's Aircraft 1955–56[4]General characteristics Performance  Related development</t>
  </si>
  <si>
    <t>18 ft 6 in (5.64 m)</t>
  </si>
  <si>
    <t>6 ft 11 in (2.11 m) (wings folded)</t>
  </si>
  <si>
    <t>800 lb (363 kg)</t>
  </si>
  <si>
    <t>1 × Lycoming O-320 air-cooled flat-four, 150 hp (110 kW)</t>
  </si>
  <si>
    <t>//upload.wikimedia.org/wikipedia/commons/thumb/a/a3/Stits-Besler_Executive_%284862312168%29.jpg/300px-Stits-Besler_Executive_%284862312168%29.jpg</t>
  </si>
  <si>
    <t>24 US gal (20 imp gal; 91 L)</t>
  </si>
  <si>
    <t>7 ft 5 in (2.26 m) (with wings folded)</t>
  </si>
  <si>
    <t>Stralpes Aéro ST-11</t>
  </si>
  <si>
    <t>The Stralpes Aéro ST-11 is a French single-seat club-class sailplane designed by Christian Brondel and built by Stralpes Aéro of Challes-les-Eaux.[1] The ST-11 is a cantilever mid-wing monoplane with a cruciform tail and the prototype first flew on 29 August 1982. The landing gear is a fixed semi-recessed monowheel gear and a tailskid, the enclosed single-seat cockpit has a one-piece canopy.[1] A powered motor-glider version.[2] Data from Jane's All the World's Aircraft 1989-90[1]General characteristics Performance     Related lists</t>
  </si>
  <si>
    <t>Single-seat club-class sailplane</t>
  </si>
  <si>
    <t>Stralpes Aéro SARL</t>
  </si>
  <si>
    <t>https://en.wikipedia.org/Stralpes Aéro SARL</t>
  </si>
  <si>
    <t>Christian Brondel</t>
  </si>
  <si>
    <t>5.55 m (18 ft 2.5 in)</t>
  </si>
  <si>
    <t>11.60 m (38 ft 0.25 in)</t>
  </si>
  <si>
    <t>1.135 m (3 ft 8.75 in)</t>
  </si>
  <si>
    <t>6.54 m2 (70.4 sq ft)</t>
  </si>
  <si>
    <t>110 kg (243 lb)</t>
  </si>
  <si>
    <t>230 km/h (143 mph, 124 kn)</t>
  </si>
  <si>
    <t>68 km/h (42 mph, 36 kn)</t>
  </si>
  <si>
    <t>0.65 m/s (128 ft/min)</t>
  </si>
  <si>
    <t>Striplin Lone Ranger</t>
  </si>
  <si>
    <t>The Striplin Lone Ranger is a family of American ultralight aircraft that was designed by Ken Striplin. The aircraft was supplied as a kit for amateur construction.[1][2] The aircraft was designed to comply with the US FAR 103 Ultralight Vehicles rules, including the category's maximum empty weight of 254 lb (115 kg). The aircraft has a standard empty weight of 245 lb (111 kg). It features a high-wing, a single-seat, open cockpit, tricycle landing gear and a single engine in tractor configuration.[1] The Lone Ranger was  designed to overcome pitch stability problems found in the earlier Striplin F.L.A.C. flying wing. Stability was increased with the addition of a conventional tail unit, including conventional elevators and a rudder for control. Because they were no longer needed the F.L.A.C.'s wing tip rudders were deleted. The landing gear is of tricycle configuration and features a steerable nosewheel. The engine is mounted above the wing, with the propeller above and in front of the windshield. The design spawned a family of variants featuring one and two seats, as well as strut-braced and cantilever wings.[1] Data from Cliche[1]General characteristics Performance</t>
  </si>
  <si>
    <t>Ken Striplin</t>
  </si>
  <si>
    <t>245 lb (111 kg)</t>
  </si>
  <si>
    <t>500 lb (227 kg)</t>
  </si>
  <si>
    <t>1 × Cuyuna 215R single-cylinder, fan-cooled, two-stroke, single ignition, aircraft engine with 2.1</t>
  </si>
  <si>
    <t>Production completed</t>
  </si>
  <si>
    <t>Striplin F.L.A.C.</t>
  </si>
  <si>
    <t>https://en.wikipedia.org/Striplin F.L.A.C.</t>
  </si>
  <si>
    <t>600 ft/min (3.0 m/s)</t>
  </si>
  <si>
    <t>4.17 lb/sq ft (20.4 kg/m2)</t>
  </si>
  <si>
    <t>25 mph (40 km/h, 22 kn)</t>
  </si>
  <si>
    <t>Strojnik S-2</t>
  </si>
  <si>
    <t>The Strojnik S-2 is an American high-wing, single-seat motor glider that was designed and built by Aleš Strojnik.[1][2][3] Strojnik completed and flew his S-2 design in 1980.[1][2] The S-2 is of mixed construction. The 49.2 ft (15 m) span wings consist of fiberglass skins built around a carbon fiber and aluminium spars. The wings employ a Wortmann FX 67-170/17 airfoil and have flaps for glidepath control. The wings are a constant chord design, with tapered wing tips. The fuselage is a pod-and-boom design, with the cockpit area made from wood, covered in fiberglass and the tail boom made from aluminium. The tail surfaces are of carbon fiber structure, covered in fiberglass. The powerplant is a Kohler Company engine of 28 hp (21 kW) that drives a folding two-bladed propeller. The engine is mounted in pusher configuration behind the cockpit, with the tail boom running underneath the propeller. The landing gear consists of two small wheels mounted in tandem on the fuselage centerline.[1][2][4] A two-seat version with the same external dimensions was reportedly under development in 1983.[2] Strojnik reported that 22 sets of plans had been sold by 1983.[2] Strojnik earned his silver badge flying the S-2. The prototype S-2 is no longer on the Federal Aviation Administration registry, but at least eight were built and in July 2011 six remain on the US register, including three S-2s and three S-2As.[2][3] Data from Sailplane Directory and Soaring[1][2]General characteristics Performance</t>
  </si>
  <si>
    <t>Aleš Strojnik</t>
  </si>
  <si>
    <t>https://en.wikipedia.org/Aleš Strojnik</t>
  </si>
  <si>
    <t>at least 8</t>
  </si>
  <si>
    <t>22.6 ft (6.9 m)</t>
  </si>
  <si>
    <t>49.2 ft (15.0 m)</t>
  </si>
  <si>
    <t>127 sq ft (11.8 m2)</t>
  </si>
  <si>
    <t>617 lb (280 kg)</t>
  </si>
  <si>
    <t>980 lb (445 kg)</t>
  </si>
  <si>
    <t>1 × Kohler Company , 28 hp (21 kW)</t>
  </si>
  <si>
    <t>2-bladed folding</t>
  </si>
  <si>
    <t>Wortmann FX 67-170/17</t>
  </si>
  <si>
    <t>7.7 lb/sq ft (38 kg/m2)</t>
  </si>
  <si>
    <t>38 mph (61 km/h, 33 kn) at a wing loading of 6.6 lb/sq ft</t>
  </si>
  <si>
    <t>149 mph (240 km/h, 129 kn)</t>
  </si>
  <si>
    <t>132 ft/min (0.67 m/s) at 42 mph (68 km/h)</t>
  </si>
  <si>
    <t>Summit 103 Mini Breeze</t>
  </si>
  <si>
    <t>The Summit 103 Mini Breeze is an American powered parachute, designed and produced by Summit Aerosports of Yale, Michigan.[1] The aircraft was designed to comply with the US FAR 103 Ultralight Vehicles rules, including the category's maximum empty weight of 254 lb (115 kg). The Mini Breeze has a standard empty weight of 240 lb (109 kg) when equipped with a Rotax 447 engine and 253 lb (115 kg) when equipped with a Rotax 503. It features a parachute-style high-wing, single-place accommodation, tricycle landing gear and a single 40 hp (30 kW) Rotax 447 engine in pusher configuration. The 50 hp (37 kW) Rotax 503 engine is a factory option.[1][2] The Mini Breeze's airframe is built from TIG-welded, powder coated 4130 steel tubing. The standard rectangular Mustang S-380 canopy has an area of 380 sq ft (35 m2) and is attached at four points to increase stability. The Mustang S-380 allows a gross weight of 550 lb (249 kg). Optional canopies include the elliptical Mustang E-280 and the elliptical Thunderbolt E-310 which both allow a gross weight of 600 lb (272 kg). In-flight steering is accomplished via foot pedals that actuate the canopy brakes, creating roll and yaw. On the ground the aircraft has nosewheel steering controlled by a butterfly steering wheel and the main landing gear incorporates bungee suspension. The aircraft is factory supplied complete.[1][2] Data from Kitplanes and Summit Aerosports[1][2]General characteristics Performance</t>
  </si>
  <si>
    <t>Powered parachute</t>
  </si>
  <si>
    <t>Summit Aerosports</t>
  </si>
  <si>
    <t>https://en.wikipedia.org/Summit Aerosports</t>
  </si>
  <si>
    <t>8 ft 5 in (2.57 m)</t>
  </si>
  <si>
    <t>380 sq ft (35 m2)</t>
  </si>
  <si>
    <t>240 lb (109 kg)</t>
  </si>
  <si>
    <t>550 lb (249 kg) with Mustang S-380 wing</t>
  </si>
  <si>
    <t>1 × Rotax 447 twin cylinder, two-stroke, air-cooled aircraft engine, 40 hp (30 kW)</t>
  </si>
  <si>
    <t>2-bladed GSC Systems fixed pitch</t>
  </si>
  <si>
    <t>400 ft/min (2.0 m/s)</t>
  </si>
  <si>
    <t>12 U.S. gallons (45 L; 10.0 imp gal), limited to 5 U.S. gallons (19 L; 4.2 imp gal) under US ultralight rules</t>
  </si>
  <si>
    <t>1.4 lb/sq ft (6.8 kg/m2)</t>
  </si>
  <si>
    <t>https://en.wikipedia.org/Powered parachute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</si>
</sst>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m yyyy"/>
    <numFmt numFmtId="165" formatCode="d mmmm yyyy"/>
    <numFmt numFmtId="166" formatCode="d mmm yyyy"/>
    <numFmt numFmtId="167" formatCode="m/d"/>
    <numFmt numFmtId="168" formatCode="mmmm d, yyyy"/>
    <numFmt numFmtId="169" formatCode="m-d"/>
    <numFmt numFmtId="170" formatCode="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3"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17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Japan" TargetMode="External"/><Relationship Id="rId42" Type="http://schemas.openxmlformats.org/officeDocument/2006/relationships/hyperlink" Target="https://en.wikipedia.org/1937" TargetMode="External"/><Relationship Id="rId41" Type="http://schemas.openxmlformats.org/officeDocument/2006/relationships/hyperlink" Target="https://en.wikipedia.org/Fieseler" TargetMode="External"/><Relationship Id="rId44" Type="http://schemas.openxmlformats.org/officeDocument/2006/relationships/hyperlink" Target="https://en.wikipedia.org/America" TargetMode="External"/><Relationship Id="rId43" Type="http://schemas.openxmlformats.org/officeDocument/2006/relationships/hyperlink" Target="https://en.wikipedia.org/Curtiss-Wright" TargetMode="External"/><Relationship Id="rId46" Type="http://schemas.openxmlformats.org/officeDocument/2006/relationships/hyperlink" Target="https://en.wikipedia.org/Fighter" TargetMode="External"/><Relationship Id="rId45" Type="http://schemas.openxmlformats.org/officeDocument/2006/relationships/hyperlink" Target="https://en.wikipedia.org/Focke-Wulf" TargetMode="External"/><Relationship Id="rId107" Type="http://schemas.openxmlformats.org/officeDocument/2006/relationships/hyperlink" Target="https://en.wikipedia.org/America" TargetMode="External"/><Relationship Id="rId106" Type="http://schemas.openxmlformats.org/officeDocument/2006/relationships/hyperlink" Target="https://en.wikipedia.org/America" TargetMode="External"/><Relationship Id="rId105" Type="http://schemas.openxmlformats.org/officeDocument/2006/relationships/hyperlink" Target="https://en.wikipedia.org/Australia" TargetMode="External"/><Relationship Id="rId104" Type="http://schemas.openxmlformats.org/officeDocument/2006/relationships/hyperlink" Target="https://en.wikipedia.org/Australia" TargetMode="External"/><Relationship Id="rId109" Type="http://schemas.openxmlformats.org/officeDocument/2006/relationships/hyperlink" Target="https://en.wikipedia.org/1946" TargetMode="External"/><Relationship Id="rId108" Type="http://schemas.openxmlformats.org/officeDocument/2006/relationships/hyperlink" Target="https://en.wikipedia.org/America" TargetMode="External"/><Relationship Id="rId48" Type="http://schemas.openxmlformats.org/officeDocument/2006/relationships/hyperlink" Target="https://en.wikipedia.org/1939" TargetMode="External"/><Relationship Id="rId47" Type="http://schemas.openxmlformats.org/officeDocument/2006/relationships/hyperlink" Target="https://en.wikipedia.org/Fighter" TargetMode="External"/><Relationship Id="rId49" Type="http://schemas.openxmlformats.org/officeDocument/2006/relationships/hyperlink" Target="https://en.wikipedia.org/Avia" TargetMode="External"/><Relationship Id="rId103" Type="http://schemas.openxmlformats.org/officeDocument/2006/relationships/hyperlink" Target="https://en.wikipedia.org/Fighter" TargetMode="External"/><Relationship Id="rId102" Type="http://schemas.openxmlformats.org/officeDocument/2006/relationships/hyperlink" Target="https://en.wikipedia.org/Vickers" TargetMode="External"/><Relationship Id="rId101" Type="http://schemas.openxmlformats.org/officeDocument/2006/relationships/hyperlink" Target="https://en.wikipedia.org/1917" TargetMode="External"/><Relationship Id="rId100" Type="http://schemas.openxmlformats.org/officeDocument/2006/relationships/hyperlink" Target="https://en.wikipedia.org/1917" TargetMode="External"/><Relationship Id="rId31" Type="http://schemas.openxmlformats.org/officeDocument/2006/relationships/hyperlink" Target="https://en.wikipedia.org/NASA" TargetMode="External"/><Relationship Id="rId30" Type="http://schemas.openxmlformats.org/officeDocument/2006/relationships/hyperlink" Target="https://en.wikipedia.org/Avia" TargetMode="External"/><Relationship Id="rId33" Type="http://schemas.openxmlformats.org/officeDocument/2006/relationships/hyperlink" Target="https://en.wikipedia.org/Caproni/SABCA" TargetMode="External"/><Relationship Id="rId32" Type="http://schemas.openxmlformats.org/officeDocument/2006/relationships/hyperlink" Target="https://en.wikipedia.org/Piaggio" TargetMode="External"/><Relationship Id="rId35" Type="http://schemas.openxmlformats.org/officeDocument/2006/relationships/hyperlink" Target="https://en.wikipedia.org/USSR" TargetMode="External"/><Relationship Id="rId34" Type="http://schemas.openxmlformats.org/officeDocument/2006/relationships/hyperlink" Target="https://en.wikipedia.org/Italy/Belgium" TargetMode="External"/><Relationship Id="rId37" Type="http://schemas.openxmlformats.org/officeDocument/2006/relationships/hyperlink" Target="https://en.wikipedia.org/La-15" TargetMode="External"/><Relationship Id="rId36" Type="http://schemas.openxmlformats.org/officeDocument/2006/relationships/hyperlink" Target="https://en.wikipedia.org/Hansa-Brandenburg" TargetMode="External"/><Relationship Id="rId39" Type="http://schemas.openxmlformats.org/officeDocument/2006/relationships/hyperlink" Target="https://en.wikipedia.org/1950" TargetMode="External"/><Relationship Id="rId38" Type="http://schemas.openxmlformats.org/officeDocument/2006/relationships/hyperlink" Target="https://en.wikipedia.org/1942" TargetMode="External"/><Relationship Id="rId20" Type="http://schemas.openxmlformats.org/officeDocument/2006/relationships/hyperlink" Target="https://en.wikipedia.org/Kamov" TargetMode="External"/><Relationship Id="rId22" Type="http://schemas.openxmlformats.org/officeDocument/2006/relationships/hyperlink" Target="https://en.wikipedia.org/USSR" TargetMode="External"/><Relationship Id="rId21" Type="http://schemas.openxmlformats.org/officeDocument/2006/relationships/hyperlink" Target="https://en.wikipedia.org/Mil" TargetMode="External"/><Relationship Id="rId24" Type="http://schemas.openxmlformats.org/officeDocument/2006/relationships/hyperlink" Target="https://en.wikipedia.org/Iran" TargetMode="External"/><Relationship Id="rId23" Type="http://schemas.openxmlformats.org/officeDocument/2006/relationships/hyperlink" Target="https://en.wikipedia.org/Denmark" TargetMode="External"/><Relationship Id="rId129" Type="http://schemas.openxmlformats.org/officeDocument/2006/relationships/hyperlink" Target="https://en.wikipedia.org/Russia" TargetMode="External"/><Relationship Id="rId128" Type="http://schemas.openxmlformats.org/officeDocument/2006/relationships/hyperlink" Target="https://en.wikipedia.org/Aviastroitel" TargetMode="External"/><Relationship Id="rId127" Type="http://schemas.openxmlformats.org/officeDocument/2006/relationships/hyperlink" Target="https://en.wikipedia.org/British" TargetMode="External"/><Relationship Id="rId126" Type="http://schemas.openxmlformats.org/officeDocument/2006/relationships/hyperlink" Target="https://en.wikipedia.org/Fighter" TargetMode="External"/><Relationship Id="rId26" Type="http://schemas.openxmlformats.org/officeDocument/2006/relationships/hyperlink" Target="https://en.wikipedia.org/Vought" TargetMode="External"/><Relationship Id="rId121" Type="http://schemas.openxmlformats.org/officeDocument/2006/relationships/hyperlink" Target="https://en.wikipedia.org/Helicopters" TargetMode="External"/><Relationship Id="rId25" Type="http://schemas.openxmlformats.org/officeDocument/2006/relationships/hyperlink" Target="https://en.wikipedia.org/Mitsubishi" TargetMode="External"/><Relationship Id="rId120" Type="http://schemas.openxmlformats.org/officeDocument/2006/relationships/hyperlink" Target="https://en.wikipedia.org/Avicopter" TargetMode="External"/><Relationship Id="rId28" Type="http://schemas.openxmlformats.org/officeDocument/2006/relationships/hyperlink" Target="https://en.wikipedia.org/America" TargetMode="External"/><Relationship Id="rId27" Type="http://schemas.openxmlformats.org/officeDocument/2006/relationships/hyperlink" Target="https://en.wikipedia.org/America" TargetMode="External"/><Relationship Id="rId125" Type="http://schemas.openxmlformats.org/officeDocument/2006/relationships/hyperlink" Target="https://en.wikipedia.org/Auster" TargetMode="External"/><Relationship Id="rId29" Type="http://schemas.openxmlformats.org/officeDocument/2006/relationships/hyperlink" Target="https://en.wikipedia.org/Sukhoi" TargetMode="External"/><Relationship Id="rId124" Type="http://schemas.openxmlformats.org/officeDocument/2006/relationships/hyperlink" Target="https://en.wikipedia.org/Russia" TargetMode="External"/><Relationship Id="rId123" Type="http://schemas.openxmlformats.org/officeDocument/2006/relationships/hyperlink" Target="https://en.wikipedia.org/Glider" TargetMode="External"/><Relationship Id="rId122" Type="http://schemas.openxmlformats.org/officeDocument/2006/relationships/hyperlink" Target="https://en.wikipedia.org/China" TargetMode="External"/><Relationship Id="rId95" Type="http://schemas.openxmlformats.org/officeDocument/2006/relationships/hyperlink" Target="https://en.wikipedia.org/Australia" TargetMode="External"/><Relationship Id="rId94" Type="http://schemas.openxmlformats.org/officeDocument/2006/relationships/hyperlink" Target="https://en.wikipedia.org/America" TargetMode="External"/><Relationship Id="rId97" Type="http://schemas.openxmlformats.org/officeDocument/2006/relationships/hyperlink" Target="https://en.wikipedia.org/America" TargetMode="External"/><Relationship Id="rId96" Type="http://schemas.openxmlformats.org/officeDocument/2006/relationships/hyperlink" Target="https://en.wikipedia.org/Helicopter" TargetMode="External"/><Relationship Id="rId11" Type="http://schemas.openxmlformats.org/officeDocument/2006/relationships/hyperlink" Target="https://en.wikipedia.org/Italy" TargetMode="External"/><Relationship Id="rId99" Type="http://schemas.openxmlformats.org/officeDocument/2006/relationships/hyperlink" Target="https://en.wikipedia.org/America" TargetMode="External"/><Relationship Id="rId10" Type="http://schemas.openxmlformats.org/officeDocument/2006/relationships/hyperlink" Target="https://en.wikipedia.org/1938" TargetMode="External"/><Relationship Id="rId98" Type="http://schemas.openxmlformats.org/officeDocument/2006/relationships/hyperlink" Target="https://en.wikipedia.org/Hurel-Dubois" TargetMode="External"/><Relationship Id="rId13" Type="http://schemas.openxmlformats.org/officeDocument/2006/relationships/hyperlink" Target="https://en.wikipedia.org/Switzerland" TargetMode="External"/><Relationship Id="rId12" Type="http://schemas.openxmlformats.org/officeDocument/2006/relationships/hyperlink" Target="https://en.wikipedia.org/1945" TargetMode="External"/><Relationship Id="rId91" Type="http://schemas.openxmlformats.org/officeDocument/2006/relationships/hyperlink" Target="https://en.wikipedia.org/Homebuilt" TargetMode="External"/><Relationship Id="rId90" Type="http://schemas.openxmlformats.org/officeDocument/2006/relationships/hyperlink" Target="https://en.wikipedia.org/France" TargetMode="External"/><Relationship Id="rId93" Type="http://schemas.openxmlformats.org/officeDocument/2006/relationships/hyperlink" Target="https://en.wikipedia.org/Russia" TargetMode="External"/><Relationship Id="rId92" Type="http://schemas.openxmlformats.org/officeDocument/2006/relationships/hyperlink" Target="https://en.wikipedia.org/Kamov" TargetMode="External"/><Relationship Id="rId118" Type="http://schemas.openxmlformats.org/officeDocument/2006/relationships/hyperlink" Target="https://en.wikipedia.org/Fighter" TargetMode="External"/><Relationship Id="rId117" Type="http://schemas.openxmlformats.org/officeDocument/2006/relationships/hyperlink" Target="https://en.wikipedia.org/Britain" TargetMode="External"/><Relationship Id="rId116" Type="http://schemas.openxmlformats.org/officeDocument/2006/relationships/hyperlink" Target="https://en.wikipedia.org/1918" TargetMode="External"/><Relationship Id="rId115" Type="http://schemas.openxmlformats.org/officeDocument/2006/relationships/hyperlink" Target="https://en.wikipedia.org/1934" TargetMode="External"/><Relationship Id="rId119" Type="http://schemas.openxmlformats.org/officeDocument/2006/relationships/hyperlink" Target="https://en.wikipedia.org/Avro" TargetMode="External"/><Relationship Id="rId15" Type="http://schemas.openxmlformats.org/officeDocument/2006/relationships/hyperlink" Target="https://en.wikipedia.org/Sukhoi" TargetMode="External"/><Relationship Id="rId110" Type="http://schemas.openxmlformats.org/officeDocument/2006/relationships/hyperlink" Target="https://en.wikipedia.org/Avro" TargetMode="External"/><Relationship Id="rId14" Type="http://schemas.openxmlformats.org/officeDocument/2006/relationships/hyperlink" Target="https://en.wikipedia.org/Lavochkin" TargetMode="External"/><Relationship Id="rId17" Type="http://schemas.openxmlformats.org/officeDocument/2006/relationships/hyperlink" Target="https://en.wikipedia.org/Northrop" TargetMode="External"/><Relationship Id="rId16" Type="http://schemas.openxmlformats.org/officeDocument/2006/relationships/hyperlink" Target="https://en.wikipedia.org/Russia" TargetMode="External"/><Relationship Id="rId19" Type="http://schemas.openxmlformats.org/officeDocument/2006/relationships/hyperlink" Target="https://en.wikipedia.org/Avia" TargetMode="External"/><Relationship Id="rId114" Type="http://schemas.openxmlformats.org/officeDocument/2006/relationships/hyperlink" Target="https://en.wikipedia.org/1942" TargetMode="External"/><Relationship Id="rId18" Type="http://schemas.openxmlformats.org/officeDocument/2006/relationships/hyperlink" Target="https://en.wikipedia.org/NASA" TargetMode="External"/><Relationship Id="rId113" Type="http://schemas.openxmlformats.org/officeDocument/2006/relationships/hyperlink" Target="https://en.wikipedia.org/Avro" TargetMode="External"/><Relationship Id="rId112" Type="http://schemas.openxmlformats.org/officeDocument/2006/relationships/hyperlink" Target="https://en.wikipedia.org/Avro" TargetMode="External"/><Relationship Id="rId111" Type="http://schemas.openxmlformats.org/officeDocument/2006/relationships/hyperlink" Target="https://en.wikipedia.org/Fighter" TargetMode="External"/><Relationship Id="rId84" Type="http://schemas.openxmlformats.org/officeDocument/2006/relationships/hyperlink" Target="https://en.wikipedia.org/America" TargetMode="External"/><Relationship Id="rId83" Type="http://schemas.openxmlformats.org/officeDocument/2006/relationships/hyperlink" Target="https://en.wikipedia.org/Aeronca" TargetMode="External"/><Relationship Id="rId86" Type="http://schemas.openxmlformats.org/officeDocument/2006/relationships/hyperlink" Target="https://en.wikipedia.org/Kaiser-Fleetwings" TargetMode="External"/><Relationship Id="rId85" Type="http://schemas.openxmlformats.org/officeDocument/2006/relationships/hyperlink" Target="https://en.wikipedia.org/America" TargetMode="External"/><Relationship Id="rId88" Type="http://schemas.openxmlformats.org/officeDocument/2006/relationships/hyperlink" Target="https://en.wikipedia.org/Huff-Daland" TargetMode="External"/><Relationship Id="rId150" Type="http://schemas.openxmlformats.org/officeDocument/2006/relationships/hyperlink" Target="https://en.wikipedia.org/Belgium" TargetMode="External"/><Relationship Id="rId87" Type="http://schemas.openxmlformats.org/officeDocument/2006/relationships/hyperlink" Target="https://en.wikipedia.org/America" TargetMode="External"/><Relationship Id="rId89" Type="http://schemas.openxmlformats.org/officeDocument/2006/relationships/hyperlink" Target="https://en.wikipedia.org/Jodel" TargetMode="External"/><Relationship Id="rId80" Type="http://schemas.openxmlformats.org/officeDocument/2006/relationships/hyperlink" Target="https://en.wikipedia.org/Armstrong-Whitworth" TargetMode="External"/><Relationship Id="rId82" Type="http://schemas.openxmlformats.org/officeDocument/2006/relationships/hyperlink" Target="https://en.wikipedia.org/America" TargetMode="External"/><Relationship Id="rId81" Type="http://schemas.openxmlformats.org/officeDocument/2006/relationships/hyperlink" Target="https://en.wikipedia.org/Fighter" TargetMode="External"/><Relationship Id="rId1" Type="http://schemas.openxmlformats.org/officeDocument/2006/relationships/hyperlink" Target="https://en.wikipedia.org/Focke-Wulf" TargetMode="External"/><Relationship Id="rId2" Type="http://schemas.openxmlformats.org/officeDocument/2006/relationships/hyperlink" Target="https://en.wikipedia.org/Martin-Baker" TargetMode="External"/><Relationship Id="rId3" Type="http://schemas.openxmlformats.org/officeDocument/2006/relationships/hyperlink" Target="https://en.wikipedia.org/Norway" TargetMode="External"/><Relationship Id="rId149" Type="http://schemas.openxmlformats.org/officeDocument/2006/relationships/hyperlink" Target="https://en.wikipedia.org/Germany" TargetMode="External"/><Relationship Id="rId4" Type="http://schemas.openxmlformats.org/officeDocument/2006/relationships/hyperlink" Target="https://en.wikipedia.org/SNCAO" TargetMode="External"/><Relationship Id="rId148" Type="http://schemas.openxmlformats.org/officeDocument/2006/relationships/hyperlink" Target="https://en.wikipedia.org/America" TargetMode="External"/><Relationship Id="rId9" Type="http://schemas.openxmlformats.org/officeDocument/2006/relationships/hyperlink" Target="https://en.wikipedia.org/Savoia-Marchetti" TargetMode="External"/><Relationship Id="rId143" Type="http://schemas.openxmlformats.org/officeDocument/2006/relationships/hyperlink" Target="https://en.wikipedia.org/America" TargetMode="External"/><Relationship Id="rId142" Type="http://schemas.openxmlformats.org/officeDocument/2006/relationships/hyperlink" Target="https://en.wikipedia.org/Italy" TargetMode="External"/><Relationship Id="rId141" Type="http://schemas.openxmlformats.org/officeDocument/2006/relationships/hyperlink" Target="https://en.wikipedia.org/Valmet" TargetMode="External"/><Relationship Id="rId140" Type="http://schemas.openxmlformats.org/officeDocument/2006/relationships/hyperlink" Target="https://en.wikipedia.org/America" TargetMode="External"/><Relationship Id="rId5" Type="http://schemas.openxmlformats.org/officeDocument/2006/relationships/hyperlink" Target="https://en.wikipedia.org/Avia" TargetMode="External"/><Relationship Id="rId147" Type="http://schemas.openxmlformats.org/officeDocument/2006/relationships/hyperlink" Target="https://en.wikipedia.org/America" TargetMode="External"/><Relationship Id="rId6" Type="http://schemas.openxmlformats.org/officeDocument/2006/relationships/hyperlink" Target="https://en.wikipedia.org/1990" TargetMode="External"/><Relationship Id="rId146" Type="http://schemas.openxmlformats.org/officeDocument/2006/relationships/hyperlink" Target="https://en.wikipedia.org/Wag-Aero" TargetMode="External"/><Relationship Id="rId7" Type="http://schemas.openxmlformats.org/officeDocument/2006/relationships/hyperlink" Target="https://en.wikipedia.org/Northrop" TargetMode="External"/><Relationship Id="rId145" Type="http://schemas.openxmlformats.org/officeDocument/2006/relationships/hyperlink" Target="https://en.wikipedia.org/America" TargetMode="External"/><Relationship Id="rId8" Type="http://schemas.openxmlformats.org/officeDocument/2006/relationships/hyperlink" Target="https://en.wikipedia.org/NASA" TargetMode="External"/><Relationship Id="rId144" Type="http://schemas.openxmlformats.org/officeDocument/2006/relationships/hyperlink" Target="https://en.wikipedia.org/America" TargetMode="External"/><Relationship Id="rId73" Type="http://schemas.openxmlformats.org/officeDocument/2006/relationships/hyperlink" Target="https://en.wikipedia.org/Amiot-SECM" TargetMode="External"/><Relationship Id="rId72" Type="http://schemas.openxmlformats.org/officeDocument/2006/relationships/hyperlink" Target="https://en.wikipedia.org/Vortech" TargetMode="External"/><Relationship Id="rId75" Type="http://schemas.openxmlformats.org/officeDocument/2006/relationships/hyperlink" Target="https://en.wikipedia.org/Bomber" TargetMode="External"/><Relationship Id="rId74" Type="http://schemas.openxmlformats.org/officeDocument/2006/relationships/hyperlink" Target="https://en.wikipedia.org/1914" TargetMode="External"/><Relationship Id="rId77" Type="http://schemas.openxmlformats.org/officeDocument/2006/relationships/hyperlink" Target="https://en.wikipedia.org/France" TargetMode="External"/><Relationship Id="rId76" Type="http://schemas.openxmlformats.org/officeDocument/2006/relationships/hyperlink" Target="https://en.wikipedia.org/1914" TargetMode="External"/><Relationship Id="rId79" Type="http://schemas.openxmlformats.org/officeDocument/2006/relationships/hyperlink" Target="https://en.wikipedia.org/Alisport" TargetMode="External"/><Relationship Id="rId78" Type="http://schemas.openxmlformats.org/officeDocument/2006/relationships/hyperlink" Target="https://en.wikipedia.org/America" TargetMode="External"/><Relationship Id="rId71" Type="http://schemas.openxmlformats.org/officeDocument/2006/relationships/hyperlink" Target="https://en.wikipedia.org/Canada" TargetMode="External"/><Relationship Id="rId70" Type="http://schemas.openxmlformats.org/officeDocument/2006/relationships/hyperlink" Target="https://en.wikipedia.org/America" TargetMode="External"/><Relationship Id="rId139" Type="http://schemas.openxmlformats.org/officeDocument/2006/relationships/hyperlink" Target="https://en.wikipedia.org/Germany" TargetMode="External"/><Relationship Id="rId138" Type="http://schemas.openxmlformats.org/officeDocument/2006/relationships/hyperlink" Target="https://en.wikipedia.org/America" TargetMode="External"/><Relationship Id="rId137" Type="http://schemas.openxmlformats.org/officeDocument/2006/relationships/hyperlink" Target="https://en.wikipedia.org/America" TargetMode="External"/><Relationship Id="rId132" Type="http://schemas.openxmlformats.org/officeDocument/2006/relationships/hyperlink" Target="https://en.wikipedia.org/CompcopVortech" TargetMode="External"/><Relationship Id="rId131" Type="http://schemas.openxmlformats.org/officeDocument/2006/relationships/hyperlink" Target="https://en.wikipedia.org/Spain" TargetMode="External"/><Relationship Id="rId130" Type="http://schemas.openxmlformats.org/officeDocument/2006/relationships/hyperlink" Target="https://en.wikipedia.org/America" TargetMode="External"/><Relationship Id="rId136" Type="http://schemas.openxmlformats.org/officeDocument/2006/relationships/hyperlink" Target="https://en.wikipedia.org/America" TargetMode="External"/><Relationship Id="rId135" Type="http://schemas.openxmlformats.org/officeDocument/2006/relationships/hyperlink" Target="https://en.wikipedia.org/Vought" TargetMode="External"/><Relationship Id="rId134" Type="http://schemas.openxmlformats.org/officeDocument/2006/relationships/hyperlink" Target="https://en.wikipedia.org/America" TargetMode="External"/><Relationship Id="rId133" Type="http://schemas.openxmlformats.org/officeDocument/2006/relationships/hyperlink" Target="https://en.wikipedia.org/Helicopter" TargetMode="External"/><Relationship Id="rId62" Type="http://schemas.openxmlformats.org/officeDocument/2006/relationships/hyperlink" Target="https://en.wikipedia.org/Eiri-Avion" TargetMode="External"/><Relationship Id="rId61" Type="http://schemas.openxmlformats.org/officeDocument/2006/relationships/hyperlink" Target="https://en.wikipedia.org/Germany" TargetMode="External"/><Relationship Id="rId64" Type="http://schemas.openxmlformats.org/officeDocument/2006/relationships/hyperlink" Target="https://en.wikipedia.org/Evektor-Aerotechnik" TargetMode="External"/><Relationship Id="rId63" Type="http://schemas.openxmlformats.org/officeDocument/2006/relationships/hyperlink" Target="https://en.wikipedia.org/Piper" TargetMode="External"/><Relationship Id="rId66" Type="http://schemas.openxmlformats.org/officeDocument/2006/relationships/hyperlink" Target="https://en.wikipedia.org/Caudron" TargetMode="External"/><Relationship Id="rId172" Type="http://schemas.openxmlformats.org/officeDocument/2006/relationships/drawing" Target="../drawings/drawing1.xml"/><Relationship Id="rId65" Type="http://schemas.openxmlformats.org/officeDocument/2006/relationships/hyperlink" Target="https://en.wikipedia.org/Germany" TargetMode="External"/><Relationship Id="rId171" Type="http://schemas.openxmlformats.org/officeDocument/2006/relationships/hyperlink" Target="https://en.wikipedia.org/America" TargetMode="External"/><Relationship Id="rId68" Type="http://schemas.openxmlformats.org/officeDocument/2006/relationships/hyperlink" Target="https://en.wikipedia.org/1916" TargetMode="External"/><Relationship Id="rId170" Type="http://schemas.openxmlformats.org/officeDocument/2006/relationships/hyperlink" Target="https://en.wikipedia.org/America" TargetMode="External"/><Relationship Id="rId67" Type="http://schemas.openxmlformats.org/officeDocument/2006/relationships/hyperlink" Target="https://en.wikipedia.org/1952" TargetMode="External"/><Relationship Id="rId60" Type="http://schemas.openxmlformats.org/officeDocument/2006/relationships/hyperlink" Target="https://en.wikipedia.org/Farman" TargetMode="External"/><Relationship Id="rId165" Type="http://schemas.openxmlformats.org/officeDocument/2006/relationships/hyperlink" Target="https://en.wikipedia.org/America" TargetMode="External"/><Relationship Id="rId69" Type="http://schemas.openxmlformats.org/officeDocument/2006/relationships/hyperlink" Target="https://en.wikipedia.org/1916" TargetMode="External"/><Relationship Id="rId164" Type="http://schemas.openxmlformats.org/officeDocument/2006/relationships/hyperlink" Target="https://en.wikipedia.org/America" TargetMode="External"/><Relationship Id="rId163" Type="http://schemas.openxmlformats.org/officeDocument/2006/relationships/hyperlink" Target="https://en.wikipedia.org/Wag-Aero" TargetMode="External"/><Relationship Id="rId162" Type="http://schemas.openxmlformats.org/officeDocument/2006/relationships/hyperlink" Target="https://en.wikipedia.org/America" TargetMode="External"/><Relationship Id="rId169" Type="http://schemas.openxmlformats.org/officeDocument/2006/relationships/hyperlink" Target="https://en.wikipedia.org/America" TargetMode="External"/><Relationship Id="rId168" Type="http://schemas.openxmlformats.org/officeDocument/2006/relationships/hyperlink" Target="https://en.wikipedia.org/America" TargetMode="External"/><Relationship Id="rId167" Type="http://schemas.openxmlformats.org/officeDocument/2006/relationships/hyperlink" Target="https://en.wikipedia.org/America" TargetMode="External"/><Relationship Id="rId166" Type="http://schemas.openxmlformats.org/officeDocument/2006/relationships/hyperlink" Target="https://en.wikipedia.org/America" TargetMode="External"/><Relationship Id="rId51" Type="http://schemas.openxmlformats.org/officeDocument/2006/relationships/hyperlink" Target="https://en.wikipedia.org/Mikoyan-Gurevich" TargetMode="External"/><Relationship Id="rId50" Type="http://schemas.openxmlformats.org/officeDocument/2006/relationships/hyperlink" Target="https://en.wikipedia.org/NASA" TargetMode="External"/><Relationship Id="rId53" Type="http://schemas.openxmlformats.org/officeDocument/2006/relationships/hyperlink" Target="https://en.wikipedia.org/Luftwaffe" TargetMode="External"/><Relationship Id="rId52" Type="http://schemas.openxmlformats.org/officeDocument/2006/relationships/hyperlink" Target="https://en.wikipedia.org/Focke-Wulf" TargetMode="External"/><Relationship Id="rId55" Type="http://schemas.openxmlformats.org/officeDocument/2006/relationships/hyperlink" Target="https://en.wikipedia.org/Koolhoven" TargetMode="External"/><Relationship Id="rId161" Type="http://schemas.openxmlformats.org/officeDocument/2006/relationships/hyperlink" Target="https://en.wikipedia.org/America" TargetMode="External"/><Relationship Id="rId54" Type="http://schemas.openxmlformats.org/officeDocument/2006/relationships/hyperlink" Target="https://en.wikipedia.org/Fighter" TargetMode="External"/><Relationship Id="rId160" Type="http://schemas.openxmlformats.org/officeDocument/2006/relationships/hyperlink" Target="https://en.wikipedia.org/Helicopter" TargetMode="External"/><Relationship Id="rId57" Type="http://schemas.openxmlformats.org/officeDocument/2006/relationships/hyperlink" Target="https://en.wikipedia.org/Fighter" TargetMode="External"/><Relationship Id="rId56" Type="http://schemas.openxmlformats.org/officeDocument/2006/relationships/hyperlink" Target="https://en.wikipedia.org/1940" TargetMode="External"/><Relationship Id="rId159" Type="http://schemas.openxmlformats.org/officeDocument/2006/relationships/hyperlink" Target="https://en.wikipedia.org/Vortech" TargetMode="External"/><Relationship Id="rId59" Type="http://schemas.openxmlformats.org/officeDocument/2006/relationships/hyperlink" Target="https://en.wikipedia.org/1939-1940" TargetMode="External"/><Relationship Id="rId154" Type="http://schemas.openxmlformats.org/officeDocument/2006/relationships/hyperlink" Target="https://en.wikipedia.org/Valmet" TargetMode="External"/><Relationship Id="rId58" Type="http://schemas.openxmlformats.org/officeDocument/2006/relationships/hyperlink" Target="https://en.wikipedia.org/1940" TargetMode="External"/><Relationship Id="rId153" Type="http://schemas.openxmlformats.org/officeDocument/2006/relationships/hyperlink" Target="https://en.wikipedia.org/America" TargetMode="External"/><Relationship Id="rId152" Type="http://schemas.openxmlformats.org/officeDocument/2006/relationships/hyperlink" Target="https://en.wikipedia.org/America" TargetMode="External"/><Relationship Id="rId151" Type="http://schemas.openxmlformats.org/officeDocument/2006/relationships/hyperlink" Target="https://en.wikipedia.org/1929" TargetMode="External"/><Relationship Id="rId158" Type="http://schemas.openxmlformats.org/officeDocument/2006/relationships/hyperlink" Target="https://en.wikipedia.org/America" TargetMode="External"/><Relationship Id="rId157" Type="http://schemas.openxmlformats.org/officeDocument/2006/relationships/hyperlink" Target="https://en.wikipedia.org/America" TargetMode="External"/><Relationship Id="rId156" Type="http://schemas.openxmlformats.org/officeDocument/2006/relationships/hyperlink" Target="https://en.wikipedia.org/1967" TargetMode="External"/><Relationship Id="rId155" Type="http://schemas.openxmlformats.org/officeDocument/2006/relationships/hyperlink" Target="https://en.wikipedia.org/German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tr">
        <f>IFERROR(__xludf.DUMMYFUNCTION("GOOGLETRANSLATE(G:G, ""en"", ""te"")"),"తయారీదారు")</f>
        <v>తయారీదారు</v>
      </c>
      <c r="I1" s="1" t="s">
        <v>4</v>
      </c>
      <c r="J1" s="1" t="s">
        <v>5</v>
      </c>
      <c r="K1" s="1" t="str">
        <f>IFERROR(__xludf.DUMMYFUNCTION("GOOGLETRANSLATE(J:J, ""en"", ""te"")"),"డిజైనర్")</f>
        <v>డిజైనర్</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row>
    <row r="2">
      <c r="A2" s="1" t="s">
        <v>120</v>
      </c>
      <c r="B2" s="1" t="str">
        <f>IFERROR(__xludf.DUMMYFUNCTION("GOOGLETRANSLATE(A:A, ""en"", ""te"")"),"ఫోకే-వుల్ఫ్ ఎఫ్‌డబ్ల్యు 47 హెహెంగేర్")</f>
        <v>ఫోకే-వుల్ఫ్ ఎఫ్‌డబ్ల్యు 47 హెహెంగేర్</v>
      </c>
      <c r="C2" s="1" t="s">
        <v>121</v>
      </c>
      <c r="D2" s="1" t="str">
        <f>IFERROR(__xludf.DUMMYFUNCTION("GOOGLETRANSLATE(C:C, ""en"", ""te"")"),"ఫోల్కే-వుల్ఫ్ ఎఫ్‌డబ్ల్యు 47 హేహేంగీర్ (జర్మన్: ""రాబందులు""), 47 గా ఫోకే-వుల్ఫ్‌కు అంతర్గతంగా పిలువబడేది, 1931 లో జర్మనీలో అభివృద్ధి చేయబడిన వాతావరణ విమానం. ఇది సాంప్రదాయిక రూపకల్పన యొక్క పారాసోల్-వింగ్ మోనోప్లేన్, అసాధారణమైన రూపకల్పన దాని రెక్క ప్రాంతం "&amp;"యొక్క విస్తరణలో. మొదట రీచ్సర్‌బ్యాండ్ డెర్ డ్యూచెన్ లుఫ్ట్‌ఫహర్టిండస్ట్రీ చేత పరీక్షించబడింది, ఆపై హాంబర్గ్‌లోని వాతావరణ కేంద్రం, ఈ రకాన్ని జర్మనీ చుట్టూ ఉన్న పది ప్రధాన వాతావరణ కేంద్రాలను సన్నద్ధం చేయడానికి ఉత్పత్తికి ఆదేశించారు. సాధారణ లక్షణాల పనితీరు")</f>
        <v>ఫోల్కే-వుల్ఫ్ ఎఫ్‌డబ్ల్యు 47 హేహేంగీర్ (జర్మన్: "రాబందులు"), 47 గా ఫోకే-వుల్ఫ్‌కు అంతర్గతంగా పిలువబడేది, 1931 లో జర్మనీలో అభివృద్ధి చేయబడిన వాతావరణ విమానం. ఇది సాంప్రదాయిక రూపకల్పన యొక్క పారాసోల్-వింగ్ మోనోప్లేన్, అసాధారణమైన రూపకల్పన దాని రెక్క ప్రాంతం యొక్క విస్తరణలో. మొదట రీచ్సర్‌బ్యాండ్ డెర్ డ్యూచెన్ లుఫ్ట్‌ఫహర్టిండస్ట్రీ చేత పరీక్షించబడింది, ఆపై హాంబర్గ్‌లోని వాతావరణ కేంద్రం, ఈ రకాన్ని జర్మనీ చుట్టూ ఉన్న పది ప్రధాన వాతావరణ కేంద్రాలను సన్నద్ధం చేయడానికి ఉత్పత్తికి ఆదేశించారు. సాధారణ లక్షణాల పనితీరు</v>
      </c>
      <c r="E2" s="1" t="s">
        <v>122</v>
      </c>
      <c r="F2" s="1" t="str">
        <f>IFERROR(__xludf.DUMMYFUNCTION("GOOGLETRANSLATE(E:E, ""en"", ""te"")"),"వాతావరణ విమానం")</f>
        <v>వాతావరణ విమానం</v>
      </c>
      <c r="G2" s="1" t="s">
        <v>123</v>
      </c>
      <c r="H2" s="1" t="str">
        <f>IFERROR(__xludf.DUMMYFUNCTION("GOOGLETRANSLATE(G:G, ""en"", ""te"")"),"ఫోకే-వుల్ఫ్")</f>
        <v>ఫోకే-వుల్ఫ్</v>
      </c>
      <c r="I2" s="2" t="s">
        <v>124</v>
      </c>
      <c r="J2" s="1" t="s">
        <v>125</v>
      </c>
      <c r="K2" s="1" t="str">
        <f>IFERROR(__xludf.DUMMYFUNCTION("GOOGLETRANSLATE(J:J, ""en"", ""te"")"),"విల్హెల్మ్ బాన్సెమైర్")</f>
        <v>విల్హెల్మ్ బాన్సెమైర్</v>
      </c>
      <c r="L2" s="1" t="s">
        <v>126</v>
      </c>
      <c r="M2" s="3">
        <v>11475.0</v>
      </c>
      <c r="N2" s="3">
        <v>12024.0</v>
      </c>
      <c r="O2" s="1">
        <v>36.0</v>
      </c>
      <c r="P2" s="1" t="s">
        <v>127</v>
      </c>
      <c r="Q2" s="1" t="s">
        <v>128</v>
      </c>
      <c r="R2" s="1" t="s">
        <v>129</v>
      </c>
      <c r="S2" s="1" t="s">
        <v>130</v>
      </c>
      <c r="T2" s="1" t="s">
        <v>131</v>
      </c>
      <c r="U2" s="1" t="s">
        <v>132</v>
      </c>
      <c r="V2" s="1" t="s">
        <v>133</v>
      </c>
      <c r="W2" s="1" t="s">
        <v>134</v>
      </c>
      <c r="X2" s="1" t="s">
        <v>135</v>
      </c>
      <c r="Y2" s="1" t="s">
        <v>136</v>
      </c>
      <c r="Z2" s="1" t="s">
        <v>137</v>
      </c>
      <c r="AA2" s="1" t="s">
        <v>138</v>
      </c>
    </row>
    <row r="3">
      <c r="A3" s="1" t="s">
        <v>139</v>
      </c>
      <c r="B3" s="1" t="str">
        <f>IFERROR(__xludf.DUMMYFUNCTION("GOOGLETRANSLATE(A:A, ""en"", ""te"")"),"మార్టిన్-బేకర్ MB 3")</f>
        <v>మార్టిన్-బేకర్ MB 3</v>
      </c>
      <c r="C3" s="1" t="s">
        <v>140</v>
      </c>
      <c r="D3" s="1" t="str">
        <f>IFERROR(__xludf.DUMMYFUNCTION("GOOGLETRANSLATE(C:C, ""en"", ""te"")"),"మార్టిన్-బేకర్ MB 3 అనేది బ్రిటిష్ ప్రోటోటైప్ ఫైటర్ విమానం, ఇది మార్టిన్-బేకర్ యొక్క మునుపటి ప్రైవేట్ వెంచర్స్, MB 1 మరియు MB 2 నుండి అభివృద్ధి చేయబడింది. ఆరు 20 mM హిస్పానో ఫిరంగుల భారీ ఆయుధాలకు ఈ డిజైన్ గుర్తించదగినది. ఏకైక నమూనా యొక్క ప్రాణాంతక క్రాష్ "&amp;"ప్రోగ్రామ్ రద్దుకు దారితీసింది. ఈ డిజైన్ ప్రణాళికాబద్ధమైన MB 4 లోకి తీసుకువెళుతుంది, అయితే ఇది MB 5 రూపంలో మితమైన రీ-డిజైన్‌కు అనుకూలంగా రద్దు చేయబడింది. MB 1 మరియు MB 2 నుండి నేర్చుకున్న పాఠాలను ఉపయోగించి, జేమ్స్ మార్టిన్ మరియు కెప్టెన్ వాలెంటైన్ బేకర్ అ"&amp;"భివృద్ధి చెందడంలో పెట్టుబడి పెట్టారు కొత్త డిజైన్‌ను ఉత్పత్తి చేయడానికి రూపకల్పన మరియు నిర్మాణం, MB 3, ఇది 2,000 హెచ్‌పి నేపియర్ సాబెర్ 24-సిలిండర్, హెచ్-టైప్ ఇంజిన్‌తో శక్తిని పొందింది, డి హవిలాండ్ వేరియబుల్-పిచ్ త్రీ-బ్లేడెడ్ ప్రొపెల్లర్‌ను నడుపుతుంది. "&amp;"MB 3 వైమానిక మంత్రిత్వ శాఖ ఫైటర్ స్పెసిఫికేషన్‌ను కలవడం. ఇది రెక్కలలో అమర్చిన ఆరు 20 మిల్లీమీటర్ల (0.79 అంగుళాలు) ఫిరంగితో ఆయుధాలు కలిగి ఉంది, ఒక్కొక్కటి 200 రౌండ్ల మందుగుండు సామగ్రిని కలిగి ఉంది, ఇది ఉనికిలో చాలా ఎక్కువ సాయుధ పోరాట యోధునిగా నిలిచింది: ని"&amp;"ర్వహణ సౌలభ్యం కోసం ఆయుధాలు సులభంగా అందుబాటులో ఉంటాయి. మూడు స్పెసిఫికేషన్ F.18/39 కోసం ఆదేశించారు, ఇది డిజైన్ కోసం వ్రాయబడింది. [1] మునుపటి డిజైన్ల యొక్క ముఖ్యమైన లక్షణాలను నిలుపుకుంటూ, MB 3 అనేక కొత్త లక్షణాలను కలిగి ఉంది: ఫ్యూజ్‌లేజ్ ప్రాధమిక నిర్మాణం ఇప"&amp;"్పటికీ రౌండ్ స్టీల్ ట్యూబ్ అమరికగా ఉంది, అయితే మెటల్ ప్యానెల్లు కలప మరియు మునుపటి నమూనాల ఫాబ్రిక్ స్థానంలో ఉన్నాయి. వింగ్ కన్స్ట్రక్షన్ ఇంటిగ్రేటెడ్ టోర్షన్-బాక్స్ నిర్మాణం మరియు లామినేటెడ్ స్టీల్ స్పార్, కనీస వంగుటతో బలమైన మరియు గట్టి నిర్మాణాన్ని ఇస్తాయ"&amp;"ి. [1] సరళమైన, ధృ dy నిర్మాణంగల, ప్రభావవంతమైన మరియు నమ్మదగిన మార్టిన్-రూపొందించిన న్యుమాటిక్‌గా నియంత్రిత అండర్ క్యారేజీకి విస్తరించిన వివరాలకు శ్రద్ధ. [1] వింగ్ ఫ్లాప్‌లు కూడా న్యూమాటికల్‌గా పనిచేస్తుండటంతో, హైడ్రాలిక్స్ అవసరం, వారి అటెండర్ కార్యాచరణ ప్ర"&amp;"మాదాలు మరియు నిర్వహణ సమస్యలతో, తొలగించబడింది. అండర్ వింగ్ రేడియేటర్లలో స్టార్‌బోర్డ్‌లో శీతలకరణి రేడియేటర్ మరియు పోర్ట్ వైపు ఆయిల్ కూలర్ ఉన్నాయి. [1] అప్పుడు ""ప్రయోగాత్మక విమానం నెం. ఈ పరీక్షలను గ్రూప్ కెప్టెన్ స్నైత్ పర్యవేక్షించారు మరియు ఇతరులతో పాటు, "&amp;"ఎయిర్ వైస్ మార్షల్స్ లిన్నెల్ మరియు బర్టన్ గమనించారు. కెప్టెన్ బేకర్ చేపట్టిన విజయవంతమైన మొదటి ఫ్లైట్ తరువాత, తరువాతి శ్రేణి టెస్ట్ విమానాలు MB 3 ను అత్యంత మనోహరమైనవి మరియు ఎగరడం సులభం అని వెల్లడించాయి, కాని 12 సెప్టెంబర్ 1942 న, టేకాఫ్ మరియు కెప్టెన్ బేక"&amp;"ర్ తర్వాత ఇంజిన్ విఫలమైంది, ప్రయత్నించింది కష్టమైన బలవంతపు ల్యాండింగ్‌ను అమలు చేయడం ద్వారా విమానాన్ని సేవ్ చేయండి, ఒక పొలంలో క్రాష్ అయ్యింది మరియు చంపబడ్డాడు. [1] యూనిట్ నివేదిక పేర్కొంది, కెప్టెన్ బేకర్ అతను వెంటనే అధికారాన్ని కోల్పోయాడు. విమానాన్ని కాపా"&amp;"డటానికి ప్రయత్నిస్తున్నప్పుడు, అతను ఒక పొలంలో బలవంతంగా ల్యాండింగ్ చేశాడు, కాని చెట్టు స్టంప్‌ను కొట్టాడు మరియు చంపబడ్డాడు. తదుపరి విచారణ కోర్టు ""... విరిగిన స్లీవ్ డ్రైవ్ క్రాంక్ కారణంగా ఇంజిన్ వైఫల్యం"" అని కనుగొన్నారు. ఇంజిన్. "" ఉపయోగించిన నేపియర్ సాబ"&amp;"ెర్ ఇంజిన్ నేలమీద వేడెక్కుతోందని పుకార్లు సూచించాయి. గ్రౌండ్-క్రూ జార్జ్ బిగ్నాల్ ""విమానం హ్యాంగర్‌లో ఎవరినీ అనుమతించనప్పటికీ, దాని పరీక్షా సమయంలో మేము దానిని చూడగలిగాము. ఇది చాలా వేగంగా ఉంది, కెప్టెన్ బేకర్ కొన్ని సమయాల్లో మాకు చాలా దగ్గరగా ఎగురుతూ, రన్"&amp;"‌వేను చాలా తక్కువగా కాల్చాడు. "" ప్రమాదం జరిగిన రోజున అతను ఇలా అన్నాడు, ""నేను చెదరగొట్టడానికి సవరణ చేస్తున్నాను, కెప్టెన్ బేకర్ స్టీవ్లీ ​​వైపు బయలుదేరినప్పుడు. అతన్ని ఎక్కడాన్ని నేను చూశాను, అప్పుడు, అకస్మాత్తుగా, ఇంజిన్ కటౌట్ మరియు అతను క్రాష్ అయ్యాడు,"&amp;" దిగడానికి ప్రయత్నిస్తున్నాడు."" పౌర జాన్ తోర్న్టన్ కూడా ఈ ప్రమాదాన్ని చూశాడు, మోరిస్ మరియు నేను పండించే రెండు పొలాలు, కొత్తగా థ్రెష్ చేసిన గడ్డి యొక్క స్టాక్ ఉంది. MB3 దీనిని తాకి మంటతో పేలింది. కోల్డ్ హార్బర్ ఫామ్ యొక్క న్యాయాధికారి అయిన 'బన్నీ' వింటర్ "&amp;"మమ్మల్ని ప్రమాదంలో పడేసింది, కాని మేము తీవ్రమైన అగ్నిప్రమాదంలో కెప్టెన్ బేకర్‌ను రక్షించడానికి చాలా ఆలస్యం అయ్యాము. మిస్టర్ వింటర్ వాస్తవానికి కెప్టెన్ బేకర్ మృతదేహాన్ని విమానం నుండి తొలగించగలిగాడని యూనిట్ నివేదిక పేర్కొంది. . వివిధ జాప్యాలు మరియు ఆలస్యంగ"&amp;"ా డెలివరీ కారణంగా, మంత్రిత్వ శాఖ డిజైన్‌ను పాతదిగా భావించింది మరియు ఉత్పత్తి క్రమం లేదు. [2] ఏకైక ప్రోటోటైప్ కోల్పోయినప్పటికీ, MB 3 డిజైన్ వదిలివేయబడలేదు మరియు మార్టిన్ MB 4 ను రూపొందించాలని నిర్ణయించుకున్నాడు, ఇది గ్రిఫ్ఫోన్ ఇంజిన్ చేత శక్తినిస్తుంది. ఈ "&amp;"ప్రాజెక్ట్ చివరికి పూర్తిగా కొత్త డిజైన్‌కు అనుకూలంగా తొలగించబడింది, ఇది మార్టిన్-బేకర్ MB 5 గా మారింది. MB 3 డిజైన్‌ను మంచి ఫైటర్ విమానంగా అభివృద్ధి చేయవచ్చు. మార్టిన్ తన బెస్ట్ ఫ్రెండ్ మరియు భాగస్వామి యొక్క వ్యక్తిగత నష్టాన్ని అనుభవించాడు మరియు ""ఈ బాధా"&amp;"కరమైన విషాదం అనేది ఎయిర్‌క్రూస్ యొక్క భద్రతపై ఉద్వేగభరితమైన ఆసక్తిని నిజంగా తొలగించింది, ఇది తరువాత అతని జీవితంలో చాలా ఇరుసుగా మారింది"". [3] అతను తన జీవితాంతం మార్టిన్-బేకర్ ఎజెక్షన్ సీట్ల ఆవిష్కరణ మరియు అభివృద్ధికి అంకితం చేశాడు (కంపెనీ మార్టిన్-బేకర్ అ"&amp;"నే పేరును వారి కోల్పోయిన సహ వ్యవస్థాపకుడికి నివాళిగా నిలుపుకుంది). రెండవ ప్రపంచ యుద్ధం యొక్క జేన్ యొక్క పోరాట విమానాల నుండి డేటా, [4] రెండవ ప్రపంచ యుద్ధం యొక్క బ్రిటిష్ విమానం [3] సాధారణ లక్షణాలు పనితీరు ఆయుధాల సంబంధిత అభివృద్ధి విమానం పోల్చదగిన పాత్ర, కా"&amp;"న్ఫిగరేషన్ మరియు యుగం")</f>
        <v>మార్టిన్-బేకర్ MB 3 అనేది బ్రిటిష్ ప్రోటోటైప్ ఫైటర్ విమానం, ఇది మార్టిన్-బేకర్ యొక్క మునుపటి ప్రైవేట్ వెంచర్స్, MB 1 మరియు MB 2 నుండి అభివృద్ధి చేయబడింది. ఆరు 20 mM హిస్పానో ఫిరంగుల భారీ ఆయుధాలకు ఈ డిజైన్ గుర్తించదగినది. ఏకైక నమూనా యొక్క ప్రాణాంతక క్రాష్ ప్రోగ్రామ్ రద్దుకు దారితీసింది. ఈ డిజైన్ ప్రణాళికాబద్ధమైన MB 4 లోకి తీసుకువెళుతుంది, అయితే ఇది MB 5 రూపంలో మితమైన రీ-డిజైన్‌కు అనుకూలంగా రద్దు చేయబడింది. MB 1 మరియు MB 2 నుండి నేర్చుకున్న పాఠాలను ఉపయోగించి, జేమ్స్ మార్టిన్ మరియు కెప్టెన్ వాలెంటైన్ బేకర్ అభివృద్ధి చెందడంలో పెట్టుబడి పెట్టారు కొత్త డిజైన్‌ను ఉత్పత్తి చేయడానికి రూపకల్పన మరియు నిర్మాణం, MB 3, ఇది 2,000 హెచ్‌పి నేపియర్ సాబెర్ 24-సిలిండర్, హెచ్-టైప్ ఇంజిన్‌తో శక్తిని పొందింది, డి హవిలాండ్ వేరియబుల్-పిచ్ త్రీ-బ్లేడెడ్ ప్రొపెల్లర్‌ను నడుపుతుంది. MB 3 వైమానిక మంత్రిత్వ శాఖ ఫైటర్ స్పెసిఫికేషన్‌ను కలవడం. ఇది రెక్కలలో అమర్చిన ఆరు 20 మిల్లీమీటర్ల (0.79 అంగుళాలు) ఫిరంగితో ఆయుధాలు కలిగి ఉంది, ఒక్కొక్కటి 200 రౌండ్ల మందుగుండు సామగ్రిని కలిగి ఉంది, ఇది ఉనికిలో చాలా ఎక్కువ సాయుధ పోరాట యోధునిగా నిలిచింది: నిర్వహణ సౌలభ్యం కోసం ఆయుధాలు సులభంగా అందుబాటులో ఉంటాయి. మూడు స్పెసిఫికేషన్ F.18/39 కోసం ఆదేశించారు, ఇది డిజైన్ కోసం వ్రాయబడింది. [1] మునుపటి డిజైన్ల యొక్క ముఖ్యమైన లక్షణాలను నిలుపుకుంటూ, MB 3 అనేక కొత్త లక్షణాలను కలిగి ఉంది: ఫ్యూజ్‌లేజ్ ప్రాధమిక నిర్మాణం ఇప్పటికీ రౌండ్ స్టీల్ ట్యూబ్ అమరికగా ఉంది, అయితే మెటల్ ప్యానెల్లు కలప మరియు మునుపటి నమూనాల ఫాబ్రిక్ స్థానంలో ఉన్నాయి. వింగ్ కన్స్ట్రక్షన్ ఇంటిగ్రేటెడ్ టోర్షన్-బాక్స్ నిర్మాణం మరియు లామినేటెడ్ స్టీల్ స్పార్, కనీస వంగుటతో బలమైన మరియు గట్టి నిర్మాణాన్ని ఇస్తాయి. [1] సరళమైన, ధృ dy నిర్మాణంగల, ప్రభావవంతమైన మరియు నమ్మదగిన మార్టిన్-రూపొందించిన న్యుమాటిక్‌గా నియంత్రిత అండర్ క్యారేజీకి విస్తరించిన వివరాలకు శ్రద్ధ. [1] వింగ్ ఫ్లాప్‌లు కూడా న్యూమాటికల్‌గా పనిచేస్తుండటంతో, హైడ్రాలిక్స్ అవసరం, వారి అటెండర్ కార్యాచరణ ప్రమాదాలు మరియు నిర్వహణ సమస్యలతో, తొలగించబడింది. అండర్ వింగ్ రేడియేటర్లలో స్టార్‌బోర్డ్‌లో శీతలకరణి రేడియేటర్ మరియు పోర్ట్ వైపు ఆయిల్ కూలర్ ఉన్నాయి. [1] అప్పుడు "ప్రయోగాత్మక విమానం నెం. ఈ పరీక్షలను గ్రూప్ కెప్టెన్ స్నైత్ పర్యవేక్షించారు మరియు ఇతరులతో పాటు, ఎయిర్ వైస్ మార్షల్స్ లిన్నెల్ మరియు బర్టన్ గమనించారు. కెప్టెన్ బేకర్ చేపట్టిన విజయవంతమైన మొదటి ఫ్లైట్ తరువాత, తరువాతి శ్రేణి టెస్ట్ విమానాలు MB 3 ను అత్యంత మనోహరమైనవి మరియు ఎగరడం సులభం అని వెల్లడించాయి, కాని 12 సెప్టెంబర్ 1942 న, టేకాఫ్ మరియు కెప్టెన్ బేకర్ తర్వాత ఇంజిన్ విఫలమైంది, ప్రయత్నించింది కష్టమైన బలవంతపు ల్యాండింగ్‌ను అమలు చేయడం ద్వారా విమానాన్ని సేవ్ చేయండి, ఒక పొలంలో క్రాష్ అయ్యింది మరియు చంపబడ్డాడు. [1] యూనిట్ నివేదిక పేర్కొంది, కెప్టెన్ బేకర్ అతను వెంటనే అధికారాన్ని కోల్పోయాడు. విమానాన్ని కాపాడటానికి ప్రయత్నిస్తున్నప్పుడు, అతను ఒక పొలంలో బలవంతంగా ల్యాండింగ్ చేశాడు, కాని చెట్టు స్టంప్‌ను కొట్టాడు మరియు చంపబడ్డాడు. తదుపరి విచారణ కోర్టు "... విరిగిన స్లీవ్ డ్రైవ్ క్రాంక్ కారణంగా ఇంజిన్ వైఫల్యం" అని కనుగొన్నారు. ఇంజిన్. " ఉపయోగించిన నేపియర్ సాబెర్ ఇంజిన్ నేలమీద వేడెక్కుతోందని పుకార్లు సూచించాయి. గ్రౌండ్-క్రూ జార్జ్ బిగ్నాల్ "విమానం హ్యాంగర్‌లో ఎవరినీ అనుమతించనప్పటికీ, దాని పరీక్షా సమయంలో మేము దానిని చూడగలిగాము. ఇది చాలా వేగంగా ఉంది, కెప్టెన్ బేకర్ కొన్ని సమయాల్లో మాకు చాలా దగ్గరగా ఎగురుతూ, రన్‌వేను చాలా తక్కువగా కాల్చాడు. " ప్రమాదం జరిగిన రోజున అతను ఇలా అన్నాడు, "నేను చెదరగొట్టడానికి సవరణ చేస్తున్నాను, కెప్టెన్ బేకర్ స్టీవ్లీ ​​వైపు బయలుదేరినప్పుడు. అతన్ని ఎక్కడాన్ని నేను చూశాను, అప్పుడు, అకస్మాత్తుగా, ఇంజిన్ కటౌట్ మరియు అతను క్రాష్ అయ్యాడు, దిగడానికి ప్రయత్నిస్తున్నాడు." పౌర జాన్ తోర్న్టన్ కూడా ఈ ప్రమాదాన్ని చూశాడు, మోరిస్ మరియు నేను పండించే రెండు పొలాలు, కొత్తగా థ్రెష్ చేసిన గడ్డి యొక్క స్టాక్ ఉంది. MB3 దీనిని తాకి మంటతో పేలింది. కోల్డ్ హార్బర్ ఫామ్ యొక్క న్యాయాధికారి అయిన 'బన్నీ' వింటర్ మమ్మల్ని ప్రమాదంలో పడేసింది, కాని మేము తీవ్రమైన అగ్నిప్రమాదంలో కెప్టెన్ బేకర్‌ను రక్షించడానికి చాలా ఆలస్యం అయ్యాము. మిస్టర్ వింటర్ వాస్తవానికి కెప్టెన్ బేకర్ మృతదేహాన్ని విమానం నుండి తొలగించగలిగాడని యూనిట్ నివేదిక పేర్కొంది. . వివిధ జాప్యాలు మరియు ఆలస్యంగా డెలివరీ కారణంగా, మంత్రిత్వ శాఖ డిజైన్‌ను పాతదిగా భావించింది మరియు ఉత్పత్తి క్రమం లేదు. [2] ఏకైక ప్రోటోటైప్ కోల్పోయినప్పటికీ, MB 3 డిజైన్ వదిలివేయబడలేదు మరియు మార్టిన్ MB 4 ను రూపొందించాలని నిర్ణయించుకున్నాడు, ఇది గ్రిఫ్ఫోన్ ఇంజిన్ చేత శక్తినిస్తుంది. ఈ ప్రాజెక్ట్ చివరికి పూర్తిగా కొత్త డిజైన్‌కు అనుకూలంగా తొలగించబడింది, ఇది మార్టిన్-బేకర్ MB 5 గా మారింది. MB 3 డిజైన్‌ను మంచి ఫైటర్ విమానంగా అభివృద్ధి చేయవచ్చు. మార్టిన్ తన బెస్ట్ ఫ్రెండ్ మరియు భాగస్వామి యొక్క వ్యక్తిగత నష్టాన్ని అనుభవించాడు మరియు "ఈ బాధాకరమైన విషాదం అనేది ఎయిర్‌క్రూస్ యొక్క భద్రతపై ఉద్వేగభరితమైన ఆసక్తిని నిజంగా తొలగించింది, ఇది తరువాత అతని జీవితంలో చాలా ఇరుసుగా మారింది". [3] అతను తన జీవితాంతం మార్టిన్-బేకర్ ఎజెక్షన్ సీట్ల ఆవిష్కరణ మరియు అభివృద్ధికి అంకితం చేశాడు (కంపెనీ మార్టిన్-బేకర్ అనే పేరును వారి కోల్పోయిన సహ వ్యవస్థాపకుడికి నివాళిగా నిలుపుకుంది). రెండవ ప్రపంచ యుద్ధం యొక్క జేన్ యొక్క పోరాట విమానాల నుండి డేటా, [4] రెండవ ప్రపంచ యుద్ధం యొక్క బ్రిటిష్ విమానం [3] సాధారణ లక్షణాలు పనితీరు ఆయుధాల సంబంధిత అభివృద్ధి విమానం పోల్చదగిన పాత్ర, కాన్ఫిగరేషన్ మరియు యుగం</v>
      </c>
      <c r="E3" s="1" t="s">
        <v>141</v>
      </c>
      <c r="F3" s="1" t="str">
        <f>IFERROR(__xludf.DUMMYFUNCTION("GOOGLETRANSLATE(E:E, ""en"", ""te"")"),"యుద్ధ")</f>
        <v>యుద్ధ</v>
      </c>
      <c r="G3" s="1" t="s">
        <v>142</v>
      </c>
      <c r="H3" s="1" t="str">
        <f>IFERROR(__xludf.DUMMYFUNCTION("GOOGLETRANSLATE(G:G, ""en"", ""te"")"),"మార్టిన్-బేకర్")</f>
        <v>మార్టిన్-బేకర్</v>
      </c>
      <c r="I3" s="2" t="s">
        <v>143</v>
      </c>
      <c r="J3" s="1" t="s">
        <v>144</v>
      </c>
      <c r="K3" s="1" t="str">
        <f>IFERROR(__xludf.DUMMYFUNCTION("GOOGLETRANSLATE(J:J, ""en"", ""te"")"),"జేమ్స్ మార్టిన్")</f>
        <v>జేమ్స్ మార్టిన్</v>
      </c>
      <c r="M3" s="4">
        <v>15584.0</v>
      </c>
      <c r="O3" s="1">
        <v>1.0</v>
      </c>
      <c r="Q3" s="1">
        <v>1.0</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row>
    <row r="4">
      <c r="A4" s="1" t="s">
        <v>167</v>
      </c>
      <c r="B4" s="1" t="str">
        <f>IFERROR(__xludf.DUMMYFUNCTION("GOOGLETRANSLATE(A:A, ""en"", ""te"")"),"ఆర్మ్‌స్ట్రాంగ్ విట్‌వర్త్ స్కిమిటార్")</f>
        <v>ఆర్మ్‌స్ట్రాంగ్ విట్‌వర్త్ స్కిమిటార్</v>
      </c>
      <c r="C4" s="1" t="s">
        <v>168</v>
      </c>
      <c r="D4" s="1" t="str">
        <f>IFERROR(__xludf.DUMMYFUNCTION("GOOGLETRANSLATE(C:C, ""en"", ""te"")"),"ఆర్మ్‌స్ట్రాంగ్ విట్‌వర్త్ A.W.35 స్కిమిటార్ ఒక బ్రిటిష్ సింగిల్-ఇంజిన్ బిప్‌లేన్ ఫైటర్ విమానం, ఇది ఆర్మ్‌స్ట్రాంగ్ విట్‌వర్త్ విమానం రూపొందించింది మరియు నిర్మించింది. నార్వేజియన్ ఆర్మీ ఎయిర్ సర్వీస్ కోసం నాలుగు స్కిమిటార్లు నిర్మించబడ్డాయి మరియు 1936 లో "&amp;"పంపిణీ చేయబడ్డాయి. A.W.35 స్కిమిటార్ ఆర్మ్‌స్ట్రాంగ్ విట్‌వర్త్ యొక్క మునుపటి ఆర్మ్‌స్ట్రాంగ్ విట్‌వర్త్ A.W.16 ఫైటర్ యొక్క అభివృద్ధి, ఇది ఆర్మ్‌స్ట్రాంగ్ సిడ్డెలీ పాంథర్ ఇంజిన్ చేత శక్తిని పొందింది, ముక్కు అలంకరించడం మరియు బహిష్కరించబడిన FIN తో తక్కువ మర"&amp;"ియు చుక్కాని. మొదటి ప్రోటోటైప్ (G-ACCD) రెండవ A.W.16 యొక్క మార్పు, మరియు మొదట 29 ఏప్రిల్ 1935 న ఈ రూపంలో ఎగిరింది. [1] రెండవ ప్రోటోటైప్ (G-ADBL) మరొక A.W.16 ను మార్చడం ద్వారా నిర్మించబడింది. [2] నార్వేజియన్ ఆర్మీ ఎయిర్ సర్వీస్ కోసం నలుగురు స్కిమిటర్లను ఆద"&amp;"ేశించారు మరియు కెజెల్లర్‌లోని నార్వేజియన్ ఆర్మీ ఎయిర్‌క్రాఫ్ట్ ఫ్యాక్టరీలో లైసెన్స్ ఉత్పత్తి కోసం సంతకం చేసిన ఒప్పందం. 1935 చివరలో మార్టెల్షామ్ హీత్ వద్ద A &amp; AEE పరీక్ష చేసిన తరువాత, నాలుగు స్కిమిటర్స్ 1936 లో నార్వేకు పంపిణీ చేయబడ్డాయి. [1] [2] ఆ సంవత్సర"&amp;"ం తరువాత లైసెన్స్ ఒప్పందం రద్దు చేయబడింది, ఈ విమానం మరింత డిజైన్ మార్పులు లేకుండా స్కిస్‌పై ఆపరేషన్‌కు అనుచితమైనదని కనుగొనబడింది. రెండవ ప్రపంచ యుద్ధం ప్రారంభమైనప్పుడు శిక్షణ పాత్రలో స్కిమిటర్స్ వాడుకలో ఉన్నాయి. [2] 1940 లో జర్మన్లు ​​దాడి చేసినప్పుడు, స్క"&amp;"ిమిటర్స్ అన్నీ నిర్వహణలో ఉన్నాయి మరియు పోరాటాన్ని చూడటానికి సమయానికి కార్యాచరణ చేయలేవు. [సైటేషన్ అవసరం] రెండవ ప్రోటోటైప్ స్కిమిటర్‌ను ఆర్మ్‌స్ట్రాంగ్ విట్‌వర్త్ దాని విట్లీ ఫ్యాక్టరీలో 1958 వరకు సంరక్షించింది, అది చిత్తు చేసే వరకు. [[ 3 వాలు 1912 నుండి బ్"&amp;"రిటిష్ ఫైటర్ నుండి వచ్చిన డేటా [1] సాధారణ లక్షణాలు పనితీరు ఆయుధ సంబంధిత అభివృద్ధి")</f>
        <v>ఆర్మ్‌స్ట్రాంగ్ విట్‌వర్త్ A.W.35 స్కిమిటార్ ఒక బ్రిటిష్ సింగిల్-ఇంజిన్ బిప్‌లేన్ ఫైటర్ విమానం, ఇది ఆర్మ్‌స్ట్రాంగ్ విట్‌వర్త్ విమానం రూపొందించింది మరియు నిర్మించింది. నార్వేజియన్ ఆర్మీ ఎయిర్ సర్వీస్ కోసం నాలుగు స్కిమిటార్లు నిర్మించబడ్డాయి మరియు 1936 లో పంపిణీ చేయబడ్డాయి. A.W.35 స్కిమిటార్ ఆర్మ్‌స్ట్రాంగ్ విట్‌వర్త్ యొక్క మునుపటి ఆర్మ్‌స్ట్రాంగ్ విట్‌వర్త్ A.W.16 ఫైటర్ యొక్క అభివృద్ధి, ఇది ఆర్మ్‌స్ట్రాంగ్ సిడ్డెలీ పాంథర్ ఇంజిన్ చేత శక్తిని పొందింది, ముక్కు అలంకరించడం మరియు బహిష్కరించబడిన FIN తో తక్కువ మరియు చుక్కాని. మొదటి ప్రోటోటైప్ (G-ACCD) రెండవ A.W.16 యొక్క మార్పు, మరియు మొదట 29 ఏప్రిల్ 1935 న ఈ రూపంలో ఎగిరింది. [1] రెండవ ప్రోటోటైప్ (G-ADBL) మరొక A.W.16 ను మార్చడం ద్వారా నిర్మించబడింది. [2] నార్వేజియన్ ఆర్మీ ఎయిర్ సర్వీస్ కోసం నలుగురు స్కిమిటర్లను ఆదేశించారు మరియు కెజెల్లర్‌లోని నార్వేజియన్ ఆర్మీ ఎయిర్‌క్రాఫ్ట్ ఫ్యాక్టరీలో లైసెన్స్ ఉత్పత్తి కోసం సంతకం చేసిన ఒప్పందం. 1935 చివరలో మార్టెల్షామ్ హీత్ వద్ద A &amp; AEE పరీక్ష చేసిన తరువాత, నాలుగు స్కిమిటర్స్ 1936 లో నార్వేకు పంపిణీ చేయబడ్డాయి. [1] [2] ఆ సంవత్సరం తరువాత లైసెన్స్ ఒప్పందం రద్దు చేయబడింది, ఈ విమానం మరింత డిజైన్ మార్పులు లేకుండా స్కిస్‌పై ఆపరేషన్‌కు అనుచితమైనదని కనుగొనబడింది. రెండవ ప్రపంచ యుద్ధం ప్రారంభమైనప్పుడు శిక్షణ పాత్రలో స్కిమిటర్స్ వాడుకలో ఉన్నాయి. [2] 1940 లో జర్మన్లు ​​దాడి చేసినప్పుడు, స్కిమిటర్స్ అన్నీ నిర్వహణలో ఉన్నాయి మరియు పోరాటాన్ని చూడటానికి సమయానికి కార్యాచరణ చేయలేవు. [సైటేషన్ అవసరం] రెండవ ప్రోటోటైప్ స్కిమిటర్‌ను ఆర్మ్‌స్ట్రాంగ్ విట్‌వర్త్ దాని విట్లీ ఫ్యాక్టరీలో 1958 వరకు సంరక్షించింది, అది చిత్తు చేసే వరకు. [[ 3 వాలు 1912 నుండి బ్రిటిష్ ఫైటర్ నుండి వచ్చిన డేటా [1] సాధారణ లక్షణాలు పనితీరు ఆయుధ సంబంధిత అభివృద్ధి</v>
      </c>
      <c r="E4" s="1" t="s">
        <v>141</v>
      </c>
      <c r="F4" s="1" t="str">
        <f>IFERROR(__xludf.DUMMYFUNCTION("GOOGLETRANSLATE(E:E, ""en"", ""te"")"),"యుద్ధ")</f>
        <v>యుద్ధ</v>
      </c>
      <c r="G4" s="1" t="s">
        <v>169</v>
      </c>
      <c r="H4" s="1" t="str">
        <f>IFERROR(__xludf.DUMMYFUNCTION("GOOGLETRANSLATE(G:G, ""en"", ""te"")"),"ఆర్మ్‌స్ట్రాంగ్ విట్‌వర్త్")</f>
        <v>ఆర్మ్‌స్ట్రాంగ్ విట్‌వర్త్</v>
      </c>
      <c r="I4" s="1" t="s">
        <v>170</v>
      </c>
      <c r="M4" s="1">
        <v>1935.0</v>
      </c>
      <c r="N4" s="1">
        <v>1936.0</v>
      </c>
      <c r="O4" s="1">
        <v>6.0</v>
      </c>
      <c r="Q4" s="1">
        <v>1.0</v>
      </c>
      <c r="R4" s="1" t="s">
        <v>171</v>
      </c>
      <c r="S4" s="1" t="s">
        <v>172</v>
      </c>
      <c r="T4" s="1" t="s">
        <v>173</v>
      </c>
      <c r="U4" s="1" t="s">
        <v>174</v>
      </c>
      <c r="V4" s="1" t="s">
        <v>175</v>
      </c>
      <c r="X4" s="1" t="s">
        <v>176</v>
      </c>
      <c r="Y4" s="1" t="s">
        <v>177</v>
      </c>
      <c r="AA4" s="1" t="s">
        <v>178</v>
      </c>
      <c r="AB4" s="1" t="s">
        <v>179</v>
      </c>
      <c r="AD4" s="1" t="s">
        <v>180</v>
      </c>
      <c r="AE4" s="2" t="s">
        <v>181</v>
      </c>
      <c r="AF4" s="1" t="s">
        <v>182</v>
      </c>
      <c r="AG4" s="1" t="s">
        <v>183</v>
      </c>
      <c r="AJ4" s="1" t="s">
        <v>184</v>
      </c>
      <c r="AM4" s="1" t="s">
        <v>185</v>
      </c>
      <c r="AN4" s="1" t="s">
        <v>186</v>
      </c>
      <c r="AO4" s="1" t="s">
        <v>187</v>
      </c>
      <c r="AP4" s="1" t="s">
        <v>188</v>
      </c>
    </row>
    <row r="5">
      <c r="A5" s="1" t="s">
        <v>189</v>
      </c>
      <c r="B5" s="1" t="str">
        <f>IFERROR(__xludf.DUMMYFUNCTION("GOOGLETRANSLATE(A:A, ""en"", ""te"")"),"Loire-nieuport ln.401")</f>
        <v>Loire-nieuport ln.401</v>
      </c>
      <c r="C5" s="1" t="s">
        <v>190</v>
      </c>
      <c r="D5" s="1" t="str">
        <f>IFERROR(__xludf.DUMMYFUNCTION("GOOGLETRANSLATE(C:C, ""en"", ""te"")"),"లోయిర్-నైపుర్ట్ LN.40 విమానం 1930 ల చివరలో ఏరోనావాలే కోసం ఫ్రెంచ్ నావికాదళ డైవ్-బాంబర్స్ యొక్క కుటుంబం, ఇది రెండవ ప్రపంచ యుద్ధంలో సేవలను చూసింది. 1932 మరియు 1936 మధ్య, ఫ్రెంచ్ నావికాదళం యొక్క ఏవియేషన్ ఆర్మ్ అయిన ఏరోపోర్ట్ నియోపోర్ట్ ని. 1933 లో న్యూపోర్ట్"&amp;" కంపెనీ లోయిర్-నైపుర్ట్‌లోకి ప్రవేశించిన తరువాత దీనికి లోయిర్-నీవ్‌పోర్ట్ LN.140 గా పేరు మార్చబడింది. రెండు ప్రోటోటైప్‌లలో మొదటిది, LN.140-01, 12 మార్చి 1935 న ప్రయాణించబడింది, కాని జూలైలో క్రాష్ అయ్యింది a బలవంతంగా ల్యాండింగ్, మరమ్మతులు చేయబడలేదు. రెండవ "&amp;"నమూనా, LN.140-02తో విమాన పరీక్ష కొనసాగింది, అభివృద్ధి తరువాత, అది కూడా జూలై 1936 లో క్రాష్ అయ్యింది. అభివృద్ధి ప్రయత్నాలు LN.40 ప్రాజెక్టుపై కేంద్రీకృతమై ఉన్నాయి, ఇది LN.140 తో అనుభవం నుండి ప్రయోజనం పొందింది. కానీ ఇది కొత్త, మరియు ఏరోడైనమిక్‌గా మరింత శుద్"&amp;"ధి చేసిన డిజైన్, LN.140 యొక్క స్థిర మరియు ఉమ్మి అండర్ క్యారేజీని వెనుకకు ఉపసంహరించుకునే ప్రధాన గేర్ కాళ్ళతో భర్తీ చేస్తుంది మరియు రెండవ సిబ్బందితో పంపిణీ చేస్తుంది. 1937 రెండవ భాగంలో ఒక నమూనా కోసం ఒక ఆర్డర్ వచ్చింది, తరువాత విమానం క్యారియర్ బెర్న్ కోసం ఏడ"&amp;"ు ఉత్పత్తి విమానాలకు ఆర్డర్లు మరియు వైమానిక దళం కార్యాచరణ మూల్యాంకనం కోసం మరో మూడు ఉత్పత్తి. ఫ్రెంచ్ వైమానిక దళం LN.40 యొక్క భూమి-ఆధారిత ఉత్పన్నంపై ఆసక్తిని వ్యక్తం చేసింది, ఇది LN.41 ను నియమించింది. ఆరు డైవ్ బాంబర్ స్క్వాడ్రన్లను 18 విమానాలతో పాటు నిల్వల"&amp;"ు చేయడానికి 184 కు ప్రారంభ ప్రణాళికలు ఉన్నాయి. ఈ నమూనా 6 జూలై 1938 న మొదటి విమానంలో, రెండవది జనవరి 1939 లో, మరియు మూడవది మేలో. ప్రీ-సిరీస్ LN.40 డైవ్ బాంబర్లలో నాలుగు జూలైలో పంపిణీ చేయబడ్డాయి మరియు ఇది విమానం క్యారియర్ బెర్న్ మీదుగా దాని క్యారియర్ ట్రయల్స"&amp;"్ ను దాటింది. ఏదేమైనా, విమాన పరీక్షలు డైవ్ బ్రేక్‌లు పనికిరావు అని కనుగొన్నాయి, ఇది విస్తరించిన ల్యాండింగ్ గేర్ తలుపులను ఎయిర్ బ్రేక్‌లుగా ఉపయోగించటానికి అనుకూలంగా తొలగించబడింది. LN.40 కూడా పూర్తి ఇంధన ట్యాంకులతో డైవింగ్ దాడులను నిర్వహించలేకపోయింది. వైమాన"&amp;"ిక దళానికి విమానం చాలా నెమ్మదిగా ఉంది, ఇది వేగవంతమైన డైవ్ బాంబర్ యొక్క అభివృద్ధిని అభ్యర్థించింది, ఇది లోయిర్-నైపుపోర్ట్ LN.42 అవుతుంది. [1] [2] జూలై 1939 లో, లోయిర్-నపుపోర్ట్ నావికాదళం కోసం 36 ln.401 ప్రొడక్షన్ డైవ్ బాంబర్లకు, మరియు సైన్యం కోసం 36 LN.411"&amp;" విమానాల కోసం ఆదేశాలు అందుకున్నారు. LN.411 LN.401 కు దాదాపు సమానంగా ఉంటుంది, అరెస్టర్ హుక్, రెక్క మడత విధానం మరియు అత్యవసర ఫ్లోటేషన్ పరికరాల తొలగింపు మినహా. మొదటి LN.411 లు సెప్టెంబరులో పంపిణీ చేయబడ్డాయి, ఇది వైమానిక దళం నుండి 270 కి ఆర్డర్‌తో సమానంగా ఉంద"&amp;"ి, కాని అక్టోబర్లో అవి నిరాకరించబడ్డాయి మరియు LN.411 లను నేవీకి పంపారు. LN.401 యొక్క 690 HP (510 kW) హిస్పానో-స్యూజా 12xCRS ఇంజిన్‌కు 860 HP (640 kW) హిస్పానో-సూజా 12Y-31 ను ప్రత్యామ్నాయం చేయడం ద్వారా లోయిర్-నీవ్పోర్ట్ వేగవంతమైన సంస్కరణను అభివృద్ధి చేయడాన"&amp;"ికి ప్రయత్నించాడు. ఈ LN.402 18 నవంబర్ 1939 న తన మొదటి విమానంలో సాధించింది. మే 1940 లో ఫ్రెంచ్ ఓటమి మరియు ఈ క్రింది యుద్ధ విరమణ ద్వారా LN.402 యొక్క మరింత అభివృద్ధి నిరోధించబడింది. తుది అభివృద్ధి LN.42 విలోమ గల్ వింగ్ మరియు ఎలివేటర్ ఎండ్‌ప్లేట్‌లతో పంపిణీ చ"&amp;"ేయబడింది మరియు మరింత శక్తివంతమైన 1,100 HP (820 kW) హిస్పానో-సుయిజా 12Y-51 ఇంజిన్‌ను ఉపయోగించింది, కానీ రెండవ ప్రపంచ యుద్ధానికి చాలా ఆలస్యం 1940 లో ఫ్రాన్స్‌పై ఫ్రాన్స్‌పై ఫ్రాన్స్‌కు ముందు చిన్న హాప్స్ పడిపోయాయి, అది యుద్ధ కాలానికి జర్మన్ల నుండి దాచబడినప్"&amp;"పుడు. ఫ్లైట్ ట్రయల్స్ 24 ఆగస్టు 1945 న తిరిగి ప్రారంభమయ్యాయి మరియు 1947 వరకు నడిచాయి, అయితే ఇప్పుడు వాడుకలో లేని రకానికి ఆసక్తి లేదు మరియు ఒక ఉదాహరణ మాత్రమే నిర్మించబడింది. [2] AB2 మరియు AB4 గా నియమించబడిన Aéronautique Navale యొక్క రెండు ఎస్కాడ్రిల్లెస్ 1"&amp;"939 చివరి మరియు 1940 ప్రారంభంలో LN.401/411 గా మార్చబడింది. AB2 నవంబర్ 1939 లో దాని మొదటి LN.401 డైవ్ బాంబర్‌లను అందుకుంది, AB4 LN.411 డైవ్ బాంబర్‌లను అందుకుంది. ఫిబ్రవరి 1940 నుండి వైమానిక దళం తిరస్కరించింది. వైమానిక దళం తిరస్కరించిన డైవ్ బాంబర్లు నేవీకి "&amp;"స్వాగతించే ఉపబల, ఎందుకంటే LN.401 యొక్క ఉత్పత్తి చాలా నెమ్మదిగా ఉంది. [3] జర్మన్ మోటరైజ్డ్ స్తంభాలు మరియు దళాల సాంద్రతలకు వ్యతిరేకంగా భూ దాడులలో ఫ్రాన్స్ యుద్ధంలో రెండూ పోరాటంలో ఈ రకాన్ని ఉపయోగించాయి. నష్టాలు భారీగా ఉన్నాయి. 19 న ఒక దాడి ఫలితంగా 20 డైవ్ బా"&amp;"ంబర్లలో 10 మంది నష్టపోవచ్చు, ప్రాణాలతో బయటపడిన ఏడుగురు ఏడుగురు విమానయానంగా ఉండటానికి తగినంతగా దెబ్బతిన్నారు. LN.401 మరియు LN.411 యొక్క ఉత్పత్తి రేటు నష్టాలను భర్తీ చేయడానికి సరిపోలేదు, మరియు ఒక నెలలో పోరాడిన ఒక నెలలో ఇద్దరు స్క్వాడ్రన్లు వారి బలానికి మూడి"&amp;"ంట రెండు వంతుల కోల్పోయారు. [4] జర్మనీతో యుద్ధ విరమణ తరువాత, లోయిర్-నీవ్పోర్ట్ డైవ్ బాంబర్లు సేవ నుండి రిటైర్ అయ్యారు మరియు ఇద్దరు ఎస్కాడ్రిల్లెస్ గ్లెన్-మార్టిన్ 167-ఎఫ్ స్థాయి బాంబర్‌తో తిరిగి అమర్చారు. రెండవ ప్రపంచ యుద్ధం యొక్క యుద్ధ విమానాల నుండి డేటా:"&amp;" వాల్యూమ్ ఎనిమిది బాంబర్లు మరియు నిఘా విమానం [5] సాధారణ లక్షణాలు పనితీరు ఆయుధాల సంబంధిత అభివృద్ధి విమానం పోల్చదగిన పాత్ర, కాన్ఫిగరేషన్ మరియు ERA సంబంధిత జాబితాలు")</f>
        <v>లోయిర్-నైపుర్ట్ LN.40 విమానం 1930 ల చివరలో ఏరోనావాలే కోసం ఫ్రెంచ్ నావికాదళ డైవ్-బాంబర్స్ యొక్క కుటుంబం, ఇది రెండవ ప్రపంచ యుద్ధంలో సేవలను చూసింది. 1932 మరియు 1936 మధ్య, ఫ్రెంచ్ నావికాదళం యొక్క ఏవియేషన్ ఆర్మ్ అయిన ఏరోపోర్ట్ నియోపోర్ట్ ని. 1933 లో న్యూపోర్ట్ కంపెనీ లోయిర్-నైపుర్ట్‌లోకి ప్రవేశించిన తరువాత దీనికి లోయిర్-నీవ్‌పోర్ట్ LN.140 గా పేరు మార్చబడింది. రెండు ప్రోటోటైప్‌లలో మొదటిది, LN.140-01, 12 మార్చి 1935 న ప్రయాణించబడింది, కాని జూలైలో క్రాష్ అయ్యింది a బలవంతంగా ల్యాండింగ్, మరమ్మతులు చేయబడలేదు. రెండవ నమూనా, LN.140-02తో విమాన పరీక్ష కొనసాగింది, అభివృద్ధి తరువాత, అది కూడా జూలై 1936 లో క్రాష్ అయ్యింది. అభివృద్ధి ప్రయత్నాలు LN.40 ప్రాజెక్టుపై కేంద్రీకృతమై ఉన్నాయి, ఇది LN.140 తో అనుభవం నుండి ప్రయోజనం పొందింది. కానీ ఇది కొత్త, మరియు ఏరోడైనమిక్‌గా మరింత శుద్ధి చేసిన డిజైన్, LN.140 యొక్క స్థిర మరియు ఉమ్మి అండర్ క్యారేజీని వెనుకకు ఉపసంహరించుకునే ప్రధాన గేర్ కాళ్ళతో భర్తీ చేస్తుంది మరియు రెండవ సిబ్బందితో పంపిణీ చేస్తుంది. 1937 రెండవ భాగంలో ఒక నమూనా కోసం ఒక ఆర్డర్ వచ్చింది, తరువాత విమానం క్యారియర్ బెర్న్ కోసం ఏడు ఉత్పత్తి విమానాలకు ఆర్డర్లు మరియు వైమానిక దళం కార్యాచరణ మూల్యాంకనం కోసం మరో మూడు ఉత్పత్తి. ఫ్రెంచ్ వైమానిక దళం LN.40 యొక్క భూమి-ఆధారిత ఉత్పన్నంపై ఆసక్తిని వ్యక్తం చేసింది, ఇది LN.41 ను నియమించింది. ఆరు డైవ్ బాంబర్ స్క్వాడ్రన్లను 18 విమానాలతో పాటు నిల్వలు చేయడానికి 184 కు ప్రారంభ ప్రణాళికలు ఉన్నాయి. ఈ నమూనా 6 జూలై 1938 న మొదటి విమానంలో, రెండవది జనవరి 1939 లో, మరియు మూడవది మేలో. ప్రీ-సిరీస్ LN.40 డైవ్ బాంబర్లలో నాలుగు జూలైలో పంపిణీ చేయబడ్డాయి మరియు ఇది విమానం క్యారియర్ బెర్న్ మీదుగా దాని క్యారియర్ ట్రయల్స్ ను దాటింది. ఏదేమైనా, విమాన పరీక్షలు డైవ్ బ్రేక్‌లు పనికిరావు అని కనుగొన్నాయి, ఇది విస్తరించిన ల్యాండింగ్ గేర్ తలుపులను ఎయిర్ బ్రేక్‌లుగా ఉపయోగించటానికి అనుకూలంగా తొలగించబడింది. LN.40 కూడా పూర్తి ఇంధన ట్యాంకులతో డైవింగ్ దాడులను నిర్వహించలేకపోయింది. వైమానిక దళానికి విమానం చాలా నెమ్మదిగా ఉంది, ఇది వేగవంతమైన డైవ్ బాంబర్ యొక్క అభివృద్ధిని అభ్యర్థించింది, ఇది లోయిర్-నైపుపోర్ట్ LN.42 అవుతుంది. [1] [2] జూలై 1939 లో, లోయిర్-నపుపోర్ట్ నావికాదళం కోసం 36 ln.401 ప్రొడక్షన్ డైవ్ బాంబర్లకు, మరియు సైన్యం కోసం 36 LN.411 విమానాల కోసం ఆదేశాలు అందుకున్నారు. LN.411 LN.401 కు దాదాపు సమానంగా ఉంటుంది, అరెస్టర్ హుక్, రెక్క మడత విధానం మరియు అత్యవసర ఫ్లోటేషన్ పరికరాల తొలగింపు మినహా. మొదటి LN.411 లు సెప్టెంబరులో పంపిణీ చేయబడ్డాయి, ఇది వైమానిక దళం నుండి 270 కి ఆర్డర్‌తో సమానంగా ఉంది, కాని అక్టోబర్లో అవి నిరాకరించబడ్డాయి మరియు LN.411 లను నేవీకి పంపారు. LN.401 యొక్క 690 HP (510 kW) హిస్పానో-స్యూజా 12xCRS ఇంజిన్‌కు 860 HP (640 kW) హిస్పానో-సూజా 12Y-31 ను ప్రత్యామ్నాయం చేయడం ద్వారా లోయిర్-నీవ్పోర్ట్ వేగవంతమైన సంస్కరణను అభివృద్ధి చేయడానికి ప్రయత్నించాడు. ఈ LN.402 18 నవంబర్ 1939 న తన మొదటి విమానంలో సాధించింది. మే 1940 లో ఫ్రెంచ్ ఓటమి మరియు ఈ క్రింది యుద్ధ విరమణ ద్వారా LN.402 యొక్క మరింత అభివృద్ధి నిరోధించబడింది. తుది అభివృద్ధి LN.42 విలోమ గల్ వింగ్ మరియు ఎలివేటర్ ఎండ్‌ప్లేట్‌లతో పంపిణీ చేయబడింది మరియు మరింత శక్తివంతమైన 1,100 HP (820 kW) హిస్పానో-సుయిజా 12Y-51 ఇంజిన్‌ను ఉపయోగించింది, కానీ రెండవ ప్రపంచ యుద్ధానికి చాలా ఆలస్యం 1940 లో ఫ్రాన్స్‌పై ఫ్రాన్స్‌పై ఫ్రాన్స్‌కు ముందు చిన్న హాప్స్ పడిపోయాయి, అది యుద్ధ కాలానికి జర్మన్ల నుండి దాచబడినప్పుడు. ఫ్లైట్ ట్రయల్స్ 24 ఆగస్టు 1945 న తిరిగి ప్రారంభమయ్యాయి మరియు 1947 వరకు నడిచాయి, అయితే ఇప్పుడు వాడుకలో లేని రకానికి ఆసక్తి లేదు మరియు ఒక ఉదాహరణ మాత్రమే నిర్మించబడింది. [2] AB2 మరియు AB4 గా నియమించబడిన Aéronautique Navale యొక్క రెండు ఎస్కాడ్రిల్లెస్ 1939 చివరి మరియు 1940 ప్రారంభంలో LN.401/411 గా మార్చబడింది. AB2 నవంబర్ 1939 లో దాని మొదటి LN.401 డైవ్ బాంబర్‌లను అందుకుంది, AB4 LN.411 డైవ్ బాంబర్‌లను అందుకుంది. ఫిబ్రవరి 1940 నుండి వైమానిక దళం తిరస్కరించింది. వైమానిక దళం తిరస్కరించిన డైవ్ బాంబర్లు నేవీకి స్వాగతించే ఉపబల, ఎందుకంటే LN.401 యొక్క ఉత్పత్తి చాలా నెమ్మదిగా ఉంది. [3] జర్మన్ మోటరైజ్డ్ స్తంభాలు మరియు దళాల సాంద్రతలకు వ్యతిరేకంగా భూ దాడులలో ఫ్రాన్స్ యుద్ధంలో రెండూ పోరాటంలో ఈ రకాన్ని ఉపయోగించాయి. నష్టాలు భారీగా ఉన్నాయి. 19 న ఒక దాడి ఫలితంగా 20 డైవ్ బాంబర్లలో 10 మంది నష్టపోవచ్చు, ప్రాణాలతో బయటపడిన ఏడుగురు ఏడుగురు విమానయానంగా ఉండటానికి తగినంతగా దెబ్బతిన్నారు. LN.401 మరియు LN.411 యొక్క ఉత్పత్తి రేటు నష్టాలను భర్తీ చేయడానికి సరిపోలేదు, మరియు ఒక నెలలో పోరాడిన ఒక నెలలో ఇద్దరు స్క్వాడ్రన్లు వారి బలానికి మూడింట రెండు వంతుల కోల్పోయారు. [4] జర్మనీతో యుద్ధ విరమణ తరువాత, లోయిర్-నీవ్పోర్ట్ డైవ్ బాంబర్లు సేవ నుండి రిటైర్ అయ్యారు మరియు ఇద్దరు ఎస్కాడ్రిల్లెస్ గ్లెన్-మార్టిన్ 167-ఎఫ్ స్థాయి బాంబర్‌తో తిరిగి అమర్చారు. రెండవ ప్రపంచ యుద్ధం యొక్క యుద్ధ విమానాల నుండి డేటా: వాల్యూమ్ ఎనిమిది బాంబర్లు మరియు నిఘా విమానం [5] సాధారణ లక్షణాలు పనితీరు ఆయుధాల సంబంధిత అభివృద్ధి విమానం పోల్చదగిన పాత్ర, కాన్ఫిగరేషన్ మరియు ERA సంబంధిత జాబితాలు</v>
      </c>
      <c r="E5" s="1" t="s">
        <v>191</v>
      </c>
      <c r="F5" s="1" t="str">
        <f>IFERROR(__xludf.DUMMYFUNCTION("GOOGLETRANSLATE(E:E, ""en"", ""te"")"),"డైవ్ బాంబర్")</f>
        <v>డైవ్ బాంబర్</v>
      </c>
      <c r="G5" s="1" t="s">
        <v>192</v>
      </c>
      <c r="H5" s="1" t="str">
        <f>IFERROR(__xludf.DUMMYFUNCTION("GOOGLETRANSLATE(G:G, ""en"", ""te"")"),"Sncao")</f>
        <v>Sncao</v>
      </c>
      <c r="I5" s="2" t="s">
        <v>193</v>
      </c>
      <c r="M5" s="4">
        <v>14067.0</v>
      </c>
      <c r="N5" s="1">
        <v>1939.0</v>
      </c>
      <c r="O5" s="1">
        <v>68.0</v>
      </c>
      <c r="P5" s="1" t="s">
        <v>194</v>
      </c>
      <c r="Q5" s="1">
        <v>1.0</v>
      </c>
      <c r="R5" s="1" t="s">
        <v>195</v>
      </c>
      <c r="S5" s="1" t="s">
        <v>196</v>
      </c>
      <c r="T5" s="1" t="s">
        <v>197</v>
      </c>
      <c r="U5" s="1" t="s">
        <v>198</v>
      </c>
      <c r="V5" s="1" t="s">
        <v>199</v>
      </c>
      <c r="W5" s="1" t="s">
        <v>200</v>
      </c>
      <c r="X5" s="1" t="s">
        <v>201</v>
      </c>
      <c r="Y5" s="1" t="s">
        <v>202</v>
      </c>
      <c r="Z5" s="1" t="s">
        <v>203</v>
      </c>
      <c r="AA5" s="1" t="s">
        <v>204</v>
      </c>
      <c r="AB5" s="1" t="s">
        <v>205</v>
      </c>
      <c r="AD5" s="1" t="s">
        <v>206</v>
      </c>
      <c r="AE5" s="1" t="s">
        <v>207</v>
      </c>
      <c r="AM5" s="1" t="s">
        <v>208</v>
      </c>
      <c r="AQ5" s="1">
        <v>1940.0</v>
      </c>
      <c r="AR5" s="1" t="s">
        <v>209</v>
      </c>
      <c r="AS5" s="1" t="s">
        <v>210</v>
      </c>
      <c r="AT5" s="1" t="s">
        <v>211</v>
      </c>
    </row>
    <row r="6">
      <c r="A6" s="1" t="s">
        <v>212</v>
      </c>
      <c r="B6" s="1" t="str">
        <f>IFERROR(__xludf.DUMMYFUNCTION("GOOGLETRANSLATE(A:A, ""en"", ""te"")"),"IAR-12")</f>
        <v>IAR-12</v>
      </c>
      <c r="C6" s="1" t="s">
        <v>213</v>
      </c>
      <c r="D6" s="1" t="str">
        <f>IFERROR(__xludf.DUMMYFUNCTION("GOOGLETRANSLATE(C:C, ""en"", ""te"")"),"IAR 12 అనేది రొమేనియన్ లో-వింగ్ మోనోప్లేన్ ఫైటర్-ట్రైనర్ విమానం, ఇది రెండవ ప్రపంచ యుద్ధానికి ముందు రూపొందించబడింది. బ్రాసోవ్ వద్ద రూపొందించిన మొదటి ఫైటర్ యొక్క వైఫల్యం I.A.R. యొక్క శక్తివంతమైన బృందాన్ని నిరుత్సాహపరచలేదు. పనిచేస్తుంది. C.V. యొక్క రెండవ నమూ"&amp;"నాకు ముందే. 11 ఫైటర్ పోటీ నుండి అనర్హులు, దాని వారసుడి యొక్క మొదటి వివరాలను అప్పటికే ఇంజనీర్-ఇన్-చీఫ్ ఎలీ కరాఫోలి పేర్కొన్నారు. విస్తరించిన చుక్కానితో కూడిన కొత్త తోక తప్పనిసరిగా అదే ఫ్యూజ్‌లేజ్‌కు అమర్చబడింది, ఇది మరింత సాంప్రదాయిక రూపాన్ని ఇస్తుంది మరియ"&amp;"ు విమానంలో మెరుగైన నియంత్రణను అందిస్తుంది. పర్యవసానంగా, మొత్తం ఎత్తు మీటర్ కంటే ఎక్కువ పెరిగింది, అనగా, అసలు పరిమాణంలో 40%. IAR 11 డిజైన్ మాదిరిగా కాకుండా, వింగ్టిప్స్ గుండ్రంగా ఉన్నాయి, మరియు స్పాన్ కూడా పెరిగింది, C.V. యొక్క అసలు 18.20 m2 (195.9 చదరపు అ"&amp;"డుగులు) తో పోలిస్తే 19.80 m2 (213.1 చదరపు అడుగులు) రెక్కల ప్రాంతాన్ని ఇచ్చింది. 11. విమానం తారుమారు చేసినట్లయితే పైలట్‌ను రక్షించడానికి కాక్‌పిట్ వెనుక దాని పైభాగంలో ఇన్‌స్టాల్ చేయబడిన మైనస్ వెంచూరి-ట్యూబ్‌తో యాంటీ-క్రాష్ పైలాన్ కనిపించింది. కొత్త విమానం "&amp;"కోసం ఎంచుకున్న పవర్‌ప్లాంట్, I.A.R. 12, మళ్ళీ లోరైన్-డైట్రిచ్ 12EB, ఇది 450 H.P. (336 kW) 1,900 R.P.M. వద్ద, మొదటి C.V. 11. అయితే, పెరిగిన ఏరోడైనమిక్ డ్రాగ్ కారణంగా, భూస్థాయిలో గరిష్ట వేగం 294 కిమీ/గం (183 mph) కు తగ్గింది. ఈ అసంతృప్తికరమైన ఫలితం, ప్రారంభ"&amp;" పరీక్ష విమానాల సమయంలో అనుభవించిన పేలవమైన నిర్వహణ లక్షణాలతో కలిపి, కరాఫోలిని నిర్మించటానికి మరియు నిర్మాణాన్ని మెరుగుపరచడానికి మరియు కొత్త ఇంజిన్‌ను ప్రయత్నించడానికి, అదే ఫ్యూజ్‌లేజ్‌కు అమర్చబడి, మరింత సాంప్రదాయిక రూపాన్ని ఇస్తుంది మరియు విమానంలో మెరుగైన "&amp;"నియంత్రణను అందిస్తుంది. విమానం తారుమారు చేసినట్లయితే పైలట్‌ను రక్షించడానికి కాక్‌పిట్ వెనుక దాని పైభాగంలో ఇన్‌స్టాల్ చేయబడిన మైనస్ వెంచూరి-ట్యూబ్‌తో యాంటీ-క్రాష్ పైలాన్ కనిపించింది. సి.వి. 11 సి 1 సిపిటి ప్రాణాలను కాపాడవచ్చు. డిసెంబర్ 1931 ప్రారంభంలో ఆ ప్"&amp;"రాణాంతక రోజున పోపెస్కు. [1] సాధారణ లక్షణాల నుండి డేటా పోల్చదగిన పాత్ర, కాన్ఫిగరేషన్ మరియు యుగం యొక్క ఆయుధ సంబంధిత అభివృద్ధి విమానం")</f>
        <v>IAR 12 అనేది రొమేనియన్ లో-వింగ్ మోనోప్లేన్ ఫైటర్-ట్రైనర్ విమానం, ఇది రెండవ ప్రపంచ యుద్ధానికి ముందు రూపొందించబడింది. బ్రాసోవ్ వద్ద రూపొందించిన మొదటి ఫైటర్ యొక్క వైఫల్యం I.A.R. యొక్క శక్తివంతమైన బృందాన్ని నిరుత్సాహపరచలేదు. పనిచేస్తుంది. C.V. యొక్క రెండవ నమూనాకు ముందే. 11 ఫైటర్ పోటీ నుండి అనర్హులు, దాని వారసుడి యొక్క మొదటి వివరాలను అప్పటికే ఇంజనీర్-ఇన్-చీఫ్ ఎలీ కరాఫోలి పేర్కొన్నారు. విస్తరించిన చుక్కానితో కూడిన కొత్త తోక తప్పనిసరిగా అదే ఫ్యూజ్‌లేజ్‌కు అమర్చబడింది, ఇది మరింత సాంప్రదాయిక రూపాన్ని ఇస్తుంది మరియు విమానంలో మెరుగైన నియంత్రణను అందిస్తుంది. పర్యవసానంగా, మొత్తం ఎత్తు మీటర్ కంటే ఎక్కువ పెరిగింది, అనగా, అసలు పరిమాణంలో 40%. IAR 11 డిజైన్ మాదిరిగా కాకుండా, వింగ్టిప్స్ గుండ్రంగా ఉన్నాయి, మరియు స్పాన్ కూడా పెరిగింది, C.V. యొక్క అసలు 18.20 m2 (195.9 చదరపు అడుగులు) తో పోలిస్తే 19.80 m2 (213.1 చదరపు అడుగులు) రెక్కల ప్రాంతాన్ని ఇచ్చింది. 11. విమానం తారుమారు చేసినట్లయితే పైలట్‌ను రక్షించడానికి కాక్‌పిట్ వెనుక దాని పైభాగంలో ఇన్‌స్టాల్ చేయబడిన మైనస్ వెంచూరి-ట్యూబ్‌తో యాంటీ-క్రాష్ పైలాన్ కనిపించింది. కొత్త విమానం కోసం ఎంచుకున్న పవర్‌ప్లాంట్, I.A.R. 12, మళ్ళీ లోరైన్-డైట్రిచ్ 12EB, ఇది 450 H.P. (336 kW) 1,900 R.P.M. వద్ద, మొదటి C.V. 11. అయితే, పెరిగిన ఏరోడైనమిక్ డ్రాగ్ కారణంగా, భూస్థాయిలో గరిష్ట వేగం 294 కిమీ/గం (183 mph) కు తగ్గింది. ఈ అసంతృప్తికరమైన ఫలితం, ప్రారంభ పరీక్ష విమానాల సమయంలో అనుభవించిన పేలవమైన నిర్వహణ లక్షణాలతో కలిపి, కరాఫోలిని నిర్మించటానికి మరియు నిర్మాణాన్ని మెరుగుపరచడానికి మరియు కొత్త ఇంజిన్‌ను ప్రయత్నించడానికి, అదే ఫ్యూజ్‌లేజ్‌కు అమర్చబడి, మరింత సాంప్రదాయిక రూపాన్ని ఇస్తుంది మరియు విమానంలో మెరుగైన నియంత్రణను అందిస్తుంది. విమానం తారుమారు చేసినట్లయితే పైలట్‌ను రక్షించడానికి కాక్‌పిట్ వెనుక దాని పైభాగంలో ఇన్‌స్టాల్ చేయబడిన మైనస్ వెంచూరి-ట్యూబ్‌తో యాంటీ-క్రాష్ పైలాన్ కనిపించింది. సి.వి. 11 సి 1 సిపిటి ప్రాణాలను కాపాడవచ్చు. డిసెంబర్ 1931 ప్రారంభంలో ఆ ప్రాణాంతక రోజున పోపెస్కు. [1] సాధారణ లక్షణాల నుండి డేటా పోల్చదగిన పాత్ర, కాన్ఫిగరేషన్ మరియు యుగం యొక్క ఆయుధ సంబంధిత అభివృద్ధి విమానం</v>
      </c>
      <c r="E6" s="1" t="s">
        <v>214</v>
      </c>
      <c r="F6" s="1" t="str">
        <f>IFERROR(__xludf.DUMMYFUNCTION("GOOGLETRANSLATE(E:E, ""en"", ""te"")"),"ఫైటర్-ట్రైనర్ విమానం")</f>
        <v>ఫైటర్-ట్రైనర్ విమానం</v>
      </c>
      <c r="G6" s="1" t="s">
        <v>215</v>
      </c>
      <c r="H6" s="1" t="str">
        <f>IFERROR(__xludf.DUMMYFUNCTION("GOOGLETRANSLATE(G:G, ""en"", ""te"")"),"ఇండస్ట్రియల్ ఏరోనాటిక్ రోమా")</f>
        <v>ఇండస్ట్రియల్ ఏరోనాటిక్ రోమా</v>
      </c>
      <c r="I6" s="1" t="s">
        <v>216</v>
      </c>
      <c r="M6" s="1">
        <v>1933.0</v>
      </c>
      <c r="Q6" s="1" t="s">
        <v>217</v>
      </c>
      <c r="R6" s="1" t="s">
        <v>218</v>
      </c>
      <c r="S6" s="1" t="s">
        <v>219</v>
      </c>
      <c r="T6" s="1" t="s">
        <v>220</v>
      </c>
      <c r="U6" s="1" t="s">
        <v>221</v>
      </c>
      <c r="V6" s="1" t="s">
        <v>222</v>
      </c>
      <c r="W6" s="1" t="s">
        <v>223</v>
      </c>
      <c r="X6" s="1" t="s">
        <v>224</v>
      </c>
      <c r="Y6" s="1" t="s">
        <v>225</v>
      </c>
      <c r="AA6" s="1" t="s">
        <v>226</v>
      </c>
      <c r="AF6" s="1" t="s">
        <v>227</v>
      </c>
      <c r="AG6" s="1" t="s">
        <v>228</v>
      </c>
      <c r="AO6" s="1" t="s">
        <v>229</v>
      </c>
      <c r="AR6" s="1">
        <v>1.0</v>
      </c>
    </row>
    <row r="7">
      <c r="A7" s="1" t="s">
        <v>230</v>
      </c>
      <c r="B7" s="1" t="str">
        <f>IFERROR(__xludf.DUMMYFUNCTION("GOOGLETRANSLATE(A:A, ""en"", ""te"")"),"AVIA BH-20")</f>
        <v>AVIA BH-20</v>
      </c>
      <c r="C7" s="1" t="s">
        <v>231</v>
      </c>
      <c r="D7" s="1" t="str">
        <f>IFERROR(__xludf.DUMMYFUNCTION("GOOGLETRANSLATE(C:C, ""en"", ""te"")"),"AVIA BH-20 అనేది 1924 లో చెకోస్లోవేకియాలో నిర్మించిన సివిల్ ట్రైనర్ విమానం. ఇది సాంప్రదాయిక కాన్ఫిగరేషన్ యొక్క సింగిల్-బే, అన్‌స్టాగర్డ్ బైప్లేన్. రెక్కలు సగం-స్పాన్ వద్ద ఎన్-స్ట్రట్స్‌తో కలుపుతారు. పైలట్ మరియు బోధకుడు సమిష్టి, ఓపెన్ కాక్‌పిట్స్‌లో కూర్చు"&amp;"న్నారు. సాధారణ లక్షణాల పనితీరు")</f>
        <v>AVIA BH-20 అనేది 1924 లో చెకోస్లోవేకియాలో నిర్మించిన సివిల్ ట్రైనర్ విమానం. ఇది సాంప్రదాయిక కాన్ఫిగరేషన్ యొక్క సింగిల్-బే, అన్‌స్టాగర్డ్ బైప్లేన్. రెక్కలు సగం-స్పాన్ వద్ద ఎన్-స్ట్రట్స్‌తో కలుపుతారు. పైలట్ మరియు బోధకుడు సమిష్టి, ఓపెన్ కాక్‌పిట్స్‌లో కూర్చున్నారు. సాధారణ లక్షణాల పనితీరు</v>
      </c>
      <c r="E7" s="1" t="s">
        <v>232</v>
      </c>
      <c r="F7" s="1" t="str">
        <f>IFERROR(__xludf.DUMMYFUNCTION("GOOGLETRANSLATE(E:E, ""en"", ""te"")"),"సివిల్ ట్రైనర్")</f>
        <v>సివిల్ ట్రైనర్</v>
      </c>
      <c r="G7" s="1" t="s">
        <v>233</v>
      </c>
      <c r="H7" s="1" t="str">
        <f>IFERROR(__xludf.DUMMYFUNCTION("GOOGLETRANSLATE(G:G, ""en"", ""te"")"),"ఏవియా")</f>
        <v>ఏవియా</v>
      </c>
      <c r="I7" s="2" t="s">
        <v>234</v>
      </c>
      <c r="J7" s="1" t="s">
        <v>235</v>
      </c>
      <c r="K7" s="1" t="str">
        <f>IFERROR(__xludf.DUMMYFUNCTION("GOOGLETRANSLATE(J:J, ""en"", ""te"")"),"పావెల్ బెనెస్ మరియు మిరోస్లావ్ హజ్న్")</f>
        <v>పావెల్ బెనెస్ మరియు మిరోస్లావ్ హజ్న్</v>
      </c>
      <c r="L7" s="1" t="s">
        <v>236</v>
      </c>
      <c r="M7" s="1">
        <v>1924.0</v>
      </c>
      <c r="O7" s="1">
        <v>1.0</v>
      </c>
      <c r="Q7" s="1" t="s">
        <v>237</v>
      </c>
      <c r="R7" s="1" t="s">
        <v>238</v>
      </c>
      <c r="S7" s="1" t="s">
        <v>239</v>
      </c>
      <c r="U7" s="1" t="s">
        <v>240</v>
      </c>
      <c r="V7" s="1" t="s">
        <v>241</v>
      </c>
      <c r="W7" s="1" t="s">
        <v>242</v>
      </c>
      <c r="X7" s="1" t="s">
        <v>243</v>
      </c>
      <c r="Y7" s="1" t="s">
        <v>244</v>
      </c>
      <c r="AA7" s="1" t="s">
        <v>245</v>
      </c>
      <c r="AL7" s="1" t="s">
        <v>246</v>
      </c>
    </row>
    <row r="8">
      <c r="A8" s="1" t="s">
        <v>247</v>
      </c>
      <c r="B8" s="1" t="str">
        <f>IFERROR(__xludf.DUMMYFUNCTION("GOOGLETRANSLATE(A:A, ""en"", ""te"")"),"సోకాటా టిబిఎం")</f>
        <v>సోకాటా టిబిఎం</v>
      </c>
      <c r="C8" s="1" t="s">
        <v>248</v>
      </c>
      <c r="D8" s="1" t="str">
        <f>IFERROR(__xludf.DUMMYFUNCTION("GOOGLETRANSLATE(C:C, ""en"", ""te"")"),"సోకాటా టిబిఎం (ఇప్పుడు దాహెర్ టిబిఎం) అనేది అధిక-పనితీరు గల సింగిల్-ఇంజిన్ టర్బోప్రాప్ బిజినెస్ మరియు డాహెర్ తయారుచేసిన యుటిలిటీ లైట్ విమానాల కుటుంబం. ఇది మొదట అమెరికన్ మూనీ ఎయిర్‌ప్లేన్ కంపెనీ మరియు ఫ్రెంచ్ లైట్ ఎయిర్‌క్రాఫ్ట్ తయారీదారు సోకాటా మధ్య సహకార"&amp;"ంతో అభివృద్ధి చేయబడింది. TBM కుటుంబం యొక్క రూపకల్పన మూనీ 301 నుండి ఉద్భవించింది, ఇది 1980 ల ప్రారంభంలో అభివృద్ధి చెందిన తక్కువ శక్తితో కూడిన మరియు చిన్న ప్రోటోటైప్ మూనీ. ఫ్రెంచ్ యజమానులు మూనీ కొనుగోలు చేసిన తరువాత, మూనీ మరియు సోకాటా కొత్త, విస్తరించిన టర్"&amp;"బోప్రాప్ డిజైన్‌ను అభివృద్ధి చేయడం మరియు తయారు చేయడం కోసం జాయింట్ వెంచర్‌ను ప్రారంభించారు, దీనిని టిబిఎం 700 గా నియమించారు. డిజైన్ యొక్క వేగం, ఎత్తు మరియు విశ్వసనీయతకు ప్రాధాన్యత ఇవ్వబడింది. 1990 లో మార్కెట్లోకి ప్రవేశించిన తరువాత, ఉత్పత్తిలోకి ప్రవేశించి"&amp;"న మొదటి అధిక-పనితీరు గల సింగిల్-ఇంజిన్ ప్యాసింజర్/కార్గో విమానం ఇది. [2] ప్రారంభించిన కొద్దికాలానికే, టిబిఎం 700 మార్కెట్ విజయం, ఇది బహుళ వేరియంట్లు మరియు మెరుగైన మోడళ్ల ఉత్పత్తికి దారితీసింది, తరచూ మరింత శక్తివంతమైన ఇంజన్లు మరియు కొత్త ఏవియానిక్‌లను కలుప"&amp;"ుతుంది. TBM 850 అనేది TBM 700N కు కేటాయించిన ఉత్పత్తి పేరు, ఇది ఒకే ప్రాట్ &amp; విట్నీ PT6A-66D చేత శక్తినిచ్చే విమానం యొక్క మెరుగైన వెర్షన్. మార్చి 2014 లో, టిబిఎం 900 గా విక్రయించబడిన టిబిఎం 700 ఎన్ యొక్క ఏరోడైనమిక్‌గా శుద్ధి చేసిన వెర్షన్ అందుబాటులో ఉంది."&amp;" [3] 1980 ల ప్రారంభంలో, టెక్సాస్‌లోని కెర్ర్విల్లేకు చెందిన మూనీ ఎయిర్‌ప్లేన్ కంపెనీ ఆరు సీట్ల ఒత్తిడితో కూడిన తేలికపాటి విమానాలను రూపొందించింది, ఇది ఒకే 360 హెచ్‌పి (268 కిలోవాట్) పిస్టన్ ఇంజిన్‌తో నడిచింది, వారు మూనీ 301 ను నియమించారు. 7 ఏప్రిల్ 1983 న,"&amp;" ప్రోటోటైప్ 301 దాని తొలి విమానాన్ని నిర్వహించింది. [4] 1985 లో, మూనీ ఎయిర్క్రాఫ్ట్ కంపెనీని కొత్త ఫ్రెంచ్ యజమానులు కొనుగోలు చేశారు, వారు 301 పరుగుల యొక్క మరింత అభివృద్ధిపై ఆసక్తిని కనబరిచారు. ఫాస్ట్ పర్సనల్ ట్రాన్స్‌పోర్ట్ మరియు లైట్ కార్గో విధులను కలిగి"&amp;" ఉన్న ఉద్దేశ్యంతో నిర్మించిన ఆప్టిమైజ్డ్ సింగిల్-ఇంజిన్ విమానాల కోసం మార్కెట్ స్థానం, పిస్టన్-శక్తితో కూడిన 301 ను ఈ సముచిత స్థానాన్ని సంతృప్తి పరచడానికి సంభావ్య ప్రారంభ బిందువుగా గుర్తించింది. [2] దీని ప్రకారం, 301 యొక్క టర్బోప్రాప్-శక్తితో పనిచేసే ఉత్పన"&amp;"్నాన్ని ఉత్పత్తి చేసే అంశంపై మూనీ మరియు సోకాటా మధ్య చర్చలు ప్రారంభమయ్యాయి. [4] ఈ చర్చల నుండి ఉద్భవించిన ఉత్పత్తి కొత్త డిజైన్, దీనిని టిబిఎం 700 అని పిలుస్తారు, ఇది అసలు 301 కన్నా చాలా బరువుగా ఉంది, అయితే అందుబాటులో ఉన్న శక్తితో రెండు రెట్లు ఎక్కువ. హోదా "&amp;"యొక్క ఉపసర్గ, టిబిఎం, ""టిబి"" అనే అక్షరాల నుండి ఉద్భవించింది, ఇది టార్బ్స్, ఫ్రెంచ్ నగరం, ఇందులో సోకాటా ఉన్న ఫ్రెంచ్ నగరం, ""M"" మూనీ. [4] దాని గర్భం సమయంలో, అనేక విమానయాన సంస్థలు అటువంటి విమానం అభివృద్ధిని అధ్యయనం చేశాయి లేదా పరిశీలిస్తున్నాయి, vision హ"&amp;"ించిన టిబిఎం 700 ఉత్పత్తిలోకి ప్రవేశించిన మొదటి అధిక-పనితీరు గల సింగిల్-ఇంజిన్ ప్రయాణీకుడు/కార్గో విమానాలు. ప్రారంభం నుండి, డిజైన్ కోసం కీలక పనితీరు ప్రమాణాలు స్థాపించబడ్డాయి, TBM 700 ఇతర సింగిల్-ఇంజిన్డ్ తోటివారిలో అసమాన వేగం/ఎత్తు కలయికను కలిగి ఉండగా, అ"&amp;"ధిక స్థాయి విశ్వసనీయతను కోరుతూ. [2] పర్యవసానంగా, జూన్ 1987 లో, టిబిఎం ఇంటర్నేషనల్ అనే జాయింట్ వెంచర్ టిబిఎం 700 డిజైన్ అభివృద్ధిని పూర్తి చేయాలనే లక్ష్యంతో స్థాపించబడింది మరియు కొత్త విమానాల తయారీని నిర్వహించడం; జాయింట్ వెంచర్ యొక్క యాజమాన్యం మూనీ మరియు స"&amp;"ోకాటా యొక్క మాతృ సంస్థ Aérospatiale మధ్య విభజించబడింది. అమెరికన్ మార్కెట్‌ను తీర్చడానికి, మరియు మరొకటి టార్బెస్‌లోని సోకాటా ఫ్యాక్టరీలో ఉంది, ఇది ప్రపంచవ్యాప్తంగా వినియోగదారుల కోసం విమానాలను ఉత్పత్తి చేయడానికి సిద్ధంగా ఉంది. [2] ఏదేమైనా, 1980 ల చివరలో మరి"&amp;"యు 1990 ల ప్రారంభంలో, మూనీ నిరంతర ఆర్థిక కొరతతో బాధపడ్డాడు; పర్యవసానంగా, మే 1991 లో, మూనీ జాయింట్ వెంచర్‌లో పాల్గొనకుండా వైదొలగాలని ఎంచుకున్నాడు, సోకాటాను ఈ కార్యక్రమంలో పాల్గొన్న ప్రాధమిక సంస్థగా వదిలివేసింది. [4] 14 జూలై 1988 న, మొదటి టిబిఎం 700 ప్రోటోట"&amp;"ైప్ రకం యొక్క తొలి విమానాన్ని నిర్వహించింది. 31 జనవరి 1990 న, ఫ్రెంచ్ అధికారుల నుండి రకం ధృవీకరణ పొందబడింది; దీని తరువాత 28 ఆగస్టు 1990 న యుఎస్ ఫెడరల్ ఏవియేషన్ అడ్మినిస్ట్రేషన్ (FAA) ధృవీకరణను ఇవ్వడం జరిగింది. [4] 1990 ప్రారంభంలో, TBM 700 యొక్క మొదటి డెలి"&amp;"వరీ సంభవించింది; 50 విమానాల మొదటి ప్రొడక్షన్ బ్యాచ్ దాదాపు తక్షణమే అమ్ముడైంది. ఆపరేటర్లు మరియు పైలట్ల నుండి వచ్చిన ప్రారంభ అభిప్రాయం సాధారణంగా కొత్త విమానం యొక్క సామర్థ్యాల గురించి సానుకూలంగా ఉంటుంది, తరచూ దాని వేగం మరియు ఉదార ​​శక్తి మార్జిన్‌లను ఇతర లక్"&amp;"షణాలలో ప్రశంసిస్తుంది. [2] ఏరోస్పేస్ పబ్లికేషన్ ఫ్లయింగ్ ప్రకారం, టిబిఎం 700 మార్కెట్లో వేగంగా ప్రాచుర్యం పొందింది మరియు దాని స్వంత యోగ్యతపై మంచి విమానాలు, విమానానికి సోకాటా అందించిన సేవలు మరియు సహాయక సౌకర్యాలు బలహీనత యొక్క ప్రారంభ స్థానం. [2] ప్రారంభంలో,"&amp;" కస్టమర్లు విడి భాగాలు మరియు ఇతర సేవలను సంపాదించడంలో చాలా ఆలస్యాన్ని ఎదుర్కొంటారు; TBM 700 కోసం అమ్మకాల మద్దతుపై ప్రతికూల అభిప్రాయం 1990 లలో అమ్మకాలలో తిరోగమనానికి కారణమని చెప్పబడింది. సమర్థవంతమైన మద్దతు మౌలిక సదుపాయాల యొక్క క్లిష్టమైన ప్రాముఖ్యతను గుర్తి"&amp;"ంచిన సోకాటా, ఈ రకానికి ప్రపంచవ్యాప్త మద్దతును మెరుగుపరచడంలో భారీగా పెట్టుబడులు పెట్టాలని నిర్ణయించుకుంది; మూడవ పార్టీలపై మరియు ఇతర సంస్థలతో భాగస్వామ్య ఏర్పాట్లపై మాత్రమే ఆధారపడటానికి బదులుగా, సంస్థ వారి స్వంత సౌకర్యాలను అభివృద్ధి చేసింది. [2] సోకాటా ఫ్లోర"&amp;"ిడాలో తన సొంత సేవా కేంద్రాన్ని ప్రారంభించింది, అలాగే టిబిఎం 700 కోసం అమ్మకాలు మరియు సేవలు రెండింటికీ సామర్థ్యం ఉన్న పంపిణీదారుల నెట్‌వర్క్‌ను ఏర్పాటు చేసింది. పర్యవసానంగా, 1990 ల చివరలో, ఉత్తర అమెరికా మార్కెట్లో రకం అమ్మకాలు నాటకీయంగా పెరిగాయి. [2] ప్రారం"&amp;"భంలో, TBM 700 అనేక విభిన్న ఆకృతీకరణలు మరియు మోడళ్లలో లభించింది. గరిష్ట టేకాఫ్ బరువును 6,578 నుండి 7,394 ఎల్బి (2,984 నుండి 3,354 కిలోలు) కు పెంచిన టిబిఎం 700 సి 2 పరిచయం, ఆపరేటర్లు పూర్తిగా నిండిన ఇంధన ట్యాంకులు మరియు గరిష్ట క్యాబిన్ ఆక్రమణతో ఎగరడానికి వీ"&amp;"లు కల్పించింది, బరువు తగ్గిన రెండింటి మధ్య రాజీపడటానికి బదులుగా గరిష్ట క్యాబిన్ ఆక్రమణ. ఈ మోడల్‌పై చేసిన మార్పులలో వెనుక పీడన బల్క్‌హెడ్ యొక్క సామాను కంపార్ట్మెంట్ వెనుక భాగంలో, వింగ్ మరియు ల్యాండింగ్ గేర్ యొక్క బలోపేతం మరియు 20 గ్రాముల వరకు సీట్ క్రాష్‌వ"&amp;"ర్త్ ధృవీకరణ అధిక బరువుతో ఎత్తైన స్టాల్ వేగానికి అనుగుణంగా ఉంటుంది. అదే సమయంలో, సోకాటా విమానం యొక్క లోపలి భాగాన్ని తిరిగి రూపకల్పన చేయాలని నిర్ణయించుకుంది, అమరికలు మరియు ముగింపు పరంగా, కొత్త ఇంటిగ్రేటెడ్ పర్యావరణ నియంత్రణ వ్యవస్థను స్వీకరించడంతో పాటు, ప్ర"&amp;"యాణీకుల సౌకర్య స్థాయిలను మెరుగుపరచడానికి. [2] TBM 850 అనేది TBM 700N యొక్క ఉత్పత్తి పేరు, ఇది సింగిల్ ప్రాట్ &amp; విట్నీ PT6A-66D ఇంజిన్ చేత శక్తినిచ్చే విమానం యొక్క మెరుగైన వెర్షన్, ఇది ఫ్లాట్ 850 SHP (634 kW) వద్ద రేట్ చేయబడింది. TBM 850 టేకాఫ్ మరియు ల్యాం"&amp;"డింగ్ కోసం 700 SHP (522 kW) కు పరిమితం చేయబడింది; ఏదేమైనా, క్రూయిజ్ ఫ్లైట్ సమయంలో, ఇంజిన్ శక్తిని 850 SHP (634 kW) కు పెంచవచ్చు; ఈ అదనపు శక్తి విమానం TBM 700 మోడళ్ల కంటే ఎక్కువ క్రూజింగ్ వేగాన్ని అందిస్తుంది, ముఖ్యంగా అధిక ఎత్తులో (ఫ్లాట్-రేటింగ్ కారణంగా)"&amp;". TBM 850 యొక్క బయటి రూపం ప్రామాణిక TBM 700 మాదిరిగానే ఉంది. TBM 850 1,520 నాటికల్ మైళ్ళు (2,820 కిమీ) యొక్క సాధారణ పరిధిని కలిగి ఉంది. 2008 మోడల్‌తో ప్రారంభించి, TBM 850 గార్మిన్ G1000 ఇంటిగ్రేటెడ్ ఫ్లైట్ డెక్‌తో ప్రామాణిక పరికరాలుగా అమర్చబడి ఉంది. [6] 2"&amp;"014 లో, టిబిఎం 900 గా విక్రయించబడిన విమానం యొక్క మెరుగైన సంస్కరణ ప్రవేశపెట్టబడింది, ఇందులో 26 వ్యక్తిగత మార్పులు ఉన్నాయి, వీటిలో అంతర్గత రూపకల్పన చేయబడిన వింగ్లెట్స్, పున es రూపకల్పన చేయబడిన గాలి తీసుకోవడం మరియు ఐదు బ్లేడ్ హార్ట్జెల్-నిర్మిత ప్రొపెల్లర్ అ"&amp;"మరికలు ఉన్నాయి. , మెరుగైన ఏరోడైనమిక్స్ మరియు పనితీరును అందించే లక్ష్యంతో. [7] పదునైన స్ట్రేక్ యొక్క స్వీకరణ, ఎడమ వింగ్ యొక్క ప్రముఖ అంచు క్రింద ఉంది, మునుపటి TBM వేరియంట్లపై మెరుగైన స్టాల్ లక్షణాలను కూడా అందిస్తుంది. విమాన ప్రచురణ ఏవియేషన్ వీక్ ప్రకారం, డ"&amp;"్రాగ్ తగ్గింపు ప్రయోజనాల కోసం వివిధ సూక్ష్మ బాహ్య మార్పులు చేయబడ్డాయి, వీటిలో లోపలి ప్రధాన ల్యాండింగ్ గేర్ తలుపులు, తోక కోన్ మరియు ఇంజిన్ నాసెల్లె యొక్క రీ-కాంటౌరింగ్. [8] TBM 850 తో పోల్చితే, TBM 900 క్రూయిజ్ ఫ్లైట్‌లో 14 kN (26 km/h) వేగంగా ఉంటుంది, తక్"&amp;"కువ ఇంధనాన్ని ఉపయోగిస్తుంది, తక్కువ రన్‌వే పొడవు అవసరం, వేగంగా ఎక్కడానికి మరియు తక్కువ లోపలి మరియు బాహ్య శబ్దాన్ని ఒకే విధంగా ఉత్పత్తి చేస్తుంది. [8] మునుపటి టిబిఎం మోడళ్లలో ఉన్న టేకాఫ్ కోసం 700 ఎస్‌హెచ్‌పి (522 కిలోవాట్ల) పరిమితిని తొలగించడం దీనికి పాక్ష"&amp;"ికంగా కారణం; PT6A-66D ఇంజిన్ యొక్క మొత్తం 850 SHP (634 kW) సాధారణంగా లభిస్తుంది. అందుబాటులో ఉన్న టార్క్ మరియు రామ్ రికవరీని పెంచే మరింత సమర్థవంతమైన ఎయిర్ ఇన్లెట్‌తో కలిపి, మరియు ఎగ్జాస్ట్ స్టాక్‌లను పున hap రూపకల్పన చేసింది, ఇది థ్రస్ట్ అవుట్‌పుట్‌ను పెంచ"&amp;"ింది, విమానం వేగంగా చేస్తుంది. ఏవియేషన్ వీక్ ప్రకారం, దాని ఎక్కువ వేగం కారణంగా, టిబిఎం 900 లైట్ జెట్స్‌తో మరింత సమర్థవంతంగా పోటీపడుతుంది. ఇది 600 NMI (1,100 కిమీ) మిషన్‌లో వేగంగా ఉందని వారు గమనించారు మరియు సెస్నా సైటేషన్ ముస్తాంగ్ కంటే 26 శాతం తక్కువ ఇంధన"&amp;"ాన్ని కాల్చేస్తుంది. [8] జూన్ 2018 యూరోసేటరీలో, రక్షణ, భద్రత, వైద్య తరలింపు మరియు రవాణా కార్యకలాపాల కోసం సెన్సార్లు మరియు వైమానిక ఫోటోగ్రఫీ కోసం హార్డ్ పాయింట్లు మరియు ఎలక్ట్రికల్ కనెక్షన్ల అండర్‌వింగ్ మరియు ఎలక్ట్రికల్ కనెక్షన్‌లతో కూడిన ISR కాన్ఫిగరేషన్"&amp;" అందించబడింది. భారీ విమానం మరియు మగ యుఎవిలతో పోటీ పడుతున్నప్పుడు, ఇది దాని చిన్న క్షేత్ర పనితీరు మరియు వేగం నుండి ప్రయోజనం పొందుతుంది, ఆరు గంటల నిఘాను అందిస్తుంది మరియు ఇతర విధుల కోసం పునర్నిర్మించవచ్చు. ఇది 110-పౌండ్ల (50-కిలోల) కెమెరా మరియు మల్టీ-సెన్సా"&amp;"ర్ ఆప్ట్రానిక్స్ ముడుచుకునే టరెట్, SAR/గ్రౌండ్ MTI రాడార్, కమ్యూనికేషన్ ఇంటర్‌సెప్షన్ సిస్టమ్ మరియు వ్యూహాత్మక పరిస్థితుల పర్యవేక్షణ కోసం శీఘ్ర-మార్పు కన్సోల్‌తో సురక్షితమైన ప్రసారంతో ధృవీకరించబడింది. [9] మార్చి 2019 లో, డాహెర్ ఆటోథ్రోటిల్ మరియు ఆటోమేటిక్"&amp;" డీసింగ్‌తో 13 4.13 మిలియన్ టిబిఎం 940 ను ప్రవేశపెట్టాడు, ఏప్రిల్ ఏరో ఫ్రీడ్రిచ్‌షాఫెన్ కోసం ధృవీకరించబడతారు. [10] జూన్ 2019 పారిస్ ఎయిర్ షోలో, హైబ్రిడ్ ఎలక్ట్రిక్ విమానాల కోసం టిబిఎం ఆధారిత ఎకోపల్స్ ప్రదర్శనను అభివృద్ధి చేయడానికి డాహెర్, ఎయిర్‌బస్ మరియు "&amp;"సఫ్రాన్ జతకట్టారు. ఫ్రెంచ్ డిజిఎసి మద్దతుతో ఈ ప్రాజెక్టును ఫ్రెంచ్ సివిల్ ఏవియేషన్ రీసెర్చ్ కౌన్సిల్ (కోరాక్) కిక్-ప్రారంభించారు. సఫ్రాన్ పంపిణీ చేయబడిన హైబ్రిడ్ ప్రొపల్షన్ సిస్టమ్‌ను అందిస్తుంది: టర్బోజెనరేటర్, ఎలక్ట్రిక్ పవర్ మేనేజ్‌మెంట్ సిస్టమ్ మరియు "&amp;"ఎలక్ట్రిక్ మోటార్లు మరియు ప్రొపెల్లర్లు. ఎయిర్‌బస్ బ్యాటరీలను ఇన్‌స్టాల్ చేస్తుంది మరియు ఏరోడైనమిక్స్ను ఆప్టిమైజ్ చేస్తుంది, మరియు దాహెర్ భాగాలు మరియు వ్యవస్థలను వ్యవస్థాపించాడు మరియు విమాన పరీక్ష మరియు మొత్తం విశ్లేషణకు బాధ్యత వహిస్తాడు. [11] DGAC నిధులు"&amp;" సమకూర్చిన million 22 మిలియన్ ($ 25 మిలియన్) ప్రదర్శనలో సగం, తొలి ఫ్లైట్ 2022 వేసవిలో ఒక ot హాత్మక 2025-30 ధృవీకరణకు ముందు షెడ్యూల్ చేయబడింది. విమానం యొక్క ప్రస్తుత ఇంజిన్ 100 కిలోవాట్ల (130 హెచ్‌పి) అపు లేదా బ్యాటరీల ద్వారా తినిపించిన రెక్కలపై ఆరు 45 కిల"&amp;"ోవాట్ల (60 హెచ్‌పి) సఫ్రాన్ ఎలక్ట్రిక్ మోటార్లు భర్తీ చేయబడుతుంది. నాసా ఎక్స్ -57 మాక్స్వెల్ మాదిరిగానే, పంపిణీ చేయబడిన ప్రొపల్షన్ వింగ్‌టిప్ వోర్టిస్‌లను తగ్గిస్తుంది మరియు రెక్కను ing దడం ద్వారా తక్కువ స్పీడ్ లిఫ్ట్‌ను జోడించి, చిన్న, తక్కువ డ్రాగ్ వింగ"&amp;"్‌ను ఎనేబుల్ చేస్తుంది. [12] అవసరమైన అధిక వోల్టేజీలు, 500 కు పైగా వోల్ట్లకు పైగా, విమానయానంలో కొత్త సవాలు మరియు ప్రత్యేక కేబుల్స్ మరియు రక్షణను సఫ్రాన్ అభివృద్ధి చేసింది. ఒక సంవత్సరం పరీక్ష తరువాత, ఫాలో-ఆన్ ప్రయాణికుల విమానం దాహెర్ చేత నిర్మించబడవచ్చు. [1"&amp;"3] సోకాటా టిబిఎమ్ అనేది సింగిల్-ఇంజిన్ టర్బోప్రాప్-శక్తితో కూడిన లో-వింగ్ మోనోప్లేన్, ఇది గరిష్టంగా ఏడుగురు వ్యక్తులను కూర్చోబెట్టగలదు. ఇది ప్రధానంగా అల్యూమినియం మరియు ఉక్కు నిర్మాణంతో కూడి ఉంటుంది, కానీ నోమెక్స్ తేనెగూడుతో నిర్మించిన తోక ఉపరితలాలతో. వింగ"&amp;"్ చాలా ప్రభావవంతమైన ఫౌలర్ ఫ్లాప్‌ను కలిగి ఉంది, ఇందులో విమానం యొక్క స్టాల్ వేగాన్ని తగ్గించే ఉద్దేశ్యంతో, వెనుకంజలో ఉన్న ఎడ్జ్ యొక్క 80 శాతం ఉంటుంది. TBM 700 ముడుచుకునే ట్రైసైకిల్ ల్యాండింగ్ గేర్ అమరికతో తయారు చేయబడింది, కొత్త మోడల్స్ బలమైన మెయిన్ ల్యాండి"&amp;"ంగ్ గేర్ వీల్స్ మరియు కఠినమైన టైర్లను కలిగి ఉంటాయి. [2] [4] [14] TBM 900 మోడల్ “సెట్ మరియు మర్చిపో” కోసం ఆటోమేటిక్ టార్క్ పరిమితిని కలిగి ఉంది, ఇది టేకాఫ్‌ల సమయంలో ప్రత్యేకంగా ఉపయోగించబడుతుంది; ఏవియేషన్ వీక్ ప్రకారం, ఈ ఫంక్షన్ PT6A ఇంజిన్‌ను నిర్వహించడాని"&amp;"కి అనుబంధించబడిన అధిక పనిభారాన్ని తగ్గిస్తుండగా, ఇది పూర్తి FADEC అమరిక వలె సామర్థ్యం లేదు. [8] TBM యొక్క కాక్‌పిట్ డిజైన్ యూజర్ ఫ్రెండ్లీగా మరియు సాధ్యమైనంతవరకు పనిచేయడానికి సంక్లిష్టంగా ఉండటానికి ప్రయత్నిస్తుంది. పైలట్ సౌలభ్యం కోసం, ఆటోమేటిక్ ఇంధన సెలెక"&amp;"్టర్ స్వయంచాలకంగా ఇంధన ట్యాంకుల మధ్య క్రమానుగతంగా ఫ్లైట్ అంతటా ఇంధన సమతుల్యతను అప్రయత్నంగా నిర్వహించడానికి మారుతుంది; ఇంధన ట్యాంకుల మాన్యువల్ ఎంపిక కూడా సాధ్యమే, ఇది తక్కువ ఇంధన హెచ్చరిక వ్యవస్థ ద్వారా పర్యవేక్షిస్తుంది. [2] మంచు రక్షణ వ్యవస్థ సాధ్యమైనంత "&amp;"స్వయంచాలకంగా ఉంటుంది, విండ్‌షీల్డ్ విద్యుత్తుతో వేడి చేయబడుతుంది, ఎయిర్ ఇన్లెట్ ఇంజిన్ ఎగ్జాస్ట్ ద్వారా వెచ్చగా ఉంచబడుతుంది మరియు డి-ఐస్ బూట్లు సక్రియం అయిన తర్వాత స్వయంచాలకంగా సైక్లింగ్ చేస్తాయి. విద్యుత్ యాక్చువేట్ ఫ్లాప్‌లను అసమాన విస్తరణను నివారించడాన"&amp;"ికి అధునాతన స్ప్లిట్-ఫ్లాప్ రక్షణ వ్యవస్థ ద్వారా పర్యవేక్షించబడుతుంది. [2] ప్రస్తుత బాహ్య ఉష్ణోగ్రత మరియు ఎత్తు ఆధారంగా విమానం యొక్క నిజమైన గాలి వేగం, గాలి మరియు శక్తి సలహా నోటీసులు వంటి పైలట్‌కు మద్దతు ఇవ్వడానికి ఆన్‌బోర్డ్ ఎయిర్ డేటా కంప్యూటర్ వివిధ విల"&amp;"ువలను లెక్కిస్తుంది. [2] ప్రాట్ &amp; విట్నీ కెనడా PT6A-64 ఇంజిన్, 700 SHP (522 kW) వరకు అందిస్తుంది. [4] [14] ఫ్లయింగ్ మ్యాగజైన్ ప్రకారం, PT6A-64 ఇంజిన్ ""TBM 700 యొక్క పనితీరుకు రహస్యం. [2] సముద్ర మట్టంలో, ఇంజిన్ గరిష్టంగా 1,583 SHP (1,180 kW) ను ఉత్పత్తి చ"&amp;"ేయగలదు, ఇది ఉద్దేశపూర్వకంగా 700 SHP ( 522 kW) ప్రారంభ TBM మోడళ్లలో; పరిమితి ఒక సాధారణ రోజున 25,000 అడుగుల (7,620 మీ) వరకు 700 SHP (522 kW) ను నిర్వహించడానికి విమానం అనుమతిస్తుంది. ఇంజిన్ విశ్వసనీయత మరియు expected హించిన జీవితకాలం కూడా పరిమితి ద్వారా మెరుగ"&amp;"ుపరచబడతాయి. [2] అయితే [2] సాధారణ ఇంజిన్ సమగ్ర జీవితం ఓవర్‌హాల్‌ల మధ్య 3,000 విమాన గంటలుగా సెట్ చేయబడింది, ఇంజిన్ ట్రెండ్ మానిటరింగ్ (ETM) సిస్టమ్ ద్వారా వివిధ ఇంజిన్ పారామితులు స్వయంచాలకంగా రికార్డ్ చేయబడినందున ఆన్-కండిషన్ సర్వీసింగ్ కూడా చేయవచ్చు. ETM ను"&amp;"ండి డేటాను ఇంజిన్ సమీక్షించవచ్చు తయారీదారు దుస్తులు స్థాయిని నిర్ణయించడానికి మరియు అందువల్ల తనిఖీ లేదా సమగ్ర అవసరం. విమానం యొక్క ఎయిర్ డేటా కంప్యూటర్‌కు అనుసంధానించబడిన ETM, పైలట్ చేత సులభమైన విద్యుత్ నిర్వహణను ప్రారంభించడానికి సమాచారాన్ని కూడా అందిస్తుంద"&amp;"ి. [2] TBM సీట్ల కాక్‌పిట్ ఒక జత ఫ్లై ng క్రూ. ఫ్లయింగ్ మ్యాగజైన్ ప్రకారం, ప్రామాణిక కాన్ఫిగరేషన్‌లో కూడా, కాక్‌పిట్‌కు ఏవియానిక్స్ మరియు పరికరాల యొక్క ఉదార ​​సూట్ అందించబడుతుంది. ఇందులో ఎలక్ట్రానిక్ ఫ్లైట్ ఇన్స్ట్రుమెంట్ సిస్టమ్ (ఇఎఫ్‌ఐఎస్), ట్రాఫిక్ ఘర్"&amp;"షణ ఎగవేత వ్యవస్థ (టిసిఎలు), టెర్రైన్ అవేర్‌నెస్ అండ్ వార్నింగ్ సిస్టమ్ (టిఎవిఎస్), వాతావరణ రాడార్, మెరుపు గుర్తింపు, డ్యూయల్ గార్మిన్ జిఎన్‌ఎస్ 530 నావిగేషన్/కమ్యూనికేషన్ సిస్టమ్స్, బోస్ హెడ్‌సెట్‌లు, డ్యూయల్ ట్రాన్స్‌పాండర్స్, డ్యూయల్ ఉన్నాయి దిక్సూచి, మ"&amp;"రియు రెండు స్థానాలకు పూర్తి కాక్‌పిట్ ఇన్స్ట్రుమెంటేషన్. పైలట్లు కాక్‌పిట్‌లో ప్రధాన క్యాబిన్ నుండి లేదా ఎడమ వైపున ఉన్న చిన్న పైలట్ తలుపు ద్వారా, రెక్క ముందుకు; కార్గో కాన్ఫిగరేషన్‌లో, పైలట్ యొక్క తలుపు కార్గో పేలోడ్ మీద క్లాంబర్ చేయవలసిన అవసరాన్ని తొలగిస"&amp;"్తుంది. [2] పైలట్ యొక్క తలుపు ఐచ్ఛిక అదనపు, మరియు అన్ని విమానాలపై వ్యవస్థాపించబడలేదు. TBM 700B నుండి, విస్తరించిన క్యాబిన్ ఎంట్రీ డోర్ ప్రవేశపెట్టబడింది, తరువాత ఇది తరువాతి మోడళ్లపై ప్రామాణికంగా మారింది. [2] TBM 900 మోడల్ కాక్‌పిట్‌లో అనేక ఎర్గోనామిక్ మెర"&amp;"ుగుదలలను కలిగి ఉంది, ఇది సరళత మరియు ఆటోమేషన్ రెండింటినీ పెంచుతుంది. [8] కొత్త సింగిల్ పవర్ లివర్ శక్తి, ప్రొపెల్లర్ మరియు కండిషన్ లివర్ నియంత్రణలను అనుసంధానిస్తుంది. గతంలో ఓవర్‌హెడ్ ప్యానెల్‌పై ఉన్న కొన్ని వంటి వివిధ స్విచ్‌లు మరియు నియంత్రణలు తొలగించబడ్డ"&amp;"ాయి. [8] ఎలక్ట్రికల్ సిస్టమ్ ఒకే ప్రధాన జనరేటర్ ద్వారా శక్తినిస్తుంది, ఇది బెల్ట్-నడిచే ఆల్టర్నేటర్ చేత భర్తీ చేయబడుతుంది. [2] TBM 900 లో, ఎలక్ట్రికల్ లోడ్ పంపిణీ మార్పులు గార్మిన్ G1000 గ్లాస్ కాక్‌పిట్‌ను సమకాలీకరించడానికి వీలు కల్పిస్తాయి, ఇది బ్యాటరీ "&amp;"యొక్క స్విచ్-ఆన్‌తో తక్కువ బ్యాటరీ కాలువతో సమకాలీకరించబడుతుంది. G1000 కూడా అప్‌గ్రేడ్ డిస్ప్లేలను కలిగి ఉంది, వీటిలో ISA ఉష్ణోగ్రత విచలనం సూచిక, ఇంటిగ్రేటెడ్ వెదర్ రాడార్ మరియు MFD మ్యాప్ మరియు ప్రెజరైజేషన్ కంట్రోలర్‌కు ఆటోమేటిక్ ల్యాండింగ్ ఫీల్డ్ ఎలివేషన"&amp;"్ ఇన్‌పుట్‌లు ఉన్నాయి. [8] ప్రయాణీకుల కాన్ఫిగరేషన్‌లో, TBM యొక్క ఒత్తిడితో కూడిన క్యాబిన్ సాధారణంగా అత్యంత పూర్తయిన ఇంటీరియర్‌లతో అమర్చబడి ఉంటుంది, తరచుగా అధిక నాణ్యత గల తోలు మరియు కలప వెనియర్స్ వంటి లగ్జరీ పదార్థాలను కలిగి ఉంటుంది. TBM 850 నుండి 20 G. వర"&amp;"కు వారి క్రాష్‌వర్త్ కోసం సీట్లు ధృవీకరించబడ్డాయి, మిశ్రమ ఎయిర్ కండీషనర్/పర్యావరణ నియంత్రణ వ్యవస్థ క్యాబిన్లో విలీనం చేయబడింది, ఇది సరళంగా ఉంది మరియు మునుపటి అమరిక కంటే తక్కువ సర్దుబాటు అవసరం. [2] క్రూయిజ్ ఎత్తులో, TBM 900 యొక్క క్యాబిన్ దాని పూర్వీకుల కం"&amp;"టే నిశ్శబ్దంగా ఉంటుంది; తగ్గింపు కొత్త ఐదు-బ్లేడెడ్ ప్రొపెల్లర్‌ను స్వీకరించడం మరియు ఇంజిన్ మరియు ఎయిర్‌ఫ్రేమ్ మధ్య ఎక్కువ ఐసోలేషన్ ద్వారా వైబ్రేషన్ స్థాయిలను తగ్గించడం. [8] తరువాత నిర్మించిన నమూనాలు వింగ్లెట్‌లతో అమర్చబడి ఉన్నాయి, వీటిని సోకాటా అభివృద్ధి"&amp;" చేసింది, ప్రధానంగా దాడి యొక్క అధిక కోణాల వద్ద ఎగిరినప్పుడు డ్రాగ్‌ను తగ్గించడానికి, టేకాఫ్‌ల సమయంలో, అలాగే విమానం యొక్క సౌందర్యాన్ని పెంచడానికి. [8] TBM 900 కొత్త ఐదు-బ్లేడెడ్ ప్రొపెల్లర్‌ను స్వీకరించడాన్ని చూసింది, TBM యొక్క ఫార్వర్డ్ విభాగం నిర్వహించిన"&amp;" వాయు ప్రవాహ అనుకరణల ఆధారంగా హార్ట్జెల్ ప్రత్యేకంగా ఆప్టిమైజ్ చేయబడింది. సోకాటా ప్రకారం, MT- ప్రొపెల్లర్ నుండి ఇదే విధమైన అధునాతన ప్రతిరూపంపై హార్ట్జెల్ ఎంపిక జరిగింది, ఎందుకంటే మాజీ క్రూయిజ్ వేగాన్ని 3 నుండి 5 kN (5.5 నుండి 9 కిమీ/గం) పెంచడం వల్ల. [8] అక"&amp;"్టోబర్ 2017 లో డాహెర్ ఈ డిజైన్‌లో 60 యుఎస్ గాల్ (230 ఎల్) ఇంధన బర్న్ మరియు విమాన గంటకు US $ 213–228 నిర్వహణ ఖర్చు ఉందని ప్రచారం చేశారు. [15] జూన్ 2018 నాటికి, టిబిఎం విమానాలు కలిపి 1.6 మిలియన్ విమాన గంటలను లాగిన్ చేశాయి. [9] జూలై 2018 నాటికి, 900 విమానాలు"&amp;" పంపిణీ చేయబడ్డాయి. [24] అక్టోబర్ 2019 నాటికి, 954 టిబిఎంలు నిర్మించబడ్డాయి మరియు 1.76 మిలియన్ గంటలు ప్రయాణించబడ్డాయి, ఉత్తర అమెరికాలో 734 మరియు ఐరోపాలో 158 పంపిణీ చేయబడ్డాయి. [25] ఉత్పత్తి (గామా, 31 డిసెంబర్ 2017 నాటికి): దాని పరిచయం నుండి, 30 మంది వాణిజ"&amp;"్య విమానయానంలో పనిచేశారు మరియు అక్టోబర్ 2018 లో, 17 ఇప్పటికీ 10 కంపెనీలలో, ఎక్కువగా యుఎస్‌లో, ప్రపంచ విమానంలో 900 లో పాత్ర కోసం ఉపయోగించారు. 2017 లో 57 యూనిట్లు రవాణా చేయబడ్డాయి. ప్రత్యక్ష నిర్వహణ ఖర్చులు నాటికల్ మైలుకు 48 2.48 అని డాహెర్ పేర్కొన్నాడు. [2"&amp;"6] యజమాని-ఆపరేటర్లు అన్ని టిబిఎంలలో 90% ఎగురుతారు, అయితే వారు పెద్ద పిలాటస్ పిసి -12 అమ్మకాలలో 20% నుండి 30% వరకు ఉంటుంది. [18] ఈ విమానాన్ని ప్రైవేట్ వ్యక్తులు, కార్పొరేషన్లు మరియు చార్టర్ మరియు హైర్ కంపెనీలు ఉపయోగిస్తాయి. ఏవియేషన్ సేఫ్టీ నెట్‌వర్క్ వికీబ"&amp;"ేస్ (దాని వినియోగదారులచే జోడించబడింది) 15 నవంబర్ 1991 మరియు 3 అక్టోబర్ 2019 మధ్య 44 ప్రమాదాలు మరియు సంఘటనలను నివేదించింది, వీటిలో 19 తో సహా 61 మరణాలు సంభవించాయి - ప్రమాదానికి సగటున 3.2 మరణాలు. [28] TBM నుండి డేటా [29] సాధారణ లక్షణాలు పనితీరు సంబంధిత అభివృ"&amp;"ద్ధి అభివృద్ధి విమానం పోల్చదగిన పాత్ర, కాన్ఫిగరేషన్ మరియు ERA")</f>
        <v>సోకాటా టిబిఎం (ఇప్పుడు దాహెర్ టిబిఎం) అనేది అధిక-పనితీరు గల సింగిల్-ఇంజిన్ టర్బోప్రాప్ బిజినెస్ మరియు డాహెర్ తయారుచేసిన యుటిలిటీ లైట్ విమానాల కుటుంబం. ఇది మొదట అమెరికన్ మూనీ ఎయిర్‌ప్లేన్ కంపెనీ మరియు ఫ్రెంచ్ లైట్ ఎయిర్‌క్రాఫ్ట్ తయారీదారు సోకాటా మధ్య సహకారంతో అభివృద్ధి చేయబడింది. TBM కుటుంబం యొక్క రూపకల్పన మూనీ 301 నుండి ఉద్భవించింది, ఇది 1980 ల ప్రారంభంలో అభివృద్ధి చెందిన తక్కువ శక్తితో కూడిన మరియు చిన్న ప్రోటోటైప్ మూనీ. ఫ్రెంచ్ యజమానులు మూనీ కొనుగోలు చేసిన తరువాత, మూనీ మరియు సోకాటా కొత్త, విస్తరించిన టర్బోప్రాప్ డిజైన్‌ను అభివృద్ధి చేయడం మరియు తయారు చేయడం కోసం జాయింట్ వెంచర్‌ను ప్రారంభించారు, దీనిని టిబిఎం 700 గా నియమించారు. డిజైన్ యొక్క వేగం, ఎత్తు మరియు విశ్వసనీయతకు ప్రాధాన్యత ఇవ్వబడింది. 1990 లో మార్కెట్లోకి ప్రవేశించిన తరువాత, ఉత్పత్తిలోకి ప్రవేశించిన మొదటి అధిక-పనితీరు గల సింగిల్-ఇంజిన్ ప్యాసింజర్/కార్గో విమానం ఇది. [2] ప్రారంభించిన కొద్దికాలానికే, టిబిఎం 700 మార్కెట్ విజయం, ఇది బహుళ వేరియంట్లు మరియు మెరుగైన మోడళ్ల ఉత్పత్తికి దారితీసింది, తరచూ మరింత శక్తివంతమైన ఇంజన్లు మరియు కొత్త ఏవియానిక్‌లను కలుపుతుంది. TBM 850 అనేది TBM 700N కు కేటాయించిన ఉత్పత్తి పేరు, ఇది ఒకే ప్రాట్ &amp; విట్నీ PT6A-66D చేత శక్తినిచ్చే విమానం యొక్క మెరుగైన వెర్షన్. మార్చి 2014 లో, టిబిఎం 900 గా విక్రయించబడిన టిబిఎం 700 ఎన్ యొక్క ఏరోడైనమిక్‌గా శుద్ధి చేసిన వెర్షన్ అందుబాటులో ఉంది. [3] 1980 ల ప్రారంభంలో, టెక్సాస్‌లోని కెర్ర్విల్లేకు చెందిన మూనీ ఎయిర్‌ప్లేన్ కంపెనీ ఆరు సీట్ల ఒత్తిడితో కూడిన తేలికపాటి విమానాలను రూపొందించింది, ఇది ఒకే 360 హెచ్‌పి (268 కిలోవాట్) పిస్టన్ ఇంజిన్‌తో నడిచింది, వారు మూనీ 301 ను నియమించారు. 7 ఏప్రిల్ 1983 న, ప్రోటోటైప్ 301 దాని తొలి విమానాన్ని నిర్వహించింది. [4] 1985 లో, మూనీ ఎయిర్క్రాఫ్ట్ కంపెనీని కొత్త ఫ్రెంచ్ యజమానులు కొనుగోలు చేశారు, వారు 301 పరుగుల యొక్క మరింత అభివృద్ధిపై ఆసక్తిని కనబరిచారు. ఫాస్ట్ పర్సనల్ ట్రాన్స్‌పోర్ట్ మరియు లైట్ కార్గో విధులను కలిగి ఉన్న ఉద్దేశ్యంతో నిర్మించిన ఆప్టిమైజ్డ్ సింగిల్-ఇంజిన్ విమానాల కోసం మార్కెట్ స్థానం, పిస్టన్-శక్తితో కూడిన 301 ను ఈ సముచిత స్థానాన్ని సంతృప్తి పరచడానికి సంభావ్య ప్రారంభ బిందువుగా గుర్తించింది. [2] దీని ప్రకారం, 301 యొక్క టర్బోప్రాప్-శక్తితో పనిచేసే ఉత్పన్నాన్ని ఉత్పత్తి చేసే అంశంపై మూనీ మరియు సోకాటా మధ్య చర్చలు ప్రారంభమయ్యాయి. [4] ఈ చర్చల నుండి ఉద్భవించిన ఉత్పత్తి కొత్త డిజైన్, దీనిని టిబిఎం 700 అని పిలుస్తారు, ఇది అసలు 301 కన్నా చాలా బరువుగా ఉంది, అయితే అందుబాటులో ఉన్న శక్తితో రెండు రెట్లు ఎక్కువ. హోదా యొక్క ఉపసర్గ, టిబిఎం, "టిబి" అనే అక్షరాల నుండి ఉద్భవించింది, ఇది టార్బ్స్, ఫ్రెంచ్ నగరం, ఇందులో సోకాటా ఉన్న ఫ్రెంచ్ నగరం, "M" మూనీ. [4] దాని గర్భం సమయంలో, అనేక విమానయాన సంస్థలు అటువంటి విమానం అభివృద్ధిని అధ్యయనం చేశాయి లేదా పరిశీలిస్తున్నాయి, vision హించిన టిబిఎం 700 ఉత్పత్తిలోకి ప్రవేశించిన మొదటి అధిక-పనితీరు గల సింగిల్-ఇంజిన్ ప్రయాణీకుడు/కార్గో విమానాలు. ప్రారంభం నుండి, డిజైన్ కోసం కీలక పనితీరు ప్రమాణాలు స్థాపించబడ్డాయి, TBM 700 ఇతర సింగిల్-ఇంజిన్డ్ తోటివారిలో అసమాన వేగం/ఎత్తు కలయికను కలిగి ఉండగా, అధిక స్థాయి విశ్వసనీయతను కోరుతూ. [2] పర్యవసానంగా, జూన్ 1987 లో, టిబిఎం ఇంటర్నేషనల్ అనే జాయింట్ వెంచర్ టిబిఎం 700 డిజైన్ అభివృద్ధిని పూర్తి చేయాలనే లక్ష్యంతో స్థాపించబడింది మరియు కొత్త విమానాల తయారీని నిర్వహించడం; జాయింట్ వెంచర్ యొక్క యాజమాన్యం మూనీ మరియు సోకాటా యొక్క మాతృ సంస్థ Aérospatiale మధ్య విభజించబడింది. అమెరికన్ మార్కెట్‌ను తీర్చడానికి, మరియు మరొకటి టార్బెస్‌లోని సోకాటా ఫ్యాక్టరీలో ఉంది, ఇది ప్రపంచవ్యాప్తంగా వినియోగదారుల కోసం విమానాలను ఉత్పత్తి చేయడానికి సిద్ధంగా ఉంది. [2] ఏదేమైనా, 1980 ల చివరలో మరియు 1990 ల ప్రారంభంలో, మూనీ నిరంతర ఆర్థిక కొరతతో బాధపడ్డాడు; పర్యవసానంగా, మే 1991 లో, మూనీ జాయింట్ వెంచర్‌లో పాల్గొనకుండా వైదొలగాలని ఎంచుకున్నాడు, సోకాటాను ఈ కార్యక్రమంలో పాల్గొన్న ప్రాధమిక సంస్థగా వదిలివేసింది. [4] 14 జూలై 1988 న, మొదటి టిబిఎం 700 ప్రోటోటైప్ రకం యొక్క తొలి విమానాన్ని నిర్వహించింది. 31 జనవరి 1990 న, ఫ్రెంచ్ అధికారుల నుండి రకం ధృవీకరణ పొందబడింది; దీని తరువాత 28 ఆగస్టు 1990 న యుఎస్ ఫెడరల్ ఏవియేషన్ అడ్మినిస్ట్రేషన్ (FAA) ధృవీకరణను ఇవ్వడం జరిగింది. [4] 1990 ప్రారంభంలో, TBM 700 యొక్క మొదటి డెలివరీ సంభవించింది; 50 విమానాల మొదటి ప్రొడక్షన్ బ్యాచ్ దాదాపు తక్షణమే అమ్ముడైంది. ఆపరేటర్లు మరియు పైలట్ల నుండి వచ్చిన ప్రారంభ అభిప్రాయం సాధారణంగా కొత్త విమానం యొక్క సామర్థ్యాల గురించి సానుకూలంగా ఉంటుంది, తరచూ దాని వేగం మరియు ఉదార ​​శక్తి మార్జిన్‌లను ఇతర లక్షణాలలో ప్రశంసిస్తుంది. [2] ఏరోస్పేస్ పబ్లికేషన్ ఫ్లయింగ్ ప్రకారం, టిబిఎం 700 మార్కెట్లో వేగంగా ప్రాచుర్యం పొందింది మరియు దాని స్వంత యోగ్యతపై మంచి విమానాలు, విమానానికి సోకాటా అందించిన సేవలు మరియు సహాయక సౌకర్యాలు బలహీనత యొక్క ప్రారంభ స్థానం. [2] ప్రారంభంలో, కస్టమర్లు విడి భాగాలు మరియు ఇతర సేవలను సంపాదించడంలో చాలా ఆలస్యాన్ని ఎదుర్కొంటారు; TBM 700 కోసం అమ్మకాల మద్దతుపై ప్రతికూల అభిప్రాయం 1990 లలో అమ్మకాలలో తిరోగమనానికి కారణమని చెప్పబడింది. సమర్థవంతమైన మద్దతు మౌలిక సదుపాయాల యొక్క క్లిష్టమైన ప్రాముఖ్యతను గుర్తించిన సోకాటా, ఈ రకానికి ప్రపంచవ్యాప్త మద్దతును మెరుగుపరచడంలో భారీగా పెట్టుబడులు పెట్టాలని నిర్ణయించుకుంది; మూడవ పార్టీలపై మరియు ఇతర సంస్థలతో భాగస్వామ్య ఏర్పాట్లపై మాత్రమే ఆధారపడటానికి బదులుగా, సంస్థ వారి స్వంత సౌకర్యాలను అభివృద్ధి చేసింది. [2] సోకాటా ఫ్లోరిడాలో తన సొంత సేవా కేంద్రాన్ని ప్రారంభించింది, అలాగే టిబిఎం 700 కోసం అమ్మకాలు మరియు సేవలు రెండింటికీ సామర్థ్యం ఉన్న పంపిణీదారుల నెట్‌వర్క్‌ను ఏర్పాటు చేసింది. పర్యవసానంగా, 1990 ల చివరలో, ఉత్తర అమెరికా మార్కెట్లో రకం అమ్మకాలు నాటకీయంగా పెరిగాయి. [2] ప్రారంభంలో, TBM 700 అనేక విభిన్న ఆకృతీకరణలు మరియు మోడళ్లలో లభించింది. గరిష్ట టేకాఫ్ బరువును 6,578 నుండి 7,394 ఎల్బి (2,984 నుండి 3,354 కిలోలు) కు పెంచిన టిబిఎం 700 సి 2 పరిచయం, ఆపరేటర్లు పూర్తిగా నిండిన ఇంధన ట్యాంకులు మరియు గరిష్ట క్యాబిన్ ఆక్రమణతో ఎగరడానికి వీలు కల్పించింది, బరువు తగ్గిన రెండింటి మధ్య రాజీపడటానికి బదులుగా గరిష్ట క్యాబిన్ ఆక్రమణ. ఈ మోడల్‌పై చేసిన మార్పులలో వెనుక పీడన బల్క్‌హెడ్ యొక్క సామాను కంపార్ట్మెంట్ వెనుక భాగంలో, వింగ్ మరియు ల్యాండింగ్ గేర్ యొక్క బలోపేతం మరియు 20 గ్రాముల వరకు సీట్ క్రాష్‌వర్త్ ధృవీకరణ అధిక బరువుతో ఎత్తైన స్టాల్ వేగానికి అనుగుణంగా ఉంటుంది. అదే సమయంలో, సోకాటా విమానం యొక్క లోపలి భాగాన్ని తిరిగి రూపకల్పన చేయాలని నిర్ణయించుకుంది, అమరికలు మరియు ముగింపు పరంగా, కొత్త ఇంటిగ్రేటెడ్ పర్యావరణ నియంత్రణ వ్యవస్థను స్వీకరించడంతో పాటు, ప్రయాణీకుల సౌకర్య స్థాయిలను మెరుగుపరచడానికి. [2] TBM 850 అనేది TBM 700N యొక్క ఉత్పత్తి పేరు, ఇది సింగిల్ ప్రాట్ &amp; విట్నీ PT6A-66D ఇంజిన్ చేత శక్తినిచ్చే విమానం యొక్క మెరుగైన వెర్షన్, ఇది ఫ్లాట్ 850 SHP (634 kW) వద్ద రేట్ చేయబడింది. TBM 850 టేకాఫ్ మరియు ల్యాండింగ్ కోసం 700 SHP (522 kW) కు పరిమితం చేయబడింది; ఏదేమైనా, క్రూయిజ్ ఫ్లైట్ సమయంలో, ఇంజిన్ శక్తిని 850 SHP (634 kW) కు పెంచవచ్చు; ఈ అదనపు శక్తి విమానం TBM 700 మోడళ్ల కంటే ఎక్కువ క్రూజింగ్ వేగాన్ని అందిస్తుంది, ముఖ్యంగా అధిక ఎత్తులో (ఫ్లాట్-రేటింగ్ కారణంగా). TBM 850 యొక్క బయటి రూపం ప్రామాణిక TBM 700 మాదిరిగానే ఉంది. TBM 850 1,520 నాటికల్ మైళ్ళు (2,820 కిమీ) యొక్క సాధారణ పరిధిని కలిగి ఉంది. 2008 మోడల్‌తో ప్రారంభించి, TBM 850 గార్మిన్ G1000 ఇంటిగ్రేటెడ్ ఫ్లైట్ డెక్‌తో ప్రామాణిక పరికరాలుగా అమర్చబడి ఉంది. [6] 2014 లో, టిబిఎం 900 గా విక్రయించబడిన విమానం యొక్క మెరుగైన సంస్కరణ ప్రవేశపెట్టబడింది, ఇందులో 26 వ్యక్తిగత మార్పులు ఉన్నాయి, వీటిలో అంతర్గత రూపకల్పన చేయబడిన వింగ్లెట్స్, పున es రూపకల్పన చేయబడిన గాలి తీసుకోవడం మరియు ఐదు బ్లేడ్ హార్ట్జెల్-నిర్మిత ప్రొపెల్లర్ అమరికలు ఉన్నాయి. , మెరుగైన ఏరోడైనమిక్స్ మరియు పనితీరును అందించే లక్ష్యంతో. [7] పదునైన స్ట్రేక్ యొక్క స్వీకరణ, ఎడమ వింగ్ యొక్క ప్రముఖ అంచు క్రింద ఉంది, మునుపటి TBM వేరియంట్లపై మెరుగైన స్టాల్ లక్షణాలను కూడా అందిస్తుంది. విమాన ప్రచురణ ఏవియేషన్ వీక్ ప్రకారం, డ్రాగ్ తగ్గింపు ప్రయోజనాల కోసం వివిధ సూక్ష్మ బాహ్య మార్పులు చేయబడ్డాయి, వీటిలో లోపలి ప్రధాన ల్యాండింగ్ గేర్ తలుపులు, తోక కోన్ మరియు ఇంజిన్ నాసెల్లె యొక్క రీ-కాంటౌరింగ్. [8] TBM 850 తో పోల్చితే, TBM 900 క్రూయిజ్ ఫ్లైట్‌లో 14 kN (26 km/h) వేగంగా ఉంటుంది, తక్కువ ఇంధనాన్ని ఉపయోగిస్తుంది, తక్కువ రన్‌వే పొడవు అవసరం, వేగంగా ఎక్కడానికి మరియు తక్కువ లోపలి మరియు బాహ్య శబ్దాన్ని ఒకే విధంగా ఉత్పత్తి చేస్తుంది. [8] మునుపటి టిబిఎం మోడళ్లలో ఉన్న టేకాఫ్ కోసం 700 ఎస్‌హెచ్‌పి (522 కిలోవాట్ల) పరిమితిని తొలగించడం దీనికి పాక్షికంగా కారణం; PT6A-66D ఇంజిన్ యొక్క మొత్తం 850 SHP (634 kW) సాధారణంగా లభిస్తుంది. అందుబాటులో ఉన్న టార్క్ మరియు రామ్ రికవరీని పెంచే మరింత సమర్థవంతమైన ఎయిర్ ఇన్లెట్‌తో కలిపి, మరియు ఎగ్జాస్ట్ స్టాక్‌లను పున hap రూపకల్పన చేసింది, ఇది థ్రస్ట్ అవుట్‌పుట్‌ను పెంచింది, విమానం వేగంగా చేస్తుంది. ఏవియేషన్ వీక్ ప్రకారం, దాని ఎక్కువ వేగం కారణంగా, టిబిఎం 900 లైట్ జెట్స్‌తో మరింత సమర్థవంతంగా పోటీపడుతుంది. ఇది 600 NMI (1,100 కిమీ) మిషన్‌లో వేగంగా ఉందని వారు గమనించారు మరియు సెస్నా సైటేషన్ ముస్తాంగ్ కంటే 26 శాతం తక్కువ ఇంధనాన్ని కాల్చేస్తుంది. [8] జూన్ 2018 యూరోసేటరీలో, రక్షణ, భద్రత, వైద్య తరలింపు మరియు రవాణా కార్యకలాపాల కోసం సెన్సార్లు మరియు వైమానిక ఫోటోగ్రఫీ కోసం హార్డ్ పాయింట్లు మరియు ఎలక్ట్రికల్ కనెక్షన్ల అండర్‌వింగ్ మరియు ఎలక్ట్రికల్ కనెక్షన్‌లతో కూడిన ISR కాన్ఫిగరేషన్ అందించబడింది. భారీ విమానం మరియు మగ యుఎవిలతో పోటీ పడుతున్నప్పుడు, ఇది దాని చిన్న క్షేత్ర పనితీరు మరియు వేగం నుండి ప్రయోజనం పొందుతుంది, ఆరు గంటల నిఘాను అందిస్తుంది మరియు ఇతర విధుల కోసం పునర్నిర్మించవచ్చు. ఇది 110-పౌండ్ల (50-కిలోల) కెమెరా మరియు మల్టీ-సెన్సార్ ఆప్ట్రానిక్స్ ముడుచుకునే టరెట్, SAR/గ్రౌండ్ MTI రాడార్, కమ్యూనికేషన్ ఇంటర్‌సెప్షన్ సిస్టమ్ మరియు వ్యూహాత్మక పరిస్థితుల పర్యవేక్షణ కోసం శీఘ్ర-మార్పు కన్సోల్‌తో సురక్షితమైన ప్రసారంతో ధృవీకరించబడింది. [9] మార్చి 2019 లో, డాహెర్ ఆటోథ్రోటిల్ మరియు ఆటోమేటిక్ డీసింగ్‌తో 13 4.13 మిలియన్ టిబిఎం 940 ను ప్రవేశపెట్టాడు, ఏప్రిల్ ఏరో ఫ్రీడ్రిచ్‌షాఫెన్ కోసం ధృవీకరించబడతారు. [10] జూన్ 2019 పారిస్ ఎయిర్ షోలో, హైబ్రిడ్ ఎలక్ట్రిక్ విమానాల కోసం టిబిఎం ఆధారిత ఎకోపల్స్ ప్రదర్శనను అభివృద్ధి చేయడానికి డాహెర్, ఎయిర్‌బస్ మరియు సఫ్రాన్ జతకట్టారు. ఫ్రెంచ్ డిజిఎసి మద్దతుతో ఈ ప్రాజెక్టును ఫ్రెంచ్ సివిల్ ఏవియేషన్ రీసెర్చ్ కౌన్సిల్ (కోరాక్) కిక్-ప్రారంభించారు. సఫ్రాన్ పంపిణీ చేయబడిన హైబ్రిడ్ ప్రొపల్షన్ సిస్టమ్‌ను అందిస్తుంది: టర్బోజెనరేటర్, ఎలక్ట్రిక్ పవర్ మేనేజ్‌మెంట్ సిస్టమ్ మరియు ఎలక్ట్రిక్ మోటార్లు మరియు ప్రొపెల్లర్లు. ఎయిర్‌బస్ బ్యాటరీలను ఇన్‌స్టాల్ చేస్తుంది మరియు ఏరోడైనమిక్స్ను ఆప్టిమైజ్ చేస్తుంది, మరియు దాహెర్ భాగాలు మరియు వ్యవస్థలను వ్యవస్థాపించాడు మరియు విమాన పరీక్ష మరియు మొత్తం విశ్లేషణకు బాధ్యత వహిస్తాడు. [11] DGAC నిధులు సమకూర్చిన million 22 మిలియన్ ($ 25 మిలియన్) ప్రదర్శనలో సగం, తొలి ఫ్లైట్ 2022 వేసవిలో ఒక ot హాత్మక 2025-30 ధృవీకరణకు ముందు షెడ్యూల్ చేయబడింది. విమానం యొక్క ప్రస్తుత ఇంజిన్ 100 కిలోవాట్ల (130 హెచ్‌పి) అపు లేదా బ్యాటరీల ద్వారా తినిపించిన రెక్కలపై ఆరు 45 కిలోవాట్ల (60 హెచ్‌పి) సఫ్రాన్ ఎలక్ట్రిక్ మోటార్లు భర్తీ చేయబడుతుంది. నాసా ఎక్స్ -57 మాక్స్వెల్ మాదిరిగానే, పంపిణీ చేయబడిన ప్రొపల్షన్ వింగ్‌టిప్ వోర్టిస్‌లను తగ్గిస్తుంది మరియు రెక్కను ing దడం ద్వారా తక్కువ స్పీడ్ లిఫ్ట్‌ను జోడించి, చిన్న, తక్కువ డ్రాగ్ వింగ్‌ను ఎనేబుల్ చేస్తుంది. [12] అవసరమైన అధిక వోల్టేజీలు, 500 కు పైగా వోల్ట్లకు పైగా, విమానయానంలో కొత్త సవాలు మరియు ప్రత్యేక కేబుల్స్ మరియు రక్షణను సఫ్రాన్ అభివృద్ధి చేసింది. ఒక సంవత్సరం పరీక్ష తరువాత, ఫాలో-ఆన్ ప్రయాణికుల విమానం దాహెర్ చేత నిర్మించబడవచ్చు. [13] సోకాటా టిబిఎమ్ అనేది సింగిల్-ఇంజిన్ టర్బోప్రాప్-శక్తితో కూడిన లో-వింగ్ మోనోప్లేన్, ఇది గరిష్టంగా ఏడుగురు వ్యక్తులను కూర్చోబెట్టగలదు. ఇది ప్రధానంగా అల్యూమినియం మరియు ఉక్కు నిర్మాణంతో కూడి ఉంటుంది, కానీ నోమెక్స్ తేనెగూడుతో నిర్మించిన తోక ఉపరితలాలతో. వింగ్ చాలా ప్రభావవంతమైన ఫౌలర్ ఫ్లాప్‌ను కలిగి ఉంది, ఇందులో విమానం యొక్క స్టాల్ వేగాన్ని తగ్గించే ఉద్దేశ్యంతో, వెనుకంజలో ఉన్న ఎడ్జ్ యొక్క 80 శాతం ఉంటుంది. TBM 700 ముడుచుకునే ట్రైసైకిల్ ల్యాండింగ్ గేర్ అమరికతో తయారు చేయబడింది, కొత్త మోడల్స్ బలమైన మెయిన్ ల్యాండింగ్ గేర్ వీల్స్ మరియు కఠినమైన టైర్లను కలిగి ఉంటాయి. [2] [4] [14] TBM 900 మోడల్ “సెట్ మరియు మర్చిపో” కోసం ఆటోమేటిక్ టార్క్ పరిమితిని కలిగి ఉంది, ఇది టేకాఫ్‌ల సమయంలో ప్రత్యేకంగా ఉపయోగించబడుతుంది; ఏవియేషన్ వీక్ ప్రకారం, ఈ ఫంక్షన్ PT6A ఇంజిన్‌ను నిర్వహించడానికి అనుబంధించబడిన అధిక పనిభారాన్ని తగ్గిస్తుండగా, ఇది పూర్తి FADEC అమరిక వలె సామర్థ్యం లేదు. [8] TBM యొక్క కాక్‌పిట్ డిజైన్ యూజర్ ఫ్రెండ్లీగా మరియు సాధ్యమైనంతవరకు పనిచేయడానికి సంక్లిష్టంగా ఉండటానికి ప్రయత్నిస్తుంది. పైలట్ సౌలభ్యం కోసం, ఆటోమేటిక్ ఇంధన సెలెక్టర్ స్వయంచాలకంగా ఇంధన ట్యాంకుల మధ్య క్రమానుగతంగా ఫ్లైట్ అంతటా ఇంధన సమతుల్యతను అప్రయత్నంగా నిర్వహించడానికి మారుతుంది; ఇంధన ట్యాంకుల మాన్యువల్ ఎంపిక కూడా సాధ్యమే, ఇది తక్కువ ఇంధన హెచ్చరిక వ్యవస్థ ద్వారా పర్యవేక్షిస్తుంది. [2] మంచు రక్షణ వ్యవస్థ సాధ్యమైనంత స్వయంచాలకంగా ఉంటుంది, విండ్‌షీల్డ్ విద్యుత్తుతో వేడి చేయబడుతుంది, ఎయిర్ ఇన్లెట్ ఇంజిన్ ఎగ్జాస్ట్ ద్వారా వెచ్చగా ఉంచబడుతుంది మరియు డి-ఐస్ బూట్లు సక్రియం అయిన తర్వాత స్వయంచాలకంగా సైక్లింగ్ చేస్తాయి. విద్యుత్ యాక్చువేట్ ఫ్లాప్‌లను అసమాన విస్తరణను నివారించడానికి అధునాతన స్ప్లిట్-ఫ్లాప్ రక్షణ వ్యవస్థ ద్వారా పర్యవేక్షించబడుతుంది. [2] ప్రస్తుత బాహ్య ఉష్ణోగ్రత మరియు ఎత్తు ఆధారంగా విమానం యొక్క నిజమైన గాలి వేగం, గాలి మరియు శక్తి సలహా నోటీసులు వంటి పైలట్‌కు మద్దతు ఇవ్వడానికి ఆన్‌బోర్డ్ ఎయిర్ డేటా కంప్యూటర్ వివిధ విలువలను లెక్కిస్తుంది. [2] ప్రాట్ &amp; విట్నీ కెనడా PT6A-64 ఇంజిన్, 700 SHP (522 kW) వరకు అందిస్తుంది. [4] [14] ఫ్లయింగ్ మ్యాగజైన్ ప్రకారం, PT6A-64 ఇంజిన్ "TBM 700 యొక్క పనితీరుకు రహస్యం. [2] సముద్ర మట్టంలో, ఇంజిన్ గరిష్టంగా 1,583 SHP (1,180 kW) ను ఉత్పత్తి చేయగలదు, ఇది ఉద్దేశపూర్వకంగా 700 SHP ( 522 kW) ప్రారంభ TBM మోడళ్లలో; పరిమితి ఒక సాధారణ రోజున 25,000 అడుగుల (7,620 మీ) వరకు 700 SHP (522 kW) ను నిర్వహించడానికి విమానం అనుమతిస్తుంది. ఇంజిన్ విశ్వసనీయత మరియు expected హించిన జీవితకాలం కూడా పరిమితి ద్వారా మెరుగుపరచబడతాయి. [2] అయితే [2] సాధారణ ఇంజిన్ సమగ్ర జీవితం ఓవర్‌హాల్‌ల మధ్య 3,000 విమాన గంటలుగా సెట్ చేయబడింది, ఇంజిన్ ట్రెండ్ మానిటరింగ్ (ETM) సిస్టమ్ ద్వారా వివిధ ఇంజిన్ పారామితులు స్వయంచాలకంగా రికార్డ్ చేయబడినందున ఆన్-కండిషన్ సర్వీసింగ్ కూడా చేయవచ్చు. ETM నుండి డేటాను ఇంజిన్ సమీక్షించవచ్చు తయారీదారు దుస్తులు స్థాయిని నిర్ణయించడానికి మరియు అందువల్ల తనిఖీ లేదా సమగ్ర అవసరం. విమానం యొక్క ఎయిర్ డేటా కంప్యూటర్‌కు అనుసంధానించబడిన ETM, పైలట్ చేత సులభమైన విద్యుత్ నిర్వహణను ప్రారంభించడానికి సమాచారాన్ని కూడా అందిస్తుంది. [2] TBM సీట్ల కాక్‌పిట్ ఒక జత ఫ్లై ng క్రూ. ఫ్లయింగ్ మ్యాగజైన్ ప్రకారం, ప్రామాణిక కాన్ఫిగరేషన్‌లో కూడా, కాక్‌పిట్‌కు ఏవియానిక్స్ మరియు పరికరాల యొక్క ఉదార ​​సూట్ అందించబడుతుంది. ఇందులో ఎలక్ట్రానిక్ ఫ్లైట్ ఇన్స్ట్రుమెంట్ సిస్టమ్ (ఇఎఫ్‌ఐఎస్), ట్రాఫిక్ ఘర్షణ ఎగవేత వ్యవస్థ (టిసిఎలు), టెర్రైన్ అవేర్‌నెస్ అండ్ వార్నింగ్ సిస్టమ్ (టిఎవిఎస్), వాతావరణ రాడార్, మెరుపు గుర్తింపు, డ్యూయల్ గార్మిన్ జిఎన్‌ఎస్ 530 నావిగేషన్/కమ్యూనికేషన్ సిస్టమ్స్, బోస్ హెడ్‌సెట్‌లు, డ్యూయల్ ట్రాన్స్‌పాండర్స్, డ్యూయల్ ఉన్నాయి దిక్సూచి, మరియు రెండు స్థానాలకు పూర్తి కాక్‌పిట్ ఇన్స్ట్రుమెంటేషన్. పైలట్లు కాక్‌పిట్‌లో ప్రధాన క్యాబిన్ నుండి లేదా ఎడమ వైపున ఉన్న చిన్న పైలట్ తలుపు ద్వారా, రెక్క ముందుకు; కార్గో కాన్ఫిగరేషన్‌లో, పైలట్ యొక్క తలుపు కార్గో పేలోడ్ మీద క్లాంబర్ చేయవలసిన అవసరాన్ని తొలగిస్తుంది. [2] పైలట్ యొక్క తలుపు ఐచ్ఛిక అదనపు, మరియు అన్ని విమానాలపై వ్యవస్థాపించబడలేదు. TBM 700B నుండి, విస్తరించిన క్యాబిన్ ఎంట్రీ డోర్ ప్రవేశపెట్టబడింది, తరువాత ఇది తరువాతి మోడళ్లపై ప్రామాణికంగా మారింది. [2] TBM 900 మోడల్ కాక్‌పిట్‌లో అనేక ఎర్గోనామిక్ మెరుగుదలలను కలిగి ఉంది, ఇది సరళత మరియు ఆటోమేషన్ రెండింటినీ పెంచుతుంది. [8] కొత్త సింగిల్ పవర్ లివర్ శక్తి, ప్రొపెల్లర్ మరియు కండిషన్ లివర్ నియంత్రణలను అనుసంధానిస్తుంది. గతంలో ఓవర్‌హెడ్ ప్యానెల్‌పై ఉన్న కొన్ని వంటి వివిధ స్విచ్‌లు మరియు నియంత్రణలు తొలగించబడ్డాయి. [8] ఎలక్ట్రికల్ సిస్టమ్ ఒకే ప్రధాన జనరేటర్ ద్వారా శక్తినిస్తుంది, ఇది బెల్ట్-నడిచే ఆల్టర్నేటర్ చేత భర్తీ చేయబడుతుంది. [2] TBM 900 లో, ఎలక్ట్రికల్ లోడ్ పంపిణీ మార్పులు గార్మిన్ G1000 గ్లాస్ కాక్‌పిట్‌ను సమకాలీకరించడానికి వీలు కల్పిస్తాయి, ఇది బ్యాటరీ యొక్క స్విచ్-ఆన్‌తో తక్కువ బ్యాటరీ కాలువతో సమకాలీకరించబడుతుంది. G1000 కూడా అప్‌గ్రేడ్ డిస్ప్లేలను కలిగి ఉంది, వీటిలో ISA ఉష్ణోగ్రత విచలనం సూచిక, ఇంటిగ్రేటెడ్ వెదర్ రాడార్ మరియు MFD మ్యాప్ మరియు ప్రెజరైజేషన్ కంట్రోలర్‌కు ఆటోమేటిక్ ల్యాండింగ్ ఫీల్డ్ ఎలివేషన్ ఇన్‌పుట్‌లు ఉన్నాయి. [8] ప్రయాణీకుల కాన్ఫిగరేషన్‌లో, TBM యొక్క ఒత్తిడితో కూడిన క్యాబిన్ సాధారణంగా అత్యంత పూర్తయిన ఇంటీరియర్‌లతో అమర్చబడి ఉంటుంది, తరచుగా అధిక నాణ్యత గల తోలు మరియు కలప వెనియర్స్ వంటి లగ్జరీ పదార్థాలను కలిగి ఉంటుంది. TBM 850 నుండి 20 G. వరకు వారి క్రాష్‌వర్త్ కోసం సీట్లు ధృవీకరించబడ్డాయి, మిశ్రమ ఎయిర్ కండీషనర్/పర్యావరణ నియంత్రణ వ్యవస్థ క్యాబిన్లో విలీనం చేయబడింది, ఇది సరళంగా ఉంది మరియు మునుపటి అమరిక కంటే తక్కువ సర్దుబాటు అవసరం. [2] క్రూయిజ్ ఎత్తులో, TBM 900 యొక్క క్యాబిన్ దాని పూర్వీకుల కంటే నిశ్శబ్దంగా ఉంటుంది; తగ్గింపు కొత్త ఐదు-బ్లేడెడ్ ప్రొపెల్లర్‌ను స్వీకరించడం మరియు ఇంజిన్ మరియు ఎయిర్‌ఫ్రేమ్ మధ్య ఎక్కువ ఐసోలేషన్ ద్వారా వైబ్రేషన్ స్థాయిలను తగ్గించడం. [8] తరువాత నిర్మించిన నమూనాలు వింగ్లెట్‌లతో అమర్చబడి ఉన్నాయి, వీటిని సోకాటా అభివృద్ధి చేసింది, ప్రధానంగా దాడి యొక్క అధిక కోణాల వద్ద ఎగిరినప్పుడు డ్రాగ్‌ను తగ్గించడానికి, టేకాఫ్‌ల సమయంలో, అలాగే విమానం యొక్క సౌందర్యాన్ని పెంచడానికి. [8] TBM 900 కొత్త ఐదు-బ్లేడెడ్ ప్రొపెల్లర్‌ను స్వీకరించడాన్ని చూసింది, TBM యొక్క ఫార్వర్డ్ విభాగం నిర్వహించిన వాయు ప్రవాహ అనుకరణల ఆధారంగా హార్ట్జెల్ ప్రత్యేకంగా ఆప్టిమైజ్ చేయబడింది. సోకాటా ప్రకారం, MT- ప్రొపెల్లర్ నుండి ఇదే విధమైన అధునాతన ప్రతిరూపంపై హార్ట్జెల్ ఎంపిక జరిగింది, ఎందుకంటే మాజీ క్రూయిజ్ వేగాన్ని 3 నుండి 5 kN (5.5 నుండి 9 కిమీ/గం) పెంచడం వల్ల. [8] అక్టోబర్ 2017 లో డాహెర్ ఈ డిజైన్‌లో 60 యుఎస్ గాల్ (230 ఎల్) ఇంధన బర్న్ మరియు విమాన గంటకు US $ 213–228 నిర్వహణ ఖర్చు ఉందని ప్రచారం చేశారు. [15] జూన్ 2018 నాటికి, టిబిఎం విమానాలు కలిపి 1.6 మిలియన్ విమాన గంటలను లాగిన్ చేశాయి. [9] జూలై 2018 నాటికి, 900 విమానాలు పంపిణీ చేయబడ్డాయి. [24] అక్టోబర్ 2019 నాటికి, 954 టిబిఎంలు నిర్మించబడ్డాయి మరియు 1.76 మిలియన్ గంటలు ప్రయాణించబడ్డాయి, ఉత్తర అమెరికాలో 734 మరియు ఐరోపాలో 158 పంపిణీ చేయబడ్డాయి. [25] ఉత్పత్తి (గామా, 31 డిసెంబర్ 2017 నాటికి): దాని పరిచయం నుండి, 30 మంది వాణిజ్య విమానయానంలో పనిచేశారు మరియు అక్టోబర్ 2018 లో, 17 ఇప్పటికీ 10 కంపెనీలలో, ఎక్కువగా యుఎస్‌లో, ప్రపంచ విమానంలో 900 లో పాత్ర కోసం ఉపయోగించారు. 2017 లో 57 యూనిట్లు రవాణా చేయబడ్డాయి. ప్రత్యక్ష నిర్వహణ ఖర్చులు నాటికల్ మైలుకు 48 2.48 అని డాహెర్ పేర్కొన్నాడు. [26] యజమాని-ఆపరేటర్లు అన్ని టిబిఎంలలో 90% ఎగురుతారు, అయితే వారు పెద్ద పిలాటస్ పిసి -12 అమ్మకాలలో 20% నుండి 30% వరకు ఉంటుంది. [18] ఈ విమానాన్ని ప్రైవేట్ వ్యక్తులు, కార్పొరేషన్లు మరియు చార్టర్ మరియు హైర్ కంపెనీలు ఉపయోగిస్తాయి. ఏవియేషన్ సేఫ్టీ నెట్‌వర్క్ వికీబేస్ (దాని వినియోగదారులచే జోడించబడింది) 15 నవంబర్ 1991 మరియు 3 అక్టోబర్ 2019 మధ్య 44 ప్రమాదాలు మరియు సంఘటనలను నివేదించింది, వీటిలో 19 తో సహా 61 మరణాలు సంభవించాయి - ప్రమాదానికి సగటున 3.2 మరణాలు. [28] TBM నుండి డేటా [29] సాధారణ లక్షణాలు పనితీరు సంబంధిత అభివృద్ధి అభివృద్ధి విమానం పోల్చదగిన పాత్ర, కాన్ఫిగరేషన్ మరియు ERA</v>
      </c>
      <c r="E8" s="1" t="s">
        <v>249</v>
      </c>
      <c r="F8" s="1" t="str">
        <f>IFERROR(__xludf.DUMMYFUNCTION("GOOGLETRANSLATE(E:E, ""en"", ""te"")"),"ఎగ్జిక్యూటివ్ ట్రాన్స్పోర్ట్ అండ్ సివిల్ యుటిలిటీ")</f>
        <v>ఎగ్జిక్యూటివ్ ట్రాన్స్పోర్ట్ అండ్ సివిల్ యుటిలిటీ</v>
      </c>
      <c r="G8" s="1" t="s">
        <v>250</v>
      </c>
      <c r="H8" s="1" t="str">
        <f>IFERROR(__xludf.DUMMYFUNCTION("GOOGLETRANSLATE(G:G, ""en"", ""te"")"),"సోకాటా దహెర్")</f>
        <v>సోకాటా దహెర్</v>
      </c>
      <c r="I8" s="1" t="s">
        <v>251</v>
      </c>
      <c r="M8" s="4">
        <v>32338.0</v>
      </c>
      <c r="N8" s="1">
        <v>1990.0</v>
      </c>
      <c r="O8" s="1" t="s">
        <v>252</v>
      </c>
      <c r="P8" s="1" t="s">
        <v>253</v>
      </c>
      <c r="Q8" s="1" t="s">
        <v>254</v>
      </c>
      <c r="R8" s="1" t="s">
        <v>255</v>
      </c>
      <c r="S8" s="1" t="s">
        <v>256</v>
      </c>
      <c r="T8" s="1" t="s">
        <v>257</v>
      </c>
      <c r="U8" s="1" t="s">
        <v>258</v>
      </c>
      <c r="V8" s="1" t="s">
        <v>259</v>
      </c>
      <c r="X8" s="1" t="s">
        <v>260</v>
      </c>
      <c r="Y8" s="1" t="s">
        <v>261</v>
      </c>
      <c r="Z8" s="1" t="s">
        <v>262</v>
      </c>
      <c r="AA8" s="1" t="s">
        <v>263</v>
      </c>
      <c r="AB8" s="1" t="s">
        <v>264</v>
      </c>
      <c r="AC8" s="1" t="s">
        <v>265</v>
      </c>
      <c r="AJ8" s="1" t="s">
        <v>266</v>
      </c>
      <c r="AK8" s="1" t="s">
        <v>267</v>
      </c>
      <c r="AN8" s="1" t="s">
        <v>268</v>
      </c>
      <c r="AP8" s="1" t="s">
        <v>269</v>
      </c>
      <c r="AR8" s="1" t="s">
        <v>270</v>
      </c>
      <c r="AS8" s="1" t="s">
        <v>271</v>
      </c>
      <c r="AU8" s="2" t="s">
        <v>272</v>
      </c>
      <c r="AV8" s="1" t="s">
        <v>273</v>
      </c>
      <c r="AW8" s="1" t="s">
        <v>274</v>
      </c>
      <c r="AX8" s="1" t="s">
        <v>275</v>
      </c>
      <c r="AY8" s="1" t="s">
        <v>276</v>
      </c>
      <c r="AZ8" s="1">
        <v>6.4</v>
      </c>
      <c r="BA8" s="1" t="s">
        <v>277</v>
      </c>
      <c r="BB8" s="1" t="s">
        <v>278</v>
      </c>
      <c r="BC8" s="1" t="s">
        <v>279</v>
      </c>
      <c r="BD8" s="1" t="s">
        <v>280</v>
      </c>
      <c r="BE8" s="1" t="s">
        <v>281</v>
      </c>
    </row>
    <row r="9">
      <c r="A9" s="1" t="s">
        <v>282</v>
      </c>
      <c r="B9" s="1" t="str">
        <f>IFERROR(__xludf.DUMMYFUNCTION("GOOGLETRANSLATE(A:A, ""en"", ""te"")"),"నార్త్రోప్ XP-79")</f>
        <v>నార్త్రోప్ XP-79</v>
      </c>
      <c r="C9" s="1" t="s">
        <v>283</v>
      </c>
      <c r="D9" s="1" t="str">
        <f>IFERROR(__xludf.DUMMYFUNCTION("GOOGLETRANSLATE(C:C, ""en"", ""te"")"),"నార్త్రోప్ XP-79, USAAF ప్రాజెక్ట్ నంబర్ MX-365, నార్త్రోప్ రూపొందించిన ఫ్లయింగ్ వింగ్ ఫైటర్ విమానాల కోసం ప్రతిష్టాత్మక డిజైన్. ఇది అనేక ముఖ్యమైన డిజైన్ లక్షణాలను కలిగి ఉంది; వీటిలో, పైలట్ విమానాన్ని అబద్ధం స్థానం నుండి ఆపరేట్ చేస్తాడు, పైలట్ విమానం-మరియు"&amp;" రివర్టెడ్ అల్యూమినియమ్‌కు బదులుగా వెల్డెడ్ మెగ్నీషియం మోనోకోక్ నిర్మాణానికి సంబంధించి పైకి మరియు క్రిందికి పైకి మరియు క్రిందికి చాలా ఎక్కువ జి-ఫోర్స్‌లను తట్టుకోవడానికి అనుమతిస్తుంది. 1942 లో, జాన్ కె. జనవరి 1943 లో, XP-79 హోదాతో రెండు ప్రోటోటైప్స్ (S/N "&amp;"43-52437 &amp; 43-52438) కోసం ఒక ఒప్పందాన్ని అమెరికా ఆర్మీ ఎయిర్ ఫోర్సెస్ (USAAF) జారీ చేసింది. వాస్తవానికి, మోనో-ఇథైలానిలిన్ ఇంధనం మరియు ఎరుపు ఫ్యూమింగ్ నైట్రిక్ యాసిడ్ (RFNA) ఆక్సిడిజర్‌ను ఉపయోగించిన ఏరోజెట్ నుండి 2,000 lbf (8,900 N) థ్రస్ట్ XCALR-2000A-1 "&amp;"""రోటోజెట్"" రాకెట్ మోటారును ఉపయోగించాలని అనుకున్నారు. [1] ఏదేమైనా, టర్బో-పంప్లను నడపడానికి క్యాంటెడ్ రాకెట్లను ఉపయోగించి రాకెట్ మోటార్ కాన్ఫిగరేషన్ సంతృప్తికరంగా లేదు మరియు ఈ విమానం తరువాత రెండు వెస్టింగ్‌హౌస్ 19 బి టర్బోజెట్‌లు మరియు తిరిగి నియమించబడిన "&amp;"XP-79B తో అమర్చబడింది. రాకెట్ మోటారు యొక్క వైఫల్యం తరువాత, మొదటి రెండు ప్రోటోటైప్‌ల యొక్క మరింత అభివృద్ధి ముగిసింది. పోరాటంలో విమానం దెబ్బతిన్నట్లయితే పైలట్‌ను రక్షించడానికి XP-79 వెల్డెడ్ మెగ్నీషియం మిశ్రమం మోనోకోక్ నిర్మాణాన్ని ఉపయోగించి 0.125 అంగుళాలు "&amp;"(3.2 మిమీ) చర్మ మందంతో వెనుకంజలో ఉన్న అంచు వద్ద మరియు 0.75 అంగుళాలు (19 మిమీ) మందంతో ప్రముఖంగా నిర్మించబడింది. అంచు. పైలట్ XP-79 ను టిల్లర్ బార్ ద్వారా నియంత్రించాడు మరియు క్రింద అమర్చిన రడ్డర్లు; వింగ్‌టిప్స్ వద్ద అమర్చిన తీసుకోవడం అసాధారణమైన బెలోస్-బూస్"&amp;"ట్ చేసిన స్ప్లిట్ ఐలెరాన్‌ల కోసం గాలిని సరఫరా చేసింది. [2] రాడికల్ డిజైన్‌ను పరీక్షించడానికి, యుఎస్‌ఎఎఫ్ మెటీరియల్ డివిజన్ యొక్క ఇంజనీరింగ్ డివిజన్ నుండి డిజైన్లకు, ముగ్గురు గ్లైడర్ ప్రదర్శనకారులను నిర్మించడానికి నార్త్రోప్‌కు ఒక ఒప్పందం ఇవ్వబడింది. USAAF"&amp;". గందరగోళంగా, రెండు ప్రాజెక్ట్ సంఖ్యలు ఉపయోగించబడ్డాయి, శక్తితో కూడిన గ్లైడర్‌ల యొక్క రహస్య అంశాలను చర్చిస్తున్నప్పుడు ఒక MX-324, మరియు మరొకటి MX-334, స్వచ్ఛమైన గ్లైడర్‌లుగా ఎగిరినప్పుడు విమానానికి సంబంధించిన MX-334. [3] MX-334 తోక ఉపరితలాలు లేని ఫ్లయింగ్"&amp;" వింగ్ గ్లైడర్‌గా ఉద్భవించింది, ఇది లేఅవుట్ మరియు నిర్మాణంలో సారూప్యత N-9M కి సమానంగా ఉంటుంది. 1943 వసంత చివరలో పూర్తయింది, NO.1 MX-334 ను NACA లాంగ్లీ యొక్క విండ్ టన్నెల్ లో పరీక్షించారు, ఆ తరువాత అధిక వేగంతో దిశాత్మక స్థిరత్వాన్ని నిర్ధారించడానికి పెద్ద"&amp;" వైర్-బ్రేస్డ్ ఫిన్ జోడించబడింది. మొదటి విమాన ప్రయత్నాలు నెం .2 విమానం తక్కువ స్థాయి టేకాఫ్ మరియు ల్యాండింగ్ పరీక్షల కోసం కాడిలాక్ కారు వెనుక లాగడం ద్వారా విజయవంతం కాలేదు. మార్పుల తరువాత మొదటి ప్రయోగం 4 సెప్టెంబర్ 1943 న జరిగింది, ఒక పెద్ద ట్రక్ వెనుకకు ల"&amp;"ాగబడింది. మరింత సమగ్ర పరీక్ష కోసం, లాక్‌హీడ్ పి -38 మెరుపును 2 అక్టోబర్ 1943 న దాని మొదటి సరైన విమానంలో విమానాన్ని లాగడానికి ఉపయోగించారు. 1944 ప్రారంభంలో నెం .2 విమానం 2,009 ఎల్‌బిఎఫ్ (8,940 ఎన్) ఏరోజెట్ ఎక్స్‌కాల్ -200 తీసుకోవడానికి సవరించబడింది రాకెట్ మ"&amp;"ోటార్, ""సీక్రెట్"" MX-324 హోదాకు తిరిగి వస్తుంది. ఈ విమానం ఎలివన్ల యొక్క కంబైన్డ్ రూడర్ మరియు ఎయిర్ బ్రేక్స్ అవుట్‌బోర్డ్‌తో కూడా అమర్చబడింది. రాకెట్ మోటారుతో పరీక్ష 22 జూన్ 1944 న ప్రారంభమైంది, 5 జూలై 1944 న శక్తితో కూడిన ఫ్లైట్ కోసం మొదటి ఏరోటో ప్రయోగం"&amp;", ఇది యుఎస్ నిర్మించిన రాకెట్-శక్తితో పనిచేసే మొదటి విమానం. [2] విమాన పరీక్ష 1 ఆగస్టు 1944 నాటికి ముగిసింది మరియు మిగిలిన రెండు విమానాలు పారవేయబడ్డాయి. పి -38 టగ్ యొక్క ప్రాప్-వాష్‌లో హ్యారీ క్రాస్బీ నియంత్రణ కోల్పోయిన తరువాత, నెం .3 ఎంఎక్స్ -334 దాని రెం"&amp;"డవ విమానంలో, 10 నవంబర్ 1943 న వ్రాయబడింది. మురోక్ డ్రై సరస్సుపై టాక్సీ ట్రయల్స్‌పై టైర్లు పగిలిపోవడం మరియు బ్రేక్ సమస్యల కారణంగా ఆలస్యం అయిన తరువాత, 12 సెప్టెంబర్ 1945 న XP-79B మొదటి విమానంలో పోయింది. విమానంలో 15 నిమిషాలు నెమ్మదిగా రోల్ చేస్తున్నప్పుడు, త"&amp;"ెలియని కారణాల వల్ల నియంత్రణ కోల్పోయింది. ముక్కు పడిపోయింది మరియు రోల్ నిలువు స్పిన్‌లో విమానంతో ప్రభావం చూపింది. టెస్ట్ పైలట్ హ్యారీ క్రాస్బీ బెయిల్ ఇవ్వడానికి ప్రయత్నించాడు, కాని విమానం చూసి అతని మరణానికి పడిపోయాడు. కొంతకాలం తర్వాత, రెండవ నమూనా (43-52438"&amp;") మరియు మొత్తం ప్రాజెక్ట్ రద్దు చేయబడింది. డేటా నుండి డేటా: నార్త్రోప్ ఫ్లయింగ్ వింగ్స్: జాక్ నార్త్రోప్ యొక్క దూరదృష్టి విమానం యొక్క చరిత్ర [3] నార్త్రోప్ ఫ్లయింగ్ రెక్కల నుండి డేటా: జాక్ నార్త్రోప్ యొక్క దూరదృష్టి విమానం యొక్క చరిత్ర [3] [4] సాధారణ లక్ష"&amp;"ణాలు పనితీరు ఆయుధాలు పోల్చదగిన పాత్ర, కాన్ఫిగరేషన్ మరియు ERA సంబంధిత జాబితాలు")</f>
        <v>నార్త్రోప్ XP-79, USAAF ప్రాజెక్ట్ నంబర్ MX-365, నార్త్రోప్ రూపొందించిన ఫ్లయింగ్ వింగ్ ఫైటర్ విమానాల కోసం ప్రతిష్టాత్మక డిజైన్. ఇది అనేక ముఖ్యమైన డిజైన్ లక్షణాలను కలిగి ఉంది; వీటిలో, పైలట్ విమానాన్ని అబద్ధం స్థానం నుండి ఆపరేట్ చేస్తాడు, పైలట్ విమానం-మరియు రివర్టెడ్ అల్యూమినియమ్‌కు బదులుగా వెల్డెడ్ మెగ్నీషియం మోనోకోక్ నిర్మాణానికి సంబంధించి పైకి మరియు క్రిందికి పైకి మరియు క్రిందికి చాలా ఎక్కువ జి-ఫోర్స్‌లను తట్టుకోవడానికి అనుమతిస్తుంది. 1942 లో, జాన్ కె. జనవరి 1943 లో, XP-79 హోదాతో రెండు ప్రోటోటైప్స్ (S/N 43-52437 &amp; 43-52438) కోసం ఒక ఒప్పందాన్ని అమెరికా ఆర్మీ ఎయిర్ ఫోర్సెస్ (USAAF) జారీ చేసింది. వాస్తవానికి, మోనో-ఇథైలానిలిన్ ఇంధనం మరియు ఎరుపు ఫ్యూమింగ్ నైట్రిక్ యాసిడ్ (RFNA) ఆక్సిడిజర్‌ను ఉపయోగించిన ఏరోజెట్ నుండి 2,000 lbf (8,900 N) థ్రస్ట్ XCALR-2000A-1 "రోటోజెట్" రాకెట్ మోటారును ఉపయోగించాలని అనుకున్నారు. [1] ఏదేమైనా, టర్బో-పంప్లను నడపడానికి క్యాంటెడ్ రాకెట్లను ఉపయోగించి రాకెట్ మోటార్ కాన్ఫిగరేషన్ సంతృప్తికరంగా లేదు మరియు ఈ విమానం తరువాత రెండు వెస్టింగ్‌హౌస్ 19 బి టర్బోజెట్‌లు మరియు తిరిగి నియమించబడిన XP-79B తో అమర్చబడింది. రాకెట్ మోటారు యొక్క వైఫల్యం తరువాత, మొదటి రెండు ప్రోటోటైప్‌ల యొక్క మరింత అభివృద్ధి ముగిసింది. పోరాటంలో విమానం దెబ్బతిన్నట్లయితే పైలట్‌ను రక్షించడానికి XP-79 వెల్డెడ్ మెగ్నీషియం మిశ్రమం మోనోకోక్ నిర్మాణాన్ని ఉపయోగించి 0.125 అంగుళాలు (3.2 మిమీ) చర్మ మందంతో వెనుకంజలో ఉన్న అంచు వద్ద మరియు 0.75 అంగుళాలు (19 మిమీ) మందంతో ప్రముఖంగా నిర్మించబడింది. అంచు. పైలట్ XP-79 ను టిల్లర్ బార్ ద్వారా నియంత్రించాడు మరియు క్రింద అమర్చిన రడ్డర్లు; వింగ్‌టిప్స్ వద్ద అమర్చిన తీసుకోవడం అసాధారణమైన బెలోస్-బూస్ట్ చేసిన స్ప్లిట్ ఐలెరాన్‌ల కోసం గాలిని సరఫరా చేసింది. [2] రాడికల్ డిజైన్‌ను పరీక్షించడానికి, యుఎస్‌ఎఎఫ్ మెటీరియల్ డివిజన్ యొక్క ఇంజనీరింగ్ డివిజన్ నుండి డిజైన్లకు, ముగ్గురు గ్లైడర్ ప్రదర్శనకారులను నిర్మించడానికి నార్త్రోప్‌కు ఒక ఒప్పందం ఇవ్వబడింది. USAAF. గందరగోళంగా, రెండు ప్రాజెక్ట్ సంఖ్యలు ఉపయోగించబడ్డాయి, శక్తితో కూడిన గ్లైడర్‌ల యొక్క రహస్య అంశాలను చర్చిస్తున్నప్పుడు ఒక MX-324, మరియు మరొకటి MX-334, స్వచ్ఛమైన గ్లైడర్‌లుగా ఎగిరినప్పుడు విమానానికి సంబంధించిన MX-334. [3] MX-334 తోక ఉపరితలాలు లేని ఫ్లయింగ్ వింగ్ గ్లైడర్‌గా ఉద్భవించింది, ఇది లేఅవుట్ మరియు నిర్మాణంలో సారూప్యత N-9M కి సమానంగా ఉంటుంది. 1943 వసంత చివరలో పూర్తయింది, NO.1 MX-334 ను NACA లాంగ్లీ యొక్క విండ్ టన్నెల్ లో పరీక్షించారు, ఆ తరువాత అధిక వేగంతో దిశాత్మక స్థిరత్వాన్ని నిర్ధారించడానికి పెద్ద వైర్-బ్రేస్డ్ ఫిన్ జోడించబడింది. మొదటి విమాన ప్రయత్నాలు నెం .2 విమానం తక్కువ స్థాయి టేకాఫ్ మరియు ల్యాండింగ్ పరీక్షల కోసం కాడిలాక్ కారు వెనుక లాగడం ద్వారా విజయవంతం కాలేదు. మార్పుల తరువాత మొదటి ప్రయోగం 4 సెప్టెంబర్ 1943 న జరిగింది, ఒక పెద్ద ట్రక్ వెనుకకు లాగబడింది. మరింత సమగ్ర పరీక్ష కోసం, లాక్‌హీడ్ పి -38 మెరుపును 2 అక్టోబర్ 1943 న దాని మొదటి సరైన విమానంలో విమానాన్ని లాగడానికి ఉపయోగించారు. 1944 ప్రారంభంలో నెం .2 విమానం 2,009 ఎల్‌బిఎఫ్ (8,940 ఎన్) ఏరోజెట్ ఎక్స్‌కాల్ -200 తీసుకోవడానికి సవరించబడింది రాకెట్ మోటార్, "సీక్రెట్" MX-324 హోదాకు తిరిగి వస్తుంది. ఈ విమానం ఎలివన్ల యొక్క కంబైన్డ్ రూడర్ మరియు ఎయిర్ బ్రేక్స్ అవుట్‌బోర్డ్‌తో కూడా అమర్చబడింది. రాకెట్ మోటారుతో పరీక్ష 22 జూన్ 1944 న ప్రారంభమైంది, 5 జూలై 1944 న శక్తితో కూడిన ఫ్లైట్ కోసం మొదటి ఏరోటో ప్రయోగం, ఇది యుఎస్ నిర్మించిన రాకెట్-శక్తితో పనిచేసే మొదటి విమానం. [2] విమాన పరీక్ష 1 ఆగస్టు 1944 నాటికి ముగిసింది మరియు మిగిలిన రెండు విమానాలు పారవేయబడ్డాయి. పి -38 టగ్ యొక్క ప్రాప్-వాష్‌లో హ్యారీ క్రాస్బీ నియంత్రణ కోల్పోయిన తరువాత, నెం .3 ఎంఎక్స్ -334 దాని రెండవ విమానంలో, 10 నవంబర్ 1943 న వ్రాయబడింది. మురోక్ డ్రై సరస్సుపై టాక్సీ ట్రయల్స్‌పై టైర్లు పగిలిపోవడం మరియు బ్రేక్ సమస్యల కారణంగా ఆలస్యం అయిన తరువాత, 12 సెప్టెంబర్ 1945 న XP-79B మొదటి విమానంలో పోయింది. విమానంలో 15 నిమిషాలు నెమ్మదిగా రోల్ చేస్తున్నప్పుడు, తెలియని కారణాల వల్ల నియంత్రణ కోల్పోయింది. ముక్కు పడిపోయింది మరియు రోల్ నిలువు స్పిన్‌లో విమానంతో ప్రభావం చూపింది. టెస్ట్ పైలట్ హ్యారీ క్రాస్బీ బెయిల్ ఇవ్వడానికి ప్రయత్నించాడు, కాని విమానం చూసి అతని మరణానికి పడిపోయాడు. కొంతకాలం తర్వాత, రెండవ నమూనా (43-52438) మరియు మొత్తం ప్రాజెక్ట్ రద్దు చేయబడింది. డేటా నుండి డేటా: నార్త్రోప్ ఫ్లయింగ్ వింగ్స్: జాక్ నార్త్రోప్ యొక్క దూరదృష్టి విమానం యొక్క చరిత్ర [3] నార్త్రోప్ ఫ్లయింగ్ రెక్కల నుండి డేటా: జాక్ నార్త్రోప్ యొక్క దూరదృష్టి విమానం యొక్క చరిత్ర [3] [4] సాధారణ లక్షణాలు పనితీరు ఆయుధాలు పోల్చదగిన పాత్ర, కాన్ఫిగరేషన్ మరియు ERA సంబంధిత జాబితాలు</v>
      </c>
      <c r="E9" s="1" t="s">
        <v>284</v>
      </c>
      <c r="F9" s="1" t="str">
        <f>IFERROR(__xludf.DUMMYFUNCTION("GOOGLETRANSLATE(E:E, ""en"", ""te"")"),"ఇంటర్‌సెప్టర్")</f>
        <v>ఇంటర్‌సెప్టర్</v>
      </c>
      <c r="G9" s="1" t="s">
        <v>285</v>
      </c>
      <c r="H9" s="1" t="str">
        <f>IFERROR(__xludf.DUMMYFUNCTION("GOOGLETRANSLATE(G:G, ""en"", ""te"")"),"నార్త్రోప్ కార్పొరేషన్")</f>
        <v>నార్త్రోప్ కార్పొరేషన్</v>
      </c>
      <c r="I9" s="1" t="s">
        <v>286</v>
      </c>
      <c r="J9" s="1" t="s">
        <v>287</v>
      </c>
      <c r="K9" s="1" t="str">
        <f>IFERROR(__xludf.DUMMYFUNCTION("GOOGLETRANSLATE(J:J, ""en"", ""te"")"),"జాక్ నార్త్రోప్")</f>
        <v>జాక్ నార్త్రోప్</v>
      </c>
      <c r="L9" s="1" t="s">
        <v>288</v>
      </c>
      <c r="M9" s="4">
        <v>16692.0</v>
      </c>
      <c r="O9" s="1">
        <v>1.0</v>
      </c>
      <c r="P9" s="1" t="s">
        <v>289</v>
      </c>
      <c r="Q9" s="1">
        <v>1.0</v>
      </c>
      <c r="R9" s="1" t="s">
        <v>290</v>
      </c>
      <c r="S9" s="1" t="s">
        <v>291</v>
      </c>
      <c r="T9" s="1" t="s">
        <v>292</v>
      </c>
      <c r="U9" s="1" t="s">
        <v>293</v>
      </c>
      <c r="V9" s="1" t="s">
        <v>294</v>
      </c>
      <c r="W9" s="1" t="s">
        <v>295</v>
      </c>
      <c r="X9" s="1" t="s">
        <v>296</v>
      </c>
      <c r="Y9" s="1" t="s">
        <v>297</v>
      </c>
      <c r="Z9" s="1" t="s">
        <v>298</v>
      </c>
      <c r="AA9" s="1" t="s">
        <v>154</v>
      </c>
      <c r="AB9" s="1" t="s">
        <v>299</v>
      </c>
      <c r="AC9" s="1" t="s">
        <v>300</v>
      </c>
      <c r="AD9" s="1" t="s">
        <v>301</v>
      </c>
      <c r="AE9" s="1" t="s">
        <v>302</v>
      </c>
      <c r="AL9" s="1" t="s">
        <v>303</v>
      </c>
      <c r="AM9" s="1" t="s">
        <v>304</v>
      </c>
      <c r="AO9" s="1" t="s">
        <v>305</v>
      </c>
      <c r="AQ9" s="4">
        <v>16692.0</v>
      </c>
      <c r="AS9" s="1" t="s">
        <v>306</v>
      </c>
      <c r="AZ9" s="1">
        <v>5.19</v>
      </c>
      <c r="BA9" s="1" t="s">
        <v>307</v>
      </c>
      <c r="BB9" s="1" t="s">
        <v>308</v>
      </c>
      <c r="BF9" s="1" t="s">
        <v>309</v>
      </c>
      <c r="BG9" s="1">
        <v>0.27</v>
      </c>
    </row>
    <row r="10">
      <c r="A10" s="1" t="s">
        <v>310</v>
      </c>
      <c r="B10" s="1" t="str">
        <f>IFERROR(__xludf.DUMMYFUNCTION("GOOGLETRANSLATE(A:A, ""en"", ""te"")"),"వెస్ట్‌ల్యాండ్ డ్రెడ్‌నాట్")</f>
        <v>వెస్ట్‌ల్యాండ్ డ్రెడ్‌నాట్</v>
      </c>
      <c r="C10" s="1" t="s">
        <v>311</v>
      </c>
      <c r="D10" s="1" t="str">
        <f>IFERROR(__xludf.DUMMYFUNCTION("GOOGLETRANSLATE(C:C, ""en"", ""te"")"),"వెస్ట్‌ల్యాండ్ డ్రెడ్‌నాట్ అనేది వోయెవోడ్స్కీ యొక్క ఏరోడైనమిక్ వింగ్ మరియు ఫ్యూజ్‌లేజ్ డిజైన్ ఆలోచనలను పరీక్షించడానికి సృష్టించబడిన మెయిల్ విమానం కోసం ఒక ప్రయోగాత్మక సింగిల్-ఇంజిన్ ఫిక్స్‌డ్-వింగ్ మోనోప్లేన్ డిజైన్. దీనిని వైమానిక మంత్రిత్వ శాఖ కోసం బ్రిట"&amp;"ిష్ ఎయిర్క్రాఫ్ట్ తయారీదారు వెస్ట్‌ల్యాండ్ ఎయిర్‌క్రాఫ్ట్ రూపొందించింది మరియు నిర్మించింది. ఒకే విమానం మాత్రమే నిర్మించబడింది మరియు ఇది దాని ప్రారంభ విమానంలో క్రాష్ అయ్యింది, టెస్ట్ పైలట్‌ను తీవ్రంగా గాయపరిచింది. [1] రష్యన్ ఆవిష్కర్త ఎన్. వోయెవోడ్స్కీ సిద"&amp;"్ధాంతాల ఆధారంగా దాని భవిష్యత్ రూపకల్పన మరియు నిర్మాణ పద్ధతికి డ్రెడ్‌నాట్ విభిన్నంగా ఉంది. ఆలోచన యొక్క ప్రాధమిక పరీక్షలను విండ్ టన్నెల్‌లో ప్రయత్నించి, కొంతవరకు విజయవంతం అయిన తరువాత, ఒక విమానాన్ని నిర్మించడానికి వెస్ట్‌ల్యాండ్ విమానాలకు ఈ డిజైన్ ఇవ్వబడింద"&amp;"ి. ఆ సమయంలో డిజైన్ 70 అడుగుల వింగ్స్పాన్ ట్విన్-ఇంజిన్ విమానాల కోసం. ఈ డిజైన్ ఏరోడైనమిక్‌గా అభివృద్ధి చెందింది, విమానాల యొక్క అన్ని భాగాలపై నిరంతర ఏరోఫాయిల్ విభాగాన్ని కలిగి ఉంది, వీటిలో ఫ్యూజ్‌లేజ్ మరియు ఆ సమయంలో బ్రిటిష్ విమానాలకు అసాధారణంగా సహా, వింగ్ "&amp;"బ్రేసింగ్ లేదు. నిర్మాణం ఆల్-మెటల్, ఇందులో ముడతలు పెట్టిన షీట్ ప్యానెళ్ల చర్మంతో డ్రా అయిన ఛానలింగ్ ఉంటుంది. ఈ పద్ధతిని ఆధునిక ఒత్తిడితో కూడిన చర్మ నిర్మాణంతో పోల్చవచ్చు. ముడుచుకునే అండర్ క్యారేజీతో జంట-ఇంజిన్ రకంగా భావించినప్పటికీ, ఉద్భవించిన డిజైన్ 450-"&amp;"హార్స్‌పవర్ నేపియర్ లయన్ II 12 సిలిండర్ ఇంజిన్‌తో అమర్చబడి ఉంది, ఇది గంటకు 102 మైళ్ల వరకు భయంకరమైన వేగాన్ని అనుమతించింది మరియు స్థిరమైన అండర్ క్యారేజ్. [1] [2] ] డ్రెడ్‌నాట్ పూర్తయిన తర్వాత, పైలట్ ఆర్థర్ టాక్సీ ట్రయల్స్ మరియు చిన్న వైమానిక హాప్‌లను నిర్వహ"&amp;"ిస్తాడు. 9 మే 1924 న, అతను దాని మొదటి విమాన పరీక్ష కోసం బయలుదేరాడు. [3] విమానం మొదట్లో స్థిరంగా ఉంది, కీప్ నియంత్రణను కోల్పోయిందని మరియు చాలా కాలం తరువాత, సుమారు 100 అడుగుల (30 మీ) ఎత్తులో, డ్రెడ్‌నాట్ నిలిచిపోయి క్రాష్ అయ్యింది. విమానం నుండి విసిరి, తీవ్"&amp;"రమైన గాయాలతో బాధపడింది మరియు తరువాత రెండు కాళ్ళను కత్తిరించారు. [4] [5] అతను సంస్థతోనే ఉండి 1935 వరకు పదవీ విరమణ చేయలేదు. [6] ఈ వైఫల్యం తరువాత, డ్రెడ్‌నాట్ డిజైన్ వదిలివేయబడింది, అయినప్పటికీ దాని తయారీలో ఉద్భవించిన మరియు ఉపయోగించిన ఆలోచనలు విమానంలో ఒక పుర"&amp;"ోగతిగా ఉన్నాయి మరియు ఈ రోజున ప్రశంసించబడ్డాయి. [7] సాధారణ లక్షణాల పనితీరు నుండి డేటా")</f>
        <v>వెస్ట్‌ల్యాండ్ డ్రెడ్‌నాట్ అనేది వోయెవోడ్స్కీ యొక్క ఏరోడైనమిక్ వింగ్ మరియు ఫ్యూజ్‌లేజ్ డిజైన్ ఆలోచనలను పరీక్షించడానికి సృష్టించబడిన మెయిల్ విమానం కోసం ఒక ప్రయోగాత్మక సింగిల్-ఇంజిన్ ఫిక్స్‌డ్-వింగ్ మోనోప్లేన్ డిజైన్. దీనిని వైమానిక మంత్రిత్వ శాఖ కోసం బ్రిటిష్ ఎయిర్క్రాఫ్ట్ తయారీదారు వెస్ట్‌ల్యాండ్ ఎయిర్‌క్రాఫ్ట్ రూపొందించింది మరియు నిర్మించింది. ఒకే విమానం మాత్రమే నిర్మించబడింది మరియు ఇది దాని ప్రారంభ విమానంలో క్రాష్ అయ్యింది, టెస్ట్ పైలట్‌ను తీవ్రంగా గాయపరిచింది. [1] రష్యన్ ఆవిష్కర్త ఎన్. వోయెవోడ్స్కీ సిద్ధాంతాల ఆధారంగా దాని భవిష్యత్ రూపకల్పన మరియు నిర్మాణ పద్ధతికి డ్రెడ్‌నాట్ విభిన్నంగా ఉంది. ఆలోచన యొక్క ప్రాధమిక పరీక్షలను విండ్ టన్నెల్‌లో ప్రయత్నించి, కొంతవరకు విజయవంతం అయిన తరువాత, ఒక విమానాన్ని నిర్మించడానికి వెస్ట్‌ల్యాండ్ విమానాలకు ఈ డిజైన్ ఇవ్వబడింది. ఆ సమయంలో డిజైన్ 70 అడుగుల వింగ్స్పాన్ ట్విన్-ఇంజిన్ విమానాల కోసం. ఈ డిజైన్ ఏరోడైనమిక్‌గా అభివృద్ధి చెందింది, విమానాల యొక్క అన్ని భాగాలపై నిరంతర ఏరోఫాయిల్ విభాగాన్ని కలిగి ఉంది, వీటిలో ఫ్యూజ్‌లేజ్ మరియు ఆ సమయంలో బ్రిటిష్ విమానాలకు అసాధారణంగా సహా, వింగ్ బ్రేసింగ్ లేదు. నిర్మాణం ఆల్-మెటల్, ఇందులో ముడతలు పెట్టిన షీట్ ప్యానెళ్ల చర్మంతో డ్రా అయిన ఛానలింగ్ ఉంటుంది. ఈ పద్ధతిని ఆధునిక ఒత్తిడితో కూడిన చర్మ నిర్మాణంతో పోల్చవచ్చు. ముడుచుకునే అండర్ క్యారేజీతో జంట-ఇంజిన్ రకంగా భావించినప్పటికీ, ఉద్భవించిన డిజైన్ 450-హార్స్‌పవర్ నేపియర్ లయన్ II 12 సిలిండర్ ఇంజిన్‌తో అమర్చబడి ఉంది, ఇది గంటకు 102 మైళ్ల వరకు భయంకరమైన వేగాన్ని అనుమతించింది మరియు స్థిరమైన అండర్ క్యారేజ్. [1] [2] ] డ్రెడ్‌నాట్ పూర్తయిన తర్వాత, పైలట్ ఆర్థర్ టాక్సీ ట్రయల్స్ మరియు చిన్న వైమానిక హాప్‌లను నిర్వహిస్తాడు. 9 మే 1924 న, అతను దాని మొదటి విమాన పరీక్ష కోసం బయలుదేరాడు. [3] విమానం మొదట్లో స్థిరంగా ఉంది, కీప్ నియంత్రణను కోల్పోయిందని మరియు చాలా కాలం తరువాత, సుమారు 100 అడుగుల (30 మీ) ఎత్తులో, డ్రెడ్‌నాట్ నిలిచిపోయి క్రాష్ అయ్యింది. విమానం నుండి విసిరి, తీవ్రమైన గాయాలతో బాధపడింది మరియు తరువాత రెండు కాళ్ళను కత్తిరించారు. [4] [5] అతను సంస్థతోనే ఉండి 1935 వరకు పదవీ విరమణ చేయలేదు. [6] ఈ వైఫల్యం తరువాత, డ్రెడ్‌నాట్ డిజైన్ వదిలివేయబడింది, అయినప్పటికీ దాని తయారీలో ఉద్భవించిన మరియు ఉపయోగించిన ఆలోచనలు విమానంలో ఒక పురోగతిగా ఉన్నాయి మరియు ఈ రోజున ప్రశంసించబడ్డాయి. [7] సాధారణ లక్షణాల పనితీరు నుండి డేటా</v>
      </c>
      <c r="E10" s="1" t="s">
        <v>312</v>
      </c>
      <c r="F10" s="1" t="str">
        <f>IFERROR(__xludf.DUMMYFUNCTION("GOOGLETRANSLATE(E:E, ""en"", ""te"")"),"ప్రయోగాత్మక మోనోప్లేన్")</f>
        <v>ప్రయోగాత్మక మోనోప్లేన్</v>
      </c>
      <c r="G10" s="1" t="s">
        <v>313</v>
      </c>
      <c r="H10" s="1" t="str">
        <f>IFERROR(__xludf.DUMMYFUNCTION("GOOGLETRANSLATE(G:G, ""en"", ""te"")"),"వెస్ట్‌ల్యాండ్ విమానం")</f>
        <v>వెస్ట్‌ల్యాండ్ విమానం</v>
      </c>
      <c r="I10" s="1" t="s">
        <v>314</v>
      </c>
      <c r="M10" s="4">
        <v>8896.0</v>
      </c>
      <c r="O10" s="1">
        <v>1.0</v>
      </c>
      <c r="Q10" s="1" t="s">
        <v>315</v>
      </c>
      <c r="R10" s="1" t="s">
        <v>316</v>
      </c>
      <c r="S10" s="1" t="s">
        <v>317</v>
      </c>
      <c r="T10" s="1" t="s">
        <v>318</v>
      </c>
      <c r="U10" s="1" t="s">
        <v>319</v>
      </c>
      <c r="V10" s="1" t="s">
        <v>320</v>
      </c>
      <c r="W10" s="1" t="s">
        <v>321</v>
      </c>
      <c r="X10" s="1" t="s">
        <v>322</v>
      </c>
      <c r="Y10" s="1" t="s">
        <v>323</v>
      </c>
      <c r="AB10" s="1" t="s">
        <v>324</v>
      </c>
      <c r="AC10" s="1" t="s">
        <v>325</v>
      </c>
      <c r="AN10" s="1" t="s">
        <v>186</v>
      </c>
      <c r="AY10" s="1" t="s">
        <v>326</v>
      </c>
    </row>
    <row r="11">
      <c r="A11" s="1" t="s">
        <v>327</v>
      </c>
      <c r="B11" s="1" t="str">
        <f>IFERROR(__xludf.DUMMYFUNCTION("GOOGLETRANSLATE(A:A, ""en"", ""te"")"),"తరువాతి తరం బాంబర్")</f>
        <v>తరువాతి తరం బాంబర్</v>
      </c>
      <c r="C11" s="1" t="s">
        <v>328</v>
      </c>
      <c r="D11" s="1" t="str">
        <f>IFERROR(__xludf.DUMMYFUNCTION("GOOGLETRANSLATE(C:C, ""en"", ""te"")"),"తరువాతి తరం బాంబర్ (ఎన్జిబి; అనధికారికంగా 2018 బాంబర్ అని పిలుస్తారు) అమెరికా వైమానిక దళం కోసం కొత్త మీడియం బాంబర్‌ను అభివృద్ధి చేసే కార్యక్రమం. NGB మొదట్లో 2018 లో ఒక దొంగతనమైన, సబ్సోనిక్, మీడియం-రేంజ్, మీడియం పేలోడ్ బాంబర్‌గా అనుబంధంగా మరియు బహుశా-పరిమి"&amp;"త స్థాయికి-యు.ఎస్. లాన్సర్). NGB కార్యక్రమాన్ని లాంగ్ రేంజ్ స్ట్రైక్ బాంబర్ (LRS-B) హెవీ బాంబర్ ప్రోగ్రాం అధిగమించింది. జూన్ 2003 లో, జేన్ యొక్క డిఫెన్స్ వీక్లీ రక్షణ కార్యదర్శి మరియు యుఎస్‌ఎఫ్ ఎయిర్ సిబ్బంది కార్యాలయంలో కొనసాగుతున్న అధ్యయన ప్రయత్నాలను కొ"&amp;"త్త సుదూర సమ్మె వ్యవస్థను ప్రారంభించడానికి సిద్ధం చేసింది, ఇది తప్పనిసరిగా విమానం కాదు (చర్చించబడుతున్న ఇతర ఎంపికలు అల్ట్రా కూడా ఉన్నాయి -హీ-స్పీడ్ ఆయుధాలు), ఇది అభివృద్ధి కార్యక్రమానికి బదిలీ చేయడానికి 2012-15 కాలపరిమితిలో సాంకేతికతలను పరిపక్వం చేస్తుంది"&amp;". [1] 2004 లో ఆపరేషన్ ఫలిత ఫ్యూరీ సమయంలో ఒక పరీక్షగా మాజీ యుఎస్ఎస్ షెనెక్టాడీ మునిగిపోవడం వల్ల భారీ బాంబర్లు నావికాదళ లక్ష్యాలను విజయవంతంగా తమ సొంతంగా నిమగ్నం చేయగలవని నిరూపించారు. ఇది ఆధునిక రక్షణకు వ్యతిరేకంగా మనుగడ సాగించే కొత్త బాంబర్ యొక్క అవసరానికి "&amp;"దారితీసింది. [2] [3] 2004-2006లో, USAF ఎయిర్ కంబాట్ కమాండ్ ప్రస్తుత బాంబర్ విమానాలను పెంచడానికి కొత్త బాంబర్ రకం విమానం కోసం ప్రత్యామ్నాయాలను అధ్యయనం చేసింది, ఇది ఇప్పుడు 1970 ల యుగం ఎయిర్ఫ్రేమ్‌లను కలిగి ఉంది, 2018 నాటికి రాంప్‌లో పూర్తిగా పనిచేసే విమానా"&amp;"న్ని కలిగి ఉండాలనే లక్ష్యంతో. [4 ] కొంతమంది ulation హాగానాలు తరువాతి తరం బాంబర్ హైపర్సోనిక్ మరియు మానవరహితంగా ఉండవచ్చని సూచించాయి. [5] ఏదేమైనా, యుఎస్ ఎయిర్ ఫోర్స్ మేజర్ జనరల్ మార్క్ టి. మాథ్యూస్, ACC ప్రణాళికలు మరియు కార్యక్రమాల అధిపతి, అందుబాటులో ఉన్న సా"&amp;"ంకేతిక పరిజ్ఞానం మే 2007 ఎయిర్ ఫోర్స్ అసోసియేషన్ స్పాన్సర్డ్ ఈవెంట్‌లో మనుషుల సబ్సోనిక్ బాంబర్‌ను సూచిస్తుందని పేర్కొంది. [6] మనుషుల సబ్సోనిక్ బాంబర్ 2018 నాటికి అవసరమైన శ్రేణి మరియు పేలోడ్ పనితీరును తీర్చడానికి ""ఉత్తమ విలువ"" ను అందిస్తుందని అతను తరువాత"&amp;" చెప్పాడు. [7] మరింత అధునాతనమైన ""2037 బాంబర్"" సేవలోకి ప్రవేశించే వరకు 2018 బాంబర్ స్టాప్-గ్యాప్‌గా పనిచేస్తుందని భావించారు. [8] 2006 క్వాడ్రెనియల్ డిఫెన్స్ రివ్యూ (క్యూడిఆర్), 2018 నాటికి కొత్త దీర్ఘ-శ్రేణి ఖచ్చితమైన సమ్మె సామర్థ్యాన్ని అభివృద్ధి చేయాలన"&amp;"ి వైమానిక దళాన్ని ఆదేశించింది. [9] [10] యుఎస్‌ఎఎఫ్ అధికారులు కొత్త బాంబర్‌ను యుద్దభూమి ప్రాంతంలో గంటలు అగ్రస్థానంలో ఉండే సామర్థ్యంతో టాప్-ఎండ్ తక్కువ-పరిశీలనాత్మక లక్షణాలను కలిగి ఉన్నట్లు గుర్తించారు మరియు అవి కనిపించినప్పుడు బెదిరింపులకు ప్రతిస్పందించాయి"&amp;". మేజర్ జనరల్ డేవిడ్ ఇ క్లారి, అక్ వైస్-కమాండర్, కొత్త బాంబర్ ""చొచ్చుకుపోతుంది మరియు నిలకడగా ఉంటుంది"" అని చెప్పడం ద్వారా దీనిని సంగ్రహించారు. క్రూయిజ్ క్షిపణులను విస్తరించడం కొత్త బాంబర్‌కు మరో సమస్య. న్యూక్లియర్ క్రూయిజ్ క్షిపణులతో ఆయుధాలు కలిగి ఉండటాన"&amp;"ికి వ్యూహాత్మక అణు ఆయుధాల తగ్గింపు ఒప్పందం కింద అనుమతించబడిన వైమానిక దళ జాబితాలో ప్రస్తుతం ఉన్న ఏకైక విమానం B-52. ఆపరేషన్ సంసిద్ధత మరియు వశ్యతకు ప్రధాన పరిశీలన చెల్లించబడింది. 2006 లో, ఈ కార్యక్రమం 2009 లోనే ఒక నమూనా ఎగురుతుందని expected హించింది. [11] సె"&amp;"ప్టెంబర్ 2007 లో, అనేక మంది వైమానిక దళ జనరల్స్ 2018 నాటికి బాంబర్‌ను ఫీల్డ్ చేయడం ఇప్పటికీ తమ ప్రణాళిక అని నొక్కిచెప్పారు. గట్టి షెడ్యూల్‌ను తీర్చడానికి, వైమానిక దళం మొదట్లో ఒక ప్రాథమిక నమూనాను అనుసరిస్తుంది, తరువాత దాని సామర్థ్యాలను మెరుగుపరుస్తుంది. [12"&amp;"] 25 జనవరి 2008 న, బోయింగ్ మరియు లాక్‌హీడ్ మార్టిన్ కొత్త యుఎస్ ఎయిర్ ఫోర్స్ స్ట్రాటజిక్ బాంబర్‌ను అభివృద్ధి చేయడానికి ఉమ్మడి ప్రయత్నాన్ని ప్రారంభించడానికి ఒక ఒప్పందాన్ని ప్రకటించారు, ఇది 2018 నాటికి సేవలో ఉండటానికి ప్రణాళికలు. [13] దీర్ఘ-శ్రేణి సమ్మె కార"&amp;"్యక్రమం కోసం ఈ సహకార ప్రయత్నం అధునాతన సెన్సార్లు మరియు భవిష్యత్ ఎలక్ట్రానిక్ వార్‌ఫేర్ పరిష్కారాలలో పని చేస్తుంది, వీటిలో నెట్‌వర్క్-ఎనేబుల్డ్ బాటిల్ మేనేజ్‌మెంట్, కమాండ్ అండ్ కంట్రోల్ మరియు వర్చువల్ వార్‌ఫేర్ సిమ్యులేషన్ మరియు ప్రయోగాలు. [14] . కంపెనీల ప"&amp;"్రణాళికలు. [15] మరో ప్రధాన రక్షణ కాంట్రాక్టర్ నార్త్రోప్ గ్రుమ్మన్ 2008 లో ""పరిమితం చేయబడిన కార్యక్రమాలు"" కోసం 2008 లో billion 2 బిలియన్ల నిధులను అందుకున్నాడు - బ్లాక్ ప్రోగ్రామ్స్ అని కూడా పిలుస్తారు - 2010 లో ఎగరగల ప్రదర్శనకారుడి కోసం. [16] వైమానిక దళ"&amp;"ం 2009 లో ఆలస్యంగా ప్రకటించబడుతుందని భావించారు, ఇది కొత్త బాంబర్ కోసం దాని ఖచ్చితమైన అవసరాలను 2018 నాటికి పనిచేస్తుంది. [17] మే 2009 లో, కాంగ్రెస్ ముందు సాక్ష్యం, అమెరికా రక్షణ కార్యదర్శి రాబర్ట్ గేట్స్ పెంటగాన్ తరువాతి తరం బాంబర్ పాత్ర కోసం పైలట్‌లెస్ వి"&amp;"మానాన్ని పరిశీలిస్తున్నట్లు పేర్కొన్నారు. [18] ఏప్రిల్ 2009 లో, రక్షణ కార్యదర్శి గేట్స్ కొత్త తరం బాంబర్ ప్రాజెక్టులో ఆలస్యం ప్రకటించారు, అది 2018 తేదీని దాటిపోతుంది. [19] ఇది బడ్జెట్ పరిగణనల వల్లనే కాకుండా, అణు ఆయుధ ఒప్పంద పరిగణనల వల్ల కూడా సంభవించింది. "&amp;"[20] 19 మే 2009 న, ఎయిర్ ఫోర్స్ చీఫ్ ఆఫ్ స్టాఫ్ జనరల్ నార్టన్ స్క్వార్ట్జ్ మాట్లాడుతూ, 2010 బడ్జెట్‌లో యుఎస్ఎఎఫ్ దృష్టి ""సుదూర సమ్మె, తరువాతి తరం బాంబర్ కాదు"" పై ఉందని మరియు క్యూడిఆర్ లో దీని కోసం నెట్టివేస్తుందని చెప్పారు. [21] జూన్ 2009 లో, NGB ప్రతిప"&amp;"ాదనలపై పనిచేసే రెండు జట్లు ""దుకాణాన్ని మూసివేయండి"" అని చెప్పబడ్డాయి. [22] 1 మార్చి 2010 న, బోయింగ్ లాక్‌హీడ్ మార్టిన్‌తో ఉమ్మడి ప్రాజెక్ట్ సస్పెండ్ చేయబడిందని మరియు 24 జూన్ 2010 న, లెఫ్టినెంట్ జనరల్ ఫిలిప్ ఎం. బ్రీడ్‌లోవ్ మాట్లాడుతూ ""తరువాతి తరం బాంబర్"&amp;""" అనే పదం చనిపోయిందని మరియు వైమానిక దళం అని చెప్పారు మరింత సరసమైన మరియు బహుముఖ బాంబర్ దాని మిషన్లను పూర్తి చేయడంలో సహాయపడటానికి F-35 మరియు F-22 వంటి వ్యవస్థల సామర్థ్యాలను ఆకర్షించే సుదూర ""కుటుంబం"" లో పనిచేయడం. [24] 13 సెప్టెంబర్ 2010 న, యు.ఎస్. వైమానిక"&amp;" దళ కార్యదర్శి మైఖేల్ డాన్లీ మాట్లాడుతూ, సుదూర సమ్మె నిరూపితమైన సాంకేతిక పరిజ్ఞానాలతో జాగ్రత్తగా కొనసాగుతుందని మరియు 2012 బడ్జెట్‌తో సమర్పించాల్సిన ప్రణాళిక క్షిపణి లేదా విమానం కోసం పిలవగలదని అన్నారు. [25] [26] బాంబర్ అణు-సామర్థ్యం కలిగి ఉండాలి, కాని తరువ"&amp;"ాత వరకు అణు వాడకానికి ధృవీకరించబడలేదు. 24 ఫిబ్రవరి 2012 న, వైమానిక దళ కార్యదర్శి మైఖేల్ డాన్లీ 2020 ల మధ్యలో టార్గెట్ డెలివరీతో పోటీ జరుగుతోందని ప్రకటించారు. [27] 27 అక్టోబర్ 2015 న, నార్త్రోప్ గ్రుమ్మన్‌కు కొత్త బాంబర్‌ను నిర్మించే ఒప్పందం లభించింది. [28"&amp;"] జనవరి 2011 లో డిజైన్ లక్ష్యాలు: [29] నార్త్రోప్ గ్రుమ్మన్ రాసిన ఆగస్టు 2008 పేపర్ ఈ క్రింది పోకడలు మరియు అవసరాలను హైలైట్ చేసింది: [33] పోల్చదగిన పాత్ర, కాన్ఫిగరేషన్ మరియు యుగం సంబంధిత జాబితాల విమానం")</f>
        <v>తరువాతి తరం బాంబర్ (ఎన్జిబి; అనధికారికంగా 2018 బాంబర్ అని పిలుస్తారు) అమెరికా వైమానిక దళం కోసం కొత్త మీడియం బాంబర్‌ను అభివృద్ధి చేసే కార్యక్రమం. NGB మొదట్లో 2018 లో ఒక దొంగతనమైన, సబ్సోనిక్, మీడియం-రేంజ్, మీడియం పేలోడ్ బాంబర్‌గా అనుబంధంగా మరియు బహుశా-పరిమిత స్థాయికి-యు.ఎస్. లాన్సర్). NGB కార్యక్రమాన్ని లాంగ్ రేంజ్ స్ట్రైక్ బాంబర్ (LRS-B) హెవీ బాంబర్ ప్రోగ్రాం అధిగమించింది. జూన్ 2003 లో, జేన్ యొక్క డిఫెన్స్ వీక్లీ రక్షణ కార్యదర్శి మరియు యుఎస్‌ఎఫ్ ఎయిర్ సిబ్బంది కార్యాలయంలో కొనసాగుతున్న అధ్యయన ప్రయత్నాలను కొత్త సుదూర సమ్మె వ్యవస్థను ప్రారంభించడానికి సిద్ధం చేసింది, ఇది తప్పనిసరిగా విమానం కాదు (చర్చించబడుతున్న ఇతర ఎంపికలు అల్ట్రా కూడా ఉన్నాయి -హీ-స్పీడ్ ఆయుధాలు), ఇది అభివృద్ధి కార్యక్రమానికి బదిలీ చేయడానికి 2012-15 కాలపరిమితిలో సాంకేతికతలను పరిపక్వం చేస్తుంది. [1] 2004 లో ఆపరేషన్ ఫలిత ఫ్యూరీ సమయంలో ఒక పరీక్షగా మాజీ యుఎస్ఎస్ షెనెక్టాడీ మునిగిపోవడం వల్ల భారీ బాంబర్లు నావికాదళ లక్ష్యాలను విజయవంతంగా తమ సొంతంగా నిమగ్నం చేయగలవని నిరూపించారు. ఇది ఆధునిక రక్షణకు వ్యతిరేకంగా మనుగడ సాగించే కొత్త బాంబర్ యొక్క అవసరానికి దారితీసింది. [2] [3] 2004-2006లో, USAF ఎయిర్ కంబాట్ కమాండ్ ప్రస్తుత బాంబర్ విమానాలను పెంచడానికి కొత్త బాంబర్ రకం విమానం కోసం ప్రత్యామ్నాయాలను అధ్యయనం చేసింది, ఇది ఇప్పుడు 1970 ల యుగం ఎయిర్ఫ్రేమ్‌లను కలిగి ఉంది, 2018 నాటికి రాంప్‌లో పూర్తిగా పనిచేసే విమానాన్ని కలిగి ఉండాలనే లక్ష్యంతో. [4 ] కొంతమంది ulation హాగానాలు తరువాతి తరం బాంబర్ హైపర్సోనిక్ మరియు మానవరహితంగా ఉండవచ్చని సూచించాయి. [5] ఏదేమైనా, యుఎస్ ఎయిర్ ఫోర్స్ మేజర్ జనరల్ మార్క్ టి. మాథ్యూస్, ACC ప్రణాళికలు మరియు కార్యక్రమాల అధిపతి, అందుబాటులో ఉన్న సాంకేతిక పరిజ్ఞానం మే 2007 ఎయిర్ ఫోర్స్ అసోసియేషన్ స్పాన్సర్డ్ ఈవెంట్‌లో మనుషుల సబ్సోనిక్ బాంబర్‌ను సూచిస్తుందని పేర్కొంది. [6] మనుషుల సబ్సోనిక్ బాంబర్ 2018 నాటికి అవసరమైన శ్రేణి మరియు పేలోడ్ పనితీరును తీర్చడానికి "ఉత్తమ విలువ" ను అందిస్తుందని అతను తరువాత చెప్పాడు. [7] మరింత అధునాతనమైన "2037 బాంబర్" సేవలోకి ప్రవేశించే వరకు 2018 బాంబర్ స్టాప్-గ్యాప్‌గా పనిచేస్తుందని భావించారు. [8] 2006 క్వాడ్రెనియల్ డిఫెన్స్ రివ్యూ (క్యూడిఆర్), 2018 నాటికి కొత్త దీర్ఘ-శ్రేణి ఖచ్చితమైన సమ్మె సామర్థ్యాన్ని అభివృద్ధి చేయాలని వైమానిక దళాన్ని ఆదేశించింది. [9] [10] యుఎస్‌ఎఎఫ్ అధికారులు కొత్త బాంబర్‌ను యుద్దభూమి ప్రాంతంలో గంటలు అగ్రస్థానంలో ఉండే సామర్థ్యంతో టాప్-ఎండ్ తక్కువ-పరిశీలనాత్మక లక్షణాలను కలిగి ఉన్నట్లు గుర్తించారు మరియు అవి కనిపించినప్పుడు బెదిరింపులకు ప్రతిస్పందించాయి. మేజర్ జనరల్ డేవిడ్ ఇ క్లారి, అక్ వైస్-కమాండర్, కొత్త బాంబర్ "చొచ్చుకుపోతుంది మరియు నిలకడగా ఉంటుంది" అని చెప్పడం ద్వారా దీనిని సంగ్రహించారు. క్రూయిజ్ క్షిపణులను విస్తరించడం కొత్త బాంబర్‌కు మరో సమస్య. న్యూక్లియర్ క్రూయిజ్ క్షిపణులతో ఆయుధాలు కలిగి ఉండటానికి వ్యూహాత్మక అణు ఆయుధాల తగ్గింపు ఒప్పందం కింద అనుమతించబడిన వైమానిక దళ జాబితాలో ప్రస్తుతం ఉన్న ఏకైక విమానం B-52. ఆపరేషన్ సంసిద్ధత మరియు వశ్యతకు ప్రధాన పరిశీలన చెల్లించబడింది. 2006 లో, ఈ కార్యక్రమం 2009 లోనే ఒక నమూనా ఎగురుతుందని expected హించింది. [11] సెప్టెంబర్ 2007 లో, అనేక మంది వైమానిక దళ జనరల్స్ 2018 నాటికి బాంబర్‌ను ఫీల్డ్ చేయడం ఇప్పటికీ తమ ప్రణాళిక అని నొక్కిచెప్పారు. గట్టి షెడ్యూల్‌ను తీర్చడానికి, వైమానిక దళం మొదట్లో ఒక ప్రాథమిక నమూనాను అనుసరిస్తుంది, తరువాత దాని సామర్థ్యాలను మెరుగుపరుస్తుంది. [12] 25 జనవరి 2008 న, బోయింగ్ మరియు లాక్‌హీడ్ మార్టిన్ కొత్త యుఎస్ ఎయిర్ ఫోర్స్ స్ట్రాటజిక్ బాంబర్‌ను అభివృద్ధి చేయడానికి ఉమ్మడి ప్రయత్నాన్ని ప్రారంభించడానికి ఒక ఒప్పందాన్ని ప్రకటించారు, ఇది 2018 నాటికి సేవలో ఉండటానికి ప్రణాళికలు. [13] దీర్ఘ-శ్రేణి సమ్మె కార్యక్రమం కోసం ఈ సహకార ప్రయత్నం అధునాతన సెన్సార్లు మరియు భవిష్యత్ ఎలక్ట్రానిక్ వార్‌ఫేర్ పరిష్కారాలలో పని చేస్తుంది, వీటిలో నెట్‌వర్క్-ఎనేబుల్డ్ బాటిల్ మేనేజ్‌మెంట్, కమాండ్ అండ్ కంట్రోల్ మరియు వర్చువల్ వార్‌ఫేర్ సిమ్యులేషన్ మరియు ప్రయోగాలు. [14] . కంపెనీల ప్రణాళికలు. [15] మరో ప్రధాన రక్షణ కాంట్రాక్టర్ నార్త్రోప్ గ్రుమ్మన్ 2008 లో "పరిమితం చేయబడిన కార్యక్రమాలు" కోసం 2008 లో billion 2 బిలియన్ల నిధులను అందుకున్నాడు - బ్లాక్ ప్రోగ్రామ్స్ అని కూడా పిలుస్తారు - 2010 లో ఎగరగల ప్రదర్శనకారుడి కోసం. [16] వైమానిక దళం 2009 లో ఆలస్యంగా ప్రకటించబడుతుందని భావించారు, ఇది కొత్త బాంబర్ కోసం దాని ఖచ్చితమైన అవసరాలను 2018 నాటికి పనిచేస్తుంది. [17] మే 2009 లో, కాంగ్రెస్ ముందు సాక్ష్యం, అమెరికా రక్షణ కార్యదర్శి రాబర్ట్ గేట్స్ పెంటగాన్ తరువాతి తరం బాంబర్ పాత్ర కోసం పైలట్‌లెస్ విమానాన్ని పరిశీలిస్తున్నట్లు పేర్కొన్నారు. [18] ఏప్రిల్ 2009 లో, రక్షణ కార్యదర్శి గేట్స్ కొత్త తరం బాంబర్ ప్రాజెక్టులో ఆలస్యం ప్రకటించారు, అది 2018 తేదీని దాటిపోతుంది. [19] ఇది బడ్జెట్ పరిగణనల వల్లనే కాకుండా, అణు ఆయుధ ఒప్పంద పరిగణనల వల్ల కూడా సంభవించింది. [20] 19 మే 2009 న, ఎయిర్ ఫోర్స్ చీఫ్ ఆఫ్ స్టాఫ్ జనరల్ నార్టన్ స్క్వార్ట్జ్ మాట్లాడుతూ, 2010 బడ్జెట్‌లో యుఎస్ఎఎఫ్ దృష్టి "సుదూర సమ్మె, తరువాతి తరం బాంబర్ కాదు" పై ఉందని మరియు క్యూడిఆర్ లో దీని కోసం నెట్టివేస్తుందని చెప్పారు. [21] జూన్ 2009 లో, NGB ప్రతిపాదనలపై పనిచేసే రెండు జట్లు "దుకాణాన్ని మూసివేయండి" అని చెప్పబడ్డాయి. [22] 1 మార్చి 2010 న, బోయింగ్ లాక్‌హీడ్ మార్టిన్‌తో ఉమ్మడి ప్రాజెక్ట్ సస్పెండ్ చేయబడిందని మరియు 24 జూన్ 2010 న, లెఫ్టినెంట్ జనరల్ ఫిలిప్ ఎం. బ్రీడ్‌లోవ్ మాట్లాడుతూ "తరువాతి తరం బాంబర్" అనే పదం చనిపోయిందని మరియు వైమానిక దళం అని చెప్పారు మరింత సరసమైన మరియు బహుముఖ బాంబర్ దాని మిషన్లను పూర్తి చేయడంలో సహాయపడటానికి F-35 మరియు F-22 వంటి వ్యవస్థల సామర్థ్యాలను ఆకర్షించే సుదూర "కుటుంబం" లో పనిచేయడం. [24] 13 సెప్టెంబర్ 2010 న, యు.ఎస్. వైమానిక దళ కార్యదర్శి మైఖేల్ డాన్లీ మాట్లాడుతూ, సుదూర సమ్మె నిరూపితమైన సాంకేతిక పరిజ్ఞానాలతో జాగ్రత్తగా కొనసాగుతుందని మరియు 2012 బడ్జెట్‌తో సమర్పించాల్సిన ప్రణాళిక క్షిపణి లేదా విమానం కోసం పిలవగలదని అన్నారు. [25] [26] బాంబర్ అణు-సామర్థ్యం కలిగి ఉండాలి, కాని తరువాత వరకు అణు వాడకానికి ధృవీకరించబడలేదు. 24 ఫిబ్రవరి 2012 న, వైమానిక దళ కార్యదర్శి మైఖేల్ డాన్లీ 2020 ల మధ్యలో టార్గెట్ డెలివరీతో పోటీ జరుగుతోందని ప్రకటించారు. [27] 27 అక్టోబర్ 2015 న, నార్త్రోప్ గ్రుమ్మన్‌కు కొత్త బాంబర్‌ను నిర్మించే ఒప్పందం లభించింది. [28] జనవరి 2011 లో డిజైన్ లక్ష్యాలు: [29] నార్త్రోప్ గ్రుమ్మన్ రాసిన ఆగస్టు 2008 పేపర్ ఈ క్రింది పోకడలు మరియు అవసరాలను హైలైట్ చేసింది: [33] పోల్చదగిన పాత్ర, కాన్ఫిగరేషన్ మరియు యుగం సంబంధిత జాబితాల విమానం</v>
      </c>
      <c r="F11" s="1" t="str">
        <f>IFERROR(__xludf.DUMMYFUNCTION("GOOGLETRANSLATE(E:E, ""en"", ""te"")"),"#VALUE!")</f>
        <v>#VALUE!</v>
      </c>
      <c r="AB11" s="1" t="s">
        <v>329</v>
      </c>
      <c r="BH11" s="1" t="s">
        <v>330</v>
      </c>
      <c r="BI11" s="1" t="s">
        <v>331</v>
      </c>
      <c r="BJ11" s="1" t="s">
        <v>332</v>
      </c>
      <c r="BK11" s="1" t="s">
        <v>333</v>
      </c>
      <c r="BL11" s="1" t="s">
        <v>334</v>
      </c>
      <c r="BM11" s="1" t="s">
        <v>335</v>
      </c>
      <c r="BN11" s="1" t="s">
        <v>336</v>
      </c>
      <c r="BO11" s="1" t="s">
        <v>337</v>
      </c>
      <c r="BP11" s="1" t="s">
        <v>338</v>
      </c>
    </row>
    <row r="12">
      <c r="A12" s="1" t="s">
        <v>339</v>
      </c>
      <c r="B12" s="1" t="str">
        <f>IFERROR(__xludf.DUMMYFUNCTION("GOOGLETRANSLATE(A:A, ""en"", ""te"")"),"రిపబ్లిక్ XF-103")</f>
        <v>రిపబ్లిక్ XF-103</v>
      </c>
      <c r="C12" s="1" t="s">
        <v>340</v>
      </c>
      <c r="D12" s="1" t="str">
        <f>IFERROR(__xludf.DUMMYFUNCTION("GOOGLETRANSLATE(C:C, ""en"", ""te"")"),"రిపబ్లిక్ ఎక్స్‌ఎఫ్ -103 అనేది సోవియట్ బాంబర్లను నాశనం చేయగల శక్తివంతమైన క్షిపణి-సాయుధ ఇంటర్‌సెప్టర్ విమానాలను అభివృద్ధి చేయడానికి ఒక అమెరికన్ ప్రాజెక్ట్. 1949 లో, USAF ఎయిర్ డిఫెన్స్ కమాండ్‌ను సన్నద్ధం చేయడానికి ఒక అధునాతన సూపర్సోనిక్ ఇంటర్‌సెప్టర్ కోసం "&amp;"ఒక అభ్యర్థనను జారీ చేసింది. అధికారికంగా ఆయుధ వ్యవస్థ WS-2010 అని పిలుస్తారు, కాని 1954 ఇంటర్‌సెప్టర్ అని అనధికారికంగా బాగా తెలుసు, ఇది ఆల్-వెదర్ సామర్ధ్యం, శక్తివంతమైన వాయుమార్గాన అంతరాయ రాడార్ మరియు గాలి నుండి గాలి నుండి క్షిపణి ఆయుధాలతో సూపర్సోనిక్ విమా"&amp;"నానికి పిలుపునిచ్చింది. ప్రతిపాదనలను సమర్పించిన ఆరు కంపెనీలలో రిపబ్లిక్ ఒకటి. 2 జూలై 1951 న, మూడు డిజైన్లను మరింత అభివృద్ధి కోసం ఎంపిక చేశారు, కాన్వెయిర్ యొక్క స్కేల్-అప్ XF-92 ఇది F-102 గా అభివృద్ధి చెందింది, ఇది లాక్హీడ్ డిజైన్ F-104 కు దారితీసింది మరియ"&amp;"ు రిపబ్లిక్ యొక్క AP-57. AP-57 అనేది దాదాపు పూర్తిగా టైటానియం మరియు కనీసం 60,000 అడుగుల (18 కిమీ) ఎత్తులో మాక్ 3 చేయగల సామర్థ్యం గల ఒక అధునాతన భావన. AP-57 యొక్క పూర్తి స్థాయి మాక్-అప్ మార్చి 1953 లో నిర్మించబడింది మరియు తనిఖీ చేయబడింది. జూన్ 1954 లో మూడు "&amp;"ప్రోటోటైప్‌ల కోసం ఒక ఒప్పందం జరిగింది. [1] టైటానియం నిర్మాణంతో నిరంతర సమస్యల ద్వారా ప్రోటోటైప్‌లపై పనులు ఆలస్యం అయ్యాయి మరియు ప్రతిపాదిత రైట్ J67 ఇంజిన్‌తో నిరంతర సమస్యల ద్వారా. ఒప్పందం తరువాత ఒకే నమూనాకు తగ్గించబడింది. [1] చివరికి, J67 ఎప్పుడూ ఉత్పత్తిలో"&amp;"కి ప్రవేశించలేదు మరియు అది ఎన్నుకోబడిన విమానం ఇతర ఇంజిన్ డిజైన్ల వైపు తిరగవలసి వచ్చింది లేదా పూర్తిగా రద్దు చేయబడింది. రిపబ్లిక్ J67 ను రైట్ J65 తో భర్తీ చేయాలని సూచించింది, ఇది చాలా తక్కువ శక్తివంతమైన ఇంజిన్. ఈ ప్రాజెక్ట్ చివరికి 21 ఆగస్టు 1957 న రద్దు చ"&amp;"ేయబడింది. ఈ డిజైన్‌కు సుదూర ఇంటర్‌సెప్టర్-ప్రయోగాత్మక (ఎల్‌ఆర్‌ఐ-ఎక్స్) ప్రాజెక్టులో భాగంగా క్లుప్త ఉపశమనం ఇవ్వబడింది, ఇది చివరికి ఉత్తర అమెరికా ఎక్స్‌ఎఫ్ -108 రేపియర్‌కు దారితీసింది. ఈ ప్రాజెక్టులో భాగం అధునాతన హ్యూస్ AN/ASG-18 పల్స్-డాప్లర్ రాడార్ మరియు"&amp;" GAR-9 క్షిపణి అభివృద్ధి. రిపబ్లిక్ ఈ వ్యవస్థల కోసం ఎఫ్ -103 ను టెస్ట్‌బెడ్‌గా స్వీకరించాలని ప్రతిపాదించింది, అదనపు ఇంధన ట్యాంకులు అసలు ఆయుధ బే స్థలాలను చాలావరకు తీసుకుంటాయి, అయినప్పటికీ ఇది ఎల్‌ఆర్‌ఐ-ఎక్స్ యొక్క పరిధి అవసరాలను తీర్చడానికి దగ్గరగా రాదు. 4"&amp;"0 అంగుళాల యాంటెన్నాను ఉంచడానికి మోకాప్‌ను అనుసరించే కొన్ని పనులు జరిగాయి, దీనికి ముక్కు విభాగం గణనీయంగా స్కేల్ చేయాల్సిన అవసరం ఉంది. ఈ ప్రతిపాదన నుండి ఏదీ రాలేదు, [2] మరియు ASG-18/GAR-9 యొక్క పరీక్షలు సవరించిన కన్వైర్ B-58 హస్ట్లర్‌పై జరిగాయి. [3] 1950 లల"&amp;"ో మాక్ 3 పనితీరు సాధించడం కష్టం. జెట్ ఇంజన్లు ఇన్కమింగ్ గాలిని కుదిస్తాయి, తరువాత దానిని ఇంధనంతో కలపండి మరియు మిశ్రమాన్ని మండించండి. ఫలితంగా వాయువుల విస్తరణ థ్రస్ట్‌ను ఉత్పత్తి చేస్తుంది. కంప్రెషర్లు సాధారణంగా సబ్సోనిక్ వేగంతో మాత్రమే గాలిని తీసుకోగలవు. స"&amp;"ూపర్‌సన్‌గా ఆపరేట్ చేయడానికి, విమానంలో సూపర్సోనిక్ గాలిని ఉపయోగించగల వేగంతో మందగించడానికి అధునాతన తీసుకోవడం ఉపయోగిస్తుంది. ఈ ప్రక్రియలో కోల్పోయిన శక్తి గాలిని వేడి చేస్తుంది, అంటే నెట్ థ్రస్ట్ అందించడానికి ఇంజిన్ ఎప్పటికప్పుడు ఎక్కువ ఉష్ణోగ్రతలలో పనిచేయాల"&amp;"ి. ఈ ప్రక్రియలో పరిమితం చేసే అంశం ఇంజిన్లలోని పదార్థాల ఉష్ణోగ్రత, ప్రత్యేకించి, దహన గదుల వెనుక టర్బైన్ బ్లేడ్లు. ఆ సమయంలో లభించే పదార్థాలను ఉపయోగించి, మాక్ 2.5 దాటి చాలా వేగం సాధించడం కష్టం. ఈ సమస్యకు పరిష్కారం టర్బైన్ యొక్క తొలగింపు. రామ్‌జెట్ ఇంజిన్ ఎక్"&amp;"కువగా పెద్ద ట్యూబ్‌ను కలిగి ఉంటుంది మరియు ఇంజిన్ చుట్టూ అదనపు గాలిని బలవంతం చేయడం ద్వారా గాలి-కూల్‌కు చాలా సులభం. లాక్‌హీడ్ ఎక్స్ -7 వంటి యుగం యొక్క ప్రయోగాత్మక రామ్‌జెట్ విమానం మాక్ 4 వరకు వేగంతో చేరుకుంది. అయితే, రామ్‌జెట్ ఇంజిన్‌తో అనేక సమస్యలు ఉన్నాయి"&amp;". ఇంధన ఆర్థిక వ్యవస్థ, లేదా విమాన పరంగా నిర్దిష్ట ఇంధన వినియోగాన్ని నెట్టడం చాలా తక్కువగా ఉంది. ఇది ఒక ఎయిర్‌బేస్ నుండి మరొక ఖరీదైన ప్రతిపాదనలకు ఎగురుతూ సాధారణ కార్యకలాపాలను చేస్తుంది. మరింత సమస్యాత్మకం ఏమిటంటే, రామ్‌జెట్స్ ఇన్‌కమింగ్ గాలిని కుదించడానికి "&amp;"ఫార్వర్డ్ స్పీడ్‌పై ఆధారపడటం మరియు మాక్ 1 కంటే మాత్రమే సమర్థవంతంగా మారడం అతను రైట్ J67 టర్బోజెట్ (బ్రిస్టల్ ఒలింపస్ యొక్క లైసెన్స్ నిర్మించిన ఉత్పన్నం) ను ఉపయోగించాలని ప్రతిపాదించాడు, దాని వెనుక RJ55-W-1 రామ్‌జెట్ చేత భర్తీ చేయబడింది. రెండింటినీ కనెక్ట్ చ"&amp;"ేయడం ఇంజిన్ల మధ్య గాలిని మార్చగల కదిలే నాళాల శ్రేణి. తక్కువ వేగంతో విమానం J67 చేత శక్తిని పొందుతుంది, RJ55 సాంప్రదాయ అనంతర. అధిక వేగంతో, మాక్ 2.2 పైన నుండి, జెట్ ఇంజిన్ మూసివేయబడుతుంది మరియు తీసుకోవడం నుండి వాయు ప్రవాహం జెట్ ఇంజిన్ చుట్టూ మరియు నేరుగా RJ5"&amp;"5 లోకి మళ్ళించబడుతుంది. జెట్ను మూసివేయడం ద్వారా నెట్ థ్రస్ట్ తగ్గించబడినప్పటికీ, రామ్‌జెట్‌లో మాత్రమే పనిచేయడం విమానం చాలా ఎక్కువ వేగంతో చేరుకోవడానికి అనుమతించింది. రెండు ఇంజన్లు చాలా పెద్ద వెంట్రల్ ఫెర్రి-టైప్ తీసుకోవడం వెనుక ఉన్నాయి, ఇది ఒక ప్రముఖ, తుడి"&amp;"చిపెట్టిన పెదవిని ఉపయోగించింది, ఈ కాన్ఫిగరేషన్ F-105 థండర్‌చీఫ్‌లోని వింగ్-రూట్ ఇన్లెట్ల కోసం కూడా ఉపయోగించబడింది. J67 తీసుకోవడం వెనుక వ్యవస్థాపించబడింది, విమానం యొక్క సెంటర్‌లైన్ క్రింద దాని తీసుకోవడం ద్వారా కోణం చేయబడింది. సాంప్రదాయిక ఇంజిన్ సంస్థాపన యొ"&amp;"క్క ఎగ్జాస్ట్ లాగా, RJ55 ను విపరీతమైన వెనుక భాగంలో ఫ్యూజ్‌లేజ్‌తో ఇన్‌లైన్‌లో ఏర్పాటు చేశారు. డక్టింగ్ కోసం J67 పైన గణనీయమైన ఖాళీ స్థలం ఉంది. నియంత్రణ ఉపరితలాలన్నీ స్వచ్ఛమైన డెల్టా రెక్కలు. ప్రధాన రెక్క 55 డిగ్రీల వద్ద తుడిచివేయబడింది మరియు వేరియబుల్ సంభవ"&amp;"ం అందించడానికి స్పార్ చుట్టూ తిప్పవచ్చు. టేకాఫ్ మరియు ల్యాండింగ్ కోసం, ఫ్యూజ్‌లేజ్‌ను దాదాపు క్షితిజ సమాంతరంగా ఉంచేటప్పుడు సంఘటనల కోణాన్ని పెంచడానికి రెక్కను పైకి వంగి ఉంది. ఫ్యూజ్‌లేజ్ యొక్క పొడవు మొత్తం విమానాలను పైకి వంచి, ల్యాండింగ్ గేర్‌పై చాలా ఎక్కు"&amp;"వ పొడిగింపు అవసరమయ్యేది అదే ముగింపును సాధించడం కష్టతరం చేసింది. ఈ వ్యవస్థ ఫ్యూజ్‌లేజ్ను వివిధ వేగంతో వాయు ప్రవాహానికి ఫ్లాట్‌గా ఎగరడానికి అనుమతించింది, ఇది మొత్తం విమానం నుండి స్వతంత్రంగా ట్రిమ్ కోణాన్ని సెట్ చేస్తుంది. ఇది ట్రిమ్ డ్రాగ్ తగ్గింది, తద్వారా"&amp;" పరిధిని మెరుగుపరుస్తుంది. రెక్కలు మూడింట రెండు వంతుల వద్ద విభజించబడ్డాయి. ఈ రేఖకు వెలుపల ఉన్న భాగం మిగిలిన రెక్కల నుండి స్వతంత్రంగా తిప్పగలదు. ఈ కదిలే భాగాలు పెద్ద ఐలెరాన్‌లుగా పనిచేశాయి, లేదా రిపబ్లిక్ వాటిని టిపెరాన్లు అని పిలుస్తారు. పైవట్ పాయింట్ ముం"&amp;"దు మరియు వెనుక ఉపరితల వైశాల్యాన్ని కొంతవరకు సమానంగా ఉంచడానికి, స్ప్లిట్ లైన్ పైవట్ ముందు ఉన్న ఫ్యూజ్‌లేజ్‌కు దగ్గరగా ఉంది. పెద్ద సాంప్రదాయిక ఫ్లాప్స్ ఫ్యూజ్‌లేజ్ నుండి టిపెరాన్ల వరకు నడిచాయి. డ్రాప్ ట్యాంకుల కోసం హార్డ్ పాయింట్లు .MW-PARSER- అవుట్పుట్ .ఫ్"&amp;"రాక్ {వైట్-స్పేస్: నౌరాప్} .MW-PARSER- అవుట్పుట్ .ఫ్రాక్ .నమ్, .MW-PARSER- అవుట్పుట్ .ఫ్రాక్ .డెన్ .డెన్ {ఫాంట్-సైజ్: 80%; లైన్-హెయిట్: 0; లంబ-అమరిక: సూపర్} .mw-Parser- అవుట్పుట్ .ఫ్రాక్ .డెన్ {లంబ-అమరిక: ఉప} .mw- పార్సర్-అవుట్పుట్ .sr- మాత్రమే {సరిహద్దు:"&amp;" 0; క్లిప్: రెక్ట్ . క్షితిజ సమాంతర స్టెబిలైజర్లు తక్కువ అనిపించాయి మరియు రెక్క యొక్క రేఖకు క్రింద అమర్చబడ్డాయి. పెద్ద నిలువు FIN హై-స్పీడ్ స్థిరత్వం కోసం వెంట్రల్ ఫిన్ చేత భర్తీ చేయబడింది. ఈ ఫిన్ కుడి వైపున ముడుచుకుంది, వెనుక నుండి, టేకాఫ్ మరియు ల్యాండిం"&amp;"గ్ సమయంలో భూమిని కొట్టకుండా ఉండటానికి. రెండు రేక-శైలి ఎయిర్ బ్రేక్‌లు క్షితిజ సమాంతర ఉపరితలాల వెనుక నేరుగా అమర్చబడ్డాయి, క్షితిజ సమాంతర మరియు నిలువు ఉపరితలాల మధ్య అంతరాన్ని 45 ° కోణంలో తెరుస్తాయి. బ్రేకింగ్ పారాచూట్ కోసం ఒక నిబంధన మాక్-అప్ లేదా వివిధ కళాక"&amp;"ృతులలో స్పష్టంగా కనిపించదు, అయినప్పటికీ ఇది యుగం యొక్క విమానాలకు సాధారణం. ఫ్యూజ్‌లేజ్ పూర్తిగా మృదువైనది, సూపర్సోనిక్ వేగంతో తక్కువ డ్రాగ్ కోసం అధిక చక్కని నిష్పత్తి ఉంటుంది. ఏరియా రూల్ యొక్క ఆవిష్కరణకు ముందు డిజైన్ అభివృద్ధి చేయబడింది మరియు ప్రధానంగా 195"&amp;"2 తరువాత అభివృద్ధి చేయబడిన విమానాలకు సాధారణమైన కందిరీగ నడుములో దేనినీ ప్రదర్శించదు. ఫ్యూజ్‌లేజ్ ఆకృతులు ప్రధానంగా స్థూపాకారంగా ఉన్నాయి, కానీ వింగ్ రూట్ చుట్టూ ప్రారంభమయ్యే తీసుకోవడం ద్వారా మిళితం చేయబడింది, అది ఇస్తుంది ఇంజిన్ నాజిల్ వద్ద మళ్ళీ స్వచ్ఛమైన "&amp;"సిలిండర్ ఆకారానికి తిరిగి వచ్చే ముందు, మధ్యలో ఒక గుండ్రని, దీర్ఘచతురస్రాకార ప్రొఫైల్. కాక్‌పిట్ డిజైన్ మొదట పందిరిని కలిగి ఉంది, కాని అధిక వేగం కోసం తక్కువ డ్రాగ్ అవసరాలు దానిని తొలగించాలని సూచించాయి. హై స్పీడ్ విమానంలో ఫార్వర్డ్ వీక్షణ కోసం పెరిస్కోప్ అమ"&amp;"రికను ఉపయోగించాలనే ఆలోచన అప్పుడు వాడుకలో ఉంది, అవ్రో 730 చాలా సారూప్య వ్యవస్థను ఎంచుకుంటుంది. వైమానిక దళం దీనిని ఎఫ్ -103 లో ఉపయోగించాలని డిమాండ్ చేసింది. కార్ట్‌వెలి ఈ లేఅవుట్‌ను వ్యతిరేకించాడు మరియు ""నిజమైన"" పందిరిని ఉపయోగించడం కోసం నొక్కడం కొనసాగించా"&amp;"డు. ప్రోగ్రామ్ అంతటా డిజైన్ పత్రాలు దీనిని ఐచ్ఛిక లక్షణంగా చేర్చడం కొనసాగించాయి, పనితీరు అంచనాలతో పాటు వ్యత్యాసం తక్కువగా ఉంటుందని సూచించింది. [2] మోకాప్‌లపై చూపిన వ్యవస్థ కాక్‌పిట్ వైపులా రెండు పెద్ద ఓవల్ కిటికీలను ఉపయోగించింది, మరియు పెరిస్కోప్ సిస్టమ్ "&amp;"ఒక చిత్రాన్ని ఫ్రెస్నెల్ లెన్స్ అమరికపై నేరుగా పైలట్ ముందు నేరుగా ప్రొజెక్ట్ చేస్తుంది. 1955 లో, పెరిస్కోప్ కాన్సెప్ట్ సవరించిన F-84G లో పరీక్షించబడింది, ఇది పైలట్ యొక్క ఫార్వర్డ్ దృష్టిని నిరోధించడంతో పొడవైన, క్రాస్ కంట్రీ విమానంలో ఎగురవేయబడింది. [1] [N "&amp;"1] ఒక ప్రత్యేకమైన సూపర్సోనిక్ ఎస్కేప్ క్యాప్సూల్ XF కోసం రూపొందించబడింది -103. పైలట్ యొక్క సీటు షెల్ లో ఉంది, ముందు పెద్ద కదిలే కవచం ఉంటుంది, ఇది సాధారణంగా పైలట్ కాళ్ళ ముందు ఉన్న ప్రాంతంలోకి జారిపోతుంది. డిప్రెజరైజేషన్ విషయంలో, కవచం పైలట్ ముందు జారిపోతుంద"&amp;"ి, సీటును ఒత్తిడితో కూడిన పాడ్‌లోకి మూసివేస్తుంది. క్యాప్సూల్ లోపల ప్రాథమిక విమాన పరికరాలు విమానాన్ని తిరిగి బేస్కు ఎగురవేయడానికి అనుమతించాయి, మరియు షీల్డ్ ముందు భాగంలో ఉన్న ఒక విండో పెరిస్కోప్ వ్యవస్థను ఉపయోగించడానికి అనుమతించింది. అత్యవసర పరిస్థితుల్లో,"&amp;" స్థిరమైన ఏరోడైనమిక్ ఆకారాన్ని అందించే విమానం ఫ్యూజ్‌లేజ్‌లో కొంత భాగాన్ని, మొత్తం క్యాప్సూల్ క్రిందికి బయటకు తీయబడుతుంది. విమానంలోకి ప్రవేశించడానికి మరియు నిష్క్రమించడానికి, ఎజెక్షన్ మాడ్యూల్ విమానం దిగువ నుండి పట్టాలపైకి తగ్గించబడింది, పైలట్ సీటులోకి నడ"&amp;"వడానికి, కూర్చుని, మాడ్యూల్‌ను విమానంలో పెంచడానికి అనుమతిస్తుంది. క్యాప్సూల్ పూర్తిగా ఒత్తిడి చేయబడింది, క్యాప్సూల్ లాక్ చేయబడినప్పుడు పైలట్ ప్రెజర్ సూట్ లేకుండా విమానం ఆపరేట్ చేయడం కొనసాగించడానికి వీలు కల్పిస్తుంది. [5] విమానం యొక్క ముక్కు మొత్తం పెద్ద హ"&amp;"్యూస్ రాడార్ సెట్ చేత తీసుకోబడింది, ఇది (ఆ సమయంలో) సుదీర్ఘ గుర్తింపు శ్రేణులను అందించింది. WS-20179 డిజైన్లన్నింటికీ అభివృద్ధి చేయబడుతున్న అదే MX-1179 ప్యాకేజీ ద్వారా మార్గదర్శకత్వం మరియు అగ్ని నియంత్రణను అందించాలి. హ్యూస్ వారి హ్యూస్ MA-1 ఫైర్ కంట్రోల్ స"&amp;"ిస్టమ్‌తో ఈ ఒప్పందాన్ని గెలుచుకున్నారు, ఇది అభివృద్ధిలో ఉంది. కాక్‌పిట్ వెనుక ఉన్న ఫ్యూజ్‌లేజ్ వైపులా ఉన్న బేలలో ఆయుధాలు తీసుకువెళ్లారు, ఇది పైకి తిప్పడం ద్వారా తెరిచింది, తద్వారా క్షిపణులను వారి బేల నుండి తిప్పండి. ఇది ఆరు GAR-1/GAR-3 ఫాల్కన్‌తో (అప్పుడు"&amp;" MX-904 అని పిలుస్తారు), ప్రతి GAR-1 లు మరియు GAR-3 ల మూడు లేదా నాలుగు అమరికతో, జతలలో కాల్చారు (ప్రతి రాడార్ మరియు ఇన్ఫ్రారెడ్ ఒకటి గైడెడ్) హిట్ యొక్క అసమానతలను మెరుగుపరచడానికి. XF-103 కూడా 36 2.75-అంగుళాల ""మైటీ మౌస్"" FFAR లను కలిగి ఉంది. సాధారణ లక్షణాల"&amp;"ు పనితీరు ఆయుధాలు పోల్చదగిన పాత్ర, కాన్ఫిగరేషన్ మరియు ERA యొక్క ఆయుధ విమానం")</f>
        <v>రిపబ్లిక్ ఎక్స్‌ఎఫ్ -103 అనేది సోవియట్ బాంబర్లను నాశనం చేయగల శక్తివంతమైన క్షిపణి-సాయుధ ఇంటర్‌సెప్టర్ విమానాలను అభివృద్ధి చేయడానికి ఒక అమెరికన్ ప్రాజెక్ట్. 1949 లో, USAF ఎయిర్ డిఫెన్స్ కమాండ్‌ను సన్నద్ధం చేయడానికి ఒక అధునాతన సూపర్సోనిక్ ఇంటర్‌సెప్టర్ కోసం ఒక అభ్యర్థనను జారీ చేసింది. అధికారికంగా ఆయుధ వ్యవస్థ WS-2010 అని పిలుస్తారు, కాని 1954 ఇంటర్‌సెప్టర్ అని అనధికారికంగా బాగా తెలుసు, ఇది ఆల్-వెదర్ సామర్ధ్యం, శక్తివంతమైన వాయుమార్గాన అంతరాయ రాడార్ మరియు గాలి నుండి గాలి నుండి క్షిపణి ఆయుధాలతో సూపర్సోనిక్ విమానానికి పిలుపునిచ్చింది. ప్రతిపాదనలను సమర్పించిన ఆరు కంపెనీలలో రిపబ్లిక్ ఒకటి. 2 జూలై 1951 న, మూడు డిజైన్లను మరింత అభివృద్ధి కోసం ఎంపిక చేశారు, కాన్వెయిర్ యొక్క స్కేల్-అప్ XF-92 ఇది F-102 గా అభివృద్ధి చెందింది, ఇది లాక్హీడ్ డిజైన్ F-104 కు దారితీసింది మరియు రిపబ్లిక్ యొక్క AP-57. AP-57 అనేది దాదాపు పూర్తిగా టైటానియం మరియు కనీసం 60,000 అడుగుల (18 కిమీ) ఎత్తులో మాక్ 3 చేయగల సామర్థ్యం గల ఒక అధునాతన భావన. AP-57 యొక్క పూర్తి స్థాయి మాక్-అప్ మార్చి 1953 లో నిర్మించబడింది మరియు తనిఖీ చేయబడింది. జూన్ 1954 లో మూడు ప్రోటోటైప్‌ల కోసం ఒక ఒప్పందం జరిగింది. [1] టైటానియం నిర్మాణంతో నిరంతర సమస్యల ద్వారా ప్రోటోటైప్‌లపై పనులు ఆలస్యం అయ్యాయి మరియు ప్రతిపాదిత రైట్ J67 ఇంజిన్‌తో నిరంతర సమస్యల ద్వారా. ఒప్పందం తరువాత ఒకే నమూనాకు తగ్గించబడింది. [1] చివరికి, J67 ఎప్పుడూ ఉత్పత్తిలోకి ప్రవేశించలేదు మరియు అది ఎన్నుకోబడిన విమానం ఇతర ఇంజిన్ డిజైన్ల వైపు తిరగవలసి వచ్చింది లేదా పూర్తిగా రద్దు చేయబడింది. రిపబ్లిక్ J67 ను రైట్ J65 తో భర్తీ చేయాలని సూచించింది, ఇది చాలా తక్కువ శక్తివంతమైన ఇంజిన్. ఈ ప్రాజెక్ట్ చివరికి 21 ఆగస్టు 1957 న రద్దు చేయబడింది. ఈ డిజైన్‌కు సుదూర ఇంటర్‌సెప్టర్-ప్రయోగాత్మక (ఎల్‌ఆర్‌ఐ-ఎక్స్) ప్రాజెక్టులో భాగంగా క్లుప్త ఉపశమనం ఇవ్వబడింది, ఇది చివరికి ఉత్తర అమెరికా ఎక్స్‌ఎఫ్ -108 రేపియర్‌కు దారితీసింది. ఈ ప్రాజెక్టులో భాగం అధునాతన హ్యూస్ AN/ASG-18 పల్స్-డాప్లర్ రాడార్ మరియు GAR-9 క్షిపణి అభివృద్ధి. రిపబ్లిక్ ఈ వ్యవస్థల కోసం ఎఫ్ -103 ను టెస్ట్‌బెడ్‌గా స్వీకరించాలని ప్రతిపాదించింది, అదనపు ఇంధన ట్యాంకులు అసలు ఆయుధ బే స్థలాలను చాలావరకు తీసుకుంటాయి, అయినప్పటికీ ఇది ఎల్‌ఆర్‌ఐ-ఎక్స్ యొక్క పరిధి అవసరాలను తీర్చడానికి దగ్గరగా రాదు. 40 అంగుళాల యాంటెన్నాను ఉంచడానికి మోకాప్‌ను అనుసరించే కొన్ని పనులు జరిగాయి, దీనికి ముక్కు విభాగం గణనీయంగా స్కేల్ చేయాల్సిన అవసరం ఉంది. ఈ ప్రతిపాదన నుండి ఏదీ రాలేదు, [2] మరియు ASG-18/GAR-9 యొక్క పరీక్షలు సవరించిన కన్వైర్ B-58 హస్ట్లర్‌పై జరిగాయి. [3] 1950 లలో మాక్ 3 పనితీరు సాధించడం కష్టం. జెట్ ఇంజన్లు ఇన్కమింగ్ గాలిని కుదిస్తాయి, తరువాత దానిని ఇంధనంతో కలపండి మరియు మిశ్రమాన్ని మండించండి. ఫలితంగా వాయువుల విస్తరణ థ్రస్ట్‌ను ఉత్పత్తి చేస్తుంది. కంప్రెషర్లు సాధారణంగా సబ్సోనిక్ వేగంతో మాత్రమే గాలిని తీసుకోగలవు. సూపర్‌సన్‌గా ఆపరేట్ చేయడానికి, విమానంలో సూపర్సోనిక్ గాలిని ఉపయోగించగల వేగంతో మందగించడానికి అధునాతన తీసుకోవడం ఉపయోగిస్తుంది. ఈ ప్రక్రియలో కోల్పోయిన శక్తి గాలిని వేడి చేస్తుంది, అంటే నెట్ థ్రస్ట్ అందించడానికి ఇంజిన్ ఎప్పటికప్పుడు ఎక్కువ ఉష్ణోగ్రతలలో పనిచేయాలి. ఈ ప్రక్రియలో పరిమితం చేసే అంశం ఇంజిన్లలోని పదార్థాల ఉష్ణోగ్రత, ప్రత్యేకించి, దహన గదుల వెనుక టర్బైన్ బ్లేడ్లు. ఆ సమయంలో లభించే పదార్థాలను ఉపయోగించి, మాక్ 2.5 దాటి చాలా వేగం సాధించడం కష్టం. ఈ సమస్యకు పరిష్కారం టర్బైన్ యొక్క తొలగింపు. రామ్‌జెట్ ఇంజిన్ ఎక్కువగా పెద్ద ట్యూబ్‌ను కలిగి ఉంటుంది మరియు ఇంజిన్ చుట్టూ అదనపు గాలిని బలవంతం చేయడం ద్వారా గాలి-కూల్‌కు చాలా సులభం. లాక్‌హీడ్ ఎక్స్ -7 వంటి యుగం యొక్క ప్రయోగాత్మక రామ్‌జెట్ విమానం మాక్ 4 వరకు వేగంతో చేరుకుంది. అయితే, రామ్‌జెట్ ఇంజిన్‌తో అనేక సమస్యలు ఉన్నాయి. ఇంధన ఆర్థిక వ్యవస్థ, లేదా విమాన పరంగా నిర్దిష్ట ఇంధన వినియోగాన్ని నెట్టడం చాలా తక్కువగా ఉంది. ఇది ఒక ఎయిర్‌బేస్ నుండి మరొక ఖరీదైన ప్రతిపాదనలకు ఎగురుతూ సాధారణ కార్యకలాపాలను చేస్తుంది. మరింత సమస్యాత్మకం ఏమిటంటే, రామ్‌జెట్స్ ఇన్‌కమింగ్ గాలిని కుదించడానికి ఫార్వర్డ్ స్పీడ్‌పై ఆధారపడటం మరియు మాక్ 1 కంటే మాత్రమే సమర్థవంతంగా మారడం అతను రైట్ J67 టర్బోజెట్ (బ్రిస్టల్ ఒలింపస్ యొక్క లైసెన్స్ నిర్మించిన ఉత్పన్నం) ను ఉపయోగించాలని ప్రతిపాదించాడు, దాని వెనుక RJ55-W-1 రామ్‌జెట్ చేత భర్తీ చేయబడింది. రెండింటినీ కనెక్ట్ చేయడం ఇంజిన్ల మధ్య గాలిని మార్చగల కదిలే నాళాల శ్రేణి. తక్కువ వేగంతో విమానం J67 చేత శక్తిని పొందుతుంది, RJ55 సాంప్రదాయ అనంతర. అధిక వేగంతో, మాక్ 2.2 పైన నుండి, జెట్ ఇంజిన్ మూసివేయబడుతుంది మరియు తీసుకోవడం నుండి వాయు ప్రవాహం జెట్ ఇంజిన్ చుట్టూ మరియు నేరుగా RJ55 లోకి మళ్ళించబడుతుంది. జెట్ను మూసివేయడం ద్వారా నెట్ థ్రస్ట్ తగ్గించబడినప్పటికీ, రామ్‌జెట్‌లో మాత్రమే పనిచేయడం విమానం చాలా ఎక్కువ వేగంతో చేరుకోవడానికి అనుమతించింది. రెండు ఇంజన్లు చాలా పెద్ద వెంట్రల్ ఫెర్రి-టైప్ తీసుకోవడం వెనుక ఉన్నాయి, ఇది ఒక ప్రముఖ, తుడిచిపెట్టిన పెదవిని ఉపయోగించింది, ఈ కాన్ఫిగరేషన్ F-105 థండర్‌చీఫ్‌లోని వింగ్-రూట్ ఇన్లెట్ల కోసం కూడా ఉపయోగించబడింది. J67 తీసుకోవడం వెనుక వ్యవస్థాపించబడింది, విమానం యొక్క సెంటర్‌లైన్ క్రింద దాని తీసుకోవడం ద్వారా కోణం చేయబడింది. సాంప్రదాయిక ఇంజిన్ సంస్థాపన యొక్క ఎగ్జాస్ట్ లాగా, RJ55 ను విపరీతమైన వెనుక భాగంలో ఫ్యూజ్‌లేజ్‌తో ఇన్‌లైన్‌లో ఏర్పాటు చేశారు. డక్టింగ్ కోసం J67 పైన గణనీయమైన ఖాళీ స్థలం ఉంది. నియంత్రణ ఉపరితలాలన్నీ స్వచ్ఛమైన డెల్టా రెక్కలు. ప్రధాన రెక్క 55 డిగ్రీల వద్ద తుడిచివేయబడింది మరియు వేరియబుల్ సంభవం అందించడానికి స్పార్ చుట్టూ తిప్పవచ్చు. టేకాఫ్ మరియు ల్యాండింగ్ కోసం, ఫ్యూజ్‌లేజ్‌ను దాదాపు క్షితిజ సమాంతరంగా ఉంచేటప్పుడు సంఘటనల కోణాన్ని పెంచడానికి రెక్కను పైకి వంగి ఉంది. ఫ్యూజ్‌లేజ్ యొక్క పొడవు మొత్తం విమానాలను పైకి వంచి, ల్యాండింగ్ గేర్‌పై చాలా ఎక్కువ పొడిగింపు అవసరమయ్యేది అదే ముగింపును సాధించడం కష్టతరం చేసింది. ఈ వ్యవస్థ ఫ్యూజ్‌లేజ్ను వివిధ వేగంతో వాయు ప్రవాహానికి ఫ్లాట్‌గా ఎగరడానికి అనుమతించింది, ఇది మొత్తం విమానం నుండి స్వతంత్రంగా ట్రిమ్ కోణాన్ని సెట్ చేస్తుంది. ఇది ట్రిమ్ డ్రాగ్ తగ్గింది, తద్వారా పరిధిని మెరుగుపరుస్తుంది. రెక్కలు మూడింట రెండు వంతుల వద్ద విభజించబడ్డాయి. ఈ రేఖకు వెలుపల ఉన్న భాగం మిగిలిన రెక్కల నుండి స్వతంత్రంగా తిప్పగలదు. ఈ కదిలే భాగాలు పెద్ద ఐలెరాన్‌లుగా పనిచేశాయి, లేదా రిపబ్లిక్ వాటిని టిపెరాన్లు అని పిలుస్తారు. పైవట్ పాయింట్ ముందు మరియు వెనుక ఉపరితల వైశాల్యాన్ని కొంతవరకు సమానంగా ఉంచడానికి, స్ప్లిట్ లైన్ పైవట్ ముందు ఉన్న ఫ్యూజ్‌లేజ్‌కు దగ్గరగా ఉంది. పెద్ద సాంప్రదాయిక ఫ్లాప్స్ ఫ్యూజ్‌లేజ్ నుండి టిపెరాన్ల వరకు నడిచాయి. డ్రాప్ ట్యాంకుల కోసం హార్డ్ పాయింట్లు .MW-PARSER- అవుట్పుట్ .ఫ్రాక్ {వైట్-స్పేస్: నౌరాప్} .MW-PARSER- అవుట్పుట్ .ఫ్రాక్ .నమ్, .MW-PARSER- అవుట్పుట్ .ఫ్రాక్ .డెన్ .డెన్ {ఫాంట్-సైజ్: 80%; లైన్-హెయిట్: 0; లంబ-అమరిక: సూపర్} .mw-Parser- అవుట్పుట్ .ఫ్రాక్ .డెన్ {లంబ-అమరిక: ఉప} .mw- పార్సర్-అవుట్పుట్ .sr- మాత్రమే {సరిహద్దు: 0; క్లిప్: రెక్ట్ . క్షితిజ సమాంతర స్టెబిలైజర్లు తక్కువ అనిపించాయి మరియు రెక్క యొక్క రేఖకు క్రింద అమర్చబడ్డాయి. పెద్ద నిలువు FIN హై-స్పీడ్ స్థిరత్వం కోసం వెంట్రల్ ఫిన్ చేత భర్తీ చేయబడింది. ఈ ఫిన్ కుడి వైపున ముడుచుకుంది, వెనుక నుండి, టేకాఫ్ మరియు ల్యాండింగ్ సమయంలో భూమిని కొట్టకుండా ఉండటానికి. రెండు రేక-శైలి ఎయిర్ బ్రేక్‌లు క్షితిజ సమాంతర ఉపరితలాల వెనుక నేరుగా అమర్చబడ్డాయి, క్షితిజ సమాంతర మరియు నిలువు ఉపరితలాల మధ్య అంతరాన్ని 45 ° కోణంలో తెరుస్తాయి. బ్రేకింగ్ పారాచూట్ కోసం ఒక నిబంధన మాక్-అప్ లేదా వివిధ కళాకృతులలో స్పష్టంగా కనిపించదు, అయినప్పటికీ ఇది యుగం యొక్క విమానాలకు సాధారణం. ఫ్యూజ్‌లేజ్ పూర్తిగా మృదువైనది, సూపర్సోనిక్ వేగంతో తక్కువ డ్రాగ్ కోసం అధిక చక్కని నిష్పత్తి ఉంటుంది. ఏరియా రూల్ యొక్క ఆవిష్కరణకు ముందు డిజైన్ అభివృద్ధి చేయబడింది మరియు ప్రధానంగా 1952 తరువాత అభివృద్ధి చేయబడిన విమానాలకు సాధారణమైన కందిరీగ నడుములో దేనినీ ప్రదర్శించదు. ఫ్యూజ్‌లేజ్ ఆకృతులు ప్రధానంగా స్థూపాకారంగా ఉన్నాయి, కానీ వింగ్ రూట్ చుట్టూ ప్రారంభమయ్యే తీసుకోవడం ద్వారా మిళితం చేయబడింది, అది ఇస్తుంది ఇంజిన్ నాజిల్ వద్ద మళ్ళీ స్వచ్ఛమైన సిలిండర్ ఆకారానికి తిరిగి వచ్చే ముందు, మధ్యలో ఒక గుండ్రని, దీర్ఘచతురస్రాకార ప్రొఫైల్. కాక్‌పిట్ డిజైన్ మొదట పందిరిని కలిగి ఉంది, కాని అధిక వేగం కోసం తక్కువ డ్రాగ్ అవసరాలు దానిని తొలగించాలని సూచించాయి. హై స్పీడ్ విమానంలో ఫార్వర్డ్ వీక్షణ కోసం పెరిస్కోప్ అమరికను ఉపయోగించాలనే ఆలోచన అప్పుడు వాడుకలో ఉంది, అవ్రో 730 చాలా సారూప్య వ్యవస్థను ఎంచుకుంటుంది. వైమానిక దళం దీనిని ఎఫ్ -103 లో ఉపయోగించాలని డిమాండ్ చేసింది. కార్ట్‌వెలి ఈ లేఅవుట్‌ను వ్యతిరేకించాడు మరియు "నిజమైన" పందిరిని ఉపయోగించడం కోసం నొక్కడం కొనసాగించాడు. ప్రోగ్రామ్ అంతటా డిజైన్ పత్రాలు దీనిని ఐచ్ఛిక లక్షణంగా చేర్చడం కొనసాగించాయి, పనితీరు అంచనాలతో పాటు వ్యత్యాసం తక్కువగా ఉంటుందని సూచించింది. [2] మోకాప్‌లపై చూపిన వ్యవస్థ కాక్‌పిట్ వైపులా రెండు పెద్ద ఓవల్ కిటికీలను ఉపయోగించింది, మరియు పెరిస్కోప్ సిస్టమ్ ఒక చిత్రాన్ని ఫ్రెస్నెల్ లెన్స్ అమరికపై నేరుగా పైలట్ ముందు నేరుగా ప్రొజెక్ట్ చేస్తుంది. 1955 లో, పెరిస్కోప్ కాన్సెప్ట్ సవరించిన F-84G లో పరీక్షించబడింది, ఇది పైలట్ యొక్క ఫార్వర్డ్ దృష్టిని నిరోధించడంతో పొడవైన, క్రాస్ కంట్రీ విమానంలో ఎగురవేయబడింది. [1] [N 1] ఒక ప్రత్యేకమైన సూపర్సోనిక్ ఎస్కేప్ క్యాప్సూల్ XF కోసం రూపొందించబడింది -103. పైలట్ యొక్క సీటు షెల్ లో ఉంది, ముందు పెద్ద కదిలే కవచం ఉంటుంది, ఇది సాధారణంగా పైలట్ కాళ్ళ ముందు ఉన్న ప్రాంతంలోకి జారిపోతుంది. డిప్రెజరైజేషన్ విషయంలో, కవచం పైలట్ ముందు జారిపోతుంది, సీటును ఒత్తిడితో కూడిన పాడ్‌లోకి మూసివేస్తుంది. క్యాప్సూల్ లోపల ప్రాథమిక విమాన పరికరాలు విమానాన్ని తిరిగి బేస్కు ఎగురవేయడానికి అనుమతించాయి, మరియు షీల్డ్ ముందు భాగంలో ఉన్న ఒక విండో పెరిస్కోప్ వ్యవస్థను ఉపయోగించడానికి అనుమతించింది. అత్యవసర పరిస్థితుల్లో, స్థిరమైన ఏరోడైనమిక్ ఆకారాన్ని అందించే విమానం ఫ్యూజ్‌లేజ్‌లో కొంత భాగాన్ని, మొత్తం క్యాప్సూల్ క్రిందికి బయటకు తీయబడుతుంది. విమానంలోకి ప్రవేశించడానికి మరియు నిష్క్రమించడానికి, ఎజెక్షన్ మాడ్యూల్ విమానం దిగువ నుండి పట్టాలపైకి తగ్గించబడింది, పైలట్ సీటులోకి నడవడానికి, కూర్చుని, మాడ్యూల్‌ను విమానంలో పెంచడానికి అనుమతిస్తుంది. క్యాప్సూల్ పూర్తిగా ఒత్తిడి చేయబడింది, క్యాప్సూల్ లాక్ చేయబడినప్పుడు పైలట్ ప్రెజర్ సూట్ లేకుండా విమానం ఆపరేట్ చేయడం కొనసాగించడానికి వీలు కల్పిస్తుంది. [5] విమానం యొక్క ముక్కు మొత్తం పెద్ద హ్యూస్ రాడార్ సెట్ చేత తీసుకోబడింది, ఇది (ఆ సమయంలో) సుదీర్ఘ గుర్తింపు శ్రేణులను అందించింది. WS-20179 డిజైన్లన్నింటికీ అభివృద్ధి చేయబడుతున్న అదే MX-1179 ప్యాకేజీ ద్వారా మార్గదర్శకత్వం మరియు అగ్ని నియంత్రణను అందించాలి. హ్యూస్ వారి హ్యూస్ MA-1 ఫైర్ కంట్రోల్ సిస్టమ్‌తో ఈ ఒప్పందాన్ని గెలుచుకున్నారు, ఇది అభివృద్ధిలో ఉంది. కాక్‌పిట్ వెనుక ఉన్న ఫ్యూజ్‌లేజ్ వైపులా ఉన్న బేలలో ఆయుధాలు తీసుకువెళ్లారు, ఇది పైకి తిప్పడం ద్వారా తెరిచింది, తద్వారా క్షిపణులను వారి బేల నుండి తిప్పండి. ఇది ఆరు GAR-1/GAR-3 ఫాల్కన్‌తో (అప్పుడు MX-904 అని పిలుస్తారు), ప్రతి GAR-1 లు మరియు GAR-3 ల మూడు లేదా నాలుగు అమరికతో, జతలలో కాల్చారు (ప్రతి రాడార్ మరియు ఇన్ఫ్రారెడ్ ఒకటి గైడెడ్) హిట్ యొక్క అసమానతలను మెరుగుపరచడానికి. XF-103 కూడా 36 2.75-అంగుళాల "మైటీ మౌస్" FFAR లను కలిగి ఉంది. సాధారణ లక్షణాలు పనితీరు ఆయుధాలు పోల్చదగిన పాత్ర, కాన్ఫిగరేషన్ మరియు ERA యొక్క ఆయుధ విమానం</v>
      </c>
      <c r="E12" s="1" t="s">
        <v>284</v>
      </c>
      <c r="F12" s="1" t="str">
        <f>IFERROR(__xludf.DUMMYFUNCTION("GOOGLETRANSLATE(E:E, ""en"", ""te"")"),"ఇంటర్‌సెప్టర్")</f>
        <v>ఇంటర్‌సెప్టర్</v>
      </c>
      <c r="G12" s="1" t="s">
        <v>341</v>
      </c>
      <c r="H12" s="1" t="str">
        <f>IFERROR(__xludf.DUMMYFUNCTION("GOOGLETRANSLATE(G:G, ""en"", ""te"")"),"రిపబ్లిక్ ఏవియేషన్")</f>
        <v>రిపబ్లిక్ ఏవియేషన్</v>
      </c>
      <c r="I12" s="1" t="s">
        <v>342</v>
      </c>
      <c r="J12" s="1" t="s">
        <v>343</v>
      </c>
      <c r="K12" s="1" t="str">
        <f>IFERROR(__xludf.DUMMYFUNCTION("GOOGLETRANSLATE(J:J, ""en"", ""te"")"),"అలెగ్జాండర్ కార్ట్‌వెలి మరియు విలియం ఓ'డొన్నెల్")</f>
        <v>అలెగ్జాండర్ కార్ట్‌వెలి మరియు విలియం ఓ'డొన్నెల్</v>
      </c>
      <c r="L12" s="1" t="s">
        <v>344</v>
      </c>
      <c r="Q12" s="1" t="s">
        <v>345</v>
      </c>
      <c r="R12" s="1" t="s">
        <v>346</v>
      </c>
      <c r="S12" s="1" t="s">
        <v>347</v>
      </c>
      <c r="T12" s="1" t="s">
        <v>348</v>
      </c>
      <c r="U12" s="1" t="s">
        <v>349</v>
      </c>
      <c r="V12" s="1" t="s">
        <v>350</v>
      </c>
      <c r="W12" s="1" t="s">
        <v>351</v>
      </c>
      <c r="X12" s="1" t="s">
        <v>352</v>
      </c>
      <c r="Y12" s="1" t="s">
        <v>353</v>
      </c>
      <c r="AA12" s="1" t="s">
        <v>354</v>
      </c>
      <c r="AB12" s="1" t="s">
        <v>355</v>
      </c>
      <c r="AC12" s="1" t="s">
        <v>356</v>
      </c>
      <c r="AJ12" s="1" t="s">
        <v>357</v>
      </c>
      <c r="AL12" s="1" t="s">
        <v>358</v>
      </c>
      <c r="BF12" s="1" t="s">
        <v>359</v>
      </c>
      <c r="BG12" s="1" t="s">
        <v>360</v>
      </c>
      <c r="BQ12" s="1" t="s">
        <v>361</v>
      </c>
      <c r="BR12" s="1" t="s">
        <v>362</v>
      </c>
    </row>
    <row r="13">
      <c r="A13" s="1" t="s">
        <v>363</v>
      </c>
      <c r="B13" s="1" t="str">
        <f>IFERROR(__xludf.DUMMYFUNCTION("GOOGLETRANSLATE(A:A, ""en"", ""te"")"),"IAR-15")</f>
        <v>IAR-15</v>
      </c>
      <c r="C13" s="1" t="s">
        <v>364</v>
      </c>
      <c r="D13" s="1" t="str">
        <f>IFERROR(__xludf.DUMMYFUNCTION("GOOGLETRANSLATE(C:C, ""en"", ""te"")"),"IAR 15 అనేది 1933 లో రొమేనియాలో రూపొందించిన తక్కువ-వింగ్ మోనోప్లేన్ ఫైటర్. IAR 15 ను రొమేనియన్ వైమానిక దళం కోసం ఎలీ కరాఫోలి రూపొందించారు. ఇది రేడియల్ ఇంజిన్, స్థిర అండర్ క్యారేజ్ మరియు ఓపెన్ కాక్‌పిట్‌తో తేలికగా సాయుధ తక్కువ-వింగ్ కాంటిలివర్ మోనోప్లేన్. I"&amp;"AR 14 కోసం మొదటి ఆర్డర్ చివరకు ఉంచినప్పుడు ఎలీ కరాఫోలి మరియు అతని బృందం డివిడెండ్ చెల్లించింది. ఉత్పత్తి ప్రారంభమైంది మరియు ఒక చిన్న లాభం భద్రపరచబడింది, డిప్ల్-ఇంగ్. కరాఫోలి క్రొత్తదాన్ని ప్రయత్నించాలని నిర్ణయించుకున్నాడు. ఫలితం I.A.R. 15. ఇన్లైన్ ఇంజిన్ "&amp;"వదిలివేయబడింది మరియు బదులుగా రేడియల్ పవర్‌ప్లాంట్ ప్రత్యామ్నాయం చేయబడింది. దీని ప్రకారం, ఫ్రంట్ ఫ్యూజ్‌లేజ్ ఒక పెద్ద పున es రూపకల్పనకు గురైంది. క్రాస్ సెక్షన్ గుండ్రంగా ఉంది మరియు నాకా రింగ్ 600 H.P. . కొత్త తొమ్మిది సిలిండర్ రేడియల్‌తో ఈ విమానం 4,000 మీట"&amp;"ర్ల వద్ద గంటకు 375 కిమీ/గం వేగంతో సాధించింది మరియు 8 నిమిషాల్లో 5,000 మీ. పైకప్పును 10,500 మీటర్లకు పెంచారు మరియు 600 కిలోమీటర్ల ఓర్పు సాధ్యమైంది. I.A.R. 15 ఏదైనా సమకాలీన ప్రధాన బాంబర్ రకాన్ని అడ్డగించగలదు. కొత్త ఫ్రంట్ ఫ్యూజ్‌లేజ్ విభాగంతో పాటు, ఇతర నిర్"&amp;"మాణాత్మక మార్పులు కూడా అమలు చేయబడ్డాయి. వెనుక ఫ్యూజ్‌లేజ్ యొక్క క్రాస్ సెక్షన్ విస్తరించి బలోపేతం చేయబడింది. ఫ్యూజ్‌లేజ్ అనేది కాక్‌పిట్ మరియు ఫాబ్రిక్ వెనుకకు డ్యూరల్ ఫార్వర్డ్ తో కప్పబడిన స్టీల్ ట్యూబ్ నిర్మాణం. తోక మళ్లీ పున es రూపకల్పన చేయబడింది, ఈసార"&amp;"ి త్రిభుజాకార ఆకారానికి మరియు స్టీల్ ట్యూబ్ మరియు డ్యూరల్ కప్పబడినవి కూడా నిర్మించబడ్డాయి. వీల్ స్పాట్‌లను కలిగి ఉన్న ఏరోడైనమిక్‌గా మెరుగైన సింగిల్ స్ట్రట్ అండర్ క్యారేజ్ రెక్క మూలాల దగ్గర అమర్చబడింది మరియు మునుపటి టెయిల్‌స్కిడ్‌ను భర్తీ చేసిన చిన్న చక్రం"&amp;". మునుపటి మోడళ్లలో ప్రదర్శించబడిన క్రాష్-పైలాన్‌కు బదులుగా, పైలట్ యొక్క హెడ్‌రెస్ట్ వెనుక ఒక గుండ్రని నాబ్ కనిపించింది. రెక్కలు గుండ్రంగా మరియు 11.00 మీ. ఓపెన్ కాక్‌పిట్ వింగ్ వెనుకంజలో ఉంది. అండర్ క్యారేజ్ విస్తృత ట్రాక్ కలిగి ఉంది, నిలువు తీగ బ్రేస్డ్ మ"&amp;"రియు ఫెయిర్డ్ కాళ్ళు స్పాటెడ్ మెయిన్ చక్రాలను కలిగి ఉన్నాయి. [1] శక్తి I.A.R. 9KIC40 లైసెన్స్-నిర్మించిన గ్నోమ్-రోన్ 9 కె ఇంజిన్ 450 kW (600 HP) NACA కౌలింగ్‌లో. మొదటి నమూనాలో ఇది రెండు-బ్లేడెడ్ చెక్క ఎయిర్‌స్క్రూను నడిపించింది, కాని తరువాత యంత్రాలలో మూడు"&amp;"-బ్లేడెడ్ మెటల్ ప్రొపెల్లర్లు ఉన్నాయి. ఐదు ప్రోటోటైప్‌లు నిర్మించబడ్డాయి. IAR 15 పోటీ విమానాల వలె వేగంగా ఉందని పరీక్షలు చూపించాయి, ప్రధానంగా PZL P.11, కానీ తక్కువ మనోహరమైనది మరియు ఇతర ఉత్తర్వులు ఉంచబడలేదు. అన్ని అంశాలలో, I.A.R.-15, పరీక్ష 1934 ప్రారంభంలో "&amp;"1 వ లెఫ్టినెంట్ అలెక్స్ చేత ఎగిరింది. పాపానా, దాని సమయం యొక్క ఇతర మోనోప్లేన్ ఫైటర్ రకాలకు మంచి మ్యాచ్, ఎల్ ఆర్మీ డి ఎల్ ఎయిర్ యొక్క డ్యూయిటిన్ డి 500, బోయింగ్ పి -26 ""పీషూటర్"" వంటి యు.ఎస్. ఆర్మీ ఎయిర్ కార్ప్స్ లేదా పోలికార్పోవ్ ఐ- వాయెనో-వోజ్డుష్నీ సిలీ"&amp;" యొక్క 16. I.A.R.15 యొక్క స్పీడ్ సామర్ధ్యం అద్భుతమైనది మరియు ఇది 1936 లో 11631M యొక్క జాతీయ ఎత్తు రికార్డును ఏర్పాటు చేసింది. గ్రే 1972 నుండి డేటా, పేజీలు 230–231cgeneral లక్షణాలు పనితీరు ఆయుధాలు")</f>
        <v>IAR 15 అనేది 1933 లో రొమేనియాలో రూపొందించిన తక్కువ-వింగ్ మోనోప్లేన్ ఫైటర్. IAR 15 ను రొమేనియన్ వైమానిక దళం కోసం ఎలీ కరాఫోలి రూపొందించారు. ఇది రేడియల్ ఇంజిన్, స్థిర అండర్ క్యారేజ్ మరియు ఓపెన్ కాక్‌పిట్‌తో తేలికగా సాయుధ తక్కువ-వింగ్ కాంటిలివర్ మోనోప్లేన్. IAR 14 కోసం మొదటి ఆర్డర్ చివరకు ఉంచినప్పుడు ఎలీ కరాఫోలి మరియు అతని బృందం డివిడెండ్ చెల్లించింది. ఉత్పత్తి ప్రారంభమైంది మరియు ఒక చిన్న లాభం భద్రపరచబడింది, డిప్ల్-ఇంగ్. కరాఫోలి క్రొత్తదాన్ని ప్రయత్నించాలని నిర్ణయించుకున్నాడు. ఫలితం I.A.R. 15. ఇన్లైన్ ఇంజిన్ వదిలివేయబడింది మరియు బదులుగా రేడియల్ పవర్‌ప్లాంట్ ప్రత్యామ్నాయం చేయబడింది. దీని ప్రకారం, ఫ్రంట్ ఫ్యూజ్‌లేజ్ ఒక పెద్ద పున es రూపకల్పనకు గురైంది. క్రాస్ సెక్షన్ గుండ్రంగా ఉంది మరియు నాకా రింగ్ 600 H.P. . కొత్త తొమ్మిది సిలిండర్ రేడియల్‌తో ఈ విమానం 4,000 మీటర్ల వద్ద గంటకు 375 కిమీ/గం వేగంతో సాధించింది మరియు 8 నిమిషాల్లో 5,000 మీ. పైకప్పును 10,500 మీటర్లకు పెంచారు మరియు 600 కిలోమీటర్ల ఓర్పు సాధ్యమైంది. I.A.R. 15 ఏదైనా సమకాలీన ప్రధాన బాంబర్ రకాన్ని అడ్డగించగలదు. కొత్త ఫ్రంట్ ఫ్యూజ్‌లేజ్ విభాగంతో పాటు, ఇతర నిర్మాణాత్మక మార్పులు కూడా అమలు చేయబడ్డాయి. వెనుక ఫ్యూజ్‌లేజ్ యొక్క క్రాస్ సెక్షన్ విస్తరించి బలోపేతం చేయబడింది. ఫ్యూజ్‌లేజ్ అనేది కాక్‌పిట్ మరియు ఫాబ్రిక్ వెనుకకు డ్యూరల్ ఫార్వర్డ్ తో కప్పబడిన స్టీల్ ట్యూబ్ నిర్మాణం. తోక మళ్లీ పున es రూపకల్పన చేయబడింది, ఈసారి త్రిభుజాకార ఆకారానికి మరియు స్టీల్ ట్యూబ్ మరియు డ్యూరల్ కప్పబడినవి కూడా నిర్మించబడ్డాయి. వీల్ స్పాట్‌లను కలిగి ఉన్న ఏరోడైనమిక్‌గా మెరుగైన సింగిల్ స్ట్రట్ అండర్ క్యారేజ్ రెక్క మూలాల దగ్గర అమర్చబడింది మరియు మునుపటి టెయిల్‌స్కిడ్‌ను భర్తీ చేసిన చిన్న చక్రం. మునుపటి మోడళ్లలో ప్రదర్శించబడిన క్రాష్-పైలాన్‌కు బదులుగా, పైలట్ యొక్క హెడ్‌రెస్ట్ వెనుక ఒక గుండ్రని నాబ్ కనిపించింది. రెక్కలు గుండ్రంగా మరియు 11.00 మీ. ఓపెన్ కాక్‌పిట్ వింగ్ వెనుకంజలో ఉంది. అండర్ క్యారేజ్ విస్తృత ట్రాక్ కలిగి ఉంది, నిలువు తీగ బ్రేస్డ్ మరియు ఫెయిర్డ్ కాళ్ళు స్పాటెడ్ మెయిన్ చక్రాలను కలిగి ఉన్నాయి. [1] శక్తి I.A.R. 9KIC40 లైసెన్స్-నిర్మించిన గ్నోమ్-రోన్ 9 కె ఇంజిన్ 450 kW (600 HP) NACA కౌలింగ్‌లో. మొదటి నమూనాలో ఇది రెండు-బ్లేడెడ్ చెక్క ఎయిర్‌స్క్రూను నడిపించింది, కాని తరువాత యంత్రాలలో మూడు-బ్లేడెడ్ మెటల్ ప్రొపెల్లర్లు ఉన్నాయి. ఐదు ప్రోటోటైప్‌లు నిర్మించబడ్డాయి. IAR 15 పోటీ విమానాల వలె వేగంగా ఉందని పరీక్షలు చూపించాయి, ప్రధానంగా PZL P.11, కానీ తక్కువ మనోహరమైనది మరియు ఇతర ఉత్తర్వులు ఉంచబడలేదు. అన్ని అంశాలలో, I.A.R.-15, పరీక్ష 1934 ప్రారంభంలో 1 వ లెఫ్టినెంట్ అలెక్స్ చేత ఎగిరింది. పాపానా, దాని సమయం యొక్క ఇతర మోనోప్లేన్ ఫైటర్ రకాలకు మంచి మ్యాచ్, ఎల్ ఆర్మీ డి ఎల్ ఎయిర్ యొక్క డ్యూయిటిన్ డి 500, బోయింగ్ పి -26 "పీషూటర్" వంటి యు.ఎస్. ఆర్మీ ఎయిర్ కార్ప్స్ లేదా పోలికార్పోవ్ ఐ- వాయెనో-వోజ్డుష్నీ సిలీ యొక్క 16. I.A.R.15 యొక్క స్పీడ్ సామర్ధ్యం అద్భుతమైనది మరియు ఇది 1936 లో 11631M యొక్క జాతీయ ఎత్తు రికార్డును ఏర్పాటు చేసింది. గ్రే 1972 నుండి డేటా, పేజీలు 230–231cgeneral లక్షణాలు పనితీరు ఆయుధాలు</v>
      </c>
      <c r="E13" s="1" t="s">
        <v>365</v>
      </c>
      <c r="F13" s="1" t="str">
        <f>IFERROR(__xludf.DUMMYFUNCTION("GOOGLETRANSLATE(E:E, ""en"", ""te"")"),"సింగిల్-సీట్ ఫైటర్")</f>
        <v>సింగిల్-సీట్ ఫైటర్</v>
      </c>
      <c r="G13" s="1" t="s">
        <v>215</v>
      </c>
      <c r="H13" s="1" t="str">
        <f>IFERROR(__xludf.DUMMYFUNCTION("GOOGLETRANSLATE(G:G, ""en"", ""te"")"),"ఇండస్ట్రియల్ ఏరోనాటిక్ రోమా")</f>
        <v>ఇండస్ట్రియల్ ఏరోనాటిక్ రోమా</v>
      </c>
      <c r="I13" s="1" t="s">
        <v>216</v>
      </c>
      <c r="J13" s="1" t="s">
        <v>366</v>
      </c>
      <c r="K13" s="1" t="str">
        <f>IFERROR(__xludf.DUMMYFUNCTION("GOOGLETRANSLATE(J:J, ""en"", ""te"")"),"ఎలీ కరాఫోలి")</f>
        <v>ఎలీ కరాఫోలి</v>
      </c>
      <c r="M13" s="1">
        <v>1933.0</v>
      </c>
      <c r="O13" s="1">
        <v>5.0</v>
      </c>
      <c r="Q13" s="1" t="s">
        <v>217</v>
      </c>
      <c r="R13" s="1" t="s">
        <v>367</v>
      </c>
      <c r="S13" s="1" t="s">
        <v>368</v>
      </c>
      <c r="T13" s="1" t="s">
        <v>369</v>
      </c>
      <c r="U13" s="1" t="s">
        <v>370</v>
      </c>
      <c r="V13" s="1" t="s">
        <v>371</v>
      </c>
      <c r="W13" s="1" t="s">
        <v>372</v>
      </c>
      <c r="X13" s="1" t="s">
        <v>373</v>
      </c>
      <c r="Y13" s="1" t="s">
        <v>374</v>
      </c>
      <c r="AA13" s="1" t="s">
        <v>375</v>
      </c>
      <c r="AL13" s="1" t="s">
        <v>376</v>
      </c>
      <c r="AN13" s="1" t="s">
        <v>377</v>
      </c>
    </row>
    <row r="14">
      <c r="A14" s="1" t="s">
        <v>378</v>
      </c>
      <c r="B14" s="1" t="str">
        <f>IFERROR(__xludf.DUMMYFUNCTION("GOOGLETRANSLATE(A:A, ""en"", ""te"")"),"లాక్హీడ్ XFV")</f>
        <v>లాక్హీడ్ XFV</v>
      </c>
      <c r="C14" s="1" t="s">
        <v>379</v>
      </c>
      <c r="D14" s="1" t="str">
        <f>IFERROR(__xludf.DUMMYFUNCTION("GOOGLETRANSLATE(C:C, ""en"", ""te"")"),". కాన్వాయ్లను రక్షించడానికి ఫైటర్. సాంప్రదాయిక ఓడల తరువాత అమర్చిన ప్లాట్‌ఫారమ్‌లలో నిలువు టేకాఫ్ అండ్ ల్యాండింగ్ (VTOL) సామర్థ్యం గల విమానం కోసం 1948 లో యు.ఎస్. నేవీ జారీ చేసిన ప్రతిపాదన ఫలితంగా లాక్‌హీడ్ XFV ఉద్భవించింది. కాంట్రార్ మరియు లాక్‌హీడ్ ఇద్దరూ"&amp;" ఈ ఒప్పందం కోసం పోటీ పడ్డారు, కాని 1950 లో, ఈ అవసరాన్ని సవరించారు, చివరికి VTOL షిప్ ఆధారిత కాన్వాయ్ ఎస్కార్ట్ ఫైటర్‌గా అభివృద్ధి చెందగల పరిశోధనా విమానం కోసం పిలుపునిచ్చింది. 19 ఏప్రిల్ 1951 న, లాక్హీడ్ నుండి రెండు ప్రోటోటైప్స్ XFO-1 హోదాలో ఆదేశించబడ్డాయి"&amp;" (కంపెనీ హోదా మోడల్ 081-40-01). ఒప్పందం లభించిన వెంటనే, లాక్‌హీడ్ కోసం నేవీ యొక్క కోడ్‌ను O నుండి V గా మార్చినప్పుడు ప్రాజెక్ట్ హోదా XFV-1 గా మార్చబడింది. [1] XFV 5,332 HP (3,976 kW) అల్లిసన్ YT40-A-6 టర్బోప్రాప్ ఇంజన్ మూడు-బ్లేడెడ్ కాంట్రా-రొటేటింగ్ ప్రొ"&amp;"పెల్లర్లను నడుపుతోంది. తోక ఉపరితలాలు ప్రతిబింబించే క్రూసిఫాం వి-తోక (ఒక x ను ఏర్పరుస్తాయి), ఇవి ఫ్యూజ్‌లేజ్ పైన మరియు క్రింద విస్తరించాయి. ఈ విమానం తాత్కాలిక, స్థిర ల్యాండింగ్ గేర్‌తో జతచేయబడిన భూమిపై అనాగరికంగా కనిపించింది. [3] లాక్‌హీడ్ ఉద్యోగులు ఈ విమా"&amp;"నం ""పోగో స్టిక్"" (ప్రత్యర్థి కన్వైర్ ఎక్స్‌ఫై పేరుకు ప్రత్యక్ష సూచన) అని మారుపేరు పెట్టారు. [4] విమాన పరీక్షను ప్రారంభించడానికి, పొడవైన బ్రేస్డ్ V- కాళ్ళతో తాత్కాలిక నాన్-రిట్రాక్టబుల్ అండర్ క్యారేజ్ ఫ్యూజ్‌లేజ్‌తో జతచేయబడింది మరియు దిగువ జత రెక్కలకు జత"&amp;"చేయబడిన స్థిర తోక చక్రాలు. ఈ రూపంలో, ఈ విమానం గ్రౌండ్ టెస్టింగ్ మరియు టాక్సీ ట్రయల్స్ కోసం నవంబర్ 1953 లో ఎడ్వర్డ్స్ AFB కి ట్రక్ చేయబడింది. ఈ పరీక్షలలో ఒకదానిలో, పెద్ద స్పిన్నర్ యొక్క వెనుక విభాగం ఇంకా అమర్చని సమయంలో, లాక్‌హీడ్ చీఫ్ టెస్ట్ పైలట్ హర్మన్ "&amp;"""ఫిష్"" సాల్మన్ విమానాన్ని లిఫ్టాఫ్ వేగం దాటి టాక్సీ చేయగలిగింది, మరియు విమానం క్లుప్త హాప్ చేసింది 22 డిసెంబర్ 1953. అధికారిక మొదటి ఫ్లైట్ 16 జూన్ 1954 న జరిగింది. ఎడ్వర్డ్స్ AFB వద్ద పూర్తి VTOL పరీక్ష 7,100 SHP అల్లిసన్ T54 లభ్యత పెండింగ్‌లో ఉంది, ఇది"&amp;" ఎప్పుడూ కార్యరూపం దాల్చలేదు. సంక్షిప్త అనుకోకుండా హాప్ తరువాత, విమానం మొత్తం 32 విమానాలు చేసింది. అన్ని XFV-1 విమానాలలో నిలువు టేకాఫ్‌లు లేదా ల్యాండింగ్‌లు లేవు. XFV-1 సాంప్రదాయిక నుండి నిలువు విమాన మోడ్‌కు మరియు వెనుకకు విమానంలో కొన్ని పరివర్తనాలు చేయగల"&amp;"ిగింది మరియు క్లుప్తంగా ఎత్తులో హోవర్‌లో ఉంది. ఫ్లైట్ టెస్ట్ పాలన యొక్క పరిమితుల ద్వారా పనితీరు పరిమితం చేయబడింది. XFV యొక్క అగ్ర వేగం సమకాలీన యోధులచే గ్రహించబడుతుందని మరియు చాలా అనుభవజ్ఞులైన పైలట్లు మాత్రమే విమానాన్ని ఎగురవేయగలరని గ్రహించడంతో, ఈ ప్రాజెక్"&amp;"ట్ జూన్ 1955 లో రద్దు చేయబడింది. [5] సాల్మన్ XFV-1 ను దాని తాత్కాలిక గేర్‌పై ""నిలబడి ఉన్న ప్రారంభం నుండి 175 mph వరకు టాక్సీ చేసి, ఆపై బ్రేక్‌లను ఉపయోగించకుండానే డెడ్ స్టాప్‌కు తిరిగి తీసుకువచ్చింది, అన్నీ ఒక మైలు దూరంలో ఉన్నాయి."" [6] సింగిల్ సింగిల్ ఫ్"&amp;"లోరిడాలోని లేక్ ల్యాండ్‌లోని లేక్ ల్యాండ్ లిండర్ అంతర్జాతీయ విమానాశ్రయంలోని సన్ ఫన్ క్యాంపస్ మ్యూజియంలో ఫ్లయింగ్ ప్రోటోటైప్ [n 2] ఒక ప్రదర్శనగా ముగిసింది. ఈ ఉదాహరణ మ్యూజియం యొక్క బ్యూహ్లర్ పునరుద్ధరణ కేంద్రంలో పునరుద్ధరించబడింది మరియు ప్రస్తుతం బహిరంగ ప్ర"&amp;"దర్శనలో ఉంది. ఈ విమానం USN/USMC బ్యూరో నంబర్ 138657 ను కేటాయించారు, కాని పునరుద్ధరణ తరువాత 658 గా గుర్తించబడింది. [7] కాలిఫోర్నియాలోని లాస్ అలమిటోస్ ఆర్మీ ఎయిర్‌ఫీల్డ్‌లో ఎప్పుడూ పూర్తి చేయని రెండవ నమూనా ప్రదర్శనలో ఉంది. సాధారణ లక్షణాలు పనితీరు ఆయుధాలు 4 "&amp;"× 20 మిమీ (.79 అంగుళాలు) ఫిరంగులు లేదా 48 × 2.75 అంగుళాలు (70 మిమీ) రాకెట్లు గమనిక: పనితీరు అంచనాలు YT40-A-14 ఇంజిన్‌తో XFV పై ఆధారపడి ఉంటాయి. పోల్చదగిన పాత్ర, కాన్ఫిగరేషన్ మరియు ERA సంబంధిత జాబితాల విమానం")</f>
        <v>. కాన్వాయ్లను రక్షించడానికి ఫైటర్. సాంప్రదాయిక ఓడల తరువాత అమర్చిన ప్లాట్‌ఫారమ్‌లలో నిలువు టేకాఫ్ అండ్ ల్యాండింగ్ (VTOL) సామర్థ్యం గల విమానం కోసం 1948 లో యు.ఎస్. నేవీ జారీ చేసిన ప్రతిపాదన ఫలితంగా లాక్‌హీడ్ XFV ఉద్భవించింది. కాంట్రార్ మరియు లాక్‌హీడ్ ఇద్దరూ ఈ ఒప్పందం కోసం పోటీ పడ్డారు, కాని 1950 లో, ఈ అవసరాన్ని సవరించారు, చివరికి VTOL షిప్ ఆధారిత కాన్వాయ్ ఎస్కార్ట్ ఫైటర్‌గా అభివృద్ధి చెందగల పరిశోధనా విమానం కోసం పిలుపునిచ్చింది. 19 ఏప్రిల్ 1951 న, లాక్హీడ్ నుండి రెండు ప్రోటోటైప్స్ XFO-1 హోదాలో ఆదేశించబడ్డాయి (కంపెనీ హోదా మోడల్ 081-40-01). ఒప్పందం లభించిన వెంటనే, లాక్‌హీడ్ కోసం నేవీ యొక్క కోడ్‌ను O నుండి V గా మార్చినప్పుడు ప్రాజెక్ట్ హోదా XFV-1 గా మార్చబడింది. [1] XFV 5,332 HP (3,976 kW) అల్లిసన్ YT40-A-6 టర్బోప్రాప్ ఇంజన్ మూడు-బ్లేడెడ్ కాంట్రా-రొటేటింగ్ ప్రొపెల్లర్లను నడుపుతోంది. తోక ఉపరితలాలు ప్రతిబింబించే క్రూసిఫాం వి-తోక (ఒక x ను ఏర్పరుస్తాయి), ఇవి ఫ్యూజ్‌లేజ్ పైన మరియు క్రింద విస్తరించాయి. ఈ విమానం తాత్కాలిక, స్థిర ల్యాండింగ్ గేర్‌తో జతచేయబడిన భూమిపై అనాగరికంగా కనిపించింది. [3] లాక్‌హీడ్ ఉద్యోగులు ఈ విమానం "పోగో స్టిక్" (ప్రత్యర్థి కన్వైర్ ఎక్స్‌ఫై పేరుకు ప్రత్యక్ష సూచన) అని మారుపేరు పెట్టారు. [4] విమాన పరీక్షను ప్రారంభించడానికి, పొడవైన బ్రేస్డ్ V- కాళ్ళతో తాత్కాలిక నాన్-రిట్రాక్టబుల్ అండర్ క్యారేజ్ ఫ్యూజ్‌లేజ్‌తో జతచేయబడింది మరియు దిగువ జత రెక్కలకు జతచేయబడిన స్థిర తోక చక్రాలు. ఈ రూపంలో, ఈ విమానం గ్రౌండ్ టెస్టింగ్ మరియు టాక్సీ ట్రయల్స్ కోసం నవంబర్ 1953 లో ఎడ్వర్డ్స్ AFB కి ట్రక్ చేయబడింది. ఈ పరీక్షలలో ఒకదానిలో, పెద్ద స్పిన్నర్ యొక్క వెనుక విభాగం ఇంకా అమర్చని సమయంలో, లాక్‌హీడ్ చీఫ్ టెస్ట్ పైలట్ హర్మన్ "ఫిష్" సాల్మన్ విమానాన్ని లిఫ్టాఫ్ వేగం దాటి టాక్సీ చేయగలిగింది, మరియు విమానం క్లుప్త హాప్ చేసింది 22 డిసెంబర్ 1953. అధికారిక మొదటి ఫ్లైట్ 16 జూన్ 1954 న జరిగింది. ఎడ్వర్డ్స్ AFB వద్ద పూర్తి VTOL పరీక్ష 7,100 SHP అల్లిసన్ T54 లభ్యత పెండింగ్‌లో ఉంది, ఇది ఎప్పుడూ కార్యరూపం దాల్చలేదు. సంక్షిప్త అనుకోకుండా హాప్ తరువాత, విమానం మొత్తం 32 విమానాలు చేసింది. అన్ని XFV-1 విమానాలలో నిలువు టేకాఫ్‌లు లేదా ల్యాండింగ్‌లు లేవు. XFV-1 సాంప్రదాయిక నుండి నిలువు విమాన మోడ్‌కు మరియు వెనుకకు విమానంలో కొన్ని పరివర్తనాలు చేయగలిగింది మరియు క్లుప్తంగా ఎత్తులో హోవర్‌లో ఉంది. ఫ్లైట్ టెస్ట్ పాలన యొక్క పరిమితుల ద్వారా పనితీరు పరిమితం చేయబడింది. XFV యొక్క అగ్ర వేగం సమకాలీన యోధులచే గ్రహించబడుతుందని మరియు చాలా అనుభవజ్ఞులైన పైలట్లు మాత్రమే విమానాన్ని ఎగురవేయగలరని గ్రహించడంతో, ఈ ప్రాజెక్ట్ జూన్ 1955 లో రద్దు చేయబడింది. [5] సాల్మన్ XFV-1 ను దాని తాత్కాలిక గేర్‌పై "నిలబడి ఉన్న ప్రారంభం నుండి 175 mph వరకు టాక్సీ చేసి, ఆపై బ్రేక్‌లను ఉపయోగించకుండానే డెడ్ స్టాప్‌కు తిరిగి తీసుకువచ్చింది, అన్నీ ఒక మైలు దూరంలో ఉన్నాయి." [6] సింగిల్ సింగిల్ ఫ్లోరిడాలోని లేక్ ల్యాండ్‌లోని లేక్ ల్యాండ్ లిండర్ అంతర్జాతీయ విమానాశ్రయంలోని సన్ ఫన్ క్యాంపస్ మ్యూజియంలో ఫ్లయింగ్ ప్రోటోటైప్ [n 2] ఒక ప్రదర్శనగా ముగిసింది. ఈ ఉదాహరణ మ్యూజియం యొక్క బ్యూహ్లర్ పునరుద్ధరణ కేంద్రంలో పునరుద్ధరించబడింది మరియు ప్రస్తుతం బహిరంగ ప్రదర్శనలో ఉంది. ఈ విమానం USN/USMC బ్యూరో నంబర్ 138657 ను కేటాయించారు, కాని పునరుద్ధరణ తరువాత 658 గా గుర్తించబడింది. [7] కాలిఫోర్నియాలోని లాస్ అలమిటోస్ ఆర్మీ ఎయిర్‌ఫీల్డ్‌లో ఎప్పుడూ పూర్తి చేయని రెండవ నమూనా ప్రదర్శనలో ఉంది. సాధారణ లక్షణాలు పనితీరు ఆయుధాలు 4 × 20 మిమీ (.79 అంగుళాలు) ఫిరంగులు లేదా 48 × 2.75 అంగుళాలు (70 మిమీ) రాకెట్లు గమనిక: పనితీరు అంచనాలు YT40-A-14 ఇంజిన్‌తో XFV పై ఆధారపడి ఉంటాయి. పోల్చదగిన పాత్ర, కాన్ఫిగరేషన్ మరియు ERA సంబంధిత జాబితాల విమానం</v>
      </c>
      <c r="E14" s="1" t="s">
        <v>380</v>
      </c>
      <c r="F14" s="1" t="str">
        <f>IFERROR(__xludf.DUMMYFUNCTION("GOOGLETRANSLATE(E:E, ""en"", ""te"")"),"ప్రయోగాత్మక VTOL ఫైటర్ విమానం")</f>
        <v>ప్రయోగాత్మక VTOL ఫైటర్ విమానం</v>
      </c>
      <c r="G14" s="1" t="s">
        <v>381</v>
      </c>
      <c r="H14" s="1" t="str">
        <f>IFERROR(__xludf.DUMMYFUNCTION("GOOGLETRANSLATE(G:G, ""en"", ""te"")"),"లాక్‌హీడ్ కార్పొరేషన్")</f>
        <v>లాక్‌హీడ్ కార్పొరేషన్</v>
      </c>
      <c r="I14" s="1" t="s">
        <v>382</v>
      </c>
      <c r="M14" s="4">
        <v>19891.0</v>
      </c>
      <c r="O14" s="1" t="s">
        <v>383</v>
      </c>
      <c r="P14" s="1" t="s">
        <v>384</v>
      </c>
      <c r="Q14" s="1">
        <v>1.0</v>
      </c>
      <c r="R14" s="1" t="s">
        <v>385</v>
      </c>
      <c r="S14" s="1" t="s">
        <v>386</v>
      </c>
      <c r="T14" s="1" t="s">
        <v>385</v>
      </c>
      <c r="U14" s="1" t="s">
        <v>387</v>
      </c>
      <c r="V14" s="1" t="s">
        <v>388</v>
      </c>
      <c r="W14" s="1" t="s">
        <v>389</v>
      </c>
      <c r="X14" s="1" t="s">
        <v>390</v>
      </c>
      <c r="Y14" s="1" t="s">
        <v>391</v>
      </c>
      <c r="AA14" s="1" t="s">
        <v>392</v>
      </c>
      <c r="AB14" s="1" t="s">
        <v>393</v>
      </c>
      <c r="AD14" s="1" t="s">
        <v>394</v>
      </c>
      <c r="AE14" s="1" t="s">
        <v>395</v>
      </c>
      <c r="AJ14" s="1" t="s">
        <v>389</v>
      </c>
      <c r="AL14" s="1" t="s">
        <v>396</v>
      </c>
      <c r="AN14" s="1" t="s">
        <v>397</v>
      </c>
      <c r="AR14" s="1">
        <v>1954.0</v>
      </c>
      <c r="AS14" s="1" t="s">
        <v>398</v>
      </c>
      <c r="BF14" s="1" t="s">
        <v>399</v>
      </c>
      <c r="BS14" s="1" t="s">
        <v>400</v>
      </c>
    </row>
    <row r="15">
      <c r="A15" s="1" t="s">
        <v>401</v>
      </c>
      <c r="B15" s="1" t="str">
        <f>IFERROR(__xludf.DUMMYFUNCTION("GOOGLETRANSLATE(A:A, ""en"", ""te"")"),"DFS 332")</f>
        <v>DFS 332</v>
      </c>
      <c r="C15" s="1" t="s">
        <v>402</v>
      </c>
      <c r="D15" s="1" t="str">
        <f>IFERROR(__xludf.DUMMYFUNCTION("GOOGLETRANSLATE(C:C, ""en"", ""te"")"),"DFS 332 అనేది ఒక ప్రయోగాత్మక విమానం, దీనిని డ్యూయిష్ ఫోర్స్చుంగ్సన్‌స్టాల్ట్ ఫర్ సెగెల్ఫ్‌లగ్ (DFS) నిర్మించారు. ఇది విమానంలో కొత్త వింగ్ ప్రొఫైల్‌లను అంచనా వేయడానికి రూపొందించబడింది. ఈ ప్రయోజనం కోసం, DFS 332 కు జంట ఫ్యూజ్‌లేజ్‌లు ఇవ్వబడ్డాయి, పొడవాటి మరి"&amp;"యు సన్నని ఆకారం ఫ్లాట్ వైపులా ఉంటుంది. ఎడమ ఫ్యూజ్‌లేజ్ ముందు భాగంలో పైలట్ కోసం కాక్‌పిట్ ఉంది, మరియు కొలత పరికరాన్ని ఆపరేట్ చేసే ఇంజనీర్‌కు కుడి ఫ్యూజ్‌లేజ్ ఒక సీటు. అధ్యయనం చేయడానికి రెక్కల విభాగం ఫ్యూజ్‌లేజ్‌ల మధ్య జతచేయబడుతుంది, సులభమైన మార్పిడిని అనుమ"&amp;"తించే అమరికలతో. చిన్న uter టర్ వింగ్ ప్యానెల్లు పరిష్కరించబడ్డాయి, కొద్దిగా తుడిచిపెట్టే ప్రముఖ అంచులు మరియు పూర్తి-స్పాన్ ఐలెరాన్‌లతో నేరుగా వెనుకంజలో ఉన్న అంచులు ఉన్నాయి. ప్రతి ఫ్యూజ్‌లేజ్‌లో దాని స్వంత టెయిల్‌ఫిన్ ఉంది, వాటి మధ్య టెయిల్‌ప్లేన్ మరియు ఎల"&amp;"ివేటర్ ఉంటుంది. DFS 332 ఒక గ్లైడర్, ఇది కాన్ఫిగరేషన్, ఇది ఏరోడైనమిక్ పరీక్షకు ప్రయోజనాలను కలిగి ఉంది, ఎందుకంటే రెక్కపై వాయు ప్రవాహం ప్రొపెల్లర్ చేత భంగం కలిగించదు. ఫ్యూజ్‌లేజ్‌ల రూపకల్పన, ఫ్లాట్ గోడ వైపులా మరియు వింగ్ ముందు బాగా విస్తరించి ఉన్న ముక్కులతో,"&amp;" పరీక్షా విభాగంలో కలవరపడని ప్రవాహాన్ని సాధించడానికి కూడా ఎంచుకోవాలి. ఎత్తుకు లాగిన తరువాత, సిబ్బంది వేర్వేరు వేగంతో వరుస డైవ్లను చేస్తారు. ఏదేమైనా, అధిక వేగంతో పరీక్షలు చేయగలిగేలా, ఈ విమానం రెండు వాల్టర్ HWK-R II/203 రాకెట్ ఇంజిన్లతో కూడా అమర్చబడింది, ఒక్"&amp;"కొక్కటి 750 కిలోల థ్రస్ట్ పంపిణీ చేస్తుంది. దిగువ ఫ్యూజ్‌లేజ్ కింద రాకెట్ నాజిల్స్‌తో ఫ్యూజ్‌లేజ్‌లలో వాటిని ఏర్పాటు చేశారు, 10 డిగ్రీల క్రిందికి సమలేఖనం చేశారు. DFS 332 యొక్క ఏకైక డాక్యుమెంట్ ఫ్లైట్ 14 ఫిబ్రవరి 1945 న జరిగింది, రెండవ నమూనాను హీంకెల్ అతను"&amp;" 111 వెనుకకు లాగారు. ఇది బహుశా ఇది ఉచిత విమానాలు చేయలేదు లేదా దాని ఇంజిన్లను కాల్చలేదు. మొదటి ప్రోటోటైప్ నిర్మాణం నవంబర్ 1944 లో పూర్తయినప్పటికీ, ఇది ఎగిరినట్లు తెలియదు, బహుశా రాకెట్ ఇంజన్లు వ్యవస్థాపించబడలేదు. యుద్ధం ముగింపు కూడా విమానం యొక్క వృత్తిని ము"&amp;"గించింది. సాధారణ లక్షణాల పనితీరు")</f>
        <v>DFS 332 అనేది ఒక ప్రయోగాత్మక విమానం, దీనిని డ్యూయిష్ ఫోర్స్చుంగ్సన్‌స్టాల్ట్ ఫర్ సెగెల్ఫ్‌లగ్ (DFS) నిర్మించారు. ఇది విమానంలో కొత్త వింగ్ ప్రొఫైల్‌లను అంచనా వేయడానికి రూపొందించబడింది. ఈ ప్రయోజనం కోసం, DFS 332 కు జంట ఫ్యూజ్‌లేజ్‌లు ఇవ్వబడ్డాయి, పొడవాటి మరియు సన్నని ఆకారం ఫ్లాట్ వైపులా ఉంటుంది. ఎడమ ఫ్యూజ్‌లేజ్ ముందు భాగంలో పైలట్ కోసం కాక్‌పిట్ ఉంది, మరియు కొలత పరికరాన్ని ఆపరేట్ చేసే ఇంజనీర్‌కు కుడి ఫ్యూజ్‌లేజ్ ఒక సీటు. అధ్యయనం చేయడానికి రెక్కల విభాగం ఫ్యూజ్‌లేజ్‌ల మధ్య జతచేయబడుతుంది, సులభమైన మార్పిడిని అనుమతించే అమరికలతో. చిన్న uter టర్ వింగ్ ప్యానెల్లు పరిష్కరించబడ్డాయి, కొద్దిగా తుడిచిపెట్టే ప్రముఖ అంచులు మరియు పూర్తి-స్పాన్ ఐలెరాన్‌లతో నేరుగా వెనుకంజలో ఉన్న అంచులు ఉన్నాయి. ప్రతి ఫ్యూజ్‌లేజ్‌లో దాని స్వంత టెయిల్‌ఫిన్ ఉంది, వాటి మధ్య టెయిల్‌ప్లేన్ మరియు ఎలివేటర్ ఉంటుంది. DFS 332 ఒక గ్లైడర్, ఇది కాన్ఫిగరేషన్, ఇది ఏరోడైనమిక్ పరీక్షకు ప్రయోజనాలను కలిగి ఉంది, ఎందుకంటే రెక్కపై వాయు ప్రవాహం ప్రొపెల్లర్ చేత భంగం కలిగించదు. ఫ్యూజ్‌లేజ్‌ల రూపకల్పన, ఫ్లాట్ గోడ వైపులా మరియు వింగ్ ముందు బాగా విస్తరించి ఉన్న ముక్కులతో, పరీక్షా విభాగంలో కలవరపడని ప్రవాహాన్ని సాధించడానికి కూడా ఎంచుకోవాలి. ఎత్తుకు లాగిన తరువాత, సిబ్బంది వేర్వేరు వేగంతో వరుస డైవ్లను చేస్తారు. ఏదేమైనా, అధిక వేగంతో పరీక్షలు చేయగలిగేలా, ఈ విమానం రెండు వాల్టర్ HWK-R II/203 రాకెట్ ఇంజిన్లతో కూడా అమర్చబడింది, ఒక్కొక్కటి 750 కిలోల థ్రస్ట్ పంపిణీ చేస్తుంది. దిగువ ఫ్యూజ్‌లేజ్ కింద రాకెట్ నాజిల్స్‌తో ఫ్యూజ్‌లేజ్‌లలో వాటిని ఏర్పాటు చేశారు, 10 డిగ్రీల క్రిందికి సమలేఖనం చేశారు. DFS 332 యొక్క ఏకైక డాక్యుమెంట్ ఫ్లైట్ 14 ఫిబ్రవరి 1945 న జరిగింది, రెండవ నమూనాను హీంకెల్ అతను 111 వెనుకకు లాగారు. ఇది బహుశా ఇది ఉచిత విమానాలు చేయలేదు లేదా దాని ఇంజిన్లను కాల్చలేదు. మొదటి ప్రోటోటైప్ నిర్మాణం నవంబర్ 1944 లో పూర్తయినప్పటికీ, ఇది ఎగిరినట్లు తెలియదు, బహుశా రాకెట్ ఇంజన్లు వ్యవస్థాపించబడలేదు. యుద్ధం ముగింపు కూడా విమానం యొక్క వృత్తిని ముగించింది. సాధారణ లక్షణాల పనితీరు</v>
      </c>
      <c r="E15" s="1" t="s">
        <v>403</v>
      </c>
      <c r="F15" s="1" t="str">
        <f>IFERROR(__xludf.DUMMYFUNCTION("GOOGLETRANSLATE(E:E, ""en"", ""te"")"),"ప్రయోగాత్మక విమానం")</f>
        <v>ప్రయోగాత్మక విమానం</v>
      </c>
      <c r="G15" s="1" t="s">
        <v>404</v>
      </c>
      <c r="H15" s="1" t="str">
        <f>IFERROR(__xludf.DUMMYFUNCTION("GOOGLETRANSLATE(G:G, ""en"", ""te"")"),"Dfs")</f>
        <v>Dfs</v>
      </c>
      <c r="M15" s="4">
        <v>16482.0</v>
      </c>
      <c r="O15" s="1">
        <v>2.0</v>
      </c>
      <c r="Q15" s="1">
        <v>2.0</v>
      </c>
      <c r="R15" s="1" t="s">
        <v>405</v>
      </c>
      <c r="S15" s="1" t="s">
        <v>406</v>
      </c>
      <c r="X15" s="1" t="s">
        <v>407</v>
      </c>
      <c r="AC15" s="1" t="s">
        <v>156</v>
      </c>
      <c r="AN15" s="1" t="s">
        <v>408</v>
      </c>
    </row>
    <row r="16">
      <c r="A16" s="1" t="s">
        <v>409</v>
      </c>
      <c r="B16" s="1" t="str">
        <f>IFERROR(__xludf.DUMMYFUNCTION("GOOGLETRANSLATE(A:A, ""en"", ""te"")"),"నార్త్రోప్ హెచ్ఎల్ -10")</f>
        <v>నార్త్రోప్ హెచ్ఎల్ -10</v>
      </c>
      <c r="C16" s="1" t="s">
        <v>410</v>
      </c>
      <c r="D16" s="1" t="str">
        <f>IFERROR(__xludf.DUMMYFUNCTION("GOOGLETRANSLATE(C:C, ""en"", ""te"")"),"కాలిఫోర్నియాలోని ఎడ్వర్డ్స్ లోని నాసా యొక్క ఫ్లైట్ రీసెర్చ్ సెంటర్ (ఎఫ్‌ఆర్‌సి-లేటర్ డ్రైడెన్ ఫ్లైట్ రీసెర్చ్ సెంటర్) వద్ద ఎగిరిన ఐదు యుఎస్ హెవీవెయిట్ లిఫ్టింగ్ బాడీ డిజైన్లలో నార్త్రోప్ హెచ్‌ఎల్ -10 ఒకటి, జూలై 1966 నుండి నవంబర్ 1975 వరకు సురక్షితంగా యుక్"&amp;"తి మరియు ధృవీకరించే భావనను అధ్యయనం చేయడానికి మరియు ధృవీకరించడానికి మరియు ధృవీకరించడానికి మరియు ధృవీకరించడానికి మరియు అంతరిక్షం నుండి తిరిగి ప్రవేశించడానికి రూపొందించిన తక్కువ లిఫ్ట్-ఓవర్-డ్రాగ్ వాహనాన్ని ల్యాండింగ్ చేయడం. [1] ఇది నాసా డిజైన్ మరియు ""విలోమ"&amp;" ఎయిర్‌ఫాయిల్"" లిఫ్టింగ్ బాడీ మరియు డెల్టా ప్లాన్‌ఫార్మ్‌ను అంచనా వేయడానికి నిర్మించబడింది. ఇది ప్రస్తుతం ఎడ్వర్డ్స్ ఎయిర్ ఫోర్స్ బేస్ లోని ఆర్మ్‌స్ట్రాంగ్ ఫ్లైట్ రీసెర్చ్ సెంటర్ ప్రవేశద్వారం వద్ద ప్రదర్శనలో ఉంది. నార్త్రోప్ కార్పొరేషన్ HL-10 మరియు నార్త"&amp;"్రోప్ M2-F2 ను నిర్మించింది, ఇది నాసా విమాన పరిశోధన కేంద్రం ఎగురవేసిన ""భారీ"" లిఫ్టింగ్ బాడీల విమానంలో మొదటి రెండు. HL-10 మరియు M2-F2 నిర్మాణానికి ఒప్పందం 8 1.8 మిలియన్లు. ""హెచ్‌ఎల్"" అంటే క్షితిజ సమాంతర ల్యాండింగ్, మరియు ""10"" వర్జీనియాలోని హాంప్టన్లో"&amp;"ని నాసా యొక్క లాంగ్లీ రీసెర్చ్ సెంటర్‌లో ఇంజనీర్లు అధ్యయనం చేసిన పదవ రూపకల్పనను సూచిస్తుంది. ప్రధాన గేర్ సవరించిన T-38 వ్యవస్థ మానవీయంగా ఉపసంహరించబడింది, [1] మరియు నత్రజని పీడనం ద్వారా తగ్గించబడింది. ముక్కు గేర్ సవరించిన టి -39 యూనిట్, ఇది మానవీయంగా ఉపసంహ"&amp;"రించబడింది మరియు నత్రజని పీడనంతో తగ్గించబడుతుంది. పైలట్ ఎజెక్షన్ సిస్టమ్ సవరించిన F-106 వ్యవస్థ. సిల్వర్ జింక్ బ్యాటరీలు నియంత్రణ వ్యవస్థ, విమాన పరికరాలు, రేడియోలు, కాక్‌పిట్ వేడి మరియు స్థిరత్వ బలోపేత వ్యవస్థకు విద్యుత్ శక్తిని అందించాయి. ప్రీ-ల్యాండింగ్"&amp;" మంటలో సహాయపడటానికి, నాలుగు థ్రోట్లెబుల్ హైడ్రోజన్ పెరాక్సైడ్ రాకెట్లు 400 ఎల్బిఎఫ్ (1.8 కెఎన్) థ్రస్ట్ వరకు అందించబడ్డాయి. జనవరి 1966 లో నాసాకు డెలివరీ చేసిన తరువాత, హెచ్‌ఎల్ -10 డిసెంబర్ 22, 1966 న, కాక్‌పిట్‌లో రీసెర్చ్ పైలట్ బ్రూస్ పీటర్సన్‌తో కలిసి మ"&amp;"ొదటి విమానంలో సాధించింది. XLR-11 రాకెట్ ఇంజిన్ (బెల్ X-1 లో ఉపయోగించిన అదే రకం) వ్యవస్థాపించబడినప్పటికీ, B-52 ప్రయోగ విమానం నుండి మొదటి 11 చుక్కలు నిర్వహణ లక్షణాలు, స్థిరత్వం మరియు నియంత్రణను అంచనా వేయడానికి శక్తి లేని గ్లైడ్ విమానాలు. చివరికి, HL-10 మూడు"&amp;" అసలు హెవీ-వెయిట్ లిఫ్టింగ్ బాడీల (M2-F2/F3, HL-10, X-24A) యొక్క ఉత్తమ నిర్వహణగా నిర్ణయించబడింది. [1] లిఫ్టింగ్ బాడీ రీసెర్చ్ ప్రోగ్రాం సమయంలో HL-10 37 సార్లు ఎగురవేయబడింది మరియు లిఫ్టింగ్ బాడీ ప్రోగ్రామ్‌లో అత్యధిక ఎత్తు మరియు వేగవంతమైన వేగంతో లాగిన్ చేయ"&amp;"బడింది. ఫిబ్రవరి 18, 1970 న, ఎయిర్ ఫోర్స్ టెస్ట్ పైలట్ పీటర్ హోగ్ HL-10 ను మాక్ 1.86 (1,228 mph లేదా 1,976 km/h) కు పైలట్ చేశాడు. తొమ్మిది రోజుల తరువాత, నాసా పైలట్ విలియం హెచ్. ఒక సాధారణ లిఫ్టింగ్ బాడీ ఫ్లైట్ సమయంలో, B-52-ఫ్యూజ్‌లేజ్ మరియు ఇన్బోర్డ్ ఇంజిన"&amp;"్ పాడ్ మధ్య కుడి వింగ్‌లో పైలాన్ మౌంట్‌కు అనుసంధానించబడిన పరిశోధనా వాహనం-సుమారు 45,000 అడుగుల (14,000 మీ) ఎత్తుకు మరియు ప్రయోగ వేగం సుమారు 450 mph (720 km/h). [1] పడిపోయిన క్షణాలు తరువాత, XLR-11 పైలట్ వెలిగిపోయాడు. వ్యక్తిగత మిషన్ ప్రొఫైల్‌ను బట్టి ఇంజిన్"&amp;" ఎంపిక లేదా ఇంధన అలసట ద్వారా మూసివేయబడే వరకు వేగం మరియు ఎత్తు పెరిగింది. లిఫ్టింగ్ బాడీలు సాధారణంగా 100 సెకన్ల శక్తితో కూడిన విమానంలో తగినంత ఇంధనాన్ని కలిగి ఉంటాయి మరియు మామూలుగా 50,000 నుండి 80,000 అడుగుల (15,000 నుండి 24,000 మీ) మరియు మాక్ 1 పైన వేగం చే"&amp;"రుకున్నాయి. ఇంజిన్ షట్డౌన్ తరువాత, పైలట్ వాహనాన్ని అనుకరణ రిటర్న్-ఫ్రోమ్-స్పేస్ కారిడార్ ద్వారా ఎడ్వర్డ్స్ వద్ద రోజర్స్ డ్రై లేక్ లోని లేక్డ్ రన్ వేలలో ఒకదానిపై ల్యాండింగ్ చేయడానికి ముందస్తు ప్రణాళికాబద్ధమైన విధానంలోకి మార్చాడు. ల్యాండింగ్ దశలో ఎత్తును కో"&amp;"ల్పోవటానికి వృత్తాకార విధానం ఉపయోగించబడింది. చివరి అప్రోచ్ లెగ్‌లో, పైలట్ శక్తిని పెంచుకోవడానికి తన సంతతి రేటును పెంచాడు. సుమారు 100 అడుగుల (30 మీ) ఎత్తులో, ల్యాండింగ్ కోసం ""ఫ్లేర్ అవుట్"" యుక్తి గాలి వేగాన్ని 200 mph (320 కిమీ/గం) కు తగ్గించింది. [1] HL"&amp;"-10 యొక్క విజయవంతమైన విమాన పరీక్ష ద్వారా అసాధారణమైన మరియు విలువైన పాఠాలు నేర్చుకున్నారు. స్పేస్ షటిల్ డెవలప్‌మెంట్ ప్రోగ్రామ్ యొక్క ప్రారంభ దశలలో, HL-10 ఆకారంలో రూపొందించిన శరీరాలు మూడు ప్రధాన రకాల ప్రతిపాదనలలో ఒకటి. స్థూపాకార ఇంధన ట్యాంకులను ఎల్లప్పుడూ-క"&amp;"ర్టింగ్ ఫ్యూజ్‌లేజ్‌లోకి అమర్చడం కష్టమని తేలింది, మరియు అప్పటి నుండి చాలా సాంప్రదాయిక డెల్టా వింగ్ క్రాఫ్ట్‌పై దృష్టి సారించిన చాలా డిజైన్లపై ఇవి తరువాత తిరస్కరించబడ్డాయి. ప్రాజెక్ట్ ఇంజనీర్ ఆర్. డేల్ రీడ్ చేత ""వింగ్లెస్ ఫ్లైట్"" పుస్తకం ప్రకారం, 1970 ల "&amp;"ప్రారంభం నుండి మధ్యకాలం వరకు HL-10 అంతరిక్షంలోకి ఎగురుతుందని భావించారు. అపోలో మూన్ ప్రాజెక్ట్ రద్దు చేసిన తరువాత, అనేక ఫ్లైట్-రేటెడ్ కమాండ్ సర్వీస్ మాడ్యూల్స్ (సిఎస్ఎమ్) మరియు సాటర్న్ వి రాకెట్లతో సహా గణనీయమైన అపోలో హార్డ్‌వేర్ మిగిలి ఉంటుందని రీడ్ గ్రహిం"&amp;"చాడు. [2] HL-10 కు సిబ్బంది స్పేస్ ఫ్లైట్ కోసం అవసరమైన అబ్లేటివ్ హీట్ షీల్డ్, రియాక్షన్ కంట్రోల్స్ మరియు ఇతర అదనపు ఉపవ్యవస్థలను జోడించడం ఈ ప్రతిపాదన. ఇప్పుడు స్పేస్-రేటెడ్ వాహనం అపోలో CSM తో సాటర్న్ V లాంచ్ వాహనంలో చంద్ర మాడ్యూల్ కోసం స్థలంలో ప్రారంభించబడ"&amp;"ింది. భూమి కక్ష్యలో ఒకసారి, రోబోటిక్ వెలికితీత చేయి రాకెట్ యొక్క మూడవ దశ నుండి HL-10 ను తొలగించి, సిబ్బంది అపోలో CSM అంతరిక్ష నౌకకు ఆనుకొని ఉంటుంది. వ్యోమగాములలో ఒకరు అప్పుడు అపోలో నుండి స్పేస్‌వాక్ చేసి, దాని వ్యవస్థలపై ప్రీ-రిఎంట్రీ చెక్ చేయడానికి లిఫ్ట"&amp;"ింగ్ బాడీని ఎక్కారు. [2] ఈ కార్యక్రమంలో రెండు విమానాలు ఉంటాయని ప్రణాళిక చేయబడింది. మొదటిది, లిఫ్టింగ్ బాడీ పైలట్ అపోలోకు తిరిగి వచ్చి హెచ్‌ఎల్ -10 ను తిరిగి భూమికి పంపాడు. ఈ ఫ్లైట్ విజయవంతమైతే, రెండవ ప్రయోగంలో ఎడ్వర్డ్స్ AFB వద్ద పైలట్ ల్యాండింగ్ ఉంటుంది."&amp;" నివేదిక ప్రకారం, వెర్న్‌హెర్ వాన్ బ్రాన్ మిషన్ పట్ల ఉత్సాహంగా ఉన్నాడు, రెండు సాటర్న్ vs మరియు అపోలో కమాండ్ సర్వీస్ మాడ్యూళ్ళను సిద్ధం చేయడానికి ముందుకొచ్చాడు. ఏదేమైనా, అతను ఫ్లైట్ రీసెర్చ్ సెంటర్ డైరెక్టర్ చేత భర్తీ చేయబడ్డాడు మరియు ప్రతిపాదన గురించి ఏమీ"&amp;" రాలేదు. [2] తేలికపాటి పేలోడ్‌తో తక్కువ భూమి కక్ష్యకు సాటర్న్ V ను ప్రారంభించడం సామర్ధ్యం యొక్క సమర్థవంతమైన ఉపయోగం కాదు, మరియు అపోలో ప్రోగ్రామ్ ప్రధానంగా ఖర్చు మైదానంలో ముగిసింది. [సైటేషన్ అవసరం] HL-10 ప్రస్తుతం ఆర్మ్‌స్ట్రాంగ్ ఫ్లైట్ ప్రవేశద్వారం వద్ద ప్"&amp;"రదర్శనలో ఉంది ఎడ్వర్డ్స్, CA లోని పరిశోధనా కేంద్రం. పైలట్ చలనచిత్రంలో, మరియు ""ది డెడ్లీ రీప్లే"" పేరుతో సిక్స్ మిలియన్ డాలర్ మ్యాన్ సిరీస్ యొక్క ఎపిసోడ్, హెచ్ఎల్ -10 సీరియల్ నంబర్ 804 ను కల్నల్ స్టీవ్ ఆస్టిన్ క్రాష్ చేసినప్పుడు విమానంగా ఎగిరింది, అతని పర"&amp;"ివర్తనకు దారితీసింది ఒక బయోనిక్ వ్యక్తి, మరియు HL-10 కూడా ఈ ఎపిసోడ్లో ప్రదర్శించబడింది. [3] ఇతర ఎపిసోడ్లు మరియు మార్టిన్ కైడిన్ యొక్క అసలు నవల సైబోర్గ్ దీనికి విరుద్ధంగా ఉంది, అయినప్పటికీ, ఆస్టిన్ యొక్క విమానాన్ని HL-10, M3-F5 యొక్క కల్పిత బంధువుగా గుర్తి"&amp;"ంచడం ద్వారా దీనికి విరుద్ధంగా ఉంది. [4] టెలివిజన్ షో యొక్క ప్రారంభ క్రెడిట్లలో HL-10 మరియు M2-F2 రెండూ ప్రదర్శించబడుతున్నాయనే వాస్తవం ద్వారా మరింత గందరగోళం జోడించబడింది. పోల్చదగిన పాత్ర, కాన్ఫిగరేషన్ మరియు ERA సంబంధిత జాబితాల విమానం")</f>
        <v>కాలిఫోర్నియాలోని ఎడ్వర్డ్స్ లోని నాసా యొక్క ఫ్లైట్ రీసెర్చ్ సెంటర్ (ఎఫ్‌ఆర్‌సి-లేటర్ డ్రైడెన్ ఫ్లైట్ రీసెర్చ్ సెంటర్) వద్ద ఎగిరిన ఐదు యుఎస్ హెవీవెయిట్ లిఫ్టింగ్ బాడీ డిజైన్లలో నార్త్రోప్ హెచ్‌ఎల్ -10 ఒకటి, జూలై 1966 నుండి నవంబర్ 1975 వరకు సురక్షితంగా యుక్తి మరియు ధృవీకరించే భావనను అధ్యయనం చేయడానికి మరియు ధృవీకరించడానికి మరియు ధృవీకరించడానికి మరియు ధృవీకరించడానికి మరియు అంతరిక్షం నుండి తిరిగి ప్రవేశించడానికి రూపొందించిన తక్కువ లిఫ్ట్-ఓవర్-డ్రాగ్ వాహనాన్ని ల్యాండింగ్ చేయడం. [1] ఇది నాసా డిజైన్ మరియు "విలోమ ఎయిర్‌ఫాయిల్" లిఫ్టింగ్ బాడీ మరియు డెల్టా ప్లాన్‌ఫార్మ్‌ను అంచనా వేయడానికి నిర్మించబడింది. ఇది ప్రస్తుతం ఎడ్వర్డ్స్ ఎయిర్ ఫోర్స్ బేస్ లోని ఆర్మ్‌స్ట్రాంగ్ ఫ్లైట్ రీసెర్చ్ సెంటర్ ప్రవేశద్వారం వద్ద ప్రదర్శనలో ఉంది. నార్త్రోప్ కార్పొరేషన్ HL-10 మరియు నార్త్రోప్ M2-F2 ను నిర్మించింది, ఇది నాసా విమాన పరిశోధన కేంద్రం ఎగురవేసిన "భారీ" లిఫ్టింగ్ బాడీల విమానంలో మొదటి రెండు. HL-10 మరియు M2-F2 నిర్మాణానికి ఒప్పందం 8 1.8 మిలియన్లు. "హెచ్‌ఎల్" అంటే క్షితిజ సమాంతర ల్యాండింగ్, మరియు "10" వర్జీనియాలోని హాంప్టన్లోని నాసా యొక్క లాంగ్లీ రీసెర్చ్ సెంటర్‌లో ఇంజనీర్లు అధ్యయనం చేసిన పదవ రూపకల్పనను సూచిస్తుంది. ప్రధాన గేర్ సవరించిన T-38 వ్యవస్థ మానవీయంగా ఉపసంహరించబడింది, [1] మరియు నత్రజని పీడనం ద్వారా తగ్గించబడింది. ముక్కు గేర్ సవరించిన టి -39 యూనిట్, ఇది మానవీయంగా ఉపసంహరించబడింది మరియు నత్రజని పీడనంతో తగ్గించబడుతుంది. పైలట్ ఎజెక్షన్ సిస్టమ్ సవరించిన F-106 వ్యవస్థ. సిల్వర్ జింక్ బ్యాటరీలు నియంత్రణ వ్యవస్థ, విమాన పరికరాలు, రేడియోలు, కాక్‌పిట్ వేడి మరియు స్థిరత్వ బలోపేత వ్యవస్థకు విద్యుత్ శక్తిని అందించాయి. ప్రీ-ల్యాండింగ్ మంటలో సహాయపడటానికి, నాలుగు థ్రోట్లెబుల్ హైడ్రోజన్ పెరాక్సైడ్ రాకెట్లు 400 ఎల్బిఎఫ్ (1.8 కెఎన్) థ్రస్ట్ వరకు అందించబడ్డాయి. జనవరి 1966 లో నాసాకు డెలివరీ చేసిన తరువాత, హెచ్‌ఎల్ -10 డిసెంబర్ 22, 1966 న, కాక్‌పిట్‌లో రీసెర్చ్ పైలట్ బ్రూస్ పీటర్సన్‌తో కలిసి మొదటి విమానంలో సాధించింది. XLR-11 రాకెట్ ఇంజిన్ (బెల్ X-1 లో ఉపయోగించిన అదే రకం) వ్యవస్థాపించబడినప్పటికీ, B-52 ప్రయోగ విమానం నుండి మొదటి 11 చుక్కలు నిర్వహణ లక్షణాలు, స్థిరత్వం మరియు నియంత్రణను అంచనా వేయడానికి శక్తి లేని గ్లైడ్ విమానాలు. చివరికి, HL-10 మూడు అసలు హెవీ-వెయిట్ లిఫ్టింగ్ బాడీల (M2-F2/F3, HL-10, X-24A) యొక్క ఉత్తమ నిర్వహణగా నిర్ణయించబడింది. [1] లిఫ్టింగ్ బాడీ రీసెర్చ్ ప్రోగ్రాం సమయంలో HL-10 37 సార్లు ఎగురవేయబడింది మరియు లిఫ్టింగ్ బాడీ ప్రోగ్రామ్‌లో అత్యధిక ఎత్తు మరియు వేగవంతమైన వేగంతో లాగిన్ చేయబడింది. ఫిబ్రవరి 18, 1970 న, ఎయిర్ ఫోర్స్ టెస్ట్ పైలట్ పీటర్ హోగ్ HL-10 ను మాక్ 1.86 (1,228 mph లేదా 1,976 km/h) కు పైలట్ చేశాడు. తొమ్మిది రోజుల తరువాత, నాసా పైలట్ విలియం హెచ్. ఒక సాధారణ లిఫ్టింగ్ బాడీ ఫ్లైట్ సమయంలో, B-52-ఫ్యూజ్‌లేజ్ మరియు ఇన్బోర్డ్ ఇంజిన్ పాడ్ మధ్య కుడి వింగ్‌లో పైలాన్ మౌంట్‌కు అనుసంధానించబడిన పరిశోధనా వాహనం-సుమారు 45,000 అడుగుల (14,000 మీ) ఎత్తుకు మరియు ప్రయోగ వేగం సుమారు 450 mph (720 km/h). [1] పడిపోయిన క్షణాలు తరువాత, XLR-11 పైలట్ వెలిగిపోయాడు. వ్యక్తిగత మిషన్ ప్రొఫైల్‌ను బట్టి ఇంజిన్ ఎంపిక లేదా ఇంధన అలసట ద్వారా మూసివేయబడే వరకు వేగం మరియు ఎత్తు పెరిగింది. లిఫ్టింగ్ బాడీలు సాధారణంగా 100 సెకన్ల శక్తితో కూడిన విమానంలో తగినంత ఇంధనాన్ని కలిగి ఉంటాయి మరియు మామూలుగా 50,000 నుండి 80,000 అడుగుల (15,000 నుండి 24,000 మీ) మరియు మాక్ 1 పైన వేగం చేరుకున్నాయి. ఇంజిన్ షట్డౌన్ తరువాత, పైలట్ వాహనాన్ని అనుకరణ రిటర్న్-ఫ్రోమ్-స్పేస్ కారిడార్ ద్వారా ఎడ్వర్డ్స్ వద్ద రోజర్స్ డ్రై లేక్ లోని లేక్డ్ రన్ వేలలో ఒకదానిపై ల్యాండింగ్ చేయడానికి ముందస్తు ప్రణాళికాబద్ధమైన విధానంలోకి మార్చాడు. ల్యాండింగ్ దశలో ఎత్తును కోల్పోవటానికి వృత్తాకార విధానం ఉపయోగించబడింది. చివరి అప్రోచ్ లెగ్‌లో, పైలట్ శక్తిని పెంచుకోవడానికి తన సంతతి రేటును పెంచాడు. సుమారు 100 అడుగుల (30 మీ) ఎత్తులో, ల్యాండింగ్ కోసం "ఫ్లేర్ అవుట్" యుక్తి గాలి వేగాన్ని 200 mph (320 కిమీ/గం) కు తగ్గించింది. [1] HL-10 యొక్క విజయవంతమైన విమాన పరీక్ష ద్వారా అసాధారణమైన మరియు విలువైన పాఠాలు నేర్చుకున్నారు. స్పేస్ షటిల్ డెవలప్‌మెంట్ ప్రోగ్రామ్ యొక్క ప్రారంభ దశలలో, HL-10 ఆకారంలో రూపొందించిన శరీరాలు మూడు ప్రధాన రకాల ప్రతిపాదనలలో ఒకటి. స్థూపాకార ఇంధన ట్యాంకులను ఎల్లప్పుడూ-కర్టింగ్ ఫ్యూజ్‌లేజ్‌లోకి అమర్చడం కష్టమని తేలింది, మరియు అప్పటి నుండి చాలా సాంప్రదాయిక డెల్టా వింగ్ క్రాఫ్ట్‌పై దృష్టి సారించిన చాలా డిజైన్లపై ఇవి తరువాత తిరస్కరించబడ్డాయి. ప్రాజెక్ట్ ఇంజనీర్ ఆర్. డేల్ రీడ్ చేత "వింగ్లెస్ ఫ్లైట్" పుస్తకం ప్రకారం, 1970 ల ప్రారంభం నుండి మధ్యకాలం వరకు HL-10 అంతరిక్షంలోకి ఎగురుతుందని భావించారు. అపోలో మూన్ ప్రాజెక్ట్ రద్దు చేసిన తరువాత, అనేక ఫ్లైట్-రేటెడ్ కమాండ్ సర్వీస్ మాడ్యూల్స్ (సిఎస్ఎమ్) మరియు సాటర్న్ వి రాకెట్లతో సహా గణనీయమైన అపోలో హార్డ్‌వేర్ మిగిలి ఉంటుందని రీడ్ గ్రహించాడు. [2] HL-10 కు సిబ్బంది స్పేస్ ఫ్లైట్ కోసం అవసరమైన అబ్లేటివ్ హీట్ షీల్డ్, రియాక్షన్ కంట్రోల్స్ మరియు ఇతర అదనపు ఉపవ్యవస్థలను జోడించడం ఈ ప్రతిపాదన. ఇప్పుడు స్పేస్-రేటెడ్ వాహనం అపోలో CSM తో సాటర్న్ V లాంచ్ వాహనంలో చంద్ర మాడ్యూల్ కోసం స్థలంలో ప్రారంభించబడింది. భూమి కక్ష్యలో ఒకసారి, రోబోటిక్ వెలికితీత చేయి రాకెట్ యొక్క మూడవ దశ నుండి HL-10 ను తొలగించి, సిబ్బంది అపోలో CSM అంతరిక్ష నౌకకు ఆనుకొని ఉంటుంది. వ్యోమగాములలో ఒకరు అప్పుడు అపోలో నుండి స్పేస్‌వాక్ చేసి, దాని వ్యవస్థలపై ప్రీ-రిఎంట్రీ చెక్ చేయడానికి లిఫ్టింగ్ బాడీని ఎక్కారు. [2] ఈ కార్యక్రమంలో రెండు విమానాలు ఉంటాయని ప్రణాళిక చేయబడింది. మొదటిది, లిఫ్టింగ్ బాడీ పైలట్ అపోలోకు తిరిగి వచ్చి హెచ్‌ఎల్ -10 ను తిరిగి భూమికి పంపాడు. ఈ ఫ్లైట్ విజయవంతమైతే, రెండవ ప్రయోగంలో ఎడ్వర్డ్స్ AFB వద్ద పైలట్ ల్యాండింగ్ ఉంటుంది. నివేదిక ప్రకారం, వెర్న్‌హెర్ వాన్ బ్రాన్ మిషన్ పట్ల ఉత్సాహంగా ఉన్నాడు, రెండు సాటర్న్ vs మరియు అపోలో కమాండ్ సర్వీస్ మాడ్యూళ్ళను సిద్ధం చేయడానికి ముందుకొచ్చాడు. ఏదేమైనా, అతను ఫ్లైట్ రీసెర్చ్ సెంటర్ డైరెక్టర్ చేత భర్తీ చేయబడ్డాడు మరియు ప్రతిపాదన గురించి ఏమీ రాలేదు. [2] తేలికపాటి పేలోడ్‌తో తక్కువ భూమి కక్ష్యకు సాటర్న్ V ను ప్రారంభించడం సామర్ధ్యం యొక్క సమర్థవంతమైన ఉపయోగం కాదు, మరియు అపోలో ప్రోగ్రామ్ ప్రధానంగా ఖర్చు మైదానంలో ముగిసింది. [సైటేషన్ అవసరం] HL-10 ప్రస్తుతం ఆర్మ్‌స్ట్రాంగ్ ఫ్లైట్ ప్రవేశద్వారం వద్ద ప్రదర్శనలో ఉంది ఎడ్వర్డ్స్, CA లోని పరిశోధనా కేంద్రం. పైలట్ చలనచిత్రంలో, మరియు "ది డెడ్లీ రీప్లే" పేరుతో సిక్స్ మిలియన్ డాలర్ మ్యాన్ సిరీస్ యొక్క ఎపిసోడ్, హెచ్ఎల్ -10 సీరియల్ నంబర్ 804 ను కల్నల్ స్టీవ్ ఆస్టిన్ క్రాష్ చేసినప్పుడు విమానంగా ఎగిరింది, అతని పరివర్తనకు దారితీసింది ఒక బయోనిక్ వ్యక్తి, మరియు HL-10 కూడా ఈ ఎపిసోడ్లో ప్రదర్శించబడింది. [3] ఇతర ఎపిసోడ్లు మరియు మార్టిన్ కైడిన్ యొక్క అసలు నవల సైబోర్గ్ దీనికి విరుద్ధంగా ఉంది, అయినప్పటికీ, ఆస్టిన్ యొక్క విమానాన్ని HL-10, M3-F5 యొక్క కల్పిత బంధువుగా గుర్తించడం ద్వారా దీనికి విరుద్ధంగా ఉంది. [4] టెలివిజన్ షో యొక్క ప్రారంభ క్రెడిట్లలో HL-10 మరియు M2-F2 రెండూ ప్రదర్శించబడుతున్నాయనే వాస్తవం ద్వారా మరింత గందరగోళం జోడించబడింది. పోల్చదగిన పాత్ర, కాన్ఫిగరేషన్ మరియు ERA సంబంధిత జాబితాల విమానం</v>
      </c>
      <c r="E16" s="1" t="s">
        <v>411</v>
      </c>
      <c r="F16" s="1" t="str">
        <f>IFERROR(__xludf.DUMMYFUNCTION("GOOGLETRANSLATE(E:E, ""en"", ""te"")"),"లిఫ్టింగ్ బాడీ టెక్నాలజీ ప్రదర్శనకారుడు")</f>
        <v>లిఫ్టింగ్ బాడీ టెక్నాలజీ ప్రదర్శనకారుడు</v>
      </c>
      <c r="G16" s="1" t="s">
        <v>412</v>
      </c>
      <c r="H16" s="1" t="str">
        <f>IFERROR(__xludf.DUMMYFUNCTION("GOOGLETRANSLATE(G:G, ""en"", ""te"")"),"నార్త్రోప్")</f>
        <v>నార్త్రోప్</v>
      </c>
      <c r="I16" s="2" t="s">
        <v>413</v>
      </c>
      <c r="J16" s="1" t="s">
        <v>414</v>
      </c>
      <c r="K16" s="1" t="str">
        <f>IFERROR(__xludf.DUMMYFUNCTION("GOOGLETRANSLATE(J:J, ""en"", ""te"")"),"లాంగ్లీ రీసెర్చ్ సెంటర్")</f>
        <v>లాంగ్లీ రీసెర్చ్ సెంటర్</v>
      </c>
      <c r="L16" s="1" t="s">
        <v>415</v>
      </c>
      <c r="M16" s="4">
        <v>24463.0</v>
      </c>
      <c r="O16" s="1">
        <v>1.0</v>
      </c>
      <c r="AB16" s="1" t="s">
        <v>416</v>
      </c>
      <c r="AC16" s="1" t="s">
        <v>417</v>
      </c>
      <c r="AD16" s="1" t="s">
        <v>418</v>
      </c>
      <c r="AE16" s="2" t="s">
        <v>419</v>
      </c>
      <c r="AQ16" s="4">
        <v>25766.0</v>
      </c>
      <c r="BS16" s="1" t="s">
        <v>420</v>
      </c>
    </row>
    <row r="17">
      <c r="A17" s="1" t="s">
        <v>421</v>
      </c>
      <c r="B17" s="1" t="str">
        <f>IFERROR(__xludf.DUMMYFUNCTION("GOOGLETRANSLATE(A:A, ""en"", ""te"")"),"సావోయా-మార్చెట్టి SM.83")</f>
        <v>సావోయా-మార్చెట్టి SM.83</v>
      </c>
      <c r="C17" s="1" t="s">
        <v>422</v>
      </c>
      <c r="D17" s="1" t="str">
        <f>IFERROR(__xludf.DUMMYFUNCTION("GOOGLETRANSLATE(C:C, ""en"", ""te"")"),"సావోయా-మార్చెట్టి SM.83 1930 లలో ఇటాలియన్ సివిల్ విమానాలు. ఇది సావోయా-మార్చెట్టి SM.79 బాంబర్ యొక్క పౌర వెర్షన్. ఇది ఒక మోనోప్లేన్, ముడుచుకునే అండర్ క్యారేజ్ మరియు స్లిమ్ ఫ్యూజ్‌లేజ్. క్యాబిన్‌కు హీటర్లు, ఆక్సిజన్ సదుపాయం మరియు ధ్వని ఇన్సులేషన్ అందించినప్"&amp;"పటికీ, ఇది 4 సిబ్బందికి మరియు నాలుగు నుండి 10 మంది ప్రయాణికులకు మాత్రమే పెద్దది. ఈ నిర్మాణం ఆ సమయంలో విలక్షణమైన సావోయా-చమత్కార శైలిలో మిశ్రమ పదార్థాలతో ఉంది: ఫ్యూజ్‌లేజ్ కోసం స్టీల్ ట్యూబ్స్, రెక్కల కలప మరియు కలప, ఫాబ్రిక్ లేదా లోహంతో తయారైన బయటి చర్మం. ర"&amp;"ెక్కలకు స్లాట్లు ఉన్నాయి. పవర్‌ప్లాంట్ మూడు AR.126 ఇంజన్లు మొత్తం 2,300 హెచ్‌పిని ఇస్తాయి. పేర్కొన్న గరిష్ట పరిధి 4,800 కిమీ (3,000 మైళ్ళు). గొండోలా మరియు హంప్ మెషిన్ గన్ స్థానాలు లేకపోవడం వల్ల 4,000 మీ (13,000 అడుగులు) వద్ద బాంబర్ 444 కిమీ/గం (276 mph) క"&amp;"ంటే గరిష్ట వేగం కొంచెం మెరుగ్గా ఉంది. 19 నవంబర్ 1937 న మొట్టమొదటిసారిగా ఎగురుతూ, [1] ఇది లాటి, సబీనా మరియు ఇతర సంస్థల కోసం ఉత్పత్తిలోకి ప్రవేశించింది, అయితే ఇది చాలా మెరుగైన పనితీరును కలిగి ఉన్నప్పటికీ, మరింత ఆర్థిక మరియు సమర్థవంతమైన 18 సీట్ల సావోయా-మార్చ"&amp;"ెట్టి S.73 తో పోలిస్తే ఇది తక్కువ విజయాన్ని సాధించింది. ఫలితంగా, రెండు ప్రధాన సిరీస్‌లలో 23 మాత్రమే నిర్మించబడ్డాయి. యుద్ధం ప్రారంభమైనప్పుడు, ఇటాలియన్ విమానం రెజియా ఏరోనాటికాలో ఆకట్టుకుంది మరియు రవాణా విభాగాలలో ఉపయోగించబడింది. ఇటలీ నుండి పారిపోవడానికి యుద"&amp;"్ధం ముగిసే సమయానికి ఒక S.83 ఉపయోగించబడింది. స్పెయిన్ యాక్సిస్ శక్తుల సైనిక మరియు పౌరులను అక్కడికి దిగకుండా నిషేధించారు, కాబట్టి s.83 క్రొయేషియన్ చిహ్నంతో పెయింట్ చేయబడింది మరియు క్రొయేషియన్ పౌరుడి యాజమాన్యంలో ఉంది. 5,000 లీటర్ల ఇంధనం (ప్రమాణం కంటే 50% ఎక్"&amp;"కువ) మరియు క్లారెట్టా పెటాచి, బెనిటో ముస్సోలిని యొక్క ఉంపుడుగత్తె తల్లిదండ్రులతో సహా 14 మంది పురుషులు మరియు మహిళలు), ఈ విమానం ఏప్రిల్ 23, 1945 న మిలన్ నుండి 4:30 గంటలకు బయలుదేరింది. ఇది కేవలం మూడు గంటల తరువాత బార్సిలోనా వద్ద దిగింది. [2] సెప్టెంబర్ వరకు స"&amp;"ిబ్బంది మరియు విమానాలు స్వదేశానికి తిరిగి వచ్చాయి. జేన్ యొక్క అన్ని ప్రపంచ విమానాల నుండి డేటా 1938 [4] ఇటాలియన్ సివిల్ మరియు మిలిటరీ ఎయిర్క్రాఫ్ట్ 1930-1945 [1] [5] [6] సాధారణ లక్షణాల పనితీరు సంబంధిత జాబితాలు")</f>
        <v>సావోయా-మార్చెట్టి SM.83 1930 లలో ఇటాలియన్ సివిల్ విమానాలు. ఇది సావోయా-మార్చెట్టి SM.79 బాంబర్ యొక్క పౌర వెర్షన్. ఇది ఒక మోనోప్లేన్, ముడుచుకునే అండర్ క్యారేజ్ మరియు స్లిమ్ ఫ్యూజ్‌లేజ్. క్యాబిన్‌కు హీటర్లు, ఆక్సిజన్ సదుపాయం మరియు ధ్వని ఇన్సులేషన్ అందించినప్పటికీ, ఇది 4 సిబ్బందికి మరియు నాలుగు నుండి 10 మంది ప్రయాణికులకు మాత్రమే పెద్దది. ఈ నిర్మాణం ఆ సమయంలో విలక్షణమైన సావోయా-చమత్కార శైలిలో మిశ్రమ పదార్థాలతో ఉంది: ఫ్యూజ్‌లేజ్ కోసం స్టీల్ ట్యూబ్స్, రెక్కల కలప మరియు కలప, ఫాబ్రిక్ లేదా లోహంతో తయారైన బయటి చర్మం. రెక్కలకు స్లాట్లు ఉన్నాయి. పవర్‌ప్లాంట్ మూడు AR.126 ఇంజన్లు మొత్తం 2,300 హెచ్‌పిని ఇస్తాయి. పేర్కొన్న గరిష్ట పరిధి 4,800 కిమీ (3,000 మైళ్ళు). గొండోలా మరియు హంప్ మెషిన్ గన్ స్థానాలు లేకపోవడం వల్ల 4,000 మీ (13,000 అడుగులు) వద్ద బాంబర్ 444 కిమీ/గం (276 mph) కంటే గరిష్ట వేగం కొంచెం మెరుగ్గా ఉంది. 19 నవంబర్ 1937 న మొట్టమొదటిసారిగా ఎగురుతూ, [1] ఇది లాటి, సబీనా మరియు ఇతర సంస్థల కోసం ఉత్పత్తిలోకి ప్రవేశించింది, అయితే ఇది చాలా మెరుగైన పనితీరును కలిగి ఉన్నప్పటికీ, మరింత ఆర్థిక మరియు సమర్థవంతమైన 18 సీట్ల సావోయా-మార్చెట్టి S.73 తో పోలిస్తే ఇది తక్కువ విజయాన్ని సాధించింది. ఫలితంగా, రెండు ప్రధాన సిరీస్‌లలో 23 మాత్రమే నిర్మించబడ్డాయి. యుద్ధం ప్రారంభమైనప్పుడు, ఇటాలియన్ విమానం రెజియా ఏరోనాటికాలో ఆకట్టుకుంది మరియు రవాణా విభాగాలలో ఉపయోగించబడింది. ఇటలీ నుండి పారిపోవడానికి యుద్ధం ముగిసే సమయానికి ఒక S.83 ఉపయోగించబడింది. స్పెయిన్ యాక్సిస్ శక్తుల సైనిక మరియు పౌరులను అక్కడికి దిగకుండా నిషేధించారు, కాబట్టి s.83 క్రొయేషియన్ చిహ్నంతో పెయింట్ చేయబడింది మరియు క్రొయేషియన్ పౌరుడి యాజమాన్యంలో ఉంది. 5,000 లీటర్ల ఇంధనం (ప్రమాణం కంటే 50% ఎక్కువ) మరియు క్లారెట్టా పెటాచి, బెనిటో ముస్సోలిని యొక్క ఉంపుడుగత్తె తల్లిదండ్రులతో సహా 14 మంది పురుషులు మరియు మహిళలు), ఈ విమానం ఏప్రిల్ 23, 1945 న మిలన్ నుండి 4:30 గంటలకు బయలుదేరింది. ఇది కేవలం మూడు గంటల తరువాత బార్సిలోనా వద్ద దిగింది. [2] సెప్టెంబర్ వరకు సిబ్బంది మరియు విమానాలు స్వదేశానికి తిరిగి వచ్చాయి. జేన్ యొక్క అన్ని ప్రపంచ విమానాల నుండి డేటా 1938 [4] ఇటాలియన్ సివిల్ మరియు మిలిటరీ ఎయిర్క్రాఫ్ట్ 1930-1945 [1] [5] [6] సాధారణ లక్షణాల పనితీరు సంబంధిత జాబితాలు</v>
      </c>
      <c r="E17" s="1" t="s">
        <v>423</v>
      </c>
      <c r="F17" s="1" t="str">
        <f>IFERROR(__xludf.DUMMYFUNCTION("GOOGLETRANSLATE(E:E, ""en"", ""te"")"),"విమానాల మరియు రవాణా విమానం")</f>
        <v>విమానాల మరియు రవాణా విమానం</v>
      </c>
      <c r="G17" s="1" t="s">
        <v>424</v>
      </c>
      <c r="H17" s="1" t="str">
        <f>IFERROR(__xludf.DUMMYFUNCTION("GOOGLETRANSLATE(G:G, ""en"", ""te"")"),"సావోయా-మార్చి")</f>
        <v>సావోయా-మార్చి</v>
      </c>
      <c r="I17" s="2" t="s">
        <v>425</v>
      </c>
      <c r="J17" s="1" t="s">
        <v>426</v>
      </c>
      <c r="K17" s="1" t="str">
        <f>IFERROR(__xludf.DUMMYFUNCTION("GOOGLETRANSLATE(J:J, ""en"", ""te"")"),"అలెశాండ్రో మార్చేటి")</f>
        <v>అలెశాండ్రో మార్చేటి</v>
      </c>
      <c r="L17" s="1" t="s">
        <v>427</v>
      </c>
      <c r="M17" s="5">
        <v>13838.0</v>
      </c>
      <c r="N17" s="1">
        <v>1938.0</v>
      </c>
      <c r="O17" s="1">
        <v>23.0</v>
      </c>
      <c r="Q17" s="1" t="s">
        <v>428</v>
      </c>
      <c r="R17" s="1" t="s">
        <v>429</v>
      </c>
      <c r="S17" s="1" t="s">
        <v>430</v>
      </c>
      <c r="T17" s="1" t="s">
        <v>431</v>
      </c>
      <c r="U17" s="1" t="s">
        <v>432</v>
      </c>
      <c r="V17" s="1" t="s">
        <v>433</v>
      </c>
      <c r="W17" s="1" t="s">
        <v>434</v>
      </c>
      <c r="X17" s="1" t="s">
        <v>435</v>
      </c>
      <c r="Y17" s="1" t="s">
        <v>436</v>
      </c>
      <c r="Z17" s="1" t="s">
        <v>437</v>
      </c>
      <c r="AA17" s="1" t="s">
        <v>438</v>
      </c>
      <c r="AB17" s="1" t="s">
        <v>439</v>
      </c>
      <c r="AF17" s="1" t="s">
        <v>440</v>
      </c>
      <c r="AG17" s="1" t="s">
        <v>441</v>
      </c>
      <c r="AN17" s="1" t="s">
        <v>442</v>
      </c>
      <c r="AO17" s="1" t="s">
        <v>443</v>
      </c>
      <c r="AP17" s="1" t="s">
        <v>444</v>
      </c>
      <c r="AQ17" s="1">
        <v>1945.0</v>
      </c>
      <c r="AS17" s="1" t="s">
        <v>445</v>
      </c>
      <c r="AU17" s="2" t="s">
        <v>446</v>
      </c>
      <c r="AV17" s="1" t="s">
        <v>447</v>
      </c>
      <c r="AW17" s="1" t="s">
        <v>448</v>
      </c>
      <c r="AY17" s="1" t="s">
        <v>449</v>
      </c>
      <c r="BF17" s="1" t="s">
        <v>450</v>
      </c>
      <c r="BS17" s="1" t="s">
        <v>451</v>
      </c>
      <c r="BT17" s="2" t="s">
        <v>452</v>
      </c>
      <c r="BU17" s="2" t="s">
        <v>453</v>
      </c>
      <c r="BV17" s="1" t="s">
        <v>454</v>
      </c>
    </row>
    <row r="18">
      <c r="A18" s="1" t="s">
        <v>455</v>
      </c>
      <c r="B18" s="1" t="str">
        <f>IFERROR(__xludf.DUMMYFUNCTION("GOOGLETRANSLATE(A:A, ""en"", ""te"")"),"పిలాటస్ ఎస్బి -2")</f>
        <v>పిలాటస్ ఎస్బి -2</v>
      </c>
      <c r="C18" s="1" t="s">
        <v>456</v>
      </c>
      <c r="D18" s="1" t="str">
        <f>IFERROR(__xludf.DUMMYFUNCTION("GOOGLETRANSLATE(C:C, ""en"", ""te"")"),"పిలాటస్ ఎస్బి -2 పెలికాన్ అనేది రెండవ ప్రపంచ యుద్ధంలో కొత్తగా ఏర్పడిన పిలాటస్ ఎయిర్క్రాఫ్ట్ కంపెనీ మరియు ఎత్ జూరిచ్ అభివృద్ధి చేసిన సివిల్ యుటిలిటీ విమానం. పిలాటస్ ఎస్బి -1 హోదాలో నాలుగు-సీట్ల స్టోల్ ప్రయోగాత్మక విమానాల యొక్క మునుపటి ప్రాజెక్ట్ అమలు చేయబడ"&amp;"లేదు, తరువాత ఎస్బి -2, ఇది వాణిజ్య ఉపయోగం కోసం ఉద్దేశించబడింది. [1] 1941 శీతాకాలంలో ప్రారంభమైన ప్రత్యేక “నెమ్మదిగా ఎగిరే” విమానం అయిన SB-2 పెలికాన్ పని. [2] మంచి చిన్న టేకాఫ్ మరియు ల్యాండింగ్ ఆధారాలు, ప్లస్ నిటారుగా క్లైంబింగ్ సామర్థ్యాలు, ఆ సమయంలో ఇరుకైన"&amp;" ఆల్పైన్ లోయలలో ఎగిరిన విమానం యొక్క ముఖ్యమైన లక్షణాలు. ఈ విమానం నాలుగు నుండి ఆరుగురు ప్రయాణికులను తీసుకువెళ్ళడానికి రూపొందించబడింది. [2] SB-2 యొక్క కాన్ఫిగరేషన్ కొంచెం అసాధారణమైనది, దీనిలో దీనికి ట్రైసైకిల్ అండర్ క్యారేజ్ (ఆ సమయంలో అసాధారణమైన లక్షణం), మరి"&amp;"యు కొంచెం ఫార్వర్డ్ స్వీప్ ఉన్న రెక్కలు అందించబడ్డాయి. [2] పిలాటస్ ఎస్బి -2 పెద్ద సరుకు మరియు ప్రయాణీకుల సామర్థ్యం, ​​పిలాటస్ ఎస్బి -5 తో కొంచెం పెద్ద స్టోల్ విమానాలకు ప్రాతిపదికగా పనిచేసింది. అయితే, పిలాటస్ SB-5 ఎప్పుడూ నిర్మించబడలేదు. [3] SB-2 30 మే 194"&amp;"4 న తన తొలి విమానంలో చేసింది. [4] విస్తృతమైన ట్రయల్స్ తరువాత, నిర్మించిన ఏకైక మోడల్ బెర్న్ లోని ఆల్పర్ AG కి వెళ్ళింది. పెలికాన్ ముఖ్యంగా ప్రయాణీకుల కార్యకలాపాలకు బాగా సరిపోతుంది, కానీ వైమానిక ఫోటోగ్రఫీ, సర్వే విమానాలు, సరుకు రవాణా మరియు వ్యవసాయ పనులకు కూ"&amp;"డా ఉపయోగించవచ్చు. 13 జూన్ 1948 న గాలి ప్రదర్శన సమయంలో, పెలికాన్ తిప్పికొట్టింది, ఎందుకంటే నోస్‌వీల్ గుర్తించబడని విలోమ పగులు నుండి కత్తిరించబడింది. ఇది మరమ్మత్తుకు మించి దెబ్బతింది. జేన్ యొక్క అన్ని ప్రపంచ విమానాల నుండి డేటా 1947 [5] పోల్చదగిన పాత్ర, కాన్"&amp;"ఫిగరేషన్ మరియు ERA యొక్క సాధారణ లక్షణాల పనితీరు విమానం")</f>
        <v>పిలాటస్ ఎస్బి -2 పెలికాన్ అనేది రెండవ ప్రపంచ యుద్ధంలో కొత్తగా ఏర్పడిన పిలాటస్ ఎయిర్క్రాఫ్ట్ కంపెనీ మరియు ఎత్ జూరిచ్ అభివృద్ధి చేసిన సివిల్ యుటిలిటీ విమానం. పిలాటస్ ఎస్బి -1 హోదాలో నాలుగు-సీట్ల స్టోల్ ప్రయోగాత్మక విమానాల యొక్క మునుపటి ప్రాజెక్ట్ అమలు చేయబడలేదు, తరువాత ఎస్బి -2, ఇది వాణిజ్య ఉపయోగం కోసం ఉద్దేశించబడింది. [1] 1941 శీతాకాలంలో ప్రారంభమైన ప్రత్యేక “నెమ్మదిగా ఎగిరే” విమానం అయిన SB-2 పెలికాన్ పని. [2] మంచి చిన్న టేకాఫ్ మరియు ల్యాండింగ్ ఆధారాలు, ప్లస్ నిటారుగా క్లైంబింగ్ సామర్థ్యాలు, ఆ సమయంలో ఇరుకైన ఆల్పైన్ లోయలలో ఎగిరిన విమానం యొక్క ముఖ్యమైన లక్షణాలు. ఈ విమానం నాలుగు నుండి ఆరుగురు ప్రయాణికులను తీసుకువెళ్ళడానికి రూపొందించబడింది. [2] SB-2 యొక్క కాన్ఫిగరేషన్ కొంచెం అసాధారణమైనది, దీనిలో దీనికి ట్రైసైకిల్ అండర్ క్యారేజ్ (ఆ సమయంలో అసాధారణమైన లక్షణం), మరియు కొంచెం ఫార్వర్డ్ స్వీప్ ఉన్న రెక్కలు అందించబడ్డాయి. [2] పిలాటస్ ఎస్బి -2 పెద్ద సరుకు మరియు ప్రయాణీకుల సామర్థ్యం, ​​పిలాటస్ ఎస్బి -5 తో కొంచెం పెద్ద స్టోల్ విమానాలకు ప్రాతిపదికగా పనిచేసింది. అయితే, పిలాటస్ SB-5 ఎప్పుడూ నిర్మించబడలేదు. [3] SB-2 30 మే 1944 న తన తొలి విమానంలో చేసింది. [4] విస్తృతమైన ట్రయల్స్ తరువాత, నిర్మించిన ఏకైక మోడల్ బెర్న్ లోని ఆల్పర్ AG కి వెళ్ళింది. పెలికాన్ ముఖ్యంగా ప్రయాణీకుల కార్యకలాపాలకు బాగా సరిపోతుంది, కానీ వైమానిక ఫోటోగ్రఫీ, సర్వే విమానాలు, సరుకు రవాణా మరియు వ్యవసాయ పనులకు కూడా ఉపయోగించవచ్చు. 13 జూన్ 1948 న గాలి ప్రదర్శన సమయంలో, పెలికాన్ తిప్పికొట్టింది, ఎందుకంటే నోస్‌వీల్ గుర్తించబడని విలోమ పగులు నుండి కత్తిరించబడింది. ఇది మరమ్మత్తుకు మించి దెబ్బతింది. జేన్ యొక్క అన్ని ప్రపంచ విమానాల నుండి డేటా 1947 [5] పోల్చదగిన పాత్ర, కాన్ఫిగరేషన్ మరియు ERA యొక్క సాధారణ లక్షణాల పనితీరు విమానం</v>
      </c>
      <c r="E18" s="1" t="s">
        <v>457</v>
      </c>
      <c r="F18" s="1" t="str">
        <f>IFERROR(__xludf.DUMMYFUNCTION("GOOGLETRANSLATE(E:E, ""en"", ""te"")"),"నాలుగు/ఆరు సీట్ల కాంతి రవాణా")</f>
        <v>నాలుగు/ఆరు సీట్ల కాంతి రవాణా</v>
      </c>
      <c r="G18" s="1" t="s">
        <v>458</v>
      </c>
      <c r="H18" s="1" t="str">
        <f>IFERROR(__xludf.DUMMYFUNCTION("GOOGLETRANSLATE(G:G, ""en"", ""te"")"),"పిలాటస్ విమానం")</f>
        <v>పిలాటస్ విమానం</v>
      </c>
      <c r="I18" s="1" t="s">
        <v>459</v>
      </c>
      <c r="M18" s="4">
        <v>16222.0</v>
      </c>
      <c r="O18" s="1">
        <v>1.0</v>
      </c>
      <c r="Q18" s="6">
        <v>44563.0</v>
      </c>
      <c r="R18" s="1" t="s">
        <v>460</v>
      </c>
      <c r="S18" s="1" t="s">
        <v>461</v>
      </c>
      <c r="T18" s="1" t="s">
        <v>462</v>
      </c>
      <c r="U18" s="1" t="s">
        <v>463</v>
      </c>
      <c r="V18" s="1" t="s">
        <v>464</v>
      </c>
      <c r="W18" s="1" t="s">
        <v>465</v>
      </c>
      <c r="X18" s="1" t="s">
        <v>466</v>
      </c>
      <c r="Y18" s="1" t="s">
        <v>467</v>
      </c>
      <c r="Z18" s="1" t="s">
        <v>468</v>
      </c>
      <c r="AB18" s="1" t="s">
        <v>469</v>
      </c>
      <c r="AK18" s="1" t="s">
        <v>470</v>
      </c>
      <c r="AN18" s="1" t="s">
        <v>471</v>
      </c>
      <c r="AO18" s="1" t="s">
        <v>443</v>
      </c>
      <c r="AS18" s="1" t="s">
        <v>472</v>
      </c>
      <c r="AY18" s="1" t="s">
        <v>473</v>
      </c>
      <c r="BB18" s="1" t="s">
        <v>474</v>
      </c>
      <c r="BF18" s="1" t="s">
        <v>475</v>
      </c>
      <c r="BT18" s="2" t="s">
        <v>476</v>
      </c>
      <c r="BV18" s="1" t="s">
        <v>477</v>
      </c>
      <c r="BW18" s="1" t="s">
        <v>478</v>
      </c>
      <c r="BX18" s="1" t="s">
        <v>479</v>
      </c>
      <c r="BY18" s="1" t="s">
        <v>480</v>
      </c>
    </row>
    <row r="19">
      <c r="A19" s="1" t="s">
        <v>481</v>
      </c>
      <c r="B19" s="1" t="str">
        <f>IFERROR(__xludf.DUMMYFUNCTION("GOOGLETRANSLATE(A:A, ""en"", ""te"")"),"లావోచ్కిన్ LA-152")</f>
        <v>లావోచ్కిన్ LA-152</v>
      </c>
      <c r="C19" s="1" t="s">
        <v>482</v>
      </c>
      <c r="D19" s="1" t="str">
        <f>IFERROR(__xludf.DUMMYFUNCTION("GOOGLETRANSLATE(C:C, ""en"", ""te"")"),"లావోచ్కిన్ LA -152, [గమనిక 1] (USAF రిపోర్టింగ్ పేరు - టైప్ 4), [1] మరియు దాని వైవిధ్యాలు, రెండవ ప్రపంచ యుద్ధం ముగిసిన కొద్దిసేపటికే లావోచ్కిన్ డిజైన్ బ్యూరో (OKB) రూపొందించిన మరియు తయారుచేసిన జెట్ ఫైటర్ ప్రోటోటైప్ . లావోచ్కిన్ LA-150 నుండి ఉద్భవించిన 152"&amp;" అనేక విభిన్న ఇంజిన్లను ఉపయోగించారు, కాని ఈ కార్యక్రమం మరింత శక్తివంతమైన ఇంజన్లు మరియు తుడిచిపెట్టిన రెక్కలతో ఉన్న ఇతర యోధులు మరింత వాగ్దానాన్ని చూపించడంతో రద్దు చేయబడింది. 150 యొక్క పరిమిత విజయాన్ని సాధించిన తరువాత, పనితీరు మరియు నిర్వహణ సౌలభ్యాన్ని మెరు"&amp;"గుపరచడానికి తీవ్రమైన మార్పులు ప్రవేశపెట్టబడ్డాయి. 8.8 kN (2,000 lbf) థ్రస్ట్ వద్ద రేట్ చేయబడిన RD-10 ఇంజిన్ ముక్కు ముందు భాగంలో తరలించబడింది మరియు దాని కౌలింగ్ ఫార్వర్డ్ ఫ్యూజ్‌లేజ్ దిగువకు ఏర్పడింది. ఈ స్థానం తీసుకోవడం వాహిక యొక్క పొడవు కారణంగా థ్రస్ట్ న"&amp;"ష్టాలను తగ్గించింది మరియు ఇంజిన్‌ను దాని పూర్వీకుల కంటే చాలా తేలికగా మార్చడానికి అనుమతించింది. కాక్‌పిట్ విస్తరించబడింది మరియు ఇంజిన్ యొక్క ఎగ్జాస్ట్ నాజిల్‌తో కూడా మిడ్-సెట్ రెక్కల మీదుగా ఒక స్థానానికి తరలించబడింది. పైలట్ యొక్క సీటు వెనుకకు సాయుధమైంది మర"&amp;"ియు అతను ఒక కవచం ప్లేట్ ద్వారా అతని ముందు మరియు బుల్లెట్ ప్రూఫ్ విండ్‌స్క్రీన్ ద్వారా రక్షించబడ్డాడు. కాక్‌పిట్ కంటే మూడు ఇంధన ట్యాంకులు ముందు ఉంచబడ్డాయి మరియు దాని వెనుక ఒకటి మొత్తం 620 కిలోగ్రాముల (1,370 పౌండ్లు) ఇంధనంతో. తొలగించగల, మిడ్-మౌంటెడ్ రెక్కలు"&amp;" వాటి వ్యవధిలో అనేక విభిన్న లామినార్ ప్రవాహ ఎయిర్‌ఫాయిల్‌లను ఉపయోగించాయి. ప్రతి రెక్కలో ఒకే స్పార్, స్లాట్డ్ ఫ్లాప్స్ మరియు ఐలెరన్లు ఉన్నాయి. ట్రైసైకిల్ అండర్ క్యారేజ్ ఫ్యూజ్‌లేజ్‌లోకి ఉపసంహరించుకుంది, దీని అర్థం విమానం చాలా ఇరుకైన గ్రౌండ్ ట్రాక్ కలిగి ఉం"&amp;"ది. ఈ విమానం మూడు 23-మిల్లీమీటర్ల (0.91 అంగుళాలు) నుడెల్మాన్-సురనోవ్ ఎన్ఎస్ -23 ఆటోకానన్, విమానం యొక్క ముక్కు యొక్క స్టార్‌బోర్డ్ వైపున రెండు మరియు మరొకటి పోర్ట్ వైపున సాయుధమైంది. ప్రతి తుపాకీకి 50 రౌండ్ల మందుగుండు సామగ్రి ఉంటుంది. [2] 152 డిసెంబర్ 5, 194"&amp;"6 న 152 మొదటి విమానంలో సాధించింది మరియు తయారీదారుల ప్రయత్నాలు 23 జూన్ 1947 న పూర్తయ్యాయి. జూలై 12 న రాష్ట్ర అంగీకార పరీక్షలు ప్రారంభమయ్యాయి, అయితే ఇంజిన్ విధానంలో విఫలమైనప్పుడు ఎనిమిదవ విమానంలో ప్రోటోటైప్ కూలిపోయింది. దాని క్రాష్‌కు ముందు 152 సాధించిన గరి"&amp;"ష్ట వేగం గంటకు 840 కిలోమీటర్లు మాత్రమే (520 mph) మాత్రమే. [2] లావోచ్కిన్ OKB 1946 చివరలో 152 యొక్క పనితీరును మెరుగుపరచాలని నిర్ణయించింది, RD-10 ఇంజిన్‌ను 12.3 kN (2,800 lbf) థ్రస్ట్ యొక్క మరింత శక్తివంతమైన లియుల్కా టిఆర్ -1 టర్బోజెట్‌తో భర్తీ చేయడం ద్వారా"&amp;". డిజైన్ పనులు సెప్టెంబర్ 1947 లో పూర్తయ్యాయి, మరియు కొంతకాలం తర్వాత నిర్మాణం ఒక నమూనా ప్రారంభమైంది, కాని ఇంజిన్ ఇంకా పరీక్షకు సిద్ధంగా లేదు మరియు ప్రాజెక్ట్ రద్దు చేయబడింది. 152 నుండి వచ్చిన ఇతర ముఖ్యమైన తేడా ఏమిటంటే, ప్రతి ఫిరంగి 75 రౌండ్ల మందుగుండు సామ"&amp;"గ్రిని కలిగి ఉంది. [3] ఇంతలో, ఇంజిన్ యొక్క శక్తిని పెంచడానికి OKB RD-10 యొక్క రెండు ఆఫర్ బర్నింగ్ వెర్షన్లను అభివృద్ధి చేస్తోంది. మరింత విజయవంతమైన మోడల్ 100 మిల్లీమీటర్లు (3.9 అంగుళాలు) ఎక్కువ మరియు అసలు ఇంజిన్ కంటే అదనంగా 31 కిలోగ్రాముల (68 పౌండ్లు) బరువ"&amp;"ు కలిగి ఉంది. అయినప్పటికీ, దీని శక్తిని అదనంగా 3.3 kN (740 lbf) పెంచింది, 30% కంటే ఎక్కువ థ్రస్ట్. ఈ ఇంజిన్‌ను బ్యూరో [నోట్ 2] చేత ఇజ్డెలియే యుఫ్‌ను నియమించారు మరియు నవంబర్ 1946 లో ఒక విమానం 152 ప్రోటోటైప్‌లో అమర్చారు, దీనిని ప్రారంభంలో 150 డి (డూబిలియర్ "&amp;"- రెండవది) గా నియమించారు. ఇది తరువాతి నెలలో విమాన 156 గా మార్చబడింది. [4] మరింత శక్తివంతమైన ఇంజిన్‌తో పాటు, విమానంలో ఇప్పుడు ఎజెక్షన్ సీటు, అదనపు కాక్‌పిట్ కవచం మరియు సవరించిన పందిరి ఉన్నాయి. మరీ ముఖ్యంగా, ఇది ఎక్కువ స్పాన్ మరియు మరింత ఉపరితల వైశాల్యంతో క"&amp;"ొత్త రెక్కలతో అమర్చబడింది; వారు మాక్ టక్ ఆలస్యం చేయడానికి రూపొందించిన కొత్త ఎయిర్ ఫాయిల్ కూడా కలిగి ఉన్నారు. టెయిల్‌ప్లేన్ మరియు నిలువు స్టెబిలైజర్ యొక్క వైశాల్యం కూడా పెరిగింది. రెండు ప్రోటోటైప్‌లు నిర్మించబడ్డాయి మరియు మొదటిది ఫిబ్రవరి 1947 లో పూర్తయింద"&amp;"ి మరియు మార్చి 1 న మొదటి విమానంలో చేసింది. రెండవ నమూనా ఆ నెల తరువాత తయారీదారు ట్రయల్స్‌లో చేరింది. ఈ విమానాలలో ఒకటి తుషినో ఫ్లైపాస్ట్‌లో 3 ఆగస్టు 1947 న పాల్గొంది, [5] ఇక్కడ టైప్ 5 యొక్క USAF రిపోర్టింగ్ పేరు ఇవ్వబడింది. [1] అదనపు శక్తి 152 లో విమానం యొక్"&amp;"క అగ్ర వేగాన్ని 40-70 కిమీ/గం (25–43 mph) పెంచింది. రెండవ నమూనా సెప్టెంబర్ 9 న రాష్ట్ర అంగీకార పరీక్షలను ప్రారంభించింది మరియు గరిష్టంగా 905 కిమీ/గం (562 mph) వేగాన్ని ప్రదర్శించింది 2,000 మీటర్ల ఎత్తు (6,560 అడుగులు). ఇది ఆఫ్టర్‌బర్నర్‌ను ఉపయోగించి నాలుగు"&amp;" నిమిషాల్లో 5,000 మీటర్లు (16,400 అడుగులు) చేరుకోవచ్చు. 28 జనవరి 1948 న ట్రయల్స్ ముగిసినప్పుడు ఈ విమానం సోవియట్ వైమానిక దళాలు తిరస్కరించారు. ఉత్పత్తికి సిద్ధంగా ఉండటానికి ముందు యుఎఫ్ ఇంజిన్ ఎక్కువ పని అవసరమని నివేదిక పేర్కొంది, ఈ విమానం రేఖాంశ స్థిరత్వం, "&amp;"అధిక స్టిక్ ఫోర్సెస్ నుండి సమస్యలను కలిగి ఉంది ఐలెరాన్లు మరియు ఎలివేటర్లు, మరియు అండర్ క్యారేజ్ సమస్యాత్మకం. లావోచ్కిన్ తత్ఫలితంగా ప్రోగ్రామ్‌ను రద్దు చేసింది. [6] ఇజ్డెలియే 156 యొక్క ప్రయోగాత్మక వెర్షన్ 1947 లో ఇజ్డెలియే 174tk (టోంకోయ్ క్రిలో - సన్నని వి"&amp;"ంగ్) పేరుతో నిర్మించబడింది. ఇది 6% మందం యొక్క చాలా సన్నని, సరళమైన రెక్కను కలిగి ఉంది, ఇది ప్రపంచంలో ఇంకా సన్నగా ఉన్న సన్నని అని నమ్ముతారు, మరియు దిగుమతి చేసుకున్న రోల్స్ రాయిస్ డెర్వెంట్ V ఇంజిన్, ముక్కులో అమర్చిన 15.6 kN (3,500 lbf) వద్ద రేట్ చేయబడింది. "&amp;"మూడు ఎన్ఎస్ -23 ఫిరంగి ఇంజిన్‌కు అనుగుణంగా ముక్కు అడుగున పున osition స్థాపించాల్సి వచ్చింది. ఇది మొట్టమొదట జనవరి 1948 లో ఎగురవేయబడింది మరియు సముద్ర మట్టంలో 970 కిమీ/గం (600 mph) వేగంతో ఉంది. ఇది కేవలం 2.5 నిమిషాల్లో 5,000 మీటర్ల ఎత్తుకు చేరుకుంది, కాని 15"&amp;"6 లో ఈ అద్భుతమైన లాభాలు కూడా తొమ్మిది నెలల ముందు ఎగిరిన మరియు కార్యక్రమం రద్దు చేయబడిన తుడిచిపెట్టిన లావోచ్కిన్ LA-160 కంటే తక్కువ. ప్రారంభ సోవియట్ జెట్ ఫైటర్స్ నుండి డేటా [9] సాధారణ లక్షణాలు పనితీరు ఆయుధాల సంబంధిత అభివృద్ధి విమానం పోల్చదగిన పాత్ర, కాన్ఫి"&amp;"గరేషన్ మరియు ERA సంబంధిత జాబితాలు")</f>
        <v>లావోచ్కిన్ LA -152, [గమనిక 1] (USAF రిపోర్టింగ్ పేరు - టైప్ 4), [1] మరియు దాని వైవిధ్యాలు, రెండవ ప్రపంచ యుద్ధం ముగిసిన కొద్దిసేపటికే లావోచ్కిన్ డిజైన్ బ్యూరో (OKB) రూపొందించిన మరియు తయారుచేసిన జెట్ ఫైటర్ ప్రోటోటైప్ . లావోచ్కిన్ LA-150 నుండి ఉద్భవించిన 152 అనేక విభిన్న ఇంజిన్లను ఉపయోగించారు, కాని ఈ కార్యక్రమం మరింత శక్తివంతమైన ఇంజన్లు మరియు తుడిచిపెట్టిన రెక్కలతో ఉన్న ఇతర యోధులు మరింత వాగ్దానాన్ని చూపించడంతో రద్దు చేయబడింది. 150 యొక్క పరిమిత విజయాన్ని సాధించిన తరువాత, పనితీరు మరియు నిర్వహణ సౌలభ్యాన్ని మెరుగుపరచడానికి తీవ్రమైన మార్పులు ప్రవేశపెట్టబడ్డాయి. 8.8 kN (2,000 lbf) థ్రస్ట్ వద్ద రేట్ చేయబడిన RD-10 ఇంజిన్ ముక్కు ముందు భాగంలో తరలించబడింది మరియు దాని కౌలింగ్ ఫార్వర్డ్ ఫ్యూజ్‌లేజ్ దిగువకు ఏర్పడింది. ఈ స్థానం తీసుకోవడం వాహిక యొక్క పొడవు కారణంగా థ్రస్ట్ నష్టాలను తగ్గించింది మరియు ఇంజిన్‌ను దాని పూర్వీకుల కంటే చాలా తేలికగా మార్చడానికి అనుమతించింది. కాక్‌పిట్ విస్తరించబడింది మరియు ఇంజిన్ యొక్క ఎగ్జాస్ట్ నాజిల్‌తో కూడా మిడ్-సెట్ రెక్కల మీదుగా ఒక స్థానానికి తరలించబడింది. పైలట్ యొక్క సీటు వెనుకకు సాయుధమైంది మరియు అతను ఒక కవచం ప్లేట్ ద్వారా అతని ముందు మరియు బుల్లెట్ ప్రూఫ్ విండ్‌స్క్రీన్ ద్వారా రక్షించబడ్డాడు. కాక్‌పిట్ కంటే మూడు ఇంధన ట్యాంకులు ముందు ఉంచబడ్డాయి మరియు దాని వెనుక ఒకటి మొత్తం 620 కిలోగ్రాముల (1,370 పౌండ్లు) ఇంధనంతో. తొలగించగల, మిడ్-మౌంటెడ్ రెక్కలు వాటి వ్యవధిలో అనేక విభిన్న లామినార్ ప్రవాహ ఎయిర్‌ఫాయిల్‌లను ఉపయోగించాయి. ప్రతి రెక్కలో ఒకే స్పార్, స్లాట్డ్ ఫ్లాప్స్ మరియు ఐలెరన్లు ఉన్నాయి. ట్రైసైకిల్ అండర్ క్యారేజ్ ఫ్యూజ్‌లేజ్‌లోకి ఉపసంహరించుకుంది, దీని అర్థం విమానం చాలా ఇరుకైన గ్రౌండ్ ట్రాక్ కలిగి ఉంది. ఈ విమానం మూడు 23-మిల్లీమీటర్ల (0.91 అంగుళాలు) నుడెల్మాన్-సురనోవ్ ఎన్ఎస్ -23 ఆటోకానన్, విమానం యొక్క ముక్కు యొక్క స్టార్‌బోర్డ్ వైపున రెండు మరియు మరొకటి పోర్ట్ వైపున సాయుధమైంది. ప్రతి తుపాకీకి 50 రౌండ్ల మందుగుండు సామగ్రి ఉంటుంది. [2] 152 డిసెంబర్ 5, 1946 న 152 మొదటి విమానంలో సాధించింది మరియు తయారీదారుల ప్రయత్నాలు 23 జూన్ 1947 న పూర్తయ్యాయి. జూలై 12 న రాష్ట్ర అంగీకార పరీక్షలు ప్రారంభమయ్యాయి, అయితే ఇంజిన్ విధానంలో విఫలమైనప్పుడు ఎనిమిదవ విమానంలో ప్రోటోటైప్ కూలిపోయింది. దాని క్రాష్‌కు ముందు 152 సాధించిన గరిష్ట వేగం గంటకు 840 కిలోమీటర్లు మాత్రమే (520 mph) మాత్రమే. [2] లావోచ్కిన్ OKB 1946 చివరలో 152 యొక్క పనితీరును మెరుగుపరచాలని నిర్ణయించింది, RD-10 ఇంజిన్‌ను 12.3 kN (2,800 lbf) థ్రస్ట్ యొక్క మరింత శక్తివంతమైన లియుల్కా టిఆర్ -1 టర్బోజెట్‌తో భర్తీ చేయడం ద్వారా. డిజైన్ పనులు సెప్టెంబర్ 1947 లో పూర్తయ్యాయి, మరియు కొంతకాలం తర్వాత నిర్మాణం ఒక నమూనా ప్రారంభమైంది, కాని ఇంజిన్ ఇంకా పరీక్షకు సిద్ధంగా లేదు మరియు ప్రాజెక్ట్ రద్దు చేయబడింది. 152 నుండి వచ్చిన ఇతర ముఖ్యమైన తేడా ఏమిటంటే, ప్రతి ఫిరంగి 75 రౌండ్ల మందుగుండు సామగ్రిని కలిగి ఉంది. [3] ఇంతలో, ఇంజిన్ యొక్క శక్తిని పెంచడానికి OKB RD-10 యొక్క రెండు ఆఫర్ బర్నింగ్ వెర్షన్లను అభివృద్ధి చేస్తోంది. మరింత విజయవంతమైన మోడల్ 100 మిల్లీమీటర్లు (3.9 అంగుళాలు) ఎక్కువ మరియు అసలు ఇంజిన్ కంటే అదనంగా 31 కిలోగ్రాముల (68 పౌండ్లు) బరువు కలిగి ఉంది. అయినప్పటికీ, దీని శక్తిని అదనంగా 3.3 kN (740 lbf) పెంచింది, 30% కంటే ఎక్కువ థ్రస్ట్. ఈ ఇంజిన్‌ను బ్యూరో [నోట్ 2] చేత ఇజ్డెలియే యుఫ్‌ను నియమించారు మరియు నవంబర్ 1946 లో ఒక విమానం 152 ప్రోటోటైప్‌లో అమర్చారు, దీనిని ప్రారంభంలో 150 డి (డూబిలియర్ - రెండవది) గా నియమించారు. ఇది తరువాతి నెలలో విమాన 156 గా మార్చబడింది. [4] మరింత శక్తివంతమైన ఇంజిన్‌తో పాటు, విమానంలో ఇప్పుడు ఎజెక్షన్ సీటు, అదనపు కాక్‌పిట్ కవచం మరియు సవరించిన పందిరి ఉన్నాయి. మరీ ముఖ్యంగా, ఇది ఎక్కువ స్పాన్ మరియు మరింత ఉపరితల వైశాల్యంతో కొత్త రెక్కలతో అమర్చబడింది; వారు మాక్ టక్ ఆలస్యం చేయడానికి రూపొందించిన కొత్త ఎయిర్ ఫాయిల్ కూడా కలిగి ఉన్నారు. టెయిల్‌ప్లేన్ మరియు నిలువు స్టెబిలైజర్ యొక్క వైశాల్యం కూడా పెరిగింది. రెండు ప్రోటోటైప్‌లు నిర్మించబడ్డాయి మరియు మొదటిది ఫిబ్రవరి 1947 లో పూర్తయింది మరియు మార్చి 1 న మొదటి విమానంలో చేసింది. రెండవ నమూనా ఆ నెల తరువాత తయారీదారు ట్రయల్స్‌లో చేరింది. ఈ విమానాలలో ఒకటి తుషినో ఫ్లైపాస్ట్‌లో 3 ఆగస్టు 1947 న పాల్గొంది, [5] ఇక్కడ టైప్ 5 యొక్క USAF రిపోర్టింగ్ పేరు ఇవ్వబడింది. [1] అదనపు శక్తి 152 లో విమానం యొక్క అగ్ర వేగాన్ని 40-70 కిమీ/గం (25–43 mph) పెంచింది. రెండవ నమూనా సెప్టెంబర్ 9 న రాష్ట్ర అంగీకార పరీక్షలను ప్రారంభించింది మరియు గరిష్టంగా 905 కిమీ/గం (562 mph) వేగాన్ని ప్రదర్శించింది 2,000 మీటర్ల ఎత్తు (6,560 అడుగులు). ఇది ఆఫ్టర్‌బర్నర్‌ను ఉపయోగించి నాలుగు నిమిషాల్లో 5,000 మీటర్లు (16,400 అడుగులు) చేరుకోవచ్చు. 28 జనవరి 1948 న ట్రయల్స్ ముగిసినప్పుడు ఈ విమానం సోవియట్ వైమానిక దళాలు తిరస్కరించారు. ఉత్పత్తికి సిద్ధంగా ఉండటానికి ముందు యుఎఫ్ ఇంజిన్ ఎక్కువ పని అవసరమని నివేదిక పేర్కొంది, ఈ విమానం రేఖాంశ స్థిరత్వం, అధిక స్టిక్ ఫోర్సెస్ నుండి సమస్యలను కలిగి ఉంది ఐలెరాన్లు మరియు ఎలివేటర్లు, మరియు అండర్ క్యారేజ్ సమస్యాత్మకం. లావోచ్కిన్ తత్ఫలితంగా ప్రోగ్రామ్‌ను రద్దు చేసింది. [6] ఇజ్డెలియే 156 యొక్క ప్రయోగాత్మక వెర్షన్ 1947 లో ఇజ్డెలియే 174tk (టోంకోయ్ క్రిలో - సన్నని వింగ్) పేరుతో నిర్మించబడింది. ఇది 6% మందం యొక్క చాలా సన్నని, సరళమైన రెక్కను కలిగి ఉంది, ఇది ప్రపంచంలో ఇంకా సన్నగా ఉన్న సన్నని అని నమ్ముతారు, మరియు దిగుమతి చేసుకున్న రోల్స్ రాయిస్ డెర్వెంట్ V ఇంజిన్, ముక్కులో అమర్చిన 15.6 kN (3,500 lbf) వద్ద రేట్ చేయబడింది. మూడు ఎన్ఎస్ -23 ఫిరంగి ఇంజిన్‌కు అనుగుణంగా ముక్కు అడుగున పున osition స్థాపించాల్సి వచ్చింది. ఇది మొట్టమొదట జనవరి 1948 లో ఎగురవేయబడింది మరియు సముద్ర మట్టంలో 970 కిమీ/గం (600 mph) వేగంతో ఉంది. ఇది కేవలం 2.5 నిమిషాల్లో 5,000 మీటర్ల ఎత్తుకు చేరుకుంది, కాని 156 లో ఈ అద్భుతమైన లాభాలు కూడా తొమ్మిది నెలల ముందు ఎగిరిన మరియు కార్యక్రమం రద్దు చేయబడిన తుడిచిపెట్టిన లావోచ్కిన్ LA-160 కంటే తక్కువ. ప్రారంభ సోవియట్ జెట్ ఫైటర్స్ నుండి డేటా [9] సాధారణ లక్షణాలు పనితీరు ఆయుధాల సంబంధిత అభివృద్ధి విమానం పోల్చదగిన పాత్ర, కాన్ఫిగరేషన్ మరియు ERA సంబంధిత జాబితాలు</v>
      </c>
      <c r="E19" s="1" t="s">
        <v>483</v>
      </c>
      <c r="F19" s="1" t="str">
        <f>IFERROR(__xludf.DUMMYFUNCTION("GOOGLETRANSLATE(E:E, ""en"", ""te"")"),"జెట్ ఫైటర్ ప్రోటోటైప్")</f>
        <v>జెట్ ఫైటర్ ప్రోటోటైప్</v>
      </c>
      <c r="G19" s="1" t="s">
        <v>484</v>
      </c>
      <c r="H19" s="1" t="str">
        <f>IFERROR(__xludf.DUMMYFUNCTION("GOOGLETRANSLATE(G:G, ""en"", ""te"")"),"లావోచ్కిన్")</f>
        <v>లావోచ్కిన్</v>
      </c>
      <c r="I19" s="2" t="s">
        <v>485</v>
      </c>
      <c r="J19" s="1" t="s">
        <v>486</v>
      </c>
      <c r="K19" s="1" t="str">
        <f>IFERROR(__xludf.DUMMYFUNCTION("GOOGLETRANSLATE(J:J, ""en"", ""te"")"),"సెమియాన్ అలెక్సేవిచ్ లావోచ్కిన్")</f>
        <v>సెమియాన్ అలెక్సేవిచ్ లావోచ్కిన్</v>
      </c>
      <c r="L19" s="1" t="s">
        <v>487</v>
      </c>
      <c r="M19" s="4">
        <v>17141.0</v>
      </c>
      <c r="O19" s="1">
        <v>4.0</v>
      </c>
      <c r="P19" s="1" t="s">
        <v>488</v>
      </c>
      <c r="Q19" s="1">
        <v>1.0</v>
      </c>
      <c r="R19" s="1" t="s">
        <v>489</v>
      </c>
      <c r="S19" s="1" t="s">
        <v>490</v>
      </c>
      <c r="U19" s="1" t="s">
        <v>491</v>
      </c>
      <c r="V19" s="1" t="s">
        <v>492</v>
      </c>
      <c r="W19" s="1" t="s">
        <v>493</v>
      </c>
      <c r="X19" s="1" t="s">
        <v>494</v>
      </c>
      <c r="Y19" s="1" t="s">
        <v>495</v>
      </c>
      <c r="Z19" s="1" t="s">
        <v>496</v>
      </c>
      <c r="AA19" s="1" t="s">
        <v>497</v>
      </c>
      <c r="AB19" s="1" t="s">
        <v>498</v>
      </c>
      <c r="AF19" s="1" t="s">
        <v>499</v>
      </c>
      <c r="AG19" s="1" t="s">
        <v>500</v>
      </c>
      <c r="AH19" s="1" t="s">
        <v>501</v>
      </c>
      <c r="AI19" s="1" t="s">
        <v>502</v>
      </c>
      <c r="AL19" s="1" t="s">
        <v>503</v>
      </c>
      <c r="AM19" s="1" t="s">
        <v>504</v>
      </c>
      <c r="AN19" s="1" t="s">
        <v>505</v>
      </c>
      <c r="BB19" s="1" t="s">
        <v>506</v>
      </c>
      <c r="BF19" s="1" t="s">
        <v>507</v>
      </c>
      <c r="BS19" s="1" t="s">
        <v>508</v>
      </c>
    </row>
    <row r="20">
      <c r="A20" s="1" t="s">
        <v>509</v>
      </c>
      <c r="B20" s="1" t="str">
        <f>IFERROR(__xludf.DUMMYFUNCTION("GOOGLETRANSLATE(A:A, ""en"", ""te"")"),"ఇరుకైన-శరీర విమానం")</f>
        <v>ఇరుకైన-శరీర విమానం</v>
      </c>
      <c r="C20" s="1" t="s">
        <v>510</v>
      </c>
      <c r="D20" s="1" t="str">
        <f>IFERROR(__xludf.DUMMYFUNCTION("GOOGLETRANSLATE(C:C, ""en"", ""te"")"),"ఇరుకైన-శరీర విమానం లేదా సింగిల్-నస్లే విమానం అనేది ఒకే నడవ వెంట అమర్చబడిన ఒక విమానాన్ని, ఇది 4 మీటర్ల (13 అడుగులు) వెడల్పు కంటే తక్కువ క్యాబిన్‌లో 6-అబ్రిస్ట్ సీటింగ్‌ను అనుమతిస్తుంది. దీనికి విరుద్ధంగా, విస్తృత-శరీర విమానం అనేది సాధారణంగా బహుళ నడవలు మరియ"&amp;"ు 5 మీటర్ల కంటే ఎక్కువ (16 అడుగులు) కంటే ఎక్కువ ఫ్యూజ్‌లేజ్ వ్యాసం కలిగిన పెద్ద విమానాలు, ఇది కనీసం ఏడు-అబ్రైస్ట్ సీటింగ్ మరియు తరచుగా ఎక్కువ ప్రయాణ తరగతులను అనుమతిస్తుంది. ఇరుకైన-శరీర విమానాల యొక్క అత్యధిక సీటింగ్ సామర్థ్యం బోయింగ్ 757–300 లో 295 మంది ప్"&amp;"రయాణికులు, విస్తృత-శరీర విమానాలు 250 మరియు 600 మంది ప్రయాణీకులను కలిగి ఉంటాయి. 2-అబ్రిస్ట్ ఎయిర్క్రాఫ్ట్ సీటు సాధారణంగా 4 నుండి 19 మంది ప్రయాణికులు, 3-అబ్రిస్ట్ 24 నుండి 45, 4-అబ్రిస్ట్ 44 నుండి 80, 5-అబ్రిస్ట్ 85 నుండి 130, 6-అబ్రిస్ట్ 120 నుండి 230 వరకు"&amp;". [2] విమాన పొడవు కోసం, మీడియం-హాల్ విమానం సాధారణంగా ఎయిర్‌బస్ A320 మరియు బోయింగ్ 737, ప్రాంతీయ విమానాలు సాధారణంగా చిన్న దూరం ఉంటాయి. చారిత్రాత్మకంగా, 1960 ల చివరలో మరియు 1990 లలో కొనసాగుతూ, బోయింగ్ 737 క్లాసిక్, మెక్‌డోనెల్-డగ్లస్ MD-80 మరియు ఎయిర్‌బస్ A"&amp;"320 వంటి ట్విన్ ఇంజిన్ ఇరుకైన-శరీర విమానాలు ప్రధానంగా ప్రధానంగా మీడియం-హాల్ మార్కెట్‌లలో ఉపయోగించబడ్డాయి, ఈ శ్రేణి అవసరం లేదు ఆ కాలం యొక్క విస్తృత-శరీర విమానాల యొక్క ప్రయాణీకుల మోసే సామర్థ్యం. పశ్చిమ ఐరోపా, గతంలో విస్తృత-శరీర విమానాలచే ఆధిపత్యం చెలాయించిం"&amp;"ది. నార్వేజియన్ ఎయిర్ షటిల్, జెట్‌బ్లూ ఎయిర్‌వేస్ మరియు ట్యాప్ పోర్చుగల్ చౌకైన, చిన్న విమానాశ్రయాల మధ్య తక్కువ ఛార్జీల కోసం వైమానిక కేంద్రాలను దాటవేసే ప్రత్యక్ష మార్గాలను తెరుస్తాయి. B737NG 3,300-మైళ్ల పరిధి పూర్తిగా నిండిన కార్యకలాపాలకు సరిపోదు మరియు A31"&amp;"8 వంటి తగ్గిన సామర్థ్యంతో పనిచేస్తుంది, అయితే ఎయిర్‌బస్ A321LR వాటి ఉత్పత్తి 2004 లో ముగిసినప్పటి నుండి ఉపయోగించిన తక్కువ ఇంధన సామర్థ్యం గల B757 లను భర్తీ చేయగలదు. [4] బోయింగ్ ఎంబ్రేర్ ఇ-జెట్ ఇ 2 ఫ్యామిలీ, ఎయిర్‌బస్ ఎ 220 (గతంలో బొంబార్డియర్ సిసరీస్) మరియ"&amp;"ు కోమాక్ సి 919 నుండి పోటీ మరియు ధరల ఒత్తిడిని ఎదుర్కొంటుంది. [5] 2016 మరియు 2035 మధ్య, ఫ్లైట్ గ్లోబల్ 26,860 సింగిల్-నౌల్స్ దాదాపు 80 1380 బిలియన్లకు, 45% ఎయిర్‌బస్ A320 ఫ్యామిలీ సిఇఒ మరియు నియో మరియు 43% బోయింగ్ 737 ఎన్జి మరియు మాక్స్. [6] జూన్ 2018 నాట"&amp;"ికి, 10,572 ఎయిర్‌బస్ A320NEO మరియు బోయింగ్ 737 గరిష్ట ఆర్డర్లు ఉన్నాయి: 6,068 ఎయిర్‌ బస్ (57%, 2,295 CFMS తో, 1,623 మరియు ఇంకా నిర్ణయించని ఇంజిన్‌లతో 2,150) మరియు 4,504 బోయింగ్‌లు (43%); ఆసియా-పసిఫిక్ (33%) లో 3,446, ఐరోపాలో 2,349 (22%), ఉత్తర అమెరికాలో "&amp;"1,926 (18%), లాటిన్ అమెరికాలో 912 (9%), మధ్యప్రాచ్యంలో 654 (6%), ఆఫ్రికాలో 72 (1 %) మరియు 1,213 ఇంకా సరిహద్దులుగా లేదు (11%). [7] సన్నని అట్లాంటిక్ మరియు ఆసియా-పసిఫిక్ మార్గాల కోసం చాలా విమానయాన సంస్థలు A321LR లేదా దాని A321XLR ఉత్పన్న మరియు ఇతర విస్తరించ"&amp;"ిన-శ్రేణి మోడళ్లపై ఆసక్తిని చూపించాయి. [8] రెండు-అబ్రిస్ట్ బీచ్ 1900 ఫోర్-అబ్రిస్ట్ డాష్ 8 సిక్స్-అబ్రిస్ట్ ఎయిర్ బస్ A320")</f>
        <v>ఇరుకైన-శరీర విమానం లేదా సింగిల్-నస్లే విమానం అనేది ఒకే నడవ వెంట అమర్చబడిన ఒక విమానాన్ని, ఇది 4 మీటర్ల (13 అడుగులు) వెడల్పు కంటే తక్కువ క్యాబిన్‌లో 6-అబ్రిస్ట్ సీటింగ్‌ను అనుమతిస్తుంది. దీనికి విరుద్ధంగా, విస్తృత-శరీర విమానం అనేది సాధారణంగా బహుళ నడవలు మరియు 5 మీటర్ల కంటే ఎక్కువ (16 అడుగులు) కంటే ఎక్కువ ఫ్యూజ్‌లేజ్ వ్యాసం కలిగిన పెద్ద విమానాలు, ఇది కనీసం ఏడు-అబ్రైస్ట్ సీటింగ్ మరియు తరచుగా ఎక్కువ ప్రయాణ తరగతులను అనుమతిస్తుంది. ఇరుకైన-శరీర విమానాల యొక్క అత్యధిక సీటింగ్ సామర్థ్యం బోయింగ్ 757–300 లో 295 మంది ప్రయాణికులు, విస్తృత-శరీర విమానాలు 250 మరియు 600 మంది ప్రయాణీకులను కలిగి ఉంటాయి. 2-అబ్రిస్ట్ ఎయిర్క్రాఫ్ట్ సీటు సాధారణంగా 4 నుండి 19 మంది ప్రయాణికులు, 3-అబ్రిస్ట్ 24 నుండి 45, 4-అబ్రిస్ట్ 44 నుండి 80, 5-అబ్రిస్ట్ 85 నుండి 130, 6-అబ్రిస్ట్ 120 నుండి 230 వరకు. [2] విమాన పొడవు కోసం, మీడియం-హాల్ విమానం సాధారణంగా ఎయిర్‌బస్ A320 మరియు బోయింగ్ 737, ప్రాంతీయ విమానాలు సాధారణంగా చిన్న దూరం ఉంటాయి. చారిత్రాత్మకంగా, 1960 ల చివరలో మరియు 1990 లలో కొనసాగుతూ, బోయింగ్ 737 క్లాసిక్, మెక్‌డోనెల్-డగ్లస్ MD-80 మరియు ఎయిర్‌బస్ A320 వంటి ట్విన్ ఇంజిన్ ఇరుకైన-శరీర విమానాలు ప్రధానంగా ప్రధానంగా మీడియం-హాల్ మార్కెట్‌లలో ఉపయోగించబడ్డాయి, ఈ శ్రేణి అవసరం లేదు ఆ కాలం యొక్క విస్తృత-శరీర విమానాల యొక్క ప్రయాణీకుల మోసే సామర్థ్యం. పశ్చిమ ఐరోపా, గతంలో విస్తృత-శరీర విమానాలచే ఆధిపత్యం చెలాయించింది. నార్వేజియన్ ఎయిర్ షటిల్, జెట్‌బ్లూ ఎయిర్‌వేస్ మరియు ట్యాప్ పోర్చుగల్ చౌకైన, చిన్న విమానాశ్రయాల మధ్య తక్కువ ఛార్జీల కోసం వైమానిక కేంద్రాలను దాటవేసే ప్రత్యక్ష మార్గాలను తెరుస్తాయి. B737NG 3,300-మైళ్ల పరిధి పూర్తిగా నిండిన కార్యకలాపాలకు సరిపోదు మరియు A318 వంటి తగ్గిన సామర్థ్యంతో పనిచేస్తుంది, అయితే ఎయిర్‌బస్ A321LR వాటి ఉత్పత్తి 2004 లో ముగిసినప్పటి నుండి ఉపయోగించిన తక్కువ ఇంధన సామర్థ్యం గల B757 లను భర్తీ చేయగలదు. [4] బోయింగ్ ఎంబ్రేర్ ఇ-జెట్ ఇ 2 ఫ్యామిలీ, ఎయిర్‌బస్ ఎ 220 (గతంలో బొంబార్డియర్ సిసరీస్) మరియు కోమాక్ సి 919 నుండి పోటీ మరియు ధరల ఒత్తిడిని ఎదుర్కొంటుంది. [5] 2016 మరియు 2035 మధ్య, ఫ్లైట్ గ్లోబల్ 26,860 సింగిల్-నౌల్స్ దాదాపు 80 1380 బిలియన్లకు, 45% ఎయిర్‌బస్ A320 ఫ్యామిలీ సిఇఒ మరియు నియో మరియు 43% బోయింగ్ 737 ఎన్జి మరియు మాక్స్. [6] జూన్ 2018 నాటికి, 10,572 ఎయిర్‌బస్ A320NEO మరియు బోయింగ్ 737 గరిష్ట ఆర్డర్లు ఉన్నాయి: 6,068 ఎయిర్‌ బస్ (57%, 2,295 CFMS తో, 1,623 మరియు ఇంకా నిర్ణయించని ఇంజిన్‌లతో 2,150) మరియు 4,504 బోయింగ్‌లు (43%); ఆసియా-పసిఫిక్ (33%) లో 3,446, ఐరోపాలో 2,349 (22%), ఉత్తర అమెరికాలో 1,926 (18%), లాటిన్ అమెరికాలో 912 (9%), మధ్యప్రాచ్యంలో 654 (6%), ఆఫ్రికాలో 72 (1 %) మరియు 1,213 ఇంకా సరిహద్దులుగా లేదు (11%). [7] సన్నని అట్లాంటిక్ మరియు ఆసియా-పసిఫిక్ మార్గాల కోసం చాలా విమానయాన సంస్థలు A321LR లేదా దాని A321XLR ఉత్పన్న మరియు ఇతర విస్తరించిన-శ్రేణి మోడళ్లపై ఆసక్తిని చూపించాయి. [8] రెండు-అబ్రిస్ట్ బీచ్ 1900 ఫోర్-అబ్రిస్ట్ డాష్ 8 సిక్స్-అబ్రిస్ట్ ఎయిర్ బస్ A320</v>
      </c>
      <c r="F20" s="1" t="str">
        <f>IFERROR(__xludf.DUMMYFUNCTION("GOOGLETRANSLATE(E:E, ""en"", ""te"")"),"#VALUE!")</f>
        <v>#VALUE!</v>
      </c>
    </row>
    <row r="21">
      <c r="A21" s="1" t="s">
        <v>511</v>
      </c>
      <c r="B21" s="1" t="str">
        <f>IFERROR(__xludf.DUMMYFUNCTION("GOOGLETRANSLATE(A:A, ""en"", ""te"")"),"సుఖోయి KR-860")</f>
        <v>సుఖోయి KR-860</v>
      </c>
      <c r="C21" s="1" t="s">
        <v>512</v>
      </c>
      <c r="D21" s="1" t="str">
        <f>IFERROR(__xludf.DUMMYFUNCTION("GOOGLETRANSLATE(C:C, ""en"", ""te"")"),"సుఖోయ్ KR-860 ప్రాజెక్ట్ (క్రిల్యా రోస్సీ లేదా వింగ్స్ ఆఫ్ రష్యా, [1] ఇంతకు ముందు SKD-717 అని పేరు పెట్టారు), రష్యన్ ఏరోస్పేస్ కంపెనీ సుఖోయి చేత డబుల్ డెక్కర్ వైడ్-బాడీ సూపర్జంబో జెట్ విమానం కోసం ప్రతిపాదిత డిజైన్. [2] 2000 పారిస్ ఎయిర్ షోలో 1/24 వ స్కేల్"&amp;" మోడల్ చూపబడింది. ఈ డిజైన్ గరిష్టంగా 650 టన్నుల బరువును కలిగి ఉంది, సుమారు 300 టన్నుల పేలోడ్, ప్రధాన డెక్ మూడు నడవలతో 12-అబ్రియాస్ట్ సీటింగ్ కలిగి ఉంది, ఎగువ డెక్‌లో 9-అబ్రిస్ట్ సీటింగ్ రెండు నడవలతో ఉంది. ఇది 860 నుండి 1000 మంది ప్రయాణికులను తీసుకువెళ్ళడా"&amp;"నికి ఉద్దేశించబడింది. సాంప్రదాయిక ఫ్యూజ్‌లేజ్ తలుపులు లేదా ఫార్వర్డ్ మరియు వెనుక వెంట్రల్ ఎస్కలేటర్ల ద్వారా ప్రవేశం ఉంటుంది. రెక్కల రూపకల్పనలో వింగ్లెట్స్ మరియు బాహ్య ఇంజిన్ యొక్క మడత అవుట్‌బోర్డ్ ఉన్నాయి. [3] పోలిక కోసం ఆంటోనోవ్ AN-225 గరిష్ట బరువు 640 ట"&amp;"న్నులు మరియు 250 టన్నుల పేలోడ్ కలిగి ఉంటుంది. 1999 పారిస్ ఎయిర్ షోలో 1/24 స్కేల్ మోడల్ చూపబడింది [4] [5] [6]. [7] నిర్మించినట్లయితే, ఈ విమానం ప్రపంచంలోనే అతిపెద్ద, విశాలమైన మరియు భారీ విమానంలో ఉండేది. [8] [9] విమానం యొక్క భావన 1990 లలో US $ 10 బిలియన్ల అం"&amp;"చనా ప్రోగ్రామ్ ఖర్చుతో ప్రారంభమైంది (ప్రారంభంలో ప్రచురించబడిన గణాంకాలు US $ 4–5.5B) మరియు మొదటి విమానాన్ని 2000 కి ముందు నిర్మించాలని పిలుపునిచ్చారు. మా గురించి ఒక యూనిట్‌కు అంచనా ధరతో $ 160–200 మిలియన్లు (అంతకుముందు ప్రచురించిన అంచనా US $ 150 మిలియన్లు) "&amp;"మార్కెట్ మొత్తం 300 విమానాలకు అంచనా వేయబడింది, కజాన్ ఎయిర్‌క్రాఫ్ట్ ప్రొడక్షన్ అసోసియేషన్ సౌకర్యం కోసం ఉత్పత్తి ప్రణాళిక చేయబడింది. ప్రారంభంలో ప్రయాణీకుల క్యారేజ్ కోసం రూపొందించబడింది, తరువాత KR-860T (T ట్యాంకర్ కోసం T నిలుస్తుంది) సంస్కరణను సుదూర ప్రాంతా"&amp;"లకు వైమానిక ద్రవీకృత సహజ వాయువు (LNG) ట్యాంకర్‌గా ఉపయోగించడానికి ప్రతిపాదించబడింది. విమానంలో ఎల్‌ఎన్‌జి ఉనికిని సద్వినియోగం చేసుకుని, సాంప్రదాయిక జెట్ ఇంధనం కాకుండా టర్బైన్లకు ఆజ్యం పోసేందుకు ఎల్‌ఎన్‌జిని ఉపయోగించాలని ప్రతిపాదించిన డిజైన్ టుపోలెవ్ టియు -2"&amp;"06. [10] ఈ ప్రాజెక్ట్ మార్కెటింగ్ నమూనాల దశకు మించి ముందుకు సాగలేదు. Rusarmy.com నుండి డేటా [11] సాధారణ లక్షణాల పనితీరు")</f>
        <v>సుఖోయ్ KR-860 ప్రాజెక్ట్ (క్రిల్యా రోస్సీ లేదా వింగ్స్ ఆఫ్ రష్యా, [1] ఇంతకు ముందు SKD-717 అని పేరు పెట్టారు), రష్యన్ ఏరోస్పేస్ కంపెనీ సుఖోయి చేత డబుల్ డెక్కర్ వైడ్-బాడీ సూపర్జంబో జెట్ విమానం కోసం ప్రతిపాదిత డిజైన్. [2] 2000 పారిస్ ఎయిర్ షోలో 1/24 వ స్కేల్ మోడల్ చూపబడింది. ఈ డిజైన్ గరిష్టంగా 650 టన్నుల బరువును కలిగి ఉంది, సుమారు 300 టన్నుల పేలోడ్, ప్రధాన డెక్ మూడు నడవలతో 12-అబ్రియాస్ట్ సీటింగ్ కలిగి ఉంది, ఎగువ డెక్‌లో 9-అబ్రిస్ట్ సీటింగ్ రెండు నడవలతో ఉంది. ఇది 860 నుండి 1000 మంది ప్రయాణికులను తీసుకువెళ్ళడానికి ఉద్దేశించబడింది. సాంప్రదాయిక ఫ్యూజ్‌లేజ్ తలుపులు లేదా ఫార్వర్డ్ మరియు వెనుక వెంట్రల్ ఎస్కలేటర్ల ద్వారా ప్రవేశం ఉంటుంది. రెక్కల రూపకల్పనలో వింగ్లెట్స్ మరియు బాహ్య ఇంజిన్ యొక్క మడత అవుట్‌బోర్డ్ ఉన్నాయి. [3] పోలిక కోసం ఆంటోనోవ్ AN-225 గరిష్ట బరువు 640 టన్నులు మరియు 250 టన్నుల పేలోడ్ కలిగి ఉంటుంది. 1999 పారిస్ ఎయిర్ షోలో 1/24 స్కేల్ మోడల్ చూపబడింది [4] [5] [6]. [7] నిర్మించినట్లయితే, ఈ విమానం ప్రపంచంలోనే అతిపెద్ద, విశాలమైన మరియు భారీ విమానంలో ఉండేది. [8] [9] విమానం యొక్క భావన 1990 లలో US $ 10 బిలియన్ల అంచనా ప్రోగ్రామ్ ఖర్చుతో ప్రారంభమైంది (ప్రారంభంలో ప్రచురించబడిన గణాంకాలు US $ 4–5.5B) మరియు మొదటి విమానాన్ని 2000 కి ముందు నిర్మించాలని పిలుపునిచ్చారు. మా గురించి ఒక యూనిట్‌కు అంచనా ధరతో $ 160–200 మిలియన్లు (అంతకుముందు ప్రచురించిన అంచనా US $ 150 మిలియన్లు) మార్కెట్ మొత్తం 300 విమానాలకు అంచనా వేయబడింది, కజాన్ ఎయిర్‌క్రాఫ్ట్ ప్రొడక్షన్ అసోసియేషన్ సౌకర్యం కోసం ఉత్పత్తి ప్రణాళిక చేయబడింది. ప్రారంభంలో ప్రయాణీకుల క్యారేజ్ కోసం రూపొందించబడింది, తరువాత KR-860T (T ట్యాంకర్ కోసం T నిలుస్తుంది) సంస్కరణను సుదూర ప్రాంతాలకు వైమానిక ద్రవీకృత సహజ వాయువు (LNG) ట్యాంకర్‌గా ఉపయోగించడానికి ప్రతిపాదించబడింది. విమానంలో ఎల్‌ఎన్‌జి ఉనికిని సద్వినియోగం చేసుకుని, సాంప్రదాయిక జెట్ ఇంధనం కాకుండా టర్బైన్లకు ఆజ్యం పోసేందుకు ఎల్‌ఎన్‌జిని ఉపయోగించాలని ప్రతిపాదించిన డిజైన్ టుపోలెవ్ టియు -206. [10] ఈ ప్రాజెక్ట్ మార్కెటింగ్ నమూనాల దశకు మించి ముందుకు సాగలేదు. Rusarmy.com నుండి డేటా [11] సాధారణ లక్షణాల పనితీరు</v>
      </c>
      <c r="E21" s="1" t="s">
        <v>513</v>
      </c>
      <c r="F21" s="1" t="str">
        <f>IFERROR(__xludf.DUMMYFUNCTION("GOOGLETRANSLATE(E:E, ""en"", ""te"")"),"డబుల్ డెక్కర్ ఎయిర్‌లైనర్")</f>
        <v>డబుల్ డెక్కర్ ఎయిర్‌లైనర్</v>
      </c>
      <c r="G21" s="1" t="s">
        <v>514</v>
      </c>
      <c r="H21" s="1" t="str">
        <f>IFERROR(__xludf.DUMMYFUNCTION("GOOGLETRANSLATE(G:G, ""en"", ""te"")"),"సుఖోయి")</f>
        <v>సుఖోయి</v>
      </c>
      <c r="I21" s="2" t="s">
        <v>515</v>
      </c>
      <c r="O21" s="1">
        <v>0.0</v>
      </c>
      <c r="R21" s="1" t="s">
        <v>516</v>
      </c>
      <c r="S21" s="1" t="s">
        <v>517</v>
      </c>
      <c r="U21" s="1" t="s">
        <v>518</v>
      </c>
      <c r="X21" s="1" t="s">
        <v>519</v>
      </c>
      <c r="Z21" s="1" t="s">
        <v>520</v>
      </c>
      <c r="AB21" s="1" t="s">
        <v>521</v>
      </c>
      <c r="AC21" s="1" t="s">
        <v>522</v>
      </c>
      <c r="AJ21" s="1" t="s">
        <v>523</v>
      </c>
      <c r="AN21" s="1" t="s">
        <v>524</v>
      </c>
      <c r="AS21" s="1" t="s">
        <v>525</v>
      </c>
      <c r="AY21" s="1" t="s">
        <v>526</v>
      </c>
      <c r="BS21" s="1" t="s">
        <v>527</v>
      </c>
      <c r="BT21" s="2" t="s">
        <v>528</v>
      </c>
    </row>
    <row r="22">
      <c r="A22" s="1" t="s">
        <v>529</v>
      </c>
      <c r="B22" s="1" t="str">
        <f>IFERROR(__xludf.DUMMYFUNCTION("GOOGLETRANSLATE(A:A, ""en"", ""te"")"),"DFS 40")</f>
        <v>DFS 40</v>
      </c>
      <c r="C22" s="1" t="s">
        <v>530</v>
      </c>
      <c r="D22" s="1" t="str">
        <f>IFERROR(__xludf.DUMMYFUNCTION("GOOGLETRANSLATE(C:C, ""en"", ""te"")"),"DFS 40 (మొదట డెల్టా V గా అభివృద్ధి చేయబడింది) 1937 లో అలెగ్జాండర్ లిప్పిష్ చేత రూపొందించబడిన తోక-తక్కువ పరిశోధనా విమానం, ఇది అతని డెల్టా IV విమానానికి ఫాలో-ఆన్. నిర్మాణంలో, DFS దాని పూర్వీకుల కంటే ఎగిరే విభాగానికి దగ్గరగా ఉంది మరియు ఆ విమానానికి ప్రత్యామ్"&amp;"నాయంగా నిర్మించబడింది. 1939 లో డిఎఫ్ఎస్ 40 ను హీని డిట్మార్ మొదటిసారిగా ఎగురవేసింది, లిప్పిష్ డిఎఫ్ఎస్ (డ్యూయిష్ ఫోర్స్చుంగ్సన్స్టాల్ట్ ఫర్ సెగెల్ఫ్లగ్ - సెయిల్ ప్లేన్ ఫ్లైట్ కోసం జర్మన్ రీసెర్చ్ ఇన్స్టిట్యూట్) నుండి పని ప్రారంభించడానికి కొంతకాలం ముందు, మ"&amp;"ెసెర్స్చ్మిట్ వద్ద పని ప్రారంభించారు. వెంటనే, ప్రాజెక్ట్ను పర్యవేక్షించడానికి అక్కడ లిప్పిష్ లేకుండా, గురుత్వాకర్షణ గణనల మధ్యలో లోపం కారణంగా విమానం క్రాష్ చేయబడింది, దీని ఫలితంగా విమానంలో ఫ్లాట్ స్పిన్‌లోకి ప్రవేశించింది. సాధారణ లక్షణాలు")</f>
        <v>DFS 40 (మొదట డెల్టా V గా అభివృద్ధి చేయబడింది) 1937 లో అలెగ్జాండర్ లిప్పిష్ చేత రూపొందించబడిన తోక-తక్కువ పరిశోధనా విమానం, ఇది అతని డెల్టా IV విమానానికి ఫాలో-ఆన్. నిర్మాణంలో, DFS దాని పూర్వీకుల కంటే ఎగిరే విభాగానికి దగ్గరగా ఉంది మరియు ఆ విమానానికి ప్రత్యామ్నాయంగా నిర్మించబడింది. 1939 లో డిఎఫ్ఎస్ 40 ను హీని డిట్మార్ మొదటిసారిగా ఎగురవేసింది, లిప్పిష్ డిఎఫ్ఎస్ (డ్యూయిష్ ఫోర్స్చుంగ్సన్స్టాల్ట్ ఫర్ సెగెల్ఫ్లగ్ - సెయిల్ ప్లేన్ ఫ్లైట్ కోసం జర్మన్ రీసెర్చ్ ఇన్స్టిట్యూట్) నుండి పని ప్రారంభించడానికి కొంతకాలం ముందు, మెసెర్స్చ్మిట్ వద్ద పని ప్రారంభించారు. వెంటనే, ప్రాజెక్ట్ను పర్యవేక్షించడానికి అక్కడ లిప్పిష్ లేకుండా, గురుత్వాకర్షణ గణనల మధ్యలో లోపం కారణంగా విమానం క్రాష్ చేయబడింది, దీని ఫలితంగా విమానంలో ఫ్లాట్ స్పిన్‌లోకి ప్రవేశించింది. సాధారణ లక్షణాలు</v>
      </c>
      <c r="E22" s="1" t="s">
        <v>531</v>
      </c>
      <c r="F22" s="1" t="str">
        <f>IFERROR(__xludf.DUMMYFUNCTION("GOOGLETRANSLATE(E:E, ""en"", ""te"")"),"ప్రయోగాత్మక టైలెస్ విమానం")</f>
        <v>ప్రయోగాత్మక టైలెస్ విమానం</v>
      </c>
      <c r="G22" s="1" t="s">
        <v>532</v>
      </c>
      <c r="H22" s="1" t="str">
        <f>IFERROR(__xludf.DUMMYFUNCTION("GOOGLETRANSLATE(G:G, ""en"", ""te"")"),"డ్యూయిష్ ఫోర్స్చుంగ్సన్స్టాల్ట్ ఫర్ సెగెల్ఫ్లగ్ (డిఎఫ్ఎస్)")</f>
        <v>డ్యూయిష్ ఫోర్స్చుంగ్సన్స్టాల్ట్ ఫర్ సెగెల్ఫ్లగ్ (డిఎఫ్ఎస్)</v>
      </c>
      <c r="I22" s="1" t="s">
        <v>533</v>
      </c>
      <c r="J22" s="1" t="s">
        <v>534</v>
      </c>
      <c r="K22" s="1" t="str">
        <f>IFERROR(__xludf.DUMMYFUNCTION("GOOGLETRANSLATE(J:J, ""en"", ""te"")"),"అలెగ్జాండర్ లిప్పిష్")</f>
        <v>అలెగ్జాండర్ లిప్పిష్</v>
      </c>
      <c r="L22" s="1" t="s">
        <v>535</v>
      </c>
      <c r="M22" s="1">
        <v>1939.0</v>
      </c>
      <c r="O22" s="1">
        <v>1.0</v>
      </c>
      <c r="P22" s="1" t="s">
        <v>536</v>
      </c>
      <c r="Q22" s="1">
        <v>1.0</v>
      </c>
      <c r="R22" s="1" t="s">
        <v>537</v>
      </c>
      <c r="S22" s="1" t="s">
        <v>538</v>
      </c>
      <c r="X22" s="1" t="s">
        <v>539</v>
      </c>
      <c r="AB22" s="1" t="s">
        <v>540</v>
      </c>
      <c r="AF22" s="1" t="s">
        <v>541</v>
      </c>
      <c r="AG22" s="1" t="s">
        <v>542</v>
      </c>
      <c r="AN22" s="1" t="s">
        <v>543</v>
      </c>
      <c r="BS22" s="1" t="s">
        <v>544</v>
      </c>
      <c r="BT22" s="1" t="s">
        <v>545</v>
      </c>
      <c r="BZ22" s="1" t="s">
        <v>546</v>
      </c>
    </row>
    <row r="23">
      <c r="A23" s="1" t="s">
        <v>547</v>
      </c>
      <c r="B23" s="1" t="str">
        <f>IFERROR(__xludf.DUMMYFUNCTION("GOOGLETRANSLATE(A:A, ""en"", ""te"")"),"నార్త్రోప్ M2-F2")</f>
        <v>నార్త్రోప్ M2-F2</v>
      </c>
      <c r="C23" s="1" t="s">
        <v>548</v>
      </c>
      <c r="D23" s="1" t="str">
        <f>IFERROR(__xludf.DUMMYFUNCTION("GOOGLETRANSLATE(C:C, ""en"", ""te"")"),"నార్త్రోప్ M2-F2 అనేది నాసా యొక్క అమెస్ మరియు లాంగ్లీ పరిశోధనా కేంద్రాలలో అధ్యయనాల ఆధారంగా హెవీవెయిట్ లిఫ్టింగ్ బాడీ మరియు 1966 లో నార్త్రోప్ కార్పొరేషన్ చేత నిర్మించబడింది. డ్రైడెన్ యొక్క M2-F1 కార్యక్రమం యొక్క విజయం నాసా యొక్క అభివృద్ధికి మరియు రెండు హె"&amp;"వీవెయిట్ లిఫ్టింగ్ సంస్థల నిర్మాణానికి దారితీసింది నాసా యొక్క అమెస్ మరియు లాంగ్లీ పరిశోధనా కేంద్రాలలో అధ్యయనాలు-M2-F2 మరియు HL-10, రెండూ నార్త్రోప్ కార్పొరేషన్ చేత నిర్మించబడ్డాయి. ""M"" అనేది ""మనుషులు"" మరియు ""F"" ను ""ఫ్లైట్"" సంస్కరణను సూచిస్తుంది. "&amp;"""హెచ్ఎల్"" ""క్షితిజ సమాంతర ల్యాండింగ్"" నుండి వస్తుంది మరియు 10 పదవ లిఫ్టింగ్ బాడీ మోడల్‌ను లాంగ్లీ దర్యాప్తు చేయడానికి. మార్చి 23, 1966 న, M2-F2 తన మొదటి బందీ విమానంలో సాధించింది-అంతటా B-52 క్యారియర్ విమానాలకు అటాచ్ చేయబడింది. M2-F2 యొక్క మొట్టమొదటి ఉచ"&amp;"ిత గ్లైడింగ్ ఫ్లైట్ జూలై 12, 1966 న మిల్టన్ ఓ. థాంప్సన్ పైలట్ చేయబడింది. అతన్ని బి -52 క్యారియర్ ఎయిర్క్రాఫ్ట్ యొక్క వింగ్ పైలాన్ నుండి 45,000 అడుగుల (14,000 మీ) ఎత్తులో తొలగించారు మరియు సుమారు 450 mph (720 కిమీ/గం; 390 kN) వేగంతో చేరుకున్నారు. శక్తితో కూ"&amp;"డిన విమానాలు చేపట్టడానికి ముందు, గ్లైడ్ విమానాల శ్రేణిని నిర్వహించారు. మే 10, 1967 న, పదహారవ మరియు చివరి గ్లైడ్ ఫ్లైట్ విపత్తులో ముగిసింది, ఈ వాహనం ల్యాండింగ్ మీద సరస్సు మంచంలోకి దూసుకెళ్లింది. టెస్ట్ పైలట్ బ్రూస్ పీటర్సన్‌తో కంట్రోల్స్ వద్ద, M2-F2 పైలట్ "&amp;"ప్రేరిత డోలనం (PIO) తో సరస్సు మంచానికి దగ్గరగా ఉంది. ఈ సమస్య యొక్క ప్రధాన భాగంలో M2-F2 యొక్క రెక్కలు (ముఖ్యంగా విమానం యొక్క శరీరం) చాలా విమానాల కంటే తక్కువ రోల్ అధికారాన్ని ఉత్పత్తి చేస్తాయి. ఇది రోల్‌లోని విమానాన్ని నియంత్రించడానికి పైలట్‌కు తక్కువ శక్తి"&amp;" అందుబాటులో ఉంది. అతను దానిని అదుపులోకి తీసుకురావడానికి ప్రయత్నించడంతో వాహనం విమానంలో ప్రక్క నుండి ప్రక్కకు చుట్టబడింది. పీటర్సన్ కోలుకున్నాడు, కాని అప్పుడు ఒక రెస్క్యూ హెలికాప్టర్‌ను గమనించాడు, అది ఘర్షణ ముప్పుగా అనిపించింది. పరధ్యానంలో, పీటర్సన్ సరస్సు "&amp;"మంచం యొక్క గుర్తు తెలియని ప్రాంతానికి క్రాస్‌విండ్‌లో మళ్లించాడు, అక్కడ మార్గదర్శకత్వం లేకపోవడం వల్ల భూమిపై ఎత్తును నిర్ధారించడం చాలా కష్టం (సరస్సు బెడ్ రన్‌వేలో అందించిన గుర్తులు). [1] అదనపు లిఫ్ట్ అందించడానికి పీటర్సన్ ల్యాండింగ్ రాకెట్లను కాల్చాడు, కాన"&amp;"ి ల్యాండింగ్ గేర్ పూర్తిగా క్రిందికి మరియు లాక్ చేయబడటానికి ముందే అతను సరస్సు మంచం కొట్టాడు. M2-F2 ఆరుసార్లు చుట్టబడి, తలక్రిందులుగా విశ్రాంతి తీసుకుంది. వాహనం నుండి జే కింగ్ మరియు జోసెఫ్ హక్స్మాన్ చేత లాగబడిన పీటర్సన్ బేస్ ఆసుపత్రికి తరలించబడ్డారు, మార్చ"&amp;"ి ఎయిర్ ఫోర్స్ బేస్ హాస్పిటల్ మరియు తరువాత యుసిఎల్ఎ ఆసుపత్రికి బదిలీ చేయబడ్డారు. అతను స్టెఫిలోకాకల్ ఇన్ఫెక్షన్ కారణంగా కోలుకున్నాడు కాని అతని కుడి కంటిలో దృష్టిని కోల్పోయాడు. పీటర్సన్ యొక్క అద్భుతమైన క్రాష్ ల్యాండింగ్‌తో సహా M2-F2 ఫుటేజ్ యొక్క భాగాలు 1973"&amp;" టెలివిజన్ సిరీస్ ది సిక్స్ మిలియన్ డాలర్ మ్యాన్ [2] కోసం ఉపయోగించబడ్డాయి, అయితే ఈ సిరీస్ యొక్క ప్రారంభ క్రెడిట్ల సమయంలో కొన్ని షాట్లు దాని క్యారియర్ విమానం నుండి విడుదలైన సమయంలో తరువాత HL-10 మోడల్‌ను చూపించాయి. , సవరించిన B-52. నలుగురు పైలట్లు దాని 16 గ్"&amp;"లైడ్ విమానాలలో M2-F2 ను ఎగరారు. వారు మిల్టన్ ఓ. థాంప్సన్ (ఐదు విమానాలు), బ్రూస్ పీటర్సన్ (మూడు విమానాలు), డాన్ సోర్లీ (మూడు విమానాలు) మరియు జెర్రీ జెంట్రీ (ఐదు విమానాలు). ఇది స్థిరత్వ బలోపేత నియంత్రణ వ్యవస్థను కలిగి ఉన్నప్పటికీ. M2-F2 డ్రైడెన్ వద్ద పునర్న"&amp;"ిర్మించబడినప్పుడు మరియు M2-F3 ను పున es రూపకల్పన చేసినప్పుడు, నియంత్రణ లక్షణాలను మెరుగుపరచడానికి చిట్కా రెక్కల మధ్య కేంద్రీకృతమై అదనపు మూడవ నిలువు FIN తో ఇది సవరించబడింది. M2-F2/F3 హెవీవెయిట్, ఎంట్రీ-కాన్ఫిగరేషన్ లిఫ్టింగ్ బాడీలలో మొదటిది. పరిశోధనా పరీక్ష"&amp;" వాహనంగా దాని విజయవంతమైన అభివృద్ధి ఈ వాహనాల గురించి అనేక సాధారణ ప్రశ్నలకు సమాధానం ఇచ్చింది. [సైటేషన్ అవసరం] నుండి డేటా పోల్చదగిన పాత్ర, కాన్ఫిగరేషన్ మరియు ERA యొక్క సాధారణ లక్షణాల పనితీరు విమానం")</f>
        <v>నార్త్రోప్ M2-F2 అనేది నాసా యొక్క అమెస్ మరియు లాంగ్లీ పరిశోధనా కేంద్రాలలో అధ్యయనాల ఆధారంగా హెవీవెయిట్ లిఫ్టింగ్ బాడీ మరియు 1966 లో నార్త్రోప్ కార్పొరేషన్ చేత నిర్మించబడింది. డ్రైడెన్ యొక్క M2-F1 కార్యక్రమం యొక్క విజయం నాసా యొక్క అభివృద్ధికి మరియు రెండు హెవీవెయిట్ లిఫ్టింగ్ సంస్థల నిర్మాణానికి దారితీసింది నాసా యొక్క అమెస్ మరియు లాంగ్లీ పరిశోధనా కేంద్రాలలో అధ్యయనాలు-M2-F2 మరియు HL-10, రెండూ నార్త్రోప్ కార్పొరేషన్ చేత నిర్మించబడ్డాయి. "M" అనేది "మనుషులు" మరియు "F" ను "ఫ్లైట్" సంస్కరణను సూచిస్తుంది. "హెచ్ఎల్" "క్షితిజ సమాంతర ల్యాండింగ్" నుండి వస్తుంది మరియు 10 పదవ లిఫ్టింగ్ బాడీ మోడల్‌ను లాంగ్లీ దర్యాప్తు చేయడానికి. మార్చి 23, 1966 న, M2-F2 తన మొదటి బందీ విమానంలో సాధించింది-అంతటా B-52 క్యారియర్ విమానాలకు అటాచ్ చేయబడింది. M2-F2 యొక్క మొట్టమొదటి ఉచిత గ్లైడింగ్ ఫ్లైట్ జూలై 12, 1966 న మిల్టన్ ఓ. థాంప్సన్ పైలట్ చేయబడింది. అతన్ని బి -52 క్యారియర్ ఎయిర్క్రాఫ్ట్ యొక్క వింగ్ పైలాన్ నుండి 45,000 అడుగుల (14,000 మీ) ఎత్తులో తొలగించారు మరియు సుమారు 450 mph (720 కిమీ/గం; 390 kN) వేగంతో చేరుకున్నారు. శక్తితో కూడిన విమానాలు చేపట్టడానికి ముందు, గ్లైడ్ విమానాల శ్రేణిని నిర్వహించారు. మే 10, 1967 న, పదహారవ మరియు చివరి గ్లైడ్ ఫ్లైట్ విపత్తులో ముగిసింది, ఈ వాహనం ల్యాండింగ్ మీద సరస్సు మంచంలోకి దూసుకెళ్లింది. టెస్ట్ పైలట్ బ్రూస్ పీటర్సన్‌తో కంట్రోల్స్ వద్ద, M2-F2 పైలట్ ప్రేరిత డోలనం (PIO) తో సరస్సు మంచానికి దగ్గరగా ఉంది. ఈ సమస్య యొక్క ప్రధాన భాగంలో M2-F2 యొక్క రెక్కలు (ముఖ్యంగా విమానం యొక్క శరీరం) చాలా విమానాల కంటే తక్కువ రోల్ అధికారాన్ని ఉత్పత్తి చేస్తాయి. ఇది రోల్‌లోని విమానాన్ని నియంత్రించడానికి పైలట్‌కు తక్కువ శక్తి అందుబాటులో ఉంది. అతను దానిని అదుపులోకి తీసుకురావడానికి ప్రయత్నించడంతో వాహనం విమానంలో ప్రక్క నుండి ప్రక్కకు చుట్టబడింది. పీటర్సన్ కోలుకున్నాడు, కాని అప్పుడు ఒక రెస్క్యూ హెలికాప్టర్‌ను గమనించాడు, అది ఘర్షణ ముప్పుగా అనిపించింది. పరధ్యానంలో, పీటర్సన్ సరస్సు మంచం యొక్క గుర్తు తెలియని ప్రాంతానికి క్రాస్‌విండ్‌లో మళ్లించాడు, అక్కడ మార్గదర్శకత్వం లేకపోవడం వల్ల భూమిపై ఎత్తును నిర్ధారించడం చాలా కష్టం (సరస్సు బెడ్ రన్‌వేలో అందించిన గుర్తులు). [1] అదనపు లిఫ్ట్ అందించడానికి పీటర్సన్ ల్యాండింగ్ రాకెట్లను కాల్చాడు, కాని ల్యాండింగ్ గేర్ పూర్తిగా క్రిందికి మరియు లాక్ చేయబడటానికి ముందే అతను సరస్సు మంచం కొట్టాడు. M2-F2 ఆరుసార్లు చుట్టబడి, తలక్రిందులుగా విశ్రాంతి తీసుకుంది. వాహనం నుండి జే కింగ్ మరియు జోసెఫ్ హక్స్మాన్ చేత లాగబడిన పీటర్సన్ బేస్ ఆసుపత్రికి తరలించబడ్డారు, మార్చి ఎయిర్ ఫోర్స్ బేస్ హాస్పిటల్ మరియు తరువాత యుసిఎల్ఎ ఆసుపత్రికి బదిలీ చేయబడ్డారు. అతను స్టెఫిలోకాకల్ ఇన్ఫెక్షన్ కారణంగా కోలుకున్నాడు కాని అతని కుడి కంటిలో దృష్టిని కోల్పోయాడు. పీటర్సన్ యొక్క అద్భుతమైన క్రాష్ ల్యాండింగ్‌తో సహా M2-F2 ఫుటేజ్ యొక్క భాగాలు 1973 టెలివిజన్ సిరీస్ ది సిక్స్ మిలియన్ డాలర్ మ్యాన్ [2] కోసం ఉపయోగించబడ్డాయి, అయితే ఈ సిరీస్ యొక్క ప్రారంభ క్రెడిట్ల సమయంలో కొన్ని షాట్లు దాని క్యారియర్ విమానం నుండి విడుదలైన సమయంలో తరువాత HL-10 మోడల్‌ను చూపించాయి. , సవరించిన B-52. నలుగురు పైలట్లు దాని 16 గ్లైడ్ విమానాలలో M2-F2 ను ఎగరారు. వారు మిల్టన్ ఓ. థాంప్సన్ (ఐదు విమానాలు), బ్రూస్ పీటర్సన్ (మూడు విమానాలు), డాన్ సోర్లీ (మూడు విమానాలు) మరియు జెర్రీ జెంట్రీ (ఐదు విమానాలు). ఇది స్థిరత్వ బలోపేత నియంత్రణ వ్యవస్థను కలిగి ఉన్నప్పటికీ. M2-F2 డ్రైడెన్ వద్ద పునర్నిర్మించబడినప్పుడు మరియు M2-F3 ను పున es రూపకల్పన చేసినప్పుడు, నియంత్రణ లక్షణాలను మెరుగుపరచడానికి చిట్కా రెక్కల మధ్య కేంద్రీకృతమై అదనపు మూడవ నిలువు FIN తో ఇది సవరించబడింది. M2-F2/F3 హెవీవెయిట్, ఎంట్రీ-కాన్ఫిగరేషన్ లిఫ్టింగ్ బాడీలలో మొదటిది. పరిశోధనా పరీక్ష వాహనంగా దాని విజయవంతమైన అభివృద్ధి ఈ వాహనాల గురించి అనేక సాధారణ ప్రశ్నలకు సమాధానం ఇచ్చింది. [సైటేషన్ అవసరం] నుండి డేటా పోల్చదగిన పాత్ర, కాన్ఫిగరేషన్ మరియు ERA యొక్క సాధారణ లక్షణాల పనితీరు విమానం</v>
      </c>
      <c r="E23" s="1" t="s">
        <v>411</v>
      </c>
      <c r="F23" s="1" t="str">
        <f>IFERROR(__xludf.DUMMYFUNCTION("GOOGLETRANSLATE(E:E, ""en"", ""te"")"),"లిఫ్టింగ్ బాడీ టెక్నాలజీ ప్రదర్శనకారుడు")</f>
        <v>లిఫ్టింగ్ బాడీ టెక్నాలజీ ప్రదర్శనకారుడు</v>
      </c>
      <c r="G23" s="1" t="s">
        <v>412</v>
      </c>
      <c r="H23" s="1" t="str">
        <f>IFERROR(__xludf.DUMMYFUNCTION("GOOGLETRANSLATE(G:G, ""en"", ""te"")"),"నార్త్రోప్")</f>
        <v>నార్త్రోప్</v>
      </c>
      <c r="I23" s="2" t="s">
        <v>413</v>
      </c>
      <c r="M23" s="4">
        <v>24300.0</v>
      </c>
      <c r="O23" s="1">
        <v>1.0</v>
      </c>
      <c r="P23" s="1" t="s">
        <v>549</v>
      </c>
      <c r="Q23" s="1">
        <v>1.0</v>
      </c>
      <c r="R23" s="1" t="s">
        <v>550</v>
      </c>
      <c r="S23" s="1" t="s">
        <v>551</v>
      </c>
      <c r="T23" s="1" t="s">
        <v>552</v>
      </c>
      <c r="U23" s="1" t="s">
        <v>553</v>
      </c>
      <c r="V23" s="1" t="s">
        <v>554</v>
      </c>
      <c r="W23" s="1" t="s">
        <v>555</v>
      </c>
      <c r="X23" s="1" t="s">
        <v>556</v>
      </c>
      <c r="Y23" s="1" t="s">
        <v>557</v>
      </c>
      <c r="Z23" s="1" t="s">
        <v>558</v>
      </c>
      <c r="AA23" s="1" t="s">
        <v>559</v>
      </c>
      <c r="AB23" s="1" t="s">
        <v>560</v>
      </c>
      <c r="AC23" s="1" t="s">
        <v>561</v>
      </c>
      <c r="AD23" s="1" t="s">
        <v>418</v>
      </c>
      <c r="AE23" s="2" t="s">
        <v>419</v>
      </c>
      <c r="AF23" s="1" t="s">
        <v>562</v>
      </c>
      <c r="AG23" s="1" t="s">
        <v>563</v>
      </c>
      <c r="AJ23" s="1" t="s">
        <v>564</v>
      </c>
      <c r="AN23" s="1" t="s">
        <v>397</v>
      </c>
      <c r="AQ23" s="4">
        <v>24602.0</v>
      </c>
      <c r="BF23" s="1" t="s">
        <v>565</v>
      </c>
      <c r="BG23" s="1">
        <v>1.3</v>
      </c>
      <c r="BS23" s="1" t="s">
        <v>420</v>
      </c>
      <c r="BZ23" s="1" t="s">
        <v>566</v>
      </c>
    </row>
    <row r="24">
      <c r="A24" s="1" t="s">
        <v>567</v>
      </c>
      <c r="B24" s="1" t="str">
        <f>IFERROR(__xludf.DUMMYFUNCTION("GOOGLETRANSLATE(A:A, ""en"", ""te"")"),"పార్టెనావియా పే .68")</f>
        <v>పార్టెనావియా పే .68</v>
      </c>
      <c r="C24" s="1" t="s">
        <v>568</v>
      </c>
      <c r="D24" s="1" t="str">
        <f>IFERROR(__xludf.DUMMYFUNCTION("GOOGLETRANSLATE(C:C, ""en"", ""te"")"),"పార్ట్‌నేవియా పి .68, ఇప్పుడు వల్కానైర్ పి 68, లుయిగి పాస్కేల్ రూపొందించిన తేలికపాటి విమానం మరియు ప్రారంభంలో ఇటాలియన్ పార్టెనావియా నిర్మించింది. ఇది 25 మే 1970 న మొదటి విమానంలో సాధించింది, దాని రకం ధృవీకరణ 17 నవంబర్ 1971 న మంజూరు చేయబడింది మరియు 1998 లో వ"&amp;"ల్కానైర్‌కు బదిలీ చేయబడింది. అసలు ఆరు-సీట్ల హై-వింగ్ మోనోప్లేన్ ట్విన్ పిస్టన్ ఇంజిన్లచే శక్తిని పొందింది మరియు కాంతి రవాణా మరియు శిక్షణ కోసం ఉపయోగించబడుతుంది . P.68 పరిశీలకుడు ఒక పరిశీలన విమాన వేరియంట్, మరియు ఇది విస్తరించిన, 10/11-సీట్ల ట్విన్ టర్బోప్రా"&amp;"ప్ ఉత్పన్నంలో అభివృద్ధి చేయబడింది. P.68 విక్టర్ కోసం రకం ధృవీకరణ, ట్విన్ పిస్టన్ ఇంజిన్, స్థిర ట్రైసైకిల్ ల్యాండింగ్ గేర్‌తో హై వింగ్ మోనోప్లేన్ 22 జనవరి 1969 న వర్తించబడింది. [2] పార్టెనావియా P.68 ను ఆరు-సీట్ల కాంతి రవాణా మరియు రెండు 200 HP (149 kW) లైమి"&amp;"ంగ్ IO-360 ఇంజన్లతో నడిచే శిక్షకుడిగా రూపొందించబడింది, ఇది 25 మే 1970 న నేపుల్స్ వద్ద మొదటి విమానంలో చేసింది. [1] 9. దీనిని 7 డిసెంబర్ 1971 న FAA ఆమోదించింది. [3] 300 గం విమాన పరీక్షల తరువాత, మే 1972 లో నేపుల్స్ కాపోడిచినో విమానాశ్రయంలో నెలకు మూడు విమానాల"&amp;" చొప్పున కొత్త ప్లాంట్‌లో ఉత్పత్తి ప్రారంభం కానుంది. [4] ఇటలీలోని అర్జానోలో ఈ నమూనా నిర్మించబడింది, ఇటలీలోని కాసోరియాలోని కొత్త సౌకర్యాల వద్ద 14 ప్రీ-ప్రొడక్షన్ విమానాలతో ఉత్పత్తి ప్రారంభమైంది. పొడవైన, 9.35 మీ (30.68 అడుగులు) p.68b విక్టర్ సర్టిఫికేషన్ 18"&amp;" అక్టోబర్ 1973 న వర్తింపజేయబడింది మరియు 24 మే 1974 న 1960 కిలోల (4321 ఎల్బి) MTOW కోసం మంజూరు చేయబడింది. [2] దీని యూనిట్ ఖర్చు 1974 లో US $ 82,000 [5] (ఈ రోజు US $ 430000). కాక్‌పిట్‌లో ఎక్కువ స్థలాన్ని సృష్టించడానికి దీని ఫ్యూజ్‌లేజ్ పొడవుగా ఉంది. రెండూ "&amp;"p.68b మరియు 9.55 మీ (31.33 అడుగులు) పొడవు నుండి తీసుకోబడ్డాయి, p.68r విక్టర్ ముడుచుకునే ల్యాండింగ్ గేర్‌ను కలిగి ఉంది మరియు 31 జూలై 1978 న ధృవీకరించబడింది, అయితే P.68C ఒక ముక్కును కలిగి ఉంది, వాతావరణ రాడార్, పెద్ద ఇంధన ట్యాంకులు మరియు పెరిగిన బరువులు, మరి"&amp;"యు 23 జూలై 1979 న 1990 కిలోల (4387 పౌండ్లు) MTOW తో ధృవీకరించబడింది. P.68C-TC, 29 ఏప్రిల్ 1980 న ధృవీకరించబడింది, టర్బోచార్జ్ చేయబడింది, 210 HP (157 kW) లైమింగ్ TIO-360-C1A6D ఇంజన్లు. [2] 2021 లో, P.68C యొక్క అమర్చిన ధర US $ 1.19M, P.68R కి US $ 1.22M మరి"&amp;"యు P.68C-TC కి US $ 1.31M. [6] 9.43 మీ (30.94 అడుగులు) పొడవైన పి .68 పరిశీలకుడు, P.68B నుండి పారదర్శక ఫ్యూజ్‌లేజ్ ముక్కు, స్వీకరించబడిన వ్యవస్థలు మరియు పెద్ద ఇంధన ట్యాంకులతో ఉద్భవించింది, 12 జూన్ 1980 న ధృవీకరించబడింది. [2] చట్ట అమలు కోసం పరిశీలన విమానం మ"&amp;"ొదట్లో జర్మన్ స్పోర్టివియా-పుట్జర్ చేత ఇప్పటికే ఉన్న విమానాల మార్పిడులు. 9.15 మీ (30.02 అడుగులు) లాంగ్ పి. ""అబ్జర్వర్"", పెరిగిన బరువులు, వింగ్ చిట్కాలు మరియు సవరించిన వ్యవస్థలతో, మరియు 30 నవంబర్ 1989 న 2084 కిలోల (4594 lb) Mtow కోసం ధృవీకరించబడింది. GEA"&amp;"RAP68TP-600 ""వియాటర్"", రెండు 328 HP (245 kW) అల్లిసన్ 250-B17C టర్బోప్రోప్స్, 2850–3000 కిలోల (6283-6614 lb) Mtow ను కలిగి ఉంది మరియు 16 అక్టోబర్ 1986 న ధృవీకరించబడింది. 2021 లో, దాని అమర్చిన ధర $ 3.154 ఎం. 2] తొమ్మిది సీట్ల అభివృద్ధికి ఎరిటాలియా సహాయపడ"&amp;"ింది, ఈ నమూనా మొదట 1978 లో ముడుచుకున్న అండర్ క్యారేజీతో ఎగిరింది. కాసోరియా, నేపుల్స్ మరియు ఇప్పటికే పార్ట్‌నేవియా స్పేర్‌ల తయారీలో, వల్కానైర్ (అప్పుడు ఎయిర్ సమంటా) సర్టి రకాన్ని సొంతం చేసుకుంది ఏప్రిల్ 1998 లో ఎల్ 1.4 బిలియన్ (80 780,000) కోసం ఫికేట్, ఎయి"&amp;"ర్క్రాఫ్ట్ స్పేర్లు మరియు మిలన్లో పూర్వ ఉత్పత్తి కర్మాగారం. [8] ఈ రకం సర్టిఫికేట్ నవంబర్ 25 న బదిలీ చేయబడింది. [2] వల్కానైర్ పి. -Tc, p.68tc అబ్జర్వర్, p.68 అబ్జర్వర్ 2 మరియు AP68TP-600 వియాటర్. 19] సెప్టెంబర్ 11, 1983: టెక్సాస్‌లోని ప్లెయిన్‌వ్యూలో ఎయిర్"&amp;"‌షో సమయంలో విమానంలో ఏరోబాటిక్ ప్రదర్శనను ప్రదర్శిస్తూ p.68c, n29561. వీడియో యొక్క విశ్లేషణ విమానం రన్‌వేపై ఫ్లై-బై చేసినట్లు చూపించిందని, దాని VNE (వేగం, ఎప్పుడూ విజయవంతం కావడం) వేగాన్ని 27 నాట్లు మించిందని NTSB నివేదిక వెల్లడించింది. పైలట్ అప్పుడు సుమారు"&amp;" 8 డిగ్రీల పదునైన ముక్కు-అప్ పిచ్ మార్పును అమలు చేశాడు, ఇది విమానం యొక్క డైనమిక్ లోడ్ కారకాన్ని 8.3gs కు పెంచింది మరియు రెండు రెక్కలు రెండు ఇంజిన్ నాసెల్ల్‌కు వెలుపల ఉన్న ప్రధాన స్పార్‌లో విఫలమయ్యాయి, తరువాత విమానం నుండి వేరుగా ఉంటుంది, ఇది ప్రారంభమైంది, "&amp;"ఇది ప్రారంభమైంది, ఇది ప్రారంభమైంది తిప్పడం, వెనుక ఫ్యూజ్‌లేజ్ దాని క్యాబిన్ మరియు ఎంపెనేజ్ మధ్య దాని పొడవుతో మెలితిప్పడానికి కారణమవుతుంది. అప్పుడు విమానం ప్రేక్షకుల సమూహానికి మించి 250 అడుగుల తగ్గిపోయింది. [20] వల్కనైర్ బ్రోచర్ నుండి డేటా [9] సాధారణ లక్షణ"&amp;"ాలు ప్రదర్శన సముద్ర మట్టం")</f>
        <v>పార్ట్‌నేవియా పి .68, ఇప్పుడు వల్కానైర్ పి 68, లుయిగి పాస్కేల్ రూపొందించిన తేలికపాటి విమానం మరియు ప్రారంభంలో ఇటాలియన్ పార్టెనావియా నిర్మించింది. ఇది 25 మే 1970 న మొదటి విమానంలో సాధించింది, దాని రకం ధృవీకరణ 17 నవంబర్ 1971 న మంజూరు చేయబడింది మరియు 1998 లో వల్కానైర్‌కు బదిలీ చేయబడింది. అసలు ఆరు-సీట్ల హై-వింగ్ మోనోప్లేన్ ట్విన్ పిస్టన్ ఇంజిన్లచే శక్తిని పొందింది మరియు కాంతి రవాణా మరియు శిక్షణ కోసం ఉపయోగించబడుతుంది . P.68 పరిశీలకుడు ఒక పరిశీలన విమాన వేరియంట్, మరియు ఇది విస్తరించిన, 10/11-సీట్ల ట్విన్ టర్బోప్రాప్ ఉత్పన్నంలో అభివృద్ధి చేయబడింది. P.68 విక్టర్ కోసం రకం ధృవీకరణ, ట్విన్ పిస్టన్ ఇంజిన్, స్థిర ట్రైసైకిల్ ల్యాండింగ్ గేర్‌తో హై వింగ్ మోనోప్లేన్ 22 జనవరి 1969 న వర్తించబడింది. [2] పార్టెనావియా P.68 ను ఆరు-సీట్ల కాంతి రవాణా మరియు రెండు 200 HP (149 kW) లైమింగ్ IO-360 ఇంజన్లతో నడిచే శిక్షకుడిగా రూపొందించబడింది, ఇది 25 మే 1970 న నేపుల్స్ వద్ద మొదటి విమానంలో చేసింది. [1] 9. దీనిని 7 డిసెంబర్ 1971 న FAA ఆమోదించింది. [3] 300 గం విమాన పరీక్షల తరువాత, మే 1972 లో నేపుల్స్ కాపోడిచినో విమానాశ్రయంలో నెలకు మూడు విమానాల చొప్పున కొత్త ప్లాంట్‌లో ఉత్పత్తి ప్రారంభం కానుంది. [4] ఇటలీలోని అర్జానోలో ఈ నమూనా నిర్మించబడింది, ఇటలీలోని కాసోరియాలోని కొత్త సౌకర్యాల వద్ద 14 ప్రీ-ప్రొడక్షన్ విమానాలతో ఉత్పత్తి ప్రారంభమైంది. పొడవైన, 9.35 మీ (30.68 అడుగులు) p.68b విక్టర్ సర్టిఫికేషన్ 18 అక్టోబర్ 1973 న వర్తింపజేయబడింది మరియు 24 మే 1974 న 1960 కిలోల (4321 ఎల్బి) MTOW కోసం మంజూరు చేయబడింది. [2] దీని యూనిట్ ఖర్చు 1974 లో US $ 82,000 [5] (ఈ రోజు US $ 430000). కాక్‌పిట్‌లో ఎక్కువ స్థలాన్ని సృష్టించడానికి దీని ఫ్యూజ్‌లేజ్ పొడవుగా ఉంది. రెండూ p.68b మరియు 9.55 మీ (31.33 అడుగులు) పొడవు నుండి తీసుకోబడ్డాయి, p.68r విక్టర్ ముడుచుకునే ల్యాండింగ్ గేర్‌ను కలిగి ఉంది మరియు 31 జూలై 1978 న ధృవీకరించబడింది, అయితే P.68C ఒక ముక్కును కలిగి ఉంది, వాతావరణ రాడార్, పెద్ద ఇంధన ట్యాంకులు మరియు పెరిగిన బరువులు, మరియు 23 జూలై 1979 న 1990 కిలోల (4387 పౌండ్లు) MTOW తో ధృవీకరించబడింది. P.68C-TC, 29 ఏప్రిల్ 1980 న ధృవీకరించబడింది, టర్బోచార్జ్ చేయబడింది, 210 HP (157 kW) లైమింగ్ TIO-360-C1A6D ఇంజన్లు. [2] 2021 లో, P.68C యొక్క అమర్చిన ధర US $ 1.19M, P.68R కి US $ 1.22M మరియు P.68C-TC కి US $ 1.31M. [6] 9.43 మీ (30.94 అడుగులు) పొడవైన పి .68 పరిశీలకుడు, P.68B నుండి పారదర్శక ఫ్యూజ్‌లేజ్ ముక్కు, స్వీకరించబడిన వ్యవస్థలు మరియు పెద్ద ఇంధన ట్యాంకులతో ఉద్భవించింది, 12 జూన్ 1980 న ధృవీకరించబడింది. [2] చట్ట అమలు కోసం పరిశీలన విమానం మొదట్లో జర్మన్ స్పోర్టివియా-పుట్జర్ చేత ఇప్పటికే ఉన్న విమానాల మార్పిడులు. 9.15 మీ (30.02 అడుగులు) లాంగ్ పి. "అబ్జర్వర్", పెరిగిన బరువులు, వింగ్ చిట్కాలు మరియు సవరించిన వ్యవస్థలతో, మరియు 30 నవంబర్ 1989 న 2084 కిలోల (4594 lb) Mtow కోసం ధృవీకరించబడింది. GEARAP68TP-600 "వియాటర్", రెండు 328 HP (245 kW) అల్లిసన్ 250-B17C టర్బోప్రోప్స్, 2850–3000 కిలోల (6283-6614 lb) Mtow ను కలిగి ఉంది మరియు 16 అక్టోబర్ 1986 న ధృవీకరించబడింది. 2021 లో, దాని అమర్చిన ధర $ 3.154 ఎం. 2] తొమ్మిది సీట్ల అభివృద్ధికి ఎరిటాలియా సహాయపడింది, ఈ నమూనా మొదట 1978 లో ముడుచుకున్న అండర్ క్యారేజీతో ఎగిరింది. కాసోరియా, నేపుల్స్ మరియు ఇప్పటికే పార్ట్‌నేవియా స్పేర్‌ల తయారీలో, వల్కానైర్ (అప్పుడు ఎయిర్ సమంటా) సర్టి రకాన్ని సొంతం చేసుకుంది ఏప్రిల్ 1998 లో ఎల్ 1.4 బిలియన్ (80 780,000) కోసం ఫికేట్, ఎయిర్క్రాఫ్ట్ స్పేర్లు మరియు మిలన్లో పూర్వ ఉత్పత్తి కర్మాగారం. [8] ఈ రకం సర్టిఫికేట్ నవంబర్ 25 న బదిలీ చేయబడింది. [2] వల్కానైర్ పి. -Tc, p.68tc అబ్జర్వర్, p.68 అబ్జర్వర్ 2 మరియు AP68TP-600 వియాటర్. 19] సెప్టెంబర్ 11, 1983: టెక్సాస్‌లోని ప్లెయిన్‌వ్యూలో ఎయిర్‌షో సమయంలో విమానంలో ఏరోబాటిక్ ప్రదర్శనను ప్రదర్శిస్తూ p.68c, n29561. వీడియో యొక్క విశ్లేషణ విమానం రన్‌వేపై ఫ్లై-బై చేసినట్లు చూపించిందని, దాని VNE (వేగం, ఎప్పుడూ విజయవంతం కావడం) వేగాన్ని 27 నాట్లు మించిందని NTSB నివేదిక వెల్లడించింది. పైలట్ అప్పుడు సుమారు 8 డిగ్రీల పదునైన ముక్కు-అప్ పిచ్ మార్పును అమలు చేశాడు, ఇది విమానం యొక్క డైనమిక్ లోడ్ కారకాన్ని 8.3gs కు పెంచింది మరియు రెండు రెక్కలు రెండు ఇంజిన్ నాసెల్ల్‌కు వెలుపల ఉన్న ప్రధాన స్పార్‌లో విఫలమయ్యాయి, తరువాత విమానం నుండి వేరుగా ఉంటుంది, ఇది ప్రారంభమైంది, ఇది ప్రారంభమైంది, ఇది ప్రారంభమైంది తిప్పడం, వెనుక ఫ్యూజ్‌లేజ్ దాని క్యాబిన్ మరియు ఎంపెనేజ్ మధ్య దాని పొడవుతో మెలితిప్పడానికి కారణమవుతుంది. అప్పుడు విమానం ప్రేక్షకుల సమూహానికి మించి 250 అడుగుల తగ్గిపోయింది. [20] వల్కనైర్ బ్రోచర్ నుండి డేటా [9] సాధారణ లక్షణాలు ప్రదర్శన సముద్ర మట్టం</v>
      </c>
      <c r="E24" s="1" t="s">
        <v>569</v>
      </c>
      <c r="F24" s="1" t="str">
        <f>IFERROR(__xludf.DUMMYFUNCTION("GOOGLETRANSLATE(E:E, ""en"", ""te"")"),"కాంతి రవాణా")</f>
        <v>కాంతి రవాణా</v>
      </c>
      <c r="G24" s="1" t="s">
        <v>570</v>
      </c>
      <c r="H24" s="1" t="str">
        <f>IFERROR(__xludf.DUMMYFUNCTION("GOOGLETRANSLATE(G:G, ""en"", ""te"")"),"పార్టెనావియా వల్కానైర్")</f>
        <v>పార్టెనావియా వల్కానైర్</v>
      </c>
      <c r="I24" s="1" t="s">
        <v>571</v>
      </c>
      <c r="J24" s="1" t="s">
        <v>572</v>
      </c>
      <c r="K24" s="1" t="str">
        <f>IFERROR(__xludf.DUMMYFUNCTION("GOOGLETRANSLATE(J:J, ""en"", ""te"")"),"లుయిగి పాస్కేల్")</f>
        <v>లుయిగి పాస్కేల్</v>
      </c>
      <c r="L24" s="1" t="s">
        <v>573</v>
      </c>
      <c r="M24" s="1" t="s">
        <v>574</v>
      </c>
      <c r="O24" s="1" t="s">
        <v>575</v>
      </c>
      <c r="AB24" s="1" t="s">
        <v>576</v>
      </c>
      <c r="AR24" s="1" t="s">
        <v>577</v>
      </c>
      <c r="AX24" s="1" t="s">
        <v>578</v>
      </c>
      <c r="CA24" s="1" t="s">
        <v>579</v>
      </c>
    </row>
    <row r="25">
      <c r="A25" s="1" t="s">
        <v>580</v>
      </c>
      <c r="B25" s="1" t="str">
        <f>IFERROR(__xludf.DUMMYFUNCTION("GOOGLETRANSLATE(A:A, ""en"", ""te"")"),"తెల్లని మరుగుజ్జు")</f>
        <v>తెల్లని మరుగుజ్జు</v>
      </c>
      <c r="C25" s="1" t="s">
        <v>581</v>
      </c>
      <c r="D25" s="1" t="str">
        <f>IFERROR(__xludf.DUMMYFUNCTION("GOOGLETRANSLATE(C:C, ""en"", ""te"")"),"వైట్ డ్వార్ఫ్ ఒక మానవ శక్తితో కూడిన డైరిజిబుల్, ఇది అనేక ప్రపంచ రికార్డులను నెలకొల్పింది. వైట్ డ్వార్ఫ్ పైలట్ (మరియు ఇంజిన్) బ్రయాన్ అలెన్‌తో అనేక ప్రపంచ రికార్డులను సృష్టించింది. డైరిజిబుల్ టియర్‌డ్రాప్ ఆకారపు లిఫ్ట్ బ్యాగ్‌ను కలిగి ఉంది. అల్యూమినియం ఫ్య"&amp;"ూజ్‌లేజ్ అనేది ట్రస్ డిజైన్, ఇది పైన ఒకే పైలట్ సీటుతో గొలుసు నడిచే పషర్ ప్రొపెల్లర్‌తో చుక్కాని ముందు ఉంచబడింది. [1] తెల్ల మరగుజ్జు 8 గంటలు మరియు 50 నిమిషాల్లో 58.08 మైళ్ళు (93 కిమీ) ఎగురవేయబడింది. [2] ఎయిర్ &amp; స్పేస్ జనరల్ లక్షణాల నుండి డేటా")</f>
        <v>వైట్ డ్వార్ఫ్ ఒక మానవ శక్తితో కూడిన డైరిజిబుల్, ఇది అనేక ప్రపంచ రికార్డులను నెలకొల్పింది. వైట్ డ్వార్ఫ్ పైలట్ (మరియు ఇంజిన్) బ్రయాన్ అలెన్‌తో అనేక ప్రపంచ రికార్డులను సృష్టించింది. డైరిజిబుల్ టియర్‌డ్రాప్ ఆకారపు లిఫ్ట్ బ్యాగ్‌ను కలిగి ఉంది. అల్యూమినియం ఫ్యూజ్‌లేజ్ అనేది ట్రస్ డిజైన్, ఇది పైన ఒకే పైలట్ సీటుతో గొలుసు నడిచే పషర్ ప్రొపెల్లర్‌తో చుక్కాని ముందు ఉంచబడింది. [1] తెల్ల మరగుజ్జు 8 గంటలు మరియు 50 నిమిషాల్లో 58.08 మైళ్ళు (93 కిమీ) ఎగురవేయబడింది. [2] ఎయిర్ &amp; స్పేస్ జనరల్ లక్షణాల నుండి డేటా</v>
      </c>
      <c r="E25" s="1" t="s">
        <v>582</v>
      </c>
      <c r="F25" s="1" t="str">
        <f>IFERROR(__xludf.DUMMYFUNCTION("GOOGLETRANSLATE(E:E, ""en"", ""te"")"),"మానవ శక్తితో కూడిన డైరిజిబుల్")</f>
        <v>మానవ శక్తితో కూడిన డైరిజిబుల్</v>
      </c>
      <c r="J25" s="1" t="s">
        <v>583</v>
      </c>
      <c r="K25" s="1" t="str">
        <f>IFERROR(__xludf.DUMMYFUNCTION("GOOGLETRANSLATE(J:J, ""en"", ""te"")"),"వాట్సన్, అలెన్")</f>
        <v>వాట్సన్, అలెన్</v>
      </c>
      <c r="Q25" s="1">
        <v>1.0</v>
      </c>
      <c r="R25" s="1" t="s">
        <v>584</v>
      </c>
      <c r="X25" s="1" t="s">
        <v>585</v>
      </c>
      <c r="AB25" s="1" t="s">
        <v>586</v>
      </c>
      <c r="AK25" s="1" t="s">
        <v>587</v>
      </c>
      <c r="AN25" s="1" t="s">
        <v>397</v>
      </c>
      <c r="CB25" s="1" t="s">
        <v>588</v>
      </c>
    </row>
    <row r="26">
      <c r="A26" s="1" t="s">
        <v>589</v>
      </c>
      <c r="B26" s="1" t="str">
        <f>IFERROR(__xludf.DUMMYFUNCTION("GOOGLETRANSLATE(A:A, ""en"", ""te"")"),"AVIA BH-23")</f>
        <v>AVIA BH-23</v>
      </c>
      <c r="C26" s="1" t="s">
        <v>590</v>
      </c>
      <c r="D26" s="1" t="str">
        <f>IFERROR(__xludf.DUMMYFUNCTION("GOOGLETRANSLATE(C:C, ""en"", ""te"")"),"AVIA BH-23 అనేది 1926 లో చెకోస్లోవేకియాలో నిర్మించిన ఒక ప్రోటోటైప్ నైట్ ఫైటర్ విమానం. ఈ డిజైన్ BH-21 డే ఫైటర్ నుండి తీసుకోబడింది, BH-22 శిక్షకుడికి చేసిన నిర్మాణాత్మక మార్పులను కలిగి ఉంది మరియు ఈ రకాన్ని మొదట BH-22N గా నియమించారు. సెర్చ్ లైట్లు మరియు ఇతర "&amp;"రాత్రి ఎగిరే పరికరాలు జోడించబడ్డాయి, కాని చెకోస్లోవాక్ వైమానిక దళం ఈ ప్రాజెక్ట్ పట్ల ఆసక్తి చూపలేదు మరియు అమ్మకం లేదు. సాధారణ లక్షణాలు పనితీరు సంబంధిత అభివృద్ధి")</f>
        <v>AVIA BH-23 అనేది 1926 లో చెకోస్లోవేకియాలో నిర్మించిన ఒక ప్రోటోటైప్ నైట్ ఫైటర్ విమానం. ఈ డిజైన్ BH-21 డే ఫైటర్ నుండి తీసుకోబడింది, BH-22 శిక్షకుడికి చేసిన నిర్మాణాత్మక మార్పులను కలిగి ఉంది మరియు ఈ రకాన్ని మొదట BH-22N గా నియమించారు. సెర్చ్ లైట్లు మరియు ఇతర రాత్రి ఎగిరే పరికరాలు జోడించబడ్డాయి, కాని చెకోస్లోవాక్ వైమానిక దళం ఈ ప్రాజెక్ట్ పట్ల ఆసక్తి చూపలేదు మరియు అమ్మకం లేదు. సాధారణ లక్షణాలు పనితీరు సంబంధిత అభివృద్ధి</v>
      </c>
      <c r="E26" s="1" t="s">
        <v>591</v>
      </c>
      <c r="F26" s="1" t="str">
        <f>IFERROR(__xludf.DUMMYFUNCTION("GOOGLETRANSLATE(E:E, ""en"", ""te"")"),"మిలిటరీ ట్రైనర్")</f>
        <v>మిలిటరీ ట్రైనర్</v>
      </c>
      <c r="G26" s="1" t="s">
        <v>233</v>
      </c>
      <c r="H26" s="1" t="str">
        <f>IFERROR(__xludf.DUMMYFUNCTION("GOOGLETRANSLATE(G:G, ""en"", ""te"")"),"ఏవియా")</f>
        <v>ఏవియా</v>
      </c>
      <c r="I26" s="2" t="s">
        <v>234</v>
      </c>
      <c r="J26" s="1" t="s">
        <v>235</v>
      </c>
      <c r="K26" s="1" t="str">
        <f>IFERROR(__xludf.DUMMYFUNCTION("GOOGLETRANSLATE(J:J, ""en"", ""te"")"),"పావెల్ బెనెస్ మరియు మిరోస్లావ్ హజ్న్")</f>
        <v>పావెల్ బెనెస్ మరియు మిరోస్లావ్ హజ్న్</v>
      </c>
      <c r="L26" s="1" t="s">
        <v>236</v>
      </c>
      <c r="M26" s="1">
        <v>1926.0</v>
      </c>
      <c r="O26" s="1">
        <v>2.0</v>
      </c>
      <c r="Q26" s="1" t="s">
        <v>592</v>
      </c>
      <c r="R26" s="1" t="s">
        <v>593</v>
      </c>
      <c r="S26" s="1" t="s">
        <v>594</v>
      </c>
      <c r="T26" s="1" t="s">
        <v>595</v>
      </c>
      <c r="U26" s="1" t="s">
        <v>596</v>
      </c>
      <c r="V26" s="1" t="s">
        <v>597</v>
      </c>
      <c r="W26" s="1" t="s">
        <v>598</v>
      </c>
      <c r="X26" s="1" t="s">
        <v>599</v>
      </c>
      <c r="Y26" s="1" t="s">
        <v>600</v>
      </c>
    </row>
    <row r="27">
      <c r="A27" s="1" t="s">
        <v>601</v>
      </c>
      <c r="B27" s="1" t="str">
        <f>IFERROR(__xludf.DUMMYFUNCTION("GOOGLETRANSLATE(A:A, ""en"", ""te"")"),"కామోవ్ కా -137")</f>
        <v>కామోవ్ కా -137</v>
      </c>
      <c r="C27" s="1" t="s">
        <v>602</v>
      </c>
      <c r="D27" s="1" t="str">
        <f>IFERROR(__xludf.DUMMYFUNCTION("GOOGLETRANSLATE(C:C, ""en"", ""te"")"),"కామోవ్ కెఎ -137, గతంలో నియమించబడిన MBVK-137, ఇది అనేక పాత్రల కోసం రూపొందించిన మానవరహిత బహుళార్ధసాధక హెలికాప్టర్, వీటిలో నిఘా, పెట్రోల్, పోలీసు మరియు పర్యావరణ శాస్త్రం, అత్యవసర పరిస్థితి మరియు డేటా ప్రసారం. KA-137 యొక్క మూడు వెర్షన్లు తయారు చేయబడ్డాయి-ఒక ఓ"&amp;"డ ఆధారిత, ఒక ఆటోమొబైల్ ఆధారిత, మరియు మరొకటి KA-32 హెలికాప్టర్ చేత తీసుకువెళ్లారు. ఈ విమానం పిస్టన్ ఇంజిన్‌ను ఉపయోగిస్తుంది, ఏకాక్షక-రోటర్ వ్యవస్థను నడుపుతుంది మరియు నాలుగు-లెగ్ లీఫ్-స్ప్రింగ్ ల్యాండింగ్ గేర్‌తో టైలెస్, గోళ ఆకారపు ఫ్యూజ్‌లేజ్‌ను కలిగి ఉంటు"&amp;"ంది. సెన్సార్లు మరియు ఇతర పరికరాలు ప్రత్యేక పరికరాల కంపార్ట్మెంట్లో ఉన్నాయి. సాధారణ లక్షణాల పనితీరు VRT 300 1990 ల విమానంలో ఈ వ్యాసం ఒక స్టబ్. మీరు వికీపీడియాను విస్తరించడం ద్వారా సహాయపడవచ్చు. మానవరహిత వైమానిక వాహనంపై ఈ వ్యాసం ఒక స్టబ్. వికీపీడియా విస్తరి"&amp;"ంచడం ద్వారా మీరు సహాయపడవచ్చు.")</f>
        <v>కామోవ్ కెఎ -137, గతంలో నియమించబడిన MBVK-137, ఇది అనేక పాత్రల కోసం రూపొందించిన మానవరహిత బహుళార్ధసాధక హెలికాప్టర్, వీటిలో నిఘా, పెట్రోల్, పోలీసు మరియు పర్యావరణ శాస్త్రం, అత్యవసర పరిస్థితి మరియు డేటా ప్రసారం. KA-137 యొక్క మూడు వెర్షన్లు తయారు చేయబడ్డాయి-ఒక ఓడ ఆధారిత, ఒక ఆటోమొబైల్ ఆధారిత, మరియు మరొకటి KA-32 హెలికాప్టర్ చేత తీసుకువెళ్లారు. ఈ విమానం పిస్టన్ ఇంజిన్‌ను ఉపయోగిస్తుంది, ఏకాక్షక-రోటర్ వ్యవస్థను నడుపుతుంది మరియు నాలుగు-లెగ్ లీఫ్-స్ప్రింగ్ ల్యాండింగ్ గేర్‌తో టైలెస్, గోళ ఆకారపు ఫ్యూజ్‌లేజ్‌ను కలిగి ఉంటుంది. సెన్సార్లు మరియు ఇతర పరికరాలు ప్రత్యేక పరికరాల కంపార్ట్మెంట్లో ఉన్నాయి. సాధారణ లక్షణాల పనితీరు VRT 300 1990 ల విమానంలో ఈ వ్యాసం ఒక స్టబ్. మీరు వికీపీడియాను విస్తరించడం ద్వారా సహాయపడవచ్చు. మానవరహిత వైమానిక వాహనంపై ఈ వ్యాసం ఒక స్టబ్. వికీపీడియా విస్తరించడం ద్వారా మీరు సహాయపడవచ్చు.</v>
      </c>
      <c r="E27" s="1" t="s">
        <v>603</v>
      </c>
      <c r="F27" s="1" t="str">
        <f>IFERROR(__xludf.DUMMYFUNCTION("GOOGLETRANSLATE(E:E, ""en"", ""te"")"),"మానవరహిత వైమానిక వాహనం")</f>
        <v>మానవరహిత వైమానిక వాహనం</v>
      </c>
      <c r="G27" s="1" t="s">
        <v>604</v>
      </c>
      <c r="H27" s="1" t="str">
        <f>IFERROR(__xludf.DUMMYFUNCTION("GOOGLETRANSLATE(G:G, ""en"", ""te"")"),"కామోవ్")</f>
        <v>కామోవ్</v>
      </c>
      <c r="I27" s="2" t="s">
        <v>605</v>
      </c>
      <c r="M27" s="1">
        <v>1998.0</v>
      </c>
      <c r="Q27" s="1" t="s">
        <v>606</v>
      </c>
      <c r="T27" s="1" t="s">
        <v>607</v>
      </c>
      <c r="W27" s="1" t="s">
        <v>608</v>
      </c>
      <c r="X27" s="1" t="s">
        <v>609</v>
      </c>
      <c r="Y27" s="1" t="s">
        <v>610</v>
      </c>
      <c r="Z27" s="1" t="s">
        <v>611</v>
      </c>
      <c r="AA27" s="1" t="s">
        <v>612</v>
      </c>
      <c r="AB27" s="1" t="s">
        <v>613</v>
      </c>
      <c r="AO27" s="1" t="s">
        <v>443</v>
      </c>
      <c r="AY27" s="1" t="s">
        <v>614</v>
      </c>
      <c r="BS27" s="1" t="s">
        <v>615</v>
      </c>
      <c r="CC27" s="1" t="s">
        <v>616</v>
      </c>
      <c r="CD27" s="1" t="s">
        <v>617</v>
      </c>
      <c r="CE27" s="1" t="s">
        <v>618</v>
      </c>
    </row>
    <row r="28">
      <c r="A28" s="1" t="s">
        <v>619</v>
      </c>
      <c r="B28" s="1" t="str">
        <f>IFERROR(__xludf.DUMMYFUNCTION("GOOGLETRANSLATE(A:A, ""en"", ""te"")"),"ఉట్వా 213 విహోర్")</f>
        <v>ఉట్వా 213 విహోర్</v>
      </c>
      <c r="C28" s="1" t="s">
        <v>620</v>
      </c>
      <c r="D28" s="1" t="str">
        <f>IFERROR(__xludf.DUMMYFUNCTION("GOOGLETRANSLATE(C:C, ""en"", ""te"")"),"UTVA 213 విహోర్ 1940 ల చివరలో యుగోస్లేవియన్ రెండు-సీట్ల అధునాతన శిక్షకుడు. [1] యుగోస్లావ్ స్టేట్ ఫ్యాక్టరీ రూపకల్పన చేసి నిర్మించిన, టైప్ 213 మొట్టమొదట 1949 లో ఎగురవేయబడింది, ఇది 520 హెచ్‌పి (388 కిలోవాట్ ప్రోటోటైప్‌లో సాంప్రదాయిక ల్యాండింగ్ గేర్ ఉంది, ఇద"&amp;"ి ముందుకు సాగింది, రెండవ ప్రోటోటైప్ మరియు ఉత్పత్తి విమానం విస్తృత ట్రాక్ మెయిన్ గేర్‌ను కలిగి ఉంది, అది లోపలికి ఉపసంహరించుకుంది. [1] ఇది పొడవైన మెరుస్తున్న పందిరి కింద బోధకుడు మరియు విద్యార్థికి జతచేయబడిన కాక్‌పిట్ కలిగి ఉంది. [1] శిక్షణ కోసం విహోర్ రెండు"&amp;" ఫార్వర్డ్ ఫేసింగ్ మెషిన్ గన్స్ కలిగి ఉంది మరియు 100 కిలోల బాంబులను తీసుకువెళుతుంది. [1] 1957 లో మెరుగైన రేడియల్ ఇంజిన్ వేరియంట్ టైప్ 522 గా ప్రవేశించింది. [1] సెర్బియాలోని బెల్గ్రేడ్, యుగోస్లావ్ ఏవియేషన్ మ్యూజియంలో ఒక విమానం ప్రదర్శనలో ఉంది. జేన్ యొక్క అ"&amp;"న్ని ప్రపంచ విమానాల నుండి డేటా 1956–57 [2] సాధారణ లక్షణాలు పనితీరు ఆయుధ సంబంధిత అభివృద్ధి")</f>
        <v>UTVA 213 విహోర్ 1940 ల చివరలో యుగోస్లేవియన్ రెండు-సీట్ల అధునాతన శిక్షకుడు. [1] యుగోస్లావ్ స్టేట్ ఫ్యాక్టరీ రూపకల్పన చేసి నిర్మించిన, టైప్ 213 మొట్టమొదట 1949 లో ఎగురవేయబడింది, ఇది 520 హెచ్‌పి (388 కిలోవాట్ ప్రోటోటైప్‌లో సాంప్రదాయిక ల్యాండింగ్ గేర్ ఉంది, ఇది ముందుకు సాగింది, రెండవ ప్రోటోటైప్ మరియు ఉత్పత్తి విమానం విస్తృత ట్రాక్ మెయిన్ గేర్‌ను కలిగి ఉంది, అది లోపలికి ఉపసంహరించుకుంది. [1] ఇది పొడవైన మెరుస్తున్న పందిరి కింద బోధకుడు మరియు విద్యార్థికి జతచేయబడిన కాక్‌పిట్ కలిగి ఉంది. [1] శిక్షణ కోసం విహోర్ రెండు ఫార్వర్డ్ ఫేసింగ్ మెషిన్ గన్స్ కలిగి ఉంది మరియు 100 కిలోల బాంబులను తీసుకువెళుతుంది. [1] 1957 లో మెరుగైన రేడియల్ ఇంజిన్ వేరియంట్ టైప్ 522 గా ప్రవేశించింది. [1] సెర్బియాలోని బెల్గ్రేడ్, యుగోస్లావ్ ఏవియేషన్ మ్యూజియంలో ఒక విమానం ప్రదర్శనలో ఉంది. జేన్ యొక్క అన్ని ప్రపంచ విమానాల నుండి డేటా 1956–57 [2] సాధారణ లక్షణాలు పనితీరు ఆయుధ సంబంధిత అభివృద్ధి</v>
      </c>
      <c r="E28" s="1" t="s">
        <v>621</v>
      </c>
      <c r="F28" s="1" t="str">
        <f>IFERROR(__xludf.DUMMYFUNCTION("GOOGLETRANSLATE(E:E, ""en"", ""te"")"),"అధునాతన సైనిక శిక్షకుడు")</f>
        <v>అధునాతన సైనిక శిక్షకుడు</v>
      </c>
      <c r="J28" s="1" t="s">
        <v>622</v>
      </c>
      <c r="K28" s="1" t="str">
        <f>IFERROR(__xludf.DUMMYFUNCTION("GOOGLETRANSLATE(J:J, ""en"", ""te"")"),"ప్రభుత్వ కర్మాగారాలు")</f>
        <v>ప్రభుత్వ కర్మాగారాలు</v>
      </c>
      <c r="M28" s="1">
        <v>1949.0</v>
      </c>
      <c r="N28" s="1">
        <v>1952.0</v>
      </c>
      <c r="O28" s="1">
        <v>196.0</v>
      </c>
      <c r="Q28" s="1">
        <v>2.0</v>
      </c>
      <c r="R28" s="1" t="s">
        <v>623</v>
      </c>
      <c r="S28" s="1" t="s">
        <v>624</v>
      </c>
      <c r="T28" s="1" t="s">
        <v>625</v>
      </c>
      <c r="W28" s="1" t="s">
        <v>626</v>
      </c>
      <c r="X28" s="1" t="s">
        <v>627</v>
      </c>
      <c r="Y28" s="1" t="s">
        <v>628</v>
      </c>
      <c r="AA28" s="1" t="s">
        <v>629</v>
      </c>
      <c r="AB28" s="1" t="s">
        <v>630</v>
      </c>
      <c r="AD28" s="1" t="s">
        <v>631</v>
      </c>
      <c r="AH28" s="1" t="s">
        <v>632</v>
      </c>
      <c r="AI28" s="1" t="s">
        <v>633</v>
      </c>
      <c r="AM28" s="1" t="s">
        <v>634</v>
      </c>
      <c r="AN28" s="1" t="s">
        <v>635</v>
      </c>
      <c r="AQ28" s="1">
        <v>1961.0</v>
      </c>
      <c r="AR28" s="1" t="s">
        <v>636</v>
      </c>
      <c r="AT28" s="1" t="s">
        <v>637</v>
      </c>
      <c r="BT28" s="1" t="s">
        <v>638</v>
      </c>
      <c r="CF28" s="1" t="s">
        <v>639</v>
      </c>
    </row>
    <row r="29">
      <c r="A29" s="1" t="s">
        <v>640</v>
      </c>
      <c r="B29" s="1" t="str">
        <f>IFERROR(__xludf.DUMMYFUNCTION("GOOGLETRANSLATE(A:A, ""en"", ""te"")"),"MIL MI-30")</f>
        <v>MIL MI-30</v>
      </c>
      <c r="C29" s="1" t="s">
        <v>641</v>
      </c>
      <c r="D29" s="1" t="str">
        <f>IFERROR(__xludf.DUMMYFUNCTION("GOOGLETRANSLATE(C:C, ""en"", ""te"")"),"MIL MI-30 (వింటోప్లాన్ అని కూడా పిలుస్తారు) 1972 లో ఉద్భవించిన ఒక ప్రయోగాత్మక రష్యన్ విమానం/హెలికాప్టర్. MIL MI-30 వింటోప్లాన్ ఒక రవాణా విమానం, ఇది 19 మంది ప్రయాణీకులు లేదా రెండు టన్నుల సరుకులను కలిగి ఉంటుంది; MI-8 మరియు MI-17 హెలికాప్టర్లను భర్తీ చేయడం ద"&amp;"ీని ఉద్దేశ్యం. నిలువు టేకాఫ్ మరియు సాధారణ విమానం లాగా ఎగురుతున్న సామర్థ్యంతో, MIL MI-30 పాత మోడళ్లపై స్పష్టమైన ప్రయోజనాన్ని కలిగి ఉంది. [1] మొట్టమొదటి నైక్రప్నీషీ టిల్ట్ రోటర్ విమాన కంపెనీలు 1940 లలో అమల్లోకి వచ్చాయి; వింటోప్లాన్ ప్రాజెక్ట్ మొదటి అభివృద్ధ"&amp;"ి తరువాత కొన్ని సంవత్సరాల తరువాత ఈ కంపెనీలు తీసుకున్నారు మరియు కొనసాగించారు. [2] సోవియట్ హెలికాప్టర్ బిల్డర్ల కోసం, కన్వర్టి-ఎయిర్‌క్రాఫ్ట్ యొక్క కల వారు పరీక్షించాలనుకున్న సందేహాస్పద కల. 1980 ల ప్రారంభంలో, శాస్త్రవేత్తలు మరియు హెలికాప్టర్ డిజైనర్లు ఈ సంక"&amp;"్లిష్ట విమానాల కోసం ఒక డిజైన్ మరియు అనేక లేఅవుట్లను సమీకరించారు, MIL MI-30 వింటోప్లాన్ యొక్క అసలు రూపకల్పన నాలుగు-బ్లేడెడ్ ప్రొపెల్లర్‌తో టీవీ 3-117 టర్బో షాఫ్ట్ ఇంజిన్‌ను ఉపయోగించాలని భావించారు. ప్రతి రెక్కపై రోటర్; MIL MI-30 యొక్క అసలు రూపకల్పనకు అనేక స"&amp;"మస్యలు ఉన్నాయి: ఏరోలాస్టిసిటీ, డైనమిక్స్ ఆఫ్ కన్స్ట్రక్షన్, కన్వర్టర్ ఉపకరణాలు, ఏరోడైనమిక్స్ మరియు ఫ్లైట్ డైనమిక్స్. [1] వింటోప్లాన్ అనేక విభిన్న నమూనాలు మరియు లేఅవుట్ల ద్వారా వెళ్ళింది, 2 ఇంజన్లను 3–4 ఇంజిన్‌లకు మరియు తిరిగి 2 ఇంజిన్‌లకు మార్చింది. [3] 1"&amp;"981 లో, మిల్ మి -30 వింటోప్లాన్ అభివృద్ధిపై డిక్రీ యొక్క సమస్య కస్టమర్ మరియు సంస్థలకు మ్యాప్‌లో ఒక ప్రతిపాదన చేసింది, పదాల తరువాత, మిలటరీ వింటోప్లాన్‌ను ఆమోదించింది, కాని పెద్ద, శక్తివంతమైన ఇంజన్లను కోరుకుంది. [2] అభివృద్ధిలో బరువు సామర్థ్యం 3–5 టన్నులకు "&amp;"పెంచబడింది, మరియు ప్రయాణీకుల పరిమితిని 32 కి పెంచారు. [3] 1986-1995లో, MIL MI-30 ను ఆయుధాల కార్యక్రమంలో చేర్చారు, అయితే సోవియట్ యూనియన్ మరియు ఎకనామిక్స్ పతనం కారణంగా, MIL MI-30 సాంకేతిక పరిజ్ఞానం యొక్క కొత్త యుగంలో బయటపడలేదు. [1] వింటోప్లాన్ మిల్ మి -30 1"&amp;"989 నుండి 1995 వరకు సోవియట్ యూనియన్‌లో 5 సంవత్సరాల ప్రణాళికలో చేర్చబడింది, ఈ వాహనం 1996 లో సేవలోకి ప్రవేశించగలిగింది. గత సంవత్సరంలో, సోవియట్ యూనియన్‌లో OKB నిపుణులు మూడు వేర్వేరు నమూనాలను రూపొందించారు MIL MI-30, ఒక్కొక్కటి ప్రత్యేకమైన డిజైన్లు- MI-30 లు, "&amp;"MI-30D, మరియు MI-30L. [1] 2015 లో రష్యాలో మానవరహిత టిల్ట్రోటర్ ప్రాజెక్ట్ ప్రదర్శించబడింది మరియు మొదటి ఫ్లైట్ 2016 ప్రారంభంలో జరిగింది. [4] [5] 1970 ల విమానంలో ఈ వ్యాసం ఒక స్టబ్. వికీపీడియా విస్తరించడం ద్వారా మీరు సహాయపడవచ్చు.")</f>
        <v>MIL MI-30 (వింటోప్లాన్ అని కూడా పిలుస్తారు) 1972 లో ఉద్భవించిన ఒక ప్రయోగాత్మక రష్యన్ విమానం/హెలికాప్టర్. MIL MI-30 వింటోప్లాన్ ఒక రవాణా విమానం, ఇది 19 మంది ప్రయాణీకులు లేదా రెండు టన్నుల సరుకులను కలిగి ఉంటుంది; MI-8 మరియు MI-17 హెలికాప్టర్లను భర్తీ చేయడం దీని ఉద్దేశ్యం. నిలువు టేకాఫ్ మరియు సాధారణ విమానం లాగా ఎగురుతున్న సామర్థ్యంతో, MIL MI-30 పాత మోడళ్లపై స్పష్టమైన ప్రయోజనాన్ని కలిగి ఉంది. [1] మొట్టమొదటి నైక్రప్నీషీ టిల్ట్ రోటర్ విమాన కంపెనీలు 1940 లలో అమల్లోకి వచ్చాయి; వింటోప్లాన్ ప్రాజెక్ట్ మొదటి అభివృద్ధి తరువాత కొన్ని సంవత్సరాల తరువాత ఈ కంపెనీలు తీసుకున్నారు మరియు కొనసాగించారు. [2] సోవియట్ హెలికాప్టర్ బిల్డర్ల కోసం, కన్వర్టి-ఎయిర్‌క్రాఫ్ట్ యొక్క కల వారు పరీక్షించాలనుకున్న సందేహాస్పద కల. 1980 ల ప్రారంభంలో, శాస్త్రవేత్తలు మరియు హెలికాప్టర్ డిజైనర్లు ఈ సంక్లిష్ట విమానాల కోసం ఒక డిజైన్ మరియు అనేక లేఅవుట్లను సమీకరించారు, MIL MI-30 వింటోప్లాన్ యొక్క అసలు రూపకల్పన నాలుగు-బ్లేడెడ్ ప్రొపెల్లర్‌తో టీవీ 3-117 టర్బో షాఫ్ట్ ఇంజిన్‌ను ఉపయోగించాలని భావించారు. ప్రతి రెక్కపై రోటర్; MIL MI-30 యొక్క అసలు రూపకల్పనకు అనేక సమస్యలు ఉన్నాయి: ఏరోలాస్టిసిటీ, డైనమిక్స్ ఆఫ్ కన్స్ట్రక్షన్, కన్వర్టర్ ఉపకరణాలు, ఏరోడైనమిక్స్ మరియు ఫ్లైట్ డైనమిక్స్. [1] వింటోప్లాన్ అనేక విభిన్న నమూనాలు మరియు లేఅవుట్ల ద్వారా వెళ్ళింది, 2 ఇంజన్లను 3–4 ఇంజిన్‌లకు మరియు తిరిగి 2 ఇంజిన్‌లకు మార్చింది. [3] 1981 లో, మిల్ మి -30 వింటోప్లాన్ అభివృద్ధిపై డిక్రీ యొక్క సమస్య కస్టమర్ మరియు సంస్థలకు మ్యాప్‌లో ఒక ప్రతిపాదన చేసింది, పదాల తరువాత, మిలటరీ వింటోప్లాన్‌ను ఆమోదించింది, కాని పెద్ద, శక్తివంతమైన ఇంజన్లను కోరుకుంది. [2] అభివృద్ధిలో బరువు సామర్థ్యం 3–5 టన్నులకు పెంచబడింది, మరియు ప్రయాణీకుల పరిమితిని 32 కి పెంచారు. [3] 1986-1995లో, MIL MI-30 ను ఆయుధాల కార్యక్రమంలో చేర్చారు, అయితే సోవియట్ యూనియన్ మరియు ఎకనామిక్స్ పతనం కారణంగా, MIL MI-30 సాంకేతిక పరిజ్ఞానం యొక్క కొత్త యుగంలో బయటపడలేదు. [1] వింటోప్లాన్ మిల్ మి -30 1989 నుండి 1995 వరకు సోవియట్ యూనియన్‌లో 5 సంవత్సరాల ప్రణాళికలో చేర్చబడింది, ఈ వాహనం 1996 లో సేవలోకి ప్రవేశించగలిగింది. గత సంవత్సరంలో, సోవియట్ యూనియన్‌లో OKB నిపుణులు మూడు వేర్వేరు నమూనాలను రూపొందించారు MIL MI-30, ఒక్కొక్కటి ప్రత్యేకమైన డిజైన్లు- MI-30 లు, MI-30D, మరియు MI-30L. [1] 2015 లో రష్యాలో మానవరహిత టిల్ట్రోటర్ ప్రాజెక్ట్ ప్రదర్శించబడింది మరియు మొదటి ఫ్లైట్ 2016 ప్రారంభంలో జరిగింది. [4] [5] 1970 ల విమానంలో ఈ వ్యాసం ఒక స్టబ్. వికీపీడియా విస్తరించడం ద్వారా మీరు సహాయపడవచ్చు.</v>
      </c>
      <c r="E29" s="1" t="s">
        <v>642</v>
      </c>
      <c r="F29" s="1" t="str">
        <f>IFERROR(__xludf.DUMMYFUNCTION("GOOGLETRANSLATE(E:E, ""en"", ""te"")"),"కన్వర్టిప్లేన్ (హైబ్రిడ్ విమానం / హెలికాప్టర్)")</f>
        <v>కన్వర్టిప్లేన్ (హైబ్రిడ్ విమానం / హెలికాప్టర్)</v>
      </c>
      <c r="G29" s="1" t="s">
        <v>643</v>
      </c>
      <c r="H29" s="1" t="str">
        <f>IFERROR(__xludf.DUMMYFUNCTION("GOOGLETRANSLATE(G:G, ""en"", ""te"")"),"మిల్")</f>
        <v>మిల్</v>
      </c>
      <c r="I29" s="2" t="s">
        <v>644</v>
      </c>
      <c r="AN29" s="1" t="s">
        <v>645</v>
      </c>
      <c r="BT29" s="2" t="s">
        <v>646</v>
      </c>
    </row>
    <row r="30">
      <c r="A30" s="1" t="s">
        <v>647</v>
      </c>
      <c r="B30" s="1" t="str">
        <f>IFERROR(__xludf.DUMMYFUNCTION("GOOGLETRANSLATE(A:A, ""en"", ""te"")"),"హాకర్ డానెకాక్")</f>
        <v>హాకర్ డానెకాక్</v>
      </c>
      <c r="C30" s="1" t="s">
        <v>648</v>
      </c>
      <c r="D30" s="1" t="str">
        <f>IFERROR(__xludf.DUMMYFUNCTION("GOOGLETRANSLATE(C:C, ""en"", ""te"")"),"డానిష్ వైమానిక దళం మరియు నావికాదళ సేవ కోసం హాకర్ డాన్‌కాక్ బిప్‌లేన్ హాకర్ వుడ్‌కాక్ నుండి అభివృద్ధి చేయబడింది. 1925 లో డానిష్ ప్రభుత్వం హాకర్‌కు తెలియజేసిన హాకర్‌కు వారు వుడ్‌కాక్ మాదిరిగానే మూడు విమానాలను ఆదేశిస్తారని, కానీ కొన్ని మెరుగుదలలతో. దీని ఫలిత"&amp;"ంగా సిడ్నీ కామ్ రెక్కలు మరియు కాక్‌పిట్ ప్రాంతంలో చిన్న మార్పులు చేసింది. వుడ్‌కాక్ II తో పోలిస్తే, డాన్‌కాక్‌లో అసమాన స్పాన్ రెక్కలు, కొంచెం పొడవుగా ఉన్న ఫ్యూజ్‌లేజ్, 385 హెచ్‌పి (287 కిలోవాట్ల) ఆర్మ్‌స్ట్రాంగ్ సిడ్లీ జాగ్వార్ IV ఇంజిన్ మరియు రెండు 8 మిమ"&amp;"ీ (0.315 అంగుళాలు) మాడ్సెన్ మెషిన్ గన్‌ల ఆయుధాలు ఉన్నాయి. మొదటి విమానాన్ని 18 డిసెంబర్ 1925 న జార్జ్ బుల్మాన్ ఫిబ్రవరి 1926 లో పంపిణీ చేసిన మూడు విమానాలతో ఎగురవేయబడింది. హాకర్ నిర్మించిన విమానాన్ని అందుకున్న తరువాత, డెన్మార్క్ ఎక్కువ డాన్‌కాక్‌లను ఉత్పత్త"&amp;"ి చేయడానికి లైసెన్స్ పొందాడు. ఈ సంస్కరణను డాంకోక్ అని పిలుస్తారు, 1927 లో డానిష్ రాయల్ నావల్ డాక్‌యార్డ్ (ఓర్లాగ్స్‌వేర్ఫ్టెట్) వద్ద ఓర్లాగ్స్‌వేర్ఫ్టెట్ L.B.II గా నిర్మించబడింది. [1] మొత్తం 12 మందిని తయారు చేశారు. ఒక విమానం (హాకర్-బిల్డ్) స్కాండినేవియన్ "&amp;"ఆల్టిట్యూడ్ రికార్డును బద్దలు కొట్టి, 28,208 అడుగుల (8,598 మీ) కు చేరుకుంది. డాన్‌కాక్/డాంకోక్ 1930 ల మధ్య వరకు వాటిని హాకర్ నిమ్రోడ్స్ స్థానంలో పనిచేశారు. కోపెన్‌హాగన్ మ్యూజియంలో డాంకోక్ యొక్క ఉదాహరణ ఇప్పటికీ ఉంది. 1920 నుండి హాకర్ విమానం నుండి డేటా [2] "&amp;"సాధారణ లక్షణాలు పనితీరు ఆయుధ సంబంధిత జాబితాలు")</f>
        <v>డానిష్ వైమానిక దళం మరియు నావికాదళ సేవ కోసం హాకర్ డాన్‌కాక్ బిప్‌లేన్ హాకర్ వుడ్‌కాక్ నుండి అభివృద్ధి చేయబడింది. 1925 లో డానిష్ ప్రభుత్వం హాకర్‌కు తెలియజేసిన హాకర్‌కు వారు వుడ్‌కాక్ మాదిరిగానే మూడు విమానాలను ఆదేశిస్తారని, కానీ కొన్ని మెరుగుదలలతో. దీని ఫలితంగా సిడ్నీ కామ్ రెక్కలు మరియు కాక్‌పిట్ ప్రాంతంలో చిన్న మార్పులు చేసింది. వుడ్‌కాక్ II తో పోలిస్తే, డాన్‌కాక్‌లో అసమాన స్పాన్ రెక్కలు, కొంచెం పొడవుగా ఉన్న ఫ్యూజ్‌లేజ్, 385 హెచ్‌పి (287 కిలోవాట్ల) ఆర్మ్‌స్ట్రాంగ్ సిడ్లీ జాగ్వార్ IV ఇంజిన్ మరియు రెండు 8 మిమీ (0.315 అంగుళాలు) మాడ్సెన్ మెషిన్ గన్‌ల ఆయుధాలు ఉన్నాయి. మొదటి విమానాన్ని 18 డిసెంబర్ 1925 న జార్జ్ బుల్మాన్ ఫిబ్రవరి 1926 లో పంపిణీ చేసిన మూడు విమానాలతో ఎగురవేయబడింది. హాకర్ నిర్మించిన విమానాన్ని అందుకున్న తరువాత, డెన్మార్క్ ఎక్కువ డాన్‌కాక్‌లను ఉత్పత్తి చేయడానికి లైసెన్స్ పొందాడు. ఈ సంస్కరణను డాంకోక్ అని పిలుస్తారు, 1927 లో డానిష్ రాయల్ నావల్ డాక్‌యార్డ్ (ఓర్లాగ్స్‌వేర్ఫ్టెట్) వద్ద ఓర్లాగ్స్‌వేర్ఫ్టెట్ L.B.II గా నిర్మించబడింది. [1] మొత్తం 12 మందిని తయారు చేశారు. ఒక విమానం (హాకర్-బిల్డ్) స్కాండినేవియన్ ఆల్టిట్యూడ్ రికార్డును బద్దలు కొట్టి, 28,208 అడుగుల (8,598 మీ) కు చేరుకుంది. డాన్‌కాక్/డాంకోక్ 1930 ల మధ్య వరకు వాటిని హాకర్ నిమ్రోడ్స్ స్థానంలో పనిచేశారు. కోపెన్‌హాగన్ మ్యూజియంలో డాంకోక్ యొక్క ఉదాహరణ ఇప్పటికీ ఉంది. 1920 నుండి హాకర్ విమానం నుండి డేటా [2] సాధారణ లక్షణాలు పనితీరు ఆయుధ సంబంధిత జాబితాలు</v>
      </c>
      <c r="E30" s="1" t="s">
        <v>141</v>
      </c>
      <c r="F30" s="1" t="str">
        <f>IFERROR(__xludf.DUMMYFUNCTION("GOOGLETRANSLATE(E:E, ""en"", ""te"")"),"యుద్ధ")</f>
        <v>యుద్ధ</v>
      </c>
      <c r="G30" s="1" t="s">
        <v>649</v>
      </c>
      <c r="H30" s="1" t="str">
        <f>IFERROR(__xludf.DUMMYFUNCTION("GOOGLETRANSLATE(G:G, ""en"", ""te"")"),"హాకర్ ఇంజనీరింగ్ కో.")</f>
        <v>హాకర్ ఇంజనీరింగ్ కో.</v>
      </c>
      <c r="I30" s="1" t="s">
        <v>650</v>
      </c>
      <c r="J30" s="1" t="s">
        <v>651</v>
      </c>
      <c r="K30" s="1" t="str">
        <f>IFERROR(__xludf.DUMMYFUNCTION("GOOGLETRANSLATE(J:J, ""en"", ""te"")"),"సిడ్నీ కామ్")</f>
        <v>సిడ్నీ కామ్</v>
      </c>
      <c r="L30" s="1" t="s">
        <v>652</v>
      </c>
      <c r="M30" s="4">
        <v>9484.0</v>
      </c>
      <c r="N30" s="1">
        <v>1925.0</v>
      </c>
      <c r="O30" s="1">
        <v>15.0</v>
      </c>
      <c r="Q30" s="1">
        <v>1.0</v>
      </c>
      <c r="R30" s="1" t="s">
        <v>653</v>
      </c>
      <c r="S30" s="1" t="s">
        <v>654</v>
      </c>
      <c r="T30" s="1" t="s">
        <v>655</v>
      </c>
      <c r="U30" s="1" t="s">
        <v>656</v>
      </c>
      <c r="V30" s="1" t="s">
        <v>657</v>
      </c>
      <c r="W30" s="1" t="s">
        <v>658</v>
      </c>
      <c r="X30" s="1" t="s">
        <v>659</v>
      </c>
      <c r="Y30" s="1" t="s">
        <v>660</v>
      </c>
      <c r="AA30" s="1" t="s">
        <v>661</v>
      </c>
      <c r="AB30" s="1" t="s">
        <v>662</v>
      </c>
      <c r="AD30" s="1" t="s">
        <v>663</v>
      </c>
      <c r="AE30" s="2" t="s">
        <v>664</v>
      </c>
      <c r="AF30" s="1" t="s">
        <v>665</v>
      </c>
      <c r="AG30" s="1" t="s">
        <v>666</v>
      </c>
      <c r="AK30" s="1" t="s">
        <v>667</v>
      </c>
      <c r="AM30" s="1" t="s">
        <v>668</v>
      </c>
      <c r="AP30" s="1" t="s">
        <v>669</v>
      </c>
      <c r="AR30" s="1" t="s">
        <v>670</v>
      </c>
      <c r="AS30" s="1" t="s">
        <v>671</v>
      </c>
      <c r="BB30" s="1" t="s">
        <v>672</v>
      </c>
    </row>
    <row r="31">
      <c r="A31" s="1" t="s">
        <v>673</v>
      </c>
      <c r="B31" s="1" t="str">
        <f>IFERROR(__xludf.DUMMYFUNCTION("GOOGLETRANSLATE(A:A, ""en"", ""te"")"),"హెసా షఫాక్")</f>
        <v>హెసా షఫాక్</v>
      </c>
      <c r="C31" s="1" t="s">
        <v>674</v>
      </c>
      <c r="D31" s="1" t="str">
        <f>IFERROR(__xludf.DUMMYFUNCTION("GOOGLETRANSLATE(C:C, ""en"", ""te"")"),"హెసా షఫాక్ లేదా షాఫాగ్ (పెర్షియన్: Jed గ్రహించారు, ""ట్విలైట్"" లేదా ""అరోరా"") ఇరాన్ విమాన తయారీ పారిశ్రామిక సంస్థ (హెసా) అభివృద్ధి చేస్తున్న ఇరానియన్ సబ్సోనిక్ స్టీల్త్ ఎయిర్క్రాఫ్ట్ ప్రాజెక్ట్. [1] నివేదికల ప్రకారం, షఫాక్ సబ్సోనిక్ విమానం అవుతుంది, కాన"&amp;"ీ ఇది మార్చబడవచ్చు. అదనంగా, ఇరాన్ అధికారులు షాఫాక్‌లో రాడార్-శోషక పదార్థం యొక్క చర్మం ఉంటుందని నివేదించారు. [2] ఈ రెండు-సీట్ల అధునాతన శిక్షణ మరియు దాడి విమానాలు రష్యన్-ఇరానియన్ ""ప్రాజెక్ట్ ఇంటిగ్రల్"" పై [3] ఆధారంగా కనిపిస్తాయి మరియు రష్యన్ ఎజెక్షన్ సీట్"&amp;"లతో అమర్చబడి ఉంటాయి. నివేదిక ప్రకారం, మూడు వెర్షన్లను ఉత్పత్తి చేసే ప్రణాళికలు ఉన్నాయి-ఒకటి రెండు-సీట్ల శిక్షకుడు/లైట్ స్ట్రైక్ వెర్షన్ మరియు రెండు వన్-సీట్ల ఫైటర్-బాంబర్ వెర్షన్లు. [1] షాఫాక్‌ను మాలెక్-అష్టార్ యూనివర్శిటీ ఆఫ్ టెక్నాలజీ (MUT) లో భాగమైన ఏవ"&amp;"ియేషన్ యూనివర్శిటీ కాంప్లెక్స్ (AUC) రూపొందించింది. కార్యక్రమం ప్రారంభంలో, ఇరాన్ రష్యా [3] నుండి సహాయం పొందింది మరియు ఈ విమానం సమగ్రంగా పిలువబడింది. రష్యా తరువాత అనేక కారణాల వల్ల ఈ ప్రాజెక్ట్ నుండి దూరంగా ఉంది [సైటేషన్ అవసరం] మరియు ఇరాన్ ఈ ప్రాజెక్టును షఫ"&amp;"ాక్ అని పేరు పెట్టడం ద్వారా కొనసాగింది. షాఫాక్ ఉప-సోనిక్ విమానం వలె రూపొందించబడింది, [3] మరియు రాడార్-శోషక పదార్థంతో తయారు చేయబడింది. ఇది పెద్ద లీడింగ్ ఎడ్జ్ రూట్ ఎక్స్‌టెన్షన్ (లెర్క్స్) మరియు రెక్క యొక్క రూట్ వెనుక భాగంలో ఉంది, ఇది అసాధారణ వృత్తాకార ఉప-"&amp;"విభాగాన్ని ఇస్తుంది. [1] షాఫాక్ యొక్క 1/7 స్కేల్ మోడల్ ఇప్పటికే AUC యొక్క విండ్ టన్నెల్ మరియు చిత్రాలలో పరీక్షలను పూర్తి చేసింది, ఇది పూర్తి స్థాయి మోడల్ ఇప్పటికే నిర్మించబడిందని చూపిస్తుంది. [3] షఫాక్ రెండు సీట్ల శిక్షకుడు, రెండు సీట్ల లైట్ అటాక్ మరియు వ"&amp;"న్-సీటర్ లైట్ అటాక్ వేరియంట్లతో సహా వేర్వేరు కాన్ఫిగరేషన్లలో నిర్మించబడుతుంది. మొదటి నమూనా యొక్క రోల్-అవుట్ 2008 లో షెడ్యూల్ చేయబడింది. [2] షాఫాక్ యొక్క అధునాతన కాక్‌పిట్‌లో కలర్ MFD లు మరియు రష్యన్ తయారు చేసిన K-36D ఎజెక్షన్ సీటు ఉన్నాయి. AIO (ఏరోస్పేస్ "&amp;"ఇండస్ట్రీస్ ఆర్గనైజేషన్) ప్రకారం, ఈ విమానం 2017 లో విమాన పరీక్షించబడుతుంది మరియు జంట, బాహ్యంగా క్యాంటెడ్ నిలువు రెక్కలు ఉంటాయి. ఈ రకమైన తోక రూపకల్పన ఇరానియన్ డిజైనర్ల యొక్క అనుకూలమైన ఏరోడైనమిక్ లక్షణంగా మారింది, ఇది నార్త్రోప్ ఎఫ్ -5 యొక్క రివర్స్-ఇంజనీరి"&amp;"ంగ్ ఇరానియన్ వెర్షన్, హెసా సకేహ్ యొక్క అభివృద్ధికి చెందినది. [4] ధోరణి నుండి డేటా [5] సాధారణ లక్షణాలు పనితీరు ఆయుధాలు పోల్చదగిన పాత్ర, కాన్ఫిగరేషన్ మరియు ERA సంబంధిత జాబితాల విమానం")</f>
        <v>హెసా షఫాక్ లేదా షాఫాగ్ (పెర్షియన్: Jed గ్రహించారు, "ట్విలైట్" లేదా "అరోరా") ఇరాన్ విమాన తయారీ పారిశ్రామిక సంస్థ (హెసా) అభివృద్ధి చేస్తున్న ఇరానియన్ సబ్సోనిక్ స్టీల్త్ ఎయిర్క్రాఫ్ట్ ప్రాజెక్ట్. [1] నివేదికల ప్రకారం, షఫాక్ సబ్సోనిక్ విమానం అవుతుంది, కానీ ఇది మార్చబడవచ్చు. అదనంగా, ఇరాన్ అధికారులు షాఫాక్‌లో రాడార్-శోషక పదార్థం యొక్క చర్మం ఉంటుందని నివేదించారు. [2] ఈ రెండు-సీట్ల అధునాతన శిక్షణ మరియు దాడి విమానాలు రష్యన్-ఇరానియన్ "ప్రాజెక్ట్ ఇంటిగ్రల్" పై [3] ఆధారంగా కనిపిస్తాయి మరియు రష్యన్ ఎజెక్షన్ సీట్లతో అమర్చబడి ఉంటాయి. నివేదిక ప్రకారం, మూడు వెర్షన్లను ఉత్పత్తి చేసే ప్రణాళికలు ఉన్నాయి-ఒకటి రెండు-సీట్ల శిక్షకుడు/లైట్ స్ట్రైక్ వెర్షన్ మరియు రెండు వన్-సీట్ల ఫైటర్-బాంబర్ వెర్షన్లు. [1] షాఫాక్‌ను మాలెక్-అష్టార్ యూనివర్శిటీ ఆఫ్ టెక్నాలజీ (MUT) లో భాగమైన ఏవియేషన్ యూనివర్శిటీ కాంప్లెక్స్ (AUC) రూపొందించింది. కార్యక్రమం ప్రారంభంలో, ఇరాన్ రష్యా [3] నుండి సహాయం పొందింది మరియు ఈ విమానం సమగ్రంగా పిలువబడింది. రష్యా తరువాత అనేక కారణాల వల్ల ఈ ప్రాజెక్ట్ నుండి దూరంగా ఉంది [సైటేషన్ అవసరం] మరియు ఇరాన్ ఈ ప్రాజెక్టును షఫాక్ అని పేరు పెట్టడం ద్వారా కొనసాగింది. షాఫాక్ ఉప-సోనిక్ విమానం వలె రూపొందించబడింది, [3] మరియు రాడార్-శోషక పదార్థంతో తయారు చేయబడింది. ఇది పెద్ద లీడింగ్ ఎడ్జ్ రూట్ ఎక్స్‌టెన్షన్ (లెర్క్స్) మరియు రెక్క యొక్క రూట్ వెనుక భాగంలో ఉంది, ఇది అసాధారణ వృత్తాకార ఉప-విభాగాన్ని ఇస్తుంది. [1] షాఫాక్ యొక్క 1/7 స్కేల్ మోడల్ ఇప్పటికే AUC యొక్క విండ్ టన్నెల్ మరియు చిత్రాలలో పరీక్షలను పూర్తి చేసింది, ఇది పూర్తి స్థాయి మోడల్ ఇప్పటికే నిర్మించబడిందని చూపిస్తుంది. [3] షఫాక్ రెండు సీట్ల శిక్షకుడు, రెండు సీట్ల లైట్ అటాక్ మరియు వన్-సీటర్ లైట్ అటాక్ వేరియంట్లతో సహా వేర్వేరు కాన్ఫిగరేషన్లలో నిర్మించబడుతుంది. మొదటి నమూనా యొక్క రోల్-అవుట్ 2008 లో షెడ్యూల్ చేయబడింది. [2] షాఫాక్ యొక్క అధునాతన కాక్‌పిట్‌లో కలర్ MFD లు మరియు రష్యన్ తయారు చేసిన K-36D ఎజెక్షన్ సీటు ఉన్నాయి. AIO (ఏరోస్పేస్ ఇండస్ట్రీస్ ఆర్గనైజేషన్) ప్రకారం, ఈ విమానం 2017 లో విమాన పరీక్షించబడుతుంది మరియు జంట, బాహ్యంగా క్యాంటెడ్ నిలువు రెక్కలు ఉంటాయి. ఈ రకమైన తోక రూపకల్పన ఇరానియన్ డిజైనర్ల యొక్క అనుకూలమైన ఏరోడైనమిక్ లక్షణంగా మారింది, ఇది నార్త్రోప్ ఎఫ్ -5 యొక్క రివర్స్-ఇంజనీరింగ్ ఇరానియన్ వెర్షన్, హెసా సకేహ్ యొక్క అభివృద్ధికి చెందినది. [4] ధోరణి నుండి డేటా [5] సాధారణ లక్షణాలు పనితీరు ఆయుధాలు పోల్చదగిన పాత్ర, కాన్ఫిగరేషన్ మరియు ERA సంబంధిత జాబితాల విమానం</v>
      </c>
      <c r="E31" s="1" t="s">
        <v>675</v>
      </c>
      <c r="F31" s="1" t="str">
        <f>IFERROR(__xludf.DUMMYFUNCTION("GOOGLETRANSLATE(E:E, ""en"", ""te"")"),"శిక్షకుడు / దాడి విమానం")</f>
        <v>శిక్షకుడు / దాడి విమానం</v>
      </c>
      <c r="G31" s="1" t="s">
        <v>676</v>
      </c>
      <c r="H31" s="1" t="str">
        <f>IFERROR(__xludf.DUMMYFUNCTION("GOOGLETRANSLATE(G:G, ""en"", ""te"")"),"ఇరాన్ ఎయిర్క్రాఫ్ట్ మాన్యుఫ్యాక్చరింగ్ ఇండస్ట్రియల్ కంపెనీ (హెసా)")</f>
        <v>ఇరాన్ ఎయిర్క్రాఫ్ట్ మాన్యుఫ్యాక్చరింగ్ ఇండస్ట్రియల్ కంపెనీ (హెసా)</v>
      </c>
      <c r="I31" s="1" t="s">
        <v>677</v>
      </c>
      <c r="J31" s="1" t="s">
        <v>678</v>
      </c>
      <c r="K31" s="1" t="str">
        <f>IFERROR(__xludf.DUMMYFUNCTION("GOOGLETRANSLATE(J:J, ""en"", ""te"")"),"ఏవియేషన్ యూనివర్శిటీ కాంప్లెక్స్")</f>
        <v>ఏవియేషన్ యూనివర్శిటీ కాంప్లెక్స్</v>
      </c>
      <c r="L31" s="1" t="s">
        <v>679</v>
      </c>
      <c r="M31" s="1" t="s">
        <v>680</v>
      </c>
      <c r="O31" s="1" t="s">
        <v>681</v>
      </c>
      <c r="Q31" s="1" t="s">
        <v>254</v>
      </c>
      <c r="R31" s="1" t="s">
        <v>682</v>
      </c>
      <c r="S31" s="1" t="s">
        <v>683</v>
      </c>
      <c r="T31" s="1" t="s">
        <v>684</v>
      </c>
      <c r="V31" s="1" t="s">
        <v>685</v>
      </c>
      <c r="X31" s="1" t="s">
        <v>686</v>
      </c>
      <c r="AA31" s="1" t="s">
        <v>687</v>
      </c>
      <c r="AB31" s="1" t="s">
        <v>688</v>
      </c>
      <c r="AC31" s="1" t="s">
        <v>689</v>
      </c>
      <c r="AD31" s="1" t="s">
        <v>690</v>
      </c>
      <c r="AF31" s="1" t="s">
        <v>691</v>
      </c>
      <c r="AJ31" s="1" t="s">
        <v>692</v>
      </c>
      <c r="AL31" s="1" t="s">
        <v>693</v>
      </c>
      <c r="AN31" s="1" t="s">
        <v>690</v>
      </c>
      <c r="BT31" s="2" t="s">
        <v>694</v>
      </c>
      <c r="CG31" s="1" t="s">
        <v>695</v>
      </c>
    </row>
    <row r="32">
      <c r="A32" s="1" t="s">
        <v>696</v>
      </c>
      <c r="B32" s="1" t="str">
        <f>IFERROR(__xludf.DUMMYFUNCTION("GOOGLETRANSLATE(A:A, ""en"", ""te"")"),"మిత్సుబిషి బి 5 ఎమ్")</f>
        <v>మిత్సుబిషి బి 5 ఎమ్</v>
      </c>
      <c r="C32" s="1" t="s">
        <v>697</v>
      </c>
      <c r="D32" s="1" t="str">
        <f>IFERROR(__xludf.DUMMYFUNCTION("GOOGLETRANSLATE(C:C, ""en"", ""te"")"),"మిత్సుబిషి B5M ఒక ఇంపీరియల్ జపనీస్ నేవీ ఎయిర్ సర్వీస్ (IJNA లు) భూ-ఆధారిత దాడి విమానం, ఇది మొదట క్యారియర్ ఉపయోగం కోసం ఉద్దేశించబడింది. B5M కి లాంగ్ ఫార్మల్ హోదా నేవీ టైప్ 97 No.2 క్యారియర్ అటాక్ బాంబర్ (జపనీస్: 九七式 二 号 艦上 攻撃 攻撃 機) మరియు మాబెల్ యొక్క అనుబం"&amp;"ధ రిపోర్టింగ్ పేరు కూడా ఇవ్వబడింది. IJNAS విమానం క్యారియర్‌లలో (మిత్సుబిషి నేవీ ఎక్స్‌పెరిమెంటల్ 10-షి క్యారియర్ టార్పెడో దాడి చేసేవారు) ఉపయోగం కోసం కొత్త బాంబర్ కోసం 1935 స్పెసిఫికేషన్‌కు ప్రతిస్పందనగా B5M రూపొందించబడింది. ఈ యంత్రం మూడు సిబ్బంది, ఫ్లైట్ "&amp;"డెక్ స్టోరేజ్ కోసం రెక్కలు మడత, 322 కిమీ/గం (200 mph) కంటే తక్కువ వేగం, ఏడు గంటల కన్నా తక్కువ విమాన ఓర్పు, మరియు కనీసం 800 ను తీసుకువెళ్ళే సామర్థ్యం ఉంది kg (1,760 పౌండ్లు) బాంబులు-1930 ల మధ్యలో ఒకే ఇంజిన్ విమానానికి పొడవైన క్రమం. ఇది నకాజిమా బి 5 ఎన్ ""క"&amp;"ేట్"" టార్పెడో బాంబర్ కోసం బ్యాకప్‌గా ఉద్దేశించబడింది. క్యారియర్-ఆధారిత విమానంగా రూపొందించబడినప్పటికీ, ఇది రెండవ ప్రపంచ యుద్ధంలో భూమి ఆధారిత టార్పెడో బాంబర్ విధులకు పంపబడింది. 125 నిర్మించబడ్డాయి. మిత్సుబిషి ఉత్పత్తి చేసిన విమానం 1937 లో మొదట ఎగిరింది మరి"&amp;"యు ఆల్-మెటల్, తక్కువ-వింగ్ కాంటిలివర్ మోనోప్లేన్, పెద్ద చక్రాల స్పాట్స్‌తో స్థిర అండర్ క్యారేజీతో. ముగ్గురు సిబ్బంది పొడవైన పందిరిలో కూర్చున్నారు, అది ఫ్యూజ్‌లేజ్‌కు సున్నితమైన పరివర్తన కలిగి ఉంది. B5M1 లు 1937 చివరలో జపనీస్ నావికాదళ యూనిట్లను సన్నద్ధం చే"&amp;"యడం ప్రారంభించాయి, కాని వారి పనితీరు ఇతర జపనీస్ విమానాల క్యారియర్ ఆధారిత బాంబర్ల మాదిరిగానే సంతృప్తికరంగా లేదు. B5M1 యొక్క పనితీరు ఉపాంతంగా పరిగణించబడింది మరియు 125 మాత్రమే తయారు చేయబడింది. అవి మొదట విమాన వాహక వాడకం కోసం ఉద్దేశించినప్పటికీ, ఆగ్నేయాసియాలో "&amp;"మరియు చైనాలోని భూ స్థావరాల నుండి రెండవ ప్రపంచ యుద్ధం యొక్క ప్రారంభ నెలల్లో మెజారిటీ ఉపయోగించారు, అక్కడ వారు బలహీనమైన లేదా శత్రు పోరాట యోధుల వ్యతిరేకతతో ఎదుర్కొన్నారు. ఈ యంత్రాలు తమ కెరీర్‌ను శిక్షకులు, టార్గెట్ టగ్‌లు మరియు కామికాజ్‌లుగా ముగించాయి. [సైటేష"&amp;"న్ అవసరం] నుండి డేటా సాధారణ లక్షణాల పనితీరు పనితీరు ఆయుధాలు పోల్చదగిన పాత్ర, కాన్ఫిగరేషన్ మరియు ERA సంబంధిత జాబితాల విమానం 2 హైఫనేటెడ్ వెనుకంజలో ఉన్న లేఖ (-J, -K, -L, -N లేదా -S) ద్వితీయ పాత్ర కోసం సవరించిన డిజైన్‌ను సూచిస్తుంది.")</f>
        <v>మిత్సుబిషి B5M ఒక ఇంపీరియల్ జపనీస్ నేవీ ఎయిర్ సర్వీస్ (IJNA లు) భూ-ఆధారిత దాడి విమానం, ఇది మొదట క్యారియర్ ఉపయోగం కోసం ఉద్దేశించబడింది. B5M కి లాంగ్ ఫార్మల్ హోదా నేవీ టైప్ 97 No.2 క్యారియర్ అటాక్ బాంబర్ (జపనీస్: 九七式 二 号 艦上 攻撃 攻撃 機) మరియు మాబెల్ యొక్క అనుబంధ రిపోర్టింగ్ పేరు కూడా ఇవ్వబడింది. IJNAS విమానం క్యారియర్‌లలో (మిత్సుబిషి నేవీ ఎక్స్‌పెరిమెంటల్ 10-షి క్యారియర్ టార్పెడో దాడి చేసేవారు) ఉపయోగం కోసం కొత్త బాంబర్ కోసం 1935 స్పెసిఫికేషన్‌కు ప్రతిస్పందనగా B5M రూపొందించబడింది. ఈ యంత్రం మూడు సిబ్బంది, ఫ్లైట్ డెక్ స్టోరేజ్ కోసం రెక్కలు మడత, 322 కిమీ/గం (200 mph) కంటే తక్కువ వేగం, ఏడు గంటల కన్నా తక్కువ విమాన ఓర్పు, మరియు కనీసం 800 ను తీసుకువెళ్ళే సామర్థ్యం ఉంది kg (1,760 పౌండ్లు) బాంబులు-1930 ల మధ్యలో ఒకే ఇంజిన్ విమానానికి పొడవైన క్రమం. ఇది నకాజిమా బి 5 ఎన్ "కేట్" టార్పెడో బాంబర్ కోసం బ్యాకప్‌గా ఉద్దేశించబడింది. క్యారియర్-ఆధారిత విమానంగా రూపొందించబడినప్పటికీ, ఇది రెండవ ప్రపంచ యుద్ధంలో భూమి ఆధారిత టార్పెడో బాంబర్ విధులకు పంపబడింది. 125 నిర్మించబడ్డాయి. మిత్సుబిషి ఉత్పత్తి చేసిన విమానం 1937 లో మొదట ఎగిరింది మరియు ఆల్-మెటల్, తక్కువ-వింగ్ కాంటిలివర్ మోనోప్లేన్, పెద్ద చక్రాల స్పాట్స్‌తో స్థిర అండర్ క్యారేజీతో. ముగ్గురు సిబ్బంది పొడవైన పందిరిలో కూర్చున్నారు, అది ఫ్యూజ్‌లేజ్‌కు సున్నితమైన పరివర్తన కలిగి ఉంది. B5M1 లు 1937 చివరలో జపనీస్ నావికాదళ యూనిట్లను సన్నద్ధం చేయడం ప్రారంభించాయి, కాని వారి పనితీరు ఇతర జపనీస్ విమానాల క్యారియర్ ఆధారిత బాంబర్ల మాదిరిగానే సంతృప్తికరంగా లేదు. B5M1 యొక్క పనితీరు ఉపాంతంగా పరిగణించబడింది మరియు 125 మాత్రమే తయారు చేయబడింది. అవి మొదట విమాన వాహక వాడకం కోసం ఉద్దేశించినప్పటికీ, ఆగ్నేయాసియాలో మరియు చైనాలోని భూ స్థావరాల నుండి రెండవ ప్రపంచ యుద్ధం యొక్క ప్రారంభ నెలల్లో మెజారిటీ ఉపయోగించారు, అక్కడ వారు బలహీనమైన లేదా శత్రు పోరాట యోధుల వ్యతిరేకతతో ఎదుర్కొన్నారు. ఈ యంత్రాలు తమ కెరీర్‌ను శిక్షకులు, టార్గెట్ టగ్‌లు మరియు కామికాజ్‌లుగా ముగించాయి. [సైటేషన్ అవసరం] నుండి డేటా సాధారణ లక్షణాల పనితీరు పనితీరు ఆయుధాలు పోల్చదగిన పాత్ర, కాన్ఫిగరేషన్ మరియు ERA సంబంధిత జాబితాల విమానం 2 హైఫనేటెడ్ వెనుకంజలో ఉన్న లేఖ (-J, -K, -L, -N లేదా -S) ద్వితీయ పాత్ర కోసం సవరించిన డిజైన్‌ను సూచిస్తుంది.</v>
      </c>
      <c r="E32" s="1" t="s">
        <v>698</v>
      </c>
      <c r="F32" s="1" t="str">
        <f>IFERROR(__xludf.DUMMYFUNCTION("GOOGLETRANSLATE(E:E, ""en"", ""te"")"),"దాడి విమానం")</f>
        <v>దాడి విమానం</v>
      </c>
      <c r="G32" s="1" t="s">
        <v>699</v>
      </c>
      <c r="H32" s="1" t="str">
        <f>IFERROR(__xludf.DUMMYFUNCTION("GOOGLETRANSLATE(G:G, ""en"", ""te"")"),"మిత్సుబిషి")</f>
        <v>మిత్సుబిషి</v>
      </c>
      <c r="I32" s="2" t="s">
        <v>700</v>
      </c>
      <c r="M32" s="1">
        <v>1937.0</v>
      </c>
      <c r="N32" s="1">
        <v>1937.0</v>
      </c>
      <c r="O32" s="1">
        <v>125.0</v>
      </c>
      <c r="P32" s="1" t="s">
        <v>701</v>
      </c>
      <c r="Q32" s="1">
        <v>3.0</v>
      </c>
      <c r="R32" s="1" t="s">
        <v>702</v>
      </c>
      <c r="S32" s="1" t="s">
        <v>703</v>
      </c>
      <c r="T32" s="1" t="s">
        <v>704</v>
      </c>
      <c r="U32" s="1" t="s">
        <v>705</v>
      </c>
      <c r="X32" s="1" t="s">
        <v>706</v>
      </c>
      <c r="Y32" s="1" t="s">
        <v>707</v>
      </c>
      <c r="Z32" s="1" t="s">
        <v>708</v>
      </c>
      <c r="AA32" s="1" t="s">
        <v>709</v>
      </c>
      <c r="AB32" s="1" t="s">
        <v>710</v>
      </c>
      <c r="AD32" s="1" t="s">
        <v>711</v>
      </c>
      <c r="AE32" s="1" t="s">
        <v>712</v>
      </c>
      <c r="AJ32" s="1" t="s">
        <v>713</v>
      </c>
      <c r="AK32" s="1" t="s">
        <v>714</v>
      </c>
      <c r="AM32" s="1" t="s">
        <v>715</v>
      </c>
      <c r="AT32" s="1" t="s">
        <v>716</v>
      </c>
      <c r="BS32" s="1" t="s">
        <v>717</v>
      </c>
    </row>
    <row r="33">
      <c r="A33" s="1" t="s">
        <v>718</v>
      </c>
      <c r="B33" s="1" t="str">
        <f>IFERROR(__xludf.DUMMYFUNCTION("GOOGLETRANSLATE(A:A, ""en"", ""te"")"),"Vought XF5U")</f>
        <v>Vought XF5U</v>
      </c>
      <c r="C33" s="1" t="s">
        <v>719</v>
      </c>
      <c r="D33" s="1" t="str">
        <f>IFERROR(__xludf.DUMMYFUNCTION("GOOGLETRANSLATE(C:C, ""en"", ""te"")"),"వోట్ XF5U ""ఫ్లయింగ్ ఫ్లాప్‌జాక్"" అనేది రెండవ ప్రపంచ యుద్ధంలో వోట్ కోసం చార్లెస్ హెచ్. జిమ్మెర్మాన్ రూపొందించిన ఒక ప్రయోగాత్మక యు.ఎస్. నేవీ ఫైటర్ విమానం. ఈ అసాధారణ రూపకల్పనలో ఫ్లాట్, కొంతవరకు డిస్క్ ఆకారపు శరీరం (అందుకే దాని పేరు) లిఫ్టింగ్ ఉపరితలంగా పని"&amp;"చేస్తుంది. [1] శరీరంలో ఖననం చేయబడిన రెండు పిస్టన్ ఇంజన్లు వింగ్టిప్స్ వద్ద ప్రముఖ అంచున ఉన్న ప్రొపెల్లర్లను నడిపించాయి. అసలు V-173 ప్రోటోటైప్ యొక్క అభివృద్ధి చెందిన సంస్కరణ, XF5U-1 పెద్ద విమానం. ఆల్-మెటల్ నిర్మాణంలో, ఇది దాదాపు ఐదు రెట్లు బరువుగా ఉంది, రె"&amp;"ండు 1,400 హెచ్‌పి (1,193 కిలోవాట్) ప్రాట్ &amp; విట్నీ ఆర్ -2000 రేడియల్ ఇంజన్లు ఉన్నాయి. తక్కువ టేకాఫ్ మరియు ల్యాండింగ్ వేగంతో తక్కువ కారక నిష్పత్తి విమానాన్ని సృష్టించడానికి కాన్ఫిగరేషన్ రూపొందించబడింది. మెరుగైన పైలట్ దృశ్యమానత, కాక్‌పిట్ సౌకర్యం, తక్కువ వై"&amp;"బ్రేషన్ మరియు ఆయుధాలను వ్యవస్థాపించడానికి నిబంధనలను అందించేటప్పుడు V-173 ప్రోటోటైప్ నుండి తక్కువ స్టాల్ వేగం మరియు అధిక దాడి కోణాన్ని ఉంచడానికి ఈ విమానం రూపొందించబడింది. కాక్‌పిట్ పున es రూపకల్పన కాక్‌పిట్‌ను రెక్క యొక్క ప్రముఖ అంచు నుండి ముక్కు నాసెల్లెక"&amp;"ు తరలించేది, ఇది ప్రముఖ అంచు ముందు మరింత విస్తరించింది. అరెస్టర్ హుక్ డోర్సల్ హుక్‌కు మార్చబడింది, ఇది ఉపకరణం నుండి లాగడం తగ్గిపోతుంది. [3] సాధారణంగా, వింగ్టిప్స్ వద్ద సృష్టించబడిన ప్రేరేపిత డ్రాగ్ యొక్క డిగ్రీ కారణంగా ఇంత తక్కువ కారక నిష్పత్తి ఉన్న రెక్క"&amp;" చాలా తక్కువ పనితీరుతో బాధపడుతుంది, ఎందుకంటే వింగ్టిప్ చుట్టూ ఉన్న అధిక పీడన గాలి పై దిగువ-పీడన ప్రాంతానికి చిందుతుంది. సాంప్రదాయిక విమానంలో, ఈ వింగ్‌టిప్ వోర్టిసెస్ వారితో చాలా శక్తిని కలిగి ఉంటాయి మరియు అందువల్ల డ్రాగ్‌ను సృష్టిస్తాయి. ఈ వోర్టిసెస్‌ను త"&amp;"గ్గించడానికి సాధారణ విధానం ఏమిటంటే, అధిక కారక నిష్పత్తితో రెక్కను నిర్మించడం, అనగా పొడవు మరియు ఇరుకైనది. ఏదేమైనా, ఇటువంటి రెక్కలు విమానం యొక్క యుక్తి మరియు రోల్ రేటును రాజీ చేస్తాయి లేదా వాటిని తగినంతగా నిర్మించడంలో నిర్మాణాత్మక సవాలును అందిస్తాయి. డ్రాగ్"&amp;" చేసే చిట్కా వోర్టిసెస్‌ను చురుకుగా రద్దు చేయడానికి ప్రొపెల్లర్లను ఉపయోగించి చిట్కా సుడి సమస్యను అధిగమించడానికి XF5U ప్రయత్నించింది. [4] రెక్కల క్రింద ఉన్న అధిక-పీడన గాలిని నిలుపుకోవాలనే లక్ష్యంతో, చిట్కా వోర్టిసెస్‌కు వ్యతిరేక దిశలో తిప్పడానికి ప్రొపెల్ల"&amp;"ర్లు ఏర్పాటు చేయబడతాయి. ఈ డ్రాగ్ యొక్క మూలం తొలగించడంతో, విమానం చాలా చిన్న వింగ్ ప్రాంతంతో ఎగురుతుంది, మరియు చిన్న రెక్కలు ఎక్కువ నిర్మాణ బలాన్ని కలిగి ఉంటాయి. పూర్తి చేసిన ఫైటర్ కోసం ed హించిన ప్రొపెల్లర్లు-V-173 డిజైన్ యొక్క టార్క్-తగ్గించే కౌంటర్-రొటేట"&amp;"ింగ్ ప్రొపెల్లర్ల మాదిరిగా కాకుండా-హెలికాప్టర్ యొక్క ప్రధాన రోటర్ వంటి అంతర్నిర్మిత చక్రీయ కదలికను కలిగి ఉండాలి, వారి లిఫ్ట్ కేంద్రాన్ని మార్చడానికి చాలా పరిమిత సామర్థ్యం ఉంది యుక్తిలో విమానానికి సహాయపడటానికి పైకి క్రిందికి. ప్రారంభంలో, విమానం మొదట V-173 "&amp;"ప్రోటోటైప్ కోసం రూపొందించిన ప్రొపెల్లర్లను ఉపయోగించింది. [5] ఈ ప్రొపెల్లర్లను వోట్ ఎఫ్ 4 యు -4 కోర్సెయిర్ నుండి తీసుకున్న ప్రొపెల్లర్లతో భర్తీ చేస్తారు. విమానంలో అత్యవసర పరిస్థితి సంభవించినప్పుడు పైలట్ భారీ ప్రొపెల్లర్లను క్లియర్ చేయడానికి ఎజెక్షన్ సీటు అ"&amp;"మర్చబడింది. [2] ప్రోటోటైప్ నిరాయుధంగా ఉన్నప్పటికీ, ఆరు M2 బ్రౌనింగ్ 50-క్యాలిబర్ మెషిన్ గన్స్ లేదా నాలుగు M3 20 మిమీ ఫిరంగుల కలయిక సేవలో రెక్క మూలాలలో అమర్చబడుతుంది. [2] XF5U రూపకల్పన ఆశాజనకంగా ఉంది: ఆ సమయంలో ఇవ్వబడిన స్పెసిఫికేషన్లు గొప్ప యుక్తిని వాగ్దా"&amp;"నం చేశాయి మరియు 452mph (727 కి.మీ/గం) వరకు వేగవంతం అవుతాయి. [6] ఏదేమైనా, అమెరికా నావికాదళం ప్రొపెల్లర్ నుండి జెట్ ప్రొపెల్డ్ విమానాలకు మారిన సమయంలో ఇది వచ్చింది. 1946 నాటికి, XF5U-1 ప్రాజెక్ట్ అప్పటికే దాని అభివృద్ధి సమయం, మరియు బడ్జెట్‌లో చాలా కాలం పాటు "&amp;"ఉంది. [2] జెట్ విమానాలు సేవలోకి రావడంతో, నేవీ చివరకు 17 మార్చి 1947 న ఈ ప్రాజెక్టును రద్దు చేసింది, మరియు ప్రోటోటైప్ ఎయిర్క్రాఫ్ట్ (వి -173) ప్రదర్శన కోసం స్మిత్సోనియన్ మ్యూజియానికి బదిలీ చేయబడింది. రెండు విమానాలను నిర్మించినప్పటికీ, ఒంటరి XF5U-1 గ్రౌండ్ "&amp;"పరుగులు చేయించుకుంది, కాని వైబ్రేషన్ సమస్యలను ఎప్పుడూ అధిగమించలేదు. వోట్ యొక్క కనెక్టికట్ ఫ్యాక్టరీలో టాక్సీ ట్రయల్స్ నిజమైన విమానాలు లేని చిన్న ""హాప్స్"" లో ముగిశాయి. [7] [8] పూర్తయిన XF5U-1 మాత్రమే నిర్మాణాత్మకంగా దృ solid ంగా ఉందని నిరూపించబడింది, అది"&amp;" శిధిలమైన బంతితో నాశనం చేయవలసి వచ్చింది. [9] సాధారణ లక్షణాలు పనితీరు ఆయుధ సంబంధిత అభివృద్ధి అభివృద్ధి విమానం పోల్చదగిన పాత్ర, కాన్ఫిగరేషన్ మరియు ERA సంబంధిత జాబితాలు")</f>
        <v>వోట్ XF5U "ఫ్లయింగ్ ఫ్లాప్‌జాక్" అనేది రెండవ ప్రపంచ యుద్ధంలో వోట్ కోసం చార్లెస్ హెచ్. జిమ్మెర్మాన్ రూపొందించిన ఒక ప్రయోగాత్మక యు.ఎస్. నేవీ ఫైటర్ విమానం. ఈ అసాధారణ రూపకల్పనలో ఫ్లాట్, కొంతవరకు డిస్క్ ఆకారపు శరీరం (అందుకే దాని పేరు) లిఫ్టింగ్ ఉపరితలంగా పనిచేస్తుంది. [1] శరీరంలో ఖననం చేయబడిన రెండు పిస్టన్ ఇంజన్లు వింగ్టిప్స్ వద్ద ప్రముఖ అంచున ఉన్న ప్రొపెల్లర్లను నడిపించాయి. అసలు V-173 ప్రోటోటైప్ యొక్క అభివృద్ధి చెందిన సంస్కరణ, XF5U-1 పెద్ద విమానం. ఆల్-మెటల్ నిర్మాణంలో, ఇది దాదాపు ఐదు రెట్లు బరువుగా ఉంది, రెండు 1,400 హెచ్‌పి (1,193 కిలోవాట్) ప్రాట్ &amp; విట్నీ ఆర్ -2000 రేడియల్ ఇంజన్లు ఉన్నాయి. తక్కువ టేకాఫ్ మరియు ల్యాండింగ్ వేగంతో తక్కువ కారక నిష్పత్తి విమానాన్ని సృష్టించడానికి కాన్ఫిగరేషన్ రూపొందించబడింది. మెరుగైన పైలట్ దృశ్యమానత, కాక్‌పిట్ సౌకర్యం, తక్కువ వైబ్రేషన్ మరియు ఆయుధాలను వ్యవస్థాపించడానికి నిబంధనలను అందించేటప్పుడు V-173 ప్రోటోటైప్ నుండి తక్కువ స్టాల్ వేగం మరియు అధిక దాడి కోణాన్ని ఉంచడానికి ఈ విమానం రూపొందించబడింది. కాక్‌పిట్ పున es రూపకల్పన కాక్‌పిట్‌ను రెక్క యొక్క ప్రముఖ అంచు నుండి ముక్కు నాసెల్లెకు తరలించేది, ఇది ప్రముఖ అంచు ముందు మరింత విస్తరించింది. అరెస్టర్ హుక్ డోర్సల్ హుక్‌కు మార్చబడింది, ఇది ఉపకరణం నుండి లాగడం తగ్గిపోతుంది. [3] సాధారణంగా, వింగ్టిప్స్ వద్ద సృష్టించబడిన ప్రేరేపిత డ్రాగ్ యొక్క డిగ్రీ కారణంగా ఇంత తక్కువ కారక నిష్పత్తి ఉన్న రెక్క చాలా తక్కువ పనితీరుతో బాధపడుతుంది, ఎందుకంటే వింగ్టిప్ చుట్టూ ఉన్న అధిక పీడన గాలి పై దిగువ-పీడన ప్రాంతానికి చిందుతుంది. సాంప్రదాయిక విమానంలో, ఈ వింగ్‌టిప్ వోర్టిసెస్ వారితో చాలా శక్తిని కలిగి ఉంటాయి మరియు అందువల్ల డ్రాగ్‌ను సృష్టిస్తాయి. ఈ వోర్టిసెస్‌ను తగ్గించడానికి సాధారణ విధానం ఏమిటంటే, అధిక కారక నిష్పత్తితో రెక్కను నిర్మించడం, అనగా పొడవు మరియు ఇరుకైనది. ఏదేమైనా, ఇటువంటి రెక్కలు విమానం యొక్క యుక్తి మరియు రోల్ రేటును రాజీ చేస్తాయి లేదా వాటిని తగినంతగా నిర్మించడంలో నిర్మాణాత్మక సవాలును అందిస్తాయి. డ్రాగ్ చేసే చిట్కా వోర్టిసెస్‌ను చురుకుగా రద్దు చేయడానికి ప్రొపెల్లర్లను ఉపయోగించి చిట్కా సుడి సమస్యను అధిగమించడానికి XF5U ప్రయత్నించింది. [4] రెక్కల క్రింద ఉన్న అధిక-పీడన గాలిని నిలుపుకోవాలనే లక్ష్యంతో, చిట్కా వోర్టిసెస్‌కు వ్యతిరేక దిశలో తిప్పడానికి ప్రొపెల్లర్లు ఏర్పాటు చేయబడతాయి. ఈ డ్రాగ్ యొక్క మూలం తొలగించడంతో, విమానం చాలా చిన్న వింగ్ ప్రాంతంతో ఎగురుతుంది, మరియు చిన్న రెక్కలు ఎక్కువ నిర్మాణ బలాన్ని కలిగి ఉంటాయి. పూర్తి చేసిన ఫైటర్ కోసం ed హించిన ప్రొపెల్లర్లు-V-173 డిజైన్ యొక్క టార్క్-తగ్గించే కౌంటర్-రొటేటింగ్ ప్రొపెల్లర్ల మాదిరిగా కాకుండా-హెలికాప్టర్ యొక్క ప్రధాన రోటర్ వంటి అంతర్నిర్మిత చక్రీయ కదలికను కలిగి ఉండాలి, వారి లిఫ్ట్ కేంద్రాన్ని మార్చడానికి చాలా పరిమిత సామర్థ్యం ఉంది యుక్తిలో విమానానికి సహాయపడటానికి పైకి క్రిందికి. ప్రారంభంలో, విమానం మొదట V-173 ప్రోటోటైప్ కోసం రూపొందించిన ప్రొపెల్లర్లను ఉపయోగించింది. [5] ఈ ప్రొపెల్లర్లను వోట్ ఎఫ్ 4 యు -4 కోర్సెయిర్ నుండి తీసుకున్న ప్రొపెల్లర్లతో భర్తీ చేస్తారు. విమానంలో అత్యవసర పరిస్థితి సంభవించినప్పుడు పైలట్ భారీ ప్రొపెల్లర్లను క్లియర్ చేయడానికి ఎజెక్షన్ సీటు అమర్చబడింది. [2] ప్రోటోటైప్ నిరాయుధంగా ఉన్నప్పటికీ, ఆరు M2 బ్రౌనింగ్ 50-క్యాలిబర్ మెషిన్ గన్స్ లేదా నాలుగు M3 20 మిమీ ఫిరంగుల కలయిక సేవలో రెక్క మూలాలలో అమర్చబడుతుంది. [2] XF5U రూపకల్పన ఆశాజనకంగా ఉంది: ఆ సమయంలో ఇవ్వబడిన స్పెసిఫికేషన్లు గొప్ప యుక్తిని వాగ్దానం చేశాయి మరియు 452mph (727 కి.మీ/గం) వరకు వేగవంతం అవుతాయి. [6] ఏదేమైనా, అమెరికా నావికాదళం ప్రొపెల్లర్ నుండి జెట్ ప్రొపెల్డ్ విమానాలకు మారిన సమయంలో ఇది వచ్చింది. 1946 నాటికి, XF5U-1 ప్రాజెక్ట్ అప్పటికే దాని అభివృద్ధి సమయం, మరియు బడ్జెట్‌లో చాలా కాలం పాటు ఉంది. [2] జెట్ విమానాలు సేవలోకి రావడంతో, నేవీ చివరకు 17 మార్చి 1947 న ఈ ప్రాజెక్టును రద్దు చేసింది, మరియు ప్రోటోటైప్ ఎయిర్క్రాఫ్ట్ (వి -173) ప్రదర్శన కోసం స్మిత్సోనియన్ మ్యూజియానికి బదిలీ చేయబడింది. రెండు విమానాలను నిర్మించినప్పటికీ, ఒంటరి XF5U-1 గ్రౌండ్ పరుగులు చేయించుకుంది, కాని వైబ్రేషన్ సమస్యలను ఎప్పుడూ అధిగమించలేదు. వోట్ యొక్క కనెక్టికట్ ఫ్యాక్టరీలో టాక్సీ ట్రయల్స్ నిజమైన విమానాలు లేని చిన్న "హాప్స్" లో ముగిశాయి. [7] [8] పూర్తయిన XF5U-1 మాత్రమే నిర్మాణాత్మకంగా దృ solid ంగా ఉందని నిరూపించబడింది, అది శిధిలమైన బంతితో నాశనం చేయవలసి వచ్చింది. [9] సాధారణ లక్షణాలు పనితీరు ఆయుధ సంబంధిత అభివృద్ధి అభివృద్ధి విమానం పోల్చదగిన పాత్ర, కాన్ఫిగరేషన్ మరియు ERA సంబంధిత జాబితాలు</v>
      </c>
      <c r="E33" s="1" t="s">
        <v>141</v>
      </c>
      <c r="F33" s="1" t="str">
        <f>IFERROR(__xludf.DUMMYFUNCTION("GOOGLETRANSLATE(E:E, ""en"", ""te"")"),"యుద్ధ")</f>
        <v>యుద్ధ</v>
      </c>
      <c r="G33" s="1" t="s">
        <v>720</v>
      </c>
      <c r="H33" s="1" t="str">
        <f>IFERROR(__xludf.DUMMYFUNCTION("GOOGLETRANSLATE(G:G, ""en"", ""te"")"),"వోట్")</f>
        <v>వోట్</v>
      </c>
      <c r="I33" s="2" t="s">
        <v>721</v>
      </c>
      <c r="J33" s="1" t="s">
        <v>722</v>
      </c>
      <c r="K33" s="1" t="str">
        <f>IFERROR(__xludf.DUMMYFUNCTION("GOOGLETRANSLATE(J:J, ""en"", ""te"")"),"చార్లెస్ హెచ్. జిమ్మెర్మాన్")</f>
        <v>చార్లెస్ హెచ్. జిమ్మెర్మాన్</v>
      </c>
      <c r="L33" s="1" t="s">
        <v>723</v>
      </c>
      <c r="M33" s="1">
        <v>1943.0</v>
      </c>
      <c r="O33" s="1">
        <v>2.0</v>
      </c>
      <c r="Q33" s="1" t="s">
        <v>724</v>
      </c>
      <c r="R33" s="1" t="s">
        <v>725</v>
      </c>
      <c r="S33" s="1" t="s">
        <v>726</v>
      </c>
      <c r="T33" s="1" t="s">
        <v>727</v>
      </c>
      <c r="U33" s="1" t="s">
        <v>728</v>
      </c>
      <c r="V33" s="1" t="s">
        <v>729</v>
      </c>
      <c r="W33" s="1" t="s">
        <v>730</v>
      </c>
      <c r="X33" s="1" t="s">
        <v>731</v>
      </c>
      <c r="Y33" s="1" t="s">
        <v>732</v>
      </c>
      <c r="Z33" s="1" t="s">
        <v>733</v>
      </c>
      <c r="AA33" s="1" t="s">
        <v>734</v>
      </c>
      <c r="AB33" s="1" t="s">
        <v>735</v>
      </c>
      <c r="AC33" s="1" t="s">
        <v>736</v>
      </c>
      <c r="AD33" s="1" t="s">
        <v>737</v>
      </c>
      <c r="AE33" s="1" t="s">
        <v>738</v>
      </c>
      <c r="AF33" s="1" t="s">
        <v>739</v>
      </c>
      <c r="AG33" s="1" t="s">
        <v>740</v>
      </c>
      <c r="AJ33" s="1" t="s">
        <v>741</v>
      </c>
      <c r="AL33" s="1" t="s">
        <v>742</v>
      </c>
      <c r="BF33" s="1" t="s">
        <v>743</v>
      </c>
    </row>
    <row r="34">
      <c r="A34" s="1" t="s">
        <v>744</v>
      </c>
      <c r="B34" s="1" t="str">
        <f>IFERROR(__xludf.DUMMYFUNCTION("GOOGLETRANSLATE(A:A, ""en"", ""te"")"),"లాక్‌వుడ్ ఎయిర్‌క్యామ్")</f>
        <v>లాక్‌వుడ్ ఎయిర్‌క్యామ్</v>
      </c>
      <c r="C34" s="1" t="s">
        <v>745</v>
      </c>
      <c r="D34" s="1" t="str">
        <f>IFERROR(__xludf.DUMMYFUNCTION("GOOGLETRANSLATE(C:C, ""en"", ""te"")"),"లాక్వుడ్ ఎయిర్‌క్యామ్ (ఎయిర్ కామ్ మరియు ఎయిర్‌క్యామ్ అని కూడా పిలుస్తారు) సాంప్రదాయిక ల్యాండింగ్ గేర్‌తో అధిక-వింగ్, ట్విన్ ఇంజిన్ పషర్ కాన్ఫిగరేషన్ విమానం, సింగిల్ ఇంజిన్ లాక్‌వుడ్ డ్రిఫ్టర్ ఆధారంగా మరియు లాక్‌వుడ్ ఎయిర్‌క్రాఫ్ట్ ద్వారా కిట్ రూపంలో విక్ర"&amp;"యించబడింది. ఓపెన్-కాక్‌పిట్ విమాన సీట్లు రెండు ఉన్నాయి. 2019 నాటికి, 250 ఎయిర్‌క్యామ్‌లు లైసెన్స్ పొందాయి మరియు ఎగురుతున్నాయి. [1] 2019 లో, రోటాక్స్ 912ఎల్ ఇంజన్లు, తక్కువ పరికరాలు, పెయింట్, షిప్పింగ్ మరియు క్రేటింగ్‌తో కూడిన పూర్తి కిట్ US $ 128,990. [2]"&amp;" [3] [4] [5] మొట్టమొదటి ప్రోటోటైప్ ఎయిర్‌క్యామ్‌ను 1995 లో నిర్మించారు. లాక్‌వుడ్ విమాన వ్యవస్థాపకుడు ఫిల్ లాక్‌వుడ్ రూపొందించినది, ఇది ఉత్తర కాంగో బేసిన్లోని ఎన్డోకి రెయిన్ ఫారెస్ట్‌లోని నేషనల్ జియోగ్రాఫిక్ సొసైటీ ఫర్ రీసెర్చ్ అండ్ ఫోటోగ్రఫీ కోసం నిర్మిం"&amp;"చబడింది. ఇది తక్కువ మరియు నెమ్మదిగా ఎగరడానికి మరియు రెండవ ఇంజిన్ యొక్క అదనపు భద్రతతో విస్తృత, అడ్డుపడని వీక్షణను అందించడానికి నిర్మించబడింది. అదే లేఅవుట్‌ను నిలుపుకుంటూ డిజైన్ మెరుగుపరచబడింది. [4] [5] [6] [7] లెజా-లాక్‌వుడ్ కార్పొరేషన్ నిర్మించిన ప్రారంభ "&amp;"సంస్కరణ, జంట రోటాక్స్ 582 పవర్‌ప్లాంట్లు 64 హెచ్‌పి (48 కిలోవాట్). ట్విన్ 80 హెచ్‌పి (60 కిలోవాట్) రోటాక్స్ 912 మరియు 115 హెచ్‌పి (86 కిలోవాట్) 914 ఇంజన్లు ఐచ్ఛికం. తరువాత 582 తొలగించబడింది, 912 ఇంజిన్ ప్రామాణికంగా మారింది మరియు లెజా-లాక్‌వుడ్ పేరు లాక్‌వ"&amp;"ుడ్‌కు మార్చబడింది. [4] [7] [8] 2015 లో, ఐచ్ఛిక బబుల్ పందిరి కిట్ ప్రవేశపెట్టబడింది. [9] విమానం ఉభయచరాలుగా మారడానికి ఫ్లోట్లతో కూడా కాన్ఫిగర్ చేయవచ్చు. [10] ఎయిర్‌క్యామ్ అవసరమైతే ఒక ఇంజిన్‌ను తీసుకోవటానికి రూపొందించబడింది మరియు సెంట్రెలైన్‌కు దగ్గరగా ఉన్న"&amp;" ఇంజిన్ల స్థానం ఈ సామర్థ్యానికి మరియు దాని నిరపాయమైన సింగిల్ ఇంజిన్ నిర్వహణకు దోహదం చేస్తుంది. [7] [8] ఎయిర్‌క్యామ్‌లో 300 అడుగుల ల్యాండింగ్ రోల్ మరియు 200 అడుగుల లోపు టేకాఫ్ రోల్ ఉన్నాయి. [11] అమెరికా నేషనల్ ట్రాన్స్‌పోర్టేషన్ సేఫ్టీ బోర్డ్ (ఎన్‌టిఎస్‌బి"&amp;") 1993 మరియు ఫిబ్రవరి 2010 మధ్య ఎయిర్‌క్యామ్‌లతో కూడిన ఎనిమిది ప్రమాదాలను జాబితా చేస్తుంది. ఈ ఎనిమిది ప్రమాదాలలో, ఒక ప్రాణాంతకం, ఒక తీవ్రమైన గాయం, ఒక చిన్న గాయం మరియు ఏడుగురు వ్యక్తులు గాయపడలేదు. [12] NASCAR జట్టు రౌష్ ఫెన్‌వే రేసింగ్‌కు చెందిన జాక్ రౌష్ "&amp;"అతను ఎగురుతున్న ఎయిర్‌క్యామ్ ఒక విద్యుత్ లైన్ కొట్టాడు మరియు ఏప్రిల్ 2002 లో అలబామాలోని ట్రాయ్ సమీపంలో ఒక సరస్సులో మునిగిపోయాడు. రిటైర్డ్ యు.ఎస్. మెరైన్ లారీ హిక్స్ చేత అతన్ని నాటకీయంగా రక్షించారు. [[[ 13] లాక్వుడ్ విమాన వెబ్‌సైట్ నుండి డేటా [11] పోల్చదగి"&amp;"న పాత్ర, కాన్ఫిగరేషన్ మరియు ERA యొక్క సాధారణ లక్షణాల పనితీరు విమానం")</f>
        <v>లాక్వుడ్ ఎయిర్‌క్యామ్ (ఎయిర్ కామ్ మరియు ఎయిర్‌క్యామ్ అని కూడా పిలుస్తారు) సాంప్రదాయిక ల్యాండింగ్ గేర్‌తో అధిక-వింగ్, ట్విన్ ఇంజిన్ పషర్ కాన్ఫిగరేషన్ విమానం, సింగిల్ ఇంజిన్ లాక్‌వుడ్ డ్రిఫ్టర్ ఆధారంగా మరియు లాక్‌వుడ్ ఎయిర్‌క్రాఫ్ట్ ద్వారా కిట్ రూపంలో విక్రయించబడింది. ఓపెన్-కాక్‌పిట్ విమాన సీట్లు రెండు ఉన్నాయి. 2019 నాటికి, 250 ఎయిర్‌క్యామ్‌లు లైసెన్స్ పొందాయి మరియు ఎగురుతున్నాయి. [1] 2019 లో, రోటాక్స్ 912ఎల్ ఇంజన్లు, తక్కువ పరికరాలు, పెయింట్, షిప్పింగ్ మరియు క్రేటింగ్‌తో కూడిన పూర్తి కిట్ US $ 128,990. [2] [3] [4] [5] మొట్టమొదటి ప్రోటోటైప్ ఎయిర్‌క్యామ్‌ను 1995 లో నిర్మించారు. లాక్‌వుడ్ విమాన వ్యవస్థాపకుడు ఫిల్ లాక్‌వుడ్ రూపొందించినది, ఇది ఉత్తర కాంగో బేసిన్లోని ఎన్డోకి రెయిన్ ఫారెస్ట్‌లోని నేషనల్ జియోగ్రాఫిక్ సొసైటీ ఫర్ రీసెర్చ్ అండ్ ఫోటోగ్రఫీ కోసం నిర్మించబడింది. ఇది తక్కువ మరియు నెమ్మదిగా ఎగరడానికి మరియు రెండవ ఇంజిన్ యొక్క అదనపు భద్రతతో విస్తృత, అడ్డుపడని వీక్షణను అందించడానికి నిర్మించబడింది. అదే లేఅవుట్‌ను నిలుపుకుంటూ డిజైన్ మెరుగుపరచబడింది. [4] [5] [6] [7] లెజా-లాక్‌వుడ్ కార్పొరేషన్ నిర్మించిన ప్రారంభ సంస్కరణ, జంట రోటాక్స్ 582 పవర్‌ప్లాంట్లు 64 హెచ్‌పి (48 కిలోవాట్). ట్విన్ 80 హెచ్‌పి (60 కిలోవాట్) రోటాక్స్ 912 మరియు 115 హెచ్‌పి (86 కిలోవాట్) 914 ఇంజన్లు ఐచ్ఛికం. తరువాత 582 తొలగించబడింది, 912 ఇంజిన్ ప్రామాణికంగా మారింది మరియు లెజా-లాక్‌వుడ్ పేరు లాక్‌వుడ్‌కు మార్చబడింది. [4] [7] [8] 2015 లో, ఐచ్ఛిక బబుల్ పందిరి కిట్ ప్రవేశపెట్టబడింది. [9] విమానం ఉభయచరాలుగా మారడానికి ఫ్లోట్లతో కూడా కాన్ఫిగర్ చేయవచ్చు. [10] ఎయిర్‌క్యామ్ అవసరమైతే ఒక ఇంజిన్‌ను తీసుకోవటానికి రూపొందించబడింది మరియు సెంట్రెలైన్‌కు దగ్గరగా ఉన్న ఇంజిన్ల స్థానం ఈ సామర్థ్యానికి మరియు దాని నిరపాయమైన సింగిల్ ఇంజిన్ నిర్వహణకు దోహదం చేస్తుంది. [7] [8] ఎయిర్‌క్యామ్‌లో 300 అడుగుల ల్యాండింగ్ రోల్ మరియు 200 అడుగుల లోపు టేకాఫ్ రోల్ ఉన్నాయి. [11] అమెరికా నేషనల్ ట్రాన్స్‌పోర్టేషన్ సేఫ్టీ బోర్డ్ (ఎన్‌టిఎస్‌బి) 1993 మరియు ఫిబ్రవరి 2010 మధ్య ఎయిర్‌క్యామ్‌లతో కూడిన ఎనిమిది ప్రమాదాలను జాబితా చేస్తుంది. ఈ ఎనిమిది ప్రమాదాలలో, ఒక ప్రాణాంతకం, ఒక తీవ్రమైన గాయం, ఒక చిన్న గాయం మరియు ఏడుగురు వ్యక్తులు గాయపడలేదు. [12] NASCAR జట్టు రౌష్ ఫెన్‌వే రేసింగ్‌కు చెందిన జాక్ రౌష్ అతను ఎగురుతున్న ఎయిర్‌క్యామ్ ఒక విద్యుత్ లైన్ కొట్టాడు మరియు ఏప్రిల్ 2002 లో అలబామాలోని ట్రాయ్ సమీపంలో ఒక సరస్సులో మునిగిపోయాడు. రిటైర్డ్ యు.ఎస్. మెరైన్ లారీ హిక్స్ చేత అతన్ని నాటకీయంగా రక్షించారు. [[[ 13] లాక్వుడ్ విమాన వెబ్‌సైట్ నుండి డేటా [11] పోల్చదగిన పాత్ర, కాన్ఫిగరేషన్ మరియు ERA యొక్క సాధారణ లక్షణాల పనితీరు విమానం</v>
      </c>
      <c r="E34" s="1" t="s">
        <v>746</v>
      </c>
      <c r="F34" s="1" t="str">
        <f>IFERROR(__xludf.DUMMYFUNCTION("GOOGLETRANSLATE(E:E, ""en"", ""te"")"),"కిట్ విమానం")</f>
        <v>కిట్ విమానం</v>
      </c>
      <c r="G34" s="1" t="s">
        <v>747</v>
      </c>
      <c r="H34" s="1" t="str">
        <f>IFERROR(__xludf.DUMMYFUNCTION("GOOGLETRANSLATE(G:G, ""en"", ""te"")"),"లాక్వుడ్ విమానం")</f>
        <v>లాక్వుడ్ విమానం</v>
      </c>
      <c r="I34" s="1" t="s">
        <v>748</v>
      </c>
      <c r="J34" s="1" t="s">
        <v>749</v>
      </c>
      <c r="K34" s="1" t="str">
        <f>IFERROR(__xludf.DUMMYFUNCTION("GOOGLETRANSLATE(J:J, ""en"", ""te"")"),"ఫిల్ లాక్వుడ్")</f>
        <v>ఫిల్ లాక్వుడ్</v>
      </c>
      <c r="M34" s="1">
        <v>1995.0</v>
      </c>
      <c r="N34" s="1">
        <v>1995.0</v>
      </c>
      <c r="O34" s="1" t="s">
        <v>750</v>
      </c>
      <c r="Q34" s="1" t="s">
        <v>217</v>
      </c>
      <c r="R34" s="1" t="s">
        <v>751</v>
      </c>
      <c r="S34" s="1" t="s">
        <v>752</v>
      </c>
      <c r="T34" s="1" t="s">
        <v>753</v>
      </c>
      <c r="V34" s="1" t="s">
        <v>754</v>
      </c>
      <c r="W34" s="1" t="s">
        <v>755</v>
      </c>
      <c r="Z34" s="1" t="s">
        <v>756</v>
      </c>
      <c r="AB34" s="1" t="s">
        <v>757</v>
      </c>
      <c r="AC34" s="1" t="s">
        <v>265</v>
      </c>
      <c r="AF34" s="1" t="s">
        <v>758</v>
      </c>
      <c r="AG34" s="1" t="s">
        <v>759</v>
      </c>
      <c r="AL34" s="1" t="s">
        <v>760</v>
      </c>
      <c r="AN34" s="1" t="s">
        <v>397</v>
      </c>
      <c r="AO34" s="1" t="s">
        <v>761</v>
      </c>
      <c r="AR34" s="1" t="s">
        <v>762</v>
      </c>
      <c r="AS34" s="1" t="s">
        <v>763</v>
      </c>
      <c r="AY34" s="1" t="s">
        <v>764</v>
      </c>
      <c r="BB34" s="1" t="s">
        <v>765</v>
      </c>
      <c r="BS34" s="1" t="s">
        <v>766</v>
      </c>
      <c r="BT34" s="2" t="s">
        <v>767</v>
      </c>
      <c r="CF34" s="1" t="s">
        <v>768</v>
      </c>
      <c r="CH34" s="1" t="s">
        <v>769</v>
      </c>
    </row>
    <row r="35">
      <c r="A35" s="1" t="s">
        <v>770</v>
      </c>
      <c r="B35" s="1" t="str">
        <f>IFERROR(__xludf.DUMMYFUNCTION("GOOGLETRANSLATE(A:A, ""en"", ""te"")"),"పైపర్ PA-47 పైపర్‌జెట్")</f>
        <v>పైపర్ PA-47 పైపర్‌జెట్</v>
      </c>
      <c r="C35" s="1" t="s">
        <v>771</v>
      </c>
      <c r="D35" s="1" t="str">
        <f>IFERROR(__xludf.DUMMYFUNCTION("GOOGLETRANSLATE(C:C, ""en"", ""te"")"),"పైపర్ PA-47 ""పైపర్జెట్"" అనేది సింగిల్-ఇంజిన్ చాలా లైట్ జెట్ (VLJ), ఇది పైపర్ విమానం అభివృద్ధి చేయడానికి మరియు నిర్మించడానికి ఉద్దేశించబడింది. ఏదేమైనా, పైపర్ వద్ద యాజమాన్యం యొక్క మార్పు తరువాత, విమానం పైపర్జెట్ ఆల్టైర్ గా పున es రూపకల్పన చేయాలని నిర్ణయిం"&amp;"చారు. సాంకేతికంగా విజయవంతం అయినప్పటికీ, ఆర్థిక పరిస్థితుల కారణంగా అక్టోబర్ 2011 లో ఆల్టైర్ ప్రాజెక్ట్ రద్దు చేయబడింది. ఈ విమానం మొట్టమొదటి ప్రతిపాదిత సింగిల్-ఇంజిన్ పౌర విమానం, ఇది తోకపై ఉన్న పాడ్డ్ ఇంజిన్‌తో. ట్విన్-ఇంజిన్ ఎక్లిప్స్ 500 మరియు సెస్నా సైటే"&amp;"షన్ ముస్తాంగ్ లకు పోటీదారుగా పైపర్జెట్ అక్టోబర్ 2006 లో ప్రకటించబడింది. విమానం యొక్క ఫ్యూజ్‌లేజ్ ప్రొపెల్లర్-నడిచే పైపర్ PA-46 సిరీస్ వలె అదే క్రాస్ సెక్షన్, 4 అడుగుల (1.2 మీ) పొడవు పెరుగుతుంది. [2] ఇది 7 మంది ప్రయాణీకులను మోసుకెళ్ళే సామర్థ్యాన్ని కలిగి ఉ"&amp;"ండాలి మరియు 360 నాట్లు (666.7 కిమీ/గం) వద్ద, గరిష్టంగా 35,000 అడుగుల (10,668.0 మీ) ఎత్తులో ఉంటుంది. గరిష్ట పరిధి 1,300 నాటికల్ మైళ్ళు (2,407.6 కిమీ), పూర్తి-ఇంధన పేలోడ్ 800 పౌండ్ల ఉంటుంది. పైపర్ జెట్ కోసం పైపర్ తన FJ44-3AP టర్బోఫాన్ ఇంజిన్‌ను సరఫరా చేయడాన"&amp;"ికి విలియమ్స్ ఇంటర్నేషనల్‌ను ఎంచుకున్నాడు. [3] గురుత్వాకర్షణ కేంద్రం పైన ఇంజిన్ అమర్చబడినందున, శక్తి చాలా స్థిరీకరించబడింది (శక్తి యొక్క అదనంగా ముక్కును క్రిందికి నెట్టివేస్తుంది), ఇది పైలట్లకు అస్పష్టంగా ఉండవచ్చు. ప్రారంభంలో, పైపర్ డిజైనర్లు పవర్ సెట్టిం"&amp;"గ్‌తో సంభవం యొక్క క్షితిజ సమాంతర స్టెబిలైజర్ కోణాన్ని సమన్వయం చేయడానికి ఆటోమేటిక్ పిచ్ ట్రిమ్ సిస్టమ్‌ను చేర్చారు. [4] ఈ వ్యవస్థ తరువాత విలియమ్స్ ఇంటర్నేషనల్ చే అభివృద్ధి చేయబడిన వెక్టర్డ్ థ్రస్ట్ నాజిల్ ద్వారా భర్తీ చేయబడింది, దీని ఫలితంగా బరువు మరియు సర"&amp;"ళీకృత ఉత్పాదక ప్రక్రియలు తగ్గాయి. [5] విమానం యొక్క రూపకల్పన లక్షణం, నిలువు స్టెబిలైజర్ (తోక) మౌంటెడ్ ఇంజిన్ కోసం స్ట్రెయిట్ డక్ట్ ఎయిర్ ఇంటెక్ డిజైన్‌ను ఉపయోగించడం, ఇంజనీరింగ్ డిజైన్ కాన్సెప్ట్‌లో చాలా ట్రైజెట్ విమానాల యొక్క ఎస్-డక్ట్ అమరిక కాకుండా మెక్‌డ"&amp;"ోనెల్ డగ్లస్ DC-10 కు సమానంగా ఉంటుంది. డసాల్ట్ ఫాల్కన్ 900 వంటి నమూనాలు. [6] 2006 డాలర్లలో US $ 2.199 మిలియన్ల అమ్మకపు ధర ప్రారంభంలో నిర్ణయించబడింది మరియు ఫిబ్రవరి 19, 2007 నాటికి, పైపర్ 180 ప్రీ-ఆర్డర్‌లను అందుకున్నట్లు ప్రకటించింది. 2010 ప్రారంభంలో ఎంట్"&amp;"రీ-ఇన్-సర్వీస్ తేదీ మొదట్లో and హించబడింది, తరువాత 2011-12 గా మార్చబడింది. అక్టోబర్ 2009 లో, మొదటి కస్టమర్ విమానాన్ని 2013 మధ్యలో అందించడం ఆలస్యం చేసిందని మరియు డిపాజిటర్లకు సమాచారం ఇచ్చిందని కంపెనీ సూచించింది. [7] [8] పైపర్జెట్ ఉత్పత్తిలోకి ప్రవేశించలేదు"&amp;" మరియు అక్టోబర్ 2010 లో పైపర్ బదులుగా పైపర్ పైపర్జెట్ ఆల్టైర్ అని పిలువబడే పెద్ద వృత్తాకార-విభాగం ఫ్యూజ్‌లేజ్‌తో ఒక విమానాన్ని అభివృద్ధి చేస్తామని ప్రకటించింది. [2] [9] పైపర్‌జెట్ కోసం ఆర్డర్లు ఇచ్చిన 160 మంది కస్టమర్లు కొత్త విమానంతో మరియు అదే $ 2.2 మిలి"&amp;"యన్ల ధర వద్ద వారి డెలివరీ స్థానాలను నిలుపుకున్నారు. [9] PA-47 పైపర్‌జెట్ ప్రోటోటైప్ ఆధారంగా, ఆల్టైర్ గుండ్రని క్రాస్-సెక్షన్‌తో కొంచెం పెద్ద ఫ్యూజ్‌లేజ్‌ను కలిగి ఉంది మరియు అసలు పైపర్‌జెట్ యొక్క సైడ్-స్టిక్‌కు విరుద్ధంగా విమాన నియంత్రణ కోసం సాంప్రదాయిక ని"&amp;"యంత్రణ కాడిని కలిగి ఉంది. [9] పైపర్ 2013 నాటికి FAA (భద్రత &amp; పనితీరు) సర్టిఫికేషన్ కోసం FAA (భద్రత &amp; పనితీరు) ధృవీకరణ కోసం ఉపయోగించాల్సిన నాలుగు ఆల్టైర్ ప్రోటోటైప్‌లను నిర్మించడానికి ఫ్లోరిడా (USA) లోని వెరో బీచ్‌లో దాని సౌకర్యాలను సాధించారు. వినియోగదారుల"&amp;"కు మొదటి విమానం డెలివరీ 2014 లో షెడ్యూల్ చేయబడింది. [10 ] మొదటి ఫ్లైట్ 2012 లో expected హించబడింది. [9] అసలు పైపర్‌జెట్ యొక్క ఫ్యూజ్‌లేజ్ పైపర్ మెరిడియన్ సింగిల్-ఇంజిన్ టర్బోప్రాప్‌ను ఒక టెంప్లేట్‌గా ఉపయోగించి రూపొందించబడింది. పైపర్ యొక్క కొత్త యజమానులు, "&amp;"ఇంప్రిమిస్, ఈ రూపకల్పనతో మెరిడియన్ గురించి ప్రత్యక్ష సూచన లేకుండా పునర్విమర్శను ప్రేరేపించడంతో తప్పును కనుగొన్నారు. పైపర్ సీఈఓ జాఫ్రీ బెర్గెర్ ప్రకారం, ""మేము మా జెట్ వినియోగదారులకు స్కేలబుల్ డిజైన్‌ను కలిగి ఉన్న రూమియర్ లైట్ జెట్ ఇవ్వాలనుకుంటున్నాము, భవి"&amp;"ష్యత్ పోటీ వ్యాపార జెట్ల యొక్క భవిష్యత్ కుటుంబానికి మార్గం సుగమం చేస్తుంది,"". [10] కొత్త ఫ్యూజ్‌లేజ్ డిజైన్ అదనంగా 4 అంగుళాల హెడ్‌రూమ్ మరియు మరో తొమ్మిది అంగుళాల మోచేయి గదిని అందించింది మరియు క్యాబిన్ అంతస్తులో ఒక మూపురం నుండి దూరంగా ఉంటుంది, ఇది పాత డిజ"&amp;"ైన్‌లో వింగ్ స్పార్‌ను కలిగి ఉంటుంది. ఆల్టైర్ సింగిల్-పైలట్ ఆపరేషన్ కోసం రూపొందించబడింది, ఒక ప్రయాణీకుడు కో-పైలట్ సీటును ఆక్రమించటానికి అనుమతించాడు. ఫ్లైట్ డెక్ వెనుక క్యాబిన్లో 4 ప్యాసింజర్ సీట్లతో కలిపి, జెట్ సాధారణంగా 5 మంది ప్రయాణికులను కూర్చునేది. అద"&amp;"నపు సీటును జోడించడానికి క్యాబిన్ ప్రత్యేకంగా కాన్ఫిగర్ చేయబడి ఉంటుంది, అంటే పైలట్‌తో పాటు మొత్తం 6 మంది ప్రయాణీకులకు వసతి కల్పించవచ్చు. ప్రయాణీకుల సీట్ల వెనుక 20 క్యూబిక్ అడుగుల (570 ఎల్) సామాను స్థలం మరియు మరో 20 క్యూ అడుగులు (570 ఎల్) ఉన్నాయి. విమానం యొ"&amp;"క్క ముక్కులో వేడిచేసిన కానీ అప్రధానమైన స్థలం. ఆల్టైర్ విలియమ్స్ ఇంటర్నేషనల్ FJ44-3AP చేత శక్తినిచ్చేది. ఇంజిన్ యొక్క ఈ మోడల్ ""నిష్క్రియాత్మక వెక్టర్డ్ థ్రస్ట్"" డిజైన్‌ను ఉపయోగిస్తుంది, ఇది శక్తి పెరిగినప్పుడు విమానం యొక్క ముక్కు-డౌన్ పిచ్‌ను భర్తీ చేయడా"&amp;"నికి సహాయపడుతుంది, ఇంజిన్ తోకలో సాపేక్షంగా అధికంగా అమర్చడం ఫలితంగా. ఈ ఇంజిన్ ఆల్టైర్‌ను 35,000 అడుగుల (11,000 మీ) గరిష్ట క్రూయిజ్ ఎత్తు మరియు 320 నాట్ క్రూయిజ్ స్పీడ్ వరకు పొందుతుందని పైపర్ అంచనా వేశారు. గరిష్ట క్రూయిజ్ వేగం 360 నాట్లు అని అంచనా వేయబడింది"&amp;". ఈ విమానం 1,200 నుండి 1,300-నాటికల్-మైలు (2,200 నుండి 2,400 కిమీ) నాన్-స్టాప్ పరిధిని కలిగి ఉంటుందని భావించారు. ఈ విమానం సుమారు US $ 2.6 మిలియన్లకు రిటైల్ అవుతుందని భావించారు. పైపర్ వేరియబుల్ ఆపరేటింగ్ ఖర్చును గంటకు US $ 730 గా అంచనా వేసింది. పోల్చదగిన మ"&amp;"ోడల్ సెస్నా ముస్తాంగ్ కోసం ఇది సుమారు US $ 870 తో పోలుస్తుంది. 17 అక్టోబర్ 2011 న పైపర్జెట్ ఆల్టైర్ ప్రోగ్రామ్ ""సమీక్షలో ఉంది"" అని కంపెనీ ప్రకటించింది. పైపర్ యొక్క కొత్త తాత్కాలిక CEO, అదే రోజు, సైమన్ కాల్డెకాట్ మాట్లాడుతూ, ""పెట్టుబడి వ్యూహాలు మరియు ఆర"&amp;"్థిక సూచనలతో వ్యాపార లక్ష్యాలు మరియు లైట్-జెట్ మార్కెట్ సూచనలను కంపెనీ సరిగ్గా సమలేఖనం చేస్తోందని నిర్ధారించడానికి ఇది జరుగుతోంది."" మరుసటి రోజు, 18 అక్టోబర్ 2011 న, అవెబ్ ఎడిటర్-ఇన్-చీఫ్ రస్ నైల్స్ ఈ ప్రాజెక్ట్ ముగియాలని పిలుపునిచ్చారు, ఫెడరల్ ఏవియేషన్ అ"&amp;"డ్మినిస్ట్రేషన్ వ్యతిరేకత నేపథ్యంలో డిజైన్‌ను కొనసాగించడం ""అవాస్తవికమైనది"" అని పిలిచింది, ఒకే ఇంజిన్ జెట్ 35,000 కు ధృవీకరించడానికి FT (10,668 మీ) మరియు ఆర్థిక తార్కికం లేకపోవడం ఈ విమానం చాలా జంట-ఇంజిన్ జెట్ల మాదిరిగానే ఖర్చు అవుతుంది. నైల్స్ పైపర్‌ను ప"&amp;"ిలిచింది, ""ఇది ప్రాజెక్ట్ యొక్క"" సమీక్ష ""ను అంత త్వరగా ముగించి, దానిలో ఒక బుల్లెట్ను బాగా ఉంచుతుంది."" [11] [12] 24 అక్టోబర్ 2011 న, ఆల్టైర్ యొక్క అభివృద్ధి ""షెడ్యూల్ మరియు బడ్జెట్‌లో ఉన్నప్పటికీ"" "", ఆర్థిక సమస్యల కారణంగా ఈ కార్యక్రమం పైపర్ చేత నిరవ"&amp;"ధికంగా నిలిపివేయబడింది, ఈ ప్రాజెక్టుకు కేటాయించిన అనేక మంది కార్మికులను కంపెనీ తొలగించింది. [13] పైపర్జెట్/ఆల్టైర్ ప్రాజెక్ట్ కోసం కంపెనీ ఆఫర్లను అలరిస్తుందని పేర్కొంది. [14] 2012 లో, ఈ నమూనా ఫ్లోరిడా ఎయిర్ మ్యూజియంలో ఉంది. [15] పైపర్ విమానం నుండి డేటా [1"&amp;"6] [17] సాధారణ లక్షణాలు పనితీరు ఏవియానిక్స్ సంబంధిత అభివృద్ధి విమానం పోల్చదగిన పాత్ర, కాన్ఫిగరేషన్ మరియు ERA")</f>
        <v>పైపర్ PA-47 "పైపర్జెట్" అనేది సింగిల్-ఇంజిన్ చాలా లైట్ జెట్ (VLJ), ఇది పైపర్ విమానం అభివృద్ధి చేయడానికి మరియు నిర్మించడానికి ఉద్దేశించబడింది. ఏదేమైనా, పైపర్ వద్ద యాజమాన్యం యొక్క మార్పు తరువాత, విమానం పైపర్జెట్ ఆల్టైర్ గా పున es రూపకల్పన చేయాలని నిర్ణయించారు. సాంకేతికంగా విజయవంతం అయినప్పటికీ, ఆర్థిక పరిస్థితుల కారణంగా అక్టోబర్ 2011 లో ఆల్టైర్ ప్రాజెక్ట్ రద్దు చేయబడింది. ఈ విమానం మొట్టమొదటి ప్రతిపాదిత సింగిల్-ఇంజిన్ పౌర విమానం, ఇది తోకపై ఉన్న పాడ్డ్ ఇంజిన్‌తో. ట్విన్-ఇంజిన్ ఎక్లిప్స్ 500 మరియు సెస్నా సైటేషన్ ముస్తాంగ్ లకు పోటీదారుగా పైపర్జెట్ అక్టోబర్ 2006 లో ప్రకటించబడింది. విమానం యొక్క ఫ్యూజ్‌లేజ్ ప్రొపెల్లర్-నడిచే పైపర్ PA-46 సిరీస్ వలె అదే క్రాస్ సెక్షన్, 4 అడుగుల (1.2 మీ) పొడవు పెరుగుతుంది. [2] ఇది 7 మంది ప్రయాణీకులను మోసుకెళ్ళే సామర్థ్యాన్ని కలిగి ఉండాలి మరియు 360 నాట్లు (666.7 కిమీ/గం) వద్ద, గరిష్టంగా 35,000 అడుగుల (10,668.0 మీ) ఎత్తులో ఉంటుంది. గరిష్ట పరిధి 1,300 నాటికల్ మైళ్ళు (2,407.6 కిమీ), పూర్తి-ఇంధన పేలోడ్ 800 పౌండ్ల ఉంటుంది. పైపర్ జెట్ కోసం పైపర్ తన FJ44-3AP టర్బోఫాన్ ఇంజిన్‌ను సరఫరా చేయడానికి విలియమ్స్ ఇంటర్నేషనల్‌ను ఎంచుకున్నాడు. [3] గురుత్వాకర్షణ కేంద్రం పైన ఇంజిన్ అమర్చబడినందున, శక్తి చాలా స్థిరీకరించబడింది (శక్తి యొక్క అదనంగా ముక్కును క్రిందికి నెట్టివేస్తుంది), ఇది పైలట్లకు అస్పష్టంగా ఉండవచ్చు. ప్రారంభంలో, పైపర్ డిజైనర్లు పవర్ సెట్టింగ్‌తో సంభవం యొక్క క్షితిజ సమాంతర స్టెబిలైజర్ కోణాన్ని సమన్వయం చేయడానికి ఆటోమేటిక్ పిచ్ ట్రిమ్ సిస్టమ్‌ను చేర్చారు. [4] ఈ వ్యవస్థ తరువాత విలియమ్స్ ఇంటర్నేషనల్ చే అభివృద్ధి చేయబడిన వెక్టర్డ్ థ్రస్ట్ నాజిల్ ద్వారా భర్తీ చేయబడింది, దీని ఫలితంగా బరువు మరియు సరళీకృత ఉత్పాదక ప్రక్రియలు తగ్గాయి. [5] విమానం యొక్క రూపకల్పన లక్షణం, నిలువు స్టెబిలైజర్ (తోక) మౌంటెడ్ ఇంజిన్ కోసం స్ట్రెయిట్ డక్ట్ ఎయిర్ ఇంటెక్ డిజైన్‌ను ఉపయోగించడం, ఇంజనీరింగ్ డిజైన్ కాన్సెప్ట్‌లో చాలా ట్రైజెట్ విమానాల యొక్క ఎస్-డక్ట్ అమరిక కాకుండా మెక్‌డోనెల్ డగ్లస్ DC-10 కు సమానంగా ఉంటుంది. డసాల్ట్ ఫాల్కన్ 900 వంటి నమూనాలు. [6] 2006 డాలర్లలో US $ 2.199 మిలియన్ల అమ్మకపు ధర ప్రారంభంలో నిర్ణయించబడింది మరియు ఫిబ్రవరి 19, 2007 నాటికి, పైపర్ 180 ప్రీ-ఆర్డర్‌లను అందుకున్నట్లు ప్రకటించింది. 2010 ప్రారంభంలో ఎంట్రీ-ఇన్-సర్వీస్ తేదీ మొదట్లో and హించబడింది, తరువాత 2011-12 గా మార్చబడింది. అక్టోబర్ 2009 లో, మొదటి కస్టమర్ విమానాన్ని 2013 మధ్యలో అందించడం ఆలస్యం చేసిందని మరియు డిపాజిటర్లకు సమాచారం ఇచ్చిందని కంపెనీ సూచించింది. [7] [8] పైపర్జెట్ ఉత్పత్తిలోకి ప్రవేశించలేదు మరియు అక్టోబర్ 2010 లో పైపర్ బదులుగా పైపర్ పైపర్జెట్ ఆల్టైర్ అని పిలువబడే పెద్ద వృత్తాకార-విభాగం ఫ్యూజ్‌లేజ్‌తో ఒక విమానాన్ని అభివృద్ధి చేస్తామని ప్రకటించింది. [2] [9] పైపర్‌జెట్ కోసం ఆర్డర్లు ఇచ్చిన 160 మంది కస్టమర్లు కొత్త విమానంతో మరియు అదే $ 2.2 మిలియన్ల ధర వద్ద వారి డెలివరీ స్థానాలను నిలుపుకున్నారు. [9] PA-47 పైపర్‌జెట్ ప్రోటోటైప్ ఆధారంగా, ఆల్టైర్ గుండ్రని క్రాస్-సెక్షన్‌తో కొంచెం పెద్ద ఫ్యూజ్‌లేజ్‌ను కలిగి ఉంది మరియు అసలు పైపర్‌జెట్ యొక్క సైడ్-స్టిక్‌కు విరుద్ధంగా విమాన నియంత్రణ కోసం సాంప్రదాయిక నియంత్రణ కాడిని కలిగి ఉంది. [9] పైపర్ 2013 నాటికి FAA (భద్రత &amp; పనితీరు) సర్టిఫికేషన్ కోసం FAA (భద్రత &amp; పనితీరు) ధృవీకరణ కోసం ఉపయోగించాల్సిన నాలుగు ఆల్టైర్ ప్రోటోటైప్‌లను నిర్మించడానికి ఫ్లోరిడా (USA) లోని వెరో బీచ్‌లో దాని సౌకర్యాలను సాధించారు. వినియోగదారులకు మొదటి విమానం డెలివరీ 2014 లో షెడ్యూల్ చేయబడింది. [10 ] మొదటి ఫ్లైట్ 2012 లో expected హించబడింది. [9] అసలు పైపర్‌జెట్ యొక్క ఫ్యూజ్‌లేజ్ పైపర్ మెరిడియన్ సింగిల్-ఇంజిన్ టర్బోప్రాప్‌ను ఒక టెంప్లేట్‌గా ఉపయోగించి రూపొందించబడింది. పైపర్ యొక్క కొత్త యజమానులు, ఇంప్రిమిస్, ఈ రూపకల్పనతో మెరిడియన్ గురించి ప్రత్యక్ష సూచన లేకుండా పునర్విమర్శను ప్రేరేపించడంతో తప్పును కనుగొన్నారు. పైపర్ సీఈఓ జాఫ్రీ బెర్గెర్ ప్రకారం, "మేము మా జెట్ వినియోగదారులకు స్కేలబుల్ డిజైన్‌ను కలిగి ఉన్న రూమియర్ లైట్ జెట్ ఇవ్వాలనుకుంటున్నాము, భవిష్యత్ పోటీ వ్యాపార జెట్ల యొక్క భవిష్యత్ కుటుంబానికి మార్గం సుగమం చేస్తుంది,". [10] కొత్త ఫ్యూజ్‌లేజ్ డిజైన్ అదనంగా 4 అంగుళాల హెడ్‌రూమ్ మరియు మరో తొమ్మిది అంగుళాల మోచేయి గదిని అందించింది మరియు క్యాబిన్ అంతస్తులో ఒక మూపురం నుండి దూరంగా ఉంటుంది, ఇది పాత డిజైన్‌లో వింగ్ స్పార్‌ను కలిగి ఉంటుంది. ఆల్టైర్ సింగిల్-పైలట్ ఆపరేషన్ కోసం రూపొందించబడింది, ఒక ప్రయాణీకుడు కో-పైలట్ సీటును ఆక్రమించటానికి అనుమతించాడు. ఫ్లైట్ డెక్ వెనుక క్యాబిన్లో 4 ప్యాసింజర్ సీట్లతో కలిపి, జెట్ సాధారణంగా 5 మంది ప్రయాణికులను కూర్చునేది. అదనపు సీటును జోడించడానికి క్యాబిన్ ప్రత్యేకంగా కాన్ఫిగర్ చేయబడి ఉంటుంది, అంటే పైలట్‌తో పాటు మొత్తం 6 మంది ప్రయాణీకులకు వసతి కల్పించవచ్చు. ప్రయాణీకుల సీట్ల వెనుక 20 క్యూబిక్ అడుగుల (570 ఎల్) సామాను స్థలం మరియు మరో 20 క్యూ అడుగులు (570 ఎల్) ఉన్నాయి. విమానం యొక్క ముక్కులో వేడిచేసిన కానీ అప్రధానమైన స్థలం. ఆల్టైర్ విలియమ్స్ ఇంటర్నేషనల్ FJ44-3AP చేత శక్తినిచ్చేది. ఇంజిన్ యొక్క ఈ మోడల్ "నిష్క్రియాత్మక వెక్టర్డ్ థ్రస్ట్" డిజైన్‌ను ఉపయోగిస్తుంది, ఇది శక్తి పెరిగినప్పుడు విమానం యొక్క ముక్కు-డౌన్ పిచ్‌ను భర్తీ చేయడానికి సహాయపడుతుంది, ఇంజిన్ తోకలో సాపేక్షంగా అధికంగా అమర్చడం ఫలితంగా. ఈ ఇంజిన్ ఆల్టైర్‌ను 35,000 అడుగుల (11,000 మీ) గరిష్ట క్రూయిజ్ ఎత్తు మరియు 320 నాట్ క్రూయిజ్ స్పీడ్ వరకు పొందుతుందని పైపర్ అంచనా వేశారు. గరిష్ట క్రూయిజ్ వేగం 360 నాట్లు అని అంచనా వేయబడింది. ఈ విమానం 1,200 నుండి 1,300-నాటికల్-మైలు (2,200 నుండి 2,400 కిమీ) నాన్-స్టాప్ పరిధిని కలిగి ఉంటుందని భావించారు. ఈ విమానం సుమారు US $ 2.6 మిలియన్లకు రిటైల్ అవుతుందని భావించారు. పైపర్ వేరియబుల్ ఆపరేటింగ్ ఖర్చును గంటకు US $ 730 గా అంచనా వేసింది. పోల్చదగిన మోడల్ సెస్నా ముస్తాంగ్ కోసం ఇది సుమారు US $ 870 తో పోలుస్తుంది. 17 అక్టోబర్ 2011 న పైపర్జెట్ ఆల్టైర్ ప్రోగ్రామ్ "సమీక్షలో ఉంది" అని కంపెనీ ప్రకటించింది. పైపర్ యొక్క కొత్త తాత్కాలిక CEO, అదే రోజు, సైమన్ కాల్డెకాట్ మాట్లాడుతూ, "పెట్టుబడి వ్యూహాలు మరియు ఆర్థిక సూచనలతో వ్యాపార లక్ష్యాలు మరియు లైట్-జెట్ మార్కెట్ సూచనలను కంపెనీ సరిగ్గా సమలేఖనం చేస్తోందని నిర్ధారించడానికి ఇది జరుగుతోంది." మరుసటి రోజు, 18 అక్టోబర్ 2011 న, అవెబ్ ఎడిటర్-ఇన్-చీఫ్ రస్ నైల్స్ ఈ ప్రాజెక్ట్ ముగియాలని పిలుపునిచ్చారు, ఫెడరల్ ఏవియేషన్ అడ్మినిస్ట్రేషన్ వ్యతిరేకత నేపథ్యంలో డిజైన్‌ను కొనసాగించడం "అవాస్తవికమైనది" అని పిలిచింది, ఒకే ఇంజిన్ జెట్ 35,000 కు ధృవీకరించడానికి FT (10,668 మీ) మరియు ఆర్థిక తార్కికం లేకపోవడం ఈ విమానం చాలా జంట-ఇంజిన్ జెట్ల మాదిరిగానే ఖర్చు అవుతుంది. నైల్స్ పైపర్‌ను పిలిచింది, "ఇది ప్రాజెక్ట్ యొక్క" సమీక్ష "ను అంత త్వరగా ముగించి, దానిలో ఒక బుల్లెట్ను బాగా ఉంచుతుంది." [11] [12] 24 అక్టోబర్ 2011 న, ఆల్టైర్ యొక్క అభివృద్ధి "షెడ్యూల్ మరియు బడ్జెట్‌లో ఉన్నప్పటికీ" ", ఆర్థిక సమస్యల కారణంగా ఈ కార్యక్రమం పైపర్ చేత నిరవధికంగా నిలిపివేయబడింది, ఈ ప్రాజెక్టుకు కేటాయించిన అనేక మంది కార్మికులను కంపెనీ తొలగించింది. [13] పైపర్జెట్/ఆల్టైర్ ప్రాజెక్ట్ కోసం కంపెనీ ఆఫర్లను అలరిస్తుందని పేర్కొంది. [14] 2012 లో, ఈ నమూనా ఫ్లోరిడా ఎయిర్ మ్యూజియంలో ఉంది. [15] పైపర్ విమానం నుండి డేటా [16] [17] సాధారణ లక్షణాలు పనితీరు ఏవియానిక్స్ సంబంధిత అభివృద్ధి విమానం పోల్చదగిన పాత్ర, కాన్ఫిగరేషన్ మరియు ERA</v>
      </c>
      <c r="E35" s="1" t="s">
        <v>772</v>
      </c>
      <c r="F35" s="1" t="str">
        <f>IFERROR(__xludf.DUMMYFUNCTION("GOOGLETRANSLATE(E:E, ""en"", ""te"")"),"చాలా లైట్ జెట్")</f>
        <v>చాలా లైట్ జెట్</v>
      </c>
      <c r="G35" s="1" t="s">
        <v>773</v>
      </c>
      <c r="H35" s="1" t="str">
        <f>IFERROR(__xludf.DUMMYFUNCTION("GOOGLETRANSLATE(G:G, ""en"", ""te"")"),"పైపర్ విమానం")</f>
        <v>పైపర్ విమానం</v>
      </c>
      <c r="I35" s="1" t="s">
        <v>774</v>
      </c>
      <c r="M35" s="1" t="s">
        <v>775</v>
      </c>
      <c r="O35" s="1">
        <v>1.0</v>
      </c>
      <c r="Q35" s="1" t="s">
        <v>776</v>
      </c>
      <c r="R35" s="1" t="s">
        <v>777</v>
      </c>
      <c r="S35" s="1" t="s">
        <v>778</v>
      </c>
      <c r="T35" s="1" t="s">
        <v>779</v>
      </c>
      <c r="X35" s="1" t="s">
        <v>780</v>
      </c>
      <c r="Z35" s="1" t="s">
        <v>781</v>
      </c>
      <c r="AA35" s="1" t="s">
        <v>782</v>
      </c>
      <c r="AB35" s="1" t="s">
        <v>783</v>
      </c>
      <c r="AC35" s="1" t="s">
        <v>334</v>
      </c>
      <c r="AN35" s="1" t="s">
        <v>397</v>
      </c>
      <c r="AS35" s="1" t="s">
        <v>784</v>
      </c>
      <c r="AY35" s="1" t="s">
        <v>785</v>
      </c>
      <c r="BS35" s="1" t="s">
        <v>786</v>
      </c>
      <c r="BT35" s="2" t="s">
        <v>767</v>
      </c>
      <c r="CI35" s="1" t="s">
        <v>787</v>
      </c>
    </row>
    <row r="36">
      <c r="A36" s="1" t="s">
        <v>788</v>
      </c>
      <c r="B36" s="1" t="str">
        <f>IFERROR(__xludf.DUMMYFUNCTION("GOOGLETRANSLATE(A:A, ""en"", ""te"")"),"సుఖోయి సు -5")</f>
        <v>సుఖోయి సు -5</v>
      </c>
      <c r="C36" s="1" t="s">
        <v>789</v>
      </c>
      <c r="D36" s="1" t="str">
        <f>IFERROR(__xludf.DUMMYFUNCTION("GOOGLETRANSLATE(C:C, ""en"", ""te"")"),"సుఖోయి సు -5 లేదా ఐ -107 ఒక సోవియట్ మిశ్రమ-శక్తి (ప్రొపెల్లర్ మరియు మోటార్జెట్) ప్రోటోటైప్ ఫైటర్ విమానం రెండవ ప్రపంచ యుద్ధం చివరిలో నిర్మించబడింది. రెండవ ప్రపంచ యుద్ధం ముగిసే సమయానికి జర్మన్ టర్బోజెట్-శక్తితో పనిచేసే మెసెర్స్‌మిట్ ME 262 యొక్క ప్రదర్శన సో"&amp;"వియట్ యూనియన్ వేగంగా ఫైటర్ విమానాలను అభివృద్ధి చేయడానికి ప్రేరేపించింది. యుఎస్‌ఎస్‌ఆర్‌కు ప్రొడక్షన్-రెడీ టర్బోజెట్ ఇంజిన్ లేనందున, అభివృద్ధి ప్రయత్నాలు మిశ్రమ-శక్తి విమానం వైపు మళ్ళించబడ్డాయి, సాంప్రదాయ పిస్టన్ ఇంజిన్-నడిచే ప్రొపెల్లర్‌ను ఉపయోగించుకుని, "&amp;"మెజారిటీ ప్రొపల్షన్ కోసం ఒక చిన్న రాకెట్ లేదా జెట్ ఇంజిన్‌తో వేగం పేలుడు కోసం. [1] SU-5 (ప్రారంభంలో I-107) మరియు సంభావితంగా సారూప్య మికోయన్-గ్యూర్విచ్ I-250 1944 లో రూపొందించబడ్డాయి. ఈ విమానం మొదట 6 ఏప్రిల్ 1945 న ప్రయాణించింది మరియు పరిమిత విమాన పరీక్షకు"&amp;" గురైంది. ఇది తరువాత లామినార్ ఫ్లో వింగ్‌తో అమర్చబడి, మోటారుజెట్ పనితీరుతో 4,350 మీ (14,270 అడుగులు) వద్ద 793 కిమీ/గం (428 కెఎన్, 493 ఎమ్‌పిహెచ్) ను సాధించారు. [2] 15 జూన్ 1945 న, క్లిమోవ్ VK-107A పిస్టన్ ఇంజిన్ విమానంలో మరమ్మత్తుకు మించి దెబ్బతింది. మరొక"&amp;" VK-107A ను కొనుగోలు చేసిన తరువాత, అక్టోబర్ 18 వరకు ఫ్లైట్ టెస్టింగ్ ఇంజిన్ దాని సేవా జీవితం ముగిసే వరకు కొనసాగింది. తదుపరి VK-107AS సేకరించబడలేదు మరియు ప్రాజెక్ట్ రద్దు చేయబడింది. [3] SU-5 ఆల్-మెటల్ నిర్మాణం యొక్క సాంప్రదాయిక మోనోప్లేన్. Vrdk (రష్యన్: во"&amp;"здవైర్- реактивный двигатель компресорный) ఫ్యూజ్‌లేజ్ వెనుక భాగంలో మోటార్జెట్ VK-107 పిస్టన్ ఇంజిన్ నుండి డ్రైవ్‌షాఫ్ట్ ద్వారా శక్తినిస్తుంది మరియు అదనపు 100 కిలోమీటర్ల (54 kn, 62 kn, 62 kn నిమిషాలు. [1] ISTORIA KONSONGTUKTSKII SAMOLETOV V SSSR, 1938-195"&amp;"0, [1] ది గ్రేట్ బుక్ ఆఫ్ ఫైటర్స్, [2] OKB సుఖోయి [4] సాధారణ లక్షణాలు పనితీరు ఆయుధాలు పోల్చదగిన పాత్ర, కాన్ఫిగరేషన్ మరియు ERA యొక్క విమానం విమానం")</f>
        <v>సుఖోయి సు -5 లేదా ఐ -107 ఒక సోవియట్ మిశ్రమ-శక్తి (ప్రొపెల్లర్ మరియు మోటార్జెట్) ప్రోటోటైప్ ఫైటర్ విమానం రెండవ ప్రపంచ యుద్ధం చివరిలో నిర్మించబడింది. రెండవ ప్రపంచ యుద్ధం ముగిసే సమయానికి జర్మన్ టర్బోజెట్-శక్తితో పనిచేసే మెసెర్స్‌మిట్ ME 262 యొక్క ప్రదర్శన సోవియట్ యూనియన్ వేగంగా ఫైటర్ విమానాలను అభివృద్ధి చేయడానికి ప్రేరేపించింది. యుఎస్‌ఎస్‌ఆర్‌కు ప్రొడక్షన్-రెడీ టర్బోజెట్ ఇంజిన్ లేనందున, అభివృద్ధి ప్రయత్నాలు మిశ్రమ-శక్తి విమానం వైపు మళ్ళించబడ్డాయి, సాంప్రదాయ పిస్టన్ ఇంజిన్-నడిచే ప్రొపెల్లర్‌ను ఉపయోగించుకుని, మెజారిటీ ప్రొపల్షన్ కోసం ఒక చిన్న రాకెట్ లేదా జెట్ ఇంజిన్‌తో వేగం పేలుడు కోసం. [1] SU-5 (ప్రారంభంలో I-107) మరియు సంభావితంగా సారూప్య మికోయన్-గ్యూర్విచ్ I-250 1944 లో రూపొందించబడ్డాయి. ఈ విమానం మొదట 6 ఏప్రిల్ 1945 న ప్రయాణించింది మరియు పరిమిత విమాన పరీక్షకు గురైంది. ఇది తరువాత లామినార్ ఫ్లో వింగ్‌తో అమర్చబడి, మోటారుజెట్ పనితీరుతో 4,350 మీ (14,270 అడుగులు) వద్ద 793 కిమీ/గం (428 కెఎన్, 493 ఎమ్‌పిహెచ్) ను సాధించారు. [2] 15 జూన్ 1945 న, క్లిమోవ్ VK-107A పిస్టన్ ఇంజిన్ విమానంలో మరమ్మత్తుకు మించి దెబ్బతింది. మరొక VK-107A ను కొనుగోలు చేసిన తరువాత, అక్టోబర్ 18 వరకు ఫ్లైట్ టెస్టింగ్ ఇంజిన్ దాని సేవా జీవితం ముగిసే వరకు కొనసాగింది. తదుపరి VK-107AS సేకరించబడలేదు మరియు ప్రాజెక్ట్ రద్దు చేయబడింది. [3] SU-5 ఆల్-మెటల్ నిర్మాణం యొక్క సాంప్రదాయిక మోనోప్లేన్. Vrdk (రష్యన్: воздవైర్- реактивный двигатель компресорный) ఫ్యూజ్‌లేజ్ వెనుక భాగంలో మోటార్జెట్ VK-107 పిస్టన్ ఇంజిన్ నుండి డ్రైవ్‌షాఫ్ట్ ద్వారా శక్తినిస్తుంది మరియు అదనపు 100 కిలోమీటర్ల (54 kn, 62 kn, 62 kn నిమిషాలు. [1] ISTORIA KONSONGTUKTSKII SAMOLETOV V SSSR, 1938-1950, [1] ది గ్రేట్ బుక్ ఆఫ్ ఫైటర్స్, [2] OKB సుఖోయి [4] సాధారణ లక్షణాలు పనితీరు ఆయుధాలు పోల్చదగిన పాత్ర, కాన్ఫిగరేషన్ మరియు ERA యొక్క విమానం విమానం</v>
      </c>
      <c r="E36" s="1" t="s">
        <v>141</v>
      </c>
      <c r="F36" s="1" t="str">
        <f>IFERROR(__xludf.DUMMYFUNCTION("GOOGLETRANSLATE(E:E, ""en"", ""te"")"),"యుద్ధ")</f>
        <v>యుద్ధ</v>
      </c>
      <c r="G36" s="1" t="s">
        <v>514</v>
      </c>
      <c r="H36" s="1" t="str">
        <f>IFERROR(__xludf.DUMMYFUNCTION("GOOGLETRANSLATE(G:G, ""en"", ""te"")"),"సుఖోయి")</f>
        <v>సుఖోయి</v>
      </c>
      <c r="I36" s="2" t="s">
        <v>515</v>
      </c>
      <c r="J36" s="1" t="s">
        <v>790</v>
      </c>
      <c r="K36" s="1" t="str">
        <f>IFERROR(__xludf.DUMMYFUNCTION("GOOGLETRANSLATE(J:J, ""en"", ""te"")"),"పావెల్ సుఖోయి")</f>
        <v>పావెల్ సుఖోయి</v>
      </c>
      <c r="L36" s="1" t="s">
        <v>791</v>
      </c>
      <c r="M36" s="4">
        <v>16533.0</v>
      </c>
      <c r="O36" s="1">
        <v>1.0</v>
      </c>
      <c r="Q36" s="1">
        <v>1.0</v>
      </c>
      <c r="R36" s="1" t="s">
        <v>792</v>
      </c>
      <c r="S36" s="1" t="s">
        <v>793</v>
      </c>
      <c r="U36" s="1" t="s">
        <v>794</v>
      </c>
      <c r="V36" s="1" t="s">
        <v>795</v>
      </c>
      <c r="W36" s="1" t="s">
        <v>796</v>
      </c>
      <c r="X36" s="1" t="s">
        <v>797</v>
      </c>
      <c r="Y36" s="1" t="s">
        <v>798</v>
      </c>
      <c r="Z36" s="1" t="s">
        <v>799</v>
      </c>
      <c r="AA36" s="1" t="s">
        <v>800</v>
      </c>
      <c r="AC36" s="1" t="s">
        <v>801</v>
      </c>
      <c r="AK36" s="1" t="s">
        <v>802</v>
      </c>
      <c r="AP36" s="1" t="s">
        <v>803</v>
      </c>
      <c r="BA36" s="1" t="s">
        <v>277</v>
      </c>
    </row>
    <row r="37">
      <c r="A37" s="1" t="s">
        <v>804</v>
      </c>
      <c r="B37" s="1" t="str">
        <f>IFERROR(__xludf.DUMMYFUNCTION("GOOGLETRANSLATE(A:A, ""en"", ""te"")"),"లక్కీ లేడీ II")</f>
        <v>లక్కీ లేడీ II</v>
      </c>
      <c r="C37" s="1" t="s">
        <v>805</v>
      </c>
      <c r="D37" s="1" t="str">
        <f>IFERROR(__xludf.DUMMYFUNCTION("GOOGLETRANSLATE(C:C, ""en"", ""te"")"),"లక్కీ లేడీ II ఒక అమెరికా ఎయిర్ ఫోర్స్ బోయింగ్ బి -50 సూపర్‌ఫోర్ట్రెస్, ఇది ప్రపంచ నాన్‌స్టాప్‌ను చుట్టుముట్టిన మొదటి విమానంగా మారింది. దాని 1949 ప్రయాణం, విమానంలో ఇంధనం నింపడానికి సహాయపడింది, 94 గంటలు 1 నిమిషం కొనసాగింది. ఈ విమానం తరువాత ప్రమాదానికి గురైం"&amp;"ది, మరియు నేడు ఫ్యూజ్‌లేజ్ మాత్రమే భద్రపరచబడింది. [స్పష్టీకరణ అవసరం] లక్కీ లేడీ II 43 వ బాంబు సంస్థ సమూహంలో B-50, వీటిలో 12 .50-క్యాలిబర్ (12.7 మిమీ) మెషిన్ గన్‌లు ఉన్నాయి. దాని ప్రదక్షిణ మిషన్ కోసం, అదనపు శ్రేణి కోసం బాంబ్ బేలో ఇంధన ట్యాంక్ జోడించబడింది."&amp;" ఈ మిషన్‌కు కెప్టెన్ జేమ్స్ గల్లాఘర్ ఆధ్వర్యంలో ముగ్గురు పైలట్లతో డబుల్ సిబ్బంది అవసరం. సిబ్బంది నాలుగు నుండి ఆరు గంటల షిఫ్టులలో తిరుగుతారు. [1] [2] మొత్తం 14 మంది సిబ్బందిని కలిగి ఉన్న ఈ విమానం తన రౌండ్-ది-వరల్డ్ ట్రిప్‌ను మధ్యాహ్నం 12:21 గంటలకు ప్రారంభి"&amp;"ంచింది. ఫిబ్రవరి 26, 1949 న ఇది టెక్సాస్‌లోని ఫోర్ట్ వర్త్ సమీపంలో ఉన్న కార్స్వెల్ ఎయిర్ ఫోర్స్ బేస్ నుండి బయలుదేరి, తూర్పున అట్లాంటిక్ మహాసముద్రం వైపు వెళ్ళింది. 23,452 మైళ్ళు (37,742 కి.మీ) ఎగురుతున్న తరువాత, విమానం మార్చి 2 న ఉదయం 10:22 గంటలకు కార్స్వె"&amp;"ల్ వద్ద కంట్రోల్ టవర్‌ను తిరిగి దాటింది, ప్రదక్షిణ ముగింపును సూచిస్తుంది మరియు 94 కి గాలిలో ఉన్న తరువాత ఉదయం 10:31 గంటలకు అక్కడకు దిగింది. గంటలు మరియు ఒక నిమిషం, టేకాఫ్ వద్ద లెక్కించిన అంచనా సమయం రెండు నిమిషాల ముందు దిగడం. [1] మార్గంలో, ఈ విమానం KB-29M సూ"&amp;"పర్‌ఫోర్ట్రెస్, [3] అజోర్స్‌లోని లాజెస్ వైమానిక స్థావరం, సౌదీ అరేబియాలోని ధహ్రాన్ ఎయిర్‌ఫీల్డ్, ఫిలిప్పీన్స్‌లోని క్లార్క్ ఎయిర్ బేస్ మరియు హవాయిలోని హికం వైమానిక దళం, త్వరలోనే ఇంధనం నింపాయి. -అది వాడుకలో లేని గ్రాప్లెడ్-లైన్ లూప్డ్-హోస్ టెక్నిక్. ఈ విమాన"&amp;"ం 10,000 నుండి 20,000 అడుగుల (3,000 నుండి 6,100 మీ) మధ్య ఎత్తుకు ఎగిరింది మరియు ప్రపంచవ్యాప్తంగా ఈ యాత్రను సగటున 249 mph (401 km/h; 216 kN) పూర్తి చేసింది. [1] జనరల్ కర్టిస్ లెమే, స్ట్రాటజిక్ ఎయిర్ కమాండ్ యొక్క కమాండింగ్ జనరల్, లక్కీ లేడీ II ను దాని రాకతో"&amp;" పలకరించడానికి, వైమానిక దళం డబ్ల్యూ. స్టువర్ట్ సిమింగ్టన్, ఎయిర్ ఫోర్స్ చీఫ్ ఆఫ్ స్టాఫ్ జనరల్ హోయ్ట్ ఎస్. రోజర్ ఎం. రామీ, ఎనిమిదవ వైమానిక దళం యొక్క కమాండింగ్ జనరల్. లెమే మాట్లాడుతూ, వైమానిక దళం అమెరికా నుండి బాంబర్లను ""అణు బాంబు అవసరమయ్యే ప్రపంచంలో ఏ ప్ర"&amp;"దేశానికి అయినా"" పంపగలదని మిషన్ చూపించింది. [1] మిడ్-ఎయిర్ రీఫ్యూయలింగ్ ఫైటర్ విమానాలకు కూడా ఉపయోగించవచ్చని ఆయన అన్నారు. ఏరియల్ రీఫ్యూయలింగ్ ""మీడియం బాంబర్లను ఇంటర్-కాంటినెంటల్ బాంబర్లుగా మారుస్తుంది"" అని సిమింగ్టన్ గుర్తించారు. [1] విమానం యొక్క సిబ్బంద"&amp;"ికి ప్రతి ఒక్కరికి విశిష్ట ఫ్లయింగ్ క్రాస్ లభించింది మరియు నేషనల్ ఏరోనాటిక్ అసోసియేషన్ దాని వార్షిక మాకే ట్రోఫీతో సత్కరించింది, సంవత్సరపు అత్యుత్తమ విమాన ప్రయాణాన్ని మరియు వైమానిక దళం దాని ఎయిర్ ఏజ్ ట్రోఫీతో గుర్తించింది. [2] గ్లోబల్ క్వీన్ అనే మరో బి -50"&amp;" ఫిబ్రవరి 25 న అదే మిషన్‌తో బయలుదేరింది, కాని ఇంజిన్ ఫైర్ కారణంగా అజోర్స్‌లోని లాజెస్ ఎయిర్ బేస్ వద్ద దిగవలసి వచ్చింది. [1] మొత్తంగా, ఐదు B-50AS ఈ పని కోసం లెమే చేత వరుసలో ఉంది, కనీసం ఒకటి విజయవంతమవుతుందని in హించి, మరియు సిబ్బంది మరియు లాజిస్టిక్‌లను సిద"&amp;"్ధం చేయడానికి నాలుగు వారాలు మాత్రమే ఇవ్వబడ్డాయి. [4] లక్కీ లేడీ II 338 వ బాంబ్ స్క్వాడ్రన్ యొక్క బి -17 పేరు, ఇది జూలై 30, 1943 న బెల్జియంలోని టైల్రోడ్ సమీపంలో చిత్రీకరించబడింది. లక్కీ లేడీ II కూడా అదేవిధంగా అనే మూడు విమానంలో ఒకటి, వీటిలో ప్రతి ఒక్కటి ఒక "&amp;"భాగం అమెరికా వైమానిక దళం తరపున చారిత్రాత్మక ప్రదక్షిణ: లక్కీ లేడీ నేను జూలై 1948 లో ప్రపంచ పర్యటనకు ప్రయత్నించిన మూడు బోయింగ్ బి -29 సూపర్‌ఫోర్ట్రెస్‌లలో ఒకరిగా ఉన్నాను, అరిజోనాలోని డేవిస్-మోంటన్ ఎయిర్ ఫోర్స్ బేస్ నుండి మరియు తిరిగి ఎగురుతూ . ఒక బి -29 అర"&amp;"ేబియా సముద్రంలో కూలిపోయింది. [2] లక్కీ లేడీ I, మొదటి లెఫ్టినెంట్ A.M. నీల్, గ్యాస్ గోబ్లర్‌తో కలిసి, లెఫ్టినెంట్ కల్నల్ ఆర్.డబ్ల్యు. లక్కీ లేడీ III మూడు బోయింగ్ బి -52 స్ట్రాటోఫోర్ట్రెస్‌లలో ఒకటి, ఇది జనవరి 1957 లో ఆపరేషన్ పవర్ ఫ్లైట్‌లో భాగంగా, కాలిఫోర్న"&amp;"ియాలోని కాజిల్ ఎయిర్ ఫోర్స్ బేస్ నుండి ఎగురుతూ 24,325 మైళ్ళు (39,147 కిమీ; 21,138 ఎన్‌ఎంఐ) విమానాన్ని పూర్తి చేసింది మరియు 19 నిమిషాలు (సగటున 536 mph (h/h/h; 466 kN) భూమి వేగంతో) KC-97 స్ట్రాటోఫ్రీటర్స్ నుండి వైమానిక ఇంధనం నింపే సహాయంతో. లేడీ II తరువాత ఎన"&amp;"ిమిది సంవత్సరాల తరువాత, లేడీ III లక్కీ లేడీ II అవసరమైన సగం సమయంలో ప్రపంచవ్యాప్తంగా యాత్ర చేసింది. [2] కాలిఫోర్నియాలోని చినోలోని ఫేమ్ మ్యూజియం యొక్క విమానాల వద్ద B-50A-5BO 46-0010 నియమించబడిన విమానం యొక్క ఫ్యూజ్‌లేజ్ ప్రదర్శనలో ఉంది. [5]")</f>
        <v>లక్కీ లేడీ II ఒక అమెరికా ఎయిర్ ఫోర్స్ బోయింగ్ బి -50 సూపర్‌ఫోర్ట్రెస్, ఇది ప్రపంచ నాన్‌స్టాప్‌ను చుట్టుముట్టిన మొదటి విమానంగా మారింది. దాని 1949 ప్రయాణం, విమానంలో ఇంధనం నింపడానికి సహాయపడింది, 94 గంటలు 1 నిమిషం కొనసాగింది. ఈ విమానం తరువాత ప్రమాదానికి గురైంది, మరియు నేడు ఫ్యూజ్‌లేజ్ మాత్రమే భద్రపరచబడింది. [స్పష్టీకరణ అవసరం] లక్కీ లేడీ II 43 వ బాంబు సంస్థ సమూహంలో B-50, వీటిలో 12 .50-క్యాలిబర్ (12.7 మిమీ) మెషిన్ గన్‌లు ఉన్నాయి. దాని ప్రదక్షిణ మిషన్ కోసం, అదనపు శ్రేణి కోసం బాంబ్ బేలో ఇంధన ట్యాంక్ జోడించబడింది. ఈ మిషన్‌కు కెప్టెన్ జేమ్స్ గల్లాఘర్ ఆధ్వర్యంలో ముగ్గురు పైలట్లతో డబుల్ సిబ్బంది అవసరం. సిబ్బంది నాలుగు నుండి ఆరు గంటల షిఫ్టులలో తిరుగుతారు. [1] [2] మొత్తం 14 మంది సిబ్బందిని కలిగి ఉన్న ఈ విమానం తన రౌండ్-ది-వరల్డ్ ట్రిప్‌ను మధ్యాహ్నం 12:21 గంటలకు ప్రారంభించింది. ఫిబ్రవరి 26, 1949 న ఇది టెక్సాస్‌లోని ఫోర్ట్ వర్త్ సమీపంలో ఉన్న కార్స్వెల్ ఎయిర్ ఫోర్స్ బేస్ నుండి బయలుదేరి, తూర్పున అట్లాంటిక్ మహాసముద్రం వైపు వెళ్ళింది. 23,452 మైళ్ళు (37,742 కి.మీ) ఎగురుతున్న తరువాత, విమానం మార్చి 2 న ఉదయం 10:22 గంటలకు కార్స్వెల్ వద్ద కంట్రోల్ టవర్‌ను తిరిగి దాటింది, ప్రదక్షిణ ముగింపును సూచిస్తుంది మరియు 94 కి గాలిలో ఉన్న తరువాత ఉదయం 10:31 గంటలకు అక్కడకు దిగింది. గంటలు మరియు ఒక నిమిషం, టేకాఫ్ వద్ద లెక్కించిన అంచనా సమయం రెండు నిమిషాల ముందు దిగడం. [1] మార్గంలో, ఈ విమానం KB-29M సూపర్‌ఫోర్ట్రెస్, [3] అజోర్స్‌లోని లాజెస్ వైమానిక స్థావరం, సౌదీ అరేబియాలోని ధహ్రాన్ ఎయిర్‌ఫీల్డ్, ఫిలిప్పీన్స్‌లోని క్లార్క్ ఎయిర్ బేస్ మరియు హవాయిలోని హికం వైమానిక దళం, త్వరలోనే ఇంధనం నింపాయి. -అది వాడుకలో లేని గ్రాప్లెడ్-లైన్ లూప్డ్-హోస్ టెక్నిక్. ఈ విమానం 10,000 నుండి 20,000 అడుగుల (3,000 నుండి 6,100 మీ) మధ్య ఎత్తుకు ఎగిరింది మరియు ప్రపంచవ్యాప్తంగా ఈ యాత్రను సగటున 249 mph (401 km/h; 216 kN) పూర్తి చేసింది. [1] జనరల్ కర్టిస్ లెమే, స్ట్రాటజిక్ ఎయిర్ కమాండ్ యొక్క కమాండింగ్ జనరల్, లక్కీ లేడీ II ను దాని రాకతో పలకరించడానికి, వైమానిక దళం డబ్ల్యూ. స్టువర్ట్ సిమింగ్టన్, ఎయిర్ ఫోర్స్ చీఫ్ ఆఫ్ స్టాఫ్ జనరల్ హోయ్ట్ ఎస్. రోజర్ ఎం. రామీ, ఎనిమిదవ వైమానిక దళం యొక్క కమాండింగ్ జనరల్. లెమే మాట్లాడుతూ, వైమానిక దళం అమెరికా నుండి బాంబర్లను "అణు బాంబు అవసరమయ్యే ప్రపంచంలో ఏ ప్రదేశానికి అయినా" పంపగలదని మిషన్ చూపించింది. [1] మిడ్-ఎయిర్ రీఫ్యూయలింగ్ ఫైటర్ విమానాలకు కూడా ఉపయోగించవచ్చని ఆయన అన్నారు. ఏరియల్ రీఫ్యూయలింగ్ "మీడియం బాంబర్లను ఇంటర్-కాంటినెంటల్ బాంబర్లుగా మారుస్తుంది" అని సిమింగ్టన్ గుర్తించారు. [1] విమానం యొక్క సిబ్బందికి ప్రతి ఒక్కరికి విశిష్ట ఫ్లయింగ్ క్రాస్ లభించింది మరియు నేషనల్ ఏరోనాటిక్ అసోసియేషన్ దాని వార్షిక మాకే ట్రోఫీతో సత్కరించింది, సంవత్సరపు అత్యుత్తమ విమాన ప్రయాణాన్ని మరియు వైమానిక దళం దాని ఎయిర్ ఏజ్ ట్రోఫీతో గుర్తించింది. [2] గ్లోబల్ క్వీన్ అనే మరో బి -50 ఫిబ్రవరి 25 న అదే మిషన్‌తో బయలుదేరింది, కాని ఇంజిన్ ఫైర్ కారణంగా అజోర్స్‌లోని లాజెస్ ఎయిర్ బేస్ వద్ద దిగవలసి వచ్చింది. [1] మొత్తంగా, ఐదు B-50AS ఈ పని కోసం లెమే చేత వరుసలో ఉంది, కనీసం ఒకటి విజయవంతమవుతుందని in హించి, మరియు సిబ్బంది మరియు లాజిస్టిక్‌లను సిద్ధం చేయడానికి నాలుగు వారాలు మాత్రమే ఇవ్వబడ్డాయి. [4] లక్కీ లేడీ II 338 వ బాంబ్ స్క్వాడ్రన్ యొక్క బి -17 పేరు, ఇది జూలై 30, 1943 న బెల్జియంలోని టైల్రోడ్ సమీపంలో చిత్రీకరించబడింది. లక్కీ లేడీ II కూడా అదేవిధంగా అనే మూడు విమానంలో ఒకటి, వీటిలో ప్రతి ఒక్కటి ఒక భాగం అమెరికా వైమానిక దళం తరపున చారిత్రాత్మక ప్రదక్షిణ: లక్కీ లేడీ నేను జూలై 1948 లో ప్రపంచ పర్యటనకు ప్రయత్నించిన మూడు బోయింగ్ బి -29 సూపర్‌ఫోర్ట్రెస్‌లలో ఒకరిగా ఉన్నాను, అరిజోనాలోని డేవిస్-మోంటన్ ఎయిర్ ఫోర్స్ బేస్ నుండి మరియు తిరిగి ఎగురుతూ . ఒక బి -29 అరేబియా సముద్రంలో కూలిపోయింది. [2] లక్కీ లేడీ I, మొదటి లెఫ్టినెంట్ A.M. నీల్, గ్యాస్ గోబ్లర్‌తో కలిసి, లెఫ్టినెంట్ కల్నల్ ఆర్.డబ్ల్యు. లక్కీ లేడీ III మూడు బోయింగ్ బి -52 స్ట్రాటోఫోర్ట్రెస్‌లలో ఒకటి, ఇది జనవరి 1957 లో ఆపరేషన్ పవర్ ఫ్లైట్‌లో భాగంగా, కాలిఫోర్నియాలోని కాజిల్ ఎయిర్ ఫోర్స్ బేస్ నుండి ఎగురుతూ 24,325 మైళ్ళు (39,147 కిమీ; 21,138 ఎన్‌ఎంఐ) విమానాన్ని పూర్తి చేసింది మరియు 19 నిమిషాలు (సగటున 536 mph (h/h/h; 466 kN) భూమి వేగంతో) KC-97 స్ట్రాటోఫ్రీటర్స్ నుండి వైమానిక ఇంధనం నింపే సహాయంతో. లేడీ II తరువాత ఎనిమిది సంవత్సరాల తరువాత, లేడీ III లక్కీ లేడీ II అవసరమైన సగం సమయంలో ప్రపంచవ్యాప్తంగా యాత్ర చేసింది. [2] కాలిఫోర్నియాలోని చినోలోని ఫేమ్ మ్యూజియం యొక్క విమానాల వద్ద B-50A-5BO 46-0010 నియమించబడిన విమానం యొక్క ఫ్యూజ్‌లేజ్ ప్రదర్శనలో ఉంది. [5]</v>
      </c>
      <c r="F37" s="1" t="str">
        <f>IFERROR(__xludf.DUMMYFUNCTION("GOOGLETRANSLATE(E:E, ""en"", ""te"")"),"#VALUE!")</f>
        <v>#VALUE!</v>
      </c>
      <c r="AB37" s="1" t="s">
        <v>806</v>
      </c>
      <c r="CJ37" s="1" t="s">
        <v>807</v>
      </c>
      <c r="CK37" s="1" t="s">
        <v>808</v>
      </c>
      <c r="CL37" s="1">
        <v>15730.0</v>
      </c>
      <c r="CM37" s="1" t="s">
        <v>809</v>
      </c>
      <c r="CN37" s="1" t="s">
        <v>332</v>
      </c>
      <c r="CO37" s="1" t="s">
        <v>333</v>
      </c>
      <c r="CP37" s="1" t="s">
        <v>810</v>
      </c>
      <c r="CQ37" s="1" t="s">
        <v>811</v>
      </c>
      <c r="CR37" s="1" t="s">
        <v>812</v>
      </c>
      <c r="CS37" s="1" t="s">
        <v>813</v>
      </c>
    </row>
    <row r="38">
      <c r="A38" s="1" t="s">
        <v>814</v>
      </c>
      <c r="B38" s="1" t="str">
        <f>IFERROR(__xludf.DUMMYFUNCTION("GOOGLETRANSLATE(A:A, ""en"", ""te"")"),"AVIA BH-17")</f>
        <v>AVIA BH-17</v>
      </c>
      <c r="C38" s="1" t="s">
        <v>815</v>
      </c>
      <c r="D38" s="1" t="str">
        <f>IFERROR(__xludf.DUMMYFUNCTION("GOOGLETRANSLATE(C:C, ""en"", ""te"")"),"AVIA BH-17 అనేది 1924 లో చెకోస్లోవేకియాలో నిర్మించిన బైప్‌లేన్ ఫైటర్ విమానం. ఇది BH-6 మరియు BH-8 యొక్క అభివృద్ధి, మరియు తరువాతి విమానంలో పని దీనికి అనుకూలంగా తగ్గించబడింది. 1924 లో కార్యాచరణ ట్రయల్స్ చెక్ వైమానిక దళం 24 ఉదాహరణల కోసం ఆర్డర్ ఇవ్వడానికి పనిత"&amp;"ీరును వెల్లడించింది. అయితే, వాస్తవ సేవలో, BH-17 నమ్మదగని నిరూపించబడింది మరియు త్వరలో ఉపసంహరించబడింది. సాధారణ లక్షణాలు పనితీరు ఆయుధ సంబంధిత అభివృద్ధి")</f>
        <v>AVIA BH-17 అనేది 1924 లో చెకోస్లోవేకియాలో నిర్మించిన బైప్‌లేన్ ఫైటర్ విమానం. ఇది BH-6 మరియు BH-8 యొక్క అభివృద్ధి, మరియు తరువాతి విమానంలో పని దీనికి అనుకూలంగా తగ్గించబడింది. 1924 లో కార్యాచరణ ట్రయల్స్ చెక్ వైమానిక దళం 24 ఉదాహరణల కోసం ఆర్డర్ ఇవ్వడానికి పనితీరును వెల్లడించింది. అయితే, వాస్తవ సేవలో, BH-17 నమ్మదగని నిరూపించబడింది మరియు త్వరలో ఉపసంహరించబడింది. సాధారణ లక్షణాలు పనితీరు ఆయుధ సంబంధిత అభివృద్ధి</v>
      </c>
      <c r="E38" s="1" t="s">
        <v>141</v>
      </c>
      <c r="F38" s="1" t="str">
        <f>IFERROR(__xludf.DUMMYFUNCTION("GOOGLETRANSLATE(E:E, ""en"", ""te"")"),"యుద్ధ")</f>
        <v>యుద్ధ</v>
      </c>
      <c r="G38" s="1" t="s">
        <v>233</v>
      </c>
      <c r="H38" s="1" t="str">
        <f>IFERROR(__xludf.DUMMYFUNCTION("GOOGLETRANSLATE(G:G, ""en"", ""te"")"),"ఏవియా")</f>
        <v>ఏవియా</v>
      </c>
      <c r="I38" s="2" t="s">
        <v>234</v>
      </c>
      <c r="J38" s="1" t="s">
        <v>235</v>
      </c>
      <c r="K38" s="1" t="str">
        <f>IFERROR(__xludf.DUMMYFUNCTION("GOOGLETRANSLATE(J:J, ""en"", ""te"")"),"పావెల్ బెనెస్ మరియు మిరోస్లావ్ హజ్న్")</f>
        <v>పావెల్ బెనెస్ మరియు మిరోస్లావ్ హజ్న్</v>
      </c>
      <c r="L38" s="1" t="s">
        <v>236</v>
      </c>
      <c r="M38" s="1">
        <v>1924.0</v>
      </c>
      <c r="O38" s="1">
        <v>24.0</v>
      </c>
      <c r="Q38" s="1" t="s">
        <v>345</v>
      </c>
      <c r="R38" s="1" t="s">
        <v>816</v>
      </c>
      <c r="S38" s="1" t="s">
        <v>817</v>
      </c>
      <c r="U38" s="1" t="s">
        <v>818</v>
      </c>
      <c r="V38" s="1" t="s">
        <v>819</v>
      </c>
      <c r="W38" s="1" t="s">
        <v>820</v>
      </c>
      <c r="X38" s="1" t="s">
        <v>821</v>
      </c>
      <c r="Y38" s="1" t="s">
        <v>822</v>
      </c>
      <c r="Z38" s="1" t="s">
        <v>823</v>
      </c>
      <c r="AA38" s="1" t="s">
        <v>824</v>
      </c>
      <c r="AD38" s="1" t="s">
        <v>825</v>
      </c>
      <c r="AL38" s="1" t="s">
        <v>826</v>
      </c>
    </row>
    <row r="39">
      <c r="A39" s="1" t="s">
        <v>827</v>
      </c>
      <c r="B39" s="1" t="str">
        <f>IFERROR(__xludf.DUMMYFUNCTION("GOOGLETRANSLATE(A:A, ""en"", ""te"")"),"చంద్ర ల్యాండింగ్ పరిశోధన వాహనం")</f>
        <v>చంద్ర ల్యాండింగ్ పరిశోధన వాహనం</v>
      </c>
      <c r="C39" s="1" t="s">
        <v>828</v>
      </c>
      <c r="D39" s="1" t="str">
        <f>IFERROR(__xludf.DUMMYFUNCTION("GOOGLETRANSLATE(C:C, ""en"", ""te"")"),"బెల్ ఏరోసిస్టమ్స్ లూనార్ ల్యాండింగ్ రీసెర్చ్ వెహికల్ (ఎల్‌ఎల్‌ఆర్‌వి, ఎగిరే బెడ్‌స్టెడ్ అనే మారుపేరు) [1] అనేది మూన్ ల్యాండింగ్‌ల కోసం సిమ్యులేటర్‌ను నిర్మించడానికి ఒక ప్రాజెక్ట్ అపోలో యుగం కార్యక్రమం. LLRV లను కాలిఫోర్నియాలోని ఎడ్వర్డ్స్ ఎయిర్ ఫోర్స్ బేస"&amp;"్ వద్ద ఉన్న నాసా ఆర్మ్‌స్ట్రాంగ్ ఫ్లైట్ రీసెర్చ్ సెంటర్ అని పిలుస్తారు, చంద్రుని తక్కువ గురుత్వాకర్షణ వాతావరణంలో అపోలో చంద్ర మాడ్యూల్‌ను ఎగరడానికి మరియు ల్యాండ్ చేయడానికి అవసరమైన పైలటింగ్ పద్ధతులను అధ్యయనం చేయడానికి మరియు విశ్లేషించడానికి. [2 ] పరిశోధనా వ"&amp;"ాహనాలు నిలువు టేకాఫ్ వాహనాలు, ఇవి గింబాల్ మీద అమర్చిన ఒకే జెట్ ఇంజిన్‌ను ఉపయోగించాయి, తద్వారా ఇది ఎల్లప్పుడూ నిలువుగా చూపిస్తుంది. ఇది వాహనం యొక్క బరువు యొక్క 5/6 ను రద్దు చేయడానికి సర్దుబాటు చేయబడింది, మరియు వాహనం హైడ్రోజన్ పెరాక్సైడ్ రాకెట్లను ఉపయోగించి"&amp;"ంది, ఇది చంద్ర ల్యాండర్ యొక్క ప్రవర్తనను ఖచ్చితంగా అనుకరించగలదు. రెండు ఎల్‌ఎల్‌ఆర్‌విల విజయం ఎల్‌ఎల్‌ఆర్‌వి యొక్క మెరుగైన సంస్కరణ అయిన త్రీ లూనార్ ల్యాండింగ్ ట్రైనింగ్ వెహికల్స్ (ఎల్‌ఎల్‌టివిఎస్) ను నిర్మించటానికి దారితీసింది, నాసా యొక్క జాన్సన్ స్పేస్ సె"&amp;"ంటర్ యొక్క పూర్వీకుడైన టెక్సాస్‌లోని హ్యూస్టన్లోని హ్యూస్టన్‌లో అపోలో వ్యోమగాములు ఉపయోగించడం కోసం. క్రాష్లలో ఒక LLRV మరియు రెండు LLTV లు నాశనం చేయబడ్డాయి, కాని రాకెట్ ఎజెక్షన్ సీట్ సిస్టమ్ అన్ని సందర్భాల్లో పైలట్‌ను సురక్షితంగా తిరిగి పొందింది. ప్రతి అపోల"&amp;"ో ల్యాండింగ్ యొక్క చివరి దశను మిషన్ కమాండర్ మానవీయంగా పైలట్ చేశారు. ల్యాండింగ్ సైట్ ఎంపిక సమస్యల కారణంగా, అపోలో 11 కమాండర్ నీల్ ఆర్మ్‌స్ట్రాంగ్ మాట్లాడుతూ, ఎల్‌ఎల్‌టివిలపై విస్తృతమైన శిక్షణ లేకుండా తన మిషన్ విజయవంతం కాదని అన్నారు. ఎల్‌ఎల్‌టివి శిక్షణ కోసం"&amp;" ఎంపికకు ముందు హెలికాప్టర్ శిక్షణ ఉంది. 2009 ఇంటర్వ్యూలో, వ్యోమగామి కర్ట్ మిచెల్ ఇలా అన్నాడు, ""వాయుమార్గాన క్రాఫ్ట్ కోసం, చంద్ర లాండర్‌కు లక్షణాల పరంగా హెలికాప్టర్ దగ్గరగా ఉంది. కాబట్టి మీకు హెలికాప్టర్ శిక్షణ రాకపోతే, మీరు వెళ్ళడం లేదని మీకు తెలుసు. ఆ వ"&amp;"ిధమైన దానిని ఇచ్చింది. ""[3] టామ్ స్టాఫోర్డ్ మరియు జీన్ సెర్నాన్ కూడా తమ అపోలో 10 మిషన్ కోసం ఎల్‌ఎల్‌టివి శిక్షణ పొందలేదు, ఇది చంద్రునికి చంద్ర మాడ్యూల్ యొక్క మొదటి ఫ్లైట్, ఎందుకంటే నాసా"" అపోలో 10 లో దిగే ప్రణాళికలు లేవు ""కాబట్టి"" ఎల్‌ఎల్‌టివిలో శిక్షణ"&amp;" లేదు ... "" అపోలో 14 కోసం బ్యాకప్ కమాండర్‌గా కేటాయించిన తరువాత మాత్రమే సెర్నాన్‌కు ఈ శిక్షణ లభించింది, మరియు 1972 లో అపోలో 17, తుది ల్యాండింగ్ మిషన్ అపోలో 17 కు కమాండర్‌గా శిక్షణ ఇస్తున్నప్పుడు ఎల్‌ఎల్‌టివిని ఎగురవేసిన చివరిది. [4] అల్యూమినియం అల్లాయ్ ట్"&amp;"రస్‌లతో నిర్మించిన LLRV లు సాధారణ ఎలక్ట్రిక్ CF700-2V టర్బోఫాన్ ఇంజిన్‌తో 4,200 lbf (19 kN) థ్రస్ట్‌తో శక్తినిచ్చాయి, ఇది గింబాల్‌లో నిలువుగా అమర్చబడింది. ఇంజిన్ వాహనాన్ని పరీక్షా ఎత్తుకు ఎత్తివేసింది మరియు తరువాత వాహనం యొక్క బరువు యొక్క ఐదు ఆరవ వంతుకు మద"&amp;"్దతుగా తిరిగి వచ్చింది, ఇది చంద్రుని యొక్క తగ్గిన గురుత్వాకర్షణను అనుకరిస్తుంది. 100 నుండి 500 ఎల్బిఎఫ్ (440 నుండి 2,200 ఎన్) వరకు వైవిధ్యమైన థ్రస్ట్‌తో రెండు హైడ్రోజన్ పెరాక్సైడ్ లిఫ్ట్ రాకెట్లు వాహనం యొక్క సంతతి మరియు క్షితిజ సమాంతర కదలిక రేటును నిర్వహి"&amp;"ంచింది. పదహారు చిన్న హైడ్రోజన్ పెరాక్సైడ్ థ్రస్టర్‌లు, జంటగా అమర్చబడి, పైలట్ నియంత్రణను పిచ్, యా మరియు రోల్‌లో ఇచ్చాయి. పైలట్‌కు ఎజెక్షన్ సీటు ఉంది. క్రియాశీలతపై, ఇది పైలట్‌ను వాహనం నుండి పైకి పైకి ఎక్కింది, గురుత్వాకర్షణ శక్తి సుమారు 14 రెట్లు సగం సెకన్ల"&amp;" పాటు. భూమి నుండి, సీటును మరియు పైలట్‌ను సుమారు 250 అడుగుల (80 మీ) ఎత్తుకు నడిపించడం సరిపోతుంది, ఇక్కడ పైలట్ యొక్క పారాచూట్ స్వయంచాలకంగా మరియు విజయవంతంగా అమలు చేయవచ్చు. వెబెర్ ఎయిర్క్రాఫ్ట్ LLC చేత తయారు చేయబడినది, ఇది మొదటి సున్నా-సున్నా ఎజెక్షన్ సీట్లలో"&amp;" ఒకటి, విమానం భూమిపై స్థిరంగా ఉన్నప్పటికీ ఆపరేటర్‌ను కాపాడగలదు, LLRV యొక్క తక్కువ మరియు నెమ్మదిగా విమాన కవరు ఇచ్చిన అవసరం. [5] [6] [[ బెల్ ఏరోసిస్టమ్స్ నుండి ఇంజనీర్లతో సంభావిత ప్రణాళిక మరియు సమావేశాల తరువాత, న్యూయార్క్, బఫెలో, నిలువు టేకాఫ్ అండ్ ల్యాండిం"&amp;"గ్ (VTOL) విమానంలో అనుభవం ఉన్న సంస్థ, నాసా డిసెంబర్ 1961 లో బెల్ A కి $ 50,000 అధ్యయన ఒప్పందాన్ని జారీ చేసింది. బెల్ స్వతంత్రంగా ఇలాంటి, స్వేచ్ఛగా భావించాడు ఫ్లయింగ్ సిమ్యులేటర్, మరియు ఈ అధ్యయనం నుండి నాసా ప్రధాన కార్యాలయం LLRV కాన్సెప్ట్ యొక్క ఆమోదం వచ్చ"&amp;"ింది, ఫలితంగా ఫిబ్రవరి 1, 1963 న బెల్ కు 3.6 మిలియన్ డాలర్ల ఉత్పత్తి ఒప్పందం కుదిరింది, FRC వద్ద విమాన అధ్యయనాల కోసం రెండు వాహనాలలో మొదటిది డెలివరీ కోసం 14 నెలలు. LLRV#1 ఏప్రిల్‌లో బెల్ నుండి FRC కి రవాణా చేయబడింది. LLRV#2 కూడా అదే సమయంలో రవాణా చేయబడింది,"&amp;" కానీ భాగాలలో. సంభావ్య వ్యయం కారణంగా, FRC డైరెక్టర్ పాల్ బికెల్ దీనిని FRC లో సమావేశమై పరీక్షించాలని నిర్ణయించుకున్నాడు. అప్పుడు ప్రాముఖ్యత LLRV#1 పై ఉంది. వాస్తవానికి దాని ఇంజిన్ ఆపరేషన్‌ను ఎగరకుండా అంచనా వేయడానికి ఎఫ్‌ఆర్‌సిలో నిర్మించిన టిల్ట్ టేబుల్‌ప"&amp;"ై ఫ్లైట్ కోసం ఇది మొదట రెడీ చేయబడింది. ఆ దృశ్యం తరువాత ఎడ్వర్డ్స్ యొక్క పాత సౌత్ బేస్ ప్రాంతానికి మారింది. #1 యొక్క మొదటి మూడు విమానాలను అక్టోబర్ 30, 1964 న FRC యొక్క సీనియర్ రీసెర్చ్ టెస్ట్ పైలట్ జో వాకర్ చేశారు. అతను డిసెంబర్ 1964 నాటికి అనేక విమానాలను "&amp;"పైలట్ చేస్తూనే ఉన్నాడు, ఆ తరువాత విమానాలను ఎఫ్‌ఆర్‌సి రీసెర్చ్ పైలట్ డాన్ మల్లిక్‌తో మరియు ఆర్మీ యొక్క సీనియర్ హెలికాప్టర్ టెస్ట్ పైలట్ జాక్ క్లైవర్‌తో పంచుకున్నారు. నాసా మన్డ్ స్పేస్‌క్రాఫ్ట్ సెంటర్ (తరువాత జాన్సన్ స్పేస్ సెంటర్) పైలట్లు జోసెఫ్ ఆల్గ్రాంట"&amp;"ి మరియు హెచ్.ఇ. రీమ్. అసలు చంద్ర మాడ్యూల్‌ను బాగా అనుకరించడానికి రెండు LLRV ల యొక్క కాక్‌పిట్‌లకు మార్పులు చేయబడ్డాయి. వీటిలో LM యొక్క మూడు-యాక్సిస్ హ్యాండ్ కంట్రోలర్ మరియు థొరెటల్ అదనంగా ఉన్నాయి. LM లో పైలట్ యొక్క పరిమితం చేయబడిన వీక్షణను అనుకరించడానికి "&amp;"స్టైరోఫోమ్ కాక్‌పిట్ ఎన్‌క్లోజర్ కూడా జోడించబడింది. FRC లో చివరి LLRV ఫ్లైట్ నవంబర్ 30, 1966 న జరిగింది. డిసెంబర్ 1966 లో, వాహనం #1 ను హ్యూస్టన్‌కు రవాణా చేశారు, తరువాత జనవరి 1967 లో #2. మునుపటి రెండు సంవత్సరాలలో, మొత్తం 198 విమానాలు LLRV #1 మరియు LLRV#2 "&amp;"యొక్క ఆరు విమానాలు తీవ్రమైన ప్రమాదం లేకుండా ప్రయాణించబడ్డాయి. నీల్ ఆర్మ్‌స్ట్రాంగ్ చేత మొట్టమొదటి ఎల్‌ఎల్‌ఆర్‌వి ఫ్లైట్ మార్చి 27, 1967 న వాహనం #1 లో తయారు చేయబడింది, జాన్సన్ స్పేస్ సెంటర్ యొక్క విమాన కార్యకలాపాల ప్రధాన కార్యాలయం ఎల్లింగ్టన్ ఎయిర్ ఫోర్స్ "&amp;"బేస్ యొక్క మూలలో నుండి. జో ఆల్గ్రాంటి, జెఎస్సి యొక్క విమాన కార్యకలాపాల విభాగం చీఫ్ మరియు టెస్ట్ పైలట్ హెచ్.ఇ. రీమ్ కూడా ఆ నెలలో విమానాలు చేసింది. ఆర్మ్‌స్ట్రాంగ్ మరియు ఇతర వ్యోమగాముల మాదిరిగానే, తీవ్రమైన నియంత్రణ సమస్య అభివృద్ధి చెందితే, పైలట్‌కు తక్కువ ఎ"&amp;"ంపిక ఉంది, కానీ బయటకు తీయడానికి, ఈ వాహనం గరిష్టంగా 500 అడుగుల (200 మీ) ఎత్తుకు మాత్రమే పనిచేస్తుంది. మే 6, 1968 న, ఆర్మ్‌స్ట్రాంగ్ నియంత్రణ సమస్య తర్వాత 200 అడుగుల (60 మీ) ఎత్తు నుండి ఎల్‌ఎల్‌ఆర్‌వి #1 యొక్క ఎజెక్షన్ సీటును ఉపయోగించవలసి వచ్చింది మరియు భూమ"&amp;"ిపైకి దిగడానికి ముందు అతని పూర్తి పారాచూట్‌పై నాలుగు సెకన్లు ఉంది. ప్రమాద దర్యాప్తు బోర్డు వాహనం యొక్క వైఖరి నియంత్రణ థ్రస్టర్‌లకు ఇంధనం అయిపోయిందని మరియు అధిక గాలులు ఒక ప్రధాన కారకంగా ఉన్నాయని కనుగొన్నారు. తత్ఫలితంగా, మరింత ఎల్‌ఎల్‌ఆర్‌వి విమానాలను ముగిం"&amp;"చాలని జెఎస్‌సి మేనేజ్‌మెంట్ ఈ నిర్ణయం తీసుకుంది, ఎందుకంటే మొదటి ఎల్‌ఎల్‌టివిని బెల్ నుండి ఎల్లింగ్‌టన్‌కు రవాణా చేయబోతోంది మరియు భూమి మరియు విమాన పరీక్షలను ప్రారంభించడానికి. మూడు ఎల్‌ఎల్‌టివిల కోసం జెఎస్‌సి మరియు బెల్ ఏరోసిస్టమ్స్ మధ్య చర్చలు, ఎల్‌ఎల్‌ఆర్"&amp;"‌వి యొక్క మెరుగైన శిక్షణా సంస్కరణ అక్టోబర్ 1966 లో ప్రారంభించబడ్డాయి మరియు మూడు వాహనాలకు 9 5.9 మిలియన్ల ఒప్పందం చివరకు మార్చి 1967 లో సంతకం చేయబడింది. [8] జూన్ 1968 లో, మొదటి వాహనం బెల్ చేత ఎల్లింగ్‌టన్‌కు జెఎస్‌సి యొక్క విమాన కార్యకలాపాల విభాగం (AOD) చేత"&amp;" దాని మైదానం మరియు విమాన పరీక్షలను ప్రారంభించడానికి పంపిణీ చేయబడింది. AOD యొక్క తల, జో ఆల్గ్రాంటి, ఆగష్టు 1968 లో మొదటి విమానానికి ప్రధాన టెస్ట్ పైలట్. డిసెంబర్ 8 వరకు విమాన పరీక్ష కొనసాగింది, వాహనం యొక్క వేగ కవరును విస్తరించడానికి విమానంలో ఆల్గ్రాంటి నియ"&amp;"ంత్రణ కోల్పోయింది. [9] వాహనం భూమిని తాకడానికి ముందు అతను సెకనులో కేవలం మూడు వంతులని బయటకు తీయగలిగాడు, నియంత్రణను తిరిగి పొందే ప్రయత్నం ఫలితంగా క్లోజ్ కాల్ అని నమ్ముతారు. ప్రమాద దర్యాప్తులో, వాహనం యొక్క యా మోషన్‌ను నియంత్రించే వైఖరి థ్రస్టర్‌లను గ్రౌండ్ కం"&amp;"ట్రోలర్లు నిజ సమయంలో పర్యవేక్షించకూడదని ఎన్నుకున్నారని, మరియు, అల్గ్రాంటి వేగం వద్ద, ఎల్‌ఎల్‌టివి యొక్క ఏరోడైనమిక్ శక్తులచే థ్రస్టర్‌లు అధిక శక్తిని కలిగి ఉన్నాయి, దీనివల్ల ఆల్గ్రాంటి కోల్పోతుంది. నియంత్రణ. LLRV మరియు LLTV లలో గట్టి వ్యయ పరిమితుల కారణంగా,"&amp;" వాహనాల ఏరోడైనమిక్ లక్షణాల మూల్యాంకనం కోసం జాగ్రత్తగా విమాన పరీక్షకు అనుకూలంగా విండ్ టన్నెల్ పరీక్షను నివారించారు. క్రాష్ దర్యాప్తు ఫలితాలను సమీక్షించిన తరువాత, మూడవ ఎల్‌ఎల్‌టివిని నాసా యొక్క సూపర్ గుప్పీలోకి ఎక్కించి, వర్జీనియాలోని లాంగ్లీ రీసెర్చ్ సెంటర"&amp;"్‌కు దాని పూర్తి-స్థాయి విండ్ టన్నెల్‌లో పరీక్షించాలని నిర్ణయించారు. పరీక్ష జనవరి 7, 1968 న ప్రారంభించబడింది మరియు ఒక నెల తరువాత ఫిబ్రవరి 7 న ముగిసింది. డైవర్జెన్స్ యొక్క కారణం స్టైరోఫోమ్ కాక్‌పిట్ ఎన్‌క్లోజర్ అని త్వరగా నిర్ణయించబడింది. వాహనం యొక్క సైడ్‌"&amp;"లిప్ కోణం మైనస్ రెండు డిగ్రీలకు చేరుకున్నప్పుడు, యావింగ్ ఫోర్స్ వేగంగా నిర్మించబడింది, ఇది యావ్ థ్రస్టర్‌ల యొక్క సామర్థ్యాన్ని మించిపోయింది. నిర్ణయించిన పరిష్కారం కేవలం ఆవరణ పైభాగాన్ని తొలగించడం, తద్వారా దాన్ని వెంటింగ్ చేసి, అధిక యావింగ్ శక్తిని తొలగిస్త"&amp;"ుంది. విండ్ టన్నెల్ ఫలితాల నుండి ఎల్‌ఎల్‌టివి కోసం ప్రాథమిక విమాన కవరును అభివృద్ధి చేయడం కూడా సాధ్యమైంది, దాడి మరియు సైడ్‌లిప్ యొక్క కోణం యొక్క వివిధ కోణాలలో దాని అనుమతించదగిన గరిష్ట ఎయిర్‌స్పీడ్‌ను నిర్వచించడం. ఫ్లైట్ టెస్ట్ ద్వారా ఇవన్నీ ధృవీకరించవలసి వ"&amp;"చ్చింది, అయినప్పటికీ, ఇంజిన్ రన్నింగ్‌తో మంచి డేటాను పొందడం సొరంగంలో సాధ్యం కాలేదు. మార్చి 5, 1969 న జెఎస్సి డైరెక్టర్ డాక్టర్ రాబర్ట్ గిల్రుత్ చేత ఉన్నత స్థాయి ఎల్‌ఎల్‌టివి ఫ్లైట్ రెడీనెస్ రివ్యూ బోర్డ్‌ను నియమించారు. ఇది అతనిని ఛైర్మన్‌గా కలిగి ఉంది, బో"&amp;"ర్డు సభ్యులు క్రిస్ క్రాఫ్ట్, మిషన్ ఆపరేషన్స్ హెడ్; జార్జ్ లో, JSC యొక్క అపోలో ప్రోగ్రామ్ అధిపతి; మాక్స్ ఫాగెట్, జెఎస్సి ఇంజనీరింగ్ డైరెక్టర్ మరియు వ్యోమగామి డెక్ స్లేటన్, ఫ్లైట్ క్రూ ఆపరేషన్స్ డైరెక్టర్. బోర్డు విండ్ టన్నెల్ ఫలితాలను సమీక్షించింది మరియు "&amp;"మార్చి 30 న LLTV#2 లో పరీక్ష విమానాల పున umption ప్రారంభం కోసం అనుమతి ఇచ్చింది. 18 విమానాల పరీక్ష కార్యక్రమం, అన్నీ H.E. రీమ్, జూన్ 2 న విజయవంతంగా పూర్తయింది. అందువల్ల, అపోలో 11 లాంచ్ ఆర్మ్‌స్ట్రాంగ్ తన ఎల్‌ఎల్‌టివి విమాన శిక్షణను పూర్తి చేయగలిగే నెలలో. అ"&amp;"తను తిరిగి వచ్చిన తరువాత అతను వ్యాఖ్యానించాడు: ఈగిల్ (ది లూనార్ మాడ్యూల్) చంద్ర ల్యాండింగ్ శిక్షణా వాహనం లాగా ఎగిరింది, నేను అంతరిక్ష కేంద్రానికి సమీపంలో ఉన్న ఎల్లింగ్టన్ ఎయిర్ ఫోర్స్ బేస్ వద్ద 30 సార్లు ఎగురవేసాను. నేను ట్రైనర్‌లో 50 నుండి 60 ల్యాండింగ్‌"&amp;"ల వరకు చేసాను, మరియు నేను ల్యాండింగ్‌కు వెళ్లిన చివరి పథం ఆచరణలో ఎగిరిన వారిలాగే ఉంది. ఇది నాకు మంచి విశ్వాసం ఇచ్చింది - ఒక సౌకర్యవంతమైన పరిచయం. ఆర్మ్‌స్ట్రాంగ్ యొక్క 2005 అధీకృత జీవిత చరిత్ర ఫస్ట్ మ్యాన్: ది లైఫ్ ఆఫ్ నీల్ ఎ. అపోలో ప్రోగ్రామ్ "". ఆర్మ్‌స్"&amp;"ట్రాంగ్ ఎల్‌ఎల్‌ఆర్‌వి నుండి బయటకు రావాల్సి ఉన్నప్పటికీ, ఎల్‌ఎల్‌టివి నుండి ఇతర వ్యోమగామి ఎప్పుడూ బయటకు రావాల్సిన అవసరం లేదు, మరియు ప్రతి చంద్ర మాడ్యూల్ పైలట్ ఎల్‌ఎల్‌టివిలో శిక్షణ పొందిన ఫైనల్ అపోలో 17 మిషన్ ద్వారా మరియు చంద్రునిపై విజయవంతంగా ల్యాండింగ్‌"&amp;"కు వెళ్లారు. LLRV#2 చివరికి ఆర్మ్‌స్ట్రాంగ్ ఫ్లైట్ రీసెర్చ్ సెంటర్‌కు తిరిగి ఇవ్వబడింది, ఇక్కడ ఇది అపోలో కార్యక్రమానికి కేంద్రం యొక్క సహకారం యొక్క కళాకృతిగా ప్రదర్శించబడుతుంది. జనవరి 1971 లో LLTV యొక్క కంప్యూటర్ సిస్టమ్‌కు పెద్ద మార్పును పరీక్షిస్తున్నప్ప"&amp;"ుడు LLTV#3 నాశనం చేయబడింది. దాని టెస్ట్ పైలట్, స్టువర్ట్ ప్రెజెంట్ సురక్షితంగా బయటకు తీయగలిగాడు. నాసా 952, చివరి-మోడల్ LLTV, జాన్సన్ స్పేస్ సెంటర్‌లో ప్రదర్శనలో ఉంది. LLRV మరియు LLTV లకు రెండు విభిన్నమైన విమాన రీతులు ఉన్నాయి. ప్రాథమిక మోడ్ ఇంజిన్‌తో పరిష్"&amp;"కరించబడింది, తద్వారా ఇది శరీరానికి సంబంధించి 'సాధారణం' గా ఉంది. గింబెల్డ్ ""లూనార్ సిమ్ మోడ్"" లో, ఫ్రీ-గింబెడ్ టర్బోఫాన్ ఇంజిన్ స్వివెల్ చేయడానికి అనుమతించబడింది మరియు LLRV యొక్క వైఖరితో సంబంధం లేకుండా భూమి యొక్క ద్రవ్యరాశి కేంద్రానికి క్రిందికి చూపిస్తూ"&amp;"నే ఉంది; ఇది చంద్ర ఉపరితలం పైన కదిలించడం మరియు యుక్తికి విలక్షణమైన చాలా ఎక్కువ కోణాల వద్ద వాహనాన్ని వంగి చేయడానికి అనుమతించింది. దాని అనాలోచితంగా కనిపించినప్పటికీ, LLRV ప్రారంభ సెన్సార్లు (ప్రధానంగా డాప్లర్ రాడార్) మరియు గణన హార్డ్‌వేర్ యొక్క అత్యంత అధునా"&amp;"తన శ్రేణిని కలిగి ఉంది. వ్యవస్థకు నిర్దిష్ట పేరు లేదు, కానీ అది ఉత్పత్తి చేసిన ప్రభావాన్ని ""లూనార్ సిమ్ మోడ్"" అని పిలుస్తారు. [11] ఇది హార్డ్‌వేర్-ఆధారిత అనుకరణ యొక్క అత్యధిక స్థాయి. ఆటోపైలట్ చేసినట్లుగా, పైలట్‌ను భరించటానికి ఇది ఒక వ్యవస్థ కాదు, లేదా ఎ"&amp;"లాంటి భద్రత లేదా ఆర్థిక వ్యవస్థను ప్రవేశపెట్టడానికి ఉద్దేశించినది కాదు. లూనార్ సిమ్ మోడ్‌ను స్థిరత్వం బలోపేతం, చంద్ర గురుత్వాకర్షణ స్థిరాంకం ప్రకారం నిలువు త్వరణం యొక్క పున al పరిశీలన యొక్క మిశ్రమంగా కూడా భావించవచ్చు, అన్నీ తరువాత తక్షణ దిద్దుబాటు చర్య. L"&amp;"LRV యొక్క చంద్ర సిమ్ మోడ్ మిల్లీసెకన్లలో గాలి వాయువులను సరిదిద్దగలిగింది, ఎందుకంటే అవి తప్పిపోయిన వాతావరణం యొక్క ముద్రను భంగపరిచాయి. చంద్ర అనుకరణ మోడ్‌లో వాహనం యొక్క మొట్టమొదటి విమానంలో FRC టెస్ట్ పైలట్ డాన్ మల్లిక్ చేసిన వ్యాఖ్యలు LLRV ని పైలట్ చేసిన అను"&amp;"భవాన్ని వివరిస్తాయి: [12] లూనార్ అనుకరణలో అనువాద సామర్థ్యానికి వ్యతిరేకంగా భూమిపై అనువాద సామర్థ్యానికి సంబంధించిన సాధారణ ప్రకటనగా; వాహనం చాలా సానుకూల అధిక ప్రతిస్పందన వాహనం నుండి చాలా తక్కువ లేదా బలహీనమైన ప్రతిస్పందన వాహనానికి తగ్గించబడుతుంది. శిక్షణ మరియ"&amp;"ు అనుభవంతో నేను ఖచ్చితంగా అనుకుంటున్నాను, పైలట్ అందుబాటులో ఉన్న తక్కువ అనువాద త్వరణాలకు అనుగుణంగా ఉన్న తర్వాత మొత్తం వాహన-పైలట్ పనితీరును పెంచుకోగలడు, అలాగే సరిగ్గా నియంత్రించడానికి అవసరమైన ntic హతో పాటు అనుసరించే లాగ్ కూడా వాహనం. ఈ శిక్షణతో కూడా, పైలట్ త"&amp;"న అనువాద యుక్తి పనితీరులో 5/6 పరిస్థితిని ఎదుర్కొంటున్నాడు, అది భూమిపై నుండి తొలగించబడిన మార్పు. ఇది నాసా యొక్క చీఫ్ వ్యోమగామి అయిన డెకే స్లేటన్, తరువాత అనుకరించటానికి మార్గం లేదని అన్నారు LLRV ను ఎగురుతూ తప్ప మూన్ ల్యాండింగ్. సాధారణ లక్షణాల పనితీరు చంద్ర"&amp;" ల్యాండింగ్ శిక్షణా వాహనం కోసం ఎలక్ట్రానిక్ కంట్రోల్ సిస్టమ్ నాసా కోసం బెల్ ఏరోసిస్టమ్స్, ఇంక్. ఎల్‌ఎల్‌టివి రెండవ తరం వాహనం, చంద్ర ల్యాండింగ్ పరిశోధనా వాహనం తరువాత, నాసా అపోలో ప్రోగ్రామ్ వ్యోమగాములు పైలటింగ్ నైపుణ్యాలను పెంపొందించడానికి. LLTV అపోలో ప్రోగ"&amp;"్రామ్ కమాండర్లకు చంద్రునిపై 1/6 గురుత్వాకర్షణ పరిస్థితులతో సంబంధం ఉన్న విమాన లక్షణాలను అనుభవించే అవకాశాన్ని కల్పించింది. మొట్టమొదటి ఎల్‌ఎల్‌టివి వాహనం 1967 లో టెక్సాస్‌లోని హ్యూస్టన్‌లోని ఎల్లింగ్టన్ ఎయిర్‌ఫోర్స్ బేస్ వద్ద సమావేశమైంది. మూడు ఎల్‌ఎల్‌టివి వ"&amp;"ాహనాలు చివరికి ఎల్లింగ్టన్ ఎఎఫ్‌బికి పంపబడ్డాయి. మూడు ఎల్‌ఎల్‌టివి వాహనాల చివరి మిగిలినవి టెక్సాస్‌లోని హ్యూస్టన్‌లోని జాన్సన్ స్పేస్‌క్రాఫ్ట్ సెంటర్‌లో ప్రదర్శనలో ఉన్నాయి. ఎలక్ట్రానిక్ నియంత్రణ వ్యవస్థ 2 లాజిక్ యొక్క 2 ను ఉపయోగించిన పునరావృత ఛానెల్‌లతో ర"&amp;"ూపొందించబడింది. ప్రతి ప్రాధమిక ఛానెల్ యొక్క అవుట్‌పుట్‌లను నిరంతర ప్రాతిపదికన పోల్చారు. ప్రాధమిక నియంత్రణ వ్యవస్థలో లోపం కనుగొనబడితే, అప్పుడు నియంత్రణ స్వయంచాలకంగా ఒకేలాంటి బ్యాకప్ ఛానెల్‌కు మార్చబడుతుంది మరియు పైలట్ వెంటనే వాహనాన్ని భూమికి తీసుకురావడానిక"&amp;"ి చర్యలు తీసుకున్నాడు. అన్ని నియంత్రణలు బర్-బ్రౌన్ ట్రాన్సిస్టర్ యాంప్లిఫైయర్ మాడ్యూల్స్ మరియు ఇతర అనలాగ్ భాగాలను ఉపయోగించి అనలాగ్ సర్క్యూట్లు. ఐదు వాహనాల్లో రెండు మనుగడలో ఉన్నాయి. ఎల్‌ఎల్‌ఆర్‌వి -2 ఎడ్వర్డ్స్ ఎయిర్ ఫోర్స్ బేస్ లోని ఎయిర్ ఫోర్స్ ఫ్లైట్ టె"&amp;"స్ట్ మ్యూజియంలో ప్రదర్శనలో ఉంది. [13] ఇది 2016 లో నాసా మ్యూజియంకు ఇచ్చింది. [14] LLTV-3 (LLTV నాసా 952) జాన్సన్ స్పేస్ సెంటర్‌లో ప్రదర్శనలో ఉంది. [13] నాసా 952 యొక్క ప్రతిరూపమైన మరొక వాహనం, యాంక్స్ ఎయిర్ మ్యూజియంలోని విమాన బోనియార్డ్‌లో పాక్షికంగా పూర్తి "&amp;"స్థితిలో ఉంది. [15] పోల్చదగిన పాత్ర, కాన్ఫిగరేషన్ మరియు ERA సంబంధిత జాబితాల విమానం")</f>
        <v>బెల్ ఏరోసిస్టమ్స్ లూనార్ ల్యాండింగ్ రీసెర్చ్ వెహికల్ (ఎల్‌ఎల్‌ఆర్‌వి, ఎగిరే బెడ్‌స్టెడ్ అనే మారుపేరు) [1] అనేది మూన్ ల్యాండింగ్‌ల కోసం సిమ్యులేటర్‌ను నిర్మించడానికి ఒక ప్రాజెక్ట్ అపోలో యుగం కార్యక్రమం. LLRV లను కాలిఫోర్నియాలోని ఎడ్వర్డ్స్ ఎయిర్ ఫోర్స్ బేస్ వద్ద ఉన్న నాసా ఆర్మ్‌స్ట్రాంగ్ ఫ్లైట్ రీసెర్చ్ సెంటర్ అని పిలుస్తారు, చంద్రుని తక్కువ గురుత్వాకర్షణ వాతావరణంలో అపోలో చంద్ర మాడ్యూల్‌ను ఎగరడానికి మరియు ల్యాండ్ చేయడానికి అవసరమైన పైలటింగ్ పద్ధతులను అధ్యయనం చేయడానికి మరియు విశ్లేషించడానికి. [2 ] పరిశోధనా వాహనాలు నిలువు టేకాఫ్ వాహనాలు, ఇవి గింబాల్ మీద అమర్చిన ఒకే జెట్ ఇంజిన్‌ను ఉపయోగించాయి, తద్వారా ఇది ఎల్లప్పుడూ నిలువుగా చూపిస్తుంది. ఇది వాహనం యొక్క బరువు యొక్క 5/6 ను రద్దు చేయడానికి సర్దుబాటు చేయబడింది, మరియు వాహనం హైడ్రోజన్ పెరాక్సైడ్ రాకెట్లను ఉపయోగించింది, ఇది చంద్ర ల్యాండర్ యొక్క ప్రవర్తనను ఖచ్చితంగా అనుకరించగలదు. రెండు ఎల్‌ఎల్‌ఆర్‌విల విజయం ఎల్‌ఎల్‌ఆర్‌వి యొక్క మెరుగైన సంస్కరణ అయిన త్రీ లూనార్ ల్యాండింగ్ ట్రైనింగ్ వెహికల్స్ (ఎల్‌ఎల్‌టివిఎస్) ను నిర్మించటానికి దారితీసింది, నాసా యొక్క జాన్సన్ స్పేస్ సెంటర్ యొక్క పూర్వీకుడైన టెక్సాస్‌లోని హ్యూస్టన్లోని హ్యూస్టన్‌లో అపోలో వ్యోమగాములు ఉపయోగించడం కోసం. క్రాష్లలో ఒక LLRV మరియు రెండు LLTV లు నాశనం చేయబడ్డాయి, కాని రాకెట్ ఎజెక్షన్ సీట్ సిస్టమ్ అన్ని సందర్భాల్లో పైలట్‌ను సురక్షితంగా తిరిగి పొందింది. ప్రతి అపోలో ల్యాండింగ్ యొక్క చివరి దశను మిషన్ కమాండర్ మానవీయంగా పైలట్ చేశారు. ల్యాండింగ్ సైట్ ఎంపిక సమస్యల కారణంగా, అపోలో 11 కమాండర్ నీల్ ఆర్మ్‌స్ట్రాంగ్ మాట్లాడుతూ, ఎల్‌ఎల్‌టివిలపై విస్తృతమైన శిక్షణ లేకుండా తన మిషన్ విజయవంతం కాదని అన్నారు. ఎల్‌ఎల్‌టివి శిక్షణ కోసం ఎంపికకు ముందు హెలికాప్టర్ శిక్షణ ఉంది. 2009 ఇంటర్వ్యూలో, వ్యోమగామి కర్ట్ మిచెల్ ఇలా అన్నాడు, "వాయుమార్గాన క్రాఫ్ట్ కోసం, చంద్ర లాండర్‌కు లక్షణాల పరంగా హెలికాప్టర్ దగ్గరగా ఉంది. కాబట్టి మీకు హెలికాప్టర్ శిక్షణ రాకపోతే, మీరు వెళ్ళడం లేదని మీకు తెలుసు. ఆ విధమైన దానిని ఇచ్చింది. "[3] టామ్ స్టాఫోర్డ్ మరియు జీన్ సెర్నాన్ కూడా తమ అపోలో 10 మిషన్ కోసం ఎల్‌ఎల్‌టివి శిక్షణ పొందలేదు, ఇది చంద్రునికి చంద్ర మాడ్యూల్ యొక్క మొదటి ఫ్లైట్, ఎందుకంటే నాసా" అపోలో 10 లో దిగే ప్రణాళికలు లేవు "కాబట్టి" ఎల్‌ఎల్‌టివిలో శిక్షణ లేదు ... " అపోలో 14 కోసం బ్యాకప్ కమాండర్‌గా కేటాయించిన తరువాత మాత్రమే సెర్నాన్‌కు ఈ శిక్షణ లభించింది, మరియు 1972 లో అపోలో 17, తుది ల్యాండింగ్ మిషన్ అపోలో 17 కు కమాండర్‌గా శిక్షణ ఇస్తున్నప్పుడు ఎల్‌ఎల్‌టివిని ఎగురవేసిన చివరిది. [4] అల్యూమినియం అల్లాయ్ ట్రస్‌లతో నిర్మించిన LLRV లు సాధారణ ఎలక్ట్రిక్ CF700-2V టర్బోఫాన్ ఇంజిన్‌తో 4,200 lbf (19 kN) థ్రస్ట్‌తో శక్తినిచ్చాయి, ఇది గింబాల్‌లో నిలువుగా అమర్చబడింది. ఇంజిన్ వాహనాన్ని పరీక్షా ఎత్తుకు ఎత్తివేసింది మరియు తరువాత వాహనం యొక్క బరువు యొక్క ఐదు ఆరవ వంతుకు మద్దతుగా తిరిగి వచ్చింది, ఇది చంద్రుని యొక్క తగ్గిన గురుత్వాకర్షణను అనుకరిస్తుంది. 100 నుండి 500 ఎల్బిఎఫ్ (440 నుండి 2,200 ఎన్) వరకు వైవిధ్యమైన థ్రస్ట్‌తో రెండు హైడ్రోజన్ పెరాక్సైడ్ లిఫ్ట్ రాకెట్లు వాహనం యొక్క సంతతి మరియు క్షితిజ సమాంతర కదలిక రేటును నిర్వహించింది. పదహారు చిన్న హైడ్రోజన్ పెరాక్సైడ్ థ్రస్టర్‌లు, జంటగా అమర్చబడి, పైలట్ నియంత్రణను పిచ్, యా మరియు రోల్‌లో ఇచ్చాయి. పైలట్‌కు ఎజెక్షన్ సీటు ఉంది. క్రియాశీలతపై, ఇది పైలట్‌ను వాహనం నుండి పైకి పైకి ఎక్కింది, గురుత్వాకర్షణ శక్తి సుమారు 14 రెట్లు సగం సెకన్ల పాటు. భూమి నుండి, సీటును మరియు పైలట్‌ను సుమారు 250 అడుగుల (80 మీ) ఎత్తుకు నడిపించడం సరిపోతుంది, ఇక్కడ పైలట్ యొక్క పారాచూట్ స్వయంచాలకంగా మరియు విజయవంతంగా అమలు చేయవచ్చు. వెబెర్ ఎయిర్క్రాఫ్ట్ LLC చేత తయారు చేయబడినది, ఇది మొదటి సున్నా-సున్నా ఎజెక్షన్ సీట్లలో ఒకటి, విమానం భూమిపై స్థిరంగా ఉన్నప్పటికీ ఆపరేటర్‌ను కాపాడగలదు, LLRV యొక్క తక్కువ మరియు నెమ్మదిగా విమాన కవరు ఇచ్చిన అవసరం. [5] [6] [[ బెల్ ఏరోసిస్టమ్స్ నుండి ఇంజనీర్లతో సంభావిత ప్రణాళిక మరియు సమావేశాల తరువాత, న్యూయార్క్, బఫెలో, నిలువు టేకాఫ్ అండ్ ల్యాండింగ్ (VTOL) విమానంలో అనుభవం ఉన్న సంస్థ, నాసా డిసెంబర్ 1961 లో బెల్ A కి $ 50,000 అధ్యయన ఒప్పందాన్ని జారీ చేసింది. బెల్ స్వతంత్రంగా ఇలాంటి, స్వేచ్ఛగా భావించాడు ఫ్లయింగ్ సిమ్యులేటర్, మరియు ఈ అధ్యయనం నుండి నాసా ప్రధాన కార్యాలయం LLRV కాన్సెప్ట్ యొక్క ఆమోదం వచ్చింది, ఫలితంగా ఫిబ్రవరి 1, 1963 న బెల్ కు 3.6 మిలియన్ డాలర్ల ఉత్పత్తి ఒప్పందం కుదిరింది, FRC వద్ద విమాన అధ్యయనాల కోసం రెండు వాహనాలలో మొదటిది డెలివరీ కోసం 14 నెలలు. LLRV#1 ఏప్రిల్‌లో బెల్ నుండి FRC కి రవాణా చేయబడింది. LLRV#2 కూడా అదే సమయంలో రవాణా చేయబడింది, కానీ భాగాలలో. సంభావ్య వ్యయం కారణంగా, FRC డైరెక్టర్ పాల్ బికెల్ దీనిని FRC లో సమావేశమై పరీక్షించాలని నిర్ణయించుకున్నాడు. అప్పుడు ప్రాముఖ్యత LLRV#1 పై ఉంది. వాస్తవానికి దాని ఇంజిన్ ఆపరేషన్‌ను ఎగరకుండా అంచనా వేయడానికి ఎఫ్‌ఆర్‌సిలో నిర్మించిన టిల్ట్ టేబుల్‌పై ఫ్లైట్ కోసం ఇది మొదట రెడీ చేయబడింది. ఆ దృశ్యం తరువాత ఎడ్వర్డ్స్ యొక్క పాత సౌత్ బేస్ ప్రాంతానికి మారింది. #1 యొక్క మొదటి మూడు విమానాలను అక్టోబర్ 30, 1964 న FRC యొక్క సీనియర్ రీసెర్చ్ టెస్ట్ పైలట్ జో వాకర్ చేశారు. అతను డిసెంబర్ 1964 నాటికి అనేక విమానాలను పైలట్ చేస్తూనే ఉన్నాడు, ఆ తరువాత విమానాలను ఎఫ్‌ఆర్‌సి రీసెర్చ్ పైలట్ డాన్ మల్లిక్‌తో మరియు ఆర్మీ యొక్క సీనియర్ హెలికాప్టర్ టెస్ట్ పైలట్ జాక్ క్లైవర్‌తో పంచుకున్నారు. నాసా మన్డ్ స్పేస్‌క్రాఫ్ట్ సెంటర్ (తరువాత జాన్సన్ స్పేస్ సెంటర్) పైలట్లు జోసెఫ్ ఆల్గ్రాంటి మరియు హెచ్.ఇ. రీమ్. అసలు చంద్ర మాడ్యూల్‌ను బాగా అనుకరించడానికి రెండు LLRV ల యొక్క కాక్‌పిట్‌లకు మార్పులు చేయబడ్డాయి. వీటిలో LM యొక్క మూడు-యాక్సిస్ హ్యాండ్ కంట్రోలర్ మరియు థొరెటల్ అదనంగా ఉన్నాయి. LM లో పైలట్ యొక్క పరిమితం చేయబడిన వీక్షణను అనుకరించడానికి స్టైరోఫోమ్ కాక్‌పిట్ ఎన్‌క్లోజర్ కూడా జోడించబడింది. FRC లో చివరి LLRV ఫ్లైట్ నవంబర్ 30, 1966 న జరిగింది. డిసెంబర్ 1966 లో, వాహనం #1 ను హ్యూస్టన్‌కు రవాణా చేశారు, తరువాత జనవరి 1967 లో #2. మునుపటి రెండు సంవత్సరాలలో, మొత్తం 198 విమానాలు LLRV #1 మరియు LLRV#2 యొక్క ఆరు విమానాలు తీవ్రమైన ప్రమాదం లేకుండా ప్రయాణించబడ్డాయి. నీల్ ఆర్మ్‌స్ట్రాంగ్ చేత మొట్టమొదటి ఎల్‌ఎల్‌ఆర్‌వి ఫ్లైట్ మార్చి 27, 1967 న వాహనం #1 లో తయారు చేయబడింది, జాన్సన్ స్పేస్ సెంటర్ యొక్క విమాన కార్యకలాపాల ప్రధాన కార్యాలయం ఎల్లింగ్టన్ ఎయిర్ ఫోర్స్ బేస్ యొక్క మూలలో నుండి. జో ఆల్గ్రాంటి, జెఎస్సి యొక్క విమాన కార్యకలాపాల విభాగం చీఫ్ మరియు టెస్ట్ పైలట్ హెచ్.ఇ. రీమ్ కూడా ఆ నెలలో విమానాలు చేసింది. ఆర్మ్‌స్ట్రాంగ్ మరియు ఇతర వ్యోమగాముల మాదిరిగానే, తీవ్రమైన నియంత్రణ సమస్య అభివృద్ధి చెందితే, పైలట్‌కు తక్కువ ఎంపిక ఉంది, కానీ బయటకు తీయడానికి, ఈ వాహనం గరిష్టంగా 500 అడుగుల (200 మీ) ఎత్తుకు మాత్రమే పనిచేస్తుంది. మే 6, 1968 న, ఆర్మ్‌స్ట్రాంగ్ నియంత్రణ సమస్య తర్వాత 200 అడుగుల (60 మీ) ఎత్తు నుండి ఎల్‌ఎల్‌ఆర్‌వి #1 యొక్క ఎజెక్షన్ సీటును ఉపయోగించవలసి వచ్చింది మరియు భూమిపైకి దిగడానికి ముందు అతని పూర్తి పారాచూట్‌పై నాలుగు సెకన్లు ఉంది. ప్రమాద దర్యాప్తు బోర్డు వాహనం యొక్క వైఖరి నియంత్రణ థ్రస్టర్‌లకు ఇంధనం అయిపోయిందని మరియు అధిక గాలులు ఒక ప్రధాన కారకంగా ఉన్నాయని కనుగొన్నారు. తత్ఫలితంగా, మరింత ఎల్‌ఎల్‌ఆర్‌వి విమానాలను ముగించాలని జెఎస్‌సి మేనేజ్‌మెంట్ ఈ నిర్ణయం తీసుకుంది, ఎందుకంటే మొదటి ఎల్‌ఎల్‌టివిని బెల్ నుండి ఎల్లింగ్‌టన్‌కు రవాణా చేయబోతోంది మరియు భూమి మరియు విమాన పరీక్షలను ప్రారంభించడానికి. మూడు ఎల్‌ఎల్‌టివిల కోసం జెఎస్‌సి మరియు బెల్ ఏరోసిస్టమ్స్ మధ్య చర్చలు, ఎల్‌ఎల్‌ఆర్‌వి యొక్క మెరుగైన శిక్షణా సంస్కరణ అక్టోబర్ 1966 లో ప్రారంభించబడ్డాయి మరియు మూడు వాహనాలకు 9 5.9 మిలియన్ల ఒప్పందం చివరకు మార్చి 1967 లో సంతకం చేయబడింది. [8] జూన్ 1968 లో, మొదటి వాహనం బెల్ చేత ఎల్లింగ్‌టన్‌కు జెఎస్‌సి యొక్క విమాన కార్యకలాపాల విభాగం (AOD) చేత దాని మైదానం మరియు విమాన పరీక్షలను ప్రారంభించడానికి పంపిణీ చేయబడింది. AOD యొక్క తల, జో ఆల్గ్రాంటి, ఆగష్టు 1968 లో మొదటి విమానానికి ప్రధాన టెస్ట్ పైలట్. డిసెంబర్ 8 వరకు విమాన పరీక్ష కొనసాగింది, వాహనం యొక్క వేగ కవరును విస్తరించడానికి విమానంలో ఆల్గ్రాంటి నియంత్రణ కోల్పోయింది. [9] వాహనం భూమిని తాకడానికి ముందు అతను సెకనులో కేవలం మూడు వంతులని బయటకు తీయగలిగాడు, నియంత్రణను తిరిగి పొందే ప్రయత్నం ఫలితంగా క్లోజ్ కాల్ అని నమ్ముతారు. ప్రమాద దర్యాప్తులో, వాహనం యొక్క యా మోషన్‌ను నియంత్రించే వైఖరి థ్రస్టర్‌లను గ్రౌండ్ కంట్రోలర్లు నిజ సమయంలో పర్యవేక్షించకూడదని ఎన్నుకున్నారని, మరియు, అల్గ్రాంటి వేగం వద్ద, ఎల్‌ఎల్‌టివి యొక్క ఏరోడైనమిక్ శక్తులచే థ్రస్టర్‌లు అధిక శక్తిని కలిగి ఉన్నాయి, దీనివల్ల ఆల్గ్రాంటి కోల్పోతుంది. నియంత్రణ. LLRV మరియు LLTV లలో గట్టి వ్యయ పరిమితుల కారణంగా, వాహనాల ఏరోడైనమిక్ లక్షణాల మూల్యాంకనం కోసం జాగ్రత్తగా విమాన పరీక్షకు అనుకూలంగా విండ్ టన్నెల్ పరీక్షను నివారించారు. క్రాష్ దర్యాప్తు ఫలితాలను సమీక్షించిన తరువాత, మూడవ ఎల్‌ఎల్‌టివిని నాసా యొక్క సూపర్ గుప్పీలోకి ఎక్కించి, వర్జీనియాలోని లాంగ్లీ రీసెర్చ్ సెంటర్‌కు దాని పూర్తి-స్థాయి విండ్ టన్నెల్‌లో పరీక్షించాలని నిర్ణయించారు. పరీక్ష జనవరి 7, 1968 న ప్రారంభించబడింది మరియు ఒక నెల తరువాత ఫిబ్రవరి 7 న ముగిసింది. డైవర్జెన్స్ యొక్క కారణం స్టైరోఫోమ్ కాక్‌పిట్ ఎన్‌క్లోజర్ అని త్వరగా నిర్ణయించబడింది. వాహనం యొక్క సైడ్‌లిప్ కోణం మైనస్ రెండు డిగ్రీలకు చేరుకున్నప్పుడు, యావింగ్ ఫోర్స్ వేగంగా నిర్మించబడింది, ఇది యావ్ థ్రస్టర్‌ల యొక్క సామర్థ్యాన్ని మించిపోయింది. నిర్ణయించిన పరిష్కారం కేవలం ఆవరణ పైభాగాన్ని తొలగించడం, తద్వారా దాన్ని వెంటింగ్ చేసి, అధిక యావింగ్ శక్తిని తొలగిస్తుంది. విండ్ టన్నెల్ ఫలితాల నుండి ఎల్‌ఎల్‌టివి కోసం ప్రాథమిక విమాన కవరును అభివృద్ధి చేయడం కూడా సాధ్యమైంది, దాడి మరియు సైడ్‌లిప్ యొక్క కోణం యొక్క వివిధ కోణాలలో దాని అనుమతించదగిన గరిష్ట ఎయిర్‌స్పీడ్‌ను నిర్వచించడం. ఫ్లైట్ టెస్ట్ ద్వారా ఇవన్నీ ధృవీకరించవలసి వచ్చింది, అయినప్పటికీ, ఇంజిన్ రన్నింగ్‌తో మంచి డేటాను పొందడం సొరంగంలో సాధ్యం కాలేదు. మార్చి 5, 1969 న జెఎస్సి డైరెక్టర్ డాక్టర్ రాబర్ట్ గిల్రుత్ చేత ఉన్నత స్థాయి ఎల్‌ఎల్‌టివి ఫ్లైట్ రెడీనెస్ రివ్యూ బోర్డ్‌ను నియమించారు. ఇది అతనిని ఛైర్మన్‌గా కలిగి ఉంది, బోర్డు సభ్యులు క్రిస్ క్రాఫ్ట్, మిషన్ ఆపరేషన్స్ హెడ్; జార్జ్ లో, JSC యొక్క అపోలో ప్రోగ్రామ్ అధిపతి; మాక్స్ ఫాగెట్, జెఎస్సి ఇంజనీరింగ్ డైరెక్టర్ మరియు వ్యోమగామి డెక్ స్లేటన్, ఫ్లైట్ క్రూ ఆపరేషన్స్ డైరెక్టర్. బోర్డు విండ్ టన్నెల్ ఫలితాలను సమీక్షించింది మరియు మార్చి 30 న LLTV#2 లో పరీక్ష విమానాల పున umption ప్రారంభం కోసం అనుమతి ఇచ్చింది. 18 విమానాల పరీక్ష కార్యక్రమం, అన్నీ H.E. రీమ్, జూన్ 2 న విజయవంతంగా పూర్తయింది. అందువల్ల, అపోలో 11 లాంచ్ ఆర్మ్‌స్ట్రాంగ్ తన ఎల్‌ఎల్‌టివి విమాన శిక్షణను పూర్తి చేయగలిగే నెలలో. అతను తిరిగి వచ్చిన తరువాత అతను వ్యాఖ్యానించాడు: ఈగిల్ (ది లూనార్ మాడ్యూల్) చంద్ర ల్యాండింగ్ శిక్షణా వాహనం లాగా ఎగిరింది, నేను అంతరిక్ష కేంద్రానికి సమీపంలో ఉన్న ఎల్లింగ్టన్ ఎయిర్ ఫోర్స్ బేస్ వద్ద 30 సార్లు ఎగురవేసాను. నేను ట్రైనర్‌లో 50 నుండి 60 ల్యాండింగ్‌ల వరకు చేసాను, మరియు నేను ల్యాండింగ్‌కు వెళ్లిన చివరి పథం ఆచరణలో ఎగిరిన వారిలాగే ఉంది. ఇది నాకు మంచి విశ్వాసం ఇచ్చింది - ఒక సౌకర్యవంతమైన పరిచయం. ఆర్మ్‌స్ట్రాంగ్ యొక్క 2005 అధీకృత జీవిత చరిత్ర ఫస్ట్ మ్యాన్: ది లైఫ్ ఆఫ్ నీల్ ఎ. అపోలో ప్రోగ్రామ్ ". ఆర్మ్‌స్ట్రాంగ్ ఎల్‌ఎల్‌ఆర్‌వి నుండి బయటకు రావాల్సి ఉన్నప్పటికీ, ఎల్‌ఎల్‌టివి నుండి ఇతర వ్యోమగామి ఎప్పుడూ బయటకు రావాల్సిన అవసరం లేదు, మరియు ప్రతి చంద్ర మాడ్యూల్ పైలట్ ఎల్‌ఎల్‌టివిలో శిక్షణ పొందిన ఫైనల్ అపోలో 17 మిషన్ ద్వారా మరియు చంద్రునిపై విజయవంతంగా ల్యాండింగ్‌కు వెళ్లారు. LLRV#2 చివరికి ఆర్మ్‌స్ట్రాంగ్ ఫ్లైట్ రీసెర్చ్ సెంటర్‌కు తిరిగి ఇవ్వబడింది, ఇక్కడ ఇది అపోలో కార్యక్రమానికి కేంద్రం యొక్క సహకారం యొక్క కళాకృతిగా ప్రదర్శించబడుతుంది. జనవరి 1971 లో LLTV యొక్క కంప్యూటర్ సిస్టమ్‌కు పెద్ద మార్పును పరీక్షిస్తున్నప్పుడు LLTV#3 నాశనం చేయబడింది. దాని టెస్ట్ పైలట్, స్టువర్ట్ ప్రెజెంట్ సురక్షితంగా బయటకు తీయగలిగాడు. నాసా 952, చివరి-మోడల్ LLTV, జాన్సన్ స్పేస్ సెంటర్‌లో ప్రదర్శనలో ఉంది. LLRV మరియు LLTV లకు రెండు విభిన్నమైన విమాన రీతులు ఉన్నాయి. ప్రాథమిక మోడ్ ఇంజిన్‌తో పరిష్కరించబడింది, తద్వారా ఇది శరీరానికి సంబంధించి 'సాధారణం' గా ఉంది. గింబెల్డ్ "లూనార్ సిమ్ మోడ్" లో, ఫ్రీ-గింబెడ్ టర్బోఫాన్ ఇంజిన్ స్వివెల్ చేయడానికి అనుమతించబడింది మరియు LLRV యొక్క వైఖరితో సంబంధం లేకుండా భూమి యొక్క ద్రవ్యరాశి కేంద్రానికి క్రిందికి చూపిస్తూనే ఉంది; ఇది చంద్ర ఉపరితలం పైన కదిలించడం మరియు యుక్తికి విలక్షణమైన చాలా ఎక్కువ కోణాల వద్ద వాహనాన్ని వంగి చేయడానికి అనుమతించింది. దాని అనాలోచితంగా కనిపించినప్పటికీ, LLRV ప్రారంభ సెన్సార్లు (ప్రధానంగా డాప్లర్ రాడార్) మరియు గణన హార్డ్‌వేర్ యొక్క అత్యంత అధునాతన శ్రేణిని కలిగి ఉంది. వ్యవస్థకు నిర్దిష్ట పేరు లేదు, కానీ అది ఉత్పత్తి చేసిన ప్రభావాన్ని "లూనార్ సిమ్ మోడ్" అని పిలుస్తారు. [11] ఇది హార్డ్‌వేర్-ఆధారిత అనుకరణ యొక్క అత్యధిక స్థాయి. ఆటోపైలట్ చేసినట్లుగా, పైలట్‌ను భరించటానికి ఇది ఒక వ్యవస్థ కాదు, లేదా ఎలాంటి భద్రత లేదా ఆర్థిక వ్యవస్థను ప్రవేశపెట్టడానికి ఉద్దేశించినది కాదు. లూనార్ సిమ్ మోడ్‌ను స్థిరత్వం బలోపేతం, చంద్ర గురుత్వాకర్షణ స్థిరాంకం ప్రకారం నిలువు త్వరణం యొక్క పున al పరిశీలన యొక్క మిశ్రమంగా కూడా భావించవచ్చు, అన్నీ తరువాత తక్షణ దిద్దుబాటు చర్య. LLRV యొక్క చంద్ర సిమ్ మోడ్ మిల్లీసెకన్లలో గాలి వాయువులను సరిదిద్దగలిగింది, ఎందుకంటే అవి తప్పిపోయిన వాతావరణం యొక్క ముద్రను భంగపరిచాయి. చంద్ర అనుకరణ మోడ్‌లో వాహనం యొక్క మొట్టమొదటి విమానంలో FRC టెస్ట్ పైలట్ డాన్ మల్లిక్ చేసిన వ్యాఖ్యలు LLRV ని పైలట్ చేసిన అనుభవాన్ని వివరిస్తాయి: [12] లూనార్ అనుకరణలో అనువాద సామర్థ్యానికి వ్యతిరేకంగా భూమిపై అనువాద సామర్థ్యానికి సంబంధించిన సాధారణ ప్రకటనగా; వాహనం చాలా సానుకూల అధిక ప్రతిస్పందన వాహనం నుండి చాలా తక్కువ లేదా బలహీనమైన ప్రతిస్పందన వాహనానికి తగ్గించబడుతుంది. శిక్షణ మరియు అనుభవంతో నేను ఖచ్చితంగా అనుకుంటున్నాను, పైలట్ అందుబాటులో ఉన్న తక్కువ అనువాద త్వరణాలకు అనుగుణంగా ఉన్న తర్వాత మొత్తం వాహన-పైలట్ పనితీరును పెంచుకోగలడు, అలాగే సరిగ్గా నియంత్రించడానికి అవసరమైన ntic హతో పాటు అనుసరించే లాగ్ కూడా వాహనం. ఈ శిక్షణతో కూడా, పైలట్ తన అనువాద యుక్తి పనితీరులో 5/6 పరిస్థితిని ఎదుర్కొంటున్నాడు, అది భూమిపై నుండి తొలగించబడిన మార్పు. ఇది నాసా యొక్క చీఫ్ వ్యోమగామి అయిన డెకే స్లేటన్, తరువాత అనుకరించటానికి మార్గం లేదని అన్నారు LLRV ను ఎగురుతూ తప్ప మూన్ ల్యాండింగ్. సాధారణ లక్షణాల పనితీరు చంద్ర ల్యాండింగ్ శిక్షణా వాహనం కోసం ఎలక్ట్రానిక్ కంట్రోల్ సిస్టమ్ నాసా కోసం బెల్ ఏరోసిస్టమ్స్, ఇంక్. ఎల్‌ఎల్‌టివి రెండవ తరం వాహనం, చంద్ర ల్యాండింగ్ పరిశోధనా వాహనం తరువాత, నాసా అపోలో ప్రోగ్రామ్ వ్యోమగాములు పైలటింగ్ నైపుణ్యాలను పెంపొందించడానికి. LLTV అపోలో ప్రోగ్రామ్ కమాండర్లకు చంద్రునిపై 1/6 గురుత్వాకర్షణ పరిస్థితులతో సంబంధం ఉన్న విమాన లక్షణాలను అనుభవించే అవకాశాన్ని కల్పించింది. మొట్టమొదటి ఎల్‌ఎల్‌టివి వాహనం 1967 లో టెక్సాస్‌లోని హ్యూస్టన్‌లోని ఎల్లింగ్టన్ ఎయిర్‌ఫోర్స్ బేస్ వద్ద సమావేశమైంది. మూడు ఎల్‌ఎల్‌టివి వాహనాలు చివరికి ఎల్లింగ్టన్ ఎఎఫ్‌బికి పంపబడ్డాయి. మూడు ఎల్‌ఎల్‌టివి వాహనాల చివరి మిగిలినవి టెక్సాస్‌లోని హ్యూస్టన్‌లోని జాన్సన్ స్పేస్‌క్రాఫ్ట్ సెంటర్‌లో ప్రదర్శనలో ఉన్నాయి. ఎలక్ట్రానిక్ నియంత్రణ వ్యవస్థ 2 లాజిక్ యొక్క 2 ను ఉపయోగించిన పునరావృత ఛానెల్‌లతో రూపొందించబడింది. ప్రతి ప్రాధమిక ఛానెల్ యొక్క అవుట్‌పుట్‌లను నిరంతర ప్రాతిపదికన పోల్చారు. ప్రాధమిక నియంత్రణ వ్యవస్థలో లోపం కనుగొనబడితే, అప్పుడు నియంత్రణ స్వయంచాలకంగా ఒకేలాంటి బ్యాకప్ ఛానెల్‌కు మార్చబడుతుంది మరియు పైలట్ వెంటనే వాహనాన్ని భూమికి తీసుకురావడానికి చర్యలు తీసుకున్నాడు. అన్ని నియంత్రణలు బర్-బ్రౌన్ ట్రాన్సిస్టర్ యాంప్లిఫైయర్ మాడ్యూల్స్ మరియు ఇతర అనలాగ్ భాగాలను ఉపయోగించి అనలాగ్ సర్క్యూట్లు. ఐదు వాహనాల్లో రెండు మనుగడలో ఉన్నాయి. ఎల్‌ఎల్‌ఆర్‌వి -2 ఎడ్వర్డ్స్ ఎయిర్ ఫోర్స్ బేస్ లోని ఎయిర్ ఫోర్స్ ఫ్లైట్ టెస్ట్ మ్యూజియంలో ప్రదర్శనలో ఉంది. [13] ఇది 2016 లో నాసా మ్యూజియంకు ఇచ్చింది. [14] LLTV-3 (LLTV నాసా 952) జాన్సన్ స్పేస్ సెంటర్‌లో ప్రదర్శనలో ఉంది. [13] నాసా 952 యొక్క ప్రతిరూపమైన మరొక వాహనం, యాంక్స్ ఎయిర్ మ్యూజియంలోని విమాన బోనియార్డ్‌లో పాక్షికంగా పూర్తి స్థితిలో ఉంది. [15] పోల్చదగిన పాత్ర, కాన్ఫిగరేషన్ మరియు ERA సంబంధిత జాబితాల విమానం</v>
      </c>
      <c r="E39" s="1" t="s">
        <v>829</v>
      </c>
      <c r="F39" s="1" t="str">
        <f>IFERROR(__xludf.DUMMYFUNCTION("GOOGLETRANSLATE(E:E, ""en"", ""te"")"),"ప్రయోగాత్మక VTOL విమానం")</f>
        <v>ప్రయోగాత్మక VTOL విమానం</v>
      </c>
      <c r="G39" s="1" t="s">
        <v>830</v>
      </c>
      <c r="H39" s="1" t="str">
        <f>IFERROR(__xludf.DUMMYFUNCTION("GOOGLETRANSLATE(G:G, ""en"", ""te"")"),"బెల్ ఏరోసిస్టమ్స్")</f>
        <v>బెల్ ఏరోసిస్టమ్స్</v>
      </c>
      <c r="I39" s="1" t="s">
        <v>831</v>
      </c>
      <c r="M39" s="4">
        <v>23680.0</v>
      </c>
      <c r="O39" s="1" t="s">
        <v>832</v>
      </c>
      <c r="Q39" s="1">
        <v>1.0</v>
      </c>
      <c r="R39" s="1" t="s">
        <v>833</v>
      </c>
      <c r="T39" s="1" t="s">
        <v>834</v>
      </c>
      <c r="V39" s="1" t="s">
        <v>835</v>
      </c>
      <c r="W39" s="1" t="s">
        <v>836</v>
      </c>
      <c r="X39" s="1" t="s">
        <v>837</v>
      </c>
      <c r="Y39" s="1" t="s">
        <v>838</v>
      </c>
      <c r="AA39" s="1" t="s">
        <v>839</v>
      </c>
      <c r="AB39" s="1" t="s">
        <v>840</v>
      </c>
      <c r="AD39" s="1" t="s">
        <v>418</v>
      </c>
      <c r="AE39" s="2" t="s">
        <v>419</v>
      </c>
      <c r="AJ39" s="1" t="s">
        <v>841</v>
      </c>
      <c r="AL39" s="1" t="s">
        <v>842</v>
      </c>
      <c r="AO39" s="1" t="s">
        <v>843</v>
      </c>
      <c r="BG39" s="1">
        <v>1.07</v>
      </c>
      <c r="BS39" s="1" t="s">
        <v>844</v>
      </c>
      <c r="CT39" s="1" t="s">
        <v>845</v>
      </c>
    </row>
    <row r="40">
      <c r="A40" s="1" t="s">
        <v>846</v>
      </c>
      <c r="B40" s="1" t="str">
        <f>IFERROR(__xludf.DUMMYFUNCTION("GOOGLETRANSLATE(A:A, ""en"", ""te"")"),"సాబ్ 210")</f>
        <v>సాబ్ 210</v>
      </c>
      <c r="C40" s="1" t="s">
        <v>847</v>
      </c>
      <c r="D40" s="1" t="str">
        <f>IFERROR(__xludf.DUMMYFUNCTION("GOOGLETRANSLATE(C:C, ""en"", ""te"")"),"SAAB 210 అనేది సాబ్ 35 డ్రాకెన్ సూపర్సోనిక్ ఫైటర్ యొక్క డబుల్-డెల్టా కాన్ఫిగరేషన్ కోసం సుమారు 70% స్కేల్ రీసెర్చ్ ప్రోటోటైప్. సాబ్ చేత తయారు చేయబడినది తప్ప అధికారికంగా దేనికీ పేరు పెట్టలేదు, సాబ్ 35 యొక్క ప్రోటోటైప్ యొక్క మొదటి ఫ్లైట్ తరువాత దాని అనధికారి"&amp;"క మారుపేరు లిల్డ్రాన్ (లిటిల్ డ్రాగన్) ద్వారా ఇది త్వరలోనే ప్రసిద్ది చెందింది. దీని మొదటి ఫ్లైట్ 21 జనవరి 1952 న జరిగింది. డిజైనర్ ఎరిక్ బ్రాట్, లో, 1950 ల ప్రారంభంలో సాబ్ ప్రతిపాదిత సూపర్సోనిక్ జెట్ ఫైటర్ కోసం డబుల్ డెల్టా కాన్ఫిగరేషన్‌ను అభివృద్ధి చేస్త"&amp;"ోంది. కాన్ఫిగరేషన్ నవల మరియు అత్యంత అధునాతనమైనది, కాబట్టి ఒక చిన్న ఏరోడైనమిక్ పరీక్ష విమానం, టైప్ 210, దాని తక్కువ-వేగ విమాన లక్షణాలను పరిశోధించడానికి నిర్మించబడింది. [1] టైలెస్ డబుల్-డెల్టా వింగ్ దాదాపు 210 ముందు వరకు విస్తరించింది, సమగ్ర వింగ్ రూట్ ఎయిర"&amp;"్ తీసుకోవడం ఒక చిన్న ముక్కు వెనుక ఉంచబడింది. 210 లో పొడుచుకు వచ్చిన బబుల్ పందిరి, తుడిచిపెట్టిన తోక ఫిన్ మరియు సెమీ-రిట్రాక్టబుల్ ట్రైసైకిల్ అండర్ క్యారేజ్ కూడా ఉన్నాయి. [2] ఇప్పటికి ఫైటర్ J 35 డ్రాకెన్ మరియు చిన్న పరీక్ష విమానం త్వరలోనే ""లిల్డ్రాన్"" గా"&amp;" పిలువబడింది. జెట్ పవర్‌ను 1,000 ఎల్బి క్లాస్ ఆర్మ్‌స్ట్రాంగ్ సిడ్లీ యాడర్ ఇంజిన్ అందించింది. 210 ను 21 జనవరి 1952 న బెంగ్ట్ ఓలో తన తొలి విమానానికి తీసుకువెళ్లారు. ఇది రెండవ దశకు సవరణకు గురయ్యే ముందు, తరువాత విస్తృతమైన విమాన పరీక్షను చేపట్టింది. [1] పైలట్"&amp;" కోసం వీక్షణ క్షేత్రాన్ని పెంచడానికి, 210 సవరించబడింది, గాలి తీసుకోవడం కాక్‌పిట్‌తో పాటు తిరిగి కాక్‌పిట్‌తో పాటు స్థానాలకు తరలించబడింది. డ్రోగ్ పారాచూట్ కూడా జోడించబడింది. ఈ రూపంలో ఇది 210 బి, మరియు మునుపటి కాన్ఫిగరేషన్ పునరాలోచనగా 210 ఎ. [3] [4] [5] పోర"&amp;"ాట పరీక్ష తిరిగి ప్రారంభమైంది, మరియు 25 అక్టోబర్ 1955 న దాని చివరి విమాన సమయానికి, దాని రెండు రూపాల్లో సాబ్ 210 887 వేర్వేరు సోర్టీలను చేపట్టింది. [1] SAAB 210B ప్రస్తుతం లింకోపింగ్‌లోని ఫ్లైగ్‌వాపెన్‌ముసియం (ఎయిర్ ఫోర్స్ మ్యూజియం) లో ప్రదర్శనలో ఉంది. టేల"&amp;"ర్ 1976 నుండి డేటా, పే. 205 జనరల్ లక్షణాలు పనితీరు సంబంధిత అభివృద్ధి అభివృద్ధి విమానం పోల్చదగిన పాత్ర, కాన్ఫిగరేషన్ మరియు ERA సంబంధిత జాబితాలు")</f>
        <v>SAAB 210 అనేది సాబ్ 35 డ్రాకెన్ సూపర్సోనిక్ ఫైటర్ యొక్క డబుల్-డెల్టా కాన్ఫిగరేషన్ కోసం సుమారు 70% స్కేల్ రీసెర్చ్ ప్రోటోటైప్. సాబ్ చేత తయారు చేయబడినది తప్ప అధికారికంగా దేనికీ పేరు పెట్టలేదు, సాబ్ 35 యొక్క ప్రోటోటైప్ యొక్క మొదటి ఫ్లైట్ తరువాత దాని అనధికారిక మారుపేరు లిల్డ్రాన్ (లిటిల్ డ్రాగన్) ద్వారా ఇది త్వరలోనే ప్రసిద్ది చెందింది. దీని మొదటి ఫ్లైట్ 21 జనవరి 1952 న జరిగింది. డిజైనర్ ఎరిక్ బ్రాట్, లో, 1950 ల ప్రారంభంలో సాబ్ ప్రతిపాదిత సూపర్సోనిక్ జెట్ ఫైటర్ కోసం డబుల్ డెల్టా కాన్ఫిగరేషన్‌ను అభివృద్ధి చేస్తోంది. కాన్ఫిగరేషన్ నవల మరియు అత్యంత అధునాతనమైనది, కాబట్టి ఒక చిన్న ఏరోడైనమిక్ పరీక్ష విమానం, టైప్ 210, దాని తక్కువ-వేగ విమాన లక్షణాలను పరిశోధించడానికి నిర్మించబడింది. [1] టైలెస్ డబుల్-డెల్టా వింగ్ దాదాపు 210 ముందు వరకు విస్తరించింది, సమగ్ర వింగ్ రూట్ ఎయిర్ తీసుకోవడం ఒక చిన్న ముక్కు వెనుక ఉంచబడింది. 210 లో పొడుచుకు వచ్చిన బబుల్ పందిరి, తుడిచిపెట్టిన తోక ఫిన్ మరియు సెమీ-రిట్రాక్టబుల్ ట్రైసైకిల్ అండర్ క్యారేజ్ కూడా ఉన్నాయి. [2] ఇప్పటికి ఫైటర్ J 35 డ్రాకెన్ మరియు చిన్న పరీక్ష విమానం త్వరలోనే "లిల్డ్రాన్" గా పిలువబడింది. జెట్ పవర్‌ను 1,000 ఎల్బి క్లాస్ ఆర్మ్‌స్ట్రాంగ్ సిడ్లీ యాడర్ ఇంజిన్ అందించింది. 210 ను 21 జనవరి 1952 న బెంగ్ట్ ఓలో తన తొలి విమానానికి తీసుకువెళ్లారు. ఇది రెండవ దశకు సవరణకు గురయ్యే ముందు, తరువాత విస్తృతమైన విమాన పరీక్షను చేపట్టింది. [1] పైలట్ కోసం వీక్షణ క్షేత్రాన్ని పెంచడానికి, 210 సవరించబడింది, గాలి తీసుకోవడం కాక్‌పిట్‌తో పాటు తిరిగి కాక్‌పిట్‌తో పాటు స్థానాలకు తరలించబడింది. డ్రోగ్ పారాచూట్ కూడా జోడించబడింది. ఈ రూపంలో ఇది 210 బి, మరియు మునుపటి కాన్ఫిగరేషన్ పునరాలోచనగా 210 ఎ. [3] [4] [5] పోరాట పరీక్ష తిరిగి ప్రారంభమైంది, మరియు 25 అక్టోబర్ 1955 న దాని చివరి విమాన సమయానికి, దాని రెండు రూపాల్లో సాబ్ 210 887 వేర్వేరు సోర్టీలను చేపట్టింది. [1] SAAB 210B ప్రస్తుతం లింకోపింగ్‌లోని ఫ్లైగ్‌వాపెన్‌ముసియం (ఎయిర్ ఫోర్స్ మ్యూజియం) లో ప్రదర్శనలో ఉంది. టేలర్ 1976 నుండి డేటా, పే. 205 జనరల్ లక్షణాలు పనితీరు సంబంధిత అభివృద్ధి అభివృద్ధి విమానం పోల్చదగిన పాత్ర, కాన్ఫిగరేషన్ మరియు ERA సంబంధిత జాబితాలు</v>
      </c>
      <c r="E40" s="1" t="s">
        <v>403</v>
      </c>
      <c r="F40" s="1" t="str">
        <f>IFERROR(__xludf.DUMMYFUNCTION("GOOGLETRANSLATE(E:E, ""en"", ""te"")"),"ప్రయోగాత్మక విమానం")</f>
        <v>ప్రయోగాత్మక విమానం</v>
      </c>
      <c r="G40" s="1" t="s">
        <v>848</v>
      </c>
      <c r="H40" s="1" t="str">
        <f>IFERROR(__xludf.DUMMYFUNCTION("GOOGLETRANSLATE(G:G, ""en"", ""te"")"),"సాబ్ అబ్")</f>
        <v>సాబ్ అబ్</v>
      </c>
      <c r="I40" s="1" t="s">
        <v>849</v>
      </c>
      <c r="M40" s="4">
        <v>19014.0</v>
      </c>
      <c r="O40" s="1">
        <v>1.0</v>
      </c>
      <c r="Q40" s="1">
        <v>1.0</v>
      </c>
      <c r="R40" s="1" t="s">
        <v>850</v>
      </c>
      <c r="S40" s="1" t="s">
        <v>851</v>
      </c>
      <c r="X40" s="1" t="s">
        <v>852</v>
      </c>
      <c r="Y40" s="1" t="s">
        <v>853</v>
      </c>
      <c r="AB40" s="1" t="s">
        <v>854</v>
      </c>
      <c r="AH40" s="1" t="s">
        <v>855</v>
      </c>
      <c r="AI40" s="1" t="s">
        <v>856</v>
      </c>
      <c r="AN40" s="1" t="s">
        <v>857</v>
      </c>
    </row>
    <row r="41">
      <c r="A41" s="1" t="s">
        <v>858</v>
      </c>
      <c r="B41" s="1" t="str">
        <f>IFERROR(__xludf.DUMMYFUNCTION("GOOGLETRANSLATE(A:A, ""en"", ""te"")"),"పైపర్ PA-24 కోమంచె")</f>
        <v>పైపర్ PA-24 కోమంచె</v>
      </c>
      <c r="C41" s="1" t="s">
        <v>859</v>
      </c>
      <c r="D41" s="1" t="str">
        <f>IFERROR(__xludf.DUMMYFUNCTION("GOOGLETRANSLATE(C:C, ""en"", ""te"")"),"పైపర్ PA-24 కోమంచె ఒక అమెరికన్ నాలుగు-సీట్ల లేదా ఆరు-సీట్ల, తక్కువ-వింగ్, ఆల్-మెటల్, ట్రైసైకిల్ ముడుచుకునే ల్యాండింగ్ గేర్‌తో సెమిమోనోకోక్ నిర్మాణం యొక్క తేలికపాటి విమానం. పైపర్ ఎయిర్క్రాఫ్ట్ కోమంచెను రూపొందించింది మరియు అభివృద్ధి చేసింది, ఇది మొదట మే 24,"&amp;" 1956 న ప్రయాణించింది. PA-30 మరియు PA-39 ట్విన్ కోమంచ్‌లతో పాటు, ఇది రెండు విమానాల ఉత్పత్తి మార్గాలు నాశనమయ్యే వరకు పైపర్ విమాన శ్రేణి యొక్క ప్రధాన భాగాన్ని రూపొందించాయి. 1972 లాక్ హెవెన్ వరద. కోమంచె నాలుగు సీట్ల (లేదా 260 బి మరియు 260 సి మోడల్స్, ఆరు సీట"&amp;"్లు), సింగిల్-ఇంజిన్, తక్కువ-వింగ్ మోనోప్లేన్. ఇది ముడుచుకునే ల్యాండింగ్ గేర్‌తో కూడిన ఆల్-మెటల్ విమానం. [2] రెండు ప్రోటోటైప్‌లు 1956 లో నిర్మించబడ్డాయి, మొదటిది జూన్ 20, 1956 నాటికి పూర్తయింది. [2] మొట్టమొదటి ఉత్పత్తి విమానం, 180 హెచ్‌పి (134 కిలోవాట్ (1"&amp;"86 kW) లైమింగ్ O-540-A1A5 ఇంజిన్; ఈ మోడల్ మొదట PA-26 గా పిలువబడుతుంది, కాని పైపర్ PA-24 హోదాను ఉంచాలని నిర్ణయించుకున్నాడు. [2] [3] 1964 లో, 400 HP (298 kW) PA-24-400 ప్రవేశపెట్టబడింది. [1] మరుసటి సంవత్సరం, PA-24-250 PA-24-260 చేత అధిగమించబడింది, ఇందులో 26"&amp;"0 HP (194 kW) యొక్క లైమింగ్ IO-540D లేదా E ఇంజిన్ ఉంది. 260 రాజయ్ టర్బోచార్జర్‌తో టర్బో కోమంచె సి గా కూడా అందుబాటులో ఉంది మరియు 1970 లో ప్రవేశపెట్టబడింది. [4] కోమంచె ఉత్పత్తి 1972 లో ముగిసింది, ఆగ్నెస్ హరికేన్ నుండి కుండపోత వర్షాలు 1972 లో గొప్ప సుస్క్వెహ"&amp;"న్నా నది వరదకు కారణమయ్యాయి, తయారీ కర్మాగారాన్ని నింపాయి మరియు ఎయిర్ఫ్రేమ్‌లు, భాగాలు మరియు ఉత్పత్తికి అవసరమైన చాలా సాధనాలను నాశనం చేశాయి. సాధనాన్ని పునర్నిర్మించే బదులు, పైపర్ కోమంచె మరియు ట్విన్ కోమంచె యొక్క ఉత్పత్తిని వదలివేయడానికి ఎంచుకున్నాడు మరియు ఫ్"&amp;"లోరిడాలోని వెరో బీచ్‌లోని పైపర్ యొక్క ఇతర ప్లాంట్‌లో ఇప్పటికే రెండు కొత్త డిజైన్లతో కొనసాగడానికి ఎంచుకున్నాడు-ట్విన్-ఇంజిన్డ్ PA-34 SENECA మరియు PA-28R- 200 బాణం. [5] కోమంచె యొక్క అసలు వెర్షన్ PA-24, ఇందులో కార్బ్యురేటెడ్ 180 HP (134 kW) లైమింగ్ O-360-A1A"&amp;" ఇంజిన్, స్వీప్ టెయిల్, లామినార్ ఫ్లో ఎయిర్‌ఫాయిల్ మరియు ఆల్-ఎగిరే స్టెబిలేటర్ ఉన్నాయి. PA-24-180 యొక్క ప్రామాణిక ఇంధన సామర్థ్యం 60 US గ్యాలన్లు (230 L). ఫ్లాప్‌లను మానవీయంగా యాక్చువేట్ చేశారు, పైపర్ చెరోకీ వలె అదే జాన్సన్ బార్ యాక్యుయేటర్ చేత నియంత్రించబ"&amp;"డుతుంది. విమాన లక్షణాలు వరుసగా 55 మరియు 75% పవర్ సెట్టింగుల వద్ద 116 నుండి 139 నాట్లు (215 నుండి 257 కిమీ/గం) మరియు గంటకు 7.5 మరియు 10.5 గ్యాలన్ల (28 మరియు 40 ఎల్/గం) మధ్య కాలిన గాయాలు. ప్రామాణిక ఇంధనంతో పూర్తి-ఇంధన పేలోడ్ 715 పౌండ్లు (324 కిలోలు), స్థూల "&amp;"బరువు 2,550 పౌండ్లు (1,160 కిలోలు) మరియు 45 నిమిషాల రిజర్వ్ ఆఫ్ 700 ఎన్ఎమ్ఐ (1,300 కిమీ; . మొత్తం 1,143 నిర్మించబడింది. [సైటేషన్ అవసరం] 1958 లో, పైపర్ లైమింగ్ O-540 ఇంజిన్‌ను ఉపయోగించి 250 HP (190 kW) సంస్కరణను ప్రవేశపెట్టాడు, PA-24-250 కోమంచెకు 160 kN (1"&amp;"80 mph ; చాలా 250 లలో కార్బ్యురేటెడ్ లైమింగ్ O-540-AIA5 ఇంజన్లు ఉన్నాయి, అయితే అదే ఇంజిన్ యొక్క ఇంధన-ఇంజెక్ట్ వెర్షన్లతో తక్కువ సంఖ్యలో అమర్చారు. ప్రారంభ కోమంచె 250 లు మానవీయంగా ఫ్లాప్‌లను నిర్వహించాయి మరియు 60 యుఎస్ గాల్ (230 ఎల్) ఇంధనాన్ని కలిగి ఉన్నాయి"&amp;". సహాయక ఇంధన ట్యాంకులు (90 యుఎస్ గాల్ (340 ఎల్) మొత్తం) 1961 లో అందుబాటులోకి వచ్చాయి. 1962 మోడల్ సంవత్సరంతో విద్యుత్ యాక్చువేట్ ఫ్లాప్‌లు ప్రామాణికంగా చేయబడ్డాయి. 1965. అవి: 260 టిసితో సహా కోమంచె 260 లైన్ నుండి మొత్తం 1,029 విమానాలు విక్రయించబడ్డాయి. 260 "&amp;"లో 1,700 పౌండ్లు (770 కిలోలు) ఖాళీ బరువు మరియు గరిష్టంగా స్థూల బరువు 2,900 పౌండ్లు (1,300 కిలోలు). దీనికి నాలుగు సీట్లు ఉన్నాయి, మరియు 90-యుఎస్-గాలన్ (340 ఎల్) -కాపాసిటీ సహాయక ఇంధన వ్యవస్థ ఒక ఎంపికగా లభించింది. క్రూయిస్ వేగాన్ని 142–161 కెఎన్ (263–298 కిమ"&amp;"ీ/గం; 163–185 ఎమ్‌పిహెచ్) గా ప్రకటించారు, ఇంధన బర్న్ 10 నుండి 14 గాల్‌కు/గం (38 నుండి 53 ఎల్/గం). 260 బి మొత్తం పొడవు (150 మిమీ) మునుపటి మోడళ్ల కంటే ఎక్కువ కాలం (150 మిమీ) ఎక్కువ పొడవైన ప్రొపెల్లర్ స్పిన్నర్ కారణంగా ఎక్కువ, ఎక్కువ ఫ్యూజ్‌లేజ్ కాదు. 260 బి"&amp;" మూడవ వైపు విండో మరియు ఆరు సీట్లకు ఒక సదుపాయం ఉంది. ఐదవ మరియు ఆరవ సీట్లు మొత్తం సామాను మరియు సీటు చిన్న పెద్దలను తీసుకుంటాయి, మొత్తం 250 పౌండ్లు (110 కిలోల) బరువుకు ప్లైడ్ చేయబడ్డాయి. సాధారణ ఖాళీ బరువు 1,728 పౌండ్లు (784 కిలోలు) మరియు స్థూల బరువు 3,100 పౌ"&amp;"ండ్లు (1,400 కిలోలు). ఇంధన బర్న్ 11 నుండి 14 గ్లాస్/గల్ (42 నుండి 53 ఎల్/హెచ్) మరియు ప్రచారం చేసిన వేగం 140-160 కెఎన్ (260–300 కిమీ/గం; 160–180 mph). 260 సి కొత్త ""టైగర్ షార్క్"" కౌలింగ్, గరిష్ట స్థూల బరువు 3,200 పౌండ్లు (1,500 కిలోలు), కౌల్ ఫ్లాప్స్ మరి"&amp;"యు ఐలెరాన్-చుక్కాని ఇంటర్‌కనెక్ట్‌ను ప్రవేశపెట్టింది. క్రూయిస్ వేగాన్ని 150–161 kN (278-298 కిమీ/గం/గం; 173–185 mph) గా ప్రచారం చేశారు, ఇంధన ప్రవాహంతో 12.5 నుండి 14.1 గాల్‌కు (47 నుండి 53 ఎల్/గం). పెరిగిన స్థూల బరువు మరియు దాని ఐదవ మరియు ఆరవ సీట్ల కారణంగా"&amp;" సాధ్యం AFT సెంటర్-ఆఫ్-గ్రావిటీ సమస్యలను నివారించడానికి, ప్రొపెల్లర్ షాఫ్ట్ విస్తరించబడింది. ఇది గురుత్వాకర్షణ కేంద్రాన్ని కొద్దిగా ముందుకు కదిలించింది. 1,427 ఎల్బి (647 కిలోల) ఉపయోగకరమైన లోడ్‌తో, ఇది 400 మినహా అన్ని కోమంచ్‌ల యొక్క అతిపెద్ద పేలోడ్‌ను కలిగ"&amp;"ి ఉంది. 400 మోడల్ కోసం తరచుగా రాంప్‌లో తప్పుగా భావించబడుతుంది, కొంచెం పొడవైన కౌలింగ్‌లో విలక్షణమైన పొడవైన ముక్కు గేర్ తలుపు ఉంటుంది, B మోడల్స్ మరియు పాత సంస్కరణలకు. 1970 నుండి, పైపర్ 260 టిసి అని పిలువబడే PA-24-260 యొక్క టర్బో-సాధారణీకరించిన వేరియంట్‌ను ల"&amp;"ైమింగ్ IO-540-R1A5 ఇంజిన్ మరియు డ్యూయల్ రజయ్ టర్బోచార్జర్‌లతో అందించింది. 1970 మరియు 1972 మధ్య ఇరవై ఆరు ఉత్పత్తి చేయబడ్డాయి. పైపర్ చేత ""రెండవ థొరెటల్"" గా ప్రచారం చేయబడింది, టర్బోచార్జర్లు మాన్యువల్ వేస్ట్‌గేట్ అసెంబ్లీని ఉపయోగించి నియంత్రించబడతాయి, ఇది "&amp;"కాక్‌పిట్‌లోని థొరెటల్ హ్యాండిల్ పక్కన ""బూస్ట్"" అని లేబుల్ చేయబడిన అదనపు హ్యాండిల్‌ను ఉంచుతుంది, సమర్థవంతంగా సృష్టిస్తుంది ద్వితీయ థొరెటల్. టిసి మోడల్ 25,000 అడుగుల (7,600 మీ) కు విమానంలో ధృవీకరించబడింది, ఇది 20,000 అడుగుల (6,100 మీ) యొక్క ప్రకటనల టర్బో"&amp;" క్లిష్టమైన ఎత్తులో, గరిష్టంగా 223 mph (194 kN; 359 కిమీ/గం) నిజమైన ఎయిర్‌స్పీడ్ ఇస్తుంది. [6] 1967 లో, ట్రయల్స్ కోసం 300 హెచ్‌పి (224 కిలోవాట్) లైమింగ్ ఇంజిన్‌తో ఒక విమానం సవరించబడింది. ఇది ఉత్పత్తిలోకి ప్రవేశించలేదు. [2] రెండు ప్రోటోటైప్ విమానాలు 1961 ల"&amp;"ో నిర్మించబడ్డాయి. అవి ప్రామాణిక కోమంచె ఎయిర్ఫ్రేమ్‌లు, కానీ మూడు-బ్లేడెడ్ ప్రొపెల్లర్‌తో 380 హెచ్‌పి (283 కిలోవాట్ల) లైమింగ్ IO-720-A1A ఇంజన్లు ఉన్నాయి. డిజైన్ ఇంకా పెద్ద 400 హెచ్‌పి (298 కిలోవాట్) ఇంజిన్‌తో సవరించబడింది మరియు PA-24-400 గా ఉత్పత్తి చేయబడ"&amp;"ింది. [7] PA-24-400 కోమంచె 400 [8] 1964 నుండి 1966 వరకు నిర్మించబడింది. [1] 148 PA-24-400 లు మాత్రమే నిర్మించబడ్డాయి. కోమంచె 400 400 హెచ్‌పి (298 కిలోవాట్), అడ్డంగా వ్యతిరేకించిన, ఎనిమిది సిలిండర్ల లైమింగ్ IO-720 ఇంజిన్, మోడల్ కోసం ప్రత్యేకంగా అభివృద్ధి చ"&amp;"ేయబడింది. [9] వెనుక సిలిండర్లతో శీతలీకరణ సమస్యలు జరిగాయి. కోమంచె 400 లో మూడు-బ్లేడెడ్ ప్రొపెల్లర్ ఉంది మరియు 100 యుఎస్ గల్ (380 ఎల్) ఇంధనాన్ని లేదా 130 యుఎస్ గాల్ (490 ఎల్) ను ఐచ్ఛిక విస్తరించిన ట్యాంకులతో కలిగి ఉంటుంది. ఇంధన బర్న్ 55-75% శక్తితో 16 నుండి"&amp;" 23 గాల్/గల్/గల్ (61 నుండి 87 ఎల్/గం) గా ప్రచారం చేయబడింది. అధిక ఇంధన బర్న్ అంటే పనిచేయడం ఖరీదైనది. 400 లో సాధారణ ఖాళీ బరువు 2,110 పౌండ్లు (960 కిలోలు) మరియు గరిష్టంగా స్థూల బరువు 3,600 ఎల్బి (1,600 కిలోలు). PA-24-400 కోసం పుస్తక వేగంతో 185 kN (343 km/h; "&amp;"213 mph) క్రూజింగ్ వేగం మరియు 194 kN (359 km/h; 223 mph) యొక్క టాప్ స్పీడ్. [10] ఇతర PA-24 మోడళ్లకు ప్లాన్‌ఫార్మ్‌లో ఒకేలా ఉన్నప్పటికీ, 400 నిర్మాణాత్మకంగా బలోపేతం అవుతుంది, ప్రధానంగా తోకలో, స్టెబిలేటర్‌లో అదనపు ముక్కు పక్కటెముక మరియు నిలువు FIN తో. 400 య"&amp;"ొక్క స్టెబిలేటర్, నిలువు ఫిన్ మరియు చుక్కాని 180, 250, లేదా 260 హెచ్‌పి (190 కిలోవాట్) కోమంచ్‌లతో సాధారణ భాగాలను వాస్తవంగా షేర్ చేయండి. 1967 లో, ఒకే కోమంచెను నొక్కిచెప్పిన క్యాబిన్‌తో స్వీకరించారు. 260 హెచ్‌పి (190 కిలోవాట్ మొదట మార్చి 11, 1967 న ఎగిరింది"&amp;", తరువాత ఈ నమూనా మే 1967 లో టేకాఫ్‌లో క్రాష్ అయ్యింది మరియు ఈ ప్రాజెక్ట్ రద్దు చేయబడింది. [11] జూన్ 1959 లో, మాక్స్ కాన్రాడ్ 3,858 పౌండ్లు (1,750 కిలోలు) నుండి 6,614 ఎల్బి (3,000 కిలోల) కంటే తక్కువకు విమానాల కోసం, ఫెడరేషన్ ఏరోనాటిక్ ఇంటర్నేషనల్ సి 1-డి తర"&amp;"గతిలో రికార్డు స్థాయిలో దూర విమానంలో కోమంచె 250 ను ఎగురవేసాడు. ఇంటీరియర్ సీట్లను తీసివేసి, వాటి స్థానంలో ఇంధన ట్యాంకులతో, కాన్రాడ్ మొరాకోలోని కాసాబ్లాంకా నుండి లాస్ ఏంజిల్స్‌కు నాన్‌స్టాప్‌ను 7,668 మైళ్ళు (12,340 కిమీ) దూరం చేశాడు. విమానం కాసాబ్లాంకా నుండ"&amp;"ి బయలుదేరినప్పుడు, అది భారీగా ఓవర్‌లోడ్ చేయబడింది మరియు విమానాశ్రయ కంచెను క్లియర్ చేసింది. [12] కోమంచె 250 మాక్స్ కాన్రాడ్ ఈ ఫ్లైట్ కోసం ఎగిరింది ఇప్పుడు విమానాశ్రయంలోని కాన్సాస్లోని లిబరల్ వద్ద మ్యూజియంలో ఉంది. నవంబర్ 24-26, 1959 న, కాన్రాడ్ 2,204 పౌండ్ల"&amp;"ు (1,000 కిలోలు) నుండి 3,858 పౌండ్లు (1,750 కిలోలు) కంటే తక్కువ బరువుతో విమానంలో ప్రయాణించడానికి FAI C1-C తరగతిలో దూర రికార్డు విమానంలో కోమంచె 180 ను ప్రయాణించాడు. . అతను జూలై 4–6 1960 న అదే విమానంలో క్లోజ్డ్-సర్క్యూట్ దూర రికార్డును నెలకొల్పాడు, 6,921 MI"&amp;" (6,014 NMI; 11,138 కిమీ). [13] 14 మే 1962 న, కెన్నెత్ వాకర్ ఆస్ట్రేలియాలోని బ్రిస్బేన్, శాన్ఫ్రాన్సిస్కో నుండి డెలివరీ విమానంలో PA-24-250లో వచ్చాడు. వాకర్ యొక్క ఫ్లైట్ పసిఫిక్ యొక్క మొట్టమొదటి సోలో సింగిల్-ఇంజిన్ క్రాసింగ్ మరియు యుఎస్ నుండి ఆస్ట్రేలియాకు"&amp;" మూడవ సోలో క్రాసింగ్. బ్రిస్బేన్ నుండి, వాకర్ ఆస్ట్రేలియాలోని న్యూ సౌత్ వేల్స్లోని మైట్లాండ్లోని రాయల్ న్యూకాజిల్ ఏరో క్లబ్‌కు కోమంచెను పంపిణీ చేయడానికి దక్షిణాన కొనసాగాడు. . అతను లాస్ ఏంజిల్స్ నుండి టోక్యోకు హోనోలులు, మిడ్‌వే, వేక్, గువామ్ మరియు ఒకినావాల"&amp;"ో స్టాప్‌లతో ప్రయాణించాడు. [15] [16] 1966 కోమంచె 260 బి, మిత్ అని పేరు పెట్టబడింది మరియు జి-ఎటోయ్ గా నమోదు చేయబడింది, ఇది ఇంగ్లీష్ ఏవియేటర్ షీలా స్కాట్ యాజమాన్యంలో ఉంది. స్కాట్ ఎగిరిన ఈ విమానం 90 ప్రపంచ స్థాయి లైట్ ఏవియేషన్ రికార్డులను కలిగి ఉంది. ఇది స్క"&amp;"ాట్లాండ్‌లోని నేషనల్ మ్యూజియం ఆఫ్ ఫ్లైట్ లో బహిరంగ ప్రదర్శనలో ఉంది. [17] 1994 లో రికార్డు స్థాయిలో పురాతన పైలట్ చేత ప్రదక్షిణలు ఫ్రెడ్ లాస్బీ 82 సంవత్సరాల వయస్సులో కోమంచె 260 బిలో తయారుచేశాడు. [18] జేన్ యొక్క అన్ని ప్రపంచ విమానాల నుండి డేటా 1971-72 [20] స"&amp;"ాధారణ లక్షణాల పనితీరు")</f>
        <v>పైపర్ PA-24 కోమంచె ఒక అమెరికన్ నాలుగు-సీట్ల లేదా ఆరు-సీట్ల, తక్కువ-వింగ్, ఆల్-మెటల్, ట్రైసైకిల్ ముడుచుకునే ల్యాండింగ్ గేర్‌తో సెమిమోనోకోక్ నిర్మాణం యొక్క తేలికపాటి విమానం. పైపర్ ఎయిర్క్రాఫ్ట్ కోమంచెను రూపొందించింది మరియు అభివృద్ధి చేసింది, ఇది మొదట మే 24, 1956 న ప్రయాణించింది. PA-30 మరియు PA-39 ట్విన్ కోమంచ్‌లతో పాటు, ఇది రెండు విమానాల ఉత్పత్తి మార్గాలు నాశనమయ్యే వరకు పైపర్ విమాన శ్రేణి యొక్క ప్రధాన భాగాన్ని రూపొందించాయి. 1972 లాక్ హెవెన్ వరద. కోమంచె నాలుగు సీట్ల (లేదా 260 బి మరియు 260 సి మోడల్స్, ఆరు సీట్లు), సింగిల్-ఇంజిన్, తక్కువ-వింగ్ మోనోప్లేన్. ఇది ముడుచుకునే ల్యాండింగ్ గేర్‌తో కూడిన ఆల్-మెటల్ విమానం. [2] రెండు ప్రోటోటైప్‌లు 1956 లో నిర్మించబడ్డాయి, మొదటిది జూన్ 20, 1956 నాటికి పూర్తయింది. [2] మొట్టమొదటి ఉత్పత్తి విమానం, 180 హెచ్‌పి (134 కిలోవాట్ (186 kW) లైమింగ్ O-540-A1A5 ఇంజిన్; ఈ మోడల్ మొదట PA-26 గా పిలువబడుతుంది, కాని పైపర్ PA-24 హోదాను ఉంచాలని నిర్ణయించుకున్నాడు. [2] [3] 1964 లో, 400 HP (298 kW) PA-24-400 ప్రవేశపెట్టబడింది. [1] మరుసటి సంవత్సరం, PA-24-250 PA-24-260 చేత అధిగమించబడింది, ఇందులో 260 HP (194 kW) యొక్క లైమింగ్ IO-540D లేదా E ఇంజిన్ ఉంది. 260 రాజయ్ టర్బోచార్జర్‌తో టర్బో కోమంచె సి గా కూడా అందుబాటులో ఉంది మరియు 1970 లో ప్రవేశపెట్టబడింది. [4] కోమంచె ఉత్పత్తి 1972 లో ముగిసింది, ఆగ్నెస్ హరికేన్ నుండి కుండపోత వర్షాలు 1972 లో గొప్ప సుస్క్వెహన్నా నది వరదకు కారణమయ్యాయి, తయారీ కర్మాగారాన్ని నింపాయి మరియు ఎయిర్ఫ్రేమ్‌లు, భాగాలు మరియు ఉత్పత్తికి అవసరమైన చాలా సాధనాలను నాశనం చేశాయి. సాధనాన్ని పునర్నిర్మించే బదులు, పైపర్ కోమంచె మరియు ట్విన్ కోమంచె యొక్క ఉత్పత్తిని వదలివేయడానికి ఎంచుకున్నాడు మరియు ఫ్లోరిడాలోని వెరో బీచ్‌లోని పైపర్ యొక్క ఇతర ప్లాంట్‌లో ఇప్పటికే రెండు కొత్త డిజైన్లతో కొనసాగడానికి ఎంచుకున్నాడు-ట్విన్-ఇంజిన్డ్ PA-34 SENECA మరియు PA-28R- 200 బాణం. [5] కోమంచె యొక్క అసలు వెర్షన్ PA-24, ఇందులో కార్బ్యురేటెడ్ 180 HP (134 kW) లైమింగ్ O-360-A1A ఇంజిన్, స్వీప్ టెయిల్, లామినార్ ఫ్లో ఎయిర్‌ఫాయిల్ మరియు ఆల్-ఎగిరే స్టెబిలేటర్ ఉన్నాయి. PA-24-180 యొక్క ప్రామాణిక ఇంధన సామర్థ్యం 60 US గ్యాలన్లు (230 L). ఫ్లాప్‌లను మానవీయంగా యాక్చువేట్ చేశారు, పైపర్ చెరోకీ వలె అదే జాన్సన్ బార్ యాక్యుయేటర్ చేత నియంత్రించబడుతుంది. విమాన లక్షణాలు వరుసగా 55 మరియు 75% పవర్ సెట్టింగుల వద్ద 116 నుండి 139 నాట్లు (215 నుండి 257 కిమీ/గం) మరియు గంటకు 7.5 మరియు 10.5 గ్యాలన్ల (28 మరియు 40 ఎల్/గం) మధ్య కాలిన గాయాలు. ప్రామాణిక ఇంధనంతో పూర్తి-ఇంధన పేలోడ్ 715 పౌండ్లు (324 కిలోలు), స్థూల బరువు 2,550 పౌండ్లు (1,160 కిలోలు) మరియు 45 నిమిషాల రిజర్వ్ ఆఫ్ 700 ఎన్ఎమ్ఐ (1,300 కిమీ; . మొత్తం 1,143 నిర్మించబడింది. [సైటేషన్ అవసరం] 1958 లో, పైపర్ లైమింగ్ O-540 ఇంజిన్‌ను ఉపయోగించి 250 HP (190 kW) సంస్కరణను ప్రవేశపెట్టాడు, PA-24-250 కోమంచెకు 160 kN (180 mph ; చాలా 250 లలో కార్బ్యురేటెడ్ లైమింగ్ O-540-AIA5 ఇంజన్లు ఉన్నాయి, అయితే అదే ఇంజిన్ యొక్క ఇంధన-ఇంజెక్ట్ వెర్షన్లతో తక్కువ సంఖ్యలో అమర్చారు. ప్రారంభ కోమంచె 250 లు మానవీయంగా ఫ్లాప్‌లను నిర్వహించాయి మరియు 60 యుఎస్ గాల్ (230 ఎల్) ఇంధనాన్ని కలిగి ఉన్నాయి. సహాయక ఇంధన ట్యాంకులు (90 యుఎస్ గాల్ (340 ఎల్) మొత్తం) 1961 లో అందుబాటులోకి వచ్చాయి. 1962 మోడల్ సంవత్సరంతో విద్యుత్ యాక్చువేట్ ఫ్లాప్‌లు ప్రామాణికంగా చేయబడ్డాయి. 1965. అవి: 260 టిసితో సహా కోమంచె 260 లైన్ నుండి మొత్తం 1,029 విమానాలు విక్రయించబడ్డాయి. 260 లో 1,700 పౌండ్లు (770 కిలోలు) ఖాళీ బరువు మరియు గరిష్టంగా స్థూల బరువు 2,900 పౌండ్లు (1,300 కిలోలు). దీనికి నాలుగు సీట్లు ఉన్నాయి, మరియు 90-యుఎస్-గాలన్ (340 ఎల్) -కాపాసిటీ సహాయక ఇంధన వ్యవస్థ ఒక ఎంపికగా లభించింది. క్రూయిస్ వేగాన్ని 142–161 కెఎన్ (263–298 కిమీ/గం; 163–185 ఎమ్‌పిహెచ్) గా ప్రకటించారు, ఇంధన బర్న్ 10 నుండి 14 గాల్‌కు/గం (38 నుండి 53 ఎల్/గం). 260 బి మొత్తం పొడవు (150 మిమీ) మునుపటి మోడళ్ల కంటే ఎక్కువ కాలం (150 మిమీ) ఎక్కువ పొడవైన ప్రొపెల్లర్ స్పిన్నర్ కారణంగా ఎక్కువ, ఎక్కువ ఫ్యూజ్‌లేజ్ కాదు. 260 బి మూడవ వైపు విండో మరియు ఆరు సీట్లకు ఒక సదుపాయం ఉంది. ఐదవ మరియు ఆరవ సీట్లు మొత్తం సామాను మరియు సీటు చిన్న పెద్దలను తీసుకుంటాయి, మొత్తం 250 పౌండ్లు (110 కిలోల) బరువుకు ప్లైడ్ చేయబడ్డాయి. సాధారణ ఖాళీ బరువు 1,728 పౌండ్లు (784 కిలోలు) మరియు స్థూల బరువు 3,100 పౌండ్లు (1,400 కిలోలు). ఇంధన బర్న్ 11 నుండి 14 గ్లాస్/గల్ (42 నుండి 53 ఎల్/హెచ్) మరియు ప్రచారం చేసిన వేగం 140-160 కెఎన్ (260–300 కిమీ/గం; 160–180 mph). 260 సి కొత్త "టైగర్ షార్క్" కౌలింగ్, గరిష్ట స్థూల బరువు 3,200 పౌండ్లు (1,500 కిలోలు), కౌల్ ఫ్లాప్స్ మరియు ఐలెరాన్-చుక్కాని ఇంటర్‌కనెక్ట్‌ను ప్రవేశపెట్టింది. క్రూయిస్ వేగాన్ని 150–161 kN (278-298 కిమీ/గం/గం; 173–185 mph) గా ప్రచారం చేశారు, ఇంధన ప్రవాహంతో 12.5 నుండి 14.1 గాల్‌కు (47 నుండి 53 ఎల్/గం). పెరిగిన స్థూల బరువు మరియు దాని ఐదవ మరియు ఆరవ సీట్ల కారణంగా సాధ్యం AFT సెంటర్-ఆఫ్-గ్రావిటీ సమస్యలను నివారించడానికి, ప్రొపెల్లర్ షాఫ్ట్ విస్తరించబడింది. ఇది గురుత్వాకర్షణ కేంద్రాన్ని కొద్దిగా ముందుకు కదిలించింది. 1,427 ఎల్బి (647 కిలోల) ఉపయోగకరమైన లోడ్‌తో, ఇది 400 మినహా అన్ని కోమంచ్‌ల యొక్క అతిపెద్ద పేలోడ్‌ను కలిగి ఉంది. 400 మోడల్ కోసం తరచుగా రాంప్‌లో తప్పుగా భావించబడుతుంది, కొంచెం పొడవైన కౌలింగ్‌లో విలక్షణమైన పొడవైన ముక్కు గేర్ తలుపు ఉంటుంది, B మోడల్స్ మరియు పాత సంస్కరణలకు. 1970 నుండి, పైపర్ 260 టిసి అని పిలువబడే PA-24-260 యొక్క టర్బో-సాధారణీకరించిన వేరియంట్‌ను లైమింగ్ IO-540-R1A5 ఇంజిన్ మరియు డ్యూయల్ రజయ్ టర్బోచార్జర్‌లతో అందించింది. 1970 మరియు 1972 మధ్య ఇరవై ఆరు ఉత్పత్తి చేయబడ్డాయి. పైపర్ చేత "రెండవ థొరెటల్" గా ప్రచారం చేయబడింది, టర్బోచార్జర్లు మాన్యువల్ వేస్ట్‌గేట్ అసెంబ్లీని ఉపయోగించి నియంత్రించబడతాయి, ఇది కాక్‌పిట్‌లోని థొరెటల్ హ్యాండిల్ పక్కన "బూస్ట్" అని లేబుల్ చేయబడిన అదనపు హ్యాండిల్‌ను ఉంచుతుంది, సమర్థవంతంగా సృష్టిస్తుంది ద్వితీయ థొరెటల్. టిసి మోడల్ 25,000 అడుగుల (7,600 మీ) కు విమానంలో ధృవీకరించబడింది, ఇది 20,000 అడుగుల (6,100 మీ) యొక్క ప్రకటనల టర్బో క్లిష్టమైన ఎత్తులో, గరిష్టంగా 223 mph (194 kN; 359 కిమీ/గం) నిజమైన ఎయిర్‌స్పీడ్ ఇస్తుంది. [6] 1967 లో, ట్రయల్స్ కోసం 300 హెచ్‌పి (224 కిలోవాట్) లైమింగ్ ఇంజిన్‌తో ఒక విమానం సవరించబడింది. ఇది ఉత్పత్తిలోకి ప్రవేశించలేదు. [2] రెండు ప్రోటోటైప్ విమానాలు 1961 లో నిర్మించబడ్డాయి. అవి ప్రామాణిక కోమంచె ఎయిర్ఫ్రేమ్‌లు, కానీ మూడు-బ్లేడెడ్ ప్రొపెల్లర్‌తో 380 హెచ్‌పి (283 కిలోవాట్ల) లైమింగ్ IO-720-A1A ఇంజన్లు ఉన్నాయి. డిజైన్ ఇంకా పెద్ద 400 హెచ్‌పి (298 కిలోవాట్) ఇంజిన్‌తో సవరించబడింది మరియు PA-24-400 గా ఉత్పత్తి చేయబడింది. [7] PA-24-400 కోమంచె 400 [8] 1964 నుండి 1966 వరకు నిర్మించబడింది. [1] 148 PA-24-400 లు మాత్రమే నిర్మించబడ్డాయి. కోమంచె 400 400 హెచ్‌పి (298 కిలోవాట్), అడ్డంగా వ్యతిరేకించిన, ఎనిమిది సిలిండర్ల లైమింగ్ IO-720 ఇంజిన్, మోడల్ కోసం ప్రత్యేకంగా అభివృద్ధి చేయబడింది. [9] వెనుక సిలిండర్లతో శీతలీకరణ సమస్యలు జరిగాయి. కోమంచె 400 లో మూడు-బ్లేడెడ్ ప్రొపెల్లర్ ఉంది మరియు 100 యుఎస్ గల్ (380 ఎల్) ఇంధనాన్ని లేదా 130 యుఎస్ గాల్ (490 ఎల్) ను ఐచ్ఛిక విస్తరించిన ట్యాంకులతో కలిగి ఉంటుంది. ఇంధన బర్న్ 55-75% శక్తితో 16 నుండి 23 గాల్/గల్/గల్ (61 నుండి 87 ఎల్/గం) గా ప్రచారం చేయబడింది. అధిక ఇంధన బర్న్ అంటే పనిచేయడం ఖరీదైనది. 400 లో సాధారణ ఖాళీ బరువు 2,110 పౌండ్లు (960 కిలోలు) మరియు గరిష్టంగా స్థూల బరువు 3,600 ఎల్బి (1,600 కిలోలు). PA-24-400 కోసం పుస్తక వేగంతో 185 kN (343 km/h; 213 mph) క్రూజింగ్ వేగం మరియు 194 kN (359 km/h; 223 mph) యొక్క టాప్ స్పీడ్. [10] ఇతర PA-24 మోడళ్లకు ప్లాన్‌ఫార్మ్‌లో ఒకేలా ఉన్నప్పటికీ, 400 నిర్మాణాత్మకంగా బలోపేతం అవుతుంది, ప్రధానంగా తోకలో, స్టెబిలేటర్‌లో అదనపు ముక్కు పక్కటెముక మరియు నిలువు FIN తో. 400 యొక్క స్టెబిలేటర్, నిలువు ఫిన్ మరియు చుక్కాని 180, 250, లేదా 260 హెచ్‌పి (190 కిలోవాట్) కోమంచ్‌లతో సాధారణ భాగాలను వాస్తవంగా షేర్ చేయండి. 1967 లో, ఒకే కోమంచెను నొక్కిచెప్పిన క్యాబిన్‌తో స్వీకరించారు. 260 హెచ్‌పి (190 కిలోవాట్ మొదట మార్చి 11, 1967 న ఎగిరింది, తరువాత ఈ నమూనా మే 1967 లో టేకాఫ్‌లో క్రాష్ అయ్యింది మరియు ఈ ప్రాజెక్ట్ రద్దు చేయబడింది. [11] జూన్ 1959 లో, మాక్స్ కాన్రాడ్ 3,858 పౌండ్లు (1,750 కిలోలు) నుండి 6,614 ఎల్బి (3,000 కిలోల) కంటే తక్కువకు విమానాల కోసం, ఫెడరేషన్ ఏరోనాటిక్ ఇంటర్నేషనల్ సి 1-డి తరగతిలో రికార్డు స్థాయిలో దూర విమానంలో కోమంచె 250 ను ఎగురవేసాడు. ఇంటీరియర్ సీట్లను తీసివేసి, వాటి స్థానంలో ఇంధన ట్యాంకులతో, కాన్రాడ్ మొరాకోలోని కాసాబ్లాంకా నుండి లాస్ ఏంజిల్స్‌కు నాన్‌స్టాప్‌ను 7,668 మైళ్ళు (12,340 కిమీ) దూరం చేశాడు. విమానం కాసాబ్లాంకా నుండి బయలుదేరినప్పుడు, అది భారీగా ఓవర్‌లోడ్ చేయబడింది మరియు విమానాశ్రయ కంచెను క్లియర్ చేసింది. [12] కోమంచె 250 మాక్స్ కాన్రాడ్ ఈ ఫ్లైట్ కోసం ఎగిరింది ఇప్పుడు విమానాశ్రయంలోని కాన్సాస్లోని లిబరల్ వద్ద మ్యూజియంలో ఉంది. నవంబర్ 24-26, 1959 న, కాన్రాడ్ 2,204 పౌండ్లు (1,000 కిలోలు) నుండి 3,858 పౌండ్లు (1,750 కిలోలు) కంటే తక్కువ బరువుతో విమానంలో ప్రయాణించడానికి FAI C1-C తరగతిలో దూర రికార్డు విమానంలో కోమంచె 180 ను ప్రయాణించాడు. . అతను జూలై 4–6 1960 న అదే విమానంలో క్లోజ్డ్-సర్క్యూట్ దూర రికార్డును నెలకొల్పాడు, 6,921 MI (6,014 NMI; 11,138 కిమీ). [13] 14 మే 1962 న, కెన్నెత్ వాకర్ ఆస్ట్రేలియాలోని బ్రిస్బేన్, శాన్ఫ్రాన్సిస్కో నుండి డెలివరీ విమానంలో PA-24-250లో వచ్చాడు. వాకర్ యొక్క ఫ్లైట్ పసిఫిక్ యొక్క మొట్టమొదటి సోలో సింగిల్-ఇంజిన్ క్రాసింగ్ మరియు యుఎస్ నుండి ఆస్ట్రేలియాకు మూడవ సోలో క్రాసింగ్. బ్రిస్బేన్ నుండి, వాకర్ ఆస్ట్రేలియాలోని న్యూ సౌత్ వేల్స్లోని మైట్లాండ్లోని రాయల్ న్యూకాజిల్ ఏరో క్లబ్‌కు కోమంచెను పంపిణీ చేయడానికి దక్షిణాన కొనసాగాడు. . అతను లాస్ ఏంజిల్స్ నుండి టోక్యోకు హోనోలులు, మిడ్‌వే, వేక్, గువామ్ మరియు ఒకినావాలో స్టాప్‌లతో ప్రయాణించాడు. [15] [16] 1966 కోమంచె 260 బి, మిత్ అని పేరు పెట్టబడింది మరియు జి-ఎటోయ్ గా నమోదు చేయబడింది, ఇది ఇంగ్లీష్ ఏవియేటర్ షీలా స్కాట్ యాజమాన్యంలో ఉంది. స్కాట్ ఎగిరిన ఈ విమానం 90 ప్రపంచ స్థాయి లైట్ ఏవియేషన్ రికార్డులను కలిగి ఉంది. ఇది స్కాట్లాండ్‌లోని నేషనల్ మ్యూజియం ఆఫ్ ఫ్లైట్ లో బహిరంగ ప్రదర్శనలో ఉంది. [17] 1994 లో రికార్డు స్థాయిలో పురాతన పైలట్ చేత ప్రదక్షిణలు ఫ్రెడ్ లాస్బీ 82 సంవత్సరాల వయస్సులో కోమంచె 260 బిలో తయారుచేశాడు. [18] జేన్ యొక్క అన్ని ప్రపంచ విమానాల నుండి డేటా 1971-72 [20] సాధారణ లక్షణాల పనితీరు</v>
      </c>
      <c r="E41" s="1" t="s">
        <v>860</v>
      </c>
      <c r="F41" s="1" t="str">
        <f>IFERROR(__xludf.DUMMYFUNCTION("GOOGLETRANSLATE(E:E, ""en"", ""te"")"),"సివిల్ యుటిలిటీ విమానం")</f>
        <v>సివిల్ యుటిలిటీ విమానం</v>
      </c>
      <c r="G41" s="1" t="s">
        <v>773</v>
      </c>
      <c r="H41" s="1" t="str">
        <f>IFERROR(__xludf.DUMMYFUNCTION("GOOGLETRANSLATE(G:G, ""en"", ""te"")"),"పైపర్ విమానం")</f>
        <v>పైపర్ విమానం</v>
      </c>
      <c r="I41" s="1" t="s">
        <v>774</v>
      </c>
      <c r="M41" s="1" t="s">
        <v>861</v>
      </c>
      <c r="N41" s="1" t="s">
        <v>862</v>
      </c>
      <c r="O41" s="7">
        <v>4857.0</v>
      </c>
      <c r="P41" s="1" t="s">
        <v>863</v>
      </c>
      <c r="Q41" s="1">
        <v>1.0</v>
      </c>
      <c r="R41" s="1" t="s">
        <v>171</v>
      </c>
      <c r="S41" s="1" t="s">
        <v>752</v>
      </c>
      <c r="T41" s="1" t="s">
        <v>864</v>
      </c>
      <c r="U41" s="1" t="s">
        <v>865</v>
      </c>
      <c r="V41" s="1" t="s">
        <v>866</v>
      </c>
      <c r="X41" s="1" t="s">
        <v>867</v>
      </c>
      <c r="Y41" s="1" t="s">
        <v>868</v>
      </c>
      <c r="Z41" s="1" t="s">
        <v>869</v>
      </c>
      <c r="AA41" s="1" t="s">
        <v>870</v>
      </c>
      <c r="AB41" s="1" t="s">
        <v>871</v>
      </c>
      <c r="AC41" s="1" t="s">
        <v>872</v>
      </c>
      <c r="AJ41" s="1" t="s">
        <v>873</v>
      </c>
      <c r="AK41" s="1" t="s">
        <v>874</v>
      </c>
      <c r="AL41" s="1" t="s">
        <v>875</v>
      </c>
      <c r="AN41" s="1" t="s">
        <v>397</v>
      </c>
      <c r="AR41" s="1" t="s">
        <v>876</v>
      </c>
      <c r="AS41" s="1" t="s">
        <v>877</v>
      </c>
      <c r="AV41" s="1" t="s">
        <v>878</v>
      </c>
      <c r="AY41" s="1" t="s">
        <v>879</v>
      </c>
      <c r="AZ41" s="1">
        <v>7.28</v>
      </c>
      <c r="BA41" s="1" t="s">
        <v>880</v>
      </c>
      <c r="BB41" s="1" t="s">
        <v>881</v>
      </c>
      <c r="BZ41" s="1" t="s">
        <v>882</v>
      </c>
      <c r="CH41" s="1" t="s">
        <v>883</v>
      </c>
      <c r="CU41" s="1" t="s">
        <v>884</v>
      </c>
      <c r="CV41" s="1" t="s">
        <v>885</v>
      </c>
    </row>
    <row r="42">
      <c r="A42" s="1" t="s">
        <v>886</v>
      </c>
      <c r="B42" s="1" t="str">
        <f>IFERROR(__xludf.DUMMYFUNCTION("GOOGLETRANSLATE(A:A, ""en"", ""te"")"),"లాక్‌హీడ్ మార్టిన్ పోల్‌కాట్")</f>
        <v>లాక్‌హీడ్ మార్టిన్ పోల్‌కాట్</v>
      </c>
      <c r="C42" s="1" t="s">
        <v>887</v>
      </c>
      <c r="D42" s="1" t="str">
        <f>IFERROR(__xludf.DUMMYFUNCTION("GOOGLETRANSLATE(C:C, ""en"", ""te"")"),"లాక్‌హీడ్ మార్టిన్ పోల్‌కాట్ (కంపెనీ హోదా పి -175) లాక్‌హీడ్ మార్టిన్ చేత మానవరహిత వైమానిక వాహనం. దీనిని కాలిఫోర్నియాలోని పామ్‌డేల్‌లోని కంపెనీ అడ్వాన్స్‌డ్ డెవలప్‌మెంట్ ప్రోగ్రామ్స్ డివిజన్ అభివృద్ధి చేసింది. P-175 గా నియమించబడిన, 2005 ప్రారంభంలో పోల్‌కా"&amp;"ట్‌కు లాక్‌హీడ్ మార్టిన్ (అమెరికా ప్రభుత్వ నిధులను ఉపయోగించటానికి విరుద్ధంగా) అంతర్గతంగా నిధులు సమకూర్చారు. ఈ నమూనా 2006 ఫర్న్‌బరో ఎయిర్‌షోలో ఆవిష్కరించబడింది. [1] [2] ఇది 18 నెలల వ్యవధిలో అభివృద్ధి చేయబడింది. [3] డిసెంబర్ 18, 2006 న, ""ఫ్లైట్ టెర్మినేషన్"&amp;" గ్రౌండ్ ఎక్విప్మెంట్లో"" కోలుకోలేని అనుకోకుండా వైఫల్యం కారణంగా విమానం క్రాష్ అయ్యింది, ఇది విమానం యొక్క ఆటోమేటిక్ ఫెయిల్-సేఫ్ ఫ్లైట్ టెర్మినేషన్ మోడ్‌ను సక్రియం చేయడానికి కారణమైంది. ""[4] సాధారణ లక్షణాల పనితీరు")</f>
        <v>లాక్‌హీడ్ మార్టిన్ పోల్‌కాట్ (కంపెనీ హోదా పి -175) లాక్‌హీడ్ మార్టిన్ చేత మానవరహిత వైమానిక వాహనం. దీనిని కాలిఫోర్నియాలోని పామ్‌డేల్‌లోని కంపెనీ అడ్వాన్స్‌డ్ డెవలప్‌మెంట్ ప్రోగ్రామ్స్ డివిజన్ అభివృద్ధి చేసింది. P-175 గా నియమించబడిన, 2005 ప్రారంభంలో పోల్‌కాట్‌కు లాక్‌హీడ్ మార్టిన్ (అమెరికా ప్రభుత్వ నిధులను ఉపయోగించటానికి విరుద్ధంగా) అంతర్గతంగా నిధులు సమకూర్చారు. ఈ నమూనా 2006 ఫర్న్‌బరో ఎయిర్‌షోలో ఆవిష్కరించబడింది. [1] [2] ఇది 18 నెలల వ్యవధిలో అభివృద్ధి చేయబడింది. [3] డిసెంబర్ 18, 2006 న, "ఫ్లైట్ టెర్మినేషన్ గ్రౌండ్ ఎక్విప్మెంట్లో" కోలుకోలేని అనుకోకుండా వైఫల్యం కారణంగా విమానం క్రాష్ అయ్యింది, ఇది విమానం యొక్క ఆటోమేటిక్ ఫెయిల్-సేఫ్ ఫ్లైట్ టెర్మినేషన్ మోడ్‌ను సక్రియం చేయడానికి కారణమైంది. "[4] సాధారణ లక్షణాల పనితీరు</v>
      </c>
      <c r="E42" s="1" t="s">
        <v>603</v>
      </c>
      <c r="F42" s="1" t="str">
        <f>IFERROR(__xludf.DUMMYFUNCTION("GOOGLETRANSLATE(E:E, ""en"", ""te"")"),"మానవరహిత వైమానిక వాహనం")</f>
        <v>మానవరహిత వైమానిక వాహనం</v>
      </c>
      <c r="G42" s="1" t="s">
        <v>888</v>
      </c>
      <c r="H42" s="1" t="str">
        <f>IFERROR(__xludf.DUMMYFUNCTION("GOOGLETRANSLATE(G:G, ""en"", ""te"")"),"లాక్హీడ్ మార్టిన్ స్కంక్ వర్క్స్")</f>
        <v>లాక్హీడ్ మార్టిన్ స్కంక్ వర్క్స్</v>
      </c>
      <c r="I42" s="1" t="s">
        <v>889</v>
      </c>
      <c r="M42" s="1">
        <v>2005.0</v>
      </c>
      <c r="O42" s="1">
        <v>1.0</v>
      </c>
      <c r="Q42" s="1">
        <v>0.0</v>
      </c>
      <c r="S42" s="1" t="s">
        <v>890</v>
      </c>
      <c r="W42" s="1" t="s">
        <v>891</v>
      </c>
      <c r="X42" s="1" t="s">
        <v>892</v>
      </c>
      <c r="AA42" s="1" t="s">
        <v>893</v>
      </c>
      <c r="AB42" s="1" t="s">
        <v>894</v>
      </c>
      <c r="AF42" s="1" t="s">
        <v>895</v>
      </c>
      <c r="AG42" s="1" t="s">
        <v>896</v>
      </c>
      <c r="AH42" s="1" t="s">
        <v>897</v>
      </c>
      <c r="AI42" s="1" t="s">
        <v>898</v>
      </c>
      <c r="AO42" s="1" t="s">
        <v>443</v>
      </c>
      <c r="AQ42" s="8">
        <v>39069.0</v>
      </c>
      <c r="AY42" s="1" t="s">
        <v>899</v>
      </c>
      <c r="BS42" s="1" t="s">
        <v>615</v>
      </c>
    </row>
    <row r="43">
      <c r="A43" s="1" t="s">
        <v>900</v>
      </c>
      <c r="B43" s="1" t="str">
        <f>IFERROR(__xludf.DUMMYFUNCTION("GOOGLETRANSLATE(A:A, ""en"", ""te"")"),"పియాగియో పే .119")</f>
        <v>పియాగియో పే .119</v>
      </c>
      <c r="C43" s="1" t="s">
        <v>901</v>
      </c>
      <c r="D43" s="1" t="str">
        <f>IFERROR(__xludf.DUMMYFUNCTION("GOOGLETRANSLATE(C:C, ""en"", ""te"")"),"పియాగియో p.119 రెండవ ప్రపంచ యుద్ధం యొక్క ఇటాలియన్ ప్రయోగాత్మక పోరాట యోధుడు. ఇది సాపేక్షంగా నవల లేఅవుట్ను కలిగి ఉంది, ""ఖననం చేయబడిన"" రేడియల్ ఇంజిన్ మిడ్-ఫ్యూజ్‌లేజ్‌తో అమర్చబడింది. ఇటలీ మరియు మిత్రరాజ్యాల సాయుధ దళాల మధ్య యుద్ధ విరమణకు ముందు ఒకే నమూనా మాత"&amp;"్రమే నిర్మించబడింది, ఇది ఈ ప్రాజెక్టును ముగించింది. అనేక ఇటాలియన్ విమానాల తయారీదారులలో, రెండవ ప్రపంచ యుద్ధంలో, మెజారిటీ (సావోయా-మార్చి మరియు కాప్రోని వంటివి) మిశ్రమ-నిర్మాణ విమానం రూపకల్పన చేసి నిర్మించారు, లేదా, కాంట్ విషయంలో, పూర్తిగా చెక్కతో తయారు చేశా"&amp;"రు. ఫియట్ మరియు మాచి మరింత అధునాతన విమానాలను నిర్మించగా, వారు ఇప్పటికీ సాంప్రదాయిక, తరచుగా వాడుకలో లేని నిర్మాణాలను కలిగి ఉన్నారు, ఆల్-మెటల్ నిర్మాణం ఉన్నప్పటికీ. రెగ్గియాన్ మరియు పియాగియో మాత్రమే అధునాతన, ఆల్-మెటల్ నిర్మాణాలను స్వాధీనం చేసుకున్నారు. వాటి"&amp;"లో, పియాగియో వినూత్న భావనలను అన్వేషించారు. పియాగియో p.119 ఈ ప్రాజెక్టులకు ఉత్తమ ఉదాహరణలలో ఒకటి. '5' సిరీస్ యోధులు బాగా తెలుసు, ముఖ్యంగా ఫియట్ G.55 మరియు మాచీ C.205, కానీ అదే స్థాయిలో మరో ఇద్దరు యోధులు ఉన్నారు, కాప్రోని విజ్జోలా F.6 మరియు పియాగ్గియో p.119 "&amp;"ఉత్పత్తిలోకి ప్రవేశించింది. P-39 ఎయిరాకోబ్రాకు సమానమైన లేఅవుట్‌లో మిడ్-ఫ్యూజ్‌లేజ్‌లో ఇంజిన్‌ను అమర్చడం ద్వారా డ్రాగ్‌ను తగ్గించడానికి P.119 రూపొందించబడింది (1939 లో). విమానం యొక్క గురుత్వాకర్షణ కేంద్రానికి సమీపంలో ఇంజిన్‌ను ఉంచడం ద్వారా యుక్తిని మెరుగుపర"&amp;"ుస్తుందని భావించారు, ఇది భారీ ముక్కు-మౌంటెడ్ ఆయుధాన్ని కూడా అనుమతిస్తుంది. [1] 1940 లో, పియాగియో ఇప్పటికీ మూడు ప్రధాన సమస్యలను పరిష్కరించాల్సి వచ్చింది: కాంట్రా-రొటేటింగ్ ప్రొపెల్లర్లు, పవర్ ట్రాన్స్మిషన్ మరియు ఇంజిన్ శీతలీకరణ. పియాగ్గియో యొక్క చీఫ్ డిజైన"&amp;"ర్ జియోవన్నీ కాసిరాగి మొదటి సంచికను p.118 ఫైటర్‌తో పరిష్కరించడానికి ప్రయత్నించాడు, కాని విజయం సాధించలేదు. ఇది రెండు పియాగియో పి.ఎక్సీ ఆర్‌సి 40 ఇంజన్లతో శక్తినివ్వడానికి ఉద్దేశించబడింది, ప్రతి ఒక్కటి ప్రొపెల్లర్‌తో అనుసంధానించబడి ఉంది, కానీ అది నిర్మించబడ"&amp;"లేదు. బదులుగా p.119 నిర్మించబడింది మరియు మొదట 1942 చివరిలో ఎగిరింది. ఒకదాన్ని ఎన్నుకునే ముందు మూడు వేర్వేరు ఆకృతీకరణలు అధ్యయనం చేయబడ్డాయి. P.119 ఒక కాంటిలివర్ మోనోప్లేన్, ఇది పూర్తిగా లోహంతో నిర్మించబడింది, సాంప్రదాయిక విస్తృత అండర్ క్యారేజీతో. ఇది ఫార్వర"&amp;"్డ్-మౌంటెడ్ కాక్‌పిట్‌ను కలిగి ఉంది, ఆయుధాలు మూడు-బ్లేడెడ్ ప్రొపెల్లర్ వెనుక ఉన్నాయి. ఇది ఆ సమయంలో అధునాతన నిర్మాణాన్ని కలిగి ఉంది, అంతర్గత తనిఖీ కోసం అనేక తొలగించగల ప్యానెల్లు ఉన్నాయి. నిర్మాణాన్ని సాధ్యమైనంత సులభం చేయడానికి భాగాల సంఖ్య కనిష్టంగా తగ్గించ"&amp;"బడింది మరియు ప్రామాణికం చేయబడింది. ఈ వివరాలలో ఇతర ఇటాలియన్ విమానాలు అంతగా అభివృద్ధి చెందలేదు. [సైటేషన్ అవసరం] p.119 కాక్‌పిట్ వెనుక ఉన్న 1,119 కిలోవాట్ల (1,500 హెచ్‌పి) పియాగియో పి.ఎక్స్వి ఆర్‌సి 45 రేడియల్ ఇంజన్ ద్వారా శక్తినిచ్చింది. శీతలీకరణ కోసం గాలి "&amp;"తీసుకోవడం ముక్కు కింద అమర్చారు. ప్రొపెల్లర్ 3.3 మీ (10 అడుగులు) వ్యాసం కలిగిన పియాగ్గియో p.1002 కాక్‌పిట్ కింద నడుస్తున్న షాఫ్ట్ చేత నడపబడుతుంది. పియాగియో పి.ఎక్స్వి ఆర్‌సి 50 తో మరో అభివృద్ధిని ప్లాన్ చేశారు, టేకాఫ్ వద్ద 1,230 కిలోవాట్ (1,650 హెచ్‌పి) మర"&amp;"ియు 5,000 మీ (16,475 అడుగులు) ఎత్తులో 1,099 కిలోవాట్ (1,475 హెచ్‌పి) ను ఇచ్చింది, గరిష్టంగా 630 కిమీ/హెచ్ (ప్రణాళికాబద్ధమైన వేగంతో ( 390 mph) గరిష్ట వేగం కానీ ఎప్పుడూ అమలు చేయలేదు. ఈ విమానం ప్రతి రెక్కలో 330 ఎల్ (90 యుఎస్ గాల్) ఇంధన ట్యాంక్, మరియు ఫ్యూజ్‌"&amp;"లేజ్‌లో 340 ఎల్ (90 యుఎస్ గాల్) ట్యాంక్ కలిగి ఉంది, మొత్తం 1,000 ఎల్ (260 యుఎస్ గాల్), దాని కంటే 2½ రెట్లు ఎక్కువ సామర్థ్యం BF 109 లేదా MC.205 లో. [సైటేషన్ అవసరం] విమానం యొక్క మొత్తం బరువు చాలా ఎక్కువగా ఉంది, కానీ రెక్కలు విస్తృతంగా ఉన్నాయి, 13 మీ (43 అడు"&amp;"గులు) వింగ్స్పాన్. ఉపరితల వైశాల్యం దాదాపు 28 మీ 2 (300 అడుగులు), ఇది సుమారు 150 కిలోలు/మీ 2 రెక్క లోడింగ్ ఇస్తుంది. రెక్కను ఒకే స్పార్‌పై నిర్మించారు, ఇది ఇంజిన్‌కు మద్దతు ఇచ్చింది మరియు సెమీ-స్పేర్/సెమీ-మోనోకోక్ చర్మం. ఆయుధాలు ముక్కులో కేంద్రీకృతమై ఉన్నా"&amp;"యి; 110 రౌండ్లతో 20 మిమీ బ్రెడా ఫిరంగి మరియు 2,000 రౌండ్లతో నాలుగు 12.7 మిమీ (0.5 అంగుళాలు) బ్రెడా హెవీ మెషిన్ గన్స్. జర్మన్ 20 mm mg 151 కన్నా బ్రెడా గన్ చాలా శక్తివంతమైనది, కాని తక్కువ అగ్ని రేటును కలిగి ఉంది. మొత్తం 1,200 రౌండ్లతో రెక్కలలో మరో నాలుగు 7"&amp;".7 మిమీ (0.303 అంగుళాలు) బ్రెడా మెషిన్ గన్లను వ్యవస్థాపించడానికి కూడా నిబంధన ఉంది. యాంటీ ట్యాంక్ వెర్షన్ బ్రెడా 37 మిమీ (1.46 అంగుళాలు) తుపాకీతో ప్రతిపాదించబడింది, కానీ నిర్మించబడలేదు. యంత్రం ఫ్లైట్-పరీక్షించింది, కాని అన్ని ఆయుధాలను కాల్చడం అధిక ప్రకంపనల"&amp;"ను ఉత్పత్తి చేస్తుంది. 2 ఆగస్టు 1943 న ల్యాండింగ్ ప్రమాదం ఒక వింగ్ను కొద్దిగా దెబ్బతీసింది. ఒక నెల తరువాత, మిత్రరాజ్యాలతో యుద్ధ విరమణ ఈ ప్రాజెక్టుకు ముగింపు పలికింది. మొత్తం మీద, p.119 ఒక ఆసక్తికరమైన మరియు కొంతవరకు మర్మమైన విమానం, చాలా సంవత్సరాలు ప్రజలకు "&amp;"పూర్తిగా తెలియదు. అధికారిక మూల్యాంకనం కోసం ఇది గైడోనియాకు పంపబడలేదు. పనితీరు చాలా బాగుంది. ఇంజిన్ మరియు ఆయుధాలు విదేశీ లైసెన్స్ క్రింద నిర్మించబడ్డాయి, కాని వాటిని జర్మన్ డిబి 605 ఇంజిన్‌కు సంబంధించి 'ప్రామాణికమైన' అని పిలుస్తారు మరియు '5' సిరీస్ ఫైటర్స్‌"&amp;"లో 20 మిమీ ఎంఎం ఎంజి 151 తుపాకులు అమర్చారు. పనితీరు ఇతర ఇటాలియన్ యోధులతో పోటీ పడటానికి సరిపోతుంది మరియు ఓర్పు చాలా మంచిది. ఏదేమైనా, ఇతర '5' యోధుల తర్వాత ఎనిమిది నెలల వరకు విమానం సిద్ధంగా లేదు, మరియు ఇది కార్యక్రమానికి విపత్తు. ఈ విమానం రెజియా ఏరోనాటికా అధ"&amp;"ికారికంగా రేట్ చేయబడలేదు మరియు MM.496 మాత్రమే నిర్మించబడింది. ఇది కాకుండా, పరిధి, ఓర్పు మరియు మొత్తం దృశ్యమానత ఉన్నతమైనవి, మరియు పనితీరు మరియు ఆయుధాలు అంత భిన్నంగా లేవు. ఫైటర్స్ యొక్క పూర్తి పుస్తకం నుండి డేటా. [2] సాధారణ లక్షణాలు పనితీరు ఆయుధాలు, కాన్ఫిగ"&amp;"రేషన్ మరియు ERA సంబంధిత జాబితాల ఆయుధ విమానం")</f>
        <v>పియాగియో p.119 రెండవ ప్రపంచ యుద్ధం యొక్క ఇటాలియన్ ప్రయోగాత్మక పోరాట యోధుడు. ఇది సాపేక్షంగా నవల లేఅవుట్ను కలిగి ఉంది, "ఖననం చేయబడిన" రేడియల్ ఇంజిన్ మిడ్-ఫ్యూజ్‌లేజ్‌తో అమర్చబడింది. ఇటలీ మరియు మిత్రరాజ్యాల సాయుధ దళాల మధ్య యుద్ధ విరమణకు ముందు ఒకే నమూనా మాత్రమే నిర్మించబడింది, ఇది ఈ ప్రాజెక్టును ముగించింది. అనేక ఇటాలియన్ విమానాల తయారీదారులలో, రెండవ ప్రపంచ యుద్ధంలో, మెజారిటీ (సావోయా-మార్చి మరియు కాప్రోని వంటివి) మిశ్రమ-నిర్మాణ విమానం రూపకల్పన చేసి నిర్మించారు, లేదా, కాంట్ విషయంలో, పూర్తిగా చెక్కతో తయారు చేశారు. ఫియట్ మరియు మాచి మరింత అధునాతన విమానాలను నిర్మించగా, వారు ఇప్పటికీ సాంప్రదాయిక, తరచుగా వాడుకలో లేని నిర్మాణాలను కలిగి ఉన్నారు, ఆల్-మెటల్ నిర్మాణం ఉన్నప్పటికీ. రెగ్గియాన్ మరియు పియాగియో మాత్రమే అధునాతన, ఆల్-మెటల్ నిర్మాణాలను స్వాధీనం చేసుకున్నారు. వాటిలో, పియాగియో వినూత్న భావనలను అన్వేషించారు. పియాగియో p.119 ఈ ప్రాజెక్టులకు ఉత్తమ ఉదాహరణలలో ఒకటి. '5' సిరీస్ యోధులు బాగా తెలుసు, ముఖ్యంగా ఫియట్ G.55 మరియు మాచీ C.205, కానీ అదే స్థాయిలో మరో ఇద్దరు యోధులు ఉన్నారు, కాప్రోని విజ్జోలా F.6 మరియు పియాగ్గియో p.119 ఉత్పత్తిలోకి ప్రవేశించింది. P-39 ఎయిరాకోబ్రాకు సమానమైన లేఅవుట్‌లో మిడ్-ఫ్యూజ్‌లేజ్‌లో ఇంజిన్‌ను అమర్చడం ద్వారా డ్రాగ్‌ను తగ్గించడానికి P.119 రూపొందించబడింది (1939 లో). విమానం యొక్క గురుత్వాకర్షణ కేంద్రానికి సమీపంలో ఇంజిన్‌ను ఉంచడం ద్వారా యుక్తిని మెరుగుపరుస్తుందని భావించారు, ఇది భారీ ముక్కు-మౌంటెడ్ ఆయుధాన్ని కూడా అనుమతిస్తుంది. [1] 1940 లో, పియాగియో ఇప్పటికీ మూడు ప్రధాన సమస్యలను పరిష్కరించాల్సి వచ్చింది: కాంట్రా-రొటేటింగ్ ప్రొపెల్లర్లు, పవర్ ట్రాన్స్మిషన్ మరియు ఇంజిన్ శీతలీకరణ. పియాగ్గియో యొక్క చీఫ్ డిజైనర్ జియోవన్నీ కాసిరాగి మొదటి సంచికను p.118 ఫైటర్‌తో పరిష్కరించడానికి ప్రయత్నించాడు, కాని విజయం సాధించలేదు. ఇది రెండు పియాగియో పి.ఎక్సీ ఆర్‌సి 40 ఇంజన్లతో శక్తినివ్వడానికి ఉద్దేశించబడింది, ప్రతి ఒక్కటి ప్రొపెల్లర్‌తో అనుసంధానించబడి ఉంది, కానీ అది నిర్మించబడలేదు. బదులుగా p.119 నిర్మించబడింది మరియు మొదట 1942 చివరిలో ఎగిరింది. ఒకదాన్ని ఎన్నుకునే ముందు మూడు వేర్వేరు ఆకృతీకరణలు అధ్యయనం చేయబడ్డాయి. P.119 ఒక కాంటిలివర్ మోనోప్లేన్, ఇది పూర్తిగా లోహంతో నిర్మించబడింది, సాంప్రదాయిక విస్తృత అండర్ క్యారేజీతో. ఇది ఫార్వర్డ్-మౌంటెడ్ కాక్‌పిట్‌ను కలిగి ఉంది, ఆయుధాలు మూడు-బ్లేడెడ్ ప్రొపెల్లర్ వెనుక ఉన్నాయి. ఇది ఆ సమయంలో అధునాతన నిర్మాణాన్ని కలిగి ఉంది, అంతర్గత తనిఖీ కోసం అనేక తొలగించగల ప్యానెల్లు ఉన్నాయి. నిర్మాణాన్ని సాధ్యమైనంత సులభం చేయడానికి భాగాల సంఖ్య కనిష్టంగా తగ్గించబడింది మరియు ప్రామాణికం చేయబడింది. ఈ వివరాలలో ఇతర ఇటాలియన్ విమానాలు అంతగా అభివృద్ధి చెందలేదు. [సైటేషన్ అవసరం] p.119 కాక్‌పిట్ వెనుక ఉన్న 1,119 కిలోవాట్ల (1,500 హెచ్‌పి) పియాగియో పి.ఎక్స్వి ఆర్‌సి 45 రేడియల్ ఇంజన్ ద్వారా శక్తినిచ్చింది. శీతలీకరణ కోసం గాలి తీసుకోవడం ముక్కు కింద అమర్చారు. ప్రొపెల్లర్ 3.3 మీ (10 అడుగులు) వ్యాసం కలిగిన పియాగ్గియో p.1002 కాక్‌పిట్ కింద నడుస్తున్న షాఫ్ట్ చేత నడపబడుతుంది. పియాగియో పి.ఎక్స్వి ఆర్‌సి 50 తో మరో అభివృద్ధిని ప్లాన్ చేశారు, టేకాఫ్ వద్ద 1,230 కిలోవాట్ (1,650 హెచ్‌పి) మరియు 5,000 మీ (16,475 అడుగులు) ఎత్తులో 1,099 కిలోవాట్ (1,475 హెచ్‌పి) ను ఇచ్చింది, గరిష్టంగా 630 కిమీ/హెచ్ (ప్రణాళికాబద్ధమైన వేగంతో ( 390 mph) గరిష్ట వేగం కానీ ఎప్పుడూ అమలు చేయలేదు. ఈ విమానం ప్రతి రెక్కలో 330 ఎల్ (90 యుఎస్ గాల్) ఇంధన ట్యాంక్, మరియు ఫ్యూజ్‌లేజ్‌లో 340 ఎల్ (90 యుఎస్ గాల్) ట్యాంక్ కలిగి ఉంది, మొత్తం 1,000 ఎల్ (260 యుఎస్ గాల్), దాని కంటే 2½ రెట్లు ఎక్కువ సామర్థ్యం BF 109 లేదా MC.205 లో. [సైటేషన్ అవసరం] విమానం యొక్క మొత్తం బరువు చాలా ఎక్కువగా ఉంది, కానీ రెక్కలు విస్తృతంగా ఉన్నాయి, 13 మీ (43 అడుగులు) వింగ్స్పాన్. ఉపరితల వైశాల్యం దాదాపు 28 మీ 2 (300 అడుగులు), ఇది సుమారు 150 కిలోలు/మీ 2 రెక్క లోడింగ్ ఇస్తుంది. రెక్కను ఒకే స్పార్‌పై నిర్మించారు, ఇది ఇంజిన్‌కు మద్దతు ఇచ్చింది మరియు సెమీ-స్పేర్/సెమీ-మోనోకోక్ చర్మం. ఆయుధాలు ముక్కులో కేంద్రీకృతమై ఉన్నాయి; 110 రౌండ్లతో 20 మిమీ బ్రెడా ఫిరంగి మరియు 2,000 రౌండ్లతో నాలుగు 12.7 మిమీ (0.5 అంగుళాలు) బ్రెడా హెవీ మెషిన్ గన్స్. జర్మన్ 20 mm mg 151 కన్నా బ్రెడా గన్ చాలా శక్తివంతమైనది, కాని తక్కువ అగ్ని రేటును కలిగి ఉంది. మొత్తం 1,200 రౌండ్లతో రెక్కలలో మరో నాలుగు 7.7 మిమీ (0.303 అంగుళాలు) బ్రెడా మెషిన్ గన్లను వ్యవస్థాపించడానికి కూడా నిబంధన ఉంది. యాంటీ ట్యాంక్ వెర్షన్ బ్రెడా 37 మిమీ (1.46 అంగుళాలు) తుపాకీతో ప్రతిపాదించబడింది, కానీ నిర్మించబడలేదు. యంత్రం ఫ్లైట్-పరీక్షించింది, కాని అన్ని ఆయుధాలను కాల్చడం అధిక ప్రకంపనలను ఉత్పత్తి చేస్తుంది. 2 ఆగస్టు 1943 న ల్యాండింగ్ ప్రమాదం ఒక వింగ్ను కొద్దిగా దెబ్బతీసింది. ఒక నెల తరువాత, మిత్రరాజ్యాలతో యుద్ధ విరమణ ఈ ప్రాజెక్టుకు ముగింపు పలికింది. మొత్తం మీద, p.119 ఒక ఆసక్తికరమైన మరియు కొంతవరకు మర్మమైన విమానం, చాలా సంవత్సరాలు ప్రజలకు పూర్తిగా తెలియదు. అధికారిక మూల్యాంకనం కోసం ఇది గైడోనియాకు పంపబడలేదు. పనితీరు చాలా బాగుంది. ఇంజిన్ మరియు ఆయుధాలు విదేశీ లైసెన్స్ క్రింద నిర్మించబడ్డాయి, కాని వాటిని జర్మన్ డిబి 605 ఇంజిన్‌కు సంబంధించి 'ప్రామాణికమైన' అని పిలుస్తారు మరియు '5' సిరీస్ ఫైటర్స్‌లో 20 మిమీ ఎంఎం ఎంజి 151 తుపాకులు అమర్చారు. పనితీరు ఇతర ఇటాలియన్ యోధులతో పోటీ పడటానికి సరిపోతుంది మరియు ఓర్పు చాలా మంచిది. ఏదేమైనా, ఇతర '5' యోధుల తర్వాత ఎనిమిది నెలల వరకు విమానం సిద్ధంగా లేదు, మరియు ఇది కార్యక్రమానికి విపత్తు. ఈ విమానం రెజియా ఏరోనాటికా అధికారికంగా రేట్ చేయబడలేదు మరియు MM.496 మాత్రమే నిర్మించబడింది. ఇది కాకుండా, పరిధి, ఓర్పు మరియు మొత్తం దృశ్యమానత ఉన్నతమైనవి, మరియు పనితీరు మరియు ఆయుధాలు అంత భిన్నంగా లేవు. ఫైటర్స్ యొక్క పూర్తి పుస్తకం నుండి డేటా. [2] సాధారణ లక్షణాలు పనితీరు ఆయుధాలు, కాన్ఫిగరేషన్ మరియు ERA సంబంధిత జాబితాల ఆయుధ విమానం</v>
      </c>
      <c r="E43" s="1" t="s">
        <v>141</v>
      </c>
      <c r="F43" s="1" t="str">
        <f>IFERROR(__xludf.DUMMYFUNCTION("GOOGLETRANSLATE(E:E, ""en"", ""te"")"),"యుద్ధ")</f>
        <v>యుద్ధ</v>
      </c>
      <c r="G43" s="1" t="s">
        <v>902</v>
      </c>
      <c r="H43" s="1" t="str">
        <f>IFERROR(__xludf.DUMMYFUNCTION("GOOGLETRANSLATE(G:G, ""en"", ""te"")"),"పియాగ్గియో")</f>
        <v>పియాగ్గియో</v>
      </c>
      <c r="I43" s="2" t="s">
        <v>903</v>
      </c>
      <c r="J43" s="1" t="s">
        <v>904</v>
      </c>
      <c r="K43" s="1" t="str">
        <f>IFERROR(__xludf.DUMMYFUNCTION("GOOGLETRANSLATE(J:J, ""en"", ""te"")"),"జియోవన్నీ కాసిరాఘి")</f>
        <v>జియోవన్నీ కాసిరాఘి</v>
      </c>
      <c r="M43" s="4">
        <v>15694.0</v>
      </c>
      <c r="O43" s="1">
        <v>1.0</v>
      </c>
      <c r="Q43" s="1" t="s">
        <v>217</v>
      </c>
      <c r="R43" s="1" t="s">
        <v>905</v>
      </c>
      <c r="S43" s="1" t="s">
        <v>906</v>
      </c>
      <c r="T43" s="1" t="s">
        <v>907</v>
      </c>
      <c r="U43" s="1" t="s">
        <v>908</v>
      </c>
      <c r="V43" s="1" t="s">
        <v>909</v>
      </c>
      <c r="W43" s="1" t="s">
        <v>910</v>
      </c>
      <c r="X43" s="1" t="s">
        <v>911</v>
      </c>
      <c r="Y43" s="1" t="s">
        <v>912</v>
      </c>
      <c r="Z43" s="1" t="s">
        <v>913</v>
      </c>
      <c r="AA43" s="1" t="s">
        <v>914</v>
      </c>
      <c r="AB43" s="1" t="s">
        <v>915</v>
      </c>
      <c r="AC43" s="1" t="s">
        <v>916</v>
      </c>
      <c r="AM43" s="1" t="s">
        <v>917</v>
      </c>
      <c r="AP43" s="1" t="s">
        <v>918</v>
      </c>
      <c r="BB43" s="1" t="s">
        <v>919</v>
      </c>
      <c r="BF43" s="1" t="s">
        <v>920</v>
      </c>
      <c r="BV43" s="1" t="s">
        <v>921</v>
      </c>
    </row>
    <row r="44">
      <c r="A44" s="1" t="s">
        <v>922</v>
      </c>
      <c r="B44" s="1" t="str">
        <f>IFERROR(__xludf.DUMMYFUNCTION("GOOGLETRANSLATE(A:A, ""en"", ""te"")"),"కాప్రోని ca.335")</f>
        <v>కాప్రోని ca.335</v>
      </c>
      <c r="C44" s="1" t="s">
        <v>923</v>
      </c>
      <c r="D44" s="1" t="str">
        <f>IFERROR(__xludf.DUMMYFUNCTION("GOOGLETRANSLATE(C:C, ""en"", ""te"")"),"కాప్రోని ca.335 మాస్ట్రాల్ (మిస్ట్రాల్) 1930 లలో ఇటాలియన్ సింగిల్-ఇంజిన్ రెండు-సీట్ల ఫైటర్-బాంబర్/నిఘా విమానం. అక్టోబర్ 1937 లో, బెల్జియన్ ఎయిర్క్రాఫ్ట్ తయారీదారు సొసైటీ అనామక బెల్జ్ డి కన్స్ట్రక్షన్స్ అరోనౌటిక్స్ (SABCA) ఇటాలియన్ కంపెనీ కాప్రోనితో మార్కె"&amp;"టింగ్ ఒప్పందం కుదుర్చుకుంది, సబ్కా కాప్రోని యొక్క కొన్ని మార్కెట్లలో కాప్రోని యొక్క సైనిక విమానాలను కొన్ని మార్కెట్లలో విక్రయించింది, కాప్రోని ca.135, ca.310 మరియు సహా కొన్ని మార్కెట్లలో విక్రయించింది CA.312, వీటిని వరుసగా SABCA S.45BIS, S.46 మరియు S.48 గ"&amp;"ా నియమించారు. ఈ ఒప్పందంలో భాగంగా, కాప్రోని బెల్జియం వైమానిక దళం యొక్క ఫెయిరీ ఫాక్స్ బైప్‌లాన్‌ల కోసం ప్రత్యామ్నాయాన్ని అభివృద్ధి చేయవలసి ఉంది, వీటిని రెండు-సీట్ల యోధులు మరియు నిఘా విమానాలుగా ఉపయోగించారు, కానీ అవి వాడుకలో లేవు. [1] SABCA కోసం కొత్త రకాన్ని"&amp;" రూపకల్పన చేసే పని, కాప్రోని ca.335 మాస్ట్రాల్, చీఫ్ ఇంజనీర్ సిజేర్ పల్లవిసినోకు ఇవ్వబడింది, [2] తన మునుపటి A.P.1 దాడి విమానంపై డిజైన్‌ను ఆధారంగా చేసుకున్నారు. [1] ఇది మిశ్రమ నిర్మాణం యొక్క తక్కువ-రెక్కల కాంటిలివర్ మోనోప్లేన్, మెటల్ స్కిన్డ్ స్టీల్-ట్యూబ్"&amp;" ఫ్యూజ్‌లేజ్ మరియు కలప మరియు ఫాబ్రిక్ రెక్కలు, ఒకే హిస్పానో-సుయిజా 12YCRS V12 ఇంజిన్‌తో నడిచేవి. ఇది హైడ్రాలిక్ యాక్చువేటెడ్ ముడుచుకునే టెయిల్‌వీల్ అండర్ క్యారేజీని కలిగి ఉంది, మెయిన్‌వీల్స్ రెక్కలోకి వెనుకకు ఉపసంహరించుకుంటాయి. పైలట్ మరియు పరిశీలకుడు వ్యక"&amp;"్తిగత, విస్తృతంగా వేరు చేయబడిన కాక్‌పిట్‌లతో అందించబడ్డాయి, పరిశీలకుడు ఒకే మెషిన్ గన్ యొక్క రక్షణాత్మక ఆయుధాన్ని కలిగి ఉన్నాడు, మరియు పైలట్ హిస్పానో-సుయిజా హెచ్‌ .404 మోటూర్-కానన్ ప్రొపెల్లర్ హబ్ మరియు రెండు వింగ్ మౌంటెడ్ మెషిన్ గన్‌ల ద్వారా కాల్పులు జరుప"&amp;"ుతుంది . CA.335 ప్రోటోటైప్ కాప్రోని యొక్క పోంటే శాన్ పియట్రో ఫ్యాక్టరీలో నిర్మించబడింది, ఇది 16 ఫిబ్రవరి 193 న అక్కడ తొలి విమానంలో ఉంది. [2] తరువాత దీనిని కూల్చివేసి బ్రస్సెల్స్ వద్ద ఉన్న సబ్కా ఫ్యాక్టరీకి రైలు పంపారు. తిరిగి కలపడం తరువాత, ఇది 19 సెప్టెంబ"&amp;"ర్ 1939 న మళ్లీ ప్రయాణించింది. ప్రారంభ పరీక్ష విజయవంతమైంది, ఫలితంగా SABCA CA.335 తయారీకి లైసెన్స్ కొనుగోలు చేసింది, మరియు దీనిని ప్రదర్శిస్తూ, ఇప్పుడు SABCA S.47 ను బెల్జియన్ రక్షణ మంత్రిత్వ శాఖ మరియు అనేక ఇతర దేశాల ప్రతినిధులు. బెల్జియన్ వైమానిక దళం S.47"&amp;" చేత ఆకట్టుకుంది, మరియు వాటిలో 24 మందికి అవసరం ఉన్నప్పటికీ, సబ్కా యొక్క కర్మాగారం బెల్జియన్ వైమానిక దళానికి మరియు ఫ్రాన్స్‌కు 41 బ్రెగెట్ 693 లకు ఆర్డర్‌లతో బిజీగా ఉంది, మరియు ఫ్రాన్స్‌కు 10 కూల్‌హోవెన్ F.K.58 లు, ఆలస్యం ఒక అధికారిక క్రమం ఉంచబడింది. [4] 1"&amp;"4 మార్చి 1940 న, ఓర్లియన్స్ వద్ద ఫ్రెంచ్ ఆర్మీ డి ఎల్ ఎయిర్‌కు ఈ నమూనాను ఒక చిన్న ల్యాండింగ్ ప్రమాదంలో దెబ్బతీసినప్పుడు ప్రదర్శించారు. జర్మన్లు ​​ఫ్రాన్స్ మరియు తక్కువ దేశాలపై దాడి చేసి, సబ్కా యొక్క ఉత్పత్తి ప్రణాళికలను ఆపివేసినప్పుడు ఇది మరమ్మతులు చేయబడల"&amp;"ేదు. 13 జూన్ 1940 న అభివృద్ధి చెందుతున్న జర్మన్ దళాల ద్వారా S.47 అనే ప్రోటోటైప్ సంగ్రహించబడింది. S.47 ను తిరిగి పొందటానికి కాప్రోని చేసిన ప్రయత్నాలు విజయవంతం కాలేదు, ఇది 1943 వరకు ఫ్రాన్స్‌లో మిగిలి ఉంది, చివరికి రద్దు చేయబడింది. [2] [5] రెండవ ప్రపంచ యుద్"&amp;"ధం యొక్క యుద్ధ విమానాల నుండి డేటా: వాల్యూమ్ సెవెన్ బాంబర్లు మరియు నిఘా విమానం [6] సాధారణ లక్షణాలు పనితీరు ఆయుధాలు పోల్చదగిన పాత్ర, కాన్ఫిగరేషన్ మరియు యుగం యొక్క విమానం")</f>
        <v>కాప్రోని ca.335 మాస్ట్రాల్ (మిస్ట్రాల్) 1930 లలో ఇటాలియన్ సింగిల్-ఇంజిన్ రెండు-సీట్ల ఫైటర్-బాంబర్/నిఘా విమానం. అక్టోబర్ 1937 లో, బెల్జియన్ ఎయిర్క్రాఫ్ట్ తయారీదారు సొసైటీ అనామక బెల్జ్ డి కన్స్ట్రక్షన్స్ అరోనౌటిక్స్ (SABCA) ఇటాలియన్ కంపెనీ కాప్రోనితో మార్కెటింగ్ ఒప్పందం కుదుర్చుకుంది, సబ్కా కాప్రోని యొక్క కొన్ని మార్కెట్లలో కాప్రోని యొక్క సైనిక విమానాలను కొన్ని మార్కెట్లలో విక్రయించింది, కాప్రోని ca.135, ca.310 మరియు సహా కొన్ని మార్కెట్లలో విక్రయించింది CA.312, వీటిని వరుసగా SABCA S.45BIS, S.46 మరియు S.48 గా నియమించారు. ఈ ఒప్పందంలో భాగంగా, కాప్రోని బెల్జియం వైమానిక దళం యొక్క ఫెయిరీ ఫాక్స్ బైప్‌లాన్‌ల కోసం ప్రత్యామ్నాయాన్ని అభివృద్ధి చేయవలసి ఉంది, వీటిని రెండు-సీట్ల యోధులు మరియు నిఘా విమానాలుగా ఉపయోగించారు, కానీ అవి వాడుకలో లేవు. [1] SABCA కోసం కొత్త రకాన్ని రూపకల్పన చేసే పని, కాప్రోని ca.335 మాస్ట్రాల్, చీఫ్ ఇంజనీర్ సిజేర్ పల్లవిసినోకు ఇవ్వబడింది, [2] తన మునుపటి A.P.1 దాడి విమానంపై డిజైన్‌ను ఆధారంగా చేసుకున్నారు. [1] ఇది మిశ్రమ నిర్మాణం యొక్క తక్కువ-రెక్కల కాంటిలివర్ మోనోప్లేన్, మెటల్ స్కిన్డ్ స్టీల్-ట్యూబ్ ఫ్యూజ్‌లేజ్ మరియు కలప మరియు ఫాబ్రిక్ రెక్కలు, ఒకే హిస్పానో-సుయిజా 12YCRS V12 ఇంజిన్‌తో నడిచేవి. ఇది హైడ్రాలిక్ యాక్చువేటెడ్ ముడుచుకునే టెయిల్‌వీల్ అండర్ క్యారేజీని కలిగి ఉంది, మెయిన్‌వీల్స్ రెక్కలోకి వెనుకకు ఉపసంహరించుకుంటాయి. పైలట్ మరియు పరిశీలకుడు వ్యక్తిగత, విస్తృతంగా వేరు చేయబడిన కాక్‌పిట్‌లతో అందించబడ్డాయి, పరిశీలకుడు ఒకే మెషిన్ గన్ యొక్క రక్షణాత్మక ఆయుధాన్ని కలిగి ఉన్నాడు, మరియు పైలట్ హిస్పానో-సుయిజా హెచ్‌ .404 మోటూర్-కానన్ ప్రొపెల్లర్ హబ్ మరియు రెండు వింగ్ మౌంటెడ్ మెషిన్ గన్‌ల ద్వారా కాల్పులు జరుపుతుంది . CA.335 ప్రోటోటైప్ కాప్రోని యొక్క పోంటే శాన్ పియట్రో ఫ్యాక్టరీలో నిర్మించబడింది, ఇది 16 ఫిబ్రవరి 193 న అక్కడ తొలి విమానంలో ఉంది. [2] తరువాత దీనిని కూల్చివేసి బ్రస్సెల్స్ వద్ద ఉన్న సబ్కా ఫ్యాక్టరీకి రైలు పంపారు. తిరిగి కలపడం తరువాత, ఇది 19 సెప్టెంబర్ 1939 న మళ్లీ ప్రయాణించింది. ప్రారంభ పరీక్ష విజయవంతమైంది, ఫలితంగా SABCA CA.335 తయారీకి లైసెన్స్ కొనుగోలు చేసింది, మరియు దీనిని ప్రదర్శిస్తూ, ఇప్పుడు SABCA S.47 ను బెల్జియన్ రక్షణ మంత్రిత్వ శాఖ మరియు అనేక ఇతర దేశాల ప్రతినిధులు. బెల్జియన్ వైమానిక దళం S.47 చేత ఆకట్టుకుంది, మరియు వాటిలో 24 మందికి అవసరం ఉన్నప్పటికీ, సబ్కా యొక్క కర్మాగారం బెల్జియన్ వైమానిక దళానికి మరియు ఫ్రాన్స్‌కు 41 బ్రెగెట్ 693 లకు ఆర్డర్‌లతో బిజీగా ఉంది, మరియు ఫ్రాన్స్‌కు 10 కూల్‌హోవెన్ F.K.58 లు, ఆలస్యం ఒక అధికారిక క్రమం ఉంచబడింది. [4] 14 మార్చి 1940 న, ఓర్లియన్స్ వద్ద ఫ్రెంచ్ ఆర్మీ డి ఎల్ ఎయిర్‌కు ఈ నమూనాను ఒక చిన్న ల్యాండింగ్ ప్రమాదంలో దెబ్బతీసినప్పుడు ప్రదర్శించారు. జర్మన్లు ​​ఫ్రాన్స్ మరియు తక్కువ దేశాలపై దాడి చేసి, సబ్కా యొక్క ఉత్పత్తి ప్రణాళికలను ఆపివేసినప్పుడు ఇది మరమ్మతులు చేయబడలేదు. 13 జూన్ 1940 న అభివృద్ధి చెందుతున్న జర్మన్ దళాల ద్వారా S.47 అనే ప్రోటోటైప్ సంగ్రహించబడింది. S.47 ను తిరిగి పొందటానికి కాప్రోని చేసిన ప్రయత్నాలు విజయవంతం కాలేదు, ఇది 1943 వరకు ఫ్రాన్స్‌లో మిగిలి ఉంది, చివరికి రద్దు చేయబడింది. [2] [5] రెండవ ప్రపంచ యుద్ధం యొక్క యుద్ధ విమానాల నుండి డేటా: వాల్యూమ్ సెవెన్ బాంబర్లు మరియు నిఘా విమానం [6] సాధారణ లక్షణాలు పనితీరు ఆయుధాలు పోల్చదగిన పాత్ర, కాన్ఫిగరేషన్ మరియు యుగం యొక్క విమానం</v>
      </c>
      <c r="E44" s="1" t="s">
        <v>924</v>
      </c>
      <c r="F44" s="1" t="str">
        <f>IFERROR(__xludf.DUMMYFUNCTION("GOOGLETRANSLATE(E:E, ""en"", ""te"")"),"ఫైటర్-బాంబర్/నిఘా విమానం")</f>
        <v>ఫైటర్-బాంబర్/నిఘా విమానం</v>
      </c>
      <c r="G44" s="1" t="s">
        <v>925</v>
      </c>
      <c r="H44" s="1" t="str">
        <f>IFERROR(__xludf.DUMMYFUNCTION("GOOGLETRANSLATE(G:G, ""en"", ""te"")"),"కాప్రోని/సబ్కా")</f>
        <v>కాప్రోని/సబ్కా</v>
      </c>
      <c r="I44" s="2" t="s">
        <v>926</v>
      </c>
      <c r="J44" s="1" t="s">
        <v>927</v>
      </c>
      <c r="K44" s="1" t="str">
        <f>IFERROR(__xludf.DUMMYFUNCTION("GOOGLETRANSLATE(J:J, ""en"", ""te"")"),"సిజేర్ పల్లవిసినో")</f>
        <v>సిజేర్ పల్లవిసినో</v>
      </c>
      <c r="L44" s="1" t="s">
        <v>928</v>
      </c>
      <c r="M44" s="4">
        <v>14292.0</v>
      </c>
      <c r="O44" s="1">
        <v>1.0</v>
      </c>
      <c r="P44" s="1" t="s">
        <v>929</v>
      </c>
      <c r="Q44" s="1" t="s">
        <v>930</v>
      </c>
      <c r="R44" s="1" t="s">
        <v>931</v>
      </c>
      <c r="S44" s="1" t="s">
        <v>932</v>
      </c>
      <c r="T44" s="1" t="s">
        <v>933</v>
      </c>
      <c r="U44" s="1" t="s">
        <v>934</v>
      </c>
      <c r="V44" s="1" t="s">
        <v>935</v>
      </c>
      <c r="W44" s="1" t="s">
        <v>936</v>
      </c>
      <c r="X44" s="1" t="s">
        <v>937</v>
      </c>
      <c r="Y44" s="1" t="s">
        <v>938</v>
      </c>
      <c r="Z44" s="1" t="s">
        <v>939</v>
      </c>
      <c r="AA44" s="1" t="s">
        <v>940</v>
      </c>
      <c r="AB44" s="1" t="s">
        <v>941</v>
      </c>
      <c r="AF44" s="1" t="s">
        <v>942</v>
      </c>
      <c r="AG44" s="1" t="s">
        <v>943</v>
      </c>
      <c r="AJ44" s="1" t="s">
        <v>944</v>
      </c>
      <c r="AK44" s="1" t="s">
        <v>945</v>
      </c>
      <c r="AM44" s="1" t="s">
        <v>946</v>
      </c>
      <c r="AN44" s="1" t="s">
        <v>947</v>
      </c>
      <c r="AO44" s="1" t="s">
        <v>948</v>
      </c>
      <c r="AP44" s="1" t="s">
        <v>949</v>
      </c>
      <c r="AT44" s="1" t="s">
        <v>950</v>
      </c>
      <c r="BS44" s="1" t="s">
        <v>951</v>
      </c>
      <c r="BT44" s="2" t="s">
        <v>952</v>
      </c>
      <c r="BZ44" s="1" t="s">
        <v>953</v>
      </c>
    </row>
    <row r="45">
      <c r="A45" s="1" t="s">
        <v>954</v>
      </c>
      <c r="B45" s="1" t="str">
        <f>IFERROR(__xludf.DUMMYFUNCTION("GOOGLETRANSLATE(A:A, ""en"", ""te"")"),"ఇమామ్ రో .58")</f>
        <v>ఇమామ్ రో .58</v>
      </c>
      <c r="C45" s="1" t="s">
        <v>955</v>
      </c>
      <c r="D45" s="1" t="str">
        <f>IFERROR(__xludf.DUMMYFUNCTION("GOOGLETRANSLATE(C:C, ""en"", ""te"")"),"ఇమామ్ రో .58 ఒక ఇటాలియన్ జంట-ఇంజిన్, రెండు-సీట్ల మోనోప్లేన్ హెవీ ఫైటర్ మరియు దాడి విమానం, ఇది ఇమామ్ రో .57 యొక్క అభివృద్ధి. మే 1942 లో మొట్టమొదటిసారిగా ఎగిరింది, ఇది దాని పూర్వీకుడిపై సాధారణ మెరుగుదలగా పరిగణించబడింది, ప్రధానంగా RO.57 లో ఉపయోగించే FIAT A.7"&amp;"4 ఇంజిన్ల కోసం అధిక శక్తి డైమ్లెర్-బెంజ్ DB 601 ఇంజిన్ల ప్రత్యామ్నాయం కారణంగా. ప్రారంభంలో దీనికి చాలా సమస్యలు ఉన్నాయి మరియు తొలి విమానంలో టెస్ట్ పైలట్, అడ్రియానో ​​మాంటెల్లి యొక్క నైపుణ్యం మాత్రమే విమానాన్ని సేవ్ చేసింది. [1] ఇది సులభంగా గుర్తించదగినది, ఎ"&amp;"ందుకంటే ఇది ఫ్యూజ్‌లేజ్‌పై సుదీర్ఘ హంప్ ఉన్నట్లు కనిపించింది (RO.57 లో ఒకరికి వ్యతిరేకంగా ఇద్దరు సిబ్బంది సభ్యులకు వసతి కల్పించడం). RO.58 BF 110 కు సమానమైన లేఅవుట్‌లో జంట-తోక విమానం. 1,500 కిమీ ఓర్పు, 10,500 మీటర్ల పైకప్పు). ఐదు ఫార్వర్డ్-ఫైరింగ్ MG 151 ల"&amp;"తో దాని పూర్వీకుల కంటే ఎక్కువగా ఆయుధాలు కలిగి ఉన్నారు; ముక్కులో మూడు మరియు బొడ్డు కింద రెండు (మొదటి విమాన పరీక్షల సమయంలో అండర్బెల్లీ తుపాకులు లేవు) మరియు ఒక 12.7 మిమీ వెనుక వైపున ఉన్న బ్రెడా-సఫత్ మెషిన్ గన్. ME 410 తో పాటు పరీక్షించబడింది, ఇది ఉన్నతమైనదిగ"&amp;"ా కనుగొనబడింది, [1] అయితే ఇది మొదట్లో ఉత్పత్తిని ఆలస్యం చేసే సమస్యల వాటాను కలిగి ఉంది. ఇది శుద్ధి చేయబడిన సమయానికి ఇటలీకి చాలా ఆలస్యం అయింది, మరియు సింగిల్-ఇంజిన్ యోధులకు కూడా వనరులు లేవు, ఖరీదైన జంట-ఇంజిన్లలో చాలా తక్కువ. 1940 లేదా 1941 లో ఉత్పత్తి చేయని"&amp;" RO.57 మాదిరిగా, RO.58, మే 1942 లో మాత్రమే మంచి సాయుధ మరియు వేగంగా కనిపించింది, మరియు ఇటలీ మిత్రదేశాలకు లొంగిపోయినందున, ఏ సంఖ్యలోనైనా ఉత్పత్తి చేయబడటం చాలా ఆలస్యం సెప్టెంబర్ 1943. ఒక నమూనా మాత్రమే ఉత్పత్తి చేయబడింది. Bet from н - ఉగోలోక్ నెబా - ""స్కై కార"&amp;"్నర్"" సాధారణ లక్షణాలు పనితీరు ఆయుధాల విమానం పోల్చదగిన పాత్ర, కాన్ఫిగరేషన్ మరియు ERA సంబంధిత జాబితాల నుండి వచ్చిన డేటా")</f>
        <v>ఇమామ్ రో .58 ఒక ఇటాలియన్ జంట-ఇంజిన్, రెండు-సీట్ల మోనోప్లేన్ హెవీ ఫైటర్ మరియు దాడి విమానం, ఇది ఇమామ్ రో .57 యొక్క అభివృద్ధి. మే 1942 లో మొట్టమొదటిసారిగా ఎగిరింది, ఇది దాని పూర్వీకుడిపై సాధారణ మెరుగుదలగా పరిగణించబడింది, ప్రధానంగా RO.57 లో ఉపయోగించే FIAT A.74 ఇంజిన్ల కోసం అధిక శక్తి డైమ్లెర్-బెంజ్ DB 601 ఇంజిన్ల ప్రత్యామ్నాయం కారణంగా. ప్రారంభంలో దీనికి చాలా సమస్యలు ఉన్నాయి మరియు తొలి విమానంలో టెస్ట్ పైలట్, అడ్రియానో ​​మాంటెల్లి యొక్క నైపుణ్యం మాత్రమే విమానాన్ని సేవ్ చేసింది. [1] ఇది సులభంగా గుర్తించదగినది, ఎందుకంటే ఇది ఫ్యూజ్‌లేజ్‌పై సుదీర్ఘ హంప్ ఉన్నట్లు కనిపించింది (RO.57 లో ఒకరికి వ్యతిరేకంగా ఇద్దరు సిబ్బంది సభ్యులకు వసతి కల్పించడం). RO.58 BF 110 కు సమానమైన లేఅవుట్‌లో జంట-తోక విమానం. 1,500 కిమీ ఓర్పు, 10,500 మీటర్ల పైకప్పు). ఐదు ఫార్వర్డ్-ఫైరింగ్ MG 151 లతో దాని పూర్వీకుల కంటే ఎక్కువగా ఆయుధాలు కలిగి ఉన్నారు; ముక్కులో మూడు మరియు బొడ్డు కింద రెండు (మొదటి విమాన పరీక్షల సమయంలో అండర్బెల్లీ తుపాకులు లేవు) మరియు ఒక 12.7 మిమీ వెనుక వైపున ఉన్న బ్రెడా-సఫత్ మెషిన్ గన్. ME 410 తో పాటు పరీక్షించబడింది, ఇది ఉన్నతమైనదిగా కనుగొనబడింది, [1] అయితే ఇది మొదట్లో ఉత్పత్తిని ఆలస్యం చేసే సమస్యల వాటాను కలిగి ఉంది. ఇది శుద్ధి చేయబడిన సమయానికి ఇటలీకి చాలా ఆలస్యం అయింది, మరియు సింగిల్-ఇంజిన్ యోధులకు కూడా వనరులు లేవు, ఖరీదైన జంట-ఇంజిన్లలో చాలా తక్కువ. 1940 లేదా 1941 లో ఉత్పత్తి చేయని RO.57 మాదిరిగా, RO.58, మే 1942 లో మాత్రమే మంచి సాయుధ మరియు వేగంగా కనిపించింది, మరియు ఇటలీ మిత్రదేశాలకు లొంగిపోయినందున, ఏ సంఖ్యలోనైనా ఉత్పత్తి చేయబడటం చాలా ఆలస్యం సెప్టెంబర్ 1943. ఒక నమూనా మాత్రమే ఉత్పత్తి చేయబడింది. Bet from н - ఉగోలోక్ నెబా - "స్కై కార్నర్" సాధారణ లక్షణాలు పనితీరు ఆయుధాల విమానం పోల్చదగిన పాత్ర, కాన్ఫిగరేషన్ మరియు ERA సంబంధిత జాబితాల నుండి వచ్చిన డేటా</v>
      </c>
      <c r="E45" s="1" t="s">
        <v>956</v>
      </c>
      <c r="F45" s="1" t="str">
        <f>IFERROR(__xludf.DUMMYFUNCTION("GOOGLETRANSLATE(E:E, ""en"", ""te"")"),"హెవీ ఫైటర్/గ్రౌండ్ అటాక్")</f>
        <v>హెవీ ఫైటర్/గ్రౌండ్ అటాక్</v>
      </c>
      <c r="G45" s="1" t="s">
        <v>957</v>
      </c>
      <c r="H45" s="1" t="str">
        <f>IFERROR(__xludf.DUMMYFUNCTION("GOOGLETRANSLATE(G:G, ""en"", ""te"")"),"పరిశ్రమల మకానిచే ఇ ఏరోనాటిచే (ఇమామ్)")</f>
        <v>పరిశ్రమల మకానిచే ఇ ఏరోనాటిచే (ఇమామ్)</v>
      </c>
      <c r="I45" s="1" t="s">
        <v>958</v>
      </c>
      <c r="J45" s="1" t="s">
        <v>959</v>
      </c>
      <c r="K45" s="1" t="str">
        <f>IFERROR(__xludf.DUMMYFUNCTION("GOOGLETRANSLATE(J:J, ""en"", ""te"")"),"జియోవన్నీ గలాస్సో")</f>
        <v>జియోవన్నీ గలాస్సో</v>
      </c>
      <c r="M45" s="3">
        <v>15462.0</v>
      </c>
      <c r="O45" s="1">
        <v>1.0</v>
      </c>
      <c r="Q45" s="1" t="s">
        <v>315</v>
      </c>
      <c r="R45" s="1" t="s">
        <v>960</v>
      </c>
      <c r="S45" s="1" t="s">
        <v>961</v>
      </c>
      <c r="T45" s="1" t="s">
        <v>962</v>
      </c>
      <c r="U45" s="1" t="s">
        <v>963</v>
      </c>
      <c r="V45" s="1" t="s">
        <v>964</v>
      </c>
      <c r="W45" s="1" t="s">
        <v>965</v>
      </c>
      <c r="X45" s="1" t="s">
        <v>966</v>
      </c>
      <c r="Y45" s="1" t="s">
        <v>967</v>
      </c>
      <c r="Z45" s="1" t="s">
        <v>968</v>
      </c>
      <c r="AA45" s="1" t="s">
        <v>969</v>
      </c>
      <c r="AB45" s="1" t="s">
        <v>970</v>
      </c>
      <c r="AD45" s="1" t="s">
        <v>971</v>
      </c>
      <c r="AE45" s="1" t="s">
        <v>972</v>
      </c>
      <c r="AF45" s="1" t="s">
        <v>973</v>
      </c>
      <c r="AG45" s="1" t="s">
        <v>974</v>
      </c>
      <c r="AZ45" s="1">
        <v>6.85</v>
      </c>
      <c r="BF45" s="1" t="s">
        <v>975</v>
      </c>
      <c r="BS45" s="1" t="s">
        <v>976</v>
      </c>
      <c r="BV45" s="1" t="s">
        <v>977</v>
      </c>
    </row>
    <row r="46">
      <c r="A46" s="1" t="s">
        <v>978</v>
      </c>
      <c r="B46" s="1" t="str">
        <f>IFERROR(__xludf.DUMMYFUNCTION("GOOGLETRANSLATE(A:A, ""en"", ""te"")"),"రిపబ్లిక్ XP-72")</f>
        <v>రిపబ్లిక్ XP-72</v>
      </c>
      <c r="C46" s="1" t="s">
        <v>979</v>
      </c>
      <c r="D46" s="1" t="str">
        <f>IFERROR(__xludf.DUMMYFUNCTION("GOOGLETRANSLATE(C:C, ""en"", ""te"")"),"రిపబ్లిక్ XP-72 అనేది P-47 థండర్ బోల్ట్ డిజైన్ యొక్క పురోగతిగా అభివృద్ధి చేయబడిన ఒక అమెరికన్ ప్రోటోటైప్ ఇంటర్‌సెప్టర్ ఫైటర్. XP-72 ప్రాట్ &amp; విట్నీ R-4360 WASP మేజర్ 28-సిలిండర్ ఎయిర్-కూల్డ్ రేడియల్ ఇంజిన్ చుట్టూ రూపొందించబడింది, పైలట్ వెనుక అమర్చిన సూపర్ఛ"&amp;"ార్జర్ మరియు ఇంజిన్ నుండి పొడిగింపు షాఫ్ట్ ద్వారా నడపబడుతుంది. ఈ ఆయుధంలో ఆరు 50 క్యాలిబర్ వింగ్-మౌంటెడ్ మెషిన్ గన్స్ మరియు రెండు 1,000 ఎల్బి బాంబుల కోసం అండర్ వింగ్ రాక్లు ఉన్నాయి. XP-72 అభివృద్ధి మరొక రిపబ్లిక్ రూపకల్పనతో సమాంతరంగా ఉంది, XP-69 ఇది ఒక ప్ర"&amp;"యోగాత్మక 42-సిలిండర్ రైట్ R-2160 లిక్విడ్-కూల్డ్ ఇన్లైన్ రేడియల్ ఇంజిన్ ద్వారా విమానాల ముక్కులో అమర్చబడి, కాంట్రా-రొటేటింగ్ ప్రొపెల్లర్లను డ్రైవింగ్ చేస్తుంది . [[ XP-69 అధిక ఎత్తులో ఉన్న కార్యకలాపాల కోసం ఉద్దేశించబడింది మరియు రెండు 37 మిమీ ఫిరంగి మరియు న"&amp;"ాలుగు 50 క్యాలిబర్ మెషిన్ గన్స్ యొక్క ఒత్తిడితో కూడిన కాక్‌పిట్ మరియు ఆయుధాన్ని కలిగి ఉంది. [1] XP-72 XP-69 కన్నా ఎక్కువ వాగ్దానాన్ని ప్రదర్శించినందున, XP-69 11 మే 1943 న రద్దు చేయబడింది మరియు రెండు XP-72 ప్రోటోటైప్‌ల కోసం ఆర్డర్ 18 జూన్ 1943 న ఉంచబడింది."&amp;" [1] XP-72 మొదటిసారి 2 ఫిబ్రవరి 1944 న ప్రయాణించింది, ఇందులో నాలుగు బ్లేడెడ్ ప్రొపెల్లర్ ఉంది. రెండవ నమూనా 26 జూన్ 1944 న పూర్తయింది మరియు ఏరో-ప్రొడక్ట్స్ కాంట్రా-రొటేటింగ్ ప్రొపెల్లర్ కలిగి ఉంది. విమాన పరీక్షల సమయంలో XP-72 అసాధారణమైన పనితీరును ప్రదర్శించ"&amp;"ినందున, 100 ఉత్పత్తి విమానాలకు ఆర్డర్ ఇవ్వబడింది. ఆర్డర్‌లో నాలుగు 37 మిమీ ఫిరంగి యొక్క ప్రత్యామ్నాయ ఆయుధ ఆకృతీకరణ ఉంది. ఈ సమయానికి, రెండవ ప్రపంచ యుద్ధం సుదూర ఎస్కార్ట్ యోధుల అవసరం ఉన్న చోటికి చేరుకుంది మరియు హై-స్పీడ్ ఇంటర్‌సెప్టర్లు కాదు. ఇంకా, కొత్త టర"&amp;"్బోజెట్-శక్తితో పనిచేసే ఇంటర్‌సెప్టర్ల ఆగమనం ఇంటర్‌సెప్టర్ పాత్రకు ఎక్కువ వాగ్దానాన్ని చూపించింది. ఈ విధంగా, పి -72 యొక్క ఉత్పత్తి క్రమం రద్దు చేయబడింది. సాధారణ లక్షణాలు పనితీరు ఆయుధాలు లేదా లేదా సంబంధిత అభివృద్ధి సంబంధిత జాబితాలు వికీమీడియా కామన్స్ వద్ద "&amp;"రిపబ్లిక్ XP-72 కు సంబంధించిన మీడియా")</f>
        <v>రిపబ్లిక్ XP-72 అనేది P-47 థండర్ బోల్ట్ డిజైన్ యొక్క పురోగతిగా అభివృద్ధి చేయబడిన ఒక అమెరికన్ ప్రోటోటైప్ ఇంటర్‌సెప్టర్ ఫైటర్. XP-72 ప్రాట్ &amp; విట్నీ R-4360 WASP మేజర్ 28-సిలిండర్ ఎయిర్-కూల్డ్ రేడియల్ ఇంజిన్ చుట్టూ రూపొందించబడింది, పైలట్ వెనుక అమర్చిన సూపర్ఛార్జర్ మరియు ఇంజిన్ నుండి పొడిగింపు షాఫ్ట్ ద్వారా నడపబడుతుంది. ఈ ఆయుధంలో ఆరు 50 క్యాలిబర్ వింగ్-మౌంటెడ్ మెషిన్ గన్స్ మరియు రెండు 1,000 ఎల్బి బాంబుల కోసం అండర్ వింగ్ రాక్లు ఉన్నాయి. XP-72 అభివృద్ధి మరొక రిపబ్లిక్ రూపకల్పనతో సమాంతరంగా ఉంది, XP-69 ఇది ఒక ప్రయోగాత్మక 42-సిలిండర్ రైట్ R-2160 లిక్విడ్-కూల్డ్ ఇన్లైన్ రేడియల్ ఇంజిన్ ద్వారా విమానాల ముక్కులో అమర్చబడి, కాంట్రా-రొటేటింగ్ ప్రొపెల్లర్లను డ్రైవింగ్ చేస్తుంది . [[ XP-69 అధిక ఎత్తులో ఉన్న కార్యకలాపాల కోసం ఉద్దేశించబడింది మరియు రెండు 37 మిమీ ఫిరంగి మరియు నాలుగు 50 క్యాలిబర్ మెషిన్ గన్స్ యొక్క ఒత్తిడితో కూడిన కాక్‌పిట్ మరియు ఆయుధాన్ని కలిగి ఉంది. [1] XP-72 XP-69 కన్నా ఎక్కువ వాగ్దానాన్ని ప్రదర్శించినందున, XP-69 11 మే 1943 న రద్దు చేయబడింది మరియు రెండు XP-72 ప్రోటోటైప్‌ల కోసం ఆర్డర్ 18 జూన్ 1943 న ఉంచబడింది. [1] XP-72 మొదటిసారి 2 ఫిబ్రవరి 1944 న ప్రయాణించింది, ఇందులో నాలుగు బ్లేడెడ్ ప్రొపెల్లర్ ఉంది. రెండవ నమూనా 26 జూన్ 1944 న పూర్తయింది మరియు ఏరో-ప్రొడక్ట్స్ కాంట్రా-రొటేటింగ్ ప్రొపెల్లర్ కలిగి ఉంది. విమాన పరీక్షల సమయంలో XP-72 అసాధారణమైన పనితీరును ప్రదర్శించినందున, 100 ఉత్పత్తి విమానాలకు ఆర్డర్ ఇవ్వబడింది. ఆర్డర్‌లో నాలుగు 37 మిమీ ఫిరంగి యొక్క ప్రత్యామ్నాయ ఆయుధ ఆకృతీకరణ ఉంది. ఈ సమయానికి, రెండవ ప్రపంచ యుద్ధం సుదూర ఎస్కార్ట్ యోధుల అవసరం ఉన్న చోటికి చేరుకుంది మరియు హై-స్పీడ్ ఇంటర్‌సెప్టర్లు కాదు. ఇంకా, కొత్త టర్బోజెట్-శక్తితో పనిచేసే ఇంటర్‌సెప్టర్ల ఆగమనం ఇంటర్‌సెప్టర్ పాత్రకు ఎక్కువ వాగ్దానాన్ని చూపించింది. ఈ విధంగా, పి -72 యొక్క ఉత్పత్తి క్రమం రద్దు చేయబడింది. సాధారణ లక్షణాలు పనితీరు ఆయుధాలు లేదా లేదా సంబంధిత అభివృద్ధి సంబంధిత జాబితాలు వికీమీడియా కామన్స్ వద్ద రిపబ్లిక్ XP-72 కు సంబంధించిన మీడియా</v>
      </c>
      <c r="E46" s="1" t="s">
        <v>141</v>
      </c>
      <c r="F46" s="1" t="str">
        <f>IFERROR(__xludf.DUMMYFUNCTION("GOOGLETRANSLATE(E:E, ""en"", ""te"")"),"యుద్ధ")</f>
        <v>యుద్ధ</v>
      </c>
      <c r="G46" s="1" t="s">
        <v>341</v>
      </c>
      <c r="H46" s="1" t="str">
        <f>IFERROR(__xludf.DUMMYFUNCTION("GOOGLETRANSLATE(G:G, ""en"", ""te"")"),"రిపబ్లిక్ ఏవియేషన్")</f>
        <v>రిపబ్లిక్ ఏవియేషన్</v>
      </c>
      <c r="I46" s="1" t="s">
        <v>342</v>
      </c>
      <c r="M46" s="4">
        <v>16104.0</v>
      </c>
      <c r="O46" s="1">
        <v>2.0</v>
      </c>
      <c r="Q46" s="1" t="s">
        <v>980</v>
      </c>
      <c r="R46" s="1" t="s">
        <v>981</v>
      </c>
      <c r="S46" s="1" t="s">
        <v>982</v>
      </c>
      <c r="T46" s="1" t="s">
        <v>983</v>
      </c>
      <c r="U46" s="1" t="s">
        <v>984</v>
      </c>
      <c r="V46" s="1" t="s">
        <v>985</v>
      </c>
      <c r="W46" s="1" t="s">
        <v>986</v>
      </c>
      <c r="X46" s="1" t="s">
        <v>987</v>
      </c>
      <c r="Y46" s="1" t="s">
        <v>988</v>
      </c>
      <c r="Z46" s="1" t="s">
        <v>989</v>
      </c>
      <c r="AA46" s="1" t="s">
        <v>990</v>
      </c>
      <c r="AB46" s="1" t="s">
        <v>991</v>
      </c>
      <c r="AC46" s="1" t="s">
        <v>334</v>
      </c>
      <c r="AF46" s="1" t="s">
        <v>992</v>
      </c>
      <c r="AG46" s="1" t="s">
        <v>993</v>
      </c>
      <c r="AJ46" s="1" t="s">
        <v>994</v>
      </c>
      <c r="AL46" s="1" t="s">
        <v>995</v>
      </c>
      <c r="BF46" s="1" t="s">
        <v>996</v>
      </c>
      <c r="BV46" s="1" t="s">
        <v>997</v>
      </c>
    </row>
    <row r="47">
      <c r="A47" s="1" t="s">
        <v>998</v>
      </c>
      <c r="B47" s="1" t="str">
        <f>IFERROR(__xludf.DUMMYFUNCTION("GOOGLETRANSLATE(A:A, ""en"", ""te"")"),"నికిటిన్-షెవ్చెంకో")</f>
        <v>నికిటిన్-షెవ్చెంకో</v>
      </c>
      <c r="C47" s="1" t="s">
        <v>999</v>
      </c>
      <c r="D47" s="1" t="str">
        <f>IFERROR(__xludf.DUMMYFUNCTION("GOOGLETRANSLATE(C:C, ""en"", ""te"")"),"నికిటిన్-షేవ్‌చీంకో సిరీస్, (ఇస్ట్రెబిటెల్ స్క్లాడ్నోయి-మడత ఫైటర్), 1938 నుండి యుఎస్‌ఎస్‌ఆర్‌లో రూపొందించిన మరియు ఉత్పత్తి చేయబడిన సింగిల్ సీట్ పాలిమార్ఫిక్ ఫైటర్స్. ఎగువ రెక్కలోకి ఉపసంహరించబడింది. మోనోప్లేన్ ఫైటర్ యొక్క వేగంతో బిప్‌లేన్ యొక్క చిన్న క్షేత"&amp;"్ర పొడవు మరియు అధిరోహణ సామర్థ్యాలను కలపడం ఉద్దేశ్యం. నికిటిన్ తన దర్యాప్తులో సహాయంతో, షేవ్చెంకో 1939 లో MAT వద్ద ఒక స్కేల్ మోడల్‌ను నిర్మించాడు. కాక్‌పిట్, వింగ్ స్పార్ బూమ్‌లు మరియు సంయుక్త దిగువ లోపలి వింగ్ మరియు అండర్ క్యారేజ్ అసెంబ్లీలు వెల్డెడ్ 30 కె"&amp;"హెచ్‌జిఎస్‌ఎ స్టీల్ గొట్టాల నుండి నిర్మించబడ్డాయి, అదే సమయంలో మిగిలిన ఎయిర్‌ఫ్రేమ్‌ను డి 16 డ్యూరాలిమిన్ నుండి నిర్మించారు. న్యుమాటికల్ యాక్చువేటెడ్ లోపలికి ఉపసంహరించుకునే అండర్ క్యారేజ్ లోపలి లోయర్-వింగ్ లోపల ఉంచారు, ఇది సుమారు ½ స్పాన్ వద్ద ముడుచుకుంది,"&amp;" ఫ్యూజ్‌లేజ్ వైపులా విరామాలలో ఉంటుంది. రెక్కలు ఉపసంహరించబడినప్పుడు దిగువ రెక్కల బయటి భాగాలు అడ్డంగా ఉన్నాయి మరియు ఎగువ రెక్కల అండర్-సర్ఫేస్‌లలో మాంద్యాలలో ఉంచబడ్డాయి. రెక్కల ఉపసంహరణ ఫ్యూజ్‌లేజ్‌లోని ఒకే నిలువుగా అమర్చిన న్యూమాటిక్ యాక్యుయేటర్ చేత నిర్వహిం"&amp;"చబడింది, ఇది బ్రేసింగ్ స్ట్రట్‌లను ఇరువైపులా అన్‌లాక్ చేసి, బ్రేసింగ్ స్ట్రట్ పైకి లాగడంతో రెక్కలను పైకి లాగారు. అండర్ క్యారేజ్ ఉపసంహరణ మరియు రెక్క మడత యొక్క నియంత్రణ కాక్‌పిట్‌లో ఒకే మూడు పొజిషన్ లివర్‌తో సాధించబడింది. 'చట్రం డౌన్' వింగ్ మరియు అండర్ క్యా"&amp;"రేజీని విస్తరించడంతో, 'చట్రం అప్/వింగ్ డౌన్' ఎంచుకోవడం అండర్ క్యారేజీని లోపలి దిగువ విభాగంలోకి ఉపసంహరించుకుంది, మరియు 'రెక్కలు అప్' ఎంచుకోవడం రెక్కను ఉపసంహరించుకుంది, ఎప్పుడైనా రెక్కల స్థానం ఎంపిక చేయవచ్చు విమానం ఉన్న పరిస్థితికి ఉత్తమ కాన్ఫిగరేషన్‌ను ఎంచ"&amp;"ుకోవడానికి పైలట్‌ను ప్రారంభించడానికి. [1] విమాన పరీక్షలు విజయవంతమయ్యాయి కాని మోనోప్లేన్ కాన్ఫిగరేషన్ యొక్క పనితీరు మిగ్ -3 మరియు యాక్ -1 వంటి సమకాలీన మోనోప్లేన్ యోధుల కంటే తక్కువగా ఉంది. రెండవ యంత్రాన్ని మరింత శక్తివంతమైన ఇంజిన్‌తో అమర్చారు, కాని 1941 లో "&amp;"జర్మన్ దండయాత్ర ద్వారా విమాన పరీక్షలు అంతరాయం కలిగించాయి. మరింత శక్తివంతమైన సంస్కరణలు AM-120 లేదా AM-37 ఇంజిన్‌లతో రూపొందించబడ్డాయి, అయితే దండయాత్ర భావనను బలవంతం చేసింది. గన్‌స్టన్, బిల్ నుండి డేటా. ""ఎన్సైక్లోపీడియా ఆఫ్ రష్యన్ ఎయిర్క్రాఫ్ట్ 1875-1995"". "&amp;"లండన్: ఓస్ప్రే. 1995.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.c"&amp;"s1-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"&amp;"లీనియర్-గ్రేడియంట్ (పారదర్శక . M సెంటర్/9 పిఎక్స్ నో-రిపీట్} .mw-parser-output .cs1-ws-icon a {నేపథ్యం: లీనియర్-గ్రేడియంట్ (పారదర్శక, పారదర్శక), URL (""// అప్‌లోడ్ . -output .cs1-hidden-error {display: ఏదీ లేదు; రంగు:#D33} .MW-PARSER- అవుట్పుట్ .cs1-visib"&amp;"le-error {రంగు:#D33} .mw-Parser- అవుట్పుట్ .cs1-Maint {display: none ; } .MW-PARSER-OUTPUT .CS1- కెర్న్-రైట్ {పాడింగ్-రైట్: 0.2EM} .MW-PARSER- అవుట్పుట్ .citation .mw-selllink {font-weight: wericit పోల్చదగిన పాత్ర, కాన్ఫిగరేషన్ మరియు ERA సంబంధిత జాబితాల య"&amp;"ొక్క ఆయుధ విమానం విమానాల జాబితా http://issuu.com/jeanlulu/docs/-aviation--soviet-x-planes-yefim-gordon-Bill-Gu")</f>
        <v>నికిటిన్-షేవ్‌చీంకో సిరీస్, (ఇస్ట్రెబిటెల్ స్క్లాడ్నోయి-మడత ఫైటర్), 1938 నుండి యుఎస్‌ఎస్‌ఆర్‌లో రూపొందించిన మరియు ఉత్పత్తి చేయబడిన సింగిల్ సీట్ పాలిమార్ఫిక్ ఫైటర్స్. ఎగువ రెక్కలోకి ఉపసంహరించబడింది. మోనోప్లేన్ ఫైటర్ యొక్క వేగంతో బిప్‌లేన్ యొక్క చిన్న క్షేత్ర పొడవు మరియు అధిరోహణ సామర్థ్యాలను కలపడం ఉద్దేశ్యం. నికిటిన్ తన దర్యాప్తులో సహాయంతో, షేవ్చెంకో 1939 లో MAT వద్ద ఒక స్కేల్ మోడల్‌ను నిర్మించాడు. కాక్‌పిట్, వింగ్ స్పార్ బూమ్‌లు మరియు సంయుక్త దిగువ లోపలి వింగ్ మరియు అండర్ క్యారేజ్ అసెంబ్లీలు వెల్డెడ్ 30 కెహెచ్‌జిఎస్‌ఎ స్టీల్ గొట్టాల నుండి నిర్మించబడ్డాయి, అదే సమయంలో మిగిలిన ఎయిర్‌ఫ్రేమ్‌ను డి 16 డ్యూరాలిమిన్ నుండి నిర్మించారు. న్యుమాటికల్ యాక్చువేటెడ్ లోపలికి ఉపసంహరించుకునే అండర్ క్యారేజ్ లోపలి లోయర్-వింగ్ లోపల ఉంచారు, ఇది సుమారు ½ స్పాన్ వద్ద ముడుచుకుంది, ఫ్యూజ్‌లేజ్ వైపులా విరామాలలో ఉంటుంది. రెక్కలు ఉపసంహరించబడినప్పుడు దిగువ రెక్కల బయటి భాగాలు అడ్డంగా ఉన్నాయి మరియు ఎగువ రెక్కల అండర్-సర్ఫేస్‌లలో మాంద్యాలలో ఉంచబడ్డాయి. రెక్కల ఉపసంహరణ ఫ్యూజ్‌లేజ్‌లోని ఒకే నిలువుగా అమర్చిన న్యూమాటిక్ యాక్యుయేటర్ చేత నిర్వహించబడింది, ఇది బ్రేసింగ్ స్ట్రట్‌లను ఇరువైపులా అన్‌లాక్ చేసి, బ్రేసింగ్ స్ట్రట్ పైకి లాగడంతో రెక్కలను పైకి లాగారు. అండర్ క్యారేజ్ ఉపసంహరణ మరియు రెక్క మడత యొక్క నియంత్రణ కాక్‌పిట్‌లో ఒకే మూడు పొజిషన్ లివర్‌తో సాధించబడింది. 'చట్రం డౌన్' వింగ్ మరియు అండర్ క్యారేజీని విస్తరించడంతో, 'చట్రం అప్/వింగ్ డౌన్' ఎంచుకోవడం అండర్ క్యారేజీని లోపలి దిగువ విభాగంలోకి ఉపసంహరించుకుంది, మరియు 'రెక్కలు అప్' ఎంచుకోవడం రెక్కను ఉపసంహరించుకుంది, ఎప్పుడైనా రెక్కల స్థానం ఎంపిక చేయవచ్చు విమానం ఉన్న పరిస్థితికి ఉత్తమ కాన్ఫిగరేషన్‌ను ఎంచుకోవడానికి పైలట్‌ను ప్రారంభించడానికి. [1] విమాన పరీక్షలు విజయవంతమయ్యాయి కాని మోనోప్లేన్ కాన్ఫిగరేషన్ యొక్క పనితీరు మిగ్ -3 మరియు యాక్ -1 వంటి సమకాలీన మోనోప్లేన్ యోధుల కంటే తక్కువగా ఉంది. రెండవ యంత్రాన్ని మరింత శక్తివంతమైన ఇంజిన్‌తో అమర్చారు, కాని 1941 లో జర్మన్ దండయాత్ర ద్వారా విమాన పరీక్షలు అంతరాయం కలిగించాయి. మరింత శక్తివంతమైన సంస్కరణలు AM-120 లేదా AM-37 ఇంజిన్‌లతో రూపొందించబడ్డాయి, అయితే దండయాత్ర భావనను బలవంతం చేసింది. గన్‌స్టన్, బిల్ నుండి డేటా. "ఎన్సైక్లోపీడియా ఆఫ్ రష్యన్ ఎయిర్క్రాఫ్ట్ 1875-1995". లండన్: ఓస్ప్రే. 1995.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M సెంటర్/9 పిఎక్స్ నో-రిపీట్} .mw-parser-output .cs1-ws-icon a {నేపథ్యం: లీనియర్-గ్రేడియంట్ (పారదర్శక, పారదర్శక), URL ("// అప్‌లోడ్ . -output .cs1-hidden-error {display: ఏదీ లేదు; రంగు:#D33} .MW-PARSER- అవుట్పుట్ .cs1-visible-error {రంగు:#D33} .mw-Parser- అవుట్పుట్ .cs1-Maint {display: none ; } .MW-PARSER-OUTPUT .CS1- కెర్న్-రైట్ {పాడింగ్-రైట్: 0.2EM} .MW-PARSER- అవుట్పుట్ .citation .mw-selllink {font-weight: wericit పోల్చదగిన పాత్ర, కాన్ఫిగరేషన్ మరియు ERA సంబంధిత జాబితాల యొక్క ఆయుధ విమానం విమానాల జాబితా http://issuu.com/jeanlulu/docs/-aviation--soviet-x-planes-yefim-gordon-Bill-Gu</v>
      </c>
      <c r="E47" s="1" t="s">
        <v>1000</v>
      </c>
      <c r="F47" s="1" t="str">
        <f>IFERROR(__xludf.DUMMYFUNCTION("GOOGLETRANSLATE(E:E, ""en"", ""te"")"),"పాలిమార్ఫిక్ ఫైటర్")</f>
        <v>పాలిమార్ఫిక్ ఫైటర్</v>
      </c>
      <c r="G47" s="1" t="s">
        <v>1001</v>
      </c>
      <c r="H47" s="1" t="str">
        <f>IFERROR(__xludf.DUMMYFUNCTION("GOOGLETRANSLATE(G:G, ""en"", ""te"")"),"నికిటిన్")</f>
        <v>నికిటిన్</v>
      </c>
      <c r="J47" s="1" t="s">
        <v>1002</v>
      </c>
      <c r="K47" s="1" t="str">
        <f>IFERROR(__xludf.DUMMYFUNCTION("GOOGLETRANSLATE(J:J, ""en"", ""te"")"),"వసిలీ వసిలీవిచ్ షీలివిచ్ షీవ్చైంకో")</f>
        <v>వసిలీ వసిలీవిచ్ షీలివిచ్ షీవ్చైంకో</v>
      </c>
      <c r="L47" s="1" t="s">
        <v>1003</v>
      </c>
      <c r="M47" s="4">
        <v>14921.0</v>
      </c>
      <c r="O47" s="1">
        <v>2.0</v>
      </c>
      <c r="P47" s="1" t="s">
        <v>1004</v>
      </c>
      <c r="Q47" s="1">
        <v>1.0</v>
      </c>
      <c r="R47" s="1" t="s">
        <v>1005</v>
      </c>
      <c r="S47" s="1" t="s">
        <v>1006</v>
      </c>
      <c r="U47" s="1" t="s">
        <v>1007</v>
      </c>
      <c r="V47" s="1" t="s">
        <v>1008</v>
      </c>
      <c r="W47" s="1" t="s">
        <v>1009</v>
      </c>
      <c r="X47" s="1" t="s">
        <v>1010</v>
      </c>
      <c r="Y47" s="1" t="s">
        <v>1011</v>
      </c>
      <c r="Z47" s="1" t="s">
        <v>1012</v>
      </c>
      <c r="AA47" s="1" t="s">
        <v>1013</v>
      </c>
      <c r="AL47" s="1" t="s">
        <v>1014</v>
      </c>
      <c r="AN47" s="1" t="s">
        <v>645</v>
      </c>
      <c r="BT47" s="2" t="s">
        <v>646</v>
      </c>
    </row>
    <row r="48">
      <c r="A48" s="1" t="s">
        <v>1015</v>
      </c>
      <c r="B48" s="1" t="str">
        <f>IFERROR(__xludf.DUMMYFUNCTION("GOOGLETRANSLATE(A:A, ""en"", ""te"")"),"హన్సా-బ్రాండెన్‌బర్గ్ C.I")</f>
        <v>హన్సా-బ్రాండెన్‌బర్గ్ C.I</v>
      </c>
      <c r="C48" s="1" t="s">
        <v>1016</v>
      </c>
      <c r="D48" s="1" t="str">
        <f>IFERROR(__xludf.DUMMYFUNCTION("GOOGLETRANSLATE(C:C, ""en"", ""te"")"),"టైప్ ఎల్‌డిడి అని కూడా పిలువబడే హన్సా-బ్రాండెన్‌బర్గ్ సి.ఐ. C.I కి మునుపటి B.I (టైప్ FD, హీంకెల్ కూడా రూపొందించబడింది) తో సారూప్యతలు ఉన్నాయి, వీటిలో లోపలి-వాలుగా ఉండే ఇంటర్‌ప్లేన్ బ్రేసింగ్ స్ట్రట్‌లతో సహా. లాయిడ్ యొక్క సి-టైప్స్ లేదా లోహ్నర్ వంటి ఇతర ప్ర"&amp;"ారంభ-యుద్ధ ఆస్ట్రో-హంగేరియన్ నిఘా విమానం వలె, LDD రకం దాని సిబ్బందికి మతతత్వ కాక్‌పిట్‌ను కలిగి ఉంది. C.I విజువల్- మరియు ఫోటోగ్రాఫిక్ నిఘా, ఫిరంగి పరిశీలన మరియు తేలికపాటి బాంబు విధులు 1916 వసంతకాలం నుండి మొదటి ప్రపంచ యుద్ధం చివరి వరకు ఇంపీరియల్ మరియు రాయల"&amp;"్ ఏవియేషన్ దళాలలో పనిచేశారు. ఈ విమానం మంచి నిర్వహణ లక్షణాలను కలిగి ఉంది మరియు మరింత శక్తివంతమైన ఇంజిన్ల యొక్క స్థిరమైన పరిచయం ఉంది వరుస ఉత్పత్తి బ్యాచ్‌లు (క్రింద చూడండి) పనితీరు యొక్క మెరుగుదలను ఎనేబుల్ చేశాయి మరియు తద్వారా నిరంతర ఫ్రంట్-లైన్ సేవ. ఈ రకం "&amp;"యొక్క ఆయుధాలు పరిశీలకుడి కోసం వెనుక భాగంలో ఫ్రీ-ఫైరింగ్ 8 మిమీ (0.315 అంగుళాలు) స్క్వార్జ్‌లోస్ మెషిన్ గన్, మరియు పైలట్ కోసం కనీసం కొన్ని విమానాలలో కూడా ఉన్నాయి టాప్ వింగ్ పైన ఒక పాడ్. ఈ తరువాతి ఆయుధాన్ని తరువాతి ఉత్పత్తి ఉదాహరణలలో సిన్‌క్రోనైజ్డ్ 8 మిమీ "&amp;"(0.315 అంగుళాలు) స్క్వార్జ్‌లోస్ గన్ ద్వారా ఫ్యూజ్‌లేజ్ యొక్క పోర్ట్ వైపున భర్తీ చేశారు. C.I కోసం సాధారణ బాంబు లోడ్ 60 కిలోలు (130 పౌండ్లు), కానీ కొన్ని విమానాలు ఒక 80 కిలోల (180 పౌండ్లు) మరియు రెండు 10 కిలోల (22 ఎల్బి) బాంబులను మోయగలవు. ప్రపంచ యుద్ధం యొక"&amp;"్క ఆస్ట్రో-హంగేరియన్ ఆర్మీ విమానాల నుండి డేటా [1] హన్సా-బ్రాండెన్‌బర్గ్, ఫోనిక్స్ ఫ్లూగ్జీగ్వెర్కే (400 C.I (పిహెచ్)), అన్‌గారిస్చే ఫ్లూగ్జీగ్‌ఫాబ్రిక్ A.G. (834 C.I (U)) మరియు ఏరో (a- 14, A-15, A-26) కింది బ్యాచ్‌లలో లైసెన్స్ కింద కూడా ఈ రకాన్ని రూపొందిం"&amp;"చారు: మొదటి ప్రపంచ యుద్ధం తరువాత, 1918 లో, 22 ఒరిజినల్ హన్సా-బ్రాండెన్‌బర్గ్ C.I పోల్స్‌ను స్వాధీనం చేసుకున్నది పోలిష్ వైమానిక దళం యొక్క మొదటి విమానంలో ఒకటి. కొన్ని ప్రచురణల ప్రకారం, 5 నవంబర్ 1918 న పోరాట విమానంలో చేసిన మొట్టమొదటి పోలిష్ విమానం ఇది, స్టీఫ"&amp;"న్ బస్టైర్ [5] చేత ఎగిరింది (మరికొందరు అతను ఓఫాగ్ C.II [6] ను ఎగరారని పేర్కొన్నారు). వారు లంబెర్గ్ యుద్ధంలో ఉపయోగించారు మరియు తరువాత పోలిష్ -ఉక్రెనియన్ యుద్ధం మరియు పోలిష్ -సోవియట్ యుద్ధం. [7] సుమారు 30 విమానాలు ఎల్వివ్ మరియు క్రాకోవ్లలో ధ్రువాలు సమీకరించ"&amp;"బడ్డాయి లేదా నిర్మించబడ్డాయి. [2] హంగేరియన్-రోమానియన్ యుద్ధంలో, రొమేనియా హన్సా-బ్రాండెన్‌బర్గ్ C.I విమానాలను హంగేరియన్ రెడ్ ఎయిర్ ఆర్మ్ నుండి బంధించింది. యుద్ధం ముగిసే సమయానికి, ఈ రకమైన మొత్తం 22 విమానాలు సంగ్రహించబడ్డాయి. [8] ఈ విమానం 1930 ల మధ్య వరకు రొ"&amp;"మేనియన్ వైమానిక దళం ఉపయోగించారు. [3] మొదటి ప్రపంచ యుద్ధం యొక్క ఆస్ట్రో-హంగేరియన్ ఆర్మీ విమానం నుండి డేటా [1] సాధారణ లక్షణాలు పనితీరు ఆయుధాలు, ఆకృతీకరణ మరియు యుగం యొక్క ఆయుధ విమానం")</f>
        <v>టైప్ ఎల్‌డిడి అని కూడా పిలువబడే హన్సా-బ్రాండెన్‌బర్గ్ సి.ఐ. C.I కి మునుపటి B.I (టైప్ FD, హీంకెల్ కూడా రూపొందించబడింది) తో సారూప్యతలు ఉన్నాయి, వీటిలో లోపలి-వాలుగా ఉండే ఇంటర్‌ప్లేన్ బ్రేసింగ్ స్ట్రట్‌లతో సహా. లాయిడ్ యొక్క సి-టైప్స్ లేదా లోహ్నర్ వంటి ఇతర ప్రారంభ-యుద్ధ ఆస్ట్రో-హంగేరియన్ నిఘా విమానం వలె, LDD రకం దాని సిబ్బందికి మతతత్వ కాక్‌పిట్‌ను కలిగి ఉంది. C.I విజువల్- మరియు ఫోటోగ్రాఫిక్ నిఘా, ఫిరంగి పరిశీలన మరియు తేలికపాటి బాంబు విధులు 1916 వసంతకాలం నుండి మొదటి ప్రపంచ యుద్ధం చివరి వరకు ఇంపీరియల్ మరియు రాయల్ ఏవియేషన్ దళాలలో పనిచేశారు. ఈ విమానం మంచి నిర్వహణ లక్షణాలను కలిగి ఉంది మరియు మరింత శక్తివంతమైన ఇంజిన్ల యొక్క స్థిరమైన పరిచయం ఉంది వరుస ఉత్పత్తి బ్యాచ్‌లు (క్రింద చూడండి) పనితీరు యొక్క మెరుగుదలను ఎనేబుల్ చేశాయి మరియు తద్వారా నిరంతర ఫ్రంట్-లైన్ సేవ. ఈ రకం యొక్క ఆయుధాలు పరిశీలకుడి కోసం వెనుక భాగంలో ఫ్రీ-ఫైరింగ్ 8 మిమీ (0.315 అంగుళాలు) స్క్వార్జ్‌లోస్ మెషిన్ గన్, మరియు పైలట్ కోసం కనీసం కొన్ని విమానాలలో కూడా ఉన్నాయి టాప్ వింగ్ పైన ఒక పాడ్. ఈ తరువాతి ఆయుధాన్ని తరువాతి ఉత్పత్తి ఉదాహరణలలో సిన్‌క్రోనైజ్డ్ 8 మిమీ (0.315 అంగుళాలు) స్క్వార్జ్‌లోస్ గన్ ద్వారా ఫ్యూజ్‌లేజ్ యొక్క పోర్ట్ వైపున భర్తీ చేశారు. C.I కోసం సాధారణ బాంబు లోడ్ 60 కిలోలు (130 పౌండ్లు), కానీ కొన్ని విమానాలు ఒక 80 కిలోల (180 పౌండ్లు) మరియు రెండు 10 కిలోల (22 ఎల్బి) బాంబులను మోయగలవు. ప్రపంచ యుద్ధం యొక్క ఆస్ట్రో-హంగేరియన్ ఆర్మీ విమానాల నుండి డేటా [1] హన్సా-బ్రాండెన్‌బర్గ్, ఫోనిక్స్ ఫ్లూగ్జీగ్వెర్కే (400 C.I (పిహెచ్)), అన్‌గారిస్చే ఫ్లూగ్జీగ్‌ఫాబ్రిక్ A.G. (834 C.I (U)) మరియు ఏరో (a- 14, A-15, A-26) కింది బ్యాచ్‌లలో లైసెన్స్ కింద కూడా ఈ రకాన్ని రూపొందించారు: మొదటి ప్రపంచ యుద్ధం తరువాత, 1918 లో, 22 ఒరిజినల్ హన్సా-బ్రాండెన్‌బర్గ్ C.I పోల్స్‌ను స్వాధీనం చేసుకున్నది పోలిష్ వైమానిక దళం యొక్క మొదటి విమానంలో ఒకటి. కొన్ని ప్రచురణల ప్రకారం, 5 నవంబర్ 1918 న పోరాట విమానంలో చేసిన మొట్టమొదటి పోలిష్ విమానం ఇది, స్టీఫన్ బస్టైర్ [5] చేత ఎగిరింది (మరికొందరు అతను ఓఫాగ్ C.II [6] ను ఎగరారని పేర్కొన్నారు). వారు లంబెర్గ్ యుద్ధంలో ఉపయోగించారు మరియు తరువాత పోలిష్ -ఉక్రెనియన్ యుద్ధం మరియు పోలిష్ -సోవియట్ యుద్ధం. [7] సుమారు 30 విమానాలు ఎల్వివ్ మరియు క్రాకోవ్లలో ధ్రువాలు సమీకరించబడ్డాయి లేదా నిర్మించబడ్డాయి. [2] హంగేరియన్-రోమానియన్ యుద్ధంలో, రొమేనియా హన్సా-బ్రాండెన్‌బర్గ్ C.I విమానాలను హంగేరియన్ రెడ్ ఎయిర్ ఆర్మ్ నుండి బంధించింది. యుద్ధం ముగిసే సమయానికి, ఈ రకమైన మొత్తం 22 విమానాలు సంగ్రహించబడ్డాయి. [8] ఈ విమానం 1930 ల మధ్య వరకు రొమేనియన్ వైమానిక దళం ఉపయోగించారు. [3] మొదటి ప్రపంచ యుద్ధం యొక్క ఆస్ట్రో-హంగేరియన్ ఆర్మీ విమానం నుండి డేటా [1] సాధారణ లక్షణాలు పనితీరు ఆయుధాలు, ఆకృతీకరణ మరియు యుగం యొక్క ఆయుధ విమానం</v>
      </c>
      <c r="E48" s="1" t="s">
        <v>1017</v>
      </c>
      <c r="F48" s="1" t="str">
        <f>IFERROR(__xludf.DUMMYFUNCTION("GOOGLETRANSLATE(E:E, ""en"", ""te"")"),"నిఘా విమానం")</f>
        <v>నిఘా విమానం</v>
      </c>
      <c r="G48" s="1" t="s">
        <v>1018</v>
      </c>
      <c r="H48" s="1" t="str">
        <f>IFERROR(__xludf.DUMMYFUNCTION("GOOGLETRANSLATE(G:G, ""en"", ""te"")"),"హన్సా-బ్రాండెన్‌బర్గ్")</f>
        <v>హన్సా-బ్రాండెన్‌బర్గ్</v>
      </c>
      <c r="I48" s="2" t="s">
        <v>1019</v>
      </c>
      <c r="J48" s="1" t="s">
        <v>1020</v>
      </c>
      <c r="K48" s="1" t="str">
        <f>IFERROR(__xludf.DUMMYFUNCTION("GOOGLETRANSLATE(J:J, ""en"", ""te"")"),"ఎర్నెస్ట్ హీంకెల్")</f>
        <v>ఎర్నెస్ట్ హీంకెల్</v>
      </c>
      <c r="L48" s="1" t="s">
        <v>1021</v>
      </c>
      <c r="N48" s="1">
        <v>1916.0</v>
      </c>
      <c r="O48" s="1">
        <v>1318.0</v>
      </c>
      <c r="Q48" s="1">
        <v>2.0</v>
      </c>
      <c r="R48" s="1" t="s">
        <v>1022</v>
      </c>
      <c r="T48" s="1" t="s">
        <v>1023</v>
      </c>
      <c r="U48" s="1" t="s">
        <v>1024</v>
      </c>
      <c r="V48" s="1" t="s">
        <v>1025</v>
      </c>
      <c r="W48" s="1" t="s">
        <v>1026</v>
      </c>
      <c r="X48" s="1" t="s">
        <v>1027</v>
      </c>
      <c r="Y48" s="1" t="s">
        <v>1028</v>
      </c>
      <c r="AA48" s="1" t="s">
        <v>1029</v>
      </c>
      <c r="AB48" s="1" t="s">
        <v>1030</v>
      </c>
      <c r="AK48" s="1" t="s">
        <v>1031</v>
      </c>
      <c r="AM48" s="1" t="s">
        <v>1032</v>
      </c>
      <c r="AP48" s="1" t="s">
        <v>1033</v>
      </c>
      <c r="AT48" s="1" t="s">
        <v>1034</v>
      </c>
      <c r="AV48" s="1" t="s">
        <v>1035</v>
      </c>
      <c r="AW48" s="1" t="s">
        <v>1036</v>
      </c>
      <c r="CW48" s="1" t="s">
        <v>1037</v>
      </c>
      <c r="CX48" s="1" t="s">
        <v>1038</v>
      </c>
    </row>
    <row r="49">
      <c r="A49" s="1" t="s">
        <v>1039</v>
      </c>
      <c r="B49" s="1" t="str">
        <f>IFERROR(__xludf.DUMMYFUNCTION("GOOGLETRANSLATE(A:A, ""en"", ""te"")"),"లావోచ్కిన్ LA-168")</f>
        <v>లావోచ్కిన్ LA-168</v>
      </c>
      <c r="C49" s="1" t="s">
        <v>1040</v>
      </c>
      <c r="D49" s="1" t="str">
        <f>IFERROR(__xludf.DUMMYFUNCTION("GOOGLETRANSLATE(C:C, ""en"", ""te"")"),"లావోచ్కిన్ LA-168 USSR కోసం అభివృద్ధి చేసిన జెట్ ఫైటర్. బాగా తెలిసిన మికోయన్ మిగ్ -15 చివరికి ఎంపిక చేయబడింది మరియు దాని యుగంలో అత్యంత విజయవంతమైన జెట్ ఫైటర్లలో ఒకరిగా నిలిచింది, లావోచ్కిన్ LA-168 1946 లో ఒక అధునాతన స్వీప్-వింగ్ జెట్ ఫైటర్ సామర్థ్యం కోసం చ"&amp;"ేసిన అభ్యర్థనకు ప్రతిస్పందనగా రూపొందించబడింది ట్రాన్సోనిక్ పనితీరు. [1] ఆర్టెమ్ మికోయన్ మరియు మిఖాయిల్ గురెవిచ్ మరియు అలెక్సాండర్ యాకోవ్లెవ్ యొక్క డిజైన్ బ్యూరోలతో పోటీగా రోల్స్ రాయిస్ నేనే ఆధారంగా కొత్త టర్బోజెట్‌ను ఉపయోగించడం జరిగింది. ఈ విమానం యొక్క స్"&amp;"కేల్ డౌన్ వెర్షన్ LA-15 యొక్క ఉత్పత్తికి దారితీస్తుంది, ఇది బాగా పనిచేసింది కాని MIG-15 కు అనుకూలంగా తొలగించబడుతుంది. [1] విమానం 168 కి ముందు లావోచ్కిన్ LA-160 జెట్ ఫైటర్ ఉంది, ఇది మొదట జర్మన్లు ​​పరిశోధించిన స్వీప్ వింగ్ ఉపరితలాలను ఉపయోగించుకుంది, కాని ఇ"&amp;"ది ఇంజిన్‌ను ముక్కు నుండి పైలట్ వెనుకకు తరలించింది. ఇది మికోయన్ మిగ్ -15 ను పోలి ఉంది మరియు అదే ఫిరంగి-అర్మమెంట్ మరియు రోల్స్ రాయిస్ నేనే II ఇంజిన్‌ను ఉపయోగించింది. మిగ్ -15 మాదిరిగా కాకుండా, LA-168 లో భుజం మౌంట్ రెక్కలు మరియు టి-టెయిల్ లేఅవుట్ ఉన్నాయి. న"&amp;"ేనే II ఇంజిన్ కోసం LA-168 అభివృద్ధితో వేచి ఉండాలన్న లావోచ్కిన్ నిర్ణయం కారణంగా, మిగ్ -15, మొదట తక్కువ శక్తివంతమైన నేనే I తో ఎగిరింది, నాలుగు నెలల ముందు అందుబాటులో ఉంది, దీనికి కీలకమైన ప్రయోజనాన్ని ఇచ్చింది. [1] ఎయిర్క్రాఫ్ట్ 168 యొక్క మొదటి ఫ్లైట్ ఏప్రిల్"&amp;" 22, 1948 న, I. E. ఫెడోరోవ్ నియంత్రణల వద్ద ఉంది. ఫిబ్రవరి 19, 1949 వరకు ట్రయల్స్ కొనసాగాయి, అధిక ఎత్తులో ఉన్న ఫిరంగులను పరీక్షించడం వల్ల పందిరి కూలిపోవడానికి కారణమైంది, ఫలితంగా దాదాపు ప్రాణాంతక ప్రమాదం ఉంది. చివరికి, లావోచ్కిన్ ఫైటర్ పోటీ చేసే MIG-15 చేతి"&amp;"లో ఓడిపోయింది. మరో 168 ఉత్పన్నం లా -176, డిసెంబర్ 26, 1948 న సూపర్సోనిక్ ఫ్లైట్ (నిస్సార డైవ్‌లో) సాధించిన మొదటి సోవియట్ విమానం. [1] రోల్స్ రాయిస్ డెర్వెంట్ చేత శక్తినిచ్చే ఈ విమానం యొక్క స్కేల్డ్ డౌన్ వెర్షన్, ఎయిర్క్రాఫ్ట్ 174 గా ఉత్పత్తి చేయబడింది, ఉత్"&amp;"పత్తి యొక్క ప్రోటోటైప్ LA-15, ఇది బాగా ఇష్టపడింది మరియు ఉన్నతమైన పనితీరును కలిగి ఉన్నప్పటికీ, మిగ్ కంటే భారీగా ఉత్పత్తి చేయడం చాలా ఖరీదైనది మరియు కష్టం. -15. [1] లావోచ్కిన్స్ నుండి డేటా చివరి జెట్స్ [1] సాధారణ లక్షణాలు పనితీరు ఆయుధాలు పోల్చదగిన పాత్ర, కాన"&amp;"్ఫిగరేషన్ మరియు ERA సంబంధిత జాబితాల విమానం")</f>
        <v>లావోచ్కిన్ LA-168 USSR కోసం అభివృద్ధి చేసిన జెట్ ఫైటర్. బాగా తెలిసిన మికోయన్ మిగ్ -15 చివరికి ఎంపిక చేయబడింది మరియు దాని యుగంలో అత్యంత విజయవంతమైన జెట్ ఫైటర్లలో ఒకరిగా నిలిచింది, లావోచ్కిన్ LA-168 1946 లో ఒక అధునాతన స్వీప్-వింగ్ జెట్ ఫైటర్ సామర్థ్యం కోసం చేసిన అభ్యర్థనకు ప్రతిస్పందనగా రూపొందించబడింది ట్రాన్సోనిక్ పనితీరు. [1] ఆర్టెమ్ మికోయన్ మరియు మిఖాయిల్ గురెవిచ్ మరియు అలెక్సాండర్ యాకోవ్లెవ్ యొక్క డిజైన్ బ్యూరోలతో పోటీగా రోల్స్ రాయిస్ నేనే ఆధారంగా కొత్త టర్బోజెట్‌ను ఉపయోగించడం జరిగింది. ఈ విమానం యొక్క స్కేల్ డౌన్ వెర్షన్ LA-15 యొక్క ఉత్పత్తికి దారితీస్తుంది, ఇది బాగా పనిచేసింది కాని MIG-15 కు అనుకూలంగా తొలగించబడుతుంది. [1] విమానం 168 కి ముందు లావోచ్కిన్ LA-160 జెట్ ఫైటర్ ఉంది, ఇది మొదట జర్మన్లు ​​పరిశోధించిన స్వీప్ వింగ్ ఉపరితలాలను ఉపయోగించుకుంది, కాని ఇది ఇంజిన్‌ను ముక్కు నుండి పైలట్ వెనుకకు తరలించింది. ఇది మికోయన్ మిగ్ -15 ను పోలి ఉంది మరియు అదే ఫిరంగి-అర్మమెంట్ మరియు రోల్స్ రాయిస్ నేనే II ఇంజిన్‌ను ఉపయోగించింది. మిగ్ -15 మాదిరిగా కాకుండా, LA-168 లో భుజం మౌంట్ రెక్కలు మరియు టి-టెయిల్ లేఅవుట్ ఉన్నాయి. నేనే II ఇంజిన్ కోసం LA-168 అభివృద్ధితో వేచి ఉండాలన్న లావోచ్కిన్ నిర్ణయం కారణంగా, మిగ్ -15, మొదట తక్కువ శక్తివంతమైన నేనే I తో ఎగిరింది, నాలుగు నెలల ముందు అందుబాటులో ఉంది, దీనికి కీలకమైన ప్రయోజనాన్ని ఇచ్చింది. [1] ఎయిర్క్రాఫ్ట్ 168 యొక్క మొదటి ఫ్లైట్ ఏప్రిల్ 22, 1948 న, I. E. ఫెడోరోవ్ నియంత్రణల వద్ద ఉంది. ఫిబ్రవరి 19, 1949 వరకు ట్రయల్స్ కొనసాగాయి, అధిక ఎత్తులో ఉన్న ఫిరంగులను పరీక్షించడం వల్ల పందిరి కూలిపోవడానికి కారణమైంది, ఫలితంగా దాదాపు ప్రాణాంతక ప్రమాదం ఉంది. చివరికి, లావోచ్కిన్ ఫైటర్ పోటీ చేసే MIG-15 చేతిలో ఓడిపోయింది. మరో 168 ఉత్పన్నం లా -176, డిసెంబర్ 26, 1948 న సూపర్సోనిక్ ఫ్లైట్ (నిస్సార డైవ్‌లో) సాధించిన మొదటి సోవియట్ విమానం. [1] రోల్స్ రాయిస్ డెర్వెంట్ చేత శక్తినిచ్చే ఈ విమానం యొక్క స్కేల్డ్ డౌన్ వెర్షన్, ఎయిర్క్రాఫ్ట్ 174 గా ఉత్పత్తి చేయబడింది, ఉత్పత్తి యొక్క ప్రోటోటైప్ LA-15, ఇది బాగా ఇష్టపడింది మరియు ఉన్నతమైన పనితీరును కలిగి ఉన్నప్పటికీ, మిగ్ కంటే భారీగా ఉత్పత్తి చేయడం చాలా ఖరీదైనది మరియు కష్టం. -15. [1] లావోచ్కిన్స్ నుండి డేటా చివరి జెట్స్ [1] సాధారణ లక్షణాలు పనితీరు ఆయుధాలు పోల్చదగిన పాత్ర, కాన్ఫిగరేషన్ మరియు ERA సంబంధిత జాబితాల విమానం</v>
      </c>
      <c r="E49" s="1" t="s">
        <v>141</v>
      </c>
      <c r="F49" s="1" t="str">
        <f>IFERROR(__xludf.DUMMYFUNCTION("GOOGLETRANSLATE(E:E, ""en"", ""te"")"),"యుద్ధ")</f>
        <v>యుద్ధ</v>
      </c>
      <c r="G49" s="1" t="s">
        <v>484</v>
      </c>
      <c r="H49" s="1" t="str">
        <f>IFERROR(__xludf.DUMMYFUNCTION("GOOGLETRANSLATE(G:G, ""en"", ""te"")"),"లావోచ్కిన్")</f>
        <v>లావోచ్కిన్</v>
      </c>
      <c r="M49" s="1" t="s">
        <v>1041</v>
      </c>
      <c r="O49" s="1">
        <v>1.0</v>
      </c>
      <c r="P49" s="1" t="s">
        <v>1042</v>
      </c>
      <c r="Q49" s="1">
        <v>1.0</v>
      </c>
      <c r="R49" s="1" t="s">
        <v>793</v>
      </c>
      <c r="S49" s="1" t="s">
        <v>1043</v>
      </c>
      <c r="U49" s="1" t="s">
        <v>1044</v>
      </c>
      <c r="V49" s="1" t="s">
        <v>1045</v>
      </c>
      <c r="W49" s="1" t="s">
        <v>1046</v>
      </c>
      <c r="X49" s="1" t="s">
        <v>1047</v>
      </c>
      <c r="Y49" s="1" t="s">
        <v>1048</v>
      </c>
      <c r="Z49" s="1" t="s">
        <v>1049</v>
      </c>
      <c r="AA49" s="1" t="s">
        <v>1050</v>
      </c>
      <c r="AF49" s="1" t="s">
        <v>501</v>
      </c>
      <c r="AG49" s="1" t="s">
        <v>502</v>
      </c>
      <c r="AL49" s="1" t="s">
        <v>1051</v>
      </c>
      <c r="AN49" s="1" t="s">
        <v>505</v>
      </c>
      <c r="AO49" s="1" t="s">
        <v>1052</v>
      </c>
      <c r="AP49" s="1" t="s">
        <v>1053</v>
      </c>
      <c r="AZ49" s="1">
        <v>5.0</v>
      </c>
      <c r="BG49" s="1">
        <v>0.49</v>
      </c>
      <c r="BT49" s="1" t="s">
        <v>1054</v>
      </c>
      <c r="BZ49" s="2" t="s">
        <v>1055</v>
      </c>
    </row>
    <row r="50">
      <c r="A50" s="1" t="s">
        <v>1056</v>
      </c>
      <c r="B50" s="1" t="str">
        <f>IFERROR(__xludf.DUMMYFUNCTION("GOOGLETRANSLATE(A:A, ""en"", ""te"")"),"కల్వర్ PQ-14 క్యాడెట్")</f>
        <v>కల్వర్ PQ-14 క్యాడెట్</v>
      </c>
      <c r="C50" s="1" t="s">
        <v>1057</v>
      </c>
      <c r="D50" s="1" t="str">
        <f>IFERROR(__xludf.DUMMYFUNCTION("GOOGLETRANSLATE(C:C, ""en"", ""te"")"),"కల్వర్ PQ-14 క్యాడెట్ అనేది కుల్వర్ LFA క్యాడెట్ యొక్క సవరించిన వెర్షన్, ఇది టార్గెట్ డ్రోన్‌గా ఉపయోగించబడుతుంది. 1940 లో, యు.ఎస్. ఆర్మీ ఎయిర్ కార్ప్స్ రేడియో-నియంత్రిత టార్గెట్ డ్రోన్ కోసం ఎయిర్‌క్రాఫ్ట్ యాంటీ-ఫిరంగి గన్నర్‌లకు శిక్షణ ఇవ్వడానికి ఒక అవసరా"&amp;"న్ని పెంచింది. టార్గెట్ డ్రోన్‌ల శ్రేణిలో మొట్టమొదటి విమానం కల్వర్ ఎల్‌ఎఫ్‌ఎ క్యాడెట్ యొక్క మార్పు, ఇది చివరికి రెండవ ప్రపంచ యుద్ధం మరియు అంతకు మించి ఉపయోగించిన PQ-14 సిరీస్‌కు దారితీసింది. కల్వర్ తన పౌర మోడల్ LFA క్యాడెట్ యొక్క మార్పును ప్రతిపాదించాడు, ద"&amp;"ీనిని సైన్యం PQ-8 గా కొనుగోలు చేసింది. PQ-8 యొక్క విజయం ""NRD"" అభివృద్ధికి దారితీసింది; ఒకే PQ-8 ను కొత్త కాన్ఫిగరేషన్‌కు మార్చారు మరియు USAAF చే XPQ-14 గా పరీక్షించబడింది. PQ-8 కన్నా పెద్దది మరియు వేగంగా, PQ-14 కూడా ముడుచుకునే ల్యాండింగ్ గేర్ మరియు ఫ్యూ"&amp;"జ్‌లేజ్, రెక్కలు మరియు తోక భాగాలను ఒత్తిడితో కూడిన ప్లైవుడ్ చర్మంతో కలిగి ఉంది. ఈ నమూనా తరువాత YPQ-14A సేవా పరీక్షా విమానం మరియు 1,348 PQ-14A ఉత్పత్తి నమూనాలు ఉన్నాయి. తరువాతి వాటిలో, 1,198 ను యుఎస్ నేవీకి బదిలీ చేశారు, ఇది వాటిని టిడి 2 సి -1 గా నిర్ణయాత"&amp;"్మక ఆకర్షణీయం కాని పేరు టర్కీతో నియమించింది. YPQ-14B కొంచెం భారీ వేరియంట్; ఉత్పత్తి PQ-14B కి మారడానికి ముందు మొత్తం 25 మంది ఉత్పత్తి చేయబడ్డాయి. మొత్తం 594 PQ-14B లు USAAF కొరకు టార్గెట్ డ్రోన్లుగా పనిచేశాయి. ఒకే PQ-14B O-300-9 ఇంజిన్ మరియు నియమించబడిన X"&amp;"PQ-14C ను ఉపయోగించటానికి మార్చబడింది. రెండవ ప్రపంచ యుద్ధం తరువాత, కల్వర్ కంపెనీ వారి మోడల్ V లైట్ ఎయిర్క్రాఫ్ట్ నుండి XPQ-15 ను అభివృద్ధి చేసింది. నలుగురు మాత్రమే పంపిణీ చేసిన తరువాత, 1946 లో కంపెనీ దివాళా తీసింది. XPQ-14 మొట్టమొదట 1942 లో ఎగురవేయబడింది మ"&amp;"రియు కొద్దిసేపటి తరువాత శిక్షణా విభాగాలలో స్వీకరించబడింది. ఈ విమానం మానవరహితంగా ఎగిరింది, రేడియో చేత నియంత్రించబడుతుంది, కాని ఫెర్రీ విమానాల కోసం పైలట్ చేత ఎగురవేయబడింది, ఆ ప్రయోజనం కోసం వ్యవస్థాపించిన మూలాధార నియంత్రణ ప్యానెల్ను ఉపయోగించుకుంది మరియు వారి"&amp;" పారాచూట్లను సీటుగా ఉపయోగిస్తుంది. నిశ్శబ్దంగా మరియు ఎగరడం సులభం, విమానం ప్రకాశవంతమైన ఎరుపు లక్ష్య రంగు పథకంలో పూర్తయింది, అయితే కార్యాచరణ, వెండి లేదా ఎరుపు ముగింపు వర్తించబడింది. పైలట్ లేకుండా వారిని ""మదర్ షిప్"" విమానం నుండి ఎగరారు. సాధారణ తల్లి ఓడ బీచ"&amp;"్ సి -45. వారి చిన్న జీవితకాలం ఉన్నప్పటికీ, విమానం బాగా ప్రదర్శించబడింది మరియు ఫ్రాంక్లిన్ ఇంజిన్ ""ఇబ్బంది లేనిది"" గా పరిగణించబడింది. [1] ఆర్మీ యాంటీ-ఎయిర్‌క్రాఫ్ట్ గన్నర్స్ చేత కల్వర్ టార్గెట్ విమానాలు చాలావరకు ""ఆకాశం నుండి బయటపడ్డాయి"", కాని డజను లేద"&amp;"ా అంతకంటే ఎక్కువ మంది ప్రాణాలతో బయటపడ్డారు మరియు 1950 తరువాత మించిపోయారు. వినోద విమానంగా ఎగిరింది, వారి కొత్త యజమానులు ఈ విమానం అద్భుతమైన పనితీరును కలిగి ఉందని కనుగొన్నారు. మోర్మిల్లో నుండి డేటా. [11] సాధారణ లక్షణాలు పనితీరు సంబంధిత అభివృద్ధి")</f>
        <v>కల్వర్ PQ-14 క్యాడెట్ అనేది కుల్వర్ LFA క్యాడెట్ యొక్క సవరించిన వెర్షన్, ఇది టార్గెట్ డ్రోన్‌గా ఉపయోగించబడుతుంది. 1940 లో, యు.ఎస్. ఆర్మీ ఎయిర్ కార్ప్స్ రేడియో-నియంత్రిత టార్గెట్ డ్రోన్ కోసం ఎయిర్‌క్రాఫ్ట్ యాంటీ-ఫిరంగి గన్నర్‌లకు శిక్షణ ఇవ్వడానికి ఒక అవసరాన్ని పెంచింది. టార్గెట్ డ్రోన్‌ల శ్రేణిలో మొట్టమొదటి విమానం కల్వర్ ఎల్‌ఎఫ్‌ఎ క్యాడెట్ యొక్క మార్పు, ఇది చివరికి రెండవ ప్రపంచ యుద్ధం మరియు అంతకు మించి ఉపయోగించిన PQ-14 సిరీస్‌కు దారితీసింది. కల్వర్ తన పౌర మోడల్ LFA క్యాడెట్ యొక్క మార్పును ప్రతిపాదించాడు, దీనిని సైన్యం PQ-8 గా కొనుగోలు చేసింది. PQ-8 యొక్క విజయం "NRD" అభివృద్ధికి దారితీసింది; ఒకే PQ-8 ను కొత్త కాన్ఫిగరేషన్‌కు మార్చారు మరియు USAAF చే XPQ-14 గా పరీక్షించబడింది. PQ-8 కన్నా పెద్దది మరియు వేగంగా, PQ-14 కూడా ముడుచుకునే ల్యాండింగ్ గేర్ మరియు ఫ్యూజ్‌లేజ్, రెక్కలు మరియు తోక భాగాలను ఒత్తిడితో కూడిన ప్లైవుడ్ చర్మంతో కలిగి ఉంది. ఈ నమూనా తరువాత YPQ-14A సేవా పరీక్షా విమానం మరియు 1,348 PQ-14A ఉత్పత్తి నమూనాలు ఉన్నాయి. తరువాతి వాటిలో, 1,198 ను యుఎస్ నేవీకి బదిలీ చేశారు, ఇది వాటిని టిడి 2 సి -1 గా నిర్ణయాత్మక ఆకర్షణీయం కాని పేరు టర్కీతో నియమించింది. YPQ-14B కొంచెం భారీ వేరియంట్; ఉత్పత్తి PQ-14B కి మారడానికి ముందు మొత్తం 25 మంది ఉత్పత్తి చేయబడ్డాయి. మొత్తం 594 PQ-14B లు USAAF కొరకు టార్గెట్ డ్రోన్లుగా పనిచేశాయి. ఒకే PQ-14B O-300-9 ఇంజిన్ మరియు నియమించబడిన XPQ-14C ను ఉపయోగించటానికి మార్చబడింది. రెండవ ప్రపంచ యుద్ధం తరువాత, కల్వర్ కంపెనీ వారి మోడల్ V లైట్ ఎయిర్క్రాఫ్ట్ నుండి XPQ-15 ను అభివృద్ధి చేసింది. నలుగురు మాత్రమే పంపిణీ చేసిన తరువాత, 1946 లో కంపెనీ దివాళా తీసింది. XPQ-14 మొట్టమొదట 1942 లో ఎగురవేయబడింది మరియు కొద్దిసేపటి తరువాత శిక్షణా విభాగాలలో స్వీకరించబడింది. ఈ విమానం మానవరహితంగా ఎగిరింది, రేడియో చేత నియంత్రించబడుతుంది, కాని ఫెర్రీ విమానాల కోసం పైలట్ చేత ఎగురవేయబడింది, ఆ ప్రయోజనం కోసం వ్యవస్థాపించిన మూలాధార నియంత్రణ ప్యానెల్ను ఉపయోగించుకుంది మరియు వారి పారాచూట్లను సీటుగా ఉపయోగిస్తుంది. నిశ్శబ్దంగా మరియు ఎగరడం సులభం, విమానం ప్రకాశవంతమైన ఎరుపు లక్ష్య రంగు పథకంలో పూర్తయింది, అయితే కార్యాచరణ, వెండి లేదా ఎరుపు ముగింపు వర్తించబడింది. పైలట్ లేకుండా వారిని "మదర్ షిప్" విమానం నుండి ఎగరారు. సాధారణ తల్లి ఓడ బీచ్ సి -45. వారి చిన్న జీవితకాలం ఉన్నప్పటికీ, విమానం బాగా ప్రదర్శించబడింది మరియు ఫ్రాంక్లిన్ ఇంజిన్ "ఇబ్బంది లేనిది" గా పరిగణించబడింది. [1] ఆర్మీ యాంటీ-ఎయిర్‌క్రాఫ్ట్ గన్నర్స్ చేత కల్వర్ టార్గెట్ విమానాలు చాలావరకు "ఆకాశం నుండి బయటపడ్డాయి", కాని డజను లేదా అంతకంటే ఎక్కువ మంది ప్రాణాలతో బయటపడ్డారు మరియు 1950 తరువాత మించిపోయారు. వినోద విమానంగా ఎగిరింది, వారి కొత్త యజమానులు ఈ విమానం అద్భుతమైన పనితీరును కలిగి ఉందని కనుగొన్నారు. మోర్మిల్లో నుండి డేటా. [11] సాధారణ లక్షణాలు పనితీరు సంబంధిత అభివృద్ధి</v>
      </c>
      <c r="E50" s="1" t="s">
        <v>1058</v>
      </c>
      <c r="F50" s="1" t="str">
        <f>IFERROR(__xludf.DUMMYFUNCTION("GOOGLETRANSLATE(E:E, ""en"", ""te"")"),"టార్గెట్ డ్రోన్")</f>
        <v>టార్గెట్ డ్రోన్</v>
      </c>
      <c r="G50" s="1" t="s">
        <v>1059</v>
      </c>
      <c r="H50" s="1" t="str">
        <f>IFERROR(__xludf.DUMMYFUNCTION("GOOGLETRANSLATE(G:G, ""en"", ""te"")"),"కల్వర్ ఎయిర్క్రాఫ్ట్ కంపెనీ")</f>
        <v>కల్వర్ ఎయిర్క్రాఫ్ట్ కంపెనీ</v>
      </c>
      <c r="I50" s="1" t="s">
        <v>1060</v>
      </c>
      <c r="J50" s="1" t="s">
        <v>1061</v>
      </c>
      <c r="K50" s="1" t="str">
        <f>IFERROR(__xludf.DUMMYFUNCTION("GOOGLETRANSLATE(J:J, ""en"", ""te"")"),"ఆల్బర్ట్ మూనీ")</f>
        <v>ఆల్బర్ట్ మూనీ</v>
      </c>
      <c r="L50" s="1" t="s">
        <v>1062</v>
      </c>
      <c r="N50" s="1">
        <v>1942.0</v>
      </c>
      <c r="O50" s="7">
        <v>2043.0</v>
      </c>
      <c r="Q50" s="1" t="s">
        <v>980</v>
      </c>
      <c r="R50" s="1" t="s">
        <v>1063</v>
      </c>
      <c r="S50" s="1" t="s">
        <v>1064</v>
      </c>
      <c r="T50" s="1" t="s">
        <v>1065</v>
      </c>
      <c r="W50" s="1" t="s">
        <v>1066</v>
      </c>
      <c r="X50" s="1" t="s">
        <v>1067</v>
      </c>
      <c r="Y50" s="1" t="s">
        <v>1068</v>
      </c>
      <c r="Z50" s="1" t="s">
        <v>1069</v>
      </c>
      <c r="AA50" s="1" t="s">
        <v>1070</v>
      </c>
      <c r="AB50" s="1" t="s">
        <v>1071</v>
      </c>
      <c r="AF50" s="1" t="s">
        <v>1072</v>
      </c>
      <c r="AG50" s="1" t="s">
        <v>1073</v>
      </c>
      <c r="AQ50" s="1">
        <v>1950.0</v>
      </c>
      <c r="AS50" s="1" t="s">
        <v>1074</v>
      </c>
      <c r="AU50" s="2" t="s">
        <v>1075</v>
      </c>
      <c r="AV50" s="1" t="s">
        <v>1076</v>
      </c>
      <c r="AW50" s="1" t="s">
        <v>1077</v>
      </c>
      <c r="BS50" s="1" t="s">
        <v>1078</v>
      </c>
      <c r="BU50" s="2" t="s">
        <v>1079</v>
      </c>
    </row>
    <row r="51">
      <c r="A51" s="1" t="s">
        <v>1080</v>
      </c>
      <c r="B51" s="1" t="str">
        <f>IFERROR(__xludf.DUMMYFUNCTION("GOOGLETRANSLATE(A:A, ""en"", ""te"")"),"కవాసాకి కి -96")</f>
        <v>కవాసాకి కి -96</v>
      </c>
      <c r="C51" s="1" t="s">
        <v>1081</v>
      </c>
      <c r="D51" s="1" t="str">
        <f>IFERROR(__xludf.DUMMYFUNCTION("GOOGLETRANSLATE(C:C, ""en"", ""te"")"),"కవాసాకి కి -96 జపనీస్ సింగిల్ సీటు, రెండవ ప్రపంచ యుద్ధం యొక్క జంట-ఇంజిన్ హెవీ ఫైటర్. ఇది ఇంపీరియల్ జపనీస్ ఆర్మీ ఎయిర్ సర్వీస్ యొక్క కవాసాకి కి -45 లను భర్తీ చేయడానికి ఉద్దేశించబడింది. అయినప్పటికీ, ఇది స్వీకరించబడలేదు మరియు మూడు ప్రోటోటైప్‌లు మాత్రమే నిర్మ"&amp;"ించబడ్డాయి. కవాసాకి కి -45 యొక్క విజయం కవాసాకి ఆగష్టు 1942 లో కవాసాకి యొక్క సొంత అధికారంలో అభివృద్ధి చెందిన సంస్కరణ అభివృద్ధిని ప్రారంభించడానికి దారితీసింది. [1] KI-45 మాదిరిగా, ప్రతిపాదిత డిజైన్ రెండు-సీట్ల, జంట-ఇంజిన్ ఫైటర్, కానీ పెద్దది మరియు మరింత శక్"&amp;"తివంతమైన ఇంజిన్లను ఉపయోగిస్తుంది. డిసెంబర్ 1942 లో, కోకు హోంబు (ఇంపీరియల్ జపనీస్ ఆర్మీ ఏవియేషన్ బ్యూరో) ఆసక్తిని చూపించింది, కాని కవాసకిని విమానం సింగిల్-సీట్ ఫైటర్స్ గా పూర్తి చేయమని కోరింది. [1] ఉత్పత్తి చేయబడినప్పుడు మార్చబడిన మొదటి నమూనా మరియు రెండు స"&amp;"ీట్ల కోసం ఉద్దేశించిన పెద్ద కాక్‌పిట్ పందిరిని నిలుపుకుంది, సెప్టెంబర్ 1943 లో ప్రయాణించింది. మిగిలిన రెండు ప్రోటోటైప్‌లు ప్రారంభం నుండి సింగిల్-సీటర్లుగా నిర్మించబడ్డాయి మరియు చిన్న పందిరితో అమర్చబడ్డాయి. [[(చేర్చుట పనితీరు అంచనాలను మించి, అద్భుతమైన నిర్"&amp;"వహణను ప్రదర్శించినప్పటికీ, సైన్యం యొక్క అవసరాలు తిరిగి రెండు సీట్ల ఫైటర్‌గా మారాయి, [3] కాబట్టి KI-96 యొక్క మరింత అభివృద్ధి ఆగిపోయింది. KI-96 యొక్క రెక్కలు మరియు తోక యూనిట్ అయితే KI-102 రెండు-సీట్ల ఫైటర్ యొక్క నిర్మాణంలో భాగం అవుతుంది. [3] [4] రెండవ ప్రపం"&amp;"చ యుద్ధం యొక్క యుద్ధ విమానాల నుండి డేటా - ఫైటర్స్ - వాల్యూమ్. 3;")</f>
        <v>కవాసాకి కి -96 జపనీస్ సింగిల్ సీటు, రెండవ ప్రపంచ యుద్ధం యొక్క జంట-ఇంజిన్ హెవీ ఫైటర్. ఇది ఇంపీరియల్ జపనీస్ ఆర్మీ ఎయిర్ సర్వీస్ యొక్క కవాసాకి కి -45 లను భర్తీ చేయడానికి ఉద్దేశించబడింది. అయినప్పటికీ, ఇది స్వీకరించబడలేదు మరియు మూడు ప్రోటోటైప్‌లు మాత్రమే నిర్మించబడ్డాయి. కవాసాకి కి -45 యొక్క విజయం కవాసాకి ఆగష్టు 1942 లో కవాసాకి యొక్క సొంత అధికారంలో అభివృద్ధి చెందిన సంస్కరణ అభివృద్ధిని ప్రారంభించడానికి దారితీసింది. [1] KI-45 మాదిరిగా, ప్రతిపాదిత డిజైన్ రెండు-సీట్ల, జంట-ఇంజిన్ ఫైటర్, కానీ పెద్దది మరియు మరింత శక్తివంతమైన ఇంజిన్లను ఉపయోగిస్తుంది. డిసెంబర్ 1942 లో, కోకు హోంబు (ఇంపీరియల్ జపనీస్ ఆర్మీ ఏవియేషన్ బ్యూరో) ఆసక్తిని చూపించింది, కాని కవాసకిని విమానం సింగిల్-సీట్ ఫైటర్స్ గా పూర్తి చేయమని కోరింది. [1] ఉత్పత్తి చేయబడినప్పుడు మార్చబడిన మొదటి నమూనా మరియు రెండు సీట్ల కోసం ఉద్దేశించిన పెద్ద కాక్‌పిట్ పందిరిని నిలుపుకుంది, సెప్టెంబర్ 1943 లో ప్రయాణించింది. మిగిలిన రెండు ప్రోటోటైప్‌లు ప్రారంభం నుండి సింగిల్-సీటర్లుగా నిర్మించబడ్డాయి మరియు చిన్న పందిరితో అమర్చబడ్డాయి. [[(చేర్చుట పనితీరు అంచనాలను మించి, అద్భుతమైన నిర్వహణను ప్రదర్శించినప్పటికీ, సైన్యం యొక్క అవసరాలు తిరిగి రెండు సీట్ల ఫైటర్‌గా మారాయి, [3] కాబట్టి KI-96 యొక్క మరింత అభివృద్ధి ఆగిపోయింది. KI-96 యొక్క రెక్కలు మరియు తోక యూనిట్ అయితే KI-102 రెండు-సీట్ల ఫైటర్ యొక్క నిర్మాణంలో భాగం అవుతుంది. [3] [4] రెండవ ప్రపంచ యుద్ధం యొక్క యుద్ధ విమానాల నుండి డేటా - ఫైటర్స్ - వాల్యూమ్. 3;</v>
      </c>
      <c r="E51" s="1" t="s">
        <v>1082</v>
      </c>
      <c r="F51" s="1" t="str">
        <f>IFERROR(__xludf.DUMMYFUNCTION("GOOGLETRANSLATE(E:E, ""en"", ""te"")"),"ట్విన్ ఇంజిన్ హెవీ ఫైటర్")</f>
        <v>ట్విన్ ఇంజిన్ హెవీ ఫైటర్</v>
      </c>
      <c r="G51" s="1" t="s">
        <v>1083</v>
      </c>
      <c r="H51" s="1" t="str">
        <f>IFERROR(__xludf.DUMMYFUNCTION("GOOGLETRANSLATE(G:G, ""en"", ""te"")"),"కవాసకి కోకాకి కోగీ K.K.")</f>
        <v>కవాసకి కోకాకి కోగీ K.K.</v>
      </c>
      <c r="I51" s="1" t="s">
        <v>1084</v>
      </c>
      <c r="M51" s="3">
        <v>15950.0</v>
      </c>
      <c r="O51" s="1">
        <v>3.0</v>
      </c>
      <c r="Q51" s="1">
        <v>1.0</v>
      </c>
      <c r="R51" s="1" t="s">
        <v>1085</v>
      </c>
      <c r="S51" s="1" t="s">
        <v>1086</v>
      </c>
      <c r="T51" s="1" t="s">
        <v>1087</v>
      </c>
      <c r="U51" s="1" t="s">
        <v>1088</v>
      </c>
      <c r="V51" s="1" t="s">
        <v>1089</v>
      </c>
      <c r="W51" s="1" t="s">
        <v>1090</v>
      </c>
      <c r="X51" s="1" t="s">
        <v>1091</v>
      </c>
      <c r="Y51" s="1" t="s">
        <v>1092</v>
      </c>
      <c r="AA51" s="1" t="s">
        <v>1093</v>
      </c>
      <c r="AB51" s="1" t="s">
        <v>1094</v>
      </c>
      <c r="AF51" s="1" t="s">
        <v>1095</v>
      </c>
      <c r="AG51" s="1" t="s">
        <v>1096</v>
      </c>
      <c r="AH51" s="1" t="s">
        <v>1097</v>
      </c>
      <c r="AI51" s="1" t="s">
        <v>1098</v>
      </c>
      <c r="AK51" s="1" t="s">
        <v>1099</v>
      </c>
      <c r="AM51" s="1" t="s">
        <v>1100</v>
      </c>
      <c r="AN51" s="1" t="s">
        <v>1101</v>
      </c>
      <c r="AP51" s="1" t="s">
        <v>1102</v>
      </c>
      <c r="BA51" s="1" t="s">
        <v>277</v>
      </c>
      <c r="BR51" s="1" t="s">
        <v>1103</v>
      </c>
      <c r="BS51" s="1" t="s">
        <v>1104</v>
      </c>
      <c r="BT51" s="2" t="s">
        <v>1105</v>
      </c>
      <c r="BV51" s="1" t="s">
        <v>1106</v>
      </c>
    </row>
    <row r="52">
      <c r="A52" s="1" t="s">
        <v>1107</v>
      </c>
      <c r="B52" s="1" t="str">
        <f>IFERROR(__xludf.DUMMYFUNCTION("GOOGLETRANSLATE(A:A, ""en"", ""te"")"),"ఫీసెలర్ ఫై 157")</f>
        <v>ఫీసెలర్ ఫై 157</v>
      </c>
      <c r="C52" s="1" t="s">
        <v>1108</v>
      </c>
      <c r="D52" s="1" t="str">
        <f>IFERROR(__xludf.DUMMYFUNCTION("GOOGLETRANSLATE(C:C, ""en"", ""te"")"),"రేడియో-నియంత్రిత, పూర్తి-పరిమాణ యాంటీ-ఎయిర్‌క్రాఫ్ట్ లక్ష్యాన్ని అభివృద్ధి చేయడంలో ఫీయిస్‌లెర్ FI 157 విజయవంతం కాని ప్రయత్నం. 1937 లో, రీచ్సలుఫ్ట్ఫహ్ర్ట్మిస్టెరియం (ఆర్‌ఎల్‌ఎం) రేడియో నియంత్రిత యాంటీ-ఎయిర్‌క్రాఫ్ట్ టార్గెట్ డ్రోన్‌ను ఉత్పత్తి చేయడానికి ఫీ"&amp;"జిలర్‌ను బారిన పడ్డారు. ఫలితంగా వచ్చిన FI 157 పూర్తిగా చెక్క నిర్మాణం యొక్క తక్కువ-వింగ్ మోనోప్లేన్ మరియు విడుదలయ్యే ముందు బాంబర్ క్రింద తీసుకువెళ్ళబడింది. పరీక్ష సమయంలో మూడు ప్రోటోటైప్‌లు క్రాష్ అయ్యాయి; రిమోట్ మార్గదర్శకత్వాన్ని పరిశోధించడానికి FI 158 గ"&amp;"ా నియమించబడిన మనుషుల సంస్కరణ యొక్క ఒకే ఉదాహరణ నిర్మించబడింది. [1] [2] [3] సాధారణ లక్షణాల నుండి డేటా పనితీరు సంబంధిత అభివృద్ధి")</f>
        <v>రేడియో-నియంత్రిత, పూర్తి-పరిమాణ యాంటీ-ఎయిర్‌క్రాఫ్ట్ లక్ష్యాన్ని అభివృద్ధి చేయడంలో ఫీయిస్‌లెర్ FI 157 విజయవంతం కాని ప్రయత్నం. 1937 లో, రీచ్సలుఫ్ట్ఫహ్ర్ట్మిస్టెరియం (ఆర్‌ఎల్‌ఎం) రేడియో నియంత్రిత యాంటీ-ఎయిర్‌క్రాఫ్ట్ టార్గెట్ డ్రోన్‌ను ఉత్పత్తి చేయడానికి ఫీజిలర్‌ను బారిన పడ్డారు. ఫలితంగా వచ్చిన FI 157 పూర్తిగా చెక్క నిర్మాణం యొక్క తక్కువ-వింగ్ మోనోప్లేన్ మరియు విడుదలయ్యే ముందు బాంబర్ క్రింద తీసుకువెళ్ళబడింది. పరీక్ష సమయంలో మూడు ప్రోటోటైప్‌లు క్రాష్ అయ్యాయి; రిమోట్ మార్గదర్శకత్వాన్ని పరిశోధించడానికి FI 158 గా నియమించబడిన మనుషుల సంస్కరణ యొక్క ఒకే ఉదాహరణ నిర్మించబడింది. [1] [2] [3] సాధారణ లక్షణాల నుండి డేటా పనితీరు సంబంధిత అభివృద్ధి</v>
      </c>
      <c r="E52" s="1" t="s">
        <v>1109</v>
      </c>
      <c r="F52" s="1" t="str">
        <f>IFERROR(__xludf.DUMMYFUNCTION("GOOGLETRANSLATE(E:E, ""en"", ""te"")"),"మానవరహిత విమాన నిరోధక యాంటీ-ఎయిర్‌క్రాఫ్ట్ టార్గెట్ డ్రోన్")</f>
        <v>మానవరహిత విమాన నిరోధక యాంటీ-ఎయిర్‌క్రాఫ్ట్ టార్గెట్ డ్రోన్</v>
      </c>
      <c r="G52" s="1" t="s">
        <v>1110</v>
      </c>
      <c r="H52" s="1" t="str">
        <f>IFERROR(__xludf.DUMMYFUNCTION("GOOGLETRANSLATE(G:G, ""en"", ""te"")"),"ఫీజిలర్")</f>
        <v>ఫీజిలర్</v>
      </c>
      <c r="I52" s="2" t="s">
        <v>1111</v>
      </c>
      <c r="M52" s="1">
        <v>1937.0</v>
      </c>
      <c r="O52" s="1" t="s">
        <v>1112</v>
      </c>
      <c r="R52" s="1" t="s">
        <v>1113</v>
      </c>
      <c r="S52" s="1" t="s">
        <v>1114</v>
      </c>
      <c r="U52" s="1" t="s">
        <v>1115</v>
      </c>
      <c r="V52" s="1" t="s">
        <v>1116</v>
      </c>
      <c r="W52" s="1" t="s">
        <v>1117</v>
      </c>
      <c r="X52" s="1" t="s">
        <v>1118</v>
      </c>
      <c r="Y52" s="1" t="s">
        <v>1119</v>
      </c>
      <c r="Z52" s="1" t="s">
        <v>1120</v>
      </c>
      <c r="AB52" s="1" t="s">
        <v>1121</v>
      </c>
      <c r="CA52" s="2" t="s">
        <v>1122</v>
      </c>
    </row>
    <row r="53">
      <c r="A53" s="1" t="s">
        <v>1123</v>
      </c>
      <c r="B53" s="1" t="str">
        <f>IFERROR(__xludf.DUMMYFUNCTION("GOOGLETRANSLATE(A:A, ""en"", ""te"")"),"కర్టిస్ XF14C")</f>
        <v>కర్టిస్ XF14C</v>
      </c>
      <c r="C53" s="1" t="s">
        <v>1124</v>
      </c>
      <c r="D53" s="1" t="str">
        <f>IFERROR(__xludf.DUMMYFUNCTION("GOOGLETRANSLATE(C:C, ""en"", ""te"")"),"కర్టిస్ XF14C ఒక అమెరికన్ నావల్ ఫైటర్ విమానం. కొత్త షిప్‌బోర్డ్ హై-పెర్ఫార్మెన్స్ ఫైటర్ విమానాలను రూపొందించడానికి 1941 లో అమెరికా నేవీ చేసిన అభ్యర్థనకు ప్రతిస్పందనగా దీనిని కర్టిస్-రైట్ అభివృద్ధి చేసింది. 1941 లో, యుఎస్ నేవీ మెరుగైన పనితీరు గల క్యారియర్-ఆ"&amp;"ధారిత ఫైటర్ ప్లేన్‌ను అభ్యర్థించింది, ప్రతిపాదిత అధిక పనితీరు గల 24-సిలిండర్ లిక్విడ్ కూల్డ్ లైమింగ్ XH-2470 హైపర్ ఇంజిన్ ద్వారా శక్తినివ్వాలని. ఇది నేవీకి అసాధారణమైన దశ, ఇది ఆ సమయానికి మొండిగా ఉంది, దాని విమానాలన్నీ ఎయిర్-కూల్డ్ రేడియల్ ఇంజిన్లను ఉపయోగిస"&amp;"్తాయి. జూన్ 30, 1941 న, రెండు ప్రోటోటైప్ విమానాల కోసం ఒక ఒప్పందం, XF14C-1 ను నియమించింది, కర్టిస్-రైట్ కంపెనీకి ఇవ్వబడింది. అదే తేదీన సింగిల్-ఇంజిన్ ఎక్స్‌ఎఫ్ 6 ఎఫ్ -1 మరియు ట్విన్ ఇంజిన్ ఎక్స్‌ఎఫ్ 7 ఎఫ్ -1 కోసం గ్రుమ్మన్ ఎయిర్‌క్రాఫ్ట్ ఇంజనీరింగ్ కార్పొర"&amp;"ేషన్‌కు ప్రోటోటైప్ డెవలప్‌మెంట్ కాంట్రాక్టులు ఇవ్వబడ్డాయి, ఈ రెండూ ఎయిర్-కూల్డ్ ప్రాట్ &amp; విట్నీ ఆర్ -2800 డబుల్ వాస్ప్ రేడియల్ ఇంజిన్‌లను ఉపయోగిస్తాయి. అభివృద్ధి ప్రారంభంలో నేవీ మెరుగైన ఎత్తు పనితీరును అభ్యర్థించింది మరియు XH-2470 ఇంజిన్ అభివృద్ధిలో అసంతృ"&amp;"ప్తికరమైన పురోగతి దృష్ట్యా, కర్టిస్ కొత్త టర్బోచార్జ్డ్ రైట్ R-3350 డ్యూప్లెక్స్-సైక్లోన్ ఎయిర్-కూల్డ్ రేడియల్ ఇంజిన్ చుట్టూ విమానం యొక్క రూపకల్పనను స్వీకరించాడు . ఈ పద్దెనిమిది సిలిండర్ ట్విన్-రో రేడియల్ ఎయిర్-కూల్డ్ ఇంజిన్ మరియు మూడు బ్లేడెడ్ కాంట్రా-రొ"&amp;"టేటింగ్ ప్రొపెల్లర్లతో కూడిన విమానం XF14C-2 గా నియమించబడింది. XF14C-1 రద్దు చేయబడింది. అలాగే, సుమారు 40,000 అడుగుల (12,000 మీ) ఎత్తులో ఆపరేషన్ సమస్యలను చూస్తే, నేవీ మూడవ వెర్షన్‌పై పనిని ప్రారంభించింది, ఒత్తిడితో కూడిన కాక్‌పిట్‌తో XF14C-3 ని నియమించింది."&amp;" అంతిమంగా, XF14C-2 ప్రోటోటైప్ మాత్రమే పూర్తయింది, ఇది జూలై 1944 లో మొదటిసారిగా ఎగురుతుంది. అంతేకాక, XR-3350-16 ఇంజిన్ లభ్యతతో పనితీరు అంచనాలు మరియు ఆలస్యం తో నిరాశతో పాటు చాలా ఎక్కువ కోసం బాష్పీభవన వ్యూహాత్మక అవసరాన్ని ఎత్తు ఫైటర్ అభివృద్ధిని రద్దు చేయడాన"&amp;"ికి దారితీసింది. కర్టిస్ విమానాల నుండి డేటా 1907-1947 [1] సాధారణ లక్షణాలు పనితీరు ఆయుధాలు, కాన్ఫిగరేషన్ మరియు ERA సంబంధిత జాబితాల ఆయుధ విమానం")</f>
        <v>కర్టిస్ XF14C ఒక అమెరికన్ నావల్ ఫైటర్ విమానం. కొత్త షిప్‌బోర్డ్ హై-పెర్ఫార్మెన్స్ ఫైటర్ విమానాలను రూపొందించడానికి 1941 లో అమెరికా నేవీ చేసిన అభ్యర్థనకు ప్రతిస్పందనగా దీనిని కర్టిస్-రైట్ అభివృద్ధి చేసింది. 1941 లో, యుఎస్ నేవీ మెరుగైన పనితీరు గల క్యారియర్-ఆధారిత ఫైటర్ ప్లేన్‌ను అభ్యర్థించింది, ప్రతిపాదిత అధిక పనితీరు గల 24-సిలిండర్ లిక్విడ్ కూల్డ్ లైమింగ్ XH-2470 హైపర్ ఇంజిన్ ద్వారా శక్తినివ్వాలని. ఇది నేవీకి అసాధారణమైన దశ, ఇది ఆ సమయానికి మొండిగా ఉంది, దాని విమానాలన్నీ ఎయిర్-కూల్డ్ రేడియల్ ఇంజిన్లను ఉపయోగిస్తాయి. జూన్ 30, 1941 న, రెండు ప్రోటోటైప్ విమానాల కోసం ఒక ఒప్పందం, XF14C-1 ను నియమించింది, కర్టిస్-రైట్ కంపెనీకి ఇవ్వబడింది. అదే తేదీన సింగిల్-ఇంజిన్ ఎక్స్‌ఎఫ్ 6 ఎఫ్ -1 మరియు ట్విన్ ఇంజిన్ ఎక్స్‌ఎఫ్ 7 ఎఫ్ -1 కోసం గ్రుమ్మన్ ఎయిర్‌క్రాఫ్ట్ ఇంజనీరింగ్ కార్పొరేషన్‌కు ప్రోటోటైప్ డెవలప్‌మెంట్ కాంట్రాక్టులు ఇవ్వబడ్డాయి, ఈ రెండూ ఎయిర్-కూల్డ్ ప్రాట్ &amp; విట్నీ ఆర్ -2800 డబుల్ వాస్ప్ రేడియల్ ఇంజిన్‌లను ఉపయోగిస్తాయి. అభివృద్ధి ప్రారంభంలో నేవీ మెరుగైన ఎత్తు పనితీరును అభ్యర్థించింది మరియు XH-2470 ఇంజిన్ అభివృద్ధిలో అసంతృప్తికరమైన పురోగతి దృష్ట్యా, కర్టిస్ కొత్త టర్బోచార్జ్డ్ రైట్ R-3350 డ్యూప్లెక్స్-సైక్లోన్ ఎయిర్-కూల్డ్ రేడియల్ ఇంజిన్ చుట్టూ విమానం యొక్క రూపకల్పనను స్వీకరించాడు . ఈ పద్దెనిమిది సిలిండర్ ట్విన్-రో రేడియల్ ఎయిర్-కూల్డ్ ఇంజిన్ మరియు మూడు బ్లేడెడ్ కాంట్రా-రొటేటింగ్ ప్రొపెల్లర్లతో కూడిన విమానం XF14C-2 గా నియమించబడింది. XF14C-1 రద్దు చేయబడింది. అలాగే, సుమారు 40,000 అడుగుల (12,000 మీ) ఎత్తులో ఆపరేషన్ సమస్యలను చూస్తే, నేవీ మూడవ వెర్షన్‌పై పనిని ప్రారంభించింది, ఒత్తిడితో కూడిన కాక్‌పిట్‌తో XF14C-3 ని నియమించింది. అంతిమంగా, XF14C-2 ప్రోటోటైప్ మాత్రమే పూర్తయింది, ఇది జూలై 1944 లో మొదటిసారిగా ఎగురుతుంది. అంతేకాక, XR-3350-16 ఇంజిన్ లభ్యతతో పనితీరు అంచనాలు మరియు ఆలస్యం తో నిరాశతో పాటు చాలా ఎక్కువ కోసం బాష్పీభవన వ్యూహాత్మక అవసరాన్ని ఎత్తు ఫైటర్ అభివృద్ధిని రద్దు చేయడానికి దారితీసింది. కర్టిస్ విమానాల నుండి డేటా 1907-1947 [1] సాధారణ లక్షణాలు పనితీరు ఆయుధాలు, కాన్ఫిగరేషన్ మరియు ERA సంబంధిత జాబితాల ఆయుధ విమానం</v>
      </c>
      <c r="E53" s="1" t="s">
        <v>1125</v>
      </c>
      <c r="F53" s="1" t="str">
        <f>IFERROR(__xludf.DUMMYFUNCTION("GOOGLETRANSLATE(E:E, ""en"", ""te"")"),"క్యారియర్-ఆధారిత ఫైటర్")</f>
        <v>క్యారియర్-ఆధారిత ఫైటర్</v>
      </c>
      <c r="G53" s="1" t="s">
        <v>1126</v>
      </c>
      <c r="H53" s="1" t="str">
        <f>IFERROR(__xludf.DUMMYFUNCTION("GOOGLETRANSLATE(G:G, ""en"", ""te"")"),"కర్టిస్-రైట్")</f>
        <v>కర్టిస్-రైట్</v>
      </c>
      <c r="I53" s="2" t="s">
        <v>1127</v>
      </c>
      <c r="M53" s="3">
        <v>16254.0</v>
      </c>
      <c r="O53" s="1">
        <v>1.0</v>
      </c>
      <c r="Q53" s="1">
        <v>1.0</v>
      </c>
      <c r="R53" s="1" t="s">
        <v>1128</v>
      </c>
      <c r="S53" s="1" t="s">
        <v>1129</v>
      </c>
      <c r="T53" s="1" t="s">
        <v>1130</v>
      </c>
      <c r="U53" s="1" t="s">
        <v>1131</v>
      </c>
      <c r="V53" s="1" t="s">
        <v>1132</v>
      </c>
      <c r="W53" s="1" t="s">
        <v>1133</v>
      </c>
      <c r="X53" s="1" t="s">
        <v>1134</v>
      </c>
      <c r="Y53" s="1" t="s">
        <v>1135</v>
      </c>
      <c r="Z53" s="1" t="s">
        <v>1136</v>
      </c>
      <c r="AA53" s="1" t="s">
        <v>1137</v>
      </c>
      <c r="AB53" s="1" t="s">
        <v>1138</v>
      </c>
      <c r="AC53" s="1" t="s">
        <v>334</v>
      </c>
      <c r="AD53" s="1" t="s">
        <v>1139</v>
      </c>
      <c r="AE53" s="1" t="s">
        <v>1140</v>
      </c>
      <c r="AK53" s="1" t="s">
        <v>1141</v>
      </c>
      <c r="AL53" s="1" t="s">
        <v>1142</v>
      </c>
      <c r="AM53" s="1" t="s">
        <v>1143</v>
      </c>
      <c r="AN53" s="1" t="s">
        <v>397</v>
      </c>
      <c r="AS53" s="1" t="s">
        <v>1144</v>
      </c>
      <c r="BT53" s="2" t="s">
        <v>767</v>
      </c>
    </row>
    <row r="54">
      <c r="A54" s="1" t="s">
        <v>1145</v>
      </c>
      <c r="B54" s="1" t="str">
        <f>IFERROR(__xludf.DUMMYFUNCTION("GOOGLETRANSLATE(A:A, ""en"", ""te"")"),"ఫోకే-వుల్ఫ్ FW 159")</f>
        <v>ఫోకే-వుల్ఫ్ FW 159</v>
      </c>
      <c r="C54" s="1" t="s">
        <v>1146</v>
      </c>
      <c r="D54" s="1" t="str">
        <f>IFERROR(__xludf.DUMMYFUNCTION("GOOGLETRANSLATE(C:C, ""en"", ""te"")"),"ఫోల్కే-వుల్ఫ్ FW 159 1930 లలో ఒక ప్రయోగాత్మక జర్మన్ ఫైటర్, ఇది కర్ట్ ట్యాంక్ చేత రూపొందించబడింది, ఇది ఎప్పుడూ ఉత్పత్తికి చేరుకోలేదు, ఎందుకంటే ఇది HE 112 మరియు BF 109 ల కంటే తక్కువగా పరిగణించబడింది. ఇది ఫోకే-వేల్ఫ్ FW 56 యొక్క భారీ వేరియంట్, ముడుచుకునే ల్య"&amp;"ాండింగ్ గేర్ మరియు పరివేష్టిత కాక్‌పిట్ వంటి అనేక మెరుగుదలలతో. [1] ఫోకే-వుల్ఫ్ సంస్థ ఈ విమానం రోస్టంగ్స్‌ఫ్లగ్జ్యూగ్ IV (""సాయుధ విమానం IV"") 1934 ఫైటర్ పోటీకి నాలుగు ఎంట్రీలలో ఒకటిగా రూపొందించింది. దీని పారాసోల్ వింగ్ కాన్ఫిగరేషన్ సంస్థ యొక్క విజయవంతమైన "&amp;"ట్రైనర్ ఉత్పత్తి, ఫోల్కే-వుల్ఫ్ FW 56 స్టోస్సర్ మీద ఆధారపడింది మరియు ఇది జంకర్స్ జుమో 210 ఇంజిన్‌ను ఉపయోగించింది. ఈ విమానం పరివేష్టిత కాక్‌పిట్ మరియు వెనుకకు-రిట్వర్డ్ లివర్-యాక్షన్ సస్పెన్షన్ మెయిన్ క్యారేజీని కలిగి ఉంది, ఇది పూర్తిగా దిగువ ఫ్యూజ్‌లేజ్‌ల"&amp;"ోకి ఉపసంహరించుకుంది. ఈ విధానం సంక్లిష్టమైనది, పెళుసుగా మరియు అంతులేని సమస్యాత్మకం. మొట్టమొదటి నమూనా, FW-159 V1, 1935 వసంతకాలంలో సిద్ధంగా ఉంది, కాని ప్రధాన అండర్ క్యారేజ్ సరిగ్గా మోహరించడంలో విఫలమైన తరువాత అది క్రాష్-ల్యాండ్ అయినప్పుడు నాశనం చేయబడింది. రెం"&amp;"డవ నమూనా, V2, రీన్ఫోర్స్డ్ అండర్ క్యారేజ్ కలిగి ఉంది. సాధారణ విమాన లక్షణాలు మంచివి కాని ఆరోహణ రేటు మరియు మలుపు రేటు సంతృప్తికరంగా లేదు, మరియు పోటీలో విమానం దాని పోటీదారుల కంటే ఎక్కువ లాగబడింది, అరాడో AR 80, హీంకెల్ HE 112 మరియు మెసర్‌ష్మిట్ BF 109. పోటీ గ"&amp;"ెలిచింది బిఎఫ్ 109. [2] హిట్లర్ యొక్క లుఫ్ట్‌వాఫ్ నుండి డేటా [2] సాధారణ లక్షణాలు పనితీరు సంబంధిత అభివృద్ధి సంబంధిత జాబితాలు")</f>
        <v>ఫోల్కే-వుల్ఫ్ FW 159 1930 లలో ఒక ప్రయోగాత్మక జర్మన్ ఫైటర్, ఇది కర్ట్ ట్యాంక్ చేత రూపొందించబడింది, ఇది ఎప్పుడూ ఉత్పత్తికి చేరుకోలేదు, ఎందుకంటే ఇది HE 112 మరియు BF 109 ల కంటే తక్కువగా పరిగణించబడింది. ఇది ఫోకే-వేల్ఫ్ FW 56 యొక్క భారీ వేరియంట్, ముడుచుకునే ల్యాండింగ్ గేర్ మరియు పరివేష్టిత కాక్‌పిట్ వంటి అనేక మెరుగుదలలతో. [1] ఫోకే-వుల్ఫ్ సంస్థ ఈ విమానం రోస్టంగ్స్‌ఫ్లగ్జ్యూగ్ IV ("సాయుధ విమానం IV") 1934 ఫైటర్ పోటీకి నాలుగు ఎంట్రీలలో ఒకటిగా రూపొందించింది. దీని పారాసోల్ వింగ్ కాన్ఫిగరేషన్ సంస్థ యొక్క విజయవంతమైన ట్రైనర్ ఉత్పత్తి, ఫోల్కే-వుల్ఫ్ FW 56 స్టోస్సర్ మీద ఆధారపడింది మరియు ఇది జంకర్స్ జుమో 210 ఇంజిన్‌ను ఉపయోగించింది. ఈ విమానం పరివేష్టిత కాక్‌పిట్ మరియు వెనుకకు-రిట్వర్డ్ లివర్-యాక్షన్ సస్పెన్షన్ మెయిన్ క్యారేజీని కలిగి ఉంది, ఇది పూర్తిగా దిగువ ఫ్యూజ్‌లేజ్‌లోకి ఉపసంహరించుకుంది. ఈ విధానం సంక్లిష్టమైనది, పెళుసుగా మరియు అంతులేని సమస్యాత్మకం. మొట్టమొదటి నమూనా, FW-159 V1, 1935 వసంతకాలంలో సిద్ధంగా ఉంది, కాని ప్రధాన అండర్ క్యారేజ్ సరిగ్గా మోహరించడంలో విఫలమైన తరువాత అది క్రాష్-ల్యాండ్ అయినప్పుడు నాశనం చేయబడింది. రెండవ నమూనా, V2, రీన్ఫోర్స్డ్ అండర్ క్యారేజ్ కలిగి ఉంది. సాధారణ విమాన లక్షణాలు మంచివి కాని ఆరోహణ రేటు మరియు మలుపు రేటు సంతృప్తికరంగా లేదు, మరియు పోటీలో విమానం దాని పోటీదారుల కంటే ఎక్కువ లాగబడింది, అరాడో AR 80, హీంకెల్ HE 112 మరియు మెసర్‌ష్మిట్ BF 109. పోటీ గెలిచింది బిఎఫ్ 109. [2] హిట్లర్ యొక్క లుఫ్ట్‌వాఫ్ నుండి డేటా [2] సాధారణ లక్షణాలు పనితీరు సంబంధిత అభివృద్ధి సంబంధిత జాబితాలు</v>
      </c>
      <c r="E54" s="1" t="s">
        <v>141</v>
      </c>
      <c r="F54" s="1" t="str">
        <f>IFERROR(__xludf.DUMMYFUNCTION("GOOGLETRANSLATE(E:E, ""en"", ""te"")"),"యుద్ధ")</f>
        <v>యుద్ధ</v>
      </c>
      <c r="G54" s="1" t="s">
        <v>123</v>
      </c>
      <c r="H54" s="1" t="str">
        <f>IFERROR(__xludf.DUMMYFUNCTION("GOOGLETRANSLATE(G:G, ""en"", ""te"")"),"ఫోకే-వుల్ఫ్")</f>
        <v>ఫోకే-వుల్ఫ్</v>
      </c>
      <c r="I54" s="2" t="s">
        <v>124</v>
      </c>
      <c r="J54" s="1" t="s">
        <v>1147</v>
      </c>
      <c r="K54" s="1" t="str">
        <f>IFERROR(__xludf.DUMMYFUNCTION("GOOGLETRANSLATE(J:J, ""en"", ""te"")"),"కర్ట్ ట్యాంక్")</f>
        <v>కర్ట్ ట్యాంక్</v>
      </c>
      <c r="L54" s="1" t="s">
        <v>1148</v>
      </c>
      <c r="M54" s="1">
        <v>1935.0</v>
      </c>
      <c r="O54" s="1">
        <v>3.0</v>
      </c>
      <c r="Q54" s="1">
        <v>1.0</v>
      </c>
      <c r="R54" s="1" t="s">
        <v>1149</v>
      </c>
      <c r="S54" s="1" t="s">
        <v>1150</v>
      </c>
      <c r="T54" s="1" t="s">
        <v>1151</v>
      </c>
      <c r="V54" s="1" t="s">
        <v>1152</v>
      </c>
      <c r="W54" s="1" t="s">
        <v>935</v>
      </c>
      <c r="X54" s="1" t="s">
        <v>1153</v>
      </c>
      <c r="Y54" s="1" t="s">
        <v>1154</v>
      </c>
      <c r="Z54" s="1" t="s">
        <v>1155</v>
      </c>
      <c r="AB54" s="1" t="s">
        <v>1156</v>
      </c>
      <c r="AF54" s="1" t="s">
        <v>1157</v>
      </c>
      <c r="AG54" s="1" t="s">
        <v>1158</v>
      </c>
      <c r="AK54" s="1" t="s">
        <v>714</v>
      </c>
      <c r="AN54" s="1" t="s">
        <v>1159</v>
      </c>
      <c r="BS54" s="2" t="s">
        <v>1160</v>
      </c>
    </row>
    <row r="55">
      <c r="A55" s="1" t="s">
        <v>1161</v>
      </c>
      <c r="B55" s="1" t="str">
        <f>IFERROR(__xludf.DUMMYFUNCTION("GOOGLETRANSLATE(A:A, ""en"", ""te"")"),"కవాసాకి కి -64")</f>
        <v>కవాసాకి కి -64</v>
      </c>
      <c r="C55" s="1" t="s">
        <v>1162</v>
      </c>
      <c r="D55" s="1" t="str">
        <f>IFERROR(__xludf.DUMMYFUNCTION("GOOGLETRANSLATE(C:C, ""en"", ""te"")"),"కవాసాకి కి -64 (అలైడ్ కోడ్ పేరు: రాబ్) అనేది ప్రయోగాత్మక హెవీ, సింగిల్ సీట్, ఫైటర్ యొక్క వన్-ఆఫ్ ప్రోటోటైప్. ఇది రెండు అసాధారణ డిజైన్ లక్షణాలను కలిగి ఉంది. ప్రధమ; దీనికి రెండు కవాసాకి హ -40 ఇంజన్లు ఉన్నాయి; ఒకటి విమానం ముక్కులో, మరొకటి కాక్‌పిట్ వెనుక, రె"&amp;"ండూ డ్రైవ్ షాఫ్ట్ ద్వారా కనెక్ట్ అయ్యాయి. ఈ కలయిక (కవాసాకి హ -201 అని పిలుస్తారు) రెండు, మూడు-బ్లేడెడ్, కాంట్రా-రొటేటింగ్ ప్రొపెల్లర్లను నడిపించింది. [1] [2] రెండవ లక్షణం రెక్క ఉపరితలం నీటి-చల్లబడిన ఇంజిన్లకు రేడియేటర్‌గా ఉపయోగించడం. [3] ఈ విమానం మొట్టమొద"&amp;"ట డిసెంబర్ 1943 లో ప్రయాణించింది. ఐదవ విమానంలో, వెనుక ఇంజిన్ మంటలను పొందింది; విమానం అత్యవసర ల్యాండింగ్ చేస్తున్నప్పుడు, అది దెబ్బతింది. ఈ విమానం తరువాత 1944 మధ్యలో మరింత ఆశాజనక ప్రాజెక్టులకు అనుకూలంగా వదిలివేయబడింది. ఎయిర్ఫ్రేమ్ యుద్ధం నుండి బయటపడింది, మ"&amp;"రియు ప్రత్యేకమైన శీతలీకరణ వ్యవస్థ యొక్క భాగాలను పరీక్ష కోసం రైట్ ఫీల్డ్‌కు పంపారు. [4] రెండవ ప్రపంచ యుద్ధం యొక్క యుద్ధ విమానాల నుండి డేటా, వాల్యూమ్ త్రీ: ఫైటర్స్; [5] WW2 విమాన వాస్తవం ఫైల్స్: జపనీస్ ఆర్మీ ఫైటర్స్, పార్ట్ 1; కాన్ఫిగరేషన్ మరియు ERA సంబంధిత"&amp;" జాబితాలు")</f>
        <v>కవాసాకి కి -64 (అలైడ్ కోడ్ పేరు: రాబ్) అనేది ప్రయోగాత్మక హెవీ, సింగిల్ సీట్, ఫైటర్ యొక్క వన్-ఆఫ్ ప్రోటోటైప్. ఇది రెండు అసాధారణ డిజైన్ లక్షణాలను కలిగి ఉంది. ప్రధమ; దీనికి రెండు కవాసాకి హ -40 ఇంజన్లు ఉన్నాయి; ఒకటి విమానం ముక్కులో, మరొకటి కాక్‌పిట్ వెనుక, రెండూ డ్రైవ్ షాఫ్ట్ ద్వారా కనెక్ట్ అయ్యాయి. ఈ కలయిక (కవాసాకి హ -201 అని పిలుస్తారు) రెండు, మూడు-బ్లేడెడ్, కాంట్రా-రొటేటింగ్ ప్రొపెల్లర్లను నడిపించింది. [1] [2] రెండవ లక్షణం రెక్క ఉపరితలం నీటి-చల్లబడిన ఇంజిన్లకు రేడియేటర్‌గా ఉపయోగించడం. [3] ఈ విమానం మొట్టమొదట డిసెంబర్ 1943 లో ప్రయాణించింది. ఐదవ విమానంలో, వెనుక ఇంజిన్ మంటలను పొందింది; విమానం అత్యవసర ల్యాండింగ్ చేస్తున్నప్పుడు, అది దెబ్బతింది. ఈ విమానం తరువాత 1944 మధ్యలో మరింత ఆశాజనక ప్రాజెక్టులకు అనుకూలంగా వదిలివేయబడింది. ఎయిర్ఫ్రేమ్ యుద్ధం నుండి బయటపడింది, మరియు ప్రత్యేకమైన శీతలీకరణ వ్యవస్థ యొక్క భాగాలను పరీక్ష కోసం రైట్ ఫీల్డ్‌కు పంపారు. [4] రెండవ ప్రపంచ యుద్ధం యొక్క యుద్ధ విమానాల నుండి డేటా, వాల్యూమ్ త్రీ: ఫైటర్స్; [5] WW2 విమాన వాస్తవం ఫైల్స్: జపనీస్ ఆర్మీ ఫైటర్స్, పార్ట్ 1; కాన్ఫిగరేషన్ మరియు ERA సంబంధిత జాబితాలు</v>
      </c>
      <c r="E55" s="1" t="s">
        <v>141</v>
      </c>
      <c r="F55" s="1" t="str">
        <f>IFERROR(__xludf.DUMMYFUNCTION("GOOGLETRANSLATE(E:E, ""en"", ""te"")"),"యుద్ధ")</f>
        <v>యుద్ధ</v>
      </c>
      <c r="G55" s="1" t="s">
        <v>1083</v>
      </c>
      <c r="H55" s="1" t="str">
        <f>IFERROR(__xludf.DUMMYFUNCTION("GOOGLETRANSLATE(G:G, ""en"", ""te"")"),"కవాసకి కోకాకి కోగీ K.K.")</f>
        <v>కవాసకి కోకాకి కోగీ K.K.</v>
      </c>
      <c r="I55" s="1" t="s">
        <v>1084</v>
      </c>
      <c r="M55" s="3">
        <v>16041.0</v>
      </c>
      <c r="O55" s="1">
        <v>1.0</v>
      </c>
      <c r="Q55" s="1" t="s">
        <v>1163</v>
      </c>
      <c r="R55" s="1" t="s">
        <v>1164</v>
      </c>
      <c r="S55" s="1" t="s">
        <v>1165</v>
      </c>
      <c r="T55" s="1" t="s">
        <v>1166</v>
      </c>
      <c r="U55" s="1" t="s">
        <v>1167</v>
      </c>
      <c r="V55" s="1" t="s">
        <v>1168</v>
      </c>
      <c r="W55" s="1" t="s">
        <v>1169</v>
      </c>
      <c r="X55" s="1" t="s">
        <v>1170</v>
      </c>
      <c r="Y55" s="1" t="s">
        <v>1171</v>
      </c>
      <c r="Z55" s="1" t="s">
        <v>1172</v>
      </c>
      <c r="AA55" s="1" t="s">
        <v>1173</v>
      </c>
      <c r="AB55" s="1" t="s">
        <v>1174</v>
      </c>
      <c r="AC55" s="1" t="s">
        <v>1175</v>
      </c>
      <c r="AD55" s="1" t="s">
        <v>1176</v>
      </c>
      <c r="AE55" s="1" t="s">
        <v>1177</v>
      </c>
      <c r="AK55" s="1" t="s">
        <v>1178</v>
      </c>
      <c r="AM55" s="1" t="s">
        <v>1179</v>
      </c>
      <c r="AP55" s="1" t="s">
        <v>1180</v>
      </c>
      <c r="BF55" s="1" t="s">
        <v>1181</v>
      </c>
      <c r="BV55" s="1" t="s">
        <v>1182</v>
      </c>
    </row>
    <row r="56">
      <c r="A56" s="1" t="s">
        <v>1183</v>
      </c>
      <c r="B56" s="1" t="str">
        <f>IFERROR(__xludf.DUMMYFUNCTION("GOOGLETRANSLATE(A:A, ""en"", ""te"")"),"ఆర్సెనల్-డెలాన్నే 10")</f>
        <v>ఆర్సెనల్-డెలాన్నే 10</v>
      </c>
      <c r="C56" s="1" t="s">
        <v>1184</v>
      </c>
      <c r="D56" s="1" t="str">
        <f>IFERROR(__xludf.DUMMYFUNCTION("GOOGLETRANSLATE(C:C, ""en"", ""te"")"),"ఆర్సెనల్-డెలాన్నే 10 ఫ్రెంచ్ మూలం యొక్క ప్రయోగాత్మక ఫైటర్ విమానం. విమానం వెనుక కాక్‌పిట్ మరియు విలక్షణమైన టెన్డం వింగ్ కలిగి ఉంది. మారిస్ డెలాన్నే రూపొందించిన ఆర్సెనల్-డెలాన్నే 10-సి 2 టూ-సీట్ల ఫైటర్, ఆర్సెనల్ డి ఎల్'అరోన్యుటిక్ చేత నిర్మించబడింది, ఇది నే"&amp;"నాడోవిచ్ బిప్‌లేన్ లేదా టాండెమ్ వింగ్ కాన్ఫిగరేషన్ అని పిలవబడేది, నిరంతర స్లాట్ ప్రభావాన్ని అందించే టెన్డం-మౌంటెడ్ రెక్కలు గురుత్వాకర్షణ పరిధి యొక్క అసాధారణ కేంద్రం. ఫైటర్ అన్ని లోహ ఒత్తిడితో కూడిన-చర్మం నిర్మాణంలో ఉంది, ఇది శాండ్‌విచ్ టెక్నిక్‌ను ఉపయోగిం"&amp;"చింది, మృదువైన డ్యూరల్ చర్మం ముడతలు పెట్టిన షీట్‌కు వెల్డింగ్ చేయబడింది. పైలట్ మరియు గన్నర్ ఫ్యూజ్‌లేజ్ వెనుక భాగంలో ఒకే పందిరి కింద ఒకే పందిరిలో కూర్చున్నారు, ఇది వెనుక వింగ్‌తో సమం చేయబడింది, ఇది జంట టెయిల్‌ప్లేన్‌లను తీసుకువెళ్ళింది. ఈ అమరిక గన్నర్‌కు "&amp;"రెండు 7.5 మిమీ మెషిన్ గన్‌ల ప్రణాళికాబద్ధమైన ఆయుధాల కోసం స్పష్టమైన అగ్నిప్రమాదం ఇచ్చింది, ఇది ప్రొపెల్లర్ హబ్ ద్వారా 20 మిమీ ఫిరంగి కాల్పులు మరియు రెక్కలో మరో రెండు మెషిన్ గన్‌లతో భర్తీ చేయవలసి ఉంది. ఈ విమానం ముడుచుకునే టెయిల్‌వీల్ అండర్ క్యారేజీతో అమర్చబ"&amp;"డింది మరియు ఒకే 860 హెచ్‌పి (641 కిలోవాట్ జూన్ 1940 లో జర్మన్ దళాలు కర్మాగారాన్ని ఆక్రమించినప్పుడు ఆర్సెనల్-డెలాన్నే 10-సి 2 ప్రోటోటైప్ విల్లాకౌబ్లేలో వాస్తవంగా పూర్తయింది. విమానంలో పని అప్రమత్తమైన పద్ధతిలో కొనసాగింది మరియు మొదటి విమాన పరీక్ష అక్టోబర్ 194"&amp;"1 లో జరిగింది. ప్రారంభ పరీక్ష కార్యక్రమం పూర్తయిన తరువాత , ఈ విమానం తదుపరి పరీక్షల కోసం జర్మనీకి పంపబడింది. [1] రెండవ ప్రపంచ యుద్ధం యొక్క యుద్ధ విమానాల నుండి డేటా: వాల్యూమ్ వన్ ఫైటర్స్ [2] సాధారణ లక్షణాలు పనితీరు ఆయుధాలు")</f>
        <v>ఆర్సెనల్-డెలాన్నే 10 ఫ్రెంచ్ మూలం యొక్క ప్రయోగాత్మక ఫైటర్ విమానం. విమానం వెనుక కాక్‌పిట్ మరియు విలక్షణమైన టెన్డం వింగ్ కలిగి ఉంది. మారిస్ డెలాన్నే రూపొందించిన ఆర్సెనల్-డెలాన్నే 10-సి 2 టూ-సీట్ల ఫైటర్, ఆర్సెనల్ డి ఎల్'అరోన్యుటిక్ చేత నిర్మించబడింది, ఇది నేనాడోవిచ్ బిప్‌లేన్ లేదా టాండెమ్ వింగ్ కాన్ఫిగరేషన్ అని పిలవబడేది, నిరంతర స్లాట్ ప్రభావాన్ని అందించే టెన్డం-మౌంటెడ్ రెక్కలు గురుత్వాకర్షణ పరిధి యొక్క అసాధారణ కేంద్రం. ఫైటర్ అన్ని లోహ ఒత్తిడితో కూడిన-చర్మం నిర్మాణంలో ఉంది, ఇది శాండ్‌విచ్ టెక్నిక్‌ను ఉపయోగించింది, మృదువైన డ్యూరల్ చర్మం ముడతలు పెట్టిన షీట్‌కు వెల్డింగ్ చేయబడింది. పైలట్ మరియు గన్నర్ ఫ్యూజ్‌లేజ్ వెనుక భాగంలో ఒకే పందిరి కింద ఒకే పందిరిలో కూర్చున్నారు, ఇది వెనుక వింగ్‌తో సమం చేయబడింది, ఇది జంట టెయిల్‌ప్లేన్‌లను తీసుకువెళ్ళింది. ఈ అమరిక గన్నర్‌కు రెండు 7.5 మిమీ మెషిన్ గన్‌ల ప్రణాళికాబద్ధమైన ఆయుధాల కోసం స్పష్టమైన అగ్నిప్రమాదం ఇచ్చింది, ఇది ప్రొపెల్లర్ హబ్ ద్వారా 20 మిమీ ఫిరంగి కాల్పులు మరియు రెక్కలో మరో రెండు మెషిన్ గన్‌లతో భర్తీ చేయవలసి ఉంది. ఈ విమానం ముడుచుకునే టెయిల్‌వీల్ అండర్ క్యారేజీతో అమర్చబడింది మరియు ఒకే 860 హెచ్‌పి (641 కిలోవాట్ జూన్ 1940 లో జర్మన్ దళాలు కర్మాగారాన్ని ఆక్రమించినప్పుడు ఆర్సెనల్-డెలాన్నే 10-సి 2 ప్రోటోటైప్ విల్లాకౌబ్లేలో వాస్తవంగా పూర్తయింది. విమానంలో పని అప్రమత్తమైన పద్ధతిలో కొనసాగింది మరియు మొదటి విమాన పరీక్ష అక్టోబర్ 1941 లో జరిగింది. ప్రారంభ పరీక్ష కార్యక్రమం పూర్తయిన తరువాత , ఈ విమానం తదుపరి పరీక్షల కోసం జర్మనీకి పంపబడింది. [1] రెండవ ప్రపంచ యుద్ధం యొక్క యుద్ధ విమానాల నుండి డేటా: వాల్యూమ్ వన్ ఫైటర్స్ [2] సాధారణ లక్షణాలు పనితీరు ఆయుధాలు</v>
      </c>
      <c r="E56" s="1" t="s">
        <v>141</v>
      </c>
      <c r="F56" s="1" t="str">
        <f>IFERROR(__xludf.DUMMYFUNCTION("GOOGLETRANSLATE(E:E, ""en"", ""te"")"),"యుద్ధ")</f>
        <v>యుద్ధ</v>
      </c>
      <c r="G56" s="1" t="s">
        <v>1185</v>
      </c>
      <c r="H56" s="1" t="str">
        <f>IFERROR(__xludf.DUMMYFUNCTION("GOOGLETRANSLATE(G:G, ""en"", ""te"")"),"ఆర్సెనల్ డి ఎల్'అరోనటిక్")</f>
        <v>ఆర్సెనల్ డి ఎల్'అరోనటిక్</v>
      </c>
      <c r="I56" s="1" t="s">
        <v>1186</v>
      </c>
      <c r="J56" s="1" t="s">
        <v>1187</v>
      </c>
      <c r="K56" s="1" t="str">
        <f>IFERROR(__xludf.DUMMYFUNCTION("GOOGLETRANSLATE(J:J, ""en"", ""te"")"),"మారిస్ డెలాన్నే")</f>
        <v>మారిస్ డెలాన్నే</v>
      </c>
      <c r="L56" s="1" t="s">
        <v>1188</v>
      </c>
      <c r="M56" s="3">
        <v>15250.0</v>
      </c>
      <c r="N56" s="1" t="s">
        <v>1189</v>
      </c>
      <c r="O56" s="1">
        <v>1.0</v>
      </c>
      <c r="Q56" s="1">
        <v>2.0</v>
      </c>
      <c r="R56" s="1" t="s">
        <v>1190</v>
      </c>
      <c r="S56" s="1" t="s">
        <v>1191</v>
      </c>
      <c r="T56" s="1" t="s">
        <v>1192</v>
      </c>
      <c r="U56" s="1" t="s">
        <v>1193</v>
      </c>
      <c r="X56" s="1" t="s">
        <v>1194</v>
      </c>
      <c r="Y56" s="1" t="s">
        <v>1195</v>
      </c>
      <c r="AA56" s="1" t="s">
        <v>1196</v>
      </c>
      <c r="AM56" s="1" t="s">
        <v>1197</v>
      </c>
      <c r="AO56" s="1" t="s">
        <v>1198</v>
      </c>
      <c r="AP56" s="1" t="s">
        <v>1199</v>
      </c>
      <c r="BS56" s="2" t="s">
        <v>1160</v>
      </c>
    </row>
    <row r="57">
      <c r="A57" s="1" t="s">
        <v>1200</v>
      </c>
      <c r="B57" s="1" t="str">
        <f>IFERROR(__xludf.DUMMYFUNCTION("GOOGLETRANSLATE(A:A, ""en"", ""te"")"),"కల్వర్ క్యాడెట్")</f>
        <v>కల్వర్ క్యాడెట్</v>
      </c>
      <c r="C57" s="1" t="s">
        <v>1201</v>
      </c>
      <c r="D57" s="1" t="str">
        <f>IFERROR(__xludf.DUMMYFUNCTION("GOOGLETRANSLATE(C:C, ""en"", ""te"")"),"కల్వర్ క్యాడెట్ అనేది ఒక అమెరికన్ రెండు-సీట్ల లైట్ మోనోప్లేన్ విమానం, ఇది రేడియో-నియంత్రిత డ్రోన్‌గా కూడా కల్వర్ ఎయిర్‌క్రాఫ్ట్ కంపెనీ నిర్మించింది. విమాన డిజైనర్ అల్ మూనీ కల్వర్ డార్ట్ యొక్క మెరుగైన సంస్కరణను అభివృద్ధి చేసింది, చిన్న ఇంజిన్‌తో మెరుగైన పన"&amp;"ితీరును అందించడానికి. వాస్తవానికి కల్వర్ మోడల్ ఎల్ ను నియమించారు, ప్రోటోటైప్ మొదట 2 డిసెంబర్ 1939 న ప్రయాణించింది. ఈ విమానం కల్వర్ క్యాడెట్ అని పేరు పెట్టారు. మునుపటి డార్ట్ మాదిరిగానే ఉన్నప్పటికీ, క్యాడెట్ వెల్డెడ్-స్టీల్-ట్యూబ్‌కు బదులుగా సెమీ-మోనోకోక్ "&amp;"ఫ్యూజ్‌లేజ్ మరియు ముడుచుకునే టెయిల్‌వీల్ అండర్ క్యారేజీని కలిగి ఉంది. మొదటి వేరియంట్ (క్యాడెట్ ఎల్‌సిఎ) 75 హెచ్‌పి (56 కిలోవాట్ల) కాంటినెంటల్ ఎ 75-8 నాలుగు సిలిండర్లు అడ్డంగా వ్యతిరేక పిస్టన్ ఇంజిన్ ద్వారా శక్తినిచ్చారు. 1941 సంస్కరణ క్యాడెట్ ఎల్‌ఎఫ్‌ఎగా "&amp;"నియమించబడింది, ఇది అనేక మెరుగుదలలు మరియు మరిన్ని పరికరాలను పరిచయం చేసింది మరియు 90 హెచ్‌పి (67 కిలోవాట్) ఫ్రాంక్లిన్ ఇంజిన్‌తో అమర్చబడింది. డిసెంబర్ 1941 లో అమెరికా రెండవ ప్రపంచ యుద్ధంలో ప్రవేశించిన తరువాత ఉత్పత్తిని ముగించారు, కాని క్యాడెట్ ఉరుగ్వేతో సహా"&amp;" ఎగుమతి ఆదేశాలను కనుగొన్నారు మరియు కొత్త సైనిక పాత్రను కలిగి ఉన్నారు. అల్ మూనీ తన ఎనిమిది సంవత్సరాలలో కల్వర్ వద్ద రూపొందించిన ఆరు మోడళ్లలో క్యాడెట్ ఒకటి. అతను మూనీ విమానాలను కనుగొన్నాడు. 1940 లో, క్యాడెట్ ఎల్‌సిఎను అమెరికా ఆర్మీ ఎయిర్ కార్ప్స్ ఎంపిక చేసిం"&amp;"ది, రేడియో-నియంత్రిత లక్ష్యంగా ఉపయోగించడానికి అనువైనది. మొదటి విమానం కల్వర్ A-8 (తరువాత XPQ-8) గా నియమించబడింది మరియు ఇది క్యాడెట్ LFA పై ఆధారపడింది, కాని స్థిర ట్రైసైకిల్ ల్యాండింగ్ గేర్‌ను కలిగి ఉంది. విజయవంతమైన పరీక్షల తరువాత, 200 కోసం ఉత్పత్తి క్రమం ఉ"&amp;"ంచబడింది మరియు PQ-8 ను నియమించింది. తరువాత, మరో 200 మందిని PQ-8A గా మరింత శక్తివంతమైన ఇంజిన్‌తో ఆదేశించారు. 1941 చివరలో, అమెరికా నావికాదళం మూల్యాంకనం కోసం PQ-8A ని కొనుగోలు చేసింది, తరువాత 1941 లో 200 మందిని TDC-2 గా ఆదేశించింది. విస్తరించిన మరియు మెరుగైన"&amp;" సంస్కరణ తరువాత కల్వర్ PQ-14 గా నిర్మించబడింది. సైనిక మరియు పౌర మూలాలు ఉన్న అనేక మంది క్యాడెట్లు, అమెరికాలో ఇప్పటికీ (2012) ఎయిర్ విలువైనవి, మరికొందరు మ్యూజియంలచే వాయు విలువైన స్థితిలో భద్రపరచబడ్డారు. ; సాధారణ లక్షణాలు పనితీరు సంబంధిత అభివృద్ధి అభివృద్ధి "&amp;"విమానం పోల్చదగిన పాత్ర, కాన్ఫిగరేషన్ మరియు ERA")</f>
        <v>కల్వర్ క్యాడెట్ అనేది ఒక అమెరికన్ రెండు-సీట్ల లైట్ మోనోప్లేన్ విమానం, ఇది రేడియో-నియంత్రిత డ్రోన్‌గా కూడా కల్వర్ ఎయిర్‌క్రాఫ్ట్ కంపెనీ నిర్మించింది. విమాన డిజైనర్ అల్ మూనీ కల్వర్ డార్ట్ యొక్క మెరుగైన సంస్కరణను అభివృద్ధి చేసింది, చిన్న ఇంజిన్‌తో మెరుగైన పనితీరును అందించడానికి. వాస్తవానికి కల్వర్ మోడల్ ఎల్ ను నియమించారు, ప్రోటోటైప్ మొదట 2 డిసెంబర్ 1939 న ప్రయాణించింది. ఈ విమానం కల్వర్ క్యాడెట్ అని పేరు పెట్టారు. మునుపటి డార్ట్ మాదిరిగానే ఉన్నప్పటికీ, క్యాడెట్ వెల్డెడ్-స్టీల్-ట్యూబ్‌కు బదులుగా సెమీ-మోనోకోక్ ఫ్యూజ్‌లేజ్ మరియు ముడుచుకునే టెయిల్‌వీల్ అండర్ క్యారేజీని కలిగి ఉంది. మొదటి వేరియంట్ (క్యాడెట్ ఎల్‌సిఎ) 75 హెచ్‌పి (56 కిలోవాట్ల) కాంటినెంటల్ ఎ 75-8 నాలుగు సిలిండర్లు అడ్డంగా వ్యతిరేక పిస్టన్ ఇంజిన్ ద్వారా శక్తినిచ్చారు. 1941 సంస్కరణ క్యాడెట్ ఎల్‌ఎఫ్‌ఎగా నియమించబడింది, ఇది అనేక మెరుగుదలలు మరియు మరిన్ని పరికరాలను పరిచయం చేసింది మరియు 90 హెచ్‌పి (67 కిలోవాట్) ఫ్రాంక్లిన్ ఇంజిన్‌తో అమర్చబడింది. డిసెంబర్ 1941 లో అమెరికా రెండవ ప్రపంచ యుద్ధంలో ప్రవేశించిన తరువాత ఉత్పత్తిని ముగించారు, కాని క్యాడెట్ ఉరుగ్వేతో సహా ఎగుమతి ఆదేశాలను కనుగొన్నారు మరియు కొత్త సైనిక పాత్రను కలిగి ఉన్నారు. అల్ మూనీ తన ఎనిమిది సంవత్సరాలలో కల్వర్ వద్ద రూపొందించిన ఆరు మోడళ్లలో క్యాడెట్ ఒకటి. అతను మూనీ విమానాలను కనుగొన్నాడు. 1940 లో, క్యాడెట్ ఎల్‌సిఎను అమెరికా ఆర్మీ ఎయిర్ కార్ప్స్ ఎంపిక చేసింది, రేడియో-నియంత్రిత లక్ష్యంగా ఉపయోగించడానికి అనువైనది. మొదటి విమానం కల్వర్ A-8 (తరువాత XPQ-8) గా నియమించబడింది మరియు ఇది క్యాడెట్ LFA పై ఆధారపడింది, కాని స్థిర ట్రైసైకిల్ ల్యాండింగ్ గేర్‌ను కలిగి ఉంది. విజయవంతమైన పరీక్షల తరువాత, 200 కోసం ఉత్పత్తి క్రమం ఉంచబడింది మరియు PQ-8 ను నియమించింది. తరువాత, మరో 200 మందిని PQ-8A గా మరింత శక్తివంతమైన ఇంజిన్‌తో ఆదేశించారు. 1941 చివరలో, అమెరికా నావికాదళం మూల్యాంకనం కోసం PQ-8A ని కొనుగోలు చేసింది, తరువాత 1941 లో 200 మందిని TDC-2 గా ఆదేశించింది. విస్తరించిన మరియు మెరుగైన సంస్కరణ తరువాత కల్వర్ PQ-14 గా నిర్మించబడింది. సైనిక మరియు పౌర మూలాలు ఉన్న అనేక మంది క్యాడెట్లు, అమెరికాలో ఇప్పటికీ (2012) ఎయిర్ విలువైనవి, మరికొందరు మ్యూజియంలచే వాయు విలువైన స్థితిలో భద్రపరచబడ్డారు. ; సాధారణ లక్షణాలు పనితీరు సంబంధిత అభివృద్ధి అభివృద్ధి విమానం పోల్చదగిన పాత్ర, కాన్ఫిగరేషన్ మరియు ERA</v>
      </c>
      <c r="E57" s="1" t="s">
        <v>1202</v>
      </c>
      <c r="F57" s="1" t="str">
        <f>IFERROR(__xludf.DUMMYFUNCTION("GOOGLETRANSLATE(E:E, ""en"", ""te"")"),"రెండు-సీట్ల లైట్ మోనోప్లేన్")</f>
        <v>రెండు-సీట్ల లైట్ మోనోప్లేన్</v>
      </c>
      <c r="G57" s="1" t="s">
        <v>1059</v>
      </c>
      <c r="H57" s="1" t="str">
        <f>IFERROR(__xludf.DUMMYFUNCTION("GOOGLETRANSLATE(G:G, ""en"", ""te"")"),"కల్వర్ ఎయిర్క్రాఫ్ట్ కంపెనీ")</f>
        <v>కల్వర్ ఎయిర్క్రాఫ్ట్ కంపెనీ</v>
      </c>
      <c r="I57" s="1" t="s">
        <v>1060</v>
      </c>
      <c r="J57" s="1" t="s">
        <v>1061</v>
      </c>
      <c r="K57" s="1" t="str">
        <f>IFERROR(__xludf.DUMMYFUNCTION("GOOGLETRANSLATE(J:J, ""en"", ""te"")"),"ఆల్బర్ట్ మూనీ")</f>
        <v>ఆల్బర్ట్ మూనీ</v>
      </c>
      <c r="L57" s="1" t="s">
        <v>1062</v>
      </c>
      <c r="M57" s="1">
        <v>1939.0</v>
      </c>
      <c r="O57" s="1" t="s">
        <v>1203</v>
      </c>
      <c r="P57" s="1" t="s">
        <v>1204</v>
      </c>
      <c r="Q57" s="1" t="s">
        <v>930</v>
      </c>
      <c r="R57" s="1" t="s">
        <v>1205</v>
      </c>
      <c r="S57" s="1" t="s">
        <v>751</v>
      </c>
      <c r="T57" s="1" t="s">
        <v>1206</v>
      </c>
      <c r="U57" s="1" t="s">
        <v>1207</v>
      </c>
      <c r="V57" s="1" t="s">
        <v>1208</v>
      </c>
      <c r="X57" s="1" t="s">
        <v>1209</v>
      </c>
      <c r="Y57" s="1" t="s">
        <v>1210</v>
      </c>
      <c r="Z57" s="1" t="s">
        <v>1211</v>
      </c>
      <c r="AA57" s="1" t="s">
        <v>1212</v>
      </c>
      <c r="AB57" s="1" t="s">
        <v>1213</v>
      </c>
      <c r="AJ57" s="1" t="s">
        <v>1214</v>
      </c>
      <c r="BZ57" s="1" t="s">
        <v>1215</v>
      </c>
      <c r="CA57" s="2" t="s">
        <v>1216</v>
      </c>
    </row>
    <row r="58">
      <c r="A58" s="1" t="s">
        <v>1217</v>
      </c>
      <c r="B58" s="1" t="str">
        <f>IFERROR(__xludf.DUMMYFUNCTION("GOOGLETRANSLATE(A:A, ""en"", ""te"")"),"అంతరాష్ట్ర టిడిఆర్")</f>
        <v>అంతరాష్ట్ర టిడిఆర్</v>
      </c>
      <c r="C58" s="1" t="s">
        <v>1218</v>
      </c>
      <c r="D58" s="1" t="str">
        <f>IFERROR(__xludf.DUMMYFUNCTION("GOOGLETRANSLATE(C:C, ""en"", ""te"")"),"ఇంటర్ స్టేట్ టిడిఆర్ అనేది ప్రారంభ మానవరహిత పోరాట వైమానిక వాహనం - ఆ సమయంలో ""అస్సాల్ట్ డ్రోన్"" గా సూచిస్తారు - ఇది అమెరికా నేవీ ఉపయోగం కోసం రెండవ ప్రపంచ యుద్ధంలో అంతరాష్ట్ర విమానం మరియు ఇంజనీరింగ్ కార్పొరేషన్ అభివృద్ధి చేసింది. బాంబులు లేదా టార్పెడోలతో ఆ"&amp;"యుధాలు కలిగి ఉండగల సామర్థ్యం, ​​2000 విమానాలను ఆదేశించారు, కాని 200 మాత్రమే నిర్మించబడ్డాయి. ఈ రకం జపనీయులకు వ్యతిరేకంగా పసిఫిక్ థియేటర్‌లో కొంత సేవలను చూసింది, కాని విమానాన్ని ప్రభావితం చేసే అభివృద్ధి సమస్యలు, మరింత సాంప్రదాయిక ఆయుధాలను ఉపయోగించి కార్యకల"&amp;"ాపాల విజయంతో పాటు, అక్టోబర్ 1944 లో దాడి డ్రోన్ కార్యక్రమాన్ని రద్దు చేయాలనే నిర్ణయానికి దారితీసింది. 1936 లో. , లెఫ్టినెంట్ కమాండర్ డెల్మార్ ఎస్. ఆ సమయంలో సాంకేతిక పరిజ్ఞానం యొక్క పరిమితుల కారణంగా, ""అస్సాల్ట్ డ్రోన్"" ప్రాజెక్ట్ అభివృద్ధికి తక్కువ ప్రాధ"&amp;"ాన్యత ఇవ్వబడింది, కాని 1940 ల ప్రారంభంలో రాడార్ ఆల్టిమీటర్ మరియు టెలివిజన్ అభివృద్ధి ప్రాజెక్టును మరింత సాధ్యమయ్యేలా చేసింది, [1] మార్చబడిన మనుషుల విమానాలను ఉపయోగించి, నావికా లక్ష్యానికి వ్యతిరేకంగా డ్రోన్ యొక్క మొదటి కార్యాచరణ పరీక్ష ఏప్రిల్ 1942 లో నిర్"&amp;"వహించబడింది. [1] అదే నెలలో, నావల్ ఎయిర్క్రాఫ్ట్ ఫ్యాక్టరీ టిడిఎన్ అస్సాల్ట్ డ్రోన్ యొక్క ట్రయల్స్ తరువాత, అంతరాష్ట్ర విమానాలు నేవీ నుండి రెండు ప్రోటోటైప్ మరియు 100 ప్రొడక్షన్ విమానాల కోసం ఒక ఒప్పందాన్ని అందుకున్నాయి, సరళీకృత మరియు మెరుగైన డిజైన్‌కు, టిడిఆ"&amp;"ర్ -1 ను నియమించారు. [1] TDR-1 యొక్క నియంత్రణ నియంత్రణ విమానం నుండి నిర్వహించబడుతుంది, సాధారణంగా ఒక గ్రుమ్మన్ టిబిఎఫ్ అవెంజర్, ఆపరేటర్ ఒక టీవీ స్క్రీన్‌ను రాడార్ ఆల్టైమీటర్ యొక్క రీడౌట్‌తో పాటు డ్రోన్‌లో అమర్చిన కెమెరా నుండి వీక్షణను చూపిస్తుంది లేదా పైలట"&amp;"్ ద్వారా పరీక్ష విమానాల కోసం TDR-1 లో ఎక్కండి. [1] 220 హార్స్‌పవర్ (160 కిలోవాట్) యొక్క రెండు లైమింగ్ O-435 ఇంజిన్‌లతో నడిచే, TDR-1 చాలా సరళమైన డిజైన్‌ను ఉపయోగించింది, స్టీల్-ట్యూబ్ ఫ్రేమ్‌ను ష్విన్న్ సైకిల్ కంపెనీ నిర్మించిన కలప చర్మంతో కప్పబడి ఉంది, [2]"&amp;" అధిక ప్రాధాన్యత విమానాల ఉత్పత్తికి ఆటంకం కలిగించకుండా వ్యూహాత్మక పదార్థాలను తక్కువగా ఉపయోగించడం. [1] పరీక్ష విమానాల కోసం ఐచ్ఛికంగా పైలట్ చేయగలిగే సామర్థ్యం ఉన్న, కార్యాచరణ మిషన్ల సమయంలో కాక్‌పిట్ ప్రాంతాన్ని కవర్ చేయడానికి ఏరోడైనమిక్ ఫెయిరింగ్ ఉపయోగించబడ"&amp;"ింది. [1] TDR-1 లో స్థిర ట్రైసైకిల్ ల్యాండింగ్ గేర్‌తో అమర్చబడి ఉంది, ఇది మెరుగైన పనితీరు కోసం టేకాఫ్ తర్వాత ఆపరేషన్లో జెట్టిసన్ చేయబడుతుంది. [1] సెప్టెంబర్ 1942 లో, యు.ఎస్. నేవీ ఇల్లినాయిస్లోని డెకాల్బ్ డ్రోన్ టిడిఆర్ -1 విమానాల తయారీకి సైట్‌గా ఎంచుకుంది"&amp;" మరియు నగరం యొక్క తూర్పు వైపున ఒక విమానాశ్రయాన్ని నిర్మించింది. ఈ ప్రారంభ విమానాశ్రయంలో ఎయిర్‌ఫీల్డ్ మరియు పెద్ద హ్యాంగర్ ఉన్నాయి, అవి గడియారం చుట్టూ కంచె వేయబడ్డాయి మరియు కాపలాగా ఉన్నాయి. డెకాల్బ్ ఎంపిక చేయబడింది ఎందుకంటే పియానోల తయారీదారు వుర్లిజర్ మరియ"&amp;"ు కలప ఉత్పత్తుల ఉత్పత్తిలో నైపుణ్యం కోసం ప్రసిద్ది చెందారు. ఇంటర్ స్టేట్ ఎయిర్క్రాఫ్ట్ అండ్ ఇంజనీరింగ్ కార్పొరేషన్ (ఎల్ సెగుండో, సిఎలో) డెకాల్బ్‌లోని కొత్త విమానాశ్రయంలో విమానాలను సమీకరించారు. [3] డెకాల్బ్ విమానాశ్రయంలో సుమారు రెండు వందల డ్రోన్లు నిర్మించ"&amp;"బడ్డాయి, పరీక్షించబడ్డాయి మరియు బాక్స్ చేయబడ్డాయి మరియు దక్షిణ పసిఫిక్‌కు రవాణా చేయబడ్డాయి, అక్కడ అవి రెండవ ప్రపంచ యుద్ధంలో శత్రువులపై ఉపయోగించబడ్డాయి. [4] కోడ్-పేరు ఆపరేషన్ ఎంపిక ప్రకారం, యు.ఎస్. నేవీ 18 స్క్వాడ్రన్ల దాడి డ్రోన్‌ల వరకు ఏర్పడుతుందని అంచనా"&amp;" వేసింది, 162 గ్రుమ్మన్ టిబిఎఫ్ అవెంజర్ కంట్రోల్ ఎయిర్‌క్రాఫ్ట్ మరియు 1000 అస్సాల్ట్ డ్రోన్‌లను ఆదేశించారు. [5] అయినప్పటికీ, టిడిఆర్ -1 అభివృద్ధిలో సాంకేతిక ఇబ్బందులు, ప్రాజెక్టుకు అందించబడిన తక్కువ ప్రాధాన్యతతో కలిపి, కాంట్రాక్టును ఆర్డర్‌తో సవరించారు 30"&amp;"0 విమానాలకు మాత్రమే తగ్గించబడింది. [1] ఒకే టిడిఆర్ -1 ను యు.ఎస్. ఆర్మీ ఎయిర్ ఫోర్సెస్ XBQ-4 గా పరీక్షించారు, అయితే ఈ పరీక్ష నుండి ఉత్పత్తి ఒప్పందం లేదు. [1] 1944 లో, స్పెషల్ ఎయిర్ టాస్క్ ఫోర్స్ (SATFOR) నియంత్రణలో, [6] జపనీయులకు వ్యతిరేకంగా కార్యకలాపాల కో"&amp;"సం TDR-1 ను దక్షిణ పసిఫిక్‌కు అమలు చేశారు. [7] జూలైలో SATFOR చేత అదనపు పరీక్షలు జరిగాయి, గతంలో బీచ్ చేయబడిన జపనీస్ ఫ్రైటర్, యుమాసుకి మారు వ్యతిరేకంగా సమ్మెతో పూర్తయింది, 7 మైళ్ళు (11 కిమీ) సుదూర టిబిఎం అవెంజర్ కంట్రోల్ ఎయిర్క్రాఫ్ట్ నుండి ఫ్లైట్ నిర్వహణతో"&amp;" సహా, ఇది టిడిఆర్ఎస్ నుండి వీక్షణను పర్యవేక్షించగలదు. ప్రారంభ టెలివిజన్ టెక్నాలజీ ద్వారా. [8] SATFOR ఒకే మిశ్రమ స్క్వాడ్రన్, స్పెషల్ టాస్క్ ఎయిర్ గ్రూప్ 1 (స్టాగ్ -1), TDR-1 విమానం మరియు TBM అవెంజర్ కంట్రోల్ ఎయిర్‌క్రాఫ్ట్‌తో; మొదటి కార్యాచరణ మిషన్ సెప్టె"&amp;"ంబర్ 27 న జరిగింది, జపనీస్ నౌకలకు వ్యతిరేకంగా బాంబు కార్యకలాపాలు నిర్వహించింది. [7] ఈ విజయం ఉన్నప్పటికీ, 189 టిడిఆర్ -1 విమానాల ఉత్పత్తి తరువాత దాడి డ్రోన్ కార్యక్రమం ఇప్పటికే రద్దు చేయబడింది, [1] నిరంతర సాంకేతిక సమస్యల కలయిక, విమానం అంచనాలకు అనుగుణంగా జీ"&amp;"వించడంలో విఫలమైంది మరియు మరింత సాంప్రదాయిక ఆయుధాల కారణంగా జపాన్ ఓటమికి సరిపోతుంది. [1] తుది మిషన్ అక్టోబర్ 27 న ఎగురవేయబడింది, 50 డ్రోన్లు కార్యకలాపాలకు ఖర్చు చేయబడ్డాయి, 31 విమానాలు వారి లక్ష్యాలను విజయవంతంగా కొట్టాయి, స్టాగ్ -1 పైలట్లకు నష్టపోకుండా. [7]"&amp;" యుద్ధం తరువాత, కొన్ని TDR-1 లు ఆపరేషన్ కోసం ప్రైవేట్ స్పోర్ట్స్ ప్లాన్‌లుగా మార్చబడ్డాయి. [9] TDR-1 యొక్క ఒకే ఉదాహరణ మనుగడలో ఉంది మరియు ఫ్లోరిడాలోని పెన్సకోలాలోని యు.ఎస్. నేవీ యొక్క నేషనల్ నావల్ ఏవియేషన్ మ్యూజియంలో ప్రదర్శనలో ఉంది. [10] ప్రదర్శన కోసం మరో"&amp;" మొత్తం ఎయిర్‌ఫ్రేమ్‌ను పునర్నిర్మించాలనే ఆశతో డెకాల్బ్ టేలర్ మునిసిపల్ విమానాశ్రయంలో వివిధ టిడిఆర్ భాగాలను సేకరిస్తున్నారు. [11] పార్స్చ్ నుండి డేటా [1] సాధారణ లక్షణాలు పనితీరు ఆయుధాల సంబంధిత అభివృద్ధి విమానం పోల్చదగిన పాత్ర, కాన్ఫిగరేషన్ మరియు ERA సంబంధ"&amp;"ిత జాబితాలు వికీమీడియా కామన్స్ వద్ద అంతరాష్ట్ర టిడిఆర్‌కు సంబంధించిన మీడియా")</f>
        <v>ఇంటర్ స్టేట్ టిడిఆర్ అనేది ప్రారంభ మానవరహిత పోరాట వైమానిక వాహనం - ఆ సమయంలో "అస్సాల్ట్ డ్రోన్" గా సూచిస్తారు - ఇది అమెరికా నేవీ ఉపయోగం కోసం రెండవ ప్రపంచ యుద్ధంలో అంతరాష్ట్ర విమానం మరియు ఇంజనీరింగ్ కార్పొరేషన్ అభివృద్ధి చేసింది. బాంబులు లేదా టార్పెడోలతో ఆయుధాలు కలిగి ఉండగల సామర్థ్యం, ​​2000 విమానాలను ఆదేశించారు, కాని 200 మాత్రమే నిర్మించబడ్డాయి. ఈ రకం జపనీయులకు వ్యతిరేకంగా పసిఫిక్ థియేటర్‌లో కొంత సేవలను చూసింది, కాని విమానాన్ని ప్రభావితం చేసే అభివృద్ధి సమస్యలు, మరింత సాంప్రదాయిక ఆయుధాలను ఉపయోగించి కార్యకలాపాల విజయంతో పాటు, అక్టోబర్ 1944 లో దాడి డ్రోన్ కార్యక్రమాన్ని రద్దు చేయాలనే నిర్ణయానికి దారితీసింది. 1936 లో. , లెఫ్టినెంట్ కమాండర్ డెల్మార్ ఎస్. ఆ సమయంలో సాంకేతిక పరిజ్ఞానం యొక్క పరిమితుల కారణంగా, "అస్సాల్ట్ డ్రోన్" ప్రాజెక్ట్ అభివృద్ధికి తక్కువ ప్రాధాన్యత ఇవ్వబడింది, కాని 1940 ల ప్రారంభంలో రాడార్ ఆల్టిమీటర్ మరియు టెలివిజన్ అభివృద్ధి ప్రాజెక్టును మరింత సాధ్యమయ్యేలా చేసింది, [1] మార్చబడిన మనుషుల విమానాలను ఉపయోగించి, నావికా లక్ష్యానికి వ్యతిరేకంగా డ్రోన్ యొక్క మొదటి కార్యాచరణ పరీక్ష ఏప్రిల్ 1942 లో నిర్వహించబడింది. [1] అదే నెలలో, నావల్ ఎయిర్క్రాఫ్ట్ ఫ్యాక్టరీ టిడిఎన్ అస్సాల్ట్ డ్రోన్ యొక్క ట్రయల్స్ తరువాత, అంతరాష్ట్ర విమానాలు నేవీ నుండి రెండు ప్రోటోటైప్ మరియు 100 ప్రొడక్షన్ విమానాల కోసం ఒక ఒప్పందాన్ని అందుకున్నాయి, సరళీకృత మరియు మెరుగైన డిజైన్‌కు, టిడిఆర్ -1 ను నియమించారు. [1] TDR-1 యొక్క నియంత్రణ నియంత్రణ విమానం నుండి నిర్వహించబడుతుంది, సాధారణంగా ఒక గ్రుమ్మన్ టిబిఎఫ్ అవెంజర్, ఆపరేటర్ ఒక టీవీ స్క్రీన్‌ను రాడార్ ఆల్టైమీటర్ యొక్క రీడౌట్‌తో పాటు డ్రోన్‌లో అమర్చిన కెమెరా నుండి వీక్షణను చూపిస్తుంది లేదా పైలట్ ద్వారా పరీక్ష విమానాల కోసం TDR-1 లో ఎక్కండి. [1] 220 హార్స్‌పవర్ (160 కిలోవాట్) యొక్క రెండు లైమింగ్ O-435 ఇంజిన్‌లతో నడిచే, TDR-1 చాలా సరళమైన డిజైన్‌ను ఉపయోగించింది, స్టీల్-ట్యూబ్ ఫ్రేమ్‌ను ష్విన్న్ సైకిల్ కంపెనీ నిర్మించిన కలప చర్మంతో కప్పబడి ఉంది, [2] అధిక ప్రాధాన్యత విమానాల ఉత్పత్తికి ఆటంకం కలిగించకుండా వ్యూహాత్మక పదార్థాలను తక్కువగా ఉపయోగించడం. [1] పరీక్ష విమానాల కోసం ఐచ్ఛికంగా పైలట్ చేయగలిగే సామర్థ్యం ఉన్న, కార్యాచరణ మిషన్ల సమయంలో కాక్‌పిట్ ప్రాంతాన్ని కవర్ చేయడానికి ఏరోడైనమిక్ ఫెయిరింగ్ ఉపయోగించబడింది. [1] TDR-1 లో స్థిర ట్రైసైకిల్ ల్యాండింగ్ గేర్‌తో అమర్చబడి ఉంది, ఇది మెరుగైన పనితీరు కోసం టేకాఫ్ తర్వాత ఆపరేషన్లో జెట్టిసన్ చేయబడుతుంది. [1] సెప్టెంబర్ 1942 లో, యు.ఎస్. నేవీ ఇల్లినాయిస్లోని డెకాల్బ్ డ్రోన్ టిడిఆర్ -1 విమానాల తయారీకి సైట్‌గా ఎంచుకుంది మరియు నగరం యొక్క తూర్పు వైపున ఒక విమానాశ్రయాన్ని నిర్మించింది. ఈ ప్రారంభ విమానాశ్రయంలో ఎయిర్‌ఫీల్డ్ మరియు పెద్ద హ్యాంగర్ ఉన్నాయి, అవి గడియారం చుట్టూ కంచె వేయబడ్డాయి మరియు కాపలాగా ఉన్నాయి. డెకాల్బ్ ఎంపిక చేయబడింది ఎందుకంటే పియానోల తయారీదారు వుర్లిజర్ మరియు కలప ఉత్పత్తుల ఉత్పత్తిలో నైపుణ్యం కోసం ప్రసిద్ది చెందారు. ఇంటర్ స్టేట్ ఎయిర్క్రాఫ్ట్ అండ్ ఇంజనీరింగ్ కార్పొరేషన్ (ఎల్ సెగుండో, సిఎలో) డెకాల్బ్‌లోని కొత్త విమానాశ్రయంలో విమానాలను సమీకరించారు. [3] డెకాల్బ్ విమానాశ్రయంలో సుమారు రెండు వందల డ్రోన్లు నిర్మించబడ్డాయి, పరీక్షించబడ్డాయి మరియు బాక్స్ చేయబడ్డాయి మరియు దక్షిణ పసిఫిక్‌కు రవాణా చేయబడ్డాయి, అక్కడ అవి రెండవ ప్రపంచ యుద్ధంలో శత్రువులపై ఉపయోగించబడ్డాయి. [4] కోడ్-పేరు ఆపరేషన్ ఎంపిక ప్రకారం, యు.ఎస్. నేవీ 18 స్క్వాడ్రన్ల దాడి డ్రోన్‌ల వరకు ఏర్పడుతుందని అంచనా వేసింది, 162 గ్రుమ్మన్ టిబిఎఫ్ అవెంజర్ కంట్రోల్ ఎయిర్‌క్రాఫ్ట్ మరియు 1000 అస్సాల్ట్ డ్రోన్‌లను ఆదేశించారు. [5] అయినప్పటికీ, టిడిఆర్ -1 అభివృద్ధిలో సాంకేతిక ఇబ్బందులు, ప్రాజెక్టుకు అందించబడిన తక్కువ ప్రాధాన్యతతో కలిపి, కాంట్రాక్టును ఆర్డర్‌తో సవరించారు 300 విమానాలకు మాత్రమే తగ్గించబడింది. [1] ఒకే టిడిఆర్ -1 ను యు.ఎస్. ఆర్మీ ఎయిర్ ఫోర్సెస్ XBQ-4 గా పరీక్షించారు, అయితే ఈ పరీక్ష నుండి ఉత్పత్తి ఒప్పందం లేదు. [1] 1944 లో, స్పెషల్ ఎయిర్ టాస్క్ ఫోర్స్ (SATFOR) నియంత్రణలో, [6] జపనీయులకు వ్యతిరేకంగా కార్యకలాపాల కోసం TDR-1 ను దక్షిణ పసిఫిక్‌కు అమలు చేశారు. [7] జూలైలో SATFOR చేత అదనపు పరీక్షలు జరిగాయి, గతంలో బీచ్ చేయబడిన జపనీస్ ఫ్రైటర్, యుమాసుకి మారు వ్యతిరేకంగా సమ్మెతో పూర్తయింది, 7 మైళ్ళు (11 కిమీ) సుదూర టిబిఎం అవెంజర్ కంట్రోల్ ఎయిర్క్రాఫ్ట్ నుండి ఫ్లైట్ నిర్వహణతో సహా, ఇది టిడిఆర్ఎస్ నుండి వీక్షణను పర్యవేక్షించగలదు. ప్రారంభ టెలివిజన్ టెక్నాలజీ ద్వారా. [8] SATFOR ఒకే మిశ్రమ స్క్వాడ్రన్, స్పెషల్ టాస్క్ ఎయిర్ గ్రూప్ 1 (స్టాగ్ -1), TDR-1 విమానం మరియు TBM అవెంజర్ కంట్రోల్ ఎయిర్‌క్రాఫ్ట్‌తో; మొదటి కార్యాచరణ మిషన్ సెప్టెంబర్ 27 న జరిగింది, జపనీస్ నౌకలకు వ్యతిరేకంగా బాంబు కార్యకలాపాలు నిర్వహించింది. [7] ఈ విజయం ఉన్నప్పటికీ, 189 టిడిఆర్ -1 విమానాల ఉత్పత్తి తరువాత దాడి డ్రోన్ కార్యక్రమం ఇప్పటికే రద్దు చేయబడింది, [1] నిరంతర సాంకేతిక సమస్యల కలయిక, విమానం అంచనాలకు అనుగుణంగా జీవించడంలో విఫలమైంది మరియు మరింత సాంప్రదాయిక ఆయుధాల కారణంగా జపాన్ ఓటమికి సరిపోతుంది. [1] తుది మిషన్ అక్టోబర్ 27 న ఎగురవేయబడింది, 50 డ్రోన్లు కార్యకలాపాలకు ఖర్చు చేయబడ్డాయి, 31 విమానాలు వారి లక్ష్యాలను విజయవంతంగా కొట్టాయి, స్టాగ్ -1 పైలట్లకు నష్టపోకుండా. [7] యుద్ధం తరువాత, కొన్ని TDR-1 లు ఆపరేషన్ కోసం ప్రైవేట్ స్పోర్ట్స్ ప్లాన్‌లుగా మార్చబడ్డాయి. [9] TDR-1 యొక్క ఒకే ఉదాహరణ మనుగడలో ఉంది మరియు ఫ్లోరిడాలోని పెన్సకోలాలోని యు.ఎస్. నేవీ యొక్క నేషనల్ నావల్ ఏవియేషన్ మ్యూజియంలో ప్రదర్శనలో ఉంది. [10] ప్రదర్శన కోసం మరో మొత్తం ఎయిర్‌ఫ్రేమ్‌ను పునర్నిర్మించాలనే ఆశతో డెకాల్బ్ టేలర్ మునిసిపల్ విమానాశ్రయంలో వివిధ టిడిఆర్ భాగాలను సేకరిస్తున్నారు. [11] పార్స్చ్ నుండి డేటా [1] సాధారణ లక్షణాలు పనితీరు ఆయుధాల సంబంధిత అభివృద్ధి విమానం పోల్చదగిన పాత్ర, కాన్ఫిగరేషన్ మరియు ERA సంబంధిత జాబితాలు వికీమీడియా కామన్స్ వద్ద అంతరాష్ట్ర టిడిఆర్‌కు సంబంధించిన మీడియా</v>
      </c>
      <c r="E58" s="1" t="s">
        <v>1219</v>
      </c>
      <c r="F58" s="1" t="str">
        <f>IFERROR(__xludf.DUMMYFUNCTION("GOOGLETRANSLATE(E:E, ""en"", ""te"")"),"దాడి డ్రోన్")</f>
        <v>దాడి డ్రోన్</v>
      </c>
      <c r="G58" s="1" t="s">
        <v>1220</v>
      </c>
      <c r="H58" s="1" t="str">
        <f>IFERROR(__xludf.DUMMYFUNCTION("GOOGLETRANSLATE(G:G, ""en"", ""te"")"),"అంతరాష్ట్ర విమానం")</f>
        <v>అంతరాష్ట్ర విమానం</v>
      </c>
      <c r="I58" s="1" t="s">
        <v>1221</v>
      </c>
      <c r="M58" s="1">
        <v>1942.0</v>
      </c>
      <c r="N58" s="3">
        <v>16316.0</v>
      </c>
      <c r="O58" s="1">
        <v>195.0</v>
      </c>
      <c r="Q58" s="1" t="s">
        <v>1222</v>
      </c>
      <c r="S58" s="1" t="s">
        <v>1223</v>
      </c>
      <c r="W58" s="1" t="s">
        <v>1224</v>
      </c>
      <c r="X58" s="1" t="s">
        <v>1225</v>
      </c>
      <c r="Z58" s="1" t="s">
        <v>1226</v>
      </c>
      <c r="AB58" s="1" t="s">
        <v>1227</v>
      </c>
      <c r="AD58" s="1" t="s">
        <v>737</v>
      </c>
      <c r="AE58" s="1" t="s">
        <v>738</v>
      </c>
      <c r="AN58" s="1" t="s">
        <v>397</v>
      </c>
      <c r="AQ58" s="3">
        <v>16346.0</v>
      </c>
      <c r="AS58" s="1" t="s">
        <v>1228</v>
      </c>
      <c r="BS58" s="1" t="s">
        <v>1229</v>
      </c>
    </row>
    <row r="59">
      <c r="A59" s="1" t="s">
        <v>1230</v>
      </c>
      <c r="B59" s="1" t="str">
        <f>IFERROR(__xludf.DUMMYFUNCTION("GOOGLETRANSLATE(A:A, ""en"", ""te"")"),"AVIA BH-12")</f>
        <v>AVIA BH-12</v>
      </c>
      <c r="C59" s="1" t="s">
        <v>1231</v>
      </c>
      <c r="D59" s="1" t="str">
        <f>IFERROR(__xludf.DUMMYFUNCTION("GOOGLETRANSLATE(C:C, ""en"", ""te"")"),"AVIA BH-12 అనేది 1924 లో చెకోస్లోవేకియాలో నిర్మించిన రెండు-సీట్ల క్రీడా విమానం, ఇది ఏవియా BH-9 కుటుంబం యొక్క చివరి అభివృద్ధి, ఇది ఏవియా యొక్క మొట్టమొదటి విమాన రూపకల్పన BH-1 లో మూలాలను కలిగి ఉంది. ఇది తక్కువ-వింగ్, స్పోర్ట్స్ ఫ్లయింగ్ కోసం ఉద్దేశించిన బ్రే"&amp;"స్డ్ మోనోప్లేన్, మరియు పున es రూపకల్పన చేసిన రెక్కను కలిగి ఉంది, ఇది విమానాన్ని రహదారి ద్వారా లాగడానికి అనుమతించడానికి ముడుచుకోవచ్చు. రెక్క దాని స్పార్ చుట్టూ పైవట్ చేసి, ఆపై వెనుకకు ముడుచుకుంది, ఫ్యూజ్‌లేజ్ వైపులా ఫ్లాట్ అవుతుంది. సాధారణ లక్షణాలు పనితీరు"&amp;" సంబంధిత అభివృద్ధి")</f>
        <v>AVIA BH-12 అనేది 1924 లో చెకోస్లోవేకియాలో నిర్మించిన రెండు-సీట్ల క్రీడా విమానం, ఇది ఏవియా BH-9 కుటుంబం యొక్క చివరి అభివృద్ధి, ఇది ఏవియా యొక్క మొట్టమొదటి విమాన రూపకల్పన BH-1 లో మూలాలను కలిగి ఉంది. ఇది తక్కువ-వింగ్, స్పోర్ట్స్ ఫ్లయింగ్ కోసం ఉద్దేశించిన బ్రేస్డ్ మోనోప్లేన్, మరియు పున es రూపకల్పన చేసిన రెక్కను కలిగి ఉంది, ఇది విమానాన్ని రహదారి ద్వారా లాగడానికి అనుమతించడానికి ముడుచుకోవచ్చు. రెక్క దాని స్పార్ చుట్టూ పైవట్ చేసి, ఆపై వెనుకకు ముడుచుకుంది, ఫ్యూజ్‌లేజ్ వైపులా ఫ్లాట్ అవుతుంది. సాధారణ లక్షణాలు పనితీరు సంబంధిత అభివృద్ధి</v>
      </c>
      <c r="E59" s="1" t="s">
        <v>1232</v>
      </c>
      <c r="F59" s="1" t="str">
        <f>IFERROR(__xludf.DUMMYFUNCTION("GOOGLETRANSLATE(E:E, ""en"", ""te"")"),"స్పోర్ట్స్ ప్లేన్")</f>
        <v>స్పోర్ట్స్ ప్లేన్</v>
      </c>
      <c r="G59" s="1" t="s">
        <v>233</v>
      </c>
      <c r="H59" s="1" t="str">
        <f>IFERROR(__xludf.DUMMYFUNCTION("GOOGLETRANSLATE(G:G, ""en"", ""te"")"),"ఏవియా")</f>
        <v>ఏవియా</v>
      </c>
      <c r="I59" s="2" t="s">
        <v>234</v>
      </c>
      <c r="J59" s="1" t="s">
        <v>235</v>
      </c>
      <c r="K59" s="1" t="str">
        <f>IFERROR(__xludf.DUMMYFUNCTION("GOOGLETRANSLATE(J:J, ""en"", ""te"")"),"పావెల్ బెనెస్ మరియు మిరోస్లావ్ హజ్న్")</f>
        <v>పావెల్ బెనెస్ మరియు మిరోస్లావ్ హజ్న్</v>
      </c>
      <c r="L59" s="1" t="s">
        <v>236</v>
      </c>
      <c r="M59" s="1">
        <v>1924.0</v>
      </c>
      <c r="O59" s="1">
        <v>1.0</v>
      </c>
      <c r="Q59" s="1" t="s">
        <v>345</v>
      </c>
      <c r="R59" s="1" t="s">
        <v>1233</v>
      </c>
      <c r="S59" s="1" t="s">
        <v>1149</v>
      </c>
      <c r="U59" s="1" t="s">
        <v>1234</v>
      </c>
      <c r="V59" s="1" t="s">
        <v>1235</v>
      </c>
      <c r="W59" s="1" t="s">
        <v>1236</v>
      </c>
      <c r="X59" s="1" t="s">
        <v>1237</v>
      </c>
      <c r="Y59" s="1" t="s">
        <v>1238</v>
      </c>
      <c r="Z59" s="1" t="s">
        <v>1239</v>
      </c>
      <c r="AA59" s="1" t="s">
        <v>612</v>
      </c>
      <c r="AB59" s="1" t="s">
        <v>1240</v>
      </c>
      <c r="AL59" s="1" t="s">
        <v>1241</v>
      </c>
      <c r="AY59" s="1" t="s">
        <v>764</v>
      </c>
    </row>
    <row r="60">
      <c r="A60" s="1" t="s">
        <v>1242</v>
      </c>
      <c r="B60" s="1" t="str">
        <f>IFERROR(__xludf.DUMMYFUNCTION("GOOGLETRANSLATE(A:A, ""en"", ""te"")"),"మిగ్నెట్ పౌ-డు-సియల్")</f>
        <v>మిగ్నెట్ పౌ-డు-సియల్</v>
      </c>
      <c r="C60" s="1" t="s">
        <v>1243</v>
      </c>
      <c r="D60" s="1" t="str">
        <f>IFERROR(__xludf.DUMMYFUNCTION("GOOGLETRANSLATE(C:C, ""en"", ""te"")"),"ఫ్లయింగ్ ఫ్లీ (ఫ్రెంచ్: పౌ డు సీల్, లిట్. మార్గం, లేదా ""లౌస్ ఆఫ్ ది రోడ్"", ఎందుకంటే హెన్రీ ఫోర్డ్ యొక్క ఎకానమీ కారు చాలా సాధారణం. హెన్రీ మిగ్నెట్ ఒక మోడల్ టిని సృష్టించాలని కలలు కన్నాడు, సామాన్యులకు ఒక విమానం, అందుకే పౌ డు సీల్ అనే పదం. ఆంగ్లంలో, ఈ పదం "&amp;"ఫ్లయింగ్ ఫ్లీగా మారింది. వాస్తవానికి HM.14 మోడల్‌కు మాత్రమే వర్తింపజేయబడింది, ఈ పేరు ఇప్పుడు మిగ్నెట్ మరియు ఇతరులు రూపొందించిన సారూప్య కాన్ఫిగరేషన్ యొక్క విమానాల కుటుంబాన్ని వివరించడానికి వచ్చింది. [సైటేషన్ అవసరం] ఫ్లయింగ్ ఫ్లీ విమానాల కుటుంబాన్ని ఫ్రెంచ్"&amp;" హెన్రీ మిగ్నెట్ రూపొందించారు. [1] 1920 మరియు 1928 మధ్య, మిగ్నెట్ HM.1 నుండి HM.8 వరకు వివిధ ప్రోటోటైప్‌లను నిర్మించింది, ఇది మోనోప్లేన్, ఇది అతని డిజైన్లలో మొదటిది. HM.8 ఏవియోనెట్‌ను నిర్మించడానికి సూచనలు మిగ్నెట్ చేత స్వీయ-ప్రచురించిన పుస్తకంలో ప్రచురిం"&amp;"చబడ్డాయి-అతను చేతితో టెక్స్ట్ మరియు డ్రాయింగ్‌లు వ్రాసాడు, ఫోటోగ్రాఫిక్ ప్లేట్లు సృష్టించాడు మరియు పుస్తకాలను ముద్రించాయి మరియు కట్టుబడి ఉన్నాయి-కాని మిగ్నెట్ ఇప్పటికీ సంతృప్తి చెందలేదు. ముఖ్యంగా, అతను చాలా మంచి పైలట్ కాదని మరియు సాంప్రదాయిక విమానంలో కర్ర"&amp;" మరియు చుక్కాని సమన్వయం చేసే సవాలును ఇష్టపడలేదని అతను భావించాడు. అతను సరళమైన పరిష్కారం కోసం ఆరాటపడ్డాడు. 1929 మరియు 1933 మధ్య, అతను ప్రోటోటైప్‌లను నిర్మించడాన్ని కొనసాగించాడు మరియు వాటిని సోయిసన్స్ సమీపంలో ఉన్న పెద్ద పొలంలో పరీక్షించాడు. అనేక బేసి మరియు వ"&amp;"ినూత్న ఆకృతీకరణలతో ఈ ప్రయోగం యొక్క ఫలితం HM.14. [2] 1933 లో, మిగ్నెట్ తన HM.14, అసలు ఫ్లయింగ్ ఫ్లీలో మొదటిసారి విజయవంతంగా ప్రయాణించాడు మరియు దానిని బహిరంగంగా ప్రదర్శించాడు. 1934 లో, అతను తన లే స్పోర్ట్ డి ఎల్ ఎయిర్ పుస్తకంలో ప్రణాళికలు మరియు నిర్మాణ సూచనల"&amp;"ను ప్రచురించాడు. 1935 లో, ఇది బ్రిటన్లో ఆంగ్లంలోకి అనువదించబడింది మరియు USA లోని ప్రాక్టికల్ మెకానిక్స్లో సీరియలైజ్ చేయబడింది, ప్రపంచవ్యాప్తంగా వందలాది మంది ప్రజలు తమ సొంత ఎగిరే ఈగలు నిర్మించమని ప్రేరేపించింది. [3] మిగ్నెట్ యొక్క అసలు HM.14 ప్రోటోటైప్ విమ"&amp;"ానం 17 HP (13 kW) ఆబియర్-డన్నే 500 సిసి టూ స్ట్రోక్ మోటార్‌సైకిల్ ఇంజిన్ ద్వారా శక్తిని పొందింది. ఇది రెక్కలు 19.5 అడుగుల (5.9 మీ), 11.5 అడుగుల పొడవు (3.5 మీ) మరియు స్థూల బరువు 450 ఎల్బి (204 కిలోలు) కలిగి ఉంది. [4] ఇది 25–62 mph (40–100 కిమీ/గం) యొక్క ఉప"&amp;"యోగకరమైన వేగ పరిధిని కలిగి ఉంది. [1] 1935 మరియు 1936 లలో UK లో, అనేక ఏరోడైనమిక్ మరియు ఇంజిన్ పరిణామాలు జరిగాయి, ముఖ్యంగా స్టీఫెన్ ఆపిల్‌బై, జాన్ కార్డెన్ మరియు ఎల్.ఇ. బేన్స్. [2] డిజైన్ యొక్క ప్రారంభ ప్రజాదరణ ఉన్నప్పటికీ, మిగ్నెట్ యొక్క ఉద్వేగభరితమైన ఉత్స"&amp;"ాహానికి ధన్యవాదాలు, అసలు HM.14 కొన్ని పరిస్థితులలో తిరిగి పొందలేని మరియు తరచుగా ప్రాణాంతకమైన డైవ్‌కు దారితీసే డిజైన్ లోపాలను వెల్లడించింది; ఫ్రంట్ వింగ్ ఎక్కడానికి అధిక దాడి కోణంలో ఉంచినప్పుడు, ఫ్రంట్ వింగ్ ద్వారా విక్షేపం చేయబడిన గాలి యొక్క అధిక-వేగం ప్ర"&amp;"వాహం వెనుక వింగ్ ఎగువ ఉపరితలంపైకి వెళ్లి, వెనుక వింగ్ యొక్క లిఫ్ట్ను బాగా పెంచుతుంది మరియు ముక్కును క్రిందికి ఉంచడం, సహజమైన ప్రతిచర్య పైలట్ మరింత కర్రను లాగడం, ఇది పరిస్థితిని మరింత దిగజార్చింది, ఎందుకంటే ఈ 'దుర్మార్గపు వృత్తం' నుండి బయటకు వెళ్ళే మార్గం ఫ"&amp;"్రంట్ వింగ్ సంఘటనలను తగ్గిస్తుంది, ముక్కును దిగజారింది. కొంతమంది హోమ్‌బిల్డర్లు రెక్కల చిట్కాలు వంగడం వంటి భాగాలను సవరించడం ద్వారా నిర్మాణాన్ని సరళీకృతం చేయడానికి ప్రయత్నించారు, దీని ఫలితంగా చాలా ప్రమాదకరమైన విమానాలు మరియు ఘోరమైన ప్రమాదాలు ఏర్పడ్డాయి, అవి"&amp;" ఎయిర్ అధికారులను వాటిలో ఎక్కువ నిర్మించడాన్ని నిషేధించాయి. [5] UK మరియు ఫ్రాన్స్‌లలోని అధ్యయనాలు సమస్యను వెల్లడించాయి (HM.14 సాధారణంగా పెద్ద విమానాల స్కేల్ మోడళ్ల కోసం ఉపయోగించే రెండు దేశాలలో విండ్ టన్నెల్స్‌లో సరిపోయేంత చిన్నది) మరియు డిజైన్‌కు దిద్దుబా"&amp;"ట్లు చేయబడ్డాయి. దురదృష్టవశాత్తు, క్రాష్ చేసిన చెడు ప్రచారం యొక్క తరంగం అతని జీవితాంతం మిగ్నెట్ డాగ్డ్ మిగ్నెట్ మరియు ఈ రోజు డిజైన్‌తో సంబంధం కలిగి ఉంది మైక్రోలైట్స్. [2] మిగ్నెట్ విమానం ఉద్దేశపూర్వకంగా సరళంగా చేసింది. ఫ్లయింగ్ ఫ్లీ తప్పనిసరిగా చాలా అస్థి"&amp;"రమైన బిప్‌లేన్, ఇది దాదాపుగా కలప మరియు బట్టలతో నిర్మించిన టెన్డం వింగ్ విమానం గా పరిగణించబడుతుంది. అసలు డిజైన్ సింగిల్-సీటర్, మరియు రెండు-యాక్సిస్ ఫ్లయింగ్ నియంత్రణలను కలిగి ఉంది. విమానం ప్రామాణిక నియంత్రణ కర్రను కలిగి ఉంది. ఫోర్-అండ్-ఫాక్ట్ కదలిక ఫ్రంట్ "&amp;"వింగ్ యొక్క దాడి కోణాన్ని నియంత్రించింది, రెక్క యొక్క లిఫ్ట్ పెరుగుతుంది మరియు తగ్గిస్తుంది. ఫ్రంట్ వింగ్ గురుత్వాకర్షణ కేంద్రం ముందుకు ఉన్నందున, అది ముక్కును పైకి క్రిందికి పిచ్ చేస్తుంది. [4] కర్ర యొక్క సైడ్-టు-సైడ్ కదలిక పెద్ద చుక్కానిని నియంత్రించింది"&amp;". ఇది రోలింగ్ కదలికను ఉత్పత్తి చేసింది, ఎందుకంటే రెక్కలు రెండూ యా-రోల్ కలపడం ద్వారా గణనీయమైన డైహెడ్రల్ కలిగి ఉన్నాయి. చుక్కాని తగినంత రోల్ ఉత్పత్తి చేయడానికి మాత్రమే కాకుండా, ఫ్యూజ్‌లేజ్ చాలా తక్కువగా ఉన్నందున, చుక్కాని యొక్క పరపతిని తగ్గిస్తుంది. ఫ్లయింగ"&amp;"్ ఫ్లీ, రెండు అక్షం విమానాలు కావడంతో, ల్యాండ్ చేయబడలేదు లేదా గణనీయమైన క్రాస్‌విండ్స్‌లో తీయబడలేదు. విమానం రూపకల్పన చేయబడినప్పుడు ఇది పెద్ద సమస్య కాదు, ఎందుకంటే ఆ సమయంలో విమానం సాధారణంగా పెద్ద బహిరంగ క్షేత్రాల నుండి ఎగిరింది, అన్ని టేకాఫ్లు మరియు ల్యాండింగ"&amp;"్లను గాలిలోకి అనుమతిస్తుంది. [2] [4] ఫలితం నిర్మించడానికి గణనీయంగా సరళమైనది (కేవలం రెండు రెక్కలు మరియు చుక్కాని, వీటిలో రెండు కదిలింది, ఐలెరాన్లు లేదా ఇతర నియంత్రణ ఉపరితలాలు లేకుండా) మరియు ఎగరడం సులభం (కేవలం కంట్రోల్ స్టిక్, చుక్కాని పెడల్స్ లేవు) సాంప్రద"&amp;"ాయిక విమానం. మిగ్నెట్ సగం సరదాగా, ప్యాకింగ్ క్రేట్ నిర్మించి, కారును నడపగల ఎవరైనా ఎగిరే ఫ్లీని ఎగురవేయగలరని పేర్కొంది. [2] HM.14 ఫ్లయింగ్ ఫ్లీ యొక్క 300 కంటే ఎక్కువ వేర్వేరు మోడళ్లకు దారితీసింది. [6] వీటిలో కొన్ని: 1930 లలో, పైలట్లు నిస్సార డైవ్స్ నుండి క"&amp;"ోలుకోలేనప్పుడు చాలా ఈగలు క్రాష్ అయ్యాయి, ఫలితంగా కొన్ని మరణాలు సంభవించాయి. తత్ఫలితంగా, ఎగిరే ఈగలు గ్రౌన్దేడ్ చేయబడ్డాయి మరియు కొన్ని దేశాలలో శాశ్వతంగా ఫ్లైట్ నుండి నిషేధించబడ్డాయి. [4] యునైటెడ్ కింగ్‌డమ్‌లో, 4 మే 1936 న కెంట్లోని పెన్‌షర్స్ట్ ఎయిర్‌ఫీల్డ్"&amp;"‌లో ఒక ఎయిర్ డిస్ప్లేలో ప్రాణాంతక క్రాష్ తరువాత, ఎగిరే ఈగలుపై పరిమితులు ఉంచబడ్డాయి. [14] భూమికి సంబంధించినప్పుడు, పైలట్ మంట మరియు ల్యాండింగ్ కోసం వేగం పొందడానికి కర్రను ముందుకు నెట్టివేస్తాడు. వేగం పెరిగినప్పుడు, వెనుక రెక్క, దాడి యొక్క ఎక్కువ కోణంలో పనిచ"&amp;"ేసేది లిఫ్ట్ పొందుతుంది మరియు విమానం యొక్క ముక్కును మరింత క్రిందికి పిచ్ చేస్తుంది. పైలట్ యొక్క సాధారణ ప్రతిచర్య కర్రపై వెనక్కి లాగడం. ఈ చర్య రెక్క యొక్క వెనుకంజలో ఉన్న అంచుని తగ్గించడం ద్వారా ఫ్రంట్ వింగ్ పై దాడి కోణాన్ని పెంచుతుంది. ఫ్రంట్ వింగ్ యొక్క వ"&amp;"ెనుకంజలో ఉన్న అంచు వెనుక వింగ్ యొక్క ప్రముఖ అంచుకు దగ్గరగా ఉన్నందున, ఫ్రంట్ వింగ్ యొక్క డౌన్‌వాష్ వెనుక వింగ్ మీదుగా గాలిని వేగవంతం చేస్తుంది మరియు ఫ్రంట్ వింగ్ కంటే త్వరగా లిఫ్ట్ పొందటానికి కారణమవుతుంది, దీని ఫలితంగా ఎప్పటికప్పుడు పెరుగుతుంది ముక్కు పిచ్"&amp;"-డౌన్ మరియు ఫ్లైట్ నేరుగా నేరుగా భూమికి. [4] మిగ్నెట్ తన నమూనాను పరీక్షించేటప్పుడు ఈ సమస్యను ఎదుర్కోలేదు, ఎందుకంటే అతను పెద్ద హార్స్‌పవర్ ఇంజిన్‌ను కొనలేకపోయాడు. బిల్డర్లు వాటిపై పెద్ద ఇంజిన్లను ఉంచడం మరియు ఫ్లైట్ ఎన్వలప్‌ను విస్తరించడం ప్రారంభించినప్పుడు"&amp;", రెక్కల జోక్యం సమస్య బయటపడింది. [4] జి-యాడ్సీ ది ఎయిర్ లీగ్‌తో కూడిన ఘోరమైన ప్రమాదం తరువాత, ఫ్రాన్స్‌లో ఇలాంటి అనేక ప్రాణాంతక క్రాష్‌ల గురించి తెలుసు, పూర్తి స్థాయి విండ్ టన్నెల్ పరీక్షల కోసం జి-ఎఎఫ్‌విని రాయల్ ఎయిర్‌క్రాఫ్ట్ స్థాపనకు పంపారు. ఈ పరీక్షలు,"&amp;" ఫ్రెంచ్ వైమానిక మంత్రిత్వ శాఖ నిర్వహించిన వాటితో పాటు, ఫ్రంట్ వింగ్ యొక్క దాడి కోణం −15 below కంటే తక్కువగా ఉందని కనుగొన్నారు becord becord becoriple picching క్షణం ముక్కును పెంచడానికి ఉత్పత్తి చేయబడిందా. [15] ఎయిర్‌ఫాయిల్ విభాగం మరియు వింగ్ అంతరం యొక్క "&amp;"మార్పులు ఏరోడైనమిక్ జోక్యాన్ని నిరోధిస్తాయి మరియు తరువాత మిగ్నెట్ ఫ్లీ నమూనాలు ఈ మార్పులను కలిగి ఉన్నాయి. [సైటేషన్ అవసరం] 1939 నాటికి, గాలిలో చాలా మెరుగైన ఎగిరే ఈగలు ఉన్నాయి, కానీ విమానం దాని ప్రమాదకరమైన ఖ్యాతిని పూర్తిగా అధిగమించలేదు. 1934 లో ప్రణాళికలు "&amp;"కనిపించిన కొద్దికాలానికే, యూరప్ మరియు యుఎస్ఎలో చాలా మంది ts త్సాహికులు తమ సొంత విమానాలను నిర్మించడం ప్రారంభించారు. 1936 లో, నిర్మాణ వ్యయం సుమారు £ 75 మరియు బ్రిటన్లో ఐదు వందల ఉదాహరణలు నిర్మాణంలో ఉన్నాయని అంచనా. [16] [17] ఆధునిక విమాన ts త్సాహికులు తమ సొంత"&amp;" విమానాలను నిర్మించడం కొనసాగించారు, మరియు సంవత్సరాలుగా అసలు HM.14 డిజైన్ మరియు దాని ఉత్పన్నాలను మార్చారు, మరియు UK వెలుపల, వారు ఆస్ట్రేలియా వంటి దేశాలలో విజయవంతంగా ఎగురుతారు. ఫ్రెంచ్ ts త్సాహికులు, ఉదాహరణకు, ప్రతి జూన్లో వార్షిక సమావేశాన్ని నిర్వహిస్తారు."&amp;" ఆధునిక HM.14 బిల్డర్లు సాధారణంగా ఎయిర్‌ఫాయిల్ మరియు రిగ్గింగ్ లేదా మొత్తం రెక్కలను HM.360 వంటి తరువాతి మిగ్నెట్ మోడళ్ల నుండి HM.14 యొక్క ఫ్యూజ్‌లేజ్‌కు స్వీకరిస్తారు . విమానం మరియు పైలట్ నుండి డేటా: 1978 ఎయిర్క్రాఫ్ట్ డైరెక్టరీ [1] సాధారణ లక్షణాలు పనితీర"&amp;"ు")</f>
        <v>ఫ్లయింగ్ ఫ్లీ (ఫ్రెంచ్: పౌ డు సీల్, లిట్. మార్గం, లేదా "లౌస్ ఆఫ్ ది రోడ్", ఎందుకంటే హెన్రీ ఫోర్డ్ యొక్క ఎకానమీ కారు చాలా సాధారణం. హెన్రీ మిగ్నెట్ ఒక మోడల్ టిని సృష్టించాలని కలలు కన్నాడు, సామాన్యులకు ఒక విమానం, అందుకే పౌ డు సీల్ అనే పదం. ఆంగ్లంలో, ఈ పదం ఫ్లయింగ్ ఫ్లీగా మారింది. వాస్తవానికి HM.14 మోడల్‌కు మాత్రమే వర్తింపజేయబడింది, ఈ పేరు ఇప్పుడు మిగ్నెట్ మరియు ఇతరులు రూపొందించిన సారూప్య కాన్ఫిగరేషన్ యొక్క విమానాల కుటుంబాన్ని వివరించడానికి వచ్చింది. [సైటేషన్ అవసరం] ఫ్లయింగ్ ఫ్లీ విమానాల కుటుంబాన్ని ఫ్రెంచ్ హెన్రీ మిగ్నెట్ రూపొందించారు. [1] 1920 మరియు 1928 మధ్య, మిగ్నెట్ HM.1 నుండి HM.8 వరకు వివిధ ప్రోటోటైప్‌లను నిర్మించింది, ఇది మోనోప్లేన్, ఇది అతని డిజైన్లలో మొదటిది. HM.8 ఏవియోనెట్‌ను నిర్మించడానికి సూచనలు మిగ్నెట్ చేత స్వీయ-ప్రచురించిన పుస్తకంలో ప్రచురించబడ్డాయి-అతను చేతితో టెక్స్ట్ మరియు డ్రాయింగ్‌లు వ్రాసాడు, ఫోటోగ్రాఫిక్ ప్లేట్లు సృష్టించాడు మరియు పుస్తకాలను ముద్రించాయి మరియు కట్టుబడి ఉన్నాయి-కాని మిగ్నెట్ ఇప్పటికీ సంతృప్తి చెందలేదు. ముఖ్యంగా, అతను చాలా మంచి పైలట్ కాదని మరియు సాంప్రదాయిక విమానంలో కర్ర మరియు చుక్కాని సమన్వయం చేసే సవాలును ఇష్టపడలేదని అతను భావించాడు. అతను సరళమైన పరిష్కారం కోసం ఆరాటపడ్డాడు. 1929 మరియు 1933 మధ్య, అతను ప్రోటోటైప్‌లను నిర్మించడాన్ని కొనసాగించాడు మరియు వాటిని సోయిసన్స్ సమీపంలో ఉన్న పెద్ద పొలంలో పరీక్షించాడు. అనేక బేసి మరియు వినూత్న ఆకృతీకరణలతో ఈ ప్రయోగం యొక్క ఫలితం HM.14. [2] 1933 లో, మిగ్నెట్ తన HM.14, అసలు ఫ్లయింగ్ ఫ్లీలో మొదటిసారి విజయవంతంగా ప్రయాణించాడు మరియు దానిని బహిరంగంగా ప్రదర్శించాడు. 1934 లో, అతను తన లే స్పోర్ట్ డి ఎల్ ఎయిర్ పుస్తకంలో ప్రణాళికలు మరియు నిర్మాణ సూచనలను ప్రచురించాడు. 1935 లో, ఇది బ్రిటన్లో ఆంగ్లంలోకి అనువదించబడింది మరియు USA లోని ప్రాక్టికల్ మెకానిక్స్లో సీరియలైజ్ చేయబడింది, ప్రపంచవ్యాప్తంగా వందలాది మంది ప్రజలు తమ సొంత ఎగిరే ఈగలు నిర్మించమని ప్రేరేపించింది. [3] మిగ్నెట్ యొక్క అసలు HM.14 ప్రోటోటైప్ విమానం 17 HP (13 kW) ఆబియర్-డన్నే 500 సిసి టూ స్ట్రోక్ మోటార్‌సైకిల్ ఇంజిన్ ద్వారా శక్తిని పొందింది. ఇది రెక్కలు 19.5 అడుగుల (5.9 మీ), 11.5 అడుగుల పొడవు (3.5 మీ) మరియు స్థూల బరువు 450 ఎల్బి (204 కిలోలు) కలిగి ఉంది. [4] ఇది 25–62 mph (40–100 కిమీ/గం) యొక్క ఉపయోగకరమైన వేగ పరిధిని కలిగి ఉంది. [1] 1935 మరియు 1936 లలో UK లో, అనేక ఏరోడైనమిక్ మరియు ఇంజిన్ పరిణామాలు జరిగాయి, ముఖ్యంగా స్టీఫెన్ ఆపిల్‌బై, జాన్ కార్డెన్ మరియు ఎల్.ఇ. బేన్స్. [2] డిజైన్ యొక్క ప్రారంభ ప్రజాదరణ ఉన్నప్పటికీ, మిగ్నెట్ యొక్క ఉద్వేగభరితమైన ఉత్సాహానికి ధన్యవాదాలు, అసలు HM.14 కొన్ని పరిస్థితులలో తిరిగి పొందలేని మరియు తరచుగా ప్రాణాంతకమైన డైవ్‌కు దారితీసే డిజైన్ లోపాలను వెల్లడించింది; ఫ్రంట్ వింగ్ ఎక్కడానికి అధిక దాడి కోణంలో ఉంచినప్పుడు, ఫ్రంట్ వింగ్ ద్వారా విక్షేపం చేయబడిన గాలి యొక్క అధిక-వేగం ప్రవాహం వెనుక వింగ్ ఎగువ ఉపరితలంపైకి వెళ్లి, వెనుక వింగ్ యొక్క లిఫ్ట్ను బాగా పెంచుతుంది మరియు ముక్కును క్రిందికి ఉంచడం, సహజమైన ప్రతిచర్య పైలట్ మరింత కర్రను లాగడం, ఇది పరిస్థితిని మరింత దిగజార్చింది, ఎందుకంటే ఈ 'దుర్మార్గపు వృత్తం' నుండి బయటకు వెళ్ళే మార్గం ఫ్రంట్ వింగ్ సంఘటనలను తగ్గిస్తుంది, ముక్కును దిగజారింది. కొంతమంది హోమ్‌బిల్డర్లు రెక్కల చిట్కాలు వంగడం వంటి భాగాలను సవరించడం ద్వారా నిర్మాణాన్ని సరళీకృతం చేయడానికి ప్రయత్నించారు, దీని ఫలితంగా చాలా ప్రమాదకరమైన విమానాలు మరియు ఘోరమైన ప్రమాదాలు ఏర్పడ్డాయి, అవి ఎయిర్ అధికారులను వాటిలో ఎక్కువ నిర్మించడాన్ని నిషేధించాయి. [5] UK మరియు ఫ్రాన్స్‌లలోని అధ్యయనాలు సమస్యను వెల్లడించాయి (HM.14 సాధారణంగా పెద్ద విమానాల స్కేల్ మోడళ్ల కోసం ఉపయోగించే రెండు దేశాలలో విండ్ టన్నెల్స్‌లో సరిపోయేంత చిన్నది) మరియు డిజైన్‌కు దిద్దుబాట్లు చేయబడ్డాయి. దురదృష్టవశాత్తు, క్రాష్ చేసిన చెడు ప్రచారం యొక్క తరంగం అతని జీవితాంతం మిగ్నెట్ డాగ్డ్ మిగ్నెట్ మరియు ఈ రోజు డిజైన్‌తో సంబంధం కలిగి ఉంది మైక్రోలైట్స్. [2] మిగ్నెట్ విమానం ఉద్దేశపూర్వకంగా సరళంగా చేసింది. ఫ్లయింగ్ ఫ్లీ తప్పనిసరిగా చాలా అస్థిరమైన బిప్‌లేన్, ఇది దాదాపుగా కలప మరియు బట్టలతో నిర్మించిన టెన్డం వింగ్ విమానం గా పరిగణించబడుతుంది. అసలు డిజైన్ సింగిల్-సీటర్, మరియు రెండు-యాక్సిస్ ఫ్లయింగ్ నియంత్రణలను కలిగి ఉంది. విమానం ప్రామాణిక నియంత్రణ కర్రను కలిగి ఉంది. ఫోర్-అండ్-ఫాక్ట్ కదలిక ఫ్రంట్ వింగ్ యొక్క దాడి కోణాన్ని నియంత్రించింది, రెక్క యొక్క లిఫ్ట్ పెరుగుతుంది మరియు తగ్గిస్తుంది. ఫ్రంట్ వింగ్ గురుత్వాకర్షణ కేంద్రం ముందుకు ఉన్నందున, అది ముక్కును పైకి క్రిందికి పిచ్ చేస్తుంది. [4] కర్ర యొక్క సైడ్-టు-సైడ్ కదలిక పెద్ద చుక్కానిని నియంత్రించింది. ఇది రోలింగ్ కదలికను ఉత్పత్తి చేసింది, ఎందుకంటే రెక్కలు రెండూ యా-రోల్ కలపడం ద్వారా గణనీయమైన డైహెడ్రల్ కలిగి ఉన్నాయి. చుక్కాని తగినంత రోల్ ఉత్పత్తి చేయడానికి మాత్రమే కాకుండా, ఫ్యూజ్‌లేజ్ చాలా తక్కువగా ఉన్నందున, చుక్కాని యొక్క పరపతిని తగ్గిస్తుంది. ఫ్లయింగ్ ఫ్లీ, రెండు అక్షం విమానాలు కావడంతో, ల్యాండ్ చేయబడలేదు లేదా గణనీయమైన క్రాస్‌విండ్స్‌లో తీయబడలేదు. విమానం రూపకల్పన చేయబడినప్పుడు ఇది పెద్ద సమస్య కాదు, ఎందుకంటే ఆ సమయంలో విమానం సాధారణంగా పెద్ద బహిరంగ క్షేత్రాల నుండి ఎగిరింది, అన్ని టేకాఫ్లు మరియు ల్యాండింగ్లను గాలిలోకి అనుమతిస్తుంది. [2] [4] ఫలితం నిర్మించడానికి గణనీయంగా సరళమైనది (కేవలం రెండు రెక్కలు మరియు చుక్కాని, వీటిలో రెండు కదిలింది, ఐలెరాన్లు లేదా ఇతర నియంత్రణ ఉపరితలాలు లేకుండా) మరియు ఎగరడం సులభం (కేవలం కంట్రోల్ స్టిక్, చుక్కాని పెడల్స్ లేవు) సాంప్రదాయిక విమానం. మిగ్నెట్ సగం సరదాగా, ప్యాకింగ్ క్రేట్ నిర్మించి, కారును నడపగల ఎవరైనా ఎగిరే ఫ్లీని ఎగురవేయగలరని పేర్కొంది. [2] HM.14 ఫ్లయింగ్ ఫ్లీ యొక్క 300 కంటే ఎక్కువ వేర్వేరు మోడళ్లకు దారితీసింది. [6] వీటిలో కొన్ని: 1930 లలో, పైలట్లు నిస్సార డైవ్స్ నుండి కోలుకోలేనప్పుడు చాలా ఈగలు క్రాష్ అయ్యాయి, ఫలితంగా కొన్ని మరణాలు సంభవించాయి. తత్ఫలితంగా, ఎగిరే ఈగలు గ్రౌన్దేడ్ చేయబడ్డాయి మరియు కొన్ని దేశాలలో శాశ్వతంగా ఫ్లైట్ నుండి నిషేధించబడ్డాయి. [4] యునైటెడ్ కింగ్‌డమ్‌లో, 4 మే 1936 న కెంట్లోని పెన్‌షర్స్ట్ ఎయిర్‌ఫీల్డ్‌లో ఒక ఎయిర్ డిస్ప్లేలో ప్రాణాంతక క్రాష్ తరువాత, ఎగిరే ఈగలుపై పరిమితులు ఉంచబడ్డాయి. [14] భూమికి సంబంధించినప్పుడు, పైలట్ మంట మరియు ల్యాండింగ్ కోసం వేగం పొందడానికి కర్రను ముందుకు నెట్టివేస్తాడు. వేగం పెరిగినప్పుడు, వెనుక రెక్క, దాడి యొక్క ఎక్కువ కోణంలో పనిచేసేది లిఫ్ట్ పొందుతుంది మరియు విమానం యొక్క ముక్కును మరింత క్రిందికి పిచ్ చేస్తుంది. పైలట్ యొక్క సాధారణ ప్రతిచర్య కర్రపై వెనక్కి లాగడం. ఈ చర్య రెక్క యొక్క వెనుకంజలో ఉన్న అంచుని తగ్గించడం ద్వారా ఫ్రంట్ వింగ్ పై దాడి కోణాన్ని పెంచుతుంది. ఫ్రంట్ వింగ్ యొక్క వెనుకంజలో ఉన్న అంచు వెనుక వింగ్ యొక్క ప్రముఖ అంచుకు దగ్గరగా ఉన్నందున, ఫ్రంట్ వింగ్ యొక్క డౌన్‌వాష్ వెనుక వింగ్ మీదుగా గాలిని వేగవంతం చేస్తుంది మరియు ఫ్రంట్ వింగ్ కంటే త్వరగా లిఫ్ట్ పొందటానికి కారణమవుతుంది, దీని ఫలితంగా ఎప్పటికప్పుడు పెరుగుతుంది ముక్కు పిచ్-డౌన్ మరియు ఫ్లైట్ నేరుగా నేరుగా భూమికి. [4] మిగ్నెట్ తన నమూనాను పరీక్షించేటప్పుడు ఈ సమస్యను ఎదుర్కోలేదు, ఎందుకంటే అతను పెద్ద హార్స్‌పవర్ ఇంజిన్‌ను కొనలేకపోయాడు. బిల్డర్లు వాటిపై పెద్ద ఇంజిన్లను ఉంచడం మరియు ఫ్లైట్ ఎన్వలప్‌ను విస్తరించడం ప్రారంభించినప్పుడు, రెక్కల జోక్యం సమస్య బయటపడింది. [4] జి-యాడ్సీ ది ఎయిర్ లీగ్‌తో కూడిన ఘోరమైన ప్రమాదం తరువాత, ఫ్రాన్స్‌లో ఇలాంటి అనేక ప్రాణాంతక క్రాష్‌ల గురించి తెలుసు, పూర్తి స్థాయి విండ్ టన్నెల్ పరీక్షల కోసం జి-ఎఎఫ్‌విని రాయల్ ఎయిర్‌క్రాఫ్ట్ స్థాపనకు పంపారు. ఈ పరీక్షలు, ఫ్రెంచ్ వైమానిక మంత్రిత్వ శాఖ నిర్వహించిన వాటితో పాటు, ఫ్రంట్ వింగ్ యొక్క దాడి కోణం −15 below కంటే తక్కువగా ఉందని కనుగొన్నారు becord becord becoriple picching క్షణం ముక్కును పెంచడానికి ఉత్పత్తి చేయబడిందా. [15] ఎయిర్‌ఫాయిల్ విభాగం మరియు వింగ్ అంతరం యొక్క మార్పులు ఏరోడైనమిక్ జోక్యాన్ని నిరోధిస్తాయి మరియు తరువాత మిగ్నెట్ ఫ్లీ నమూనాలు ఈ మార్పులను కలిగి ఉన్నాయి. [సైటేషన్ అవసరం] 1939 నాటికి, గాలిలో చాలా మెరుగైన ఎగిరే ఈగలు ఉన్నాయి, కానీ విమానం దాని ప్రమాదకరమైన ఖ్యాతిని పూర్తిగా అధిగమించలేదు. 1934 లో ప్రణాళికలు కనిపించిన కొద్దికాలానికే, యూరప్ మరియు యుఎస్ఎలో చాలా మంది ts త్సాహికులు తమ సొంత విమానాలను నిర్మించడం ప్రారంభించారు. 1936 లో, నిర్మాణ వ్యయం సుమారు £ 75 మరియు బ్రిటన్లో ఐదు వందల ఉదాహరణలు నిర్మాణంలో ఉన్నాయని అంచనా. [16] [17] ఆధునిక విమాన ts త్సాహికులు తమ సొంత విమానాలను నిర్మించడం కొనసాగించారు, మరియు సంవత్సరాలుగా అసలు HM.14 డిజైన్ మరియు దాని ఉత్పన్నాలను మార్చారు, మరియు UK వెలుపల, వారు ఆస్ట్రేలియా వంటి దేశాలలో విజయవంతంగా ఎగురుతారు. ఫ్రెంచ్ ts త్సాహికులు, ఉదాహరణకు, ప్రతి జూన్లో వార్షిక సమావేశాన్ని నిర్వహిస్తారు. ఆధునిక HM.14 బిల్డర్లు సాధారణంగా ఎయిర్‌ఫాయిల్ మరియు రిగ్గింగ్ లేదా మొత్తం రెక్కలను HM.360 వంటి తరువాతి మిగ్నెట్ మోడళ్ల నుండి HM.14 యొక్క ఫ్యూజ్‌లేజ్‌కు స్వీకరిస్తారు . విమానం మరియు పైలట్ నుండి డేటా: 1978 ఎయిర్క్రాఫ్ట్ డైరెక్టరీ [1] సాధారణ లక్షణాలు పనితీరు</v>
      </c>
      <c r="E60" s="1" t="s">
        <v>1244</v>
      </c>
      <c r="F60" s="1" t="str">
        <f>IFERROR(__xludf.DUMMYFUNCTION("GOOGLETRANSLATE(E:E, ""en"", ""te"")"),"క్రీడ, వ్యక్తిగత మరియు శిక్షకుల విమానం")</f>
        <v>క్రీడ, వ్యక్తిగత మరియు శిక్షకుల విమానం</v>
      </c>
      <c r="G60" s="1" t="s">
        <v>1245</v>
      </c>
      <c r="H60" s="1" t="str">
        <f>IFERROR(__xludf.DUMMYFUNCTION("GOOGLETRANSLATE(G:G, ""en"", ""te"")"),"హోమ్‌బిల్ట్ విమానం")</f>
        <v>హోమ్‌బిల్ట్ విమానం</v>
      </c>
      <c r="I60" s="1" t="s">
        <v>1246</v>
      </c>
      <c r="J60" s="1" t="s">
        <v>1247</v>
      </c>
      <c r="K60" s="1" t="str">
        <f>IFERROR(__xludf.DUMMYFUNCTION("GOOGLETRANSLATE(J:J, ""en"", ""te"")"),"హెన్రీ మిగ్నెట్")</f>
        <v>హెన్రీ మిగ్నెట్</v>
      </c>
      <c r="L60" s="1" t="s">
        <v>1248</v>
      </c>
      <c r="M60" s="1" t="s">
        <v>1249</v>
      </c>
      <c r="N60" s="1">
        <v>1933.0</v>
      </c>
      <c r="P60" s="1" t="s">
        <v>1004</v>
      </c>
      <c r="Q60" s="1">
        <v>1.0</v>
      </c>
      <c r="R60" s="1" t="s">
        <v>1250</v>
      </c>
      <c r="S60" s="1" t="s">
        <v>1251</v>
      </c>
      <c r="V60" s="1" t="s">
        <v>1252</v>
      </c>
      <c r="X60" s="1" t="s">
        <v>1253</v>
      </c>
      <c r="Y60" s="1" t="s">
        <v>1254</v>
      </c>
      <c r="Z60" s="1" t="s">
        <v>1255</v>
      </c>
      <c r="AA60" s="1" t="s">
        <v>1256</v>
      </c>
      <c r="AB60" s="1" t="s">
        <v>1257</v>
      </c>
      <c r="AJ60" s="1" t="s">
        <v>1258</v>
      </c>
      <c r="AK60" s="1" t="s">
        <v>1259</v>
      </c>
      <c r="AL60" s="1" t="s">
        <v>1260</v>
      </c>
      <c r="AR60" s="1" t="s">
        <v>1261</v>
      </c>
      <c r="AS60" s="1" t="s">
        <v>1262</v>
      </c>
      <c r="BS60" s="1" t="s">
        <v>1263</v>
      </c>
      <c r="BV60" s="1" t="s">
        <v>1264</v>
      </c>
      <c r="CF60" s="1" t="s">
        <v>1265</v>
      </c>
    </row>
    <row r="61">
      <c r="A61" s="1" t="s">
        <v>562</v>
      </c>
      <c r="B61" s="1" t="str">
        <f>IFERROR(__xludf.DUMMYFUNCTION("GOOGLETRANSLATE(A:A, ""en"", ""te"")"),"నాసా M2-F1")</f>
        <v>నాసా M2-F1</v>
      </c>
      <c r="C61" s="1" t="s">
        <v>1266</v>
      </c>
      <c r="D61" s="1" t="str">
        <f>IFERROR(__xludf.DUMMYFUNCTION("GOOGLETRANSLATE(C:C, ""en"", ""te"")"),"నాసా M2-F1 అనేది తేలికపాటి, శక్తి లేని ప్రోటోటైప్ విమానం, ఇది వింగ్లెస్ లిఫ్టింగ్ బాడీ కాన్సెప్ట్‌ను ఫ్లైట్-టెస్ట్ చేయడానికి అభివృద్ధి చేయబడింది. దాని అసాధారణ ప్రదర్శన దీనికి ""ఫ్లయింగ్ బాత్‌టబ్"" అనే మారుపేరును సంపాదించింది మరియు దీనిని M2-F1, ""M"" ""మన"&amp;"ుషులు"" మరియు ""F"" ను ""ఫ్లైట్"" సంస్కరణను సూచిస్తుంది. 1962 లో, నాసా డ్రైడెన్ మేనేజ్‌మెంట్ తేలికపాటి, శక్తి లేని లిఫ్టింగ్-బాడీ ప్రోటోటైప్‌ను నిర్మించడానికి ఒక కార్యక్రమాన్ని ఆమోదించింది. ఇందులో డ్రైడెన్ వద్ద రూపొందించిన గొట్టపు ఉక్కు చట్రంలో ఉంచిన ప్లై"&amp;"వుడ్ షెల్ ఉంది. నిర్మాణం 1963 లో పూర్తయింది. [1] లిఫ్టింగ్-బాడీ కాన్సెప్ట్ 1950 ల మధ్యలో ఏరోనాటిక్స్ అమెస్ ఏరోనాటికల్ లాబొరేటరీ, మౌంటైన్ వ్యూ, కాలిఫోర్నియా కోసం జాతీయ సలహా కమిటీలో ఉద్భవించింది. ఫిబ్రవరి 1962 నాటికి, సాధ్యమయ్యే ఆకారాల శ్రేణి అభివృద్ధి చేయబ"&amp;"డింది మరియు ఆర్. డేల్ రీడ్ ఒక పరిశోధనా వాహనానికి మద్దతు పొందడానికి కృషి చేస్తున్నాడు. M2-F1 నిర్మాణం డ్రైడెన్ మరియు స్థానిక గ్లైడర్ తయారీదారు, బ్రీగల్బ్ గ్లైడర్ కంపెనీ సంయుక్త ప్రయత్నం. బడ్జెట్ US $ 30,000. నాసా హస్తకళాకారులు మరియు ఇంజనీర్లు గొట్టపు స్టీల"&amp;"్ ఇంటీరియర్ ఫ్రేమ్‌ను నిర్మించారు. దాని మహోగని ప్లైవుడ్ షెల్ గుస్ బ్రీగల్బ్ మరియు కంపెనీ చేతితో తయారు చేయబడింది. హోవార్డ్ హ్యూస్ యొక్క హెచ్ -4 హెర్క్యులస్ (""స్ప్రూస్ గూస్"") లో పనిచేసిన నాసా హస్తకళాకారుడు ఎర్నీ లోడర్, బ్రీగల్‌బ్‌కు సహాయం చేయడానికి నియమిం"&amp;"చబడ్డాడు. మిగిలిన భాగాల యొక్క తుది అసెంబ్లీ (అల్యూమినియం తోక ఉపరితలాలు, పుష్రోడ్ నియంత్రణలు మరియు సెస్నా 150 నుండి ల్యాండింగ్ గేర్‌లతో సహా, తరువాత సెస్నా 180 ల్యాండింగ్ గేర్ [2] చేత భర్తీ చేయబడింది) నాసా సౌకర్యం వద్ద జరిగింది. వింగ్లెస్, లిఫ్టింగ్-బాడీ వి"&amp;"మాన రూపకల్పన మొదట్లో వాతావరణ పున ent ప్రవేశం తరువాత అడ్డంగా ఒక అంతరిక్ష నౌకను దిగడానికి ఒక సాధనంగా భావించబడింది. రెక్కలు లేకపోవడం వల్ల రీఎంట్రీ యొక్క విపరీతమైన వేడి వాహనానికి తక్కువ నష్టం కలిగిస్తుంది. కమాండ్ మాడ్యూల్ వంటి బాలిస్టిక్ రీఎంట్రీ పథాన్ని ఉపయో"&amp;"గించడం కంటే, మనోహరమైన పరిధిలో చాలా పరిమితం, లిఫ్టింగ్-బాడీ వాహనం కాలిఫోర్నియా పరిమాణం యొక్క ల్యాండింగ్ పాదముద్రను కలిగి ఉంది. M2-F1 యొక్క మొట్టమొదటి విమాన పరీక్షలు రోజర్స్ డ్రై లేక్ వద్ద ఉన్నాయి, 1963 పోంటియాక్ బోన్నెవిల్లే కన్వర్టిబుల్‌కు అనుసంధానించబడిన"&amp;" టో తాడు చివరిలో. ఏప్రిల్ 5, 1963 న టెస్ట్ పైలట్ మిల్ట్ థాంప్సన్ M2-F1 యొక్క ముక్కును మొదటిసారిగా భూమి నుండి ఎత్తివేసాడు. [2] వేగం గంటకు 86 మైళ్ళు (గంటకు 138 కిమీ). చిన్న క్రాఫ్ట్ ప్రతి ప్రధాన ల్యాండింగ్ గేర్ చక్రాల మధ్య అనియంత్రితంగా బౌన్స్ అయినట్లు అనిప"&amp;"ించింది మరియు అతను ముక్కును భూమికి తగ్గించినప్పుడు ఆగిపోయాడు. అతను మళ్ళీ ప్రయత్నించాడు, కానీ ప్రతిసారీ అదే ఫలితాలతో. ఇది ల్యాండింగ్ గేర్ సమస్య అని అతను భావించాడు, అతను ప్రధాన గేర్‌ను భూమి నుండి ఎత్తివేస్తే విమానం దాని వెనుక భాగంలో రోల్ చేయడానికి కారణమైంది"&amp;". పరీక్షల సినిమాలను చూసిన తరువాత, బౌన్స్ బహుశా అవాంఛిత చుక్కాని కదలికల వల్ల సంభవించిందని నిర్ణయించారు. నియంత్రణ వ్యవస్థ సవరించబడింది, తద్వారా జాయ్ స్టిక్ సమస్యను పరిష్కరించిన చుక్కాని కాకుండా ఎలివన్లను నియంత్రించింది. విమానం లాగడానికి ఉపయోగించే కారు M2-F1"&amp;" ను పూర్తిగా భూమి నుండి ఎత్తేంత శక్తివంతమైనది కాదని కనుగొనబడింది, కాబట్టి FRC టో కారును బిల్ స్ట్రాబ్ చేత వేడి-రాడ్డ్ చేయడానికి ఏర్పాట్లు చేసింది, ఇది పెరిగిన కోసం ఇంజిన్ను ట్యూన్ చేసింది శక్తి, రోల్‌బార్‌ను జోడించి, ముందు ప్రయాణీకుల సీటును వెనుకకు తిప్పి"&amp;"కొట్టారు, తద్వారా ప్రయాణీకుడు విమానాన్ని గమనించవచ్చు. ఇది విజయవంతమైంది మరియు టో పరీక్షలు కొనసాగాయి. [2] టోపై వేగం గంటకు 110 మైళ్ళ వరకు (180 కిమీ/గం) వరకు ఉంది, ఇది థాంప్సన్ సుమారు 20 అడుగుల (6.1 మీ) కు ఎక్కడానికి అనుమతించింది, ఆపై ఈ రేఖను విడుదల చేసిన తర్"&amp;"వాత సుమారు 20 సెకన్ల పాటు గ్లైడ్ చేస్తుంది. ఆటో టో సమయంలో ఇది చాలా ఆశించదగినది. ఈ ప్రారంభ పరీక్షలు M2-F1 గురించి యు.ఎస్. నేవీ సి -47 [2] టో విమానం వెనుక విమానాలతో ముందుకు సాగడానికి తగినంత విమాన డేటాను ఉత్పత్తి చేశాయి. నాసా సి -47 అన్ని ఎయిర్ టోస్ల కోసం ఉప"&amp;"యోగించబడింది. మొదటిది ఆగస్టు 16, 1963 న. M2-F1 ఇటీవల ఎజెక్షన్ సీటు మరియు చిన్న రాకెట్లు కలిగి ఉంది-పరీక్ష బృందం ""తక్షణ L/D"" [2] గా సూచించింది-ల్యాండింగ్ మంటను విస్తరించడానికి తోకలో అవసరమైతే సుమారు 5 సెకన్లపాటు, మరియు థాంప్సన్ పోంటియాక్ వెనుక మరికొన్ని ట"&amp;"ూలతో ఫ్లైట్ కోసం సిద్ధం చేశాడు. M2-F1 లో ఫార్వర్డ్ దృశ్యమానత చాలా పరిమితం చేయబడింది, థాంప్సన్ C-47 కన్నా 20 అడుగుల (6.1 మీ) ఎత్తులో ఎగరడం అవసరం, కాబట్టి అతను ముక్కు కిటికీ ద్వారా విమానం చూడగలిగాడు. వెళ్ళుట వేగం గంటకు 100 మైళ్ళు (గంటకు 160 కిమీ). సి -47 క్"&amp;"రాఫ్ట్‌ను 12,000 అడుగుల (3,700 మీ) ఎత్తుకు తీసుకువెళ్ళింది, ఇక్కడ రోజర్స్ డ్రై సరస్సుకి ఉచిత విమానాలు ప్రారంభమయ్యాయి. M2-F1 యొక్క మొదటి విమానాల కోసం పైలట్ నాసా రీసెర్చ్ పైలట్ మిల్ట్ థాంప్సన్. M2-F1 తో సాధారణ గ్లైడ్ విమానాలు రెండు నిమిషాల పాటు కొనసాగాయి మర"&amp;"ియు గంటకు 110 నుండి 120 మైళ్ల వేగంతో (180 నుండి 190 కిమీ/గం) చేరుకున్నాయి. టో విడుదల 12,000 అడుగుల (3,700 మీ) వద్ద ఉంది. లిఫ్టింగ్ బాడీ నిమిషానికి సగటున 3,600 అడుగుల రేటుతో (1,100 మీ/నిమి) దిగింది. భూమికి 1,000 అడుగుల (300 మీ) వద్ద, ముక్కును గంటకు 150 మైళ"&amp;"్ళకు (240 కిమీ/గం) వేగాన్ని పెంచడానికి, 20 ° డైవ్ నుండి మంట 200 అడుగుల (61 మీ) వద్ద ఉంది. ల్యాండింగ్ మృదువైనది, మరియు లిఫ్టింగ్-బాడీ ప్రోగ్రామ్ దాని మార్గంలో ఉంది. M2-F1 ఆగస్టు 16, 1966 వరకు ఎగురవేయబడింది. ఇది లిఫ్టింగ్-బాడీ భావనను రుజువు చేసింది మరియు తద"&amp;"ుపరి లోహ ""హెవీవెయిట్"" డిజైన్లకు దారితీసింది. చక్ యేగెర్, బ్రూస్ పీటర్సన్ మరియు డోనాల్డ్ ఎల్. మల్లిక్ కూడా M2-F1 ను ప్రయాణించారు. M2-F1 తో 400 కంటే ఎక్కువ గ్రౌండ్ టోస్ మరియు 77 విమాన టో విమానాలు జరిగాయి. డ్రైడెన్ యొక్క M2-F1 కార్యక్రమం యొక్క విజయం నాసా య"&amp;"ొక్క అమెస్ మరియు లాంగ్లీ పరిశోధనా కేంద్రాలలో అధ్యయనాల ఆధారంగా నాసా యొక్క రెండు హెవీవెయిట్ లిఫ్టింగ్ సంస్థల అభివృద్ధి మరియు నిర్మాణానికి దారితీసింది-నార్త్రోప్ M2-F2 మరియు నార్త్రోప్ HL-10, నార్త్రోప్ కార్పొరేషన్ మరియు యు.ఎస్. ఎయిర్ ఫోర్స్ యొక్క X-24 ప్రోగ"&amp;"్రామ్. లిఫ్టింగ్-బాడీ ప్రోగ్రామ్ స్పేస్ షటిల్ ప్రోగ్రామ్‌ను కూడా ఎక్కువగా ప్రభావితం చేసింది. M2-F1 ప్రోగ్రామ్ వాతావరణ ప్రవేశ వాహనాల క్షితిజ సమాంతర ల్యాండింగ్ల కోసం లిఫ్టింగ్-బాడీ భావన యొక్క సాధ్యతను ప్రదర్శించింది. ఇది ప్రోటోటైప్ ఫ్లైట్ రీసెర్చ్ వాహనాల కో"&amp;"సం ఒక సేకరణ మరియు నిర్వహణ భావనను ప్రదర్శించింది, ఇది చాలా తక్కువ ఖర్చుతో వేగవంతమైన ఫలితాలను ఇచ్చింది (ఈ ప్రాజెక్టుకు కేటాయించిన ప్రభుత్వ ఉద్యోగుల జీతాలను మినహాయించి సుమారు US $ 50,000). జనవరి 23, 2015 నాటికి, కాలిఫోర్నియాలోని ఎడ్వర్డ్స్ ఎయిర్ ఫోర్స్ బేస్ "&amp;"లోని ఎయిర్ ఫోర్స్ ఫ్లైట్ టెస్ట్ మ్యూజియంలో M2-F1 N86652 ప్రదర్శనలో ఉంది. [3] సాధారణ లక్షణాలు పనితీరు సంబంధిత అభివృద్ధి అభివృద్ధి విమానం పోల్చదగిన పాత్ర, కాన్ఫిగరేషన్ మరియు ERA సంబంధిత జాబితాలు")</f>
        <v>నాసా M2-F1 అనేది తేలికపాటి, శక్తి లేని ప్రోటోటైప్ విమానం, ఇది వింగ్లెస్ లిఫ్టింగ్ బాడీ కాన్సెప్ట్‌ను ఫ్లైట్-టెస్ట్ చేయడానికి అభివృద్ధి చేయబడింది. దాని అసాధారణ ప్రదర్శన దీనికి "ఫ్లయింగ్ బాత్‌టబ్" అనే మారుపేరును సంపాదించింది మరియు దీనిని M2-F1, "M" "మనుషులు" మరియు "F" ను "ఫ్లైట్" సంస్కరణను సూచిస్తుంది. 1962 లో, నాసా డ్రైడెన్ మేనేజ్‌మెంట్ తేలికపాటి, శక్తి లేని లిఫ్టింగ్-బాడీ ప్రోటోటైప్‌ను నిర్మించడానికి ఒక కార్యక్రమాన్ని ఆమోదించింది. ఇందులో డ్రైడెన్ వద్ద రూపొందించిన గొట్టపు ఉక్కు చట్రంలో ఉంచిన ప్లైవుడ్ షెల్ ఉంది. నిర్మాణం 1963 లో పూర్తయింది. [1] లిఫ్టింగ్-బాడీ కాన్సెప్ట్ 1950 ల మధ్యలో ఏరోనాటిక్స్ అమెస్ ఏరోనాటికల్ లాబొరేటరీ, మౌంటైన్ వ్యూ, కాలిఫోర్నియా కోసం జాతీయ సలహా కమిటీలో ఉద్భవించింది. ఫిబ్రవరి 1962 నాటికి, సాధ్యమయ్యే ఆకారాల శ్రేణి అభివృద్ధి చేయబడింది మరియు ఆర్. డేల్ రీడ్ ఒక పరిశోధనా వాహనానికి మద్దతు పొందడానికి కృషి చేస్తున్నాడు. M2-F1 నిర్మాణం డ్రైడెన్ మరియు స్థానిక గ్లైడర్ తయారీదారు, బ్రీగల్బ్ గ్లైడర్ కంపెనీ సంయుక్త ప్రయత్నం. బడ్జెట్ US $ 30,000. నాసా హస్తకళాకారులు మరియు ఇంజనీర్లు గొట్టపు స్టీల్ ఇంటీరియర్ ఫ్రేమ్‌ను నిర్మించారు. దాని మహోగని ప్లైవుడ్ షెల్ గుస్ బ్రీగల్బ్ మరియు కంపెనీ చేతితో తయారు చేయబడింది. హోవార్డ్ హ్యూస్ యొక్క హెచ్ -4 హెర్క్యులస్ ("స్ప్రూస్ గూస్") లో పనిచేసిన నాసా హస్తకళాకారుడు ఎర్నీ లోడర్, బ్రీగల్‌బ్‌కు సహాయం చేయడానికి నియమించబడ్డాడు. మిగిలిన భాగాల యొక్క తుది అసెంబ్లీ (అల్యూమినియం తోక ఉపరితలాలు, పుష్రోడ్ నియంత్రణలు మరియు సెస్నా 150 నుండి ల్యాండింగ్ గేర్‌లతో సహా, తరువాత సెస్నా 180 ల్యాండింగ్ గేర్ [2] చేత భర్తీ చేయబడింది) నాసా సౌకర్యం వద్ద జరిగింది. వింగ్లెస్, లిఫ్టింగ్-బాడీ విమాన రూపకల్పన మొదట్లో వాతావరణ పున ent ప్రవేశం తరువాత అడ్డంగా ఒక అంతరిక్ష నౌకను దిగడానికి ఒక సాధనంగా భావించబడింది. రెక్కలు లేకపోవడం వల్ల రీఎంట్రీ యొక్క విపరీతమైన వేడి వాహనానికి తక్కువ నష్టం కలిగిస్తుంది. కమాండ్ మాడ్యూల్ వంటి బాలిస్టిక్ రీఎంట్రీ పథాన్ని ఉపయోగించడం కంటే, మనోహరమైన పరిధిలో చాలా పరిమితం, లిఫ్టింగ్-బాడీ వాహనం కాలిఫోర్నియా పరిమాణం యొక్క ల్యాండింగ్ పాదముద్రను కలిగి ఉంది. M2-F1 యొక్క మొట్టమొదటి విమాన పరీక్షలు రోజర్స్ డ్రై లేక్ వద్ద ఉన్నాయి, 1963 పోంటియాక్ బోన్నెవిల్లే కన్వర్టిబుల్‌కు అనుసంధానించబడిన టో తాడు చివరిలో. ఏప్రిల్ 5, 1963 న టెస్ట్ పైలట్ మిల్ట్ థాంప్సన్ M2-F1 యొక్క ముక్కును మొదటిసారిగా భూమి నుండి ఎత్తివేసాడు. [2] వేగం గంటకు 86 మైళ్ళు (గంటకు 138 కిమీ). చిన్న క్రాఫ్ట్ ప్రతి ప్రధాన ల్యాండింగ్ గేర్ చక్రాల మధ్య అనియంత్రితంగా బౌన్స్ అయినట్లు అనిపించింది మరియు అతను ముక్కును భూమికి తగ్గించినప్పుడు ఆగిపోయాడు. అతను మళ్ళీ ప్రయత్నించాడు, కానీ ప్రతిసారీ అదే ఫలితాలతో. ఇది ల్యాండింగ్ గేర్ సమస్య అని అతను భావించాడు, అతను ప్రధాన గేర్‌ను భూమి నుండి ఎత్తివేస్తే విమానం దాని వెనుక భాగంలో రోల్ చేయడానికి కారణమైంది. పరీక్షల సినిమాలను చూసిన తరువాత, బౌన్స్ బహుశా అవాంఛిత చుక్కాని కదలికల వల్ల సంభవించిందని నిర్ణయించారు. నియంత్రణ వ్యవస్థ సవరించబడింది, తద్వారా జాయ్ స్టిక్ సమస్యను పరిష్కరించిన చుక్కాని కాకుండా ఎలివన్లను నియంత్రించింది. విమానం లాగడానికి ఉపయోగించే కారు M2-F1 ను పూర్తిగా భూమి నుండి ఎత్తేంత శక్తివంతమైనది కాదని కనుగొనబడింది, కాబట్టి FRC టో కారును బిల్ స్ట్రాబ్ చేత వేడి-రాడ్డ్ చేయడానికి ఏర్పాట్లు చేసింది, ఇది పెరిగిన కోసం ఇంజిన్ను ట్యూన్ చేసింది శక్తి, రోల్‌బార్‌ను జోడించి, ముందు ప్రయాణీకుల సీటును వెనుకకు తిప్పికొట్టారు, తద్వారా ప్రయాణీకుడు విమానాన్ని గమనించవచ్చు. ఇది విజయవంతమైంది మరియు టో పరీక్షలు కొనసాగాయి. [2] టోపై వేగం గంటకు 110 మైళ్ళ వరకు (180 కిమీ/గం) వరకు ఉంది, ఇది థాంప్సన్ సుమారు 20 అడుగుల (6.1 మీ) కు ఎక్కడానికి అనుమతించింది, ఆపై ఈ రేఖను విడుదల చేసిన తర్వాత సుమారు 20 సెకన్ల పాటు గ్లైడ్ చేస్తుంది. ఆటో టో సమయంలో ఇది చాలా ఆశించదగినది. ఈ ప్రారంభ పరీక్షలు M2-F1 గురించి యు.ఎస్. నేవీ సి -47 [2] టో విమానం వెనుక విమానాలతో ముందుకు సాగడానికి తగినంత విమాన డేటాను ఉత్పత్తి చేశాయి. నాసా సి -47 అన్ని ఎయిర్ టోస్ల కోసం ఉపయోగించబడింది. మొదటిది ఆగస్టు 16, 1963 న. M2-F1 ఇటీవల ఎజెక్షన్ సీటు మరియు చిన్న రాకెట్లు కలిగి ఉంది-పరీక్ష బృందం "తక్షణ L/D" [2] గా సూచించింది-ల్యాండింగ్ మంటను విస్తరించడానికి తోకలో అవసరమైతే సుమారు 5 సెకన్లపాటు, మరియు థాంప్సన్ పోంటియాక్ వెనుక మరికొన్ని టూలతో ఫ్లైట్ కోసం సిద్ధం చేశాడు. M2-F1 లో ఫార్వర్డ్ దృశ్యమానత చాలా పరిమితం చేయబడింది, థాంప్సన్ C-47 కన్నా 20 అడుగుల (6.1 మీ) ఎత్తులో ఎగరడం అవసరం, కాబట్టి అతను ముక్కు కిటికీ ద్వారా విమానం చూడగలిగాడు. వెళ్ళుట వేగం గంటకు 100 మైళ్ళు (గంటకు 160 కిమీ). సి -47 క్రాఫ్ట్‌ను 12,000 అడుగుల (3,700 మీ) ఎత్తుకు తీసుకువెళ్ళింది, ఇక్కడ రోజర్స్ డ్రై సరస్సుకి ఉచిత విమానాలు ప్రారంభమయ్యాయి. M2-F1 యొక్క మొదటి విమానాల కోసం పైలట్ నాసా రీసెర్చ్ పైలట్ మిల్ట్ థాంప్సన్. M2-F1 తో సాధారణ గ్లైడ్ విమానాలు రెండు నిమిషాల పాటు కొనసాగాయి మరియు గంటకు 110 నుండి 120 మైళ్ల వేగంతో (180 నుండి 190 కిమీ/గం) చేరుకున్నాయి. టో విడుదల 12,000 అడుగుల (3,700 మీ) వద్ద ఉంది. లిఫ్టింగ్ బాడీ నిమిషానికి సగటున 3,600 అడుగుల రేటుతో (1,100 మీ/నిమి) దిగింది. భూమికి 1,000 అడుగుల (300 మీ) వద్ద, ముక్కును గంటకు 150 మైళ్ళకు (240 కిమీ/గం) వేగాన్ని పెంచడానికి, 20 ° డైవ్ నుండి మంట 200 అడుగుల (61 మీ) వద్ద ఉంది. ల్యాండింగ్ మృదువైనది, మరియు లిఫ్టింగ్-బాడీ ప్రోగ్రామ్ దాని మార్గంలో ఉంది. M2-F1 ఆగస్టు 16, 1966 వరకు ఎగురవేయబడింది. ఇది లిఫ్టింగ్-బాడీ భావనను రుజువు చేసింది మరియు తదుపరి లోహ "హెవీవెయిట్" డిజైన్లకు దారితీసింది. చక్ యేగెర్, బ్రూస్ పీటర్సన్ మరియు డోనాల్డ్ ఎల్. మల్లిక్ కూడా M2-F1 ను ప్రయాణించారు. M2-F1 తో 400 కంటే ఎక్కువ గ్రౌండ్ టోస్ మరియు 77 విమాన టో విమానాలు జరిగాయి. డ్రైడెన్ యొక్క M2-F1 కార్యక్రమం యొక్క విజయం నాసా యొక్క అమెస్ మరియు లాంగ్లీ పరిశోధనా కేంద్రాలలో అధ్యయనాల ఆధారంగా నాసా యొక్క రెండు హెవీవెయిట్ లిఫ్టింగ్ సంస్థల అభివృద్ధి మరియు నిర్మాణానికి దారితీసింది-నార్త్రోప్ M2-F2 మరియు నార్త్రోప్ HL-10, నార్త్రోప్ కార్పొరేషన్ మరియు యు.ఎస్. ఎయిర్ ఫోర్స్ యొక్క X-24 ప్రోగ్రామ్. లిఫ్టింగ్-బాడీ ప్రోగ్రామ్ స్పేస్ షటిల్ ప్రోగ్రామ్‌ను కూడా ఎక్కువగా ప్రభావితం చేసింది. M2-F1 ప్రోగ్రామ్ వాతావరణ ప్రవేశ వాహనాల క్షితిజ సమాంతర ల్యాండింగ్ల కోసం లిఫ్టింగ్-బాడీ భావన యొక్క సాధ్యతను ప్రదర్శించింది. ఇది ప్రోటోటైప్ ఫ్లైట్ రీసెర్చ్ వాహనాల కోసం ఒక సేకరణ మరియు నిర్వహణ భావనను ప్రదర్శించింది, ఇది చాలా తక్కువ ఖర్చుతో వేగవంతమైన ఫలితాలను ఇచ్చింది (ఈ ప్రాజెక్టుకు కేటాయించిన ప్రభుత్వ ఉద్యోగుల జీతాలను మినహాయించి సుమారు US $ 50,000). జనవరి 23, 2015 నాటికి, కాలిఫోర్నియాలోని ఎడ్వర్డ్స్ ఎయిర్ ఫోర్స్ బేస్ లోని ఎయిర్ ఫోర్స్ ఫ్లైట్ టెస్ట్ మ్యూజియంలో M2-F1 N86652 ప్రదర్శనలో ఉంది. [3] సాధారణ లక్షణాలు పనితీరు సంబంధిత అభివృద్ధి అభివృద్ధి విమానం పోల్చదగిన పాత్ర, కాన్ఫిగరేషన్ మరియు ERA సంబంధిత జాబితాలు</v>
      </c>
      <c r="E61" s="1" t="s">
        <v>1267</v>
      </c>
      <c r="F61" s="1" t="str">
        <f>IFERROR(__xludf.DUMMYFUNCTION("GOOGLETRANSLATE(E:E, ""en"", ""te"")"),"లిఫ్టింగ్-బాడీ టెక్నాలజీ ప్రదర్శనకారుడు")</f>
        <v>లిఫ్టింగ్-బాడీ టెక్నాలజీ ప్రదర్శనకారుడు</v>
      </c>
      <c r="G61" s="1" t="s">
        <v>1268</v>
      </c>
      <c r="H61" s="1" t="str">
        <f>IFERROR(__xludf.DUMMYFUNCTION("GOOGLETRANSLATE(G:G, ""en"", ""te"")"),"డ్రైడెన్ ఫ్లైట్ రీసెర్చ్ సెంటర్")</f>
        <v>డ్రైడెన్ ఫ్లైట్ రీసెర్చ్ సెంటర్</v>
      </c>
      <c r="I61" s="1" t="s">
        <v>1269</v>
      </c>
      <c r="J61" s="1" t="s">
        <v>1270</v>
      </c>
      <c r="K61" s="1" t="str">
        <f>IFERROR(__xludf.DUMMYFUNCTION("GOOGLETRANSLATE(J:J, ""en"", ""te"")"),"అమెస్ రీసెర్చ్ సెంటర్")</f>
        <v>అమెస్ రీసెర్చ్ సెంటర్</v>
      </c>
      <c r="L61" s="1" t="s">
        <v>1271</v>
      </c>
      <c r="M61" s="4">
        <v>23239.0</v>
      </c>
      <c r="O61" s="1">
        <v>1.0</v>
      </c>
      <c r="P61" s="1" t="s">
        <v>1272</v>
      </c>
      <c r="Q61" s="1">
        <v>1.0</v>
      </c>
      <c r="R61" s="1" t="s">
        <v>1273</v>
      </c>
      <c r="S61" s="1" t="s">
        <v>1274</v>
      </c>
      <c r="T61" s="1" t="s">
        <v>552</v>
      </c>
      <c r="U61" s="1" t="s">
        <v>1275</v>
      </c>
      <c r="V61" s="1" t="s">
        <v>1276</v>
      </c>
      <c r="W61" s="1" t="s">
        <v>1277</v>
      </c>
      <c r="AB61" s="1" t="s">
        <v>1278</v>
      </c>
      <c r="AC61" s="1" t="s">
        <v>1279</v>
      </c>
      <c r="AD61" s="1" t="s">
        <v>418</v>
      </c>
      <c r="AE61" s="2" t="s">
        <v>419</v>
      </c>
      <c r="AJ61" s="1" t="s">
        <v>1280</v>
      </c>
      <c r="AQ61" s="4">
        <v>24335.0</v>
      </c>
      <c r="BF61" s="1" t="s">
        <v>1281</v>
      </c>
      <c r="BS61" s="1" t="s">
        <v>1282</v>
      </c>
      <c r="BU61" s="1" t="s">
        <v>1283</v>
      </c>
      <c r="BZ61" s="1" t="s">
        <v>1284</v>
      </c>
      <c r="CH61" s="1" t="s">
        <v>1285</v>
      </c>
      <c r="CY61" s="1" t="s">
        <v>1286</v>
      </c>
      <c r="CZ61" s="1" t="s">
        <v>842</v>
      </c>
    </row>
    <row r="62">
      <c r="A62" s="1" t="s">
        <v>1287</v>
      </c>
      <c r="B62" s="1" t="str">
        <f>IFERROR(__xludf.DUMMYFUNCTION("GOOGLETRANSLATE(A:A, ""en"", ""te"")"),"మికోయన్-గ్యూర్విచ్ I-350")</f>
        <v>మికోయన్-గ్యూర్విచ్ I-350</v>
      </c>
      <c r="C62" s="1" t="s">
        <v>1288</v>
      </c>
      <c r="D62" s="1" t="str">
        <f>IFERROR(__xludf.DUMMYFUNCTION("GOOGLETRANSLATE(C:C, ""en"", ""te"")"),"మికోయన్-గ్యూర్విచ్ I-350 (ఇజ్డెలియే M), సోవియట్ ప్రచ్ఛన్న యుద్ధ-యుగం ప్రయోగాత్మక ఫైటర్ విమానం. సూపర్సోనిక్ వేగాన్ని నిర్వహించగల మొట్టమొదటి సోవియట్ విమానం ఇది. 1947 నుండి, ఆర్క్‌షిప్ మిఖైలోవిచ్ లియుల్కా నేతృత్వంలోని OKB-165 చేత కొత్త అక్షసంబంధ-ఫ్లో టర్బోజె"&amp;"ట్‌పై పనులు ప్రారంభమయ్యాయి. OKB మికోయన్-గ్యూరీవిచ్ ఈ ఇంజిన్ చుట్టూ I-350 ను రూపొందించారు, 46.107 kN (10,365 lbf) lyul'ka Tr-3a (లియుల్కా AL-5 గా పున es రూపకల్పన చేయబడింది). స్కేల్డ్-అప్ మిగ్ -17 ను పోలిస్తే, I-350 లో పొడవైన స్లిమ్ ఫ్యూజ్‌లేజ్ ఉంది, మిడ్-స"&amp;"ెట్ 57 ° తుడిచిపెట్టిన రెక్కలు మరియు వైడ్-తీగ ఫిన్ సగం-స్పాన్ వద్ద టెయిల్‌ప్లేన్‌ను మౌంట్ చేయడం. [సైటేషన్ అవసరం] OKB హోదా ఇజ్డెలియే m , ఇది సూపర్సోనిక్ వేగంతో స్థిరంగా ఎగరగల మొదటి సోవియట్ ఫైటర్. [1] I-350 గా పున es రూపకల్పన చేయబడిన, I-350M-1 మొదటి నమూనా R"&amp;"P-1 ఇజుమ్రుడ్ వాయుమార్గాన ఇంటర్‌సెప్షన్ రాడార్‌తో అమర్చబడింది మరియు రెండవ ప్రోటోటైప్, I-350M-2, కోర్షున్ వాయుమార్గాన ఇంటర్‌సెప్షన్ రాడార్‌తో అమర్చబడింది. [సైటేషన్ అవసరం] I-350M-1 మొదటిది 16 జూన్ 1951 న గ్రిగోరి ఎ. సెడోవ్ చేత పైలట్ చేయబడింది, కాని టేకాఫ్ అ"&amp;"యిన కొద్దిసేపటికే ఇంజిన్ విఫలమైంది, హైడ్రాలిక్ సిస్టమ్ వైఫల్యాన్ని వేగవంతం చేసింది. చాలా భారీ నియంత్రణ శక్తులతో పోరాడుతున్నప్పటికీ, అత్యవసర అండర్ క్యారేజ్ ఎక్స్‌టెన్షన్ సిస్టమ్‌ను ఉపయోగించి ల్యాండింగ్ గేర్‌ను తగ్గించిన తరువాత పైలట్ విజయవంతమైన ల్యాండింగ్ చ"&amp;"ేశాడు. ఆగష్టు 1951 లో I-350 ప్రోగ్రామ్ ముగించడానికి ముందు, చాలా తక్కువ ఇంజిన్ విశ్వసనీయతతో మరో నాలుగు పరీక్ష విమానాలు జరిగాయి. [2] MIG నుండి డేటా: యాభై సంవత్సరాల రహస్య విమాన రూపకల్పన, [1] గన్‌స్టన్ [3] సాధారణ లక్షణాలు పనితీరు ఆయుధాలు పోల్చదగిన పాత్ర, కాన్"&amp;"ఫిగరేషన్ మరియు ERA యొక్క విమానం")</f>
        <v>మికోయన్-గ్యూర్విచ్ I-350 (ఇజ్డెలియే M), సోవియట్ ప్రచ్ఛన్న యుద్ధ-యుగం ప్రయోగాత్మక ఫైటర్ విమానం. సూపర్సోనిక్ వేగాన్ని నిర్వహించగల మొట్టమొదటి సోవియట్ విమానం ఇది. 1947 నుండి, ఆర్క్‌షిప్ మిఖైలోవిచ్ లియుల్కా నేతృత్వంలోని OKB-165 చేత కొత్త అక్షసంబంధ-ఫ్లో టర్బోజెట్‌పై పనులు ప్రారంభమయ్యాయి. OKB మికోయన్-గ్యూరీవిచ్ ఈ ఇంజిన్ చుట్టూ I-350 ను రూపొందించారు, 46.107 kN (10,365 lbf) lyul'ka Tr-3a (లియుల్కా AL-5 గా పున es రూపకల్పన చేయబడింది). స్కేల్డ్-అప్ మిగ్ -17 ను పోలిస్తే, I-350 లో పొడవైన స్లిమ్ ఫ్యూజ్‌లేజ్ ఉంది, మిడ్-సెట్ 57 ° తుడిచిపెట్టిన రెక్కలు మరియు వైడ్-తీగ ఫిన్ సగం-స్పాన్ వద్ద టెయిల్‌ప్లేన్‌ను మౌంట్ చేయడం. [సైటేషన్ అవసరం] OKB హోదా ఇజ్డెలియే m , ఇది సూపర్సోనిక్ వేగంతో స్థిరంగా ఎగరగల మొదటి సోవియట్ ఫైటర్. [1] I-350 గా పున es రూపకల్పన చేయబడిన, I-350M-1 మొదటి నమూనా RP-1 ఇజుమ్రుడ్ వాయుమార్గాన ఇంటర్‌సెప్షన్ రాడార్‌తో అమర్చబడింది మరియు రెండవ ప్రోటోటైప్, I-350M-2, కోర్షున్ వాయుమార్గాన ఇంటర్‌సెప్షన్ రాడార్‌తో అమర్చబడింది. [సైటేషన్ అవసరం] I-350M-1 మొదటిది 16 జూన్ 1951 న గ్రిగోరి ఎ. సెడోవ్ చేత పైలట్ చేయబడింది, కాని టేకాఫ్ అయిన కొద్దిసేపటికే ఇంజిన్ విఫలమైంది, హైడ్రాలిక్ సిస్టమ్ వైఫల్యాన్ని వేగవంతం చేసింది. చాలా భారీ నియంత్రణ శక్తులతో పోరాడుతున్నప్పటికీ, అత్యవసర అండర్ క్యారేజ్ ఎక్స్‌టెన్షన్ సిస్టమ్‌ను ఉపయోగించి ల్యాండింగ్ గేర్‌ను తగ్గించిన తరువాత పైలట్ విజయవంతమైన ల్యాండింగ్ చేశాడు. ఆగష్టు 1951 లో I-350 ప్రోగ్రామ్ ముగించడానికి ముందు, చాలా తక్కువ ఇంజిన్ విశ్వసనీయతతో మరో నాలుగు పరీక్ష విమానాలు జరిగాయి. [2] MIG నుండి డేటా: యాభై సంవత్సరాల రహస్య విమాన రూపకల్పన, [1] గన్‌స్టన్ [3] సాధారణ లక్షణాలు పనితీరు ఆయుధాలు పోల్చదగిన పాత్ర, కాన్ఫిగరేషన్ మరియు ERA యొక్క విమానం</v>
      </c>
      <c r="E62" s="1" t="s">
        <v>1289</v>
      </c>
      <c r="F62" s="1" t="str">
        <f>IFERROR(__xludf.DUMMYFUNCTION("GOOGLETRANSLATE(E:E, ""en"", ""te"")"),"ప్రయోగాత్మక ఫైటర్ విమానం")</f>
        <v>ప్రయోగాత్మక ఫైటర్ విమానం</v>
      </c>
      <c r="G62" s="1" t="s">
        <v>1290</v>
      </c>
      <c r="H62" s="1" t="str">
        <f>IFERROR(__xludf.DUMMYFUNCTION("GOOGLETRANSLATE(G:G, ""en"", ""te"")"),"మికోయన్-గ్యూర్విచ్")</f>
        <v>మికోయన్-గ్యూర్విచ్</v>
      </c>
      <c r="I62" s="2" t="s">
        <v>1291</v>
      </c>
      <c r="M62" s="4">
        <v>18795.0</v>
      </c>
      <c r="O62" s="1">
        <v>2.0</v>
      </c>
      <c r="Q62" s="1">
        <v>1.0</v>
      </c>
      <c r="R62" s="1" t="s">
        <v>1292</v>
      </c>
      <c r="S62" s="1" t="s">
        <v>1293</v>
      </c>
      <c r="U62" s="1" t="s">
        <v>1294</v>
      </c>
      <c r="V62" s="1" t="s">
        <v>1295</v>
      </c>
      <c r="W62" s="1" t="s">
        <v>1296</v>
      </c>
      <c r="X62" s="1" t="s">
        <v>1297</v>
      </c>
      <c r="Y62" s="1" t="s">
        <v>1298</v>
      </c>
      <c r="Z62" s="1" t="s">
        <v>1299</v>
      </c>
      <c r="AA62" s="1" t="s">
        <v>1300</v>
      </c>
      <c r="AJ62" s="1" t="s">
        <v>1301</v>
      </c>
      <c r="AN62" s="1" t="s">
        <v>505</v>
      </c>
      <c r="AP62" s="1" t="s">
        <v>1302</v>
      </c>
      <c r="BA62" s="1" t="s">
        <v>277</v>
      </c>
      <c r="BB62" s="1" t="s">
        <v>1303</v>
      </c>
      <c r="BG62" s="1">
        <v>0.57</v>
      </c>
      <c r="BR62" s="1" t="s">
        <v>1304</v>
      </c>
      <c r="BS62" s="1" t="s">
        <v>1305</v>
      </c>
      <c r="DA62" s="1" t="s">
        <v>1306</v>
      </c>
    </row>
    <row r="63">
      <c r="A63" s="1" t="s">
        <v>1307</v>
      </c>
      <c r="B63" s="1" t="str">
        <f>IFERROR(__xludf.DUMMYFUNCTION("GOOGLETRANSLATE(A:A, ""en"", ""te"")"),"డసాల్ట్ ఎటెండార్డ్ VI")</f>
        <v>డసాల్ట్ ఎటెండార్డ్ VI</v>
      </c>
      <c r="C63" s="1" t="s">
        <v>1308</v>
      </c>
      <c r="D63" s="1" t="str">
        <f>IFERROR(__xludf.DUMMYFUNCTION("GOOGLETRANSLATE(C:C, ""en"", ""te"")"),"డసాల్ట్ ఎటెండార్డ్ VI అనేది ఫ్రెంచ్ ప్రోటోటైప్ ఫైటర్ విమానం, ఇది నాటో ఎన్బిఎంఆర్ -1 పోటీలో భాగంగా ప్రారంభంలో అభివృద్ధి చేయబడింది, ఇది సభ్యుల వాయు శక్తుల మధ్య పనిచేయడానికి ప్రామాణిక పోరాట యోధుడిని కనుగొంది. ఫ్రెంచ్ వైమానిక దళం ఒక కొత్త ఫైటర్-బాంబర్ కోసం ఒక"&amp;"ే సమయంలో ఒక అవసరాన్ని జారీ చేసిందని మరియు ఇద్దరు కాబోయే కస్టమర్ల కోసం ఒకే డిజైన్ భావన యొక్క వైవిధ్యాలు వలె సమాంతరంగా అభివృద్ధి చేసిన విమానాలను ఫ్రెంచ్ వైమానిక దళం అదే సమయంలో జారీ చేసింది. వాస్తవానికి మైస్టేర్ XXVI గా నియమించబడిన ఈ విమానం పోటీదారులలో ఒకరిగ"&amp;"ా అంగీకరించబడింది, పోటీ డిజైన్లతో ఫ్లై-ఆఫ్ కోసం ప్రోటోటైప్ దశకు అభివృద్ధి చేయబడింది. ఇది టెస్ట్ విమానాలలో బాగా పనిచేసింది, కాని ఎరిటాలియా G.91 చేత పనితీరును పెంచింది, చివరికి అది పోటీ విజేతగా ఎంపిక చేయబడింది. ఎటెండార్డ్ భావన యొక్క మరింత అభివృద్ధి, ఫ్రెంచ్"&amp;" నేవీ సేవ కోసం ఎటెండార్డ్ IV విజయవంతంగా అభివృద్ధి చేయబడింది. [సైటేషన్ అవసరం] సాధారణ లక్షణాల నుండి డేటా పోల్చదగిన పాత్ర, కాన్ఫిగరేషన్ మరియు ERA సంబంధిత జాబితాల యొక్క ఆయుధ సంబంధిత అభివృద్ధి విమానం 1950 ల విమానంలో ఈ కథనాన్ని జాబితా చేస్తుంది. వికీపీడియా విస్"&amp;"తరించడం ద్వారా మీరు సహాయపడవచ్చు.")</f>
        <v>డసాల్ట్ ఎటెండార్డ్ VI అనేది ఫ్రెంచ్ ప్రోటోటైప్ ఫైటర్ విమానం, ఇది నాటో ఎన్బిఎంఆర్ -1 పోటీలో భాగంగా ప్రారంభంలో అభివృద్ధి చేయబడింది, ఇది సభ్యుల వాయు శక్తుల మధ్య పనిచేయడానికి ప్రామాణిక పోరాట యోధుడిని కనుగొంది. ఫ్రెంచ్ వైమానిక దళం ఒక కొత్త ఫైటర్-బాంబర్ కోసం ఒకే సమయంలో ఒక అవసరాన్ని జారీ చేసిందని మరియు ఇద్దరు కాబోయే కస్టమర్ల కోసం ఒకే డిజైన్ భావన యొక్క వైవిధ్యాలు వలె సమాంతరంగా అభివృద్ధి చేసిన విమానాలను ఫ్రెంచ్ వైమానిక దళం అదే సమయంలో జారీ చేసింది. వాస్తవానికి మైస్టేర్ XXVI గా నియమించబడిన ఈ విమానం పోటీదారులలో ఒకరిగా అంగీకరించబడింది, పోటీ డిజైన్లతో ఫ్లై-ఆఫ్ కోసం ప్రోటోటైప్ దశకు అభివృద్ధి చేయబడింది. ఇది టెస్ట్ విమానాలలో బాగా పనిచేసింది, కాని ఎరిటాలియా G.91 చేత పనితీరును పెంచింది, చివరికి అది పోటీ విజేతగా ఎంపిక చేయబడింది. ఎటెండార్డ్ భావన యొక్క మరింత అభివృద్ధి, ఫ్రెంచ్ నేవీ సేవ కోసం ఎటెండార్డ్ IV విజయవంతంగా అభివృద్ధి చేయబడింది. [సైటేషన్ అవసరం] సాధారణ లక్షణాల నుండి డేటా పోల్చదగిన పాత్ర, కాన్ఫిగరేషన్ మరియు ERA సంబంధిత జాబితాల యొక్క ఆయుధ సంబంధిత అభివృద్ధి విమానం 1950 ల విమానంలో ఈ కథనాన్ని జాబితా చేస్తుంది. వికీపీడియా విస్తరించడం ద్వారా మీరు సహాయపడవచ్చు.</v>
      </c>
      <c r="E63" s="1" t="s">
        <v>1309</v>
      </c>
      <c r="F63" s="1" t="str">
        <f>IFERROR(__xludf.DUMMYFUNCTION("GOOGLETRANSLATE(E:E, ""en"", ""te"")"),"ప్రోటోటైప్ ఫైటర్ విమానం")</f>
        <v>ప్రోటోటైప్ ఫైటర్ విమానం</v>
      </c>
      <c r="G63" s="1" t="s">
        <v>1310</v>
      </c>
      <c r="H63" s="1" t="str">
        <f>IFERROR(__xludf.DUMMYFUNCTION("GOOGLETRANSLATE(G:G, ""en"", ""te"")"),"డసాల్ట్ ఏవియేషన్")</f>
        <v>డసాల్ట్ ఏవియేషన్</v>
      </c>
      <c r="I63" s="1" t="s">
        <v>1311</v>
      </c>
      <c r="Q63" s="1">
        <v>1.0</v>
      </c>
      <c r="R63" s="1" t="s">
        <v>1312</v>
      </c>
      <c r="S63" s="1" t="s">
        <v>1313</v>
      </c>
      <c r="T63" s="1" t="s">
        <v>1314</v>
      </c>
      <c r="U63" s="1" t="s">
        <v>1315</v>
      </c>
      <c r="V63" s="1" t="s">
        <v>1316</v>
      </c>
      <c r="X63" s="1" t="s">
        <v>1317</v>
      </c>
      <c r="Y63" s="1" t="s">
        <v>1318</v>
      </c>
      <c r="Z63" s="1" t="s">
        <v>1319</v>
      </c>
      <c r="AA63" s="1" t="s">
        <v>1320</v>
      </c>
      <c r="AC63" s="1" t="s">
        <v>1321</v>
      </c>
      <c r="AD63" s="1" t="s">
        <v>1322</v>
      </c>
      <c r="AE63" s="1" t="s">
        <v>1323</v>
      </c>
      <c r="AH63" s="1" t="s">
        <v>1324</v>
      </c>
      <c r="AI63" s="1" t="s">
        <v>1325</v>
      </c>
      <c r="AJ63" s="1" t="s">
        <v>1326</v>
      </c>
      <c r="AM63" s="1" t="s">
        <v>1327</v>
      </c>
      <c r="AT63" s="1" t="s">
        <v>1328</v>
      </c>
      <c r="BF63" s="1" t="s">
        <v>1329</v>
      </c>
      <c r="BG63" s="1">
        <v>0.38</v>
      </c>
      <c r="BS63" s="1" t="s">
        <v>1330</v>
      </c>
    </row>
    <row r="64">
      <c r="A64" s="1" t="s">
        <v>1331</v>
      </c>
      <c r="B64" s="1" t="str">
        <f>IFERROR(__xludf.DUMMYFUNCTION("GOOGLETRANSLATE(A:A, ""en"", ""te"")"),"ఫోకే-వుల్ఫ్ టిఎ 283")</f>
        <v>ఫోకే-వుల్ఫ్ టిఎ 283</v>
      </c>
      <c r="C64" s="1" t="s">
        <v>1332</v>
      </c>
      <c r="D64" s="1" t="str">
        <f>IFERROR(__xludf.DUMMYFUNCTION("GOOGLETRANSLATE(C:C, ""en"", ""te"")"),"ఫోల్కే-వుల్ఫ్ స్ట్రాహ్ల్రోహ్ర్జాగర్ రెండవ ప్రపంచ యుద్ధంలో జర్మన్ స్వీప్ వింగ్, రామ్‌జెట్-శక్తితో పనిచేసే ఇంటర్‌సెప్టర్ విమాన ప్రతిపాదన. ఈ ప్రాజెక్ట్ ఫోల్కే-వుల్ఫ్ సూపర్ లోరిన్ మాదిరిగానే ప్రతిపాదించబడింది మరియు నాజీ జర్మనీ లొంగిపోయే వరకు డిజైన్ అధ్యయనంగా "&amp;"మాత్రమే ఉంది. టేకాఫ్ కోసం వాల్టర్ హెచ్‌డబ్ల్యుకె 509 రాకెట్ ఇంజిన్, మరియు రెండు పాబ్స్ట్ రామ్‌జెట్స్ స్ట్రాహ్ల్రోహ్ర్జాగర్‌కు శక్తిని అందించాల్సి ఉంది. రామ్‌జెట్ ఇంజిన్‌లను ప్రారంభించడానికి రాకెట్ తగినంత ప్రారంభ వేగాన్ని అందిస్తుంది, ఇది సున్నా లేదా తక్కు"&amp;"వ ఎయిర్‌స్పీడ్ వద్ద థ్రస్ట్‌ను ఉత్పత్తి చేయదు. రామ్‌జెట్స్ పదునైన తుడిచిపెట్టిన టెయిల్‌ప్లాన్‌ల చిట్కాలపై ఉన్నాయి మరియు క్రూజింగ్ కోసం ఉపయోగించబడతాయి. రెక్కలు ఫ్యూజ్‌లేజ్‌లో తక్కువగా అమర్చబడి 45 at వద్ద కొట్టుకుపోయాయి. ఆయుధాలు రెండు 30 మిమీ (1.18 అంగుళాలు"&amp;") MK 108 ఫిరంగి. [1] అనేక ప్రచురణలలో TA 283 గా సూచించినప్పటికీ, స్ట్రాహ్ల్రోహ్ర్జాగర్‌కు RLM హోదా కేటాయించబడినట్లు ఎటువంటి ఆధారాలు లేవు మరియు ""TA 283"" అనేది డ్రాయింగ్ నంబర్ NR నుండి పొందిన యుద్ధానంతర ఆవిష్కరణ. 283 స్ట్రాహ్ల్రోహ్ర్జాగర్ కోసం. [2] పోల్చదగ"&amp;"ిన పాత్ర, కాన్ఫిగరేషన్ మరియు ERA సంబంధిత జాబితాల విమానం")</f>
        <v>ఫోల్కే-వుల్ఫ్ స్ట్రాహ్ల్రోహ్ర్జాగర్ రెండవ ప్రపంచ యుద్ధంలో జర్మన్ స్వీప్ వింగ్, రామ్‌జెట్-శక్తితో పనిచేసే ఇంటర్‌సెప్టర్ విమాన ప్రతిపాదన. ఈ ప్రాజెక్ట్ ఫోల్కే-వుల్ఫ్ సూపర్ లోరిన్ మాదిరిగానే ప్రతిపాదించబడింది మరియు నాజీ జర్మనీ లొంగిపోయే వరకు డిజైన్ అధ్యయనంగా మాత్రమే ఉంది. టేకాఫ్ కోసం వాల్టర్ హెచ్‌డబ్ల్యుకె 509 రాకెట్ ఇంజిన్, మరియు రెండు పాబ్స్ట్ రామ్‌జెట్స్ స్ట్రాహ్ల్రోహ్ర్జాగర్‌కు శక్తిని అందించాల్సి ఉంది. రామ్‌జెట్ ఇంజిన్‌లను ప్రారంభించడానికి రాకెట్ తగినంత ప్రారంభ వేగాన్ని అందిస్తుంది, ఇది సున్నా లేదా తక్కువ ఎయిర్‌స్పీడ్ వద్ద థ్రస్ట్‌ను ఉత్పత్తి చేయదు. రామ్‌జెట్స్ పదునైన తుడిచిపెట్టిన టెయిల్‌ప్లాన్‌ల చిట్కాలపై ఉన్నాయి మరియు క్రూజింగ్ కోసం ఉపయోగించబడతాయి. రెక్కలు ఫ్యూజ్‌లేజ్‌లో తక్కువగా అమర్చబడి 45 at వద్ద కొట్టుకుపోయాయి. ఆయుధాలు రెండు 30 మిమీ (1.18 అంగుళాలు) MK 108 ఫిరంగి. [1] అనేక ప్రచురణలలో TA 283 గా సూచించినప్పటికీ, స్ట్రాహ్ల్రోహ్ర్జాగర్‌కు RLM హోదా కేటాయించబడినట్లు ఎటువంటి ఆధారాలు లేవు మరియు "TA 283" అనేది డ్రాయింగ్ నంబర్ NR నుండి పొందిన యుద్ధానంతర ఆవిష్కరణ. 283 స్ట్రాహ్ల్రోహ్ర్జాగర్ కోసం. [2] పోల్చదగిన పాత్ర, కాన్ఫిగరేషన్ మరియు ERA సంబంధిత జాబితాల విమానం</v>
      </c>
      <c r="E64" s="1" t="s">
        <v>141</v>
      </c>
      <c r="F64" s="1" t="str">
        <f>IFERROR(__xludf.DUMMYFUNCTION("GOOGLETRANSLATE(E:E, ""en"", ""te"")"),"యుద్ధ")</f>
        <v>యుద్ధ</v>
      </c>
      <c r="G64" s="1" t="s">
        <v>123</v>
      </c>
      <c r="H64" s="1" t="str">
        <f>IFERROR(__xludf.DUMMYFUNCTION("GOOGLETRANSLATE(G:G, ""en"", ""te"")"),"ఫోకే-వుల్ఫ్")</f>
        <v>ఫోకే-వుల్ఫ్</v>
      </c>
      <c r="I64" s="2" t="s">
        <v>124</v>
      </c>
      <c r="O64" s="1" t="s">
        <v>1333</v>
      </c>
      <c r="AB64" s="1" t="s">
        <v>1334</v>
      </c>
      <c r="AC64" s="1" t="s">
        <v>1335</v>
      </c>
      <c r="AD64" s="1" t="s">
        <v>1336</v>
      </c>
      <c r="AE64" s="2" t="s">
        <v>1337</v>
      </c>
      <c r="BS64" s="2" t="s">
        <v>1160</v>
      </c>
    </row>
    <row r="65">
      <c r="A65" s="1" t="s">
        <v>1338</v>
      </c>
      <c r="B65" s="1" t="str">
        <f>IFERROR(__xludf.DUMMYFUNCTION("GOOGLETRANSLATE(A:A, ""en"", ""te"")"),"హాకర్ సిడ్లీ hs.141")</f>
        <v>హాకర్ సిడ్లీ hs.141</v>
      </c>
      <c r="C65" s="1" t="s">
        <v>1339</v>
      </c>
      <c r="D65" s="1" t="str">
        <f>IFERROR(__xludf.DUMMYFUNCTION("GOOGLETRANSLATE(C:C, ""en"", ""te"")"),"హాకర్ సిడ్లీ హెచ్ఎస్ .141 1970 ల డిజైన్ అధ్యయనం మరియు బ్రిటిష్ వి/స్టోల్ ఎయిర్లైనర్ అవసరం కోసం సమర్పణ. [1] హాకర్ సిడ్లీ ఏవియేషన్ చేత రూపొందించబడింది మరియు విండ్ టన్నెల్స్‌లో పరీక్షించబడింది ప్రోటోటైప్‌లు లేదా ఉత్పత్తి విమానాలు ఉత్పత్తి చేయబడలేదు. 1969 లో,"&amp;" బ్రిటిష్ ట్రాన్స్‌పోర్ట్ ఎయిర్‌క్రాఫ్ట్ అవసరాలు కమిటీ (TARC) 450 మైళ్ల (725 కిమీ) పరిధిని కలిగి ఉన్న 100-సీట్ల VTOL విమానాల కోసం ""రూపురేఖల అవసరం"" (OR) రూపకల్పన అధ్యయనాన్ని విడుదల చేసింది. [2] లండన్ సిటీ విమానాశ్రయంలో ఈ రోజు ఉపయోగించిన మాదిరిగానే నిటారు"&amp;"గా ఉన్న విధానం మరియు నిష్క్రమణ ప్రొఫైల్‌లను ఉపయోగించడం ద్వారా శబ్దం తగ్గింపుకు ప్రాధాన్యత ఇవ్వాలి. మూడవ లండన్ విమానాశ్రయాన్ని నిర్మించడం కంటే కొత్త విమాన రకాలను రూపకల్పన చేయడానికి డబ్బు బాగా పెట్టుబడి పెడుతుందని ఆ సమయంలో భావించారు. [1] హాకర్ సిడ్లీ విమానం"&amp;", పవర్‌ప్లాంట్ మరియు నియంత్రణ వ్యవస్థల యొక్క వివిధ ఆకృతీకరణలను పరిశోధించారు, ఓగివాల్ డెల్టా వింగ్స్ మరియు ట్విన్ రెక్కలను ఉపయోగించి ప్రారంభ ప్రతిపాదనతో సహా, వారి ముసాయిదా రూపకల్పన ప్రతిపాదనను జనవరి 1970 లో TARC కి సమర్పించే ముందు. [2] మార్చి 1970 లో హనోవర"&amp;"్‌లో జరిగిన జర్మన్ ఏవియేషన్ షోలో, మొదటి అధికారిక వివరాలు కొత్తగా పేరున్న హెచ్‌ .141 ప్రాజెక్ట్ యొక్క విడుదలయ్యాయి. [3] హెచ్ఎస్ .141 డిజైన్ ఆల్-మెటల్ నిర్మాణం యొక్క జెట్ విమానాలు, టి-టెయిల్ మరియు తక్కువ-మౌంటెడ్ స్వీప్ వింగ్ 28 డిగ్రీల క్వార్టర్ తీగ స్వీప్‌"&amp;"బ్యాక్‌తో. ఈ డిజైన్‌లో రెండు వింగ్-మౌంటెడ్ ""క్రూయిజ్"" ఇంజన్లు మరియు 16 లిఫ్ట్ జెట్స్ ఇంజన్లు ఫ్యూజ్‌లేజ్‌కు ఇరువైపులా స్పాన్సన్‌లలో అమర్చబడ్డాయి (ఎనిమిది వైపు). ఫార్వర్డ్ ప్రొపల్షన్ కోసం రోల్స్ రాయిస్ RB.220 టర్బోఫాన్ మరియు రోల్స్ రాయిస్ RB.202, [4] రోల"&amp;"్స్ రాయిస్ RB.162 లిఫ్ట్ జెట్ కోసం అభివృద్ధి చేసిన సాంకేతిక పరిజ్ఞానాన్ని ఉపయోగించి అధిక బైపాస్ నిష్పత్తి లిఫ్ట్ టర్బోఫాన్ ఇంజిన్ ప్రధాన పరిశీలనలో ఉన్న ఇంజన్లు. రెండు ఇంజన్లు రోల్స్ రాయిస్ చేత డిజైన్ చేసిన అధ్యయనాలు మరియు ఆ సమయంలో కంపెనీ సమస్యల కారణంగా వా"&amp;"రి అభివృద్ధిలో ఆలస్యం జరుగుతుందని భయపడ్డారు. ప్రధాన ప్రొపల్షన్ కోసం పరిగణించబడిన ఒక కొత్త ఇంజిన్ రకం 'స్నెక్మా M.56', [4] ఇది CFM అంతర్జాతీయ CFM56 గా మారింది. STOL ఆపరేషన్ల కోసం తక్కువ లిఫ్ట్ జెట్ ఇంజిన్లను ఉపయోగించి వ్యత్యాసాలు కూడా అధ్యయనం చేయబడ్డాయి, ఎ"&amp;"ందుకంటే ఇంజిన్లు విమానం యొక్క మొత్తం బరువులో 15% మరియు తుది వ్యయంలో 35% కారణమవుతాయని గ్రహించారు. [4] డిజైన్ దశలో ""క్రూయిజ్"" ఇంజన్లు ఎగిరిన ఫ్లాప్‌లతో సహా హై-లిఫ్ట్ పరికరాలతో కూడిన అనేక పరిష్కారాలు అన్వేషించబడ్డాయి. [2] ఫ్లైట్ కంట్రోల్ సిస్టమ్ డిజైన్ బృం"&amp;"దానికి గొప్ప సవాలుగా నిరూపించబడింది, నెమ్మదిగా లేదా కదిలించే విమానంలో విమానాన్ని నియంత్రించడానికి వ్యవస్థలను రూపొందించాల్సి వచ్చింది. పిచ్, రోల్ మరియు యావ్లలో నియంత్రణను అందించడానికి ప్రతి ఇంజిన్ యొక్క థ్రస్ట్‌తో కలిపి లిఫ్ట్ ఇంజిన్‌లను వాటి మౌంట్స్‌లో తి"&amp;"ప్పడం ద్వారా ఇది సాధించాలి. [5] ప్రధాన 'క్రూయిజ్' ఇంజిన్ల వైఫల్యం సంభవించినప్పుడు లిఫ్ట్ ఇంజన్లు ఉపయోగకరమైన భద్రతా లక్షణంగా చెప్పబడ్డాయి. [6] జర్మనీలో అదే సమయంలో డోర్నియర్ DO 31 విమానాలను అభివృద్ధి చేయడంతో ఫ్లైట్ ట్రయల్స్ నుండి గణనీయమైన డిజైన్ సమాచారం పొం"&amp;"దబడింది. ప్రయాణీకుల క్యాబిన్ ఐదు లేదా ఆరు సీట్లతో సాంప్రదాయకంగా ఉంది, సామాను మరియు సరుకును ముందే ప్యాక్ చేసిన ప్యాలెట్లలో లోడ్ చేసి, డగ్లస్ డిసి -8 మాదిరిగానే వ్యవస్థను ఉపయోగించి దిగువ ఫ్యూజ్‌లేజ్‌లోకి పెంచాలి. [7] 1/10 స్కేల్ మోడళ్లతో విస్తృతమైన విండ్ టన"&amp;"్నెల్ పరీక్ష జరిగింది. [6] సాంప్రదాయిక టేకాఫ్ మరియు ల్యాండింగ్ ఫ్లైట్ ప్రొఫైల్ 20 చదరపు మైళ్ళు (50 కిమీ 2) యొక్క శబ్దం పాదముద్రను ""విమానాశ్రయం యొక్క రన్వేకు అనుగుణంగా 90 డెసిబెల్స్ పరిమితిని ఉపయోగిస్తున్నప్పుడు, ఆరు డిగ్రీల అప్రోచ్ మార్గాన్ని ఉపయోగించడం "&amp;"ద్వారా చూపబడింది (డబుల్ సాధారణ కోణం) మరియు 15 డిగ్రీల ఎక్కే మార్గం పాదముద్రను 3 చదరపు మైళ్ళు (8 కిమీ 2) కు తగ్గించవచ్చు. [2] 1970 ల చివరినాటికి బ్రిటిష్ సిటీ విమానాశ్రయాలలో ఈ రూపం STOL ఆపరేషన్ జరిగిందని భావించారు. [3] కేవలం 3,000 అడుగుల VTOL కార్యకలాపాల వ"&amp;"్యాసం కలిగిన వృత్తానికి శబ్దం పాదముద్రను మరింత తగ్గించడానికి 1980 ల ప్రారంభంలో ప్రారంభమవుతుందని భావించారు. [2] Hs.141 కోసం సూచించిన కనీస శబ్దం టేక్-ఆఫ్ టెక్నిక్ లిఫ్ట్ ఇంజిన్ల నుండి నిలువు ఎక్కడానికి 250 అడుగుల (76 మీ) కు పూర్తి శక్తిని ఉపయోగించడం, ఆపై ఈ "&amp;"ఆరోహణను 1,000 అడుగుల (300 మీ) కు కొనసాగించడానికి శక్తిని 83% కి తగ్గిస్తుంది. . [[4] ఈ ఎత్తులో విమానం లిఫ్ట్ ఇంజిన్ల నుండి వెక్టర్ థ్రస్ట్ ఉపయోగించి ఫార్వర్డ్ ఫ్లైట్ లోకి మారుతుంది, ఆపై క్రూయిజ్ ఇంజిన్ల నుండి పెరుగుతున్న థ్రస్ట్ ఉపయోగించి వేగవంతం చేసి 2,0"&amp;"00 అడుగుల (600 మీ) కు ఎక్కండి. ఈ దశలో విమానం 168 నాట్ల (310 కిమీ/గం) ఎయిర్‌స్పీడ్‌కు చేరుకునేది మరియు దాని రెక్కల ద్వారా మాత్రమే పూర్తిగా మద్దతు ఇస్తుంది, లిఫ్ట్ ఇంజన్లు మూసివేయబడతాయి మరియు అతుక్కొని ఉన్న తలుపుల ద్వారా కప్పబడి ఉంటాయి. [5] నిలువు ల్యాండింగ"&amp;"్‌కు ఒక విధానం కోసం, ఈ విధానాన్ని వాస్తవంగా తిప్పికొట్టాలి, ల్యాండింగ్ పాయింట్ నుండి 2,000 అడుగుల (600 మీ) మరియు 4 మైళ్ళు (6.4 కిమీ) వద్ద ప్రారంభమవుతుంది. [5] హాకర్ సిడ్లీ ఖర్చు చేసిన పని మరియు నిధులు ఉన్నప్పటికీ, సివిల్ VTOL కార్యకలాపాల పట్ల ఉత్సాహం లేకప"&amp;"ోవడం లిఫ్ట్ ఇంజిన్ అభివృద్ధిని రద్దు చేయడంతో కలిపి, ఈ ప్రాజెక్టును విచారించారు. ఎయిర్ i త్సాహికుల నుండి డేటా, 1971. [6] పోల్చదగిన పాత్ర, కాన్ఫిగరేషన్ మరియు ERA సంబంధిత జాబితాల సాధారణ లక్షణాల పనితీరు విమానం")</f>
        <v>హాకర్ సిడ్లీ హెచ్ఎస్ .141 1970 ల డిజైన్ అధ్యయనం మరియు బ్రిటిష్ వి/స్టోల్ ఎయిర్లైనర్ అవసరం కోసం సమర్పణ. [1] హాకర్ సిడ్లీ ఏవియేషన్ చేత రూపొందించబడింది మరియు విండ్ టన్నెల్స్‌లో పరీక్షించబడింది ప్రోటోటైప్‌లు లేదా ఉత్పత్తి విమానాలు ఉత్పత్తి చేయబడలేదు. 1969 లో, బ్రిటిష్ ట్రాన్స్‌పోర్ట్ ఎయిర్‌క్రాఫ్ట్ అవసరాలు కమిటీ (TARC) 450 మైళ్ల (725 కిమీ) పరిధిని కలిగి ఉన్న 100-సీట్ల VTOL విమానాల కోసం "రూపురేఖల అవసరం" (OR) రూపకల్పన అధ్యయనాన్ని విడుదల చేసింది. [2] లండన్ సిటీ విమానాశ్రయంలో ఈ రోజు ఉపయోగించిన మాదిరిగానే నిటారుగా ఉన్న విధానం మరియు నిష్క్రమణ ప్రొఫైల్‌లను ఉపయోగించడం ద్వారా శబ్దం తగ్గింపుకు ప్రాధాన్యత ఇవ్వాలి. మూడవ లండన్ విమానాశ్రయాన్ని నిర్మించడం కంటే కొత్త విమాన రకాలను రూపకల్పన చేయడానికి డబ్బు బాగా పెట్టుబడి పెడుతుందని ఆ సమయంలో భావించారు. [1] హాకర్ సిడ్లీ విమానం, పవర్‌ప్లాంట్ మరియు నియంత్రణ వ్యవస్థల యొక్క వివిధ ఆకృతీకరణలను పరిశోధించారు, ఓగివాల్ డెల్టా వింగ్స్ మరియు ట్విన్ రెక్కలను ఉపయోగించి ప్రారంభ ప్రతిపాదనతో సహా, వారి ముసాయిదా రూపకల్పన ప్రతిపాదనను జనవరి 1970 లో TARC కి సమర్పించే ముందు. [2] మార్చి 1970 లో హనోవర్‌లో జరిగిన జర్మన్ ఏవియేషన్ షోలో, మొదటి అధికారిక వివరాలు కొత్తగా పేరున్న హెచ్‌ .141 ప్రాజెక్ట్ యొక్క విడుదలయ్యాయి. [3] హెచ్ఎస్ .141 డిజైన్ ఆల్-మెటల్ నిర్మాణం యొక్క జెట్ విమానాలు, టి-టెయిల్ మరియు తక్కువ-మౌంటెడ్ స్వీప్ వింగ్ 28 డిగ్రీల క్వార్టర్ తీగ స్వీప్‌బ్యాక్‌తో. ఈ డిజైన్‌లో రెండు వింగ్-మౌంటెడ్ "క్రూయిజ్" ఇంజన్లు మరియు 16 లిఫ్ట్ జెట్స్ ఇంజన్లు ఫ్యూజ్‌లేజ్‌కు ఇరువైపులా స్పాన్సన్‌లలో అమర్చబడ్డాయి (ఎనిమిది వైపు). ఫార్వర్డ్ ప్రొపల్షన్ కోసం రోల్స్ రాయిస్ RB.220 టర్బోఫాన్ మరియు రోల్స్ రాయిస్ RB.202, [4] రోల్స్ రాయిస్ RB.162 లిఫ్ట్ జెట్ కోసం అభివృద్ధి చేసిన సాంకేతిక పరిజ్ఞానాన్ని ఉపయోగించి అధిక బైపాస్ నిష్పత్తి లిఫ్ట్ టర్బోఫాన్ ఇంజిన్ ప్రధాన పరిశీలనలో ఉన్న ఇంజన్లు. రెండు ఇంజన్లు రోల్స్ రాయిస్ చేత డిజైన్ చేసిన అధ్యయనాలు మరియు ఆ సమయంలో కంపెనీ సమస్యల కారణంగా వారి అభివృద్ధిలో ఆలస్యం జరుగుతుందని భయపడ్డారు. ప్రధాన ప్రొపల్షన్ కోసం పరిగణించబడిన ఒక కొత్త ఇంజిన్ రకం 'స్నెక్మా M.56', [4] ఇది CFM అంతర్జాతీయ CFM56 గా మారింది. STOL ఆపరేషన్ల కోసం తక్కువ లిఫ్ట్ జెట్ ఇంజిన్లను ఉపయోగించి వ్యత్యాసాలు కూడా అధ్యయనం చేయబడ్డాయి, ఎందుకంటే ఇంజిన్లు విమానం యొక్క మొత్తం బరువులో 15% మరియు తుది వ్యయంలో 35% కారణమవుతాయని గ్రహించారు. [4] డిజైన్ దశలో "క్రూయిజ్" ఇంజన్లు ఎగిరిన ఫ్లాప్‌లతో సహా హై-లిఫ్ట్ పరికరాలతో కూడిన అనేక పరిష్కారాలు అన్వేషించబడ్డాయి. [2] ఫ్లైట్ కంట్రోల్ సిస్టమ్ డిజైన్ బృందానికి గొప్ప సవాలుగా నిరూపించబడింది, నెమ్మదిగా లేదా కదిలించే విమానంలో విమానాన్ని నియంత్రించడానికి వ్యవస్థలను రూపొందించాల్సి వచ్చింది. పిచ్, రోల్ మరియు యావ్లలో నియంత్రణను అందించడానికి ప్రతి ఇంజిన్ యొక్క థ్రస్ట్‌తో కలిపి లిఫ్ట్ ఇంజిన్‌లను వాటి మౌంట్స్‌లో తిప్పడం ద్వారా ఇది సాధించాలి. [5] ప్రధాన 'క్రూయిజ్' ఇంజిన్ల వైఫల్యం సంభవించినప్పుడు లిఫ్ట్ ఇంజన్లు ఉపయోగకరమైన భద్రతా లక్షణంగా చెప్పబడ్డాయి. [6] జర్మనీలో అదే సమయంలో డోర్నియర్ DO 31 విమానాలను అభివృద్ధి చేయడంతో ఫ్లైట్ ట్రయల్స్ నుండి గణనీయమైన డిజైన్ సమాచారం పొందబడింది. ప్రయాణీకుల క్యాబిన్ ఐదు లేదా ఆరు సీట్లతో సాంప్రదాయకంగా ఉంది, సామాను మరియు సరుకును ముందే ప్యాక్ చేసిన ప్యాలెట్లలో లోడ్ చేసి, డగ్లస్ డిసి -8 మాదిరిగానే వ్యవస్థను ఉపయోగించి దిగువ ఫ్యూజ్‌లేజ్‌లోకి పెంచాలి. [7] 1/10 స్కేల్ మోడళ్లతో విస్తృతమైన విండ్ టన్నెల్ పరీక్ష జరిగింది. [6] సాంప్రదాయిక టేకాఫ్ మరియు ల్యాండింగ్ ఫ్లైట్ ప్రొఫైల్ 20 చదరపు మైళ్ళు (50 కిమీ 2) యొక్క శబ్దం పాదముద్రను "విమానాశ్రయం యొక్క రన్వేకు అనుగుణంగా 90 డెసిబెల్స్ పరిమితిని ఉపయోగిస్తున్నప్పుడు, ఆరు డిగ్రీల అప్రోచ్ మార్గాన్ని ఉపయోగించడం ద్వారా చూపబడింది (డబుల్ సాధారణ కోణం) మరియు 15 డిగ్రీల ఎక్కే మార్గం పాదముద్రను 3 చదరపు మైళ్ళు (8 కిమీ 2) కు తగ్గించవచ్చు. [2] 1970 ల చివరినాటికి బ్రిటిష్ సిటీ విమానాశ్రయాలలో ఈ రూపం STOL ఆపరేషన్ జరిగిందని భావించారు. [3] కేవలం 3,000 అడుగుల VTOL కార్యకలాపాల వ్యాసం కలిగిన వృత్తానికి శబ్దం పాదముద్రను మరింత తగ్గించడానికి 1980 ల ప్రారంభంలో ప్రారంభమవుతుందని భావించారు. [2] Hs.141 కోసం సూచించిన కనీస శబ్దం టేక్-ఆఫ్ టెక్నిక్ లిఫ్ట్ ఇంజిన్ల నుండి నిలువు ఎక్కడానికి 250 అడుగుల (76 మీ) కు పూర్తి శక్తిని ఉపయోగించడం, ఆపై ఈ ఆరోహణను 1,000 అడుగుల (300 మీ) కు కొనసాగించడానికి శక్తిని 83% కి తగ్గిస్తుంది. . [[4] ఈ ఎత్తులో విమానం లిఫ్ట్ ఇంజిన్ల నుండి వెక్టర్ థ్రస్ట్ ఉపయోగించి ఫార్వర్డ్ ఫ్లైట్ లోకి మారుతుంది, ఆపై క్రూయిజ్ ఇంజిన్ల నుండి పెరుగుతున్న థ్రస్ట్ ఉపయోగించి వేగవంతం చేసి 2,000 అడుగుల (600 మీ) కు ఎక్కండి. ఈ దశలో విమానం 168 నాట్ల (310 కిమీ/గం) ఎయిర్‌స్పీడ్‌కు చేరుకునేది మరియు దాని రెక్కల ద్వారా మాత్రమే పూర్తిగా మద్దతు ఇస్తుంది, లిఫ్ట్ ఇంజన్లు మూసివేయబడతాయి మరియు అతుక్కొని ఉన్న తలుపుల ద్వారా కప్పబడి ఉంటాయి. [5] నిలువు ల్యాండింగ్‌కు ఒక విధానం కోసం, ఈ విధానాన్ని వాస్తవంగా తిప్పికొట్టాలి, ల్యాండింగ్ పాయింట్ నుండి 2,000 అడుగుల (600 మీ) మరియు 4 మైళ్ళు (6.4 కిమీ) వద్ద ప్రారంభమవుతుంది. [5] హాకర్ సిడ్లీ ఖర్చు చేసిన పని మరియు నిధులు ఉన్నప్పటికీ, సివిల్ VTOL కార్యకలాపాల పట్ల ఉత్సాహం లేకపోవడం లిఫ్ట్ ఇంజిన్ అభివృద్ధిని రద్దు చేయడంతో కలిపి, ఈ ప్రాజెక్టును విచారించారు. ఎయిర్ i త్సాహికుల నుండి డేటా, 1971. [6] పోల్చదగిన పాత్ర, కాన్ఫిగరేషన్ మరియు ERA సంబంధిత జాబితాల సాధారణ లక్షణాల పనితీరు విమానం</v>
      </c>
      <c r="E65" s="1" t="s">
        <v>1340</v>
      </c>
      <c r="F65" s="1" t="str">
        <f>IFERROR(__xludf.DUMMYFUNCTION("GOOGLETRANSLATE(E:E, ""en"", ""te"")"),"V/stol విమానాలు")</f>
        <v>V/stol విమానాలు</v>
      </c>
      <c r="G65" s="1" t="s">
        <v>1341</v>
      </c>
      <c r="H65" s="1" t="str">
        <f>IFERROR(__xludf.DUMMYFUNCTION("GOOGLETRANSLATE(G:G, ""en"", ""te"")"),"హాకర్ సిడ్లీ")</f>
        <v>హాకర్ సిడ్లీ</v>
      </c>
      <c r="I65" s="1" t="s">
        <v>1342</v>
      </c>
      <c r="M65" s="1" t="s">
        <v>1343</v>
      </c>
      <c r="N65" s="1" t="s">
        <v>1344</v>
      </c>
      <c r="O65" s="1" t="s">
        <v>1345</v>
      </c>
      <c r="P65" s="1" t="s">
        <v>1004</v>
      </c>
      <c r="R65" s="1" t="s">
        <v>1346</v>
      </c>
      <c r="S65" s="1" t="s">
        <v>1347</v>
      </c>
      <c r="T65" s="1" t="s">
        <v>1348</v>
      </c>
      <c r="U65" s="1" t="s">
        <v>1349</v>
      </c>
      <c r="V65" s="1" t="s">
        <v>1350</v>
      </c>
      <c r="X65" s="1" t="s">
        <v>1351</v>
      </c>
      <c r="Y65" s="1" t="s">
        <v>1352</v>
      </c>
      <c r="Z65" s="1" t="s">
        <v>1353</v>
      </c>
      <c r="AB65" s="1" t="s">
        <v>1354</v>
      </c>
      <c r="AJ65" s="1" t="s">
        <v>1355</v>
      </c>
      <c r="AS65" s="1" t="s">
        <v>1356</v>
      </c>
      <c r="AY65" s="1" t="s">
        <v>1357</v>
      </c>
      <c r="BS65" s="1" t="s">
        <v>1358</v>
      </c>
    </row>
    <row r="66">
      <c r="A66" s="1" t="s">
        <v>1359</v>
      </c>
      <c r="B66" s="1" t="str">
        <f>IFERROR(__xludf.DUMMYFUNCTION("GOOGLETRANSLATE(A:A, ""en"", ""te"")"),"అల్లియంట్ RQ-6 rider ట్రైడర్")</f>
        <v>అల్లియంట్ RQ-6 rider ట్రైడర్</v>
      </c>
      <c r="C66" s="1" t="s">
        <v>1360</v>
      </c>
      <c r="D66" s="1" t="str">
        <f>IFERROR(__xludf.DUMMYFUNCTION("GOOGLETRANSLATE(C:C, ""en"", ""te"")"),"అల్లియంట్ RQ-6 అవుట్రిడర్ మానవరహిత వైమానిక వాహనం (UAV) అమెరికా మెరైన్ కార్ప్స్ ఎయిర్/గ్రౌండ్ టాస్క్ ఫోర్సెస్, అమెరికా ఆర్మీ బ్రిగేడ్స్ మరియు అమెరికా నేవీ యూనిట్లను అమలు చేయడానికి అమెరికా మెరైన్ కార్ప్స్ ఎయిర్/గ్రౌండ్ టాస్క్ ఫోర్సెస్, నిఘా, నిఘా మరియు లక్ష"&amp;"్య సముపార్జన సమాచారాన్ని అందించడానికి రూపొందించబడింది. మొత్తం వ్యవస్థ రెండు హమ్వీలు మరియు ట్రైలర్‌లో ఉండటానికి తగినంత చిన్నది మరియు ఒకే సి -130 హెర్క్యులస్ కార్గో విమానంలో రవాణా చేయబడుతుంది. ఈ ప్రాజెక్ట్ 1996 లో ప్రారంభమైంది మరియు 1999 లో రద్దు చేయబడింది."&amp;" ""R"" అనేది నిఘా కోసం రక్షణ విభాగం; ""Q"" అంటే మానవరహిత విమాన వ్యవస్థ. ""6"" ఇది ఉద్దేశ్యంతో నిర్మించిన మానవరహిత విమాన వ్యవస్థల శ్రేణిలో ఆరవ స్థానంలో ఉంది. గ్లోబల్‌సెక్యూరిటీ.ఆర్గ్ నుండి డేటా, [1] యుఎవి వార్షిక నివేదిక FY 1996 [2] సాధారణ లక్షణాలు పనితీరు"&amp;" సంబంధిత జాబితాలు")</f>
        <v>అల్లియంట్ RQ-6 అవుట్రిడర్ మానవరహిత వైమానిక వాహనం (UAV) అమెరికా మెరైన్ కార్ప్స్ ఎయిర్/గ్రౌండ్ టాస్క్ ఫోర్సెస్, అమెరికా ఆర్మీ బ్రిగేడ్స్ మరియు అమెరికా నేవీ యూనిట్లను అమలు చేయడానికి అమెరికా మెరైన్ కార్ప్స్ ఎయిర్/గ్రౌండ్ టాస్క్ ఫోర్సెస్, నిఘా, నిఘా మరియు లక్ష్య సముపార్జన సమాచారాన్ని అందించడానికి రూపొందించబడింది. మొత్తం వ్యవస్థ రెండు హమ్వీలు మరియు ట్రైలర్‌లో ఉండటానికి తగినంత చిన్నది మరియు ఒకే సి -130 హెర్క్యులస్ కార్గో విమానంలో రవాణా చేయబడుతుంది. ఈ ప్రాజెక్ట్ 1996 లో ప్రారంభమైంది మరియు 1999 లో రద్దు చేయబడింది. "R" అనేది నిఘా కోసం రక్షణ విభాగం; "Q" అంటే మానవరహిత విమాన వ్యవస్థ. "6" ఇది ఉద్దేశ్యంతో నిర్మించిన మానవరహిత విమాన వ్యవస్థల శ్రేణిలో ఆరవ స్థానంలో ఉంది. గ్లోబల్‌సెక్యూరిటీ.ఆర్గ్ నుండి డేటా, [1] యుఎవి వార్షిక నివేదిక FY 1996 [2] సాధారణ లక్షణాలు పనితీరు సంబంధిత జాబితాలు</v>
      </c>
      <c r="E66" s="1" t="s">
        <v>1361</v>
      </c>
      <c r="F66" s="1" t="str">
        <f>IFERROR(__xludf.DUMMYFUNCTION("GOOGLETRANSLATE(E:E, ""en"", ""te"")"),"రిమోట్ కంట్రోల్డ్ యుఎవి")</f>
        <v>రిమోట్ కంట్రోల్డ్ యుఎవి</v>
      </c>
      <c r="G66" s="1" t="s">
        <v>1362</v>
      </c>
      <c r="H66" s="1" t="str">
        <f>IFERROR(__xludf.DUMMYFUNCTION("GOOGLETRANSLATE(G:G, ""en"", ""te"")"),"అల్లియంట్ టెక్‌సిస్టమ్స్")</f>
        <v>అల్లియంట్ టెక్‌సిస్టమ్స్</v>
      </c>
      <c r="I66" s="1" t="s">
        <v>1363</v>
      </c>
      <c r="R66" s="1" t="s">
        <v>1364</v>
      </c>
      <c r="S66" s="1" t="s">
        <v>1365</v>
      </c>
      <c r="T66" s="1" t="s">
        <v>1366</v>
      </c>
      <c r="V66" s="1" t="s">
        <v>1367</v>
      </c>
      <c r="X66" s="1" t="s">
        <v>1368</v>
      </c>
      <c r="Y66" s="1" t="s">
        <v>1369</v>
      </c>
      <c r="AA66" s="1" t="s">
        <v>1370</v>
      </c>
      <c r="AK66" s="1" t="s">
        <v>1371</v>
      </c>
      <c r="AL66" s="1" t="s">
        <v>1372</v>
      </c>
      <c r="AO66" s="1" t="s">
        <v>1373</v>
      </c>
      <c r="AR66" s="1" t="s">
        <v>1374</v>
      </c>
      <c r="AS66" s="1" t="s">
        <v>1375</v>
      </c>
      <c r="AV66" s="1" t="s">
        <v>1376</v>
      </c>
      <c r="AW66" s="1" t="s">
        <v>1377</v>
      </c>
      <c r="AY66" s="1" t="s">
        <v>1378</v>
      </c>
      <c r="CF66" s="1" t="s">
        <v>1379</v>
      </c>
      <c r="DB66" s="1" t="s">
        <v>1380</v>
      </c>
    </row>
    <row r="67">
      <c r="A67" s="1" t="s">
        <v>1381</v>
      </c>
      <c r="B67" s="1" t="str">
        <f>IFERROR(__xludf.DUMMYFUNCTION("GOOGLETRANSLATE(A:A, ""en"", ""te"")"),"కూల్హోవెన్ F.K.58")</f>
        <v>కూల్హోవెన్ F.K.58</v>
      </c>
      <c r="C67" s="1" t="s">
        <v>1382</v>
      </c>
      <c r="D67" s="1" t="str">
        <f>IFERROR(__xludf.DUMMYFUNCTION("GOOGLETRANSLATE(C:C, ""en"", ""te"")"),"కూల్హోవెన్ F.K.58 అనేది ఒకే ఇంజిన్, ఇంటర్‌సెప్టర్-ఫైటర్ విమానం, ఇది ఫ్రాన్స్ ఒప్పందం ప్రకారం నెదర్లాండ్స్‌లో N v కూల్‌హోవెన్ చేత రూపొందించబడింది మరియు ప్రధానంగా తయారు చేయబడింది. ఆర్మీ డి ఎల్ ఎయిర్ వాడకం కోసం ఉద్దేశించిన, F.K.58 ఫ్రాన్స్ యుద్ధంలో పరిమిత సే"&amp;"వలను చూసింది. 1937 లో, ఫ్రెంచ్ కన్సైల్ సుపీరియూర్ డి ఎల్ ఎయిర్ దేశీయ విమానాల తయారీ సామర్థ్యం యుద్ధం సంభవించినప్పుడు, ఆర్మీ డి ఎల్ ఎయిర్‌ను యోధులతో త్వరగా సమకూర్చుకోలేదని నిర్ణయించింది. డచ్ తయారీదారు కూల్‌హోవెన్ చౌకగా, సులభంగా నిర్మించిన, అధిక-పనితీరు గల ఫ"&amp;"ైటర్‌ను రూపొందించడానికి ఒప్పందం కుదుర్చుకున్నాడు, దీనిని ఫ్రెంచ్ సరఫరా చేసిన ఇంజన్లు మరియు ఇతర భాగాలతో నిర్మించవచ్చు మరియు సేవ చేయవచ్చు. కొన్ని వనరుల ప్రకారం, కూల్హోవెన్ ఫైటర్ ప్రధానంగా ఫ్రెంచ్ కాలనీల కేంద్రంగా ఉన్న ఫైటర్ యూనిట్ల కోసం ఉద్దేశించబడింది. షీట"&amp;"్ మెటల్ (ముందు భాగం) మరియు ఫాబ్రిక్ (AFT) తో కప్పబడిన వెల్డెడ్ స్టీల్ గొట్టాల; రెక్కలో 2 చెక్క పెట్టె స్పార్ సభ్యులు మరియు పక్కటెముకలు ఉన్నాయి, బేకలైట్ ఒత్తిడితో కూడిన చర్మం కవరింగ్. రెక్క వెనుకంజలో ఉన్న అంచులలో ఏరోడైనమిక్‌గా సమతుల్య స్ప్లిట్ ఫ్లాప్‌లు తక"&amp;"్కువ ల్యాండింగ్ వేగాన్ని నిర్ధారిస్తాయి. ఒలియో-న్యూమాటిక్ అండర్ క్యారేజ్ దిగువ ఫ్యూజ్‌లేజ్‌లో ఉన్న చక్రాలతో లోపలికి ఉపసంహరించుకుంది, చిన్న తలుపుల ద్వారా దిగువ ఇంజిన్ కౌలింగ్‌లోకి ప్రవేశించింది. సామ్రాజ్యం కలప నుండి నిర్మించబడింది మరియు నియంత్రణ ఉపరితలాలు "&amp;"ఫాబ్రిక్ కవరింగ్‌తో మెటల్ ఫ్రేమ్ చేయబడతాయి. జనవరి 1939 లో, ఆర్మీ డి ఎల్ ఎయిర్ 50 విమానాల కోసం ఒక ఆర్డర్‌ను ఉంచింది, గ్నోమ్-రోన్ 14 ఎన్ ఇంజిన్లచే శక్తినివ్వడానికి. గ్నోమ్-రోన్ ఇంజన్లు మరియు ఫ్రెంచ్ పరికరాల లభ్యత కారణంగా, కేవలం 17 విమానాలు-ఆరు F.K.58 లు మరి"&amp;"యు 11 F.K.58A లు-కూల్హోవెన్ పనులలో పూర్తయ్యాయి, డచ్ సరఫరా చేసిన ఇంజన్లు మరియు పరికరాలతో-మరియు ఆర్మీ డి ఎల్ ఎయిర్‌కు పంపిణీ చేయబడ్డాయి. ఉత్పత్తిని నెవర్స్‌కు బదిలీ చేశారు, ఇక్కడ విమానం ఫ్రెంచ్ భాగాలతో తిరిగి నిర్మించబడింది మరియు అదనపు భాగాలు నెదర్లాండ్స్‌క"&amp;"ు తిరిగి వచ్చాయి. ఏదేమైనా, నెవర్స్ వద్ద మొదటి నుండి మరో F.K.58 మాత్రమే ఉత్పత్తి చేయబడింది. జూలై 1939 లో, డచ్ ప్రభుత్వం లూచ్ట్వార్ట్ అఫ్డెలింగ్ (నెదర్లాండ్స్ ఆర్మీ ఏవియేషన్ కార్ప్స్) తరపున 36 F.K.58 వేరియంట్లకు బ్రిస్టల్ వృషభం ఇంజిన్లతో నడిచే ఒక ఉత్తర్వును"&amp;" ఉంచింది. బ్రిటీష్ ప్రభుత్వం వృషభం యొక్క ఎగుమతులను పరిమితం చేసినందున, వాటి స్థానంలో బ్రిస్టల్ మెర్క్యురీ VIII యొక్క డచ్ స్టాక్స్ (డచ్ ఫోకర్ డి .21 మరియు ఫోకర్ జి 1 ఉపయోగించినట్లు). వృషభానికి సంబంధించి పాదరసం యొక్క దిగువ ఉత్పత్తి, అగ్ర వేగాన్ని గంటకు 480 క"&amp;"ిమీ/గం (300 mph; 260 kn) కు తగ్గిస్తుంది. మే 1940 లో కూల్‌హోవెన్ ఫ్యాక్టరీపై జర్మన్ వైమానిక దాడి ద్వారా డచ్ ఆర్డర్‌తో కూడిన F.K.58 లు వివిధ దశలలో ఉన్నాయి. [1] ఆర్మీ డి ఎల్ ఎయిర్ 50 విమానాల పూర్తి ఆర్డర్‌ను అందుకుంటే, ఫ్రాన్స్ యుద్ధానికి ముందు, వారు ఫలితాన"&amp;"్ని మార్చే అవకాశం లేదు. పనిచేసే F.K.58 లు మొరాన్-సాల్నియర్ M.S.406 కంటే ఉన్నతమైనవిగా పరిగణించబడ్డాయి, [సైటేషన్ అవసరం] బ్లోచ్ Mb.151, [సైటేషన్ అవసరం] సైటేషన్ అవసరం] F.K.58 మొదట ఫ్రెంచ్ విదేశీ భూభాగాల ఆధారంగా ADA యూనిట్లతో సేవ చేయమని ఆదేశించబడింది. అయితే, జ"&amp;"ర్మనీతో యుద్ధం ప్రారంభమైన తరువాత, ఈ రకాన్ని కెప్టెన్ వాలెరియన్ జగెరోవ్స్కీ నేతృత్వంలోని తాత్కాలిక, ఉచిత పోలిష్ వైమానిక దళ యూనిట్‌కు కేటాయించారు. ఒక ఫ్రెంచ్ ఎస్కాడ్రిల్ లేదా పోలిష్ ఎస్కాద్రాకు సమానం, [2] దీనిని తరచుగా అనధికారిక పేరు ""ఎస్కాడ్రా కూల్హోవెన్"&amp;""" అని పిలుస్తారు. యూనిట్ యొక్క అధికారిక పాత్ర ప్యాట్రోయిల్ (""పెట్రోల్"")-డెఫెన్స్ ఏరియన్ డు టెర్రిటాయిర్ (""ప్రాదేశిక వాయు రక్షణ""; డాట్) లో భాగంగా, సుదూర బాంబర్లు మరియు ఇతర శత్రు విమానాలకు వ్యతిరేకంగా వెనుక ప్రాంతాలను సుదూర బాంబర్లు మరియు ఇతర శత్రు విమ"&amp;"ానాలకు వ్యతిరేకంగా వెనుక ప్రాంతాలను సమర్థించే ADA నియమించబడిన యూనిట్లు. యూనిట్ సెలూన్ మరియు క్లెర్మాంట్-ఆల్నాట్ ఎయిర్ స్థావరాల నుండి పనిచేసింది. మే 1940 నాటికి, 13 విమానాలు ఎస్కాద్రా కూల్‌హోవెన్‌తో పనిచేస్తున్నాయి. అయితే, డెలివరీ చేసినట్లుగా, యోధులు నిరాయ"&amp;"ుధంగా ఉన్నారు మరియు స్తంభాలు మెషిన్ గన్లను సంపాదించి వారికి సరిపోతాయి. 30 మే 1940 నుండి, వారు సేవలో ఉన్నారు, మొదట అవిగ్నాన్-మార్సెయిల్ ప్రాంతంలో పెట్రోలింగ్ చేస్తున్నారు, ఆపై క్లెర్మాంట్-ఫెర్రాండ్ మీదుగా ఉన్నారు. కనీసం 47 కార్యాచరణ సోర్టీలు నమోదు చేయబడ్డా"&amp;"యి, కాని ఎస్కాడ్రాన్ శత్రు విమానాలను ఎదుర్కోలేదు. రకం యొక్క సేవా జీవితం స్వల్పకాలికంగా ఉంది; [స్పష్టీకరణ అవసరం] యూనిట్‌కు ధృవీకరించబడిన విజయాలు లేవు, కానీ కనీసం ఒక F.K.58 పోయింది. ఫ్రాన్స్ పతనం తరువాత, మిగిలి ఉన్న అన్ని ఎయిర్‌ఫ్రేమ్‌లను రద్దు చేశారు. ఫ్లై"&amp;"ట్ నుండి డేటా 6 అక్టోబర్ 1938: A 300 M.P.H. కూల్హోవెన్ ఫైటర్, [3] జేన్ యొక్క ఆల్ ది వరల్డ్ విమానాలు 1938 [4] సాధారణ లక్షణాలు ప్రత్యామ్నాయ పవర్‌ప్లాంట్లు:-670 కిలోవాట్ కాన్ఫిగరేషన్ మరియు ERA సంబంధిత జాబితాలు")</f>
        <v>కూల్హోవెన్ F.K.58 అనేది ఒకే ఇంజిన్, ఇంటర్‌సెప్టర్-ఫైటర్ విమానం, ఇది ఫ్రాన్స్ ఒప్పందం ప్రకారం నెదర్లాండ్స్‌లో N v కూల్‌హోవెన్ చేత రూపొందించబడింది మరియు ప్రధానంగా తయారు చేయబడింది. ఆర్మీ డి ఎల్ ఎయిర్ వాడకం కోసం ఉద్దేశించిన, F.K.58 ఫ్రాన్స్ యుద్ధంలో పరిమిత సేవలను చూసింది. 1937 లో, ఫ్రెంచ్ కన్సైల్ సుపీరియూర్ డి ఎల్ ఎయిర్ దేశీయ విమానాల తయారీ సామర్థ్యం యుద్ధం సంభవించినప్పుడు, ఆర్మీ డి ఎల్ ఎయిర్‌ను యోధులతో త్వరగా సమకూర్చుకోలేదని నిర్ణయించింది. డచ్ తయారీదారు కూల్‌హోవెన్ చౌకగా, సులభంగా నిర్మించిన, అధిక-పనితీరు గల ఫైటర్‌ను రూపొందించడానికి ఒప్పందం కుదుర్చుకున్నాడు, దీనిని ఫ్రెంచ్ సరఫరా చేసిన ఇంజన్లు మరియు ఇతర భాగాలతో నిర్మించవచ్చు మరియు సేవ చేయవచ్చు. కొన్ని వనరుల ప్రకారం, కూల్హోవెన్ ఫైటర్ ప్రధానంగా ఫ్రెంచ్ కాలనీల కేంద్రంగా ఉన్న ఫైటర్ యూనిట్ల కోసం ఉద్దేశించబడింది. షీట్ మెటల్ (ముందు భాగం) మరియు ఫాబ్రిక్ (AFT) తో కప్పబడిన వెల్డెడ్ స్టీల్ గొట్టాల; రెక్కలో 2 చెక్క పెట్టె స్పార్ సభ్యులు మరియు పక్కటెముకలు ఉన్నాయి, బేకలైట్ ఒత్తిడితో కూడిన చర్మం కవరింగ్. రెక్క వెనుకంజలో ఉన్న అంచులలో ఏరోడైనమిక్‌గా సమతుల్య స్ప్లిట్ ఫ్లాప్‌లు తక్కువ ల్యాండింగ్ వేగాన్ని నిర్ధారిస్తాయి. ఒలియో-న్యూమాటిక్ అండర్ క్యారేజ్ దిగువ ఫ్యూజ్‌లేజ్‌లో ఉన్న చక్రాలతో లోపలికి ఉపసంహరించుకుంది, చిన్న తలుపుల ద్వారా దిగువ ఇంజిన్ కౌలింగ్‌లోకి ప్రవేశించింది. సామ్రాజ్యం కలప నుండి నిర్మించబడింది మరియు నియంత్రణ ఉపరితలాలు ఫాబ్రిక్ కవరింగ్‌తో మెటల్ ఫ్రేమ్ చేయబడతాయి. జనవరి 1939 లో, ఆర్మీ డి ఎల్ ఎయిర్ 50 విమానాల కోసం ఒక ఆర్డర్‌ను ఉంచింది, గ్నోమ్-రోన్ 14 ఎన్ ఇంజిన్లచే శక్తినివ్వడానికి. గ్నోమ్-రోన్ ఇంజన్లు మరియు ఫ్రెంచ్ పరికరాల లభ్యత కారణంగా, కేవలం 17 విమానాలు-ఆరు F.K.58 లు మరియు 11 F.K.58A లు-కూల్హోవెన్ పనులలో పూర్తయ్యాయి, డచ్ సరఫరా చేసిన ఇంజన్లు మరియు పరికరాలతో-మరియు ఆర్మీ డి ఎల్ ఎయిర్‌కు పంపిణీ చేయబడ్డాయి. ఉత్పత్తిని నెవర్స్‌కు బదిలీ చేశారు, ఇక్కడ విమానం ఫ్రెంచ్ భాగాలతో తిరిగి నిర్మించబడింది మరియు అదనపు భాగాలు నెదర్లాండ్స్‌కు తిరిగి వచ్చాయి. ఏదేమైనా, నెవర్స్ వద్ద మొదటి నుండి మరో F.K.58 మాత్రమే ఉత్పత్తి చేయబడింది. జూలై 1939 లో, డచ్ ప్రభుత్వం లూచ్ట్వార్ట్ అఫ్డెలింగ్ (నెదర్లాండ్స్ ఆర్మీ ఏవియేషన్ కార్ప్స్) తరపున 36 F.K.58 వేరియంట్లకు బ్రిస్టల్ వృషభం ఇంజిన్లతో నడిచే ఒక ఉత్తర్వును ఉంచింది. బ్రిటీష్ ప్రభుత్వం వృషభం యొక్క ఎగుమతులను పరిమితం చేసినందున, వాటి స్థానంలో బ్రిస్టల్ మెర్క్యురీ VIII యొక్క డచ్ స్టాక్స్ (డచ్ ఫోకర్ డి .21 మరియు ఫోకర్ జి 1 ఉపయోగించినట్లు). వృషభానికి సంబంధించి పాదరసం యొక్క దిగువ ఉత్పత్తి, అగ్ర వేగాన్ని గంటకు 480 కిమీ/గం (300 mph; 260 kn) కు తగ్గిస్తుంది. మే 1940 లో కూల్‌హోవెన్ ఫ్యాక్టరీపై జర్మన్ వైమానిక దాడి ద్వారా డచ్ ఆర్డర్‌తో కూడిన F.K.58 లు వివిధ దశలలో ఉన్నాయి. [1] ఆర్మీ డి ఎల్ ఎయిర్ 50 విమానాల పూర్తి ఆర్డర్‌ను అందుకుంటే, ఫ్రాన్స్ యుద్ధానికి ముందు, వారు ఫలితాన్ని మార్చే అవకాశం లేదు. పనిచేసే F.K.58 లు మొరాన్-సాల్నియర్ M.S.406 కంటే ఉన్నతమైనవిగా పరిగణించబడ్డాయి, [సైటేషన్ అవసరం] బ్లోచ్ Mb.151, [సైటేషన్ అవసరం] సైటేషన్ అవసరం] F.K.58 మొదట ఫ్రెంచ్ విదేశీ భూభాగాల ఆధారంగా ADA యూనిట్లతో సేవ చేయమని ఆదేశించబడింది. అయితే, జర్మనీతో యుద్ధం ప్రారంభమైన తరువాత, ఈ రకాన్ని కెప్టెన్ వాలెరియన్ జగెరోవ్స్కీ నేతృత్వంలోని తాత్కాలిక, ఉచిత పోలిష్ వైమానిక దళ యూనిట్‌కు కేటాయించారు. ఒక ఫ్రెంచ్ ఎస్కాడ్రిల్ లేదా పోలిష్ ఎస్కాద్రాకు సమానం, [2] దీనిని తరచుగా అనధికారిక పేరు "ఎస్కాడ్రా కూల్హోవెన్" అని పిలుస్తారు. యూనిట్ యొక్క అధికారిక పాత్ర ప్యాట్రోయిల్ ("పెట్రోల్")-డెఫెన్స్ ఏరియన్ డు టెర్రిటాయిర్ ("ప్రాదేశిక వాయు రక్షణ"; డాట్) లో భాగంగా, సుదూర బాంబర్లు మరియు ఇతర శత్రు విమానాలకు వ్యతిరేకంగా వెనుక ప్రాంతాలను సుదూర బాంబర్లు మరియు ఇతర శత్రు విమానాలకు వ్యతిరేకంగా వెనుక ప్రాంతాలను సమర్థించే ADA నియమించబడిన యూనిట్లు. యూనిట్ సెలూన్ మరియు క్లెర్మాంట్-ఆల్నాట్ ఎయిర్ స్థావరాల నుండి పనిచేసింది. మే 1940 నాటికి, 13 విమానాలు ఎస్కాద్రా కూల్‌హోవెన్‌తో పనిచేస్తున్నాయి. అయితే, డెలివరీ చేసినట్లుగా, యోధులు నిరాయుధంగా ఉన్నారు మరియు స్తంభాలు మెషిన్ గన్లను సంపాదించి వారికి సరిపోతాయి. 30 మే 1940 నుండి, వారు సేవలో ఉన్నారు, మొదట అవిగ్నాన్-మార్సెయిల్ ప్రాంతంలో పెట్రోలింగ్ చేస్తున్నారు, ఆపై క్లెర్మాంట్-ఫెర్రాండ్ మీదుగా ఉన్నారు. కనీసం 47 కార్యాచరణ సోర్టీలు నమోదు చేయబడ్డాయి, కాని ఎస్కాడ్రాన్ శత్రు విమానాలను ఎదుర్కోలేదు. రకం యొక్క సేవా జీవితం స్వల్పకాలికంగా ఉంది; [స్పష్టీకరణ అవసరం] యూనిట్‌కు ధృవీకరించబడిన విజయాలు లేవు, కానీ కనీసం ఒక F.K.58 పోయింది. ఫ్రాన్స్ పతనం తరువాత, మిగిలి ఉన్న అన్ని ఎయిర్‌ఫ్రేమ్‌లను రద్దు చేశారు. ఫ్లైట్ నుండి డేటా 6 అక్టోబర్ 1938: A 300 M.P.H. కూల్హోవెన్ ఫైటర్, [3] జేన్ యొక్క ఆల్ ది వరల్డ్ విమానాలు 1938 [4] సాధారణ లక్షణాలు ప్రత్యామ్నాయ పవర్‌ప్లాంట్లు:-670 కిలోవాట్ కాన్ఫిగరేషన్ మరియు ERA సంబంధిత జాబితాలు</v>
      </c>
      <c r="E67" s="1" t="s">
        <v>141</v>
      </c>
      <c r="F67" s="1" t="str">
        <f>IFERROR(__xludf.DUMMYFUNCTION("GOOGLETRANSLATE(E:E, ""en"", ""te"")"),"యుద్ధ")</f>
        <v>యుద్ధ</v>
      </c>
      <c r="G67" s="1" t="s">
        <v>1383</v>
      </c>
      <c r="H67" s="1" t="str">
        <f>IFERROR(__xludf.DUMMYFUNCTION("GOOGLETRANSLATE(G:G, ""en"", ""te"")"),"కూల్హోవెన్")</f>
        <v>కూల్హోవెన్</v>
      </c>
      <c r="I67" s="2" t="s">
        <v>1384</v>
      </c>
      <c r="J67" s="1" t="s">
        <v>1385</v>
      </c>
      <c r="K67" s="1" t="str">
        <f>IFERROR(__xludf.DUMMYFUNCTION("GOOGLETRANSLATE(J:J, ""en"", ""te"")"),"ఎరిక్ షాట్జ్కి")</f>
        <v>ఎరిక్ షాట్జ్కి</v>
      </c>
      <c r="M67" s="4">
        <v>14078.0</v>
      </c>
      <c r="N67" s="1">
        <v>1940.0</v>
      </c>
      <c r="O67" s="1">
        <v>20.0</v>
      </c>
      <c r="P67" s="1" t="s">
        <v>1004</v>
      </c>
      <c r="Q67" s="1">
        <v>1.0</v>
      </c>
      <c r="R67" s="1" t="s">
        <v>1386</v>
      </c>
      <c r="S67" s="1" t="s">
        <v>1387</v>
      </c>
      <c r="U67" s="1" t="s">
        <v>1388</v>
      </c>
      <c r="V67" s="1" t="s">
        <v>1389</v>
      </c>
      <c r="X67" s="1" t="s">
        <v>1390</v>
      </c>
      <c r="Y67" s="1" t="s">
        <v>1391</v>
      </c>
      <c r="Z67" s="1" t="s">
        <v>1392</v>
      </c>
      <c r="AA67" s="1" t="s">
        <v>1393</v>
      </c>
      <c r="AB67" s="1" t="s">
        <v>1394</v>
      </c>
      <c r="AK67" s="1" t="s">
        <v>714</v>
      </c>
      <c r="AL67" s="1" t="s">
        <v>1395</v>
      </c>
      <c r="AM67" s="1" t="s">
        <v>1396</v>
      </c>
      <c r="AP67" s="1" t="s">
        <v>1397</v>
      </c>
      <c r="AQ67" s="1">
        <v>1940.0</v>
      </c>
      <c r="AR67" s="1" t="s">
        <v>1398</v>
      </c>
      <c r="AS67" s="1" t="s">
        <v>1399</v>
      </c>
      <c r="AU67" s="2" t="s">
        <v>1400</v>
      </c>
      <c r="AV67" s="1" t="s">
        <v>1401</v>
      </c>
      <c r="AW67" s="1" t="s">
        <v>1402</v>
      </c>
      <c r="BB67" s="1" t="s">
        <v>1403</v>
      </c>
      <c r="BF67" s="1" t="s">
        <v>1404</v>
      </c>
      <c r="BS67" s="2" t="s">
        <v>1160</v>
      </c>
      <c r="BU67" s="2" t="s">
        <v>1400</v>
      </c>
      <c r="BV67" s="1" t="s">
        <v>1405</v>
      </c>
      <c r="DC67" s="2" t="s">
        <v>1406</v>
      </c>
    </row>
    <row r="68">
      <c r="A68" s="1" t="s">
        <v>1407</v>
      </c>
      <c r="B68" s="1" t="str">
        <f>IFERROR(__xludf.DUMMYFUNCTION("GOOGLETRANSLATE(A:A, ""en"", ""te"")"),"Mble épervier")</f>
        <v>Mble épervier</v>
      </c>
      <c r="C68" s="1" t="s">
        <v>1408</v>
      </c>
      <c r="D68" s="1" t="str">
        <f>IFERROR(__xludf.DUMMYFUNCTION("GOOGLETRANSLATE(C:C, ""en"", ""te"")"),"మెబుల్ ఎపెర్వియర్ (ఇంగ్లీష్: స్పారోహాక్) 1970 ల బెల్జియన్ యుద్ధభూమి నిఘా వ్యవస్థ, ఇందులో X-5 ఎయిర్ వెహికల్, లాంచర్ మరియు డ్రోన్ కంట్రోల్ సెంటర్ ఉన్నాయి. ఇది 1999 వరకు బెల్జియన్ సైన్యంతో పనిచేసింది. వాస్తవానికి ఎపెర్వియర్ వ్యవస్థ నాటో అవసరాన్ని తీర్చడానికి"&amp;" రూపొందించబడింది మరియు జూలై 1969 లో బెల్జియన్ ప్రభుత్వం అభివృద్ధి కార్యక్రమానికి నిధులు సమకూర్చాలని నిర్ణయించుకుంది, తయారీ బెల్జ్ డి లాంప్స్ మరియు డి మాట్రియేల్ ఎలక్ట్రానిక్ (MBLE) (MBLE) (MBLE) (MBLE) (MBLE) తో సహకార ఒప్పందం FR, NL) 1971 ప్రారంభంలో సంతకం"&amp;" చేయబడింది. డ్రోన్ యొక్క ప్రారంభ ప్రోటోటైప్‌లు (X-1 నుండి X-4 వరకు నియమించబడ్డాయి) భావనను నిరూపించడానికి మరియు 1972 చివరిలో 1973 వరకు ఈ వ్యవస్థ కార్యాచరణ మూల్యాంకనం చేయించుకుంది, అది నిరూపించబడింది గైడెడ్ లేదా ప్రోగ్రామ్డ్ మోడ్‌లో 70 కిమీ (43 మైళ్ళు) దూరం"&amp;"లో లక్ష్యాన్ని ఫోటో తీసే సామర్థ్యం. ఎక్స్ -5 ఎయిర్ వెహికల్ అనేది లూకాస్ టిజె 125 టర్బోజెట్ చేత శక్తినిచ్చే మానవరహిత మోనోప్లేన్ డ్రోన్, మరియు ఫెయిరీ ఎస్‌ఐ కాంట్రాక్టు కింద నిర్మించబడింది. ఇది ఎండ్‌ప్లేట్ రెక్కలతో కత్తిరించబడిన డెల్టా వింగ్ మరియు సెంట్రల్ ఫ"&amp;"ిన్ కలిగి ఉంది. X-5 రియల్ టైమ్ డేటాను ప్రసారం చేయగల 70 మిమీ డే లేదా నైట్ కెమెరాలు మరియు ఇన్ఫ్రా-రెడ్ లైన్-స్కానింగ్ పరికరాలను మోయగలదు. లాంచర్ ఒక చిన్న ఓరియంటబుల్ రాంప్, డ్రోన్ పారాచూట్ ద్వారా తిరిగి పొందబడుతుంది. డ్రోన్ కంట్రోల్ సెంటర్ గాలి వాహనానికి మార్"&amp;"గనిర్దేశం చేయడానికి మరియు ట్రాక్ చేయడానికి అన్ని పరికరాలను కలిగి ఉంది. సిస్టమ్‌లో మొబైల్ ఫోటోగ్రాఫిక్ ప్రాసెసింగ్ మరియు ఇంటర్‌ప్రిటేషన్ యూనిట్ కూడా ఉంది. మరింత మూల్యాంకనం మరియు పరీక్షల తరువాత, ఎపెర్వియర్ 1977 లో బెల్జియన్ సైన్యంతో సేవలోకి ప్రవేశించింది మర"&amp;"ియు 1999 వరకు పనిచేసింది. జేన్ యొక్క అన్ని ప్రపంచ విమానాల నుండి డేటా 1973-74 [1] సాధారణ లక్షణాల పనితీరు సంబంధిత జాబితాలు")</f>
        <v>మెబుల్ ఎపెర్వియర్ (ఇంగ్లీష్: స్పారోహాక్) 1970 ల బెల్జియన్ యుద్ధభూమి నిఘా వ్యవస్థ, ఇందులో X-5 ఎయిర్ వెహికల్, లాంచర్ మరియు డ్రోన్ కంట్రోల్ సెంటర్ ఉన్నాయి. ఇది 1999 వరకు బెల్జియన్ సైన్యంతో పనిచేసింది. వాస్తవానికి ఎపెర్వియర్ వ్యవస్థ నాటో అవసరాన్ని తీర్చడానికి రూపొందించబడింది మరియు జూలై 1969 లో బెల్జియన్ ప్రభుత్వం అభివృద్ధి కార్యక్రమానికి నిధులు సమకూర్చాలని నిర్ణయించుకుంది, తయారీ బెల్జ్ డి లాంప్స్ మరియు డి మాట్రియేల్ ఎలక్ట్రానిక్ (MBLE) (MBLE) (MBLE) (MBLE) (MBLE) తో సహకార ఒప్పందం FR, NL) 1971 ప్రారంభంలో సంతకం చేయబడింది. డ్రోన్ యొక్క ప్రారంభ ప్రోటోటైప్‌లు (X-1 నుండి X-4 వరకు నియమించబడ్డాయి) భావనను నిరూపించడానికి మరియు 1972 చివరిలో 1973 వరకు ఈ వ్యవస్థ కార్యాచరణ మూల్యాంకనం చేయించుకుంది, అది నిరూపించబడింది గైడెడ్ లేదా ప్రోగ్రామ్డ్ మోడ్‌లో 70 కిమీ (43 మైళ్ళు) దూరంలో లక్ష్యాన్ని ఫోటో తీసే సామర్థ్యం. ఎక్స్ -5 ఎయిర్ వెహికల్ అనేది లూకాస్ టిజె 125 టర్బోజెట్ చేత శక్తినిచ్చే మానవరహిత మోనోప్లేన్ డ్రోన్, మరియు ఫెయిరీ ఎస్‌ఐ కాంట్రాక్టు కింద నిర్మించబడింది. ఇది ఎండ్‌ప్లేట్ రెక్కలతో కత్తిరించబడిన డెల్టా వింగ్ మరియు సెంట్రల్ ఫిన్ కలిగి ఉంది. X-5 రియల్ టైమ్ డేటాను ప్రసారం చేయగల 70 మిమీ డే లేదా నైట్ కెమెరాలు మరియు ఇన్ఫ్రా-రెడ్ లైన్-స్కానింగ్ పరికరాలను మోయగలదు. లాంచర్ ఒక చిన్న ఓరియంటబుల్ రాంప్, డ్రోన్ పారాచూట్ ద్వారా తిరిగి పొందబడుతుంది. డ్రోన్ కంట్రోల్ సెంటర్ గాలి వాహనానికి మార్గనిర్దేశం చేయడానికి మరియు ట్రాక్ చేయడానికి అన్ని పరికరాలను కలిగి ఉంది. సిస్టమ్‌లో మొబైల్ ఫోటోగ్రాఫిక్ ప్రాసెసింగ్ మరియు ఇంటర్‌ప్రిటేషన్ యూనిట్ కూడా ఉంది. మరింత మూల్యాంకనం మరియు పరీక్షల తరువాత, ఎపెర్వియర్ 1977 లో బెల్జియన్ సైన్యంతో సేవలోకి ప్రవేశించింది మరియు 1999 వరకు పనిచేసింది. జేన్ యొక్క అన్ని ప్రపంచ విమానాల నుండి డేటా 1973-74 [1] సాధారణ లక్షణాల పనితీరు సంబంధిత జాబితాలు</v>
      </c>
      <c r="E68" s="1" t="s">
        <v>1409</v>
      </c>
      <c r="F68" s="1" t="str">
        <f>IFERROR(__xludf.DUMMYFUNCTION("GOOGLETRANSLATE(E:E, ""en"", ""te"")"),"యుద్దభూమి నిఘా డ్రోన్")</f>
        <v>యుద్దభూమి నిఘా డ్రోన్</v>
      </c>
      <c r="G68" s="1" t="s">
        <v>1410</v>
      </c>
      <c r="H68" s="1" t="str">
        <f>IFERROR(__xludf.DUMMYFUNCTION("GOOGLETRANSLATE(G:G, ""en"", ""te"")"),"తయారీ బెల్జ్ డి లాంప్స్ ఎట్ డి మాట్రియేల్ ఎలక్ట్రానిక్")</f>
        <v>తయారీ బెల్జ్ డి లాంప్స్ ఎట్ డి మాట్రియేల్ ఎలక్ట్రానిక్</v>
      </c>
      <c r="I68" s="1" t="s">
        <v>1411</v>
      </c>
      <c r="R68" s="1" t="s">
        <v>1412</v>
      </c>
      <c r="S68" s="1" t="s">
        <v>1413</v>
      </c>
      <c r="T68" s="1" t="s">
        <v>1414</v>
      </c>
      <c r="W68" s="1" t="s">
        <v>1415</v>
      </c>
      <c r="X68" s="1" t="s">
        <v>1416</v>
      </c>
      <c r="AA68" s="1" t="s">
        <v>1417</v>
      </c>
      <c r="AB68" s="1" t="s">
        <v>1418</v>
      </c>
      <c r="AD68" s="1" t="s">
        <v>1419</v>
      </c>
      <c r="AN68" s="1" t="s">
        <v>1420</v>
      </c>
      <c r="AO68" s="1" t="s">
        <v>1421</v>
      </c>
      <c r="AS68" s="1" t="s">
        <v>1422</v>
      </c>
    </row>
    <row r="69">
      <c r="A69" s="1" t="s">
        <v>1423</v>
      </c>
      <c r="B69" s="1" t="str">
        <f>IFERROR(__xludf.DUMMYFUNCTION("GOOGLETRANSLATE(A:A, ""en"", ""te"")"),"UTVA-65")</f>
        <v>UTVA-65</v>
      </c>
      <c r="C69" s="1" t="s">
        <v>1424</v>
      </c>
      <c r="D69" s="1" t="str">
        <f>IFERROR(__xludf.DUMMYFUNCTION("GOOGLETRANSLATE(C:C, ""en"", ""te"")"),"UTVA-65 ప్రైవ్రెడ్నిక్ (వ్యాపారి) అనేది యుగోస్లావ్ పౌర విమానం, ఇది వ్యవసాయ పనుల కోసం రూపొందించబడింది మరియు ఉపయోగించబడింది. [1] UTVA-65 ప్రత్యేకంగా వ్యవసాయ విమానంగా రూపొందించబడింది. ఇది ఒకే ఇంజిన్‌తో ఒకే సీటు, తక్కువ-వింగ్ బ్రాస్డ్ మోనోప్లేన్. [2] రెక్కలు "&amp;"తప్పనిసరిగా రెక్కల మూలాలతో పాటు హై-వింగ్ UTVA-60 యొక్క వాటికి సమానంగా ఉంటాయి, ఇవి విస్తరించబడ్డాయి మరియు బలోపేతం చేయబడ్డాయి, తద్వారా తీగ ఎక్కువగా ఉంటుంది మరియు రెక్కలు 0.82 మీటర్లు (2.7 అడుగులు) పెరిగాయి [3] ఈ రెక్కలు ఉన్నాయి సింగిల్-స్పేర్, ఆల్-మెటల్ నిర"&amp;"్మాణం, ఫ్లాప్‌లతో అనుసంధానించబడిన ఐలెరాన్‌లను మోయడం, ఫ్లాప్‌లను 40 డిగ్రీలకు సెట్ చేసినప్పుడు 15 డిగ్రీలు పడిపోతుంది. ఒకే స్ట్రీమ్లైన్డ్ స్ట్రట్ ఎగువ ఫ్యూజ్‌లేజ్ నుండి ఇరువైపులా మిడ్-వింగ్ వరకు నడిచింది, వాటి నుండి రెక్కకు చిన్న స్ట్రట్‌లు పావు వంతు వ్యవధ"&amp;"ిలో ఉన్నాయి. సాంప్రదాయిక ఆల్-మెటల్ తోక ఉపరితలాలు కూడా UTVA-60 నుండి వచ్చాయి, కాని ఎలివేటర్ ప్రాంతాన్ని పెంచాయి. [3] UTVA-65 యొక్క ఫ్యూజ్‌లేజ్ ఉక్కు-ట్యూబ్ నిర్మాణాన్ని కలిగి ఉంది, మెటల్ స్కిన్నింగ్ ఫార్వర్డ్ మరియు క్రింద మరియు ఇతర చోట్ల ఫాబ్రిక్ ఉంటుంది. "&amp;"[3] సింగిల్-సీట్ పైలట్ యొక్క కాక్‌పిట్ ఎక్కువ మరియు వెనుకంజలో ఉన్న అంచు వెనుక ఉంది; ఆల్ రౌండ్ గ్లేజింగ్‌తో కలిపి, ఇది మంచి వీక్షణను ఇచ్చింది మరియు ఫ్యూజ్‌లేజ్ స్థలాన్ని కూడా పెంచింది. కాక్‌పిట్ కంటే ఎరువులు, స్ప్రే మొదలైన వాటి కోసం 0.75-క్యూబిక్ మీటర్ (26"&amp;" క్యూ అడుగులు) హాప్పర్ ఉంది. [4] ప్రామాణిక స్ప్రే బార్‌లను వెనుకంజలో ఉన్న అంచు కింద అమర్చవచ్చు. అండర్ క్యారేజ్ సాంప్రదాయిక టెయిల్‌వీల్ రకానికి చెందినది, కాంటిలివర్ ప్రధాన కాళ్ళు రెక్కల మూలం నుండి బయటికి వచ్చాయి. ప్రారంభించినప్పుడు ఇంజిన్ యొక్క మూడు ఎంపికల"&amp;"ు ఉన్నాయి, అన్ని లైమింగ్ ఆరు-సిలిండర్లు అడ్డంగా-కొద్దీ ఎయిర్-కూల్డ్ రకాలు. GO-480-B1A6 270 HP (200 kW), GEARED GO-480-G1A6 290 HP (216 kW), మరియు IGO-540-B1A 350 HP (260 kW) ను ఉత్పత్తి చేసింది. [3] UTVA-65 యొక్క తరువాతి వేరియంట్, UTVA-67 (మొదట 1967 లో ఎగ"&amp;"ిరింది), అదే విధంగా ఉంది, కానీ ఎనిమిది సిలిండర్, 400-HP (298 kW) లైమింగ్ IO-720-A1A మరియు ఎక్కువ సామర్థ్యం యొక్క సవరించిన ఫ్యూజ్‌లేజ్ ఉంది . దీని టాప్ స్పీడ్ 295 కిమీ/గం (183 mph). UTVA-65 ను యుగోస్లేవియాలో వ్యవసాయ సహకార సంస్థలు పురుగుమందుల అనువర్తనం మరియ"&amp;"ు దోమల నియంత్రణ కోసం ఉపయోగించాయి. అల్జీరియన్ ఎయిర్లైన్స్ సొసైటీ డి ట్రావైల్ ఏరియన్ అక్టోబర్ 1968 లో ఇలాంటి పని కోసం ఐదు UTVA-65 విమానాలను ఉపయోగించి కార్యకలాపాలను ప్రారంభించింది. [5] UTVA-65 S ప్రదర్శనలో ఉంది. .")</f>
        <v>UTVA-65 ప్రైవ్రెడ్నిక్ (వ్యాపారి) అనేది యుగోస్లావ్ పౌర విమానం, ఇది వ్యవసాయ పనుల కోసం రూపొందించబడింది మరియు ఉపయోగించబడింది. [1] UTVA-65 ప్రత్యేకంగా వ్యవసాయ విమానంగా రూపొందించబడింది. ఇది ఒకే ఇంజిన్‌తో ఒకే సీటు, తక్కువ-వింగ్ బ్రాస్డ్ మోనోప్లేన్. [2] రెక్కలు తప్పనిసరిగా రెక్కల మూలాలతో పాటు హై-వింగ్ UTVA-60 యొక్క వాటికి సమానంగా ఉంటాయి, ఇవి విస్తరించబడ్డాయి మరియు బలోపేతం చేయబడ్డాయి, తద్వారా తీగ ఎక్కువగా ఉంటుంది మరియు రెక్కలు 0.82 మీటర్లు (2.7 అడుగులు) పెరిగాయి [3] ఈ రెక్కలు ఉన్నాయి సింగిల్-స్పేర్, ఆల్-మెటల్ నిర్మాణం, ఫ్లాప్‌లతో అనుసంధానించబడిన ఐలెరాన్‌లను మోయడం, ఫ్లాప్‌లను 40 డిగ్రీలకు సెట్ చేసినప్పుడు 15 డిగ్రీలు పడిపోతుంది. ఒకే స్ట్రీమ్లైన్డ్ స్ట్రట్ ఎగువ ఫ్యూజ్‌లేజ్ నుండి ఇరువైపులా మిడ్-వింగ్ వరకు నడిచింది, వాటి నుండి రెక్కకు చిన్న స్ట్రట్‌లు పావు వంతు వ్యవధిలో ఉన్నాయి. సాంప్రదాయిక ఆల్-మెటల్ తోక ఉపరితలాలు కూడా UTVA-60 నుండి వచ్చాయి, కాని ఎలివేటర్ ప్రాంతాన్ని పెంచాయి. [3] UTVA-65 యొక్క ఫ్యూజ్‌లేజ్ ఉక్కు-ట్యూబ్ నిర్మాణాన్ని కలిగి ఉంది, మెటల్ స్కిన్నింగ్ ఫార్వర్డ్ మరియు క్రింద మరియు ఇతర చోట్ల ఫాబ్రిక్ ఉంటుంది. [3] సింగిల్-సీట్ పైలట్ యొక్క కాక్‌పిట్ ఎక్కువ మరియు వెనుకంజలో ఉన్న అంచు వెనుక ఉంది; ఆల్ రౌండ్ గ్లేజింగ్‌తో కలిపి, ఇది మంచి వీక్షణను ఇచ్చింది మరియు ఫ్యూజ్‌లేజ్ స్థలాన్ని కూడా పెంచింది. కాక్‌పిట్ కంటే ఎరువులు, స్ప్రే మొదలైన వాటి కోసం 0.75-క్యూబిక్ మీటర్ (26 క్యూ అడుగులు) హాప్పర్ ఉంది. [4] ప్రామాణిక స్ప్రే బార్‌లను వెనుకంజలో ఉన్న అంచు కింద అమర్చవచ్చు. అండర్ క్యారేజ్ సాంప్రదాయిక టెయిల్‌వీల్ రకానికి చెందినది, కాంటిలివర్ ప్రధాన కాళ్ళు రెక్కల మూలం నుండి బయటికి వచ్చాయి. ప్రారంభించినప్పుడు ఇంజిన్ యొక్క మూడు ఎంపికలు ఉన్నాయి, అన్ని లైమింగ్ ఆరు-సిలిండర్లు అడ్డంగా-కొద్దీ ఎయిర్-కూల్డ్ రకాలు. GO-480-B1A6 270 HP (200 kW), GEARED GO-480-G1A6 290 HP (216 kW), మరియు IGO-540-B1A 350 HP (260 kW) ను ఉత్పత్తి చేసింది. [3] UTVA-65 యొక్క తరువాతి వేరియంట్, UTVA-67 (మొదట 1967 లో ఎగిరింది), అదే విధంగా ఉంది, కానీ ఎనిమిది సిలిండర్, 400-HP (298 kW) లైమింగ్ IO-720-A1A మరియు ఎక్కువ సామర్థ్యం యొక్క సవరించిన ఫ్యూజ్‌లేజ్ ఉంది . దీని టాప్ స్పీడ్ 295 కిమీ/గం (183 mph). UTVA-65 ను యుగోస్లేవియాలో వ్యవసాయ సహకార సంస్థలు పురుగుమందుల అనువర్తనం మరియు దోమల నియంత్రణ కోసం ఉపయోగించాయి. అల్జీరియన్ ఎయిర్లైన్స్ సొసైటీ డి ట్రావైల్ ఏరియన్ అక్టోబర్ 1968 లో ఇలాంటి పని కోసం ఐదు UTVA-65 విమానాలను ఉపయోగించి కార్యకలాపాలను ప్రారంభించింది. [5] UTVA-65 S ప్రదర్శనలో ఉంది. .</v>
      </c>
      <c r="E69" s="1" t="s">
        <v>1425</v>
      </c>
      <c r="F69" s="1" t="str">
        <f>IFERROR(__xludf.DUMMYFUNCTION("GOOGLETRANSLATE(E:E, ""en"", ""te"")"),"వ్యవసాయ విమానం")</f>
        <v>వ్యవసాయ విమానం</v>
      </c>
      <c r="G69" s="1" t="s">
        <v>1426</v>
      </c>
      <c r="H69" s="1" t="str">
        <f>IFERROR(__xludf.DUMMYFUNCTION("GOOGLETRANSLATE(G:G, ""en"", ""te"")"),"ఫాబ్రికా ఏవియోనా ఉట్వా")</f>
        <v>ఫాబ్రికా ఏవియోనా ఉట్వా</v>
      </c>
      <c r="I69" s="1" t="s">
        <v>1427</v>
      </c>
      <c r="J69" s="1" t="s">
        <v>1428</v>
      </c>
      <c r="K69" s="1" t="str">
        <f>IFERROR(__xludf.DUMMYFUNCTION("GOOGLETRANSLATE(J:J, ""en"", ""te"")"),"బి. నికోలిక్, ఎం. డాబినోవిక్ మరియు ఎస్. కోటిక్")</f>
        <v>బి. నికోలిక్, ఎం. డాబినోవిక్ మరియు ఎస్. కోటిక్</v>
      </c>
      <c r="M69" s="1">
        <v>1965.0</v>
      </c>
      <c r="O69" s="1">
        <v>69.0</v>
      </c>
      <c r="P69" s="1" t="s">
        <v>1004</v>
      </c>
      <c r="Q69" s="1">
        <v>1.0</v>
      </c>
      <c r="R69" s="1" t="s">
        <v>1429</v>
      </c>
      <c r="S69" s="1" t="s">
        <v>1430</v>
      </c>
      <c r="T69" s="1" t="s">
        <v>1431</v>
      </c>
      <c r="U69" s="1" t="s">
        <v>1432</v>
      </c>
      <c r="V69" s="1" t="s">
        <v>1433</v>
      </c>
      <c r="W69" s="1" t="s">
        <v>1434</v>
      </c>
      <c r="X69" s="1" t="s">
        <v>1435</v>
      </c>
      <c r="Y69" s="1" t="s">
        <v>1436</v>
      </c>
      <c r="Z69" s="1" t="s">
        <v>1437</v>
      </c>
      <c r="AB69" s="1" t="s">
        <v>1438</v>
      </c>
      <c r="AC69" s="1" t="s">
        <v>37</v>
      </c>
      <c r="AS69" s="1" t="s">
        <v>1439</v>
      </c>
      <c r="BS69" s="1" t="s">
        <v>1440</v>
      </c>
      <c r="CF69" s="1" t="s">
        <v>1441</v>
      </c>
    </row>
    <row r="70">
      <c r="A70" s="1" t="s">
        <v>1442</v>
      </c>
      <c r="B70" s="1" t="str">
        <f>IFERROR(__xludf.DUMMYFUNCTION("GOOGLETRANSLATE(A:A, ""en"", ""te"")"),"సాయి నిశ్శబ్ద సూపర్సోనిక్ రవాణా")</f>
        <v>సాయి నిశ్శబ్ద సూపర్సోనిక్ రవాణా</v>
      </c>
      <c r="C70" s="1" t="s">
        <v>1443</v>
      </c>
      <c r="D70" s="1" t="str">
        <f>IFERROR(__xludf.DUMMYFUNCTION("GOOGLETRANSLATE(C:C, ""en"", ""te"")"),"SAI నిశ్శబ్ద సూపర్సోనిక్ ట్రాన్స్‌పోర్ట్ (QSST) అనేది సూపర్సోనిక్ ఏరోస్పేస్ ఇంటర్నేషనల్ (SAI) చేత ""వాస్తవంగా విజృంభిస్తున్న"" వాణిజ్య సూపర్సోనిక్ బిజినెస్ జెట్ను అభివృద్ధి చేయడానికి ఒక ప్రాజెక్ట్. ఈ ప్రాజెక్ట్ 2000 సంవత్సరంలో ప్రకటించబడింది మరియు 2010 వర"&amp;"కు నవీకరణ ప్రకటనలను అందించింది. మూడు సంవత్సరాల నవీకరణలు లేకుండా, చివరి నవీకరణ 2013 లో ఉంది. 2021 నాటికి, ప్రాజెక్ట్ యొక్క స్థితి ఇప్పటికీ తెలియదు. లాక్హీడ్ మార్టిన్ స్కంక్ వర్క్స్ SAI నుండి 25 మిలియన్ డాలర్ల ఒప్పందం ప్రకారం మే 2001 లో QSST ను అభివృద్ధి చే"&amp;"యడం ప్రారంభించింది. మాక్ 1.6 నుండి 1.8 (గంటకు సుమారు 1,218 నుండి 1,370 శాసనం మైళ్ళు, లేదా గంటకు 1,920 నుండి 2,204 కిలోమీటర్లు) వేగంతో 60,000 అడుగుల (18,288 మీటర్లు) ఎత్తులో ప్రయాణించడానికి రూపొందించబడింది (సుమారు 7,402 కిలోమీటర్ల పరిధిలో గంటకు 1,920 నుండి"&amp;" 2,204 కిలోమీటర్లు) . జనరల్ ఎలక్ట్రిక్, ప్రాట్ &amp; విట్నీ మరియు రోల్స్ రాయిస్ నుండి SAI ఇంజిన్ ప్రతిపాదనలను ఆహ్వానించింది. QSST యొక్క రెండు ఇంజన్లు ప్రతి 33,000 పౌండ్ల (సుమారు 14,968 కిలోల) థ్రస్ట్‌ను ఉత్పత్తి చేయాలి, మధ్యతరహా విమానాల కోసం ఇంజిన్ల శక్తితో ప"&amp;"ోల్చవచ్చు. ప్రతి విమానానికి ధర సుమారు million 80 మిలియన్లు. [3] జెట్ పూర్తయినప్పుడు అంతర్జాతీయ కన్సార్టియం పూర్తయిన తర్వాత ఒక ఇంజిన్‌ను ఎన్నుకోవాలని SAI ప్రణాళిక వేసింది, 2017 లో మొదటి ఫ్లైట్ సాధించడం మరియు 2018 నాటికి కస్టమర్ డెలివరీలను ప్రారంభించండి. కా"&amp;"నార్డ్స్, మరియు విమాన నిర్మాణం యొక్క ప్రతి భాగం ద్వారా ఉత్పన్నమయ్యే వ్యక్తిగత పీడన తరంగాలు ఒకదానికొకటి తక్కువ గణనీయంగా బలోపేతం అవుతాయని, సాంప్రదాయ సూపర్సోనిక్ విమానం వంటి అభ్యంతరకరమైన సోనిక్ బూమ్ లేకుండా భూమిపై తేలికపాటి రంబుల్ ఉత్పత్తి చేస్తుంది. సూపర్సో"&amp;"నిక్ ఏరోస్పేస్ ఇంటర్నేషనల్, LLC (SAI) ఒక అమెరికన్ ఏరోస్పేస్ సంస్థ. గల్ఫ్‌స్ట్రీమ్ ఏరోస్పేస్ వ్యవస్థాపకుడు అలెన్ పాల్సన్ కుమారుడు మైఖేల్ పాల్సన్ 2001 లో ఈ సంస్థను ప్రారంభించారు. 2010 లో కంపెనీ వెబ్‌సైట్ నిద్రాణమై ఉన్నప్పటి నుండి ఈ ప్రాజెక్ట్ గురించి ఎటువంట"&amp;"ి వార్తలు లేనప్పటికీ QSST ని నిర్మించడానికి ఇది కృషి చేస్తోంది. పోల్చదగిన పాత్ర, కాన్ఫిగరేషన్ మరియు ERA సంబంధిత జాబితాల విమానం")</f>
        <v>SAI నిశ్శబ్ద సూపర్సోనిక్ ట్రాన్స్‌పోర్ట్ (QSST) అనేది సూపర్సోనిక్ ఏరోస్పేస్ ఇంటర్నేషనల్ (SAI) చేత "వాస్తవంగా విజృంభిస్తున్న" వాణిజ్య సూపర్సోనిక్ బిజినెస్ జెట్ను అభివృద్ధి చేయడానికి ఒక ప్రాజెక్ట్. ఈ ప్రాజెక్ట్ 2000 సంవత్సరంలో ప్రకటించబడింది మరియు 2010 వరకు నవీకరణ ప్రకటనలను అందించింది. మూడు సంవత్సరాల నవీకరణలు లేకుండా, చివరి నవీకరణ 2013 లో ఉంది. 2021 నాటికి, ప్రాజెక్ట్ యొక్క స్థితి ఇప్పటికీ తెలియదు. లాక్హీడ్ మార్టిన్ స్కంక్ వర్క్స్ SAI నుండి 25 మిలియన్ డాలర్ల ఒప్పందం ప్రకారం మే 2001 లో QSST ను అభివృద్ధి చేయడం ప్రారంభించింది. మాక్ 1.6 నుండి 1.8 (గంటకు సుమారు 1,218 నుండి 1,370 శాసనం మైళ్ళు, లేదా గంటకు 1,920 నుండి 2,204 కిలోమీటర్లు) వేగంతో 60,000 అడుగుల (18,288 మీటర్లు) ఎత్తులో ప్రయాణించడానికి రూపొందించబడింది (సుమారు 7,402 కిలోమీటర్ల పరిధిలో గంటకు 1,920 నుండి 2,204 కిలోమీటర్లు) . జనరల్ ఎలక్ట్రిక్, ప్రాట్ &amp; విట్నీ మరియు రోల్స్ రాయిస్ నుండి SAI ఇంజిన్ ప్రతిపాదనలను ఆహ్వానించింది. QSST యొక్క రెండు ఇంజన్లు ప్రతి 33,000 పౌండ్ల (సుమారు 14,968 కిలోల) థ్రస్ట్‌ను ఉత్పత్తి చేయాలి, మధ్యతరహా విమానాల కోసం ఇంజిన్ల శక్తితో పోల్చవచ్చు. ప్రతి విమానానికి ధర సుమారు million 80 మిలియన్లు. [3] జెట్ పూర్తయినప్పుడు అంతర్జాతీయ కన్సార్టియం పూర్తయిన తర్వాత ఒక ఇంజిన్‌ను ఎన్నుకోవాలని SAI ప్రణాళిక వేసింది, 2017 లో మొదటి ఫ్లైట్ సాధించడం మరియు 2018 నాటికి కస్టమర్ డెలివరీలను ప్రారంభించండి. కానార్డ్స్, మరియు విమాన నిర్మాణం యొక్క ప్రతి భాగం ద్వారా ఉత్పన్నమయ్యే వ్యక్తిగత పీడన తరంగాలు ఒకదానికొకటి తక్కువ గణనీయంగా బలోపేతం అవుతాయని, సాంప్రదాయ సూపర్సోనిక్ విమానం వంటి అభ్యంతరకరమైన సోనిక్ బూమ్ లేకుండా భూమిపై తేలికపాటి రంబుల్ ఉత్పత్తి చేస్తుంది. సూపర్సోనిక్ ఏరోస్పేస్ ఇంటర్నేషనల్, LLC (SAI) ఒక అమెరికన్ ఏరోస్పేస్ సంస్థ. గల్ఫ్‌స్ట్రీమ్ ఏరోస్పేస్ వ్యవస్థాపకుడు అలెన్ పాల్సన్ కుమారుడు మైఖేల్ పాల్సన్ 2001 లో ఈ సంస్థను ప్రారంభించారు. 2010 లో కంపెనీ వెబ్‌సైట్ నిద్రాణమై ఉన్నప్పటి నుండి ఈ ప్రాజెక్ట్ గురించి ఎటువంటి వార్తలు లేనప్పటికీ QSST ని నిర్మించడానికి ఇది కృషి చేస్తోంది. పోల్చదగిన పాత్ర, కాన్ఫిగరేషన్ మరియు ERA సంబంధిత జాబితాల విమానం</v>
      </c>
      <c r="E70" s="1" t="s">
        <v>1444</v>
      </c>
      <c r="F70" s="1" t="str">
        <f>IFERROR(__xludf.DUMMYFUNCTION("GOOGLETRANSLATE(E:E, ""en"", ""te"")"),"సూపర్సోనిక్ బిజినెస్ జెట్")</f>
        <v>సూపర్సోనిక్ బిజినెస్ జెట్</v>
      </c>
      <c r="G70" s="1" t="s">
        <v>1445</v>
      </c>
      <c r="H70" s="1" t="str">
        <f>IFERROR(__xludf.DUMMYFUNCTION("GOOGLETRANSLATE(G:G, ""en"", ""te"")"),"సూపర్సోనిక్ ఏరోస్పేస్ ఇంటర్నేషనల్")</f>
        <v>సూపర్సోనిక్ ఏరోస్పేస్ ఇంటర్నేషనల్</v>
      </c>
      <c r="I70" s="1" t="s">
        <v>1446</v>
      </c>
      <c r="AB70" s="1" t="s">
        <v>1447</v>
      </c>
      <c r="AC70" s="1" t="s">
        <v>1448</v>
      </c>
      <c r="BS70" s="1" t="s">
        <v>1449</v>
      </c>
      <c r="DD70" s="1" t="s">
        <v>1450</v>
      </c>
      <c r="DE70" s="1" t="s">
        <v>1451</v>
      </c>
    </row>
    <row r="71">
      <c r="A71" s="1" t="s">
        <v>1452</v>
      </c>
      <c r="B71" s="1" t="str">
        <f>IFERROR(__xludf.DUMMYFUNCTION("GOOGLETRANSLATE(A:A, ""en"", ""te"")"),"ఫార్మన్ ఎఫ్ .400")</f>
        <v>ఫార్మన్ ఎఫ్ .400</v>
      </c>
      <c r="C71" s="1" t="s">
        <v>1453</v>
      </c>
      <c r="D71" s="1" t="str">
        <f>IFERROR(__xludf.DUMMYFUNCTION("GOOGLETRANSLATE(C:C, ""en"", ""te"")"),"ఫార్మాన్ ఎఫ్ 400 1930 ల ఫ్రెంచ్ మూడు-సీట్ల క్యాబిన్ హై-వింగ్డ్ మోనోప్లేన్, దీనిని ఫార్మాన్ రూపొందించారు మరియు నిర్మించారు. ఫార్మాన్ సిరీస్ ""400"" దాని బిల్డర్‌కు ఒక విప్లవం, ఎందుకంటే ఇది సన్నని, కాంటిలివర్-నిర్మించిన, హై వింగ్ కలిగి ఉంది, ఇది రౌండ్ అంచుల"&amp;"తో ఉంది, ఇది మెరుగైన నిల్వ మరియు రవాణా కోసం దిగజారిపోతుంది. విమానం మిశ్రమ నిర్మాణాన్ని కలిగి ఉంది. ఫ్యూజ్‌లేజ్ ఉక్కు గొట్టాలతో తయారు చేయబడింది, రెక్కలు కలప చట్రం కలిగి ఉన్నాయి. ఫ్యూజ్‌లేజ్ మరియు రెక్కలు రెండూ ప్లైవుడ్‌తో కప్పబడి ఉన్నాయి. ఈ వెర్షన్, ఫార్మా"&amp;"న్ ఎఫ్ 402, లోరైన్ 5 పిబి 5-సిలిండర్ రేడియల్ ఇంజిన్ 110 హెచ్‌పి (82 కిలోవాట్), అయితే ఈ చిత్రంలోని విమానం 120 హెచ్‌పి (89 కిలోవాట్ . F 402 ఒక అసాధారణ లక్షణాన్ని కలిగి ఉంది, అంటే కంట్రోల్ స్టిక్ కాక్‌పిట్ యొక్క పైకప్పు నుండి వేలాడుతోంది, మరియు చుక్కాని నియం"&amp;"త్రణ నిలువు స్టీరింగ్ వీల్. రెక్కల లోపల ఉంచిన ఇంధన ట్యాంకులు 200 లీటర్ల సామర్థ్యాన్ని కలిగి ఉంటాయి. ల్యాండింగ్ గేర్ నిర్మాణం ఐరన్ బార్లతో నిర్మించబడింది, ఇది ఈ విమానం తక్కువ స్థలంలో ""అరుదుగా"" ల్యాండ్ చేయడానికి అనుమతిస్తుంది. ఈ విమానం ఇతర దేశాలలో, స్పెయి"&amp;"న్లో, 1936-1939 అంతర్యుద్ధంలో, రెండు వైపులా పనిచేసింది. స్పానిష్ రిపబ్లికన్ వైమానిక దళం యొక్క ఒక విమానం ప్రాణాలతో బయటపడింది మరియు స్పానిష్ మ్యూజియో డెల్ ఐర్ (మాడ్రిడ్) వద్ద ప్రదర్శించబడుతుంది. ఈ విమానం స్పానిష్ అంతర్యుద్ధంలో జరాగోజాలో రవాణా, కమ్యూనికేషన్ "&amp;"మరియు అంబులెన్స్ విమానంగా ఉపయోగించబడింది. [సైటేషన్ అవసరం] నుండి డేటా సాధారణ లక్షణాల పనితీరు")</f>
        <v>ఫార్మాన్ ఎఫ్ 400 1930 ల ఫ్రెంచ్ మూడు-సీట్ల క్యాబిన్ హై-వింగ్డ్ మోనోప్లేన్, దీనిని ఫార్మాన్ రూపొందించారు మరియు నిర్మించారు. ఫార్మాన్ సిరీస్ "400" దాని బిల్డర్‌కు ఒక విప్లవం, ఎందుకంటే ఇది సన్నని, కాంటిలివర్-నిర్మించిన, హై వింగ్ కలిగి ఉంది, ఇది రౌండ్ అంచులతో ఉంది, ఇది మెరుగైన నిల్వ మరియు రవాణా కోసం దిగజారిపోతుంది. విమానం మిశ్రమ నిర్మాణాన్ని కలిగి ఉంది. ఫ్యూజ్‌లేజ్ ఉక్కు గొట్టాలతో తయారు చేయబడింది, రెక్కలు కలప చట్రం కలిగి ఉన్నాయి. ఫ్యూజ్‌లేజ్ మరియు రెక్కలు రెండూ ప్లైవుడ్‌తో కప్పబడి ఉన్నాయి. ఈ వెర్షన్, ఫార్మాన్ ఎఫ్ 402, లోరైన్ 5 పిబి 5-సిలిండర్ రేడియల్ ఇంజిన్ 110 హెచ్‌పి (82 కిలోవాట్), అయితే ఈ చిత్రంలోని విమానం 120 హెచ్‌పి (89 కిలోవాట్ . F 402 ఒక అసాధారణ లక్షణాన్ని కలిగి ఉంది, అంటే కంట్రోల్ స్టిక్ కాక్‌పిట్ యొక్క పైకప్పు నుండి వేలాడుతోంది, మరియు చుక్కాని నియంత్రణ నిలువు స్టీరింగ్ వీల్. రెక్కల లోపల ఉంచిన ఇంధన ట్యాంకులు 200 లీటర్ల సామర్థ్యాన్ని కలిగి ఉంటాయి. ల్యాండింగ్ గేర్ నిర్మాణం ఐరన్ బార్లతో నిర్మించబడింది, ఇది ఈ విమానం తక్కువ స్థలంలో "అరుదుగా" ల్యాండ్ చేయడానికి అనుమతిస్తుంది. ఈ విమానం ఇతర దేశాలలో, స్పెయిన్లో, 1936-1939 అంతర్యుద్ధంలో, రెండు వైపులా పనిచేసింది. స్పానిష్ రిపబ్లికన్ వైమానిక దళం యొక్క ఒక విమానం ప్రాణాలతో బయటపడింది మరియు స్పానిష్ మ్యూజియో డెల్ ఐర్ (మాడ్రిడ్) వద్ద ప్రదర్శించబడుతుంది. ఈ విమానం స్పానిష్ అంతర్యుద్ధంలో జరాగోజాలో రవాణా, కమ్యూనికేషన్ మరియు అంబులెన్స్ విమానంగా ఉపయోగించబడింది. [సైటేషన్ అవసరం] నుండి డేటా సాధారణ లక్షణాల పనితీరు</v>
      </c>
      <c r="E71" s="1" t="s">
        <v>1454</v>
      </c>
      <c r="F71" s="1" t="str">
        <f>IFERROR(__xludf.DUMMYFUNCTION("GOOGLETRANSLATE(E:E, ""en"", ""te"")"),"మూడు-సీట్ల క్యాబిన్ మోనోప్లేన్")</f>
        <v>మూడు-సీట్ల క్యాబిన్ మోనోప్లేన్</v>
      </c>
      <c r="G71" s="1" t="s">
        <v>1455</v>
      </c>
      <c r="H71" s="1" t="str">
        <f>IFERROR(__xludf.DUMMYFUNCTION("GOOGLETRANSLATE(G:G, ""en"", ""te"")"),"ఫార్మన్")</f>
        <v>ఫార్మన్</v>
      </c>
      <c r="I71" s="2" t="s">
        <v>1456</v>
      </c>
      <c r="M71" s="1">
        <v>1934.0</v>
      </c>
      <c r="AB71" s="1" t="s">
        <v>1457</v>
      </c>
    </row>
    <row r="72">
      <c r="A72" s="1" t="s">
        <v>1458</v>
      </c>
      <c r="B72" s="1" t="str">
        <f>IFERROR(__xludf.DUMMYFUNCTION("GOOGLETRANSLATE(A:A, ""en"", ""te"")"),"ప్లాట్జర్ కీబిట్జ్")</f>
        <v>ప్లాట్జర్ కీబిట్జ్</v>
      </c>
      <c r="C72" s="1" t="s">
        <v>1459</v>
      </c>
      <c r="D72" s="1" t="str">
        <f>IFERROR(__xludf.DUMMYFUNCTION("GOOGLETRANSLATE(C:C, ""en"", ""te"")"),"ప్లాట్జర్ కీబిట్జ్ (ఇంగ్లీష్: ల్యాప్‌వింగ్) అనేది జర్మన్ te త్సాహిక-నిర్మిత విమానం, ఇది మైఖేల్ ప్లాట్జర్ రూపొందించారు మరియు te త్సాహిక నిర్మాణానికి ప్రణాళికల రూపంలో అందుబాటులో ఉంచబడింది. [1] [2] కీబిట్జ్ స్ట్రట్-బ్రేస్డ్ బిప్‌లేన్ కాన్ఫిగరేషన్, చిన్న విండ"&amp;"్‌షీల్డ్, స్థిర సాంప్రదాయ ల్యాండింగ్ గేర్ మరియు ట్రాక్టర్ కాన్ఫిగరేషన్‌లో రెండు-సీట్ల-టెన్డం ఓపెన్ కాక్‌పిట్ కలిగి ఉంది. [1] [2] విమానం ఫ్యూజ్‌లేజ్ వెల్డెడ్ స్టీల్ గొట్టాల నుండి తయారవుతుంది, దాని ఎగిరే ఉపరితలాలు డోప్డ్ ఎయిర్‌క్రాఫ్ట్ ఫాబ్రిక్‌లో కప్పబడి ఉ"&amp;"ంటాయి. దీని 7.6 మీ (24.9 అడుగులు) స్పాన్ వింగ్ 18.3 మీ 2 (197 చదరపు అడుగులు) విస్తీర్ణంలో ఉంది మరియు ఇంటర్‌ప్లేన్ కేబుల్ బ్రేసింగ్‌ను ఉపయోగిస్తుంది. 50 నుండి 100 హెచ్‌పి (37 నుండి 75 కిలోవాట్ల వరకు) ఇంజిన్‌లను ఉపయోగించవచ్చు. ప్రోటోటైప్ నిస్సాన్ మైక్రా నుం"&amp;"డి 50 హెచ్‌పి (37 కిలోవాట్ల) నిస్సాన్ 12 పి ఆటోమోటివ్ ఇంజిన్‌ను ఉపయోగించింది, అయితే రోటాక్స్, వోక్స్వ్యాగన్ ఎయిర్-కూల్డ్ ఇంజన్లు మరియు సాయర్ పవర్‌ప్లాంట్లు కూడా ఉపయోగించబడ్డాయి. ఈ విమానం ప్రణాళికల నుండి మాత్రమే నిర్మించగలిగినప్పటికీ, కీబిట్జ్ యూరోపియన్ ఫె"&amp;"డరేషన్ ఏరోనటిక్ ఇంటర్నేషనల్ మైక్రోలైట్ క్లాస్ కోసం బిల్డర్లతో ప్రాచుర్యం పొందింది. [1] [2] బేయర్లాండ్ టాక్ నుండి డేటా [1] [2] సాధారణ లక్షణాల పనితీరు")</f>
        <v>ప్లాట్జర్ కీబిట్జ్ (ఇంగ్లీష్: ల్యాప్‌వింగ్) అనేది జర్మన్ te త్సాహిక-నిర్మిత విమానం, ఇది మైఖేల్ ప్లాట్జర్ రూపొందించారు మరియు te త్సాహిక నిర్మాణానికి ప్రణాళికల రూపంలో అందుబాటులో ఉంచబడింది. [1] [2] కీబిట్జ్ స్ట్రట్-బ్రేస్డ్ బిప్‌లేన్ కాన్ఫిగరేషన్, చిన్న విండ్‌షీల్డ్, స్థిర సాంప్రదాయ ల్యాండింగ్ గేర్ మరియు ట్రాక్టర్ కాన్ఫిగరేషన్‌లో రెండు-సీట్ల-టెన్డం ఓపెన్ కాక్‌పిట్ కలిగి ఉంది. [1] [2] విమానం ఫ్యూజ్‌లేజ్ వెల్డెడ్ స్టీల్ గొట్టాల నుండి తయారవుతుంది, దాని ఎగిరే ఉపరితలాలు డోప్డ్ ఎయిర్‌క్రాఫ్ట్ ఫాబ్రిక్‌లో కప్పబడి ఉంటాయి. దీని 7.6 మీ (24.9 అడుగులు) స్పాన్ వింగ్ 18.3 మీ 2 (197 చదరపు అడుగులు) విస్తీర్ణంలో ఉంది మరియు ఇంటర్‌ప్లేన్ కేబుల్ బ్రేసింగ్‌ను ఉపయోగిస్తుంది. 50 నుండి 100 హెచ్‌పి (37 నుండి 75 కిలోవాట్ల వరకు) ఇంజిన్‌లను ఉపయోగించవచ్చు. ప్రోటోటైప్ నిస్సాన్ మైక్రా నుండి 50 హెచ్‌పి (37 కిలోవాట్ల) నిస్సాన్ 12 పి ఆటోమోటివ్ ఇంజిన్‌ను ఉపయోగించింది, అయితే రోటాక్స్, వోక్స్వ్యాగన్ ఎయిర్-కూల్డ్ ఇంజన్లు మరియు సాయర్ పవర్‌ప్లాంట్లు కూడా ఉపయోగించబడ్డాయి. ఈ విమానం ప్రణాళికల నుండి మాత్రమే నిర్మించగలిగినప్పటికీ, కీబిట్జ్ యూరోపియన్ ఫెడరేషన్ ఏరోనటిక్ ఇంటర్నేషనల్ మైక్రోలైట్ క్లాస్ కోసం బిల్డర్లతో ప్రాచుర్యం పొందింది. [1] [2] బేయర్లాండ్ టాక్ నుండి డేటా [1] [2] సాధారణ లక్షణాల పనితీరు</v>
      </c>
      <c r="E72" s="1" t="s">
        <v>1460</v>
      </c>
      <c r="F72" s="1" t="str">
        <f>IFERROR(__xludf.DUMMYFUNCTION("GOOGLETRANSLATE(E:E, ""en"", ""te"")"),"Te త్సాహిక నిర్మించిన విమానం")</f>
        <v>Te త్సాహిక నిర్మించిన విమానం</v>
      </c>
      <c r="H72" s="1"/>
      <c r="J72" s="1" t="s">
        <v>1461</v>
      </c>
      <c r="K72" s="1" t="str">
        <f>IFERROR(__xludf.DUMMYFUNCTION("GOOGLETRANSLATE(J:J, ""en"", ""te"")"),"మైఖేల్ ప్లాట్జర్")</f>
        <v>మైఖేల్ ప్లాట్జర్</v>
      </c>
      <c r="Q72" s="1" t="s">
        <v>217</v>
      </c>
      <c r="S72" s="1" t="s">
        <v>1462</v>
      </c>
      <c r="U72" s="1" t="s">
        <v>1463</v>
      </c>
      <c r="V72" s="1" t="s">
        <v>1464</v>
      </c>
      <c r="W72" s="1" t="s">
        <v>1465</v>
      </c>
      <c r="X72" s="1" t="s">
        <v>1466</v>
      </c>
      <c r="Y72" s="1" t="s">
        <v>1467</v>
      </c>
      <c r="AB72" s="1" t="s">
        <v>1468</v>
      </c>
      <c r="AC72" s="1" t="s">
        <v>1469</v>
      </c>
      <c r="AK72" s="1" t="s">
        <v>1470</v>
      </c>
      <c r="AL72" s="1" t="s">
        <v>1471</v>
      </c>
      <c r="AN72" s="1" t="s">
        <v>408</v>
      </c>
      <c r="AS72" s="1" t="s">
        <v>1472</v>
      </c>
      <c r="AY72" s="1" t="s">
        <v>764</v>
      </c>
      <c r="BB72" s="1" t="s">
        <v>1473</v>
      </c>
      <c r="BF72" s="1" t="s">
        <v>1474</v>
      </c>
      <c r="BS72" s="1" t="s">
        <v>1475</v>
      </c>
      <c r="BT72" s="2" t="s">
        <v>1476</v>
      </c>
      <c r="CF72" s="1" t="s">
        <v>1477</v>
      </c>
    </row>
    <row r="73">
      <c r="A73" s="1" t="s">
        <v>1478</v>
      </c>
      <c r="B73" s="1" t="str">
        <f>IFERROR(__xludf.DUMMYFUNCTION("GOOGLETRANSLATE(A:A, ""en"", ""te"")"),"యాకోవ్లెవ్ యాక్ -36")</f>
        <v>యాకోవ్లెవ్ యాక్ -36</v>
      </c>
      <c r="C73" s="1" t="s">
        <v>1479</v>
      </c>
      <c r="D73" s="1" t="str">
        <f>IFERROR(__xludf.DUMMYFUNCTION("GOOGLETRANSLATE(C:C, ""en"", ""te"")"),"ఇజ్డెలియే V అని కూడా పిలువబడే యాకోవ్లెవ్ యాక్ -36, (నాటో రిపోర్టింగ్ పేరు ""ఫ్రీహ్యాండ్"") ఒక VTOL పోరాట విమానానికి సోవియట్ టెక్నాలజీ ప్రదర్శనకారుడు. [2] 1960 నుండి, యాకోవ్లెవ్ డిజైన్ బ్యూరో ఒక VTOL వ్యవస్థపై పని ప్రారంభించింది, కాంపాక్ట్ మరియు తేలికపాటి "&amp;"తుమన్స్కీ RU-19-300 టర్బోజెట్ ఇంజిన్‌ను ఉపయోగించి, యాక్ -104 కోసం ఒక ప్రతిపాదనను రూపొందించింది, మార్చబడిన యాక్ -30 జెట్ ట్రైనర్ రెండు నిలువుగా అమర్చబడిన RU- ప్రామాణిక యాక్ -30 పవర్‌ప్లాంట్ యొక్క ఇన్లెట్ నాళాల మధ్య 19 ఇంజన్లు. యాక్ -104 పై పనులు సింగిల్ లి"&amp;"ఫ్ట్/క్రూయిజ్ ఇంజిన్‌తో తిరిగే నాజిల్స్‌తో విమానానికి అనుకూలంగా ముగించబడ్డాయి, ఇది హాకర్ సిడ్లీ పే .1127 మాదిరిగానే, ఇది ఇంగ్లాండ్‌లో పూర్తయింది. తగిన ఇంజిన్‌ను కనుగొనలేకపోయింది లేదా ఒకరి అభివృద్ధిని ఆదేశించమని ప్రభుత్వాన్ని ఒప్పించలేకపోయాడు, యాకోవ్లెవ్ బ"&amp;"్యూరో వేరే కోర్సును అనుసరించవలసి వచ్చింది. [2] 1961 లో సింగిల్-సీట్ వి/స్టోల్ ఫైటర్ అభివృద్ధికి ఒక ఒప్పందానికి ప్రతిస్పందనగా, యాకోవ్లెవ్ ఒక పెద్ద ముక్కు గాలి తీసుకోవడం, ఫార్వర్డ్ ఫ్యూజ్‌లేజ్‌లోని ఇంజన్లు మరియు ఎగ్జాస్ట్ నాజిల్స్‌తో కూడిన జంట ఇంజిన్ విమానా"&amp;"న్ని ప్రతిపాదించాడు, ప్రతి ఇంజిన్‌కు ఒకటి. విమానం యొక్క గురుత్వాకర్షణ కేంద్రానికి సమీపంలో దిగువ ఫ్యూజ్‌లేజ్ వైపు. ఫైటర్ వెర్షన్ కొనసాగలేదు కాని నాలుగు టెక్నాలజీ ప్రదర్శనకారులు (ప్రారంభంలో ఇజ్డెలియే V) ఫైటర్ అధ్యయనాల ఆధారంగా) ఆదేశించారు. [2] నాలుగు ప్రోటోట"&amp;"ైప్‌లు పూర్తయ్యాయి, వాటిలో ఒకటి స్టాటిక్ టెస్టింగ్ కోసం మాత్రమే ఉపయోగించబడింది. రెండవది టేకాఫ్ మరియు ల్యాండింగ్ పరీక్షల కోసం ఉపయోగించబడింది, వీటిలో ఉచిత హోవర్. పరీక్షలో కనుగొనబడిన మూడవ విలీన మెరుగుదలలు, మెరుగైన ఆటోపైలట్‌తో సహా, హోవర్ స్థిరత్వం కోసం స్వయంచ"&amp;"ాలకంగా ఎంచుకున్న సరైన గాలి ప్రవాహాన్ని స్వయంచాలకంగా ఎంచుకుంటాయి. ఈ నమూనా క్రాష్ అయ్యింది, కాని తరువాత పునర్నిర్మించబడింది. నాల్గవ నమూనా ఫిబ్రవరి 1971 లో క్రాష్ అయ్యింది మరియు పునర్నిర్మించబడలేదు. [2] ఎయిర్‌ఫ్రేమ్‌లో సెమీ-మోనోకోక్ ఫ్యూజ్‌లేజ్ ఉంది, సైకిల్-"&amp;"రకం ల్యాండింగ్ గేర్‌తో, 37 ° ప్రముఖ ఎడ్జ్ స్వీప్ యొక్క చిన్న కత్తిరించిన డెల్టా రెక్కలు, 5 ° అన్హెడ్రాల్‌తో, మధ్య స్థానంలో ఫ్యూజ్‌లేజ్‌తో జతచేయబడతాయి. ఇంజన్లు, కాక్‌పిట్, ఇంధన ట్యాంకులు మరియు పరికరాల బేలను వీలైనంతవరకు గురుత్వాకర్షణ కేంద్రానికి దగ్గరగా ఉన్"&amp;"నందున, వింగ్ వెనుకంజలో ఉన్న అంచులలో ఫ్యూజ్‌లేజ్ గణనీయంగా ఉంది, అధిక-సెట్ టెయిల్‌ప్లేన్‌తో తుడిచిపెట్టిన తోక ఉపరితలాలకు తీవ్రంగా టేప్ చేయడం. విమానం యొక్క నియంత్రణ సాధారణ విమానంలో సాంప్రదాయక చుక్కాని, ఐలెరాన్స్ మరియు ఎలివేటర్లు మరియు వింగ్‌టిప్స్, వెనుక ఫ్య"&amp;"ూజ్‌లేజ్ చిట్కా వద్ద కంట్రోల్ నాజిల్స్ నుండి ఎగిరిన సంపీడన ఇంజిన్ బ్లీడ్ గాలి ద్వారా మరియు గాలి తీసుకోవడం యొక్క ఎగువ పెదవి నుండి ఫార్వర్డ్ నుండి విస్తరించే పొడవైన విజృంభణ చివరిలో ఎగిరింది . [[ హార్డ్ పాయింట్ల అండర్ వింగ్ బాంబులు, పాడ్డ్ మెషిన్ గన్స్ లేదా "&amp;"రాకెట్ పాడ్లను మోయగలవు, కాని యాక్ -36 లో పోరాట విమానంగా సమర్థవంతమైన ఉపయోగం కోసం తగినంత అదనపు థ్రస్ట్ మరియు పరిధిని కలిగి ఉంది. మొట్టమొదటి టెథర్డ్ హోవర్ ఫ్లైట్ 9 జనవరి 1963 న జరిగింది. వేడి గ్యాస్ రీంగెషన్‌తో ప్రారంభ సమస్యలు ఉన్నాయి, ఇక్కడ వేడి ఎగ్జాస్ట్ గ"&amp;"్యాస్‌లు తిరిగి తీసుకోవడంలో తిరిగి తీసుకోవడం వల్ల ఇంజిన్లు మరియు థ్రస్ట్ కోల్పోవడం ద్వారా వాయు ప్రవాహానికి కారణమవుతుంది. భూమిపై ఎగ్జాస్ట్ యొక్క చూషణ ప్రభావం (ఇది అధిక ఇంజిన్ శక్తిని కలిగి ఉంది) మరియు నియంత్రణ వ్యవస్థలతో సమస్యలు మరింత ఇబ్బందులను కలిగించాయి"&amp;". మార్పుల తరువాత, మొట్టమొదటిసారిగా నిలువు ఫ్లైట్ 23 జూన్ 1963 న జరిగింది, తరువాత 16 సెప్టెంబర్ 1963 న క్షితిజ సమాంతర విమానానికి మొదటి పూర్తి పరివర్తన జరిగింది. [1] 24 మార్చి 1966 న, మొదటి పూర్తి విమానంలో నిలువు టేకాఫ్ పరివర్తన నుండి క్షితిజ సమాంతర విమాన క"&amp;"్షీణతకు నిలువు విమాన మరియు నిలువు ల్యాండింగ్ వరకు తయారు చేయబడింది. చాలా పరీక్షలు మరియు ప్రాక్టీస్ తరువాత, యాక్ -36 యొక్క మొదటి బహిరంగ ప్రదర్శన 9 జూలై 1967 న మాస్కో-డోమోడెడోవో విమానాశ్రయంలో జరిగిన ఎయిర్ షోలో జరిగింది, ఇది అక్టోబర్ విప్లవం యొక్క 50 వ వార్షి"&amp;"కోత్సవాన్ని సూచిస్తుంది. YAK-36 యొక్క విమాన పరీక్ష కార్యక్రమం నుండి పొందిన మంచి ఫలితాల తరువాత, తదుపరి అభివృద్ధి దశ యాకోవ్లెవ్ యాక్ -36 ఎమ్, ఇది 27 సెప్టెంబర్ 1970 న మొదటిసారిగా ప్రయాణించింది. [1] రెండవ యాక్ -36 ప్రోటోటైప్, బి/ఎన్ 35, ఇప్పుడు రష్యాలోని మాస"&amp;"్కో వెలుపల ఉన్న మోనినోలోని సెంట్రల్ ఎయిర్ ఫోర్స్ మ్యూజియంలో ప్రదర్శనలో ఉంది. [3] యాకోవ్లెవ్ యాక్ -36, యాక్ -38 &amp; యాక్ -41 [1] సాధారణ లక్షణాల పనితీరు ఆయుధాల సంబంధిత అభివృద్ధి విమానం పోల్చదగిన పాత్ర, కాన్ఫిగరేషన్ మరియు యుగం")</f>
        <v>ఇజ్డెలియే V అని కూడా పిలువబడే యాకోవ్లెవ్ యాక్ -36, (నాటో రిపోర్టింగ్ పేరు "ఫ్రీహ్యాండ్") ఒక VTOL పోరాట విమానానికి సోవియట్ టెక్నాలజీ ప్రదర్శనకారుడు. [2] 1960 నుండి, యాకోవ్లెవ్ డిజైన్ బ్యూరో ఒక VTOL వ్యవస్థపై పని ప్రారంభించింది, కాంపాక్ట్ మరియు తేలికపాటి తుమన్స్కీ RU-19-300 టర్బోజెట్ ఇంజిన్‌ను ఉపయోగించి, యాక్ -104 కోసం ఒక ప్రతిపాదనను రూపొందించింది, మార్చబడిన యాక్ -30 జెట్ ట్రైనర్ రెండు నిలువుగా అమర్చబడిన RU- ప్రామాణిక యాక్ -30 పవర్‌ప్లాంట్ యొక్క ఇన్లెట్ నాళాల మధ్య 19 ఇంజన్లు. యాక్ -104 పై పనులు సింగిల్ లిఫ్ట్/క్రూయిజ్ ఇంజిన్‌తో తిరిగే నాజిల్స్‌తో విమానానికి అనుకూలంగా ముగించబడ్డాయి, ఇది హాకర్ సిడ్లీ పే .1127 మాదిరిగానే, ఇది ఇంగ్లాండ్‌లో పూర్తయింది. తగిన ఇంజిన్‌ను కనుగొనలేకపోయింది లేదా ఒకరి అభివృద్ధిని ఆదేశించమని ప్రభుత్వాన్ని ఒప్పించలేకపోయాడు, యాకోవ్లెవ్ బ్యూరో వేరే కోర్సును అనుసరించవలసి వచ్చింది. [2] 1961 లో సింగిల్-సీట్ వి/స్టోల్ ఫైటర్ అభివృద్ధికి ఒక ఒప్పందానికి ప్రతిస్పందనగా, యాకోవ్లెవ్ ఒక పెద్ద ముక్కు గాలి తీసుకోవడం, ఫార్వర్డ్ ఫ్యూజ్‌లేజ్‌లోని ఇంజన్లు మరియు ఎగ్జాస్ట్ నాజిల్స్‌తో కూడిన జంట ఇంజిన్ విమానాన్ని ప్రతిపాదించాడు, ప్రతి ఇంజిన్‌కు ఒకటి. విమానం యొక్క గురుత్వాకర్షణ కేంద్రానికి సమీపంలో దిగువ ఫ్యూజ్‌లేజ్ వైపు. ఫైటర్ వెర్షన్ కొనసాగలేదు కాని నాలుగు టెక్నాలజీ ప్రదర్శనకారులు (ప్రారంభంలో ఇజ్డెలియే V) ఫైటర్ అధ్యయనాల ఆధారంగా) ఆదేశించారు. [2] నాలుగు ప్రోటోటైప్‌లు పూర్తయ్యాయి, వాటిలో ఒకటి స్టాటిక్ టెస్టింగ్ కోసం మాత్రమే ఉపయోగించబడింది. రెండవది టేకాఫ్ మరియు ల్యాండింగ్ పరీక్షల కోసం ఉపయోగించబడింది, వీటిలో ఉచిత హోవర్. పరీక్షలో కనుగొనబడిన మూడవ విలీన మెరుగుదలలు, మెరుగైన ఆటోపైలట్‌తో సహా, హోవర్ స్థిరత్వం కోసం స్వయంచాలకంగా ఎంచుకున్న సరైన గాలి ప్రవాహాన్ని స్వయంచాలకంగా ఎంచుకుంటాయి. ఈ నమూనా క్రాష్ అయ్యింది, కాని తరువాత పునర్నిర్మించబడింది. నాల్గవ నమూనా ఫిబ్రవరి 1971 లో క్రాష్ అయ్యింది మరియు పునర్నిర్మించబడలేదు. [2] ఎయిర్‌ఫ్రేమ్‌లో సెమీ-మోనోకోక్ ఫ్యూజ్‌లేజ్ ఉంది, సైకిల్-రకం ల్యాండింగ్ గేర్‌తో, 37 ° ప్రముఖ ఎడ్జ్ స్వీప్ యొక్క చిన్న కత్తిరించిన డెల్టా రెక్కలు, 5 ° అన్హెడ్రాల్‌తో, మధ్య స్థానంలో ఫ్యూజ్‌లేజ్‌తో జతచేయబడతాయి. ఇంజన్లు, కాక్‌పిట్, ఇంధన ట్యాంకులు మరియు పరికరాల బేలను వీలైనంతవరకు గురుత్వాకర్షణ కేంద్రానికి దగ్గరగా ఉన్నందున, వింగ్ వెనుకంజలో ఉన్న అంచులలో ఫ్యూజ్‌లేజ్ గణనీయంగా ఉంది, అధిక-సెట్ టెయిల్‌ప్లేన్‌తో తుడిచిపెట్టిన తోక ఉపరితలాలకు తీవ్రంగా టేప్ చేయడం. విమానం యొక్క నియంత్రణ సాధారణ విమానంలో సాంప్రదాయక చుక్కాని, ఐలెరాన్స్ మరియు ఎలివేటర్లు మరియు వింగ్‌టిప్స్, వెనుక ఫ్యూజ్‌లేజ్ చిట్కా వద్ద కంట్రోల్ నాజిల్స్ నుండి ఎగిరిన సంపీడన ఇంజిన్ బ్లీడ్ గాలి ద్వారా మరియు గాలి తీసుకోవడం యొక్క ఎగువ పెదవి నుండి ఫార్వర్డ్ నుండి విస్తరించే పొడవైన విజృంభణ చివరిలో ఎగిరింది . [[ హార్డ్ పాయింట్ల అండర్ వింగ్ బాంబులు, పాడ్డ్ మెషిన్ గన్స్ లేదా రాకెట్ పాడ్లను మోయగలవు, కాని యాక్ -36 లో పోరాట విమానంగా సమర్థవంతమైన ఉపయోగం కోసం తగినంత అదనపు థ్రస్ట్ మరియు పరిధిని కలిగి ఉంది. మొట్టమొదటి టెథర్డ్ హోవర్ ఫ్లైట్ 9 జనవరి 1963 న జరిగింది. వేడి గ్యాస్ రీంగెషన్‌తో ప్రారంభ సమస్యలు ఉన్నాయి, ఇక్కడ వేడి ఎగ్జాస్ట్ గ్యాస్‌లు తిరిగి తీసుకోవడంలో తిరిగి తీసుకోవడం వల్ల ఇంజిన్లు మరియు థ్రస్ట్ కోల్పోవడం ద్వారా వాయు ప్రవాహానికి కారణమవుతుంది. భూమిపై ఎగ్జాస్ట్ యొక్క చూషణ ప్రభావం (ఇది అధిక ఇంజిన్ శక్తిని కలిగి ఉంది) మరియు నియంత్రణ వ్యవస్థలతో సమస్యలు మరింత ఇబ్బందులను కలిగించాయి. మార్పుల తరువాత, మొట్టమొదటిసారిగా నిలువు ఫ్లైట్ 23 జూన్ 1963 న జరిగింది, తరువాత 16 సెప్టెంబర్ 1963 న క్షితిజ సమాంతర విమానానికి మొదటి పూర్తి పరివర్తన జరిగింది. [1] 24 మార్చి 1966 న, మొదటి పూర్తి విమానంలో నిలువు టేకాఫ్ పరివర్తన నుండి క్షితిజ సమాంతర విమాన క్షీణతకు నిలువు విమాన మరియు నిలువు ల్యాండింగ్ వరకు తయారు చేయబడింది. చాలా పరీక్షలు మరియు ప్రాక్టీస్ తరువాత, యాక్ -36 యొక్క మొదటి బహిరంగ ప్రదర్శన 9 జూలై 1967 న మాస్కో-డోమోడెడోవో విమానాశ్రయంలో జరిగిన ఎయిర్ షోలో జరిగింది, ఇది అక్టోబర్ విప్లవం యొక్క 50 వ వార్షికోత్సవాన్ని సూచిస్తుంది. YAK-36 యొక్క విమాన పరీక్ష కార్యక్రమం నుండి పొందిన మంచి ఫలితాల తరువాత, తదుపరి అభివృద్ధి దశ యాకోవ్లెవ్ యాక్ -36 ఎమ్, ఇది 27 సెప్టెంబర్ 1970 న మొదటిసారిగా ప్రయాణించింది. [1] రెండవ యాక్ -36 ప్రోటోటైప్, బి/ఎన్ 35, ఇప్పుడు రష్యాలోని మాస్కో వెలుపల ఉన్న మోనినోలోని సెంట్రల్ ఎయిర్ ఫోర్స్ మ్యూజియంలో ప్రదర్శనలో ఉంది. [3] యాకోవ్లెవ్ యాక్ -36, యాక్ -38 &amp; యాక్ -41 [1] సాధారణ లక్షణాల పనితీరు ఆయుధాల సంబంధిత అభివృద్ధి విమానం పోల్చదగిన పాత్ర, కాన్ఫిగరేషన్ మరియు యుగం</v>
      </c>
      <c r="E73" s="1" t="s">
        <v>1480</v>
      </c>
      <c r="F73" s="1" t="str">
        <f>IFERROR(__xludf.DUMMYFUNCTION("GOOGLETRANSLATE(E:E, ""en"", ""te"")"),"ప్రయోగాత్మక VSTOL విమానం")</f>
        <v>ప్రయోగాత్మక VSTOL విమానం</v>
      </c>
      <c r="G73" s="1" t="s">
        <v>1481</v>
      </c>
      <c r="H73" s="1" t="str">
        <f>IFERROR(__xludf.DUMMYFUNCTION("GOOGLETRANSLATE(G:G, ""en"", ""te"")"),"OKB YAKOVLEV")</f>
        <v>OKB YAKOVLEV</v>
      </c>
      <c r="I73" s="1" t="s">
        <v>1482</v>
      </c>
      <c r="M73" s="1" t="s">
        <v>1483</v>
      </c>
      <c r="O73" s="1" t="s">
        <v>1484</v>
      </c>
      <c r="Q73" s="1" t="s">
        <v>217</v>
      </c>
      <c r="R73" s="1" t="s">
        <v>1485</v>
      </c>
      <c r="S73" s="1" t="s">
        <v>1486</v>
      </c>
      <c r="T73" s="1" t="s">
        <v>1487</v>
      </c>
      <c r="U73" s="1" t="s">
        <v>794</v>
      </c>
      <c r="V73" s="1" t="s">
        <v>1488</v>
      </c>
      <c r="X73" s="1" t="s">
        <v>1489</v>
      </c>
      <c r="Y73" s="1" t="s">
        <v>1490</v>
      </c>
      <c r="Z73" s="1" t="s">
        <v>1491</v>
      </c>
      <c r="AA73" s="1" t="s">
        <v>1492</v>
      </c>
      <c r="AB73" s="1" t="s">
        <v>1493</v>
      </c>
      <c r="AJ73" s="1" t="s">
        <v>1494</v>
      </c>
      <c r="AL73" s="1" t="s">
        <v>1495</v>
      </c>
      <c r="AM73" s="1" t="s">
        <v>1496</v>
      </c>
      <c r="AN73" s="1" t="s">
        <v>505</v>
      </c>
      <c r="AT73" s="1" t="s">
        <v>1497</v>
      </c>
      <c r="BB73" s="1" t="s">
        <v>1498</v>
      </c>
      <c r="BS73" s="1" t="s">
        <v>1499</v>
      </c>
      <c r="BT73" s="1" t="s">
        <v>1054</v>
      </c>
      <c r="CG73" s="1" t="s">
        <v>1500</v>
      </c>
      <c r="DA73" s="1" t="s">
        <v>1501</v>
      </c>
      <c r="DF73" s="1" t="s">
        <v>1502</v>
      </c>
    </row>
    <row r="74">
      <c r="A74" s="1" t="s">
        <v>1503</v>
      </c>
      <c r="B74" s="1" t="str">
        <f>IFERROR(__xludf.DUMMYFUNCTION("GOOGLETRANSLATE(A:A, ""en"", ""te"")"),"ఎరి-ఏవియన్ పిక్ -20")</f>
        <v>ఎరి-ఏవియన్ పిక్ -20</v>
      </c>
      <c r="C74" s="1" t="s">
        <v>1504</v>
      </c>
      <c r="D74" s="1" t="str">
        <f>IFERROR(__xludf.DUMMYFUNCTION("GOOGLETRANSLATE(C:C, ""en"", ""te"")"),"పిక్ -20 సెయిల్ ప్లేన్‌ను హెల్సింకి యూనివర్శిటీ ఆఫ్ టెక్నాలజీలో పెక్కా తమ్మీ రూపొందించారు, ఇల్కా రాంటాసలో మరియు రైమో నూర్మినెన్ సలహాలతో. ప్రోటోటైప్ మొట్టమొదట అక్టోబర్ 1973 లో ఎగిరింది. దీనిని ప్రారంభంలో మోలినో ఓయ్ నిర్మించారు, వీరిని ఎరి-ఏవియన్ ఓయ్ (ప్రస్"&amp;"తుతం 1974 మరియు 1980 మధ్య ఐరికువా ఓయ్ ఓయ్ చేత స్వాధీనం చేసుకున్నారు. తరువాత, ఉత్పత్తిని ఫ్రెంచ్ కంపెనీ సైరన్ ఎస్‌ఐ పేరుతో స్వాధీనం చేసుకుంది. సైరన్ పిక్ -20. మొదట PIK-20 ను ప్రామాణిక క్లాస్ గ్లైడర్‌గా వర్గీకరించారు, ఆ సమయంలో ల్యాండింగ్ అప్రోచ్ కంట్రోల్ కో"&amp;"సం ఫ్లాప్‌లు లేదా ఎయిర్-బ్రేక్‌లను అనుమతించింది. ప్రామాణిక తరగతి యొక్క స్పెసిఫికేషన్‌కు ఎయిర్-బ్రేక్‌లు లేదా ఫ్లాప్‌లు అవసరం నిలువు డైవ్‌లో గరిష్ట వేగం కంటే తక్కువ వేగాన్ని ఉంచగల సామర్థ్యం ఉంది. అయితే అధిక వేగంతో ఫ్లాప్‌లను పూర్తిగా తగ్గించడానికి గొప్ప శక"&amp;"్తి అవసరమైంది మరియు అందువల్ల PIK-20 గేర్డ్ క్రాంక్ హ్యాండిల్‌తో అమర్చబడి ఉంది. మొదటి ప్రోటోటైప్ ప్రపంచ గ్లైడింగ్లో 13 వ స్థానంలో నిలిచింది జనవరి 1974 లో వైకరీలో ఛాంపియన్‌షిప్‌లు, కానీ ఇది ఆకట్టుకుంది. (పోటీ యొక్క మొదటి రోజున తక్కువ నిర్ణయం వల్ల తక్కువ స్థ"&amp;"ానం సంభవించింది.) ఈ పసుపు ప్రోటోటైప్ గ్లైడర్ (OH -425) ""జులూ రోమియో అనే చిత్రంలో చూడవచ్చు - మంచిది ప్రారంభించండి ""గురించి ఈ 1974 వరల్డ్ గ్లైడింగ్ ఛాంపియన్‌షిప్. గ్లైడర్ అప్పుడు వారానికి రెండు నుండి మూడు చొప్పున ఉత్పత్తి చేయబడింది. ఫ్లాప్స్ మరియు ఐలెరాన్"&amp;"లు కలిసి (ఫ్లాపెరాన్లు) మరియు ల్యాండింగ్ మోడ్ మరియు సున్నా మధ్య ఫ్లాప్‌ల ఇంటర్మీడియట్ సెట్టింగుల కోసం ప్రామాణిక తరగతి యొక్క నియమాలు మళ్లీ మార్చబడ్డాయి. ఫలితం 1975 లో బ్రిటిష్, అమెరికన్ మరియు ఫిన్నిష్ జాతీయ ఛాంపియన్‌షిప్‌లను గెలుచుకున్న PIK-20B. 1976 లో ఇం"&amp;"గో రెన్నర్ ప్రపంచ ఛాంపియన్‌షిప్‌ను PIK-20B తో గెలుచుకుంది మరియు రెండవ మరియు మూడవ స్థానాలు కూడా ఈ రకమైనవి తీసుకున్నారు. PIK-20A యొక్క చాలా మంది యజమానులు B యొక్క ఫ్లేపెరాన్ ఏర్పాట్లకు మార్చారు. కార్బన్ ఫైబర్ స్పార్స్ తరువాత ప్రామాణికంగా మారాయి. నిబంధనలలో మర"&amp;"ొక మార్పు ప్రామాణిక తరగతిలో లిఫ్ట్-పెంచే పరికరాలను నిషేధించింది; మరియు లిఫ్ట్-పెంచే పరికరాలను అనుమతించిన రేసింగ్ క్లాస్ లేదా 15 మీటర్ల తరగతిని ప్రవేశపెట్టింది. తత్ఫలితంగా, కొత్త 15 మీటర్ల తరగతి కోసం వెనుకంజలో ఉన్న ఎడ్జ్ ఫ్లాప్‌లతో PIK 20C ఉత్పత్తి చేయబడిం"&amp;"ది. PIK 20D సాంప్రదాయిక స్కీంప్ప్-హిర్త్ ఎయిర్‌బ్రేక్‌లు, ఫ్యూజ్‌లేజ్‌లోని క్లిష్టమైన ప్రదేశాలలో కార్బన్ ఉపబల స్ట్రిప్స్‌ను జోడించింది, ముక్కు ప్రొఫైల్ పదును పెట్టబడింది, తోక-విమానం ముందుకు కదిలింది మరియు డ్రాగ్‌ను తగ్గించడానికి ఫ్యూజ్‌లేజ్ ఫెయిరింగ్‌లు ప"&amp;"ునర్నిర్మించబడ్డాయి. ఫ్లాప్‌లు -12 నుండి +20 డిగ్రీల వరకు పరిమితం చేయబడ్డాయి. D యొక్క మొదటి ఫ్లైట్ 1976 లో జరిగింది. స్వీయ-లాంచింగ్ PIK-20E D మోడల్ మాదిరిగానే ఉంటుంది, కానీ ముడుచుకునే రోటాక్స్ 501 ను కలిగి ఉంది, ఇది కాక్‌పిట్‌లోని మాన్యువల్ క్రాంక్ యొక్క "&amp;"15 మలుపులను మోహరించడానికి లేదా ఉపసంహరించుకోవడానికి తీసుకుంటుంది. ఫ్యూజ్‌లేజ్ కొద్దిగా భిన్నంగా ఉంటుంది, రెక్కల యొక్క స్వీప్-బ్యాక్ మరియు టెయిల్‌ప్లేన్ పెద్దది. ఫ్రాన్స్‌లోని ఇస్సోయిర్ కంపెనీ E. యొక్క 17 మీటర్ల PIK-30 సంస్కరణను ఉత్పత్తి చేసింది, PIK 20 కాక"&amp;"ుండా, PIK 30 ను వించ్-లాంచ్ చేయలేము లేదా పూర్తి ప్రతికూల ఫ్లాప్‌లతో ఫ్లై చేయలేము. PIK-20F లో సవరించిన వింగ్ ప్రొఫైల్, రీష్యాప్డ్ ఫ్యూజ్‌లేజ్ మరియు ఫార్వర్డ్ ఓపెనింగ్ పందిరి ఉన్నాయి. పిక్ -20 లు జెల్-కోటును ఉపయోగించకుండా సాంప్రదాయకంగా పెయింట్ చేయబడటం కూడా "&amp;"గుర్తించదగినవి. (ప్రోటోటైప్ ప్రకాశవంతమైన పసుపు రంగులో ఉంది.) ఈ రకమైన ముగింపు ఎక్కువ కాలం మరియు మరమ్మత్తు చేయడానికి సరళమైనది. పిక్ అనే పేరు హెల్సింకి యూనివర్శిటీ ఆఫ్ టెక్నాలజీ యొక్క స్టూడెంట్ యూనియన్ యొక్క ఫ్లయింగ్ క్లబ్ పాలిటెక్న్కోజెన్ ఇల్మైలుకెర్హోకు ఎక"&amp;"్రోనిం. కర్మాగారంలో ఒక అగ్ని జూన్ 1977 లో ఉత్పత్తిని క్లుప్తంగా ఉత్పత్తి చేసింది, కాని అప్పటికి 200 గ్లైడర్లు అమ్ముడయ్యాయి. 1985 వరకు ఉత్పత్తి కొనసాగింది, ఈ రకం యొక్క 400 కి పైగా ఉదాహరణలతో D మరియు E వెర్షన్లతో. సాధారణ లక్షణాల పనితీరు")</f>
        <v>పిక్ -20 సెయిల్ ప్లేన్‌ను హెల్సింకి యూనివర్శిటీ ఆఫ్ టెక్నాలజీలో పెక్కా తమ్మీ రూపొందించారు, ఇల్కా రాంటాసలో మరియు రైమో నూర్మినెన్ సలహాలతో. ప్రోటోటైప్ మొట్టమొదట అక్టోబర్ 1973 లో ఎగిరింది. దీనిని ప్రారంభంలో మోలినో ఓయ్ నిర్మించారు, వీరిని ఎరి-ఏవియన్ ఓయ్ (ప్రస్తుతం 1974 మరియు 1980 మధ్య ఐరికువా ఓయ్ ఓయ్ చేత స్వాధీనం చేసుకున్నారు. తరువాత, ఉత్పత్తిని ఫ్రెంచ్ కంపెనీ సైరన్ ఎస్‌ఐ పేరుతో స్వాధీనం చేసుకుంది. సైరన్ పిక్ -20. మొదట PIK-20 ను ప్రామాణిక క్లాస్ గ్లైడర్‌గా వర్గీకరించారు, ఆ సమయంలో ల్యాండింగ్ అప్రోచ్ కంట్రోల్ కోసం ఫ్లాప్‌లు లేదా ఎయిర్-బ్రేక్‌లను అనుమతించింది. ప్రామాణిక తరగతి యొక్క స్పెసిఫికేషన్‌కు ఎయిర్-బ్రేక్‌లు లేదా ఫ్లాప్‌లు అవసరం నిలువు డైవ్‌లో గరిష్ట వేగం కంటే తక్కువ వేగాన్ని ఉంచగల సామర్థ్యం ఉంది. అయితే అధిక వేగంతో ఫ్లాప్‌లను పూర్తిగా తగ్గించడానికి గొప్ప శక్తి అవసరమైంది మరియు అందువల్ల PIK-20 గేర్డ్ క్రాంక్ హ్యాండిల్‌తో అమర్చబడి ఉంది. మొదటి ప్రోటోటైప్ ప్రపంచ గ్లైడింగ్లో 13 వ స్థానంలో నిలిచింది జనవరి 1974 లో వైకరీలో ఛాంపియన్‌షిప్‌లు, కానీ ఇది ఆకట్టుకుంది. (పోటీ యొక్క మొదటి రోజున తక్కువ నిర్ణయం వల్ల తక్కువ స్థానం సంభవించింది.) ఈ పసుపు ప్రోటోటైప్ గ్లైడర్ (OH -425) "జులూ రోమియో అనే చిత్రంలో చూడవచ్చు - మంచిది ప్రారంభించండి "గురించి ఈ 1974 వరల్డ్ గ్లైడింగ్ ఛాంపియన్‌షిప్. గ్లైడర్ అప్పుడు వారానికి రెండు నుండి మూడు చొప్పున ఉత్పత్తి చేయబడింది. ఫ్లాప్స్ మరియు ఐలెరాన్లు కలిసి (ఫ్లాపెరాన్లు) మరియు ల్యాండింగ్ మోడ్ మరియు సున్నా మధ్య ఫ్లాప్‌ల ఇంటర్మీడియట్ సెట్టింగుల కోసం ప్రామాణిక తరగతి యొక్క నియమాలు మళ్లీ మార్చబడ్డాయి. ఫలితం 1975 లో బ్రిటిష్, అమెరికన్ మరియు ఫిన్నిష్ జాతీయ ఛాంపియన్‌షిప్‌లను గెలుచుకున్న PIK-20B. 1976 లో ఇంగో రెన్నర్ ప్రపంచ ఛాంపియన్‌షిప్‌ను PIK-20B తో గెలుచుకుంది మరియు రెండవ మరియు మూడవ స్థానాలు కూడా ఈ రకమైనవి తీసుకున్నారు. PIK-20A యొక్క చాలా మంది యజమానులు B యొక్క ఫ్లేపెరాన్ ఏర్పాట్లకు మార్చారు. కార్బన్ ఫైబర్ స్పార్స్ తరువాత ప్రామాణికంగా మారాయి. నిబంధనలలో మరొక మార్పు ప్రామాణిక తరగతిలో లిఫ్ట్-పెంచే పరికరాలను నిషేధించింది; మరియు లిఫ్ట్-పెంచే పరికరాలను అనుమతించిన రేసింగ్ క్లాస్ లేదా 15 మీటర్ల తరగతిని ప్రవేశపెట్టింది. తత్ఫలితంగా, కొత్త 15 మీటర్ల తరగతి కోసం వెనుకంజలో ఉన్న ఎడ్జ్ ఫ్లాప్‌లతో PIK 20C ఉత్పత్తి చేయబడింది. PIK 20D సాంప్రదాయిక స్కీంప్ప్-హిర్త్ ఎయిర్‌బ్రేక్‌లు, ఫ్యూజ్‌లేజ్‌లోని క్లిష్టమైన ప్రదేశాలలో కార్బన్ ఉపబల స్ట్రిప్స్‌ను జోడించింది, ముక్కు ప్రొఫైల్ పదును పెట్టబడింది, తోక-విమానం ముందుకు కదిలింది మరియు డ్రాగ్‌ను తగ్గించడానికి ఫ్యూజ్‌లేజ్ ఫెయిరింగ్‌లు పునర్నిర్మించబడ్డాయి. ఫ్లాప్‌లు -12 నుండి +20 డిగ్రీల వరకు పరిమితం చేయబడ్డాయి. D యొక్క మొదటి ఫ్లైట్ 1976 లో జరిగింది. స్వీయ-లాంచింగ్ PIK-20E D మోడల్ మాదిరిగానే ఉంటుంది, కానీ ముడుచుకునే రోటాక్స్ 501 ను కలిగి ఉంది, ఇది కాక్‌పిట్‌లోని మాన్యువల్ క్రాంక్ యొక్క 15 మలుపులను మోహరించడానికి లేదా ఉపసంహరించుకోవడానికి తీసుకుంటుంది. ఫ్యూజ్‌లేజ్ కొద్దిగా భిన్నంగా ఉంటుంది, రెక్కల యొక్క స్వీప్-బ్యాక్ మరియు టెయిల్‌ప్లేన్ పెద్దది. ఫ్రాన్స్‌లోని ఇస్సోయిర్ కంపెనీ E. యొక్క 17 మీటర్ల PIK-30 సంస్కరణను ఉత్పత్తి చేసింది, PIK 20 కాకుండా, PIK 30 ను వించ్-లాంచ్ చేయలేము లేదా పూర్తి ప్రతికూల ఫ్లాప్‌లతో ఫ్లై చేయలేము. PIK-20F లో సవరించిన వింగ్ ప్రొఫైల్, రీష్యాప్డ్ ఫ్యూజ్‌లేజ్ మరియు ఫార్వర్డ్ ఓపెనింగ్ పందిరి ఉన్నాయి. పిక్ -20 లు జెల్-కోటును ఉపయోగించకుండా సాంప్రదాయకంగా పెయింట్ చేయబడటం కూడా గుర్తించదగినవి. (ప్రోటోటైప్ ప్రకాశవంతమైన పసుపు రంగులో ఉంది.) ఈ రకమైన ముగింపు ఎక్కువ కాలం మరియు మరమ్మత్తు చేయడానికి సరళమైనది. పిక్ అనే పేరు హెల్సింకి యూనివర్శిటీ ఆఫ్ టెక్నాలజీ యొక్క స్టూడెంట్ యూనియన్ యొక్క ఫ్లయింగ్ క్లబ్ పాలిటెక్న్కోజెన్ ఇల్మైలుకెర్హోకు ఎక్రోనిం. కర్మాగారంలో ఒక అగ్ని జూన్ 1977 లో ఉత్పత్తిని క్లుప్తంగా ఉత్పత్తి చేసింది, కాని అప్పటికి 200 గ్లైడర్లు అమ్ముడయ్యాయి. 1985 వరకు ఉత్పత్తి కొనసాగింది, ఈ రకం యొక్క 400 కి పైగా ఉదాహరణలతో D మరియు E వెర్షన్లతో. సాధారణ లక్షణాల పనితీరు</v>
      </c>
      <c r="E74" s="1" t="s">
        <v>1505</v>
      </c>
      <c r="F74" s="1" t="str">
        <f>IFERROR(__xludf.DUMMYFUNCTION("GOOGLETRANSLATE(E:E, ""en"", ""te"")"),"ప్రామాణిక-తరగతి (తరువాత 15 మీటర్-క్లాస్) సెయిల్ ప్లేన్")</f>
        <v>ప్రామాణిక-తరగతి (తరువాత 15 మీటర్-క్లాస్) సెయిల్ ప్లేన్</v>
      </c>
      <c r="G74" s="1" t="s">
        <v>1506</v>
      </c>
      <c r="H74" s="1" t="str">
        <f>IFERROR(__xludf.DUMMYFUNCTION("GOOGLETRANSLATE(G:G, ""en"", ""te"")"),"ఎరి-ఏవియన్")</f>
        <v>ఎరి-ఏవియన్</v>
      </c>
      <c r="I74" s="2" t="s">
        <v>1507</v>
      </c>
      <c r="J74" s="1" t="s">
        <v>1508</v>
      </c>
      <c r="K74" s="1" t="str">
        <f>IFERROR(__xludf.DUMMYFUNCTION("GOOGLETRANSLATE(J:J, ""en"", ""te"")"),"పాలిటెక్నిక్కోజెన్ ఇల్మైలుకెర్హో")</f>
        <v>పాలిటెక్నిక్కోజెన్ ఇల్మైలుకెర్హో</v>
      </c>
      <c r="L74" s="1" t="s">
        <v>1509</v>
      </c>
      <c r="M74" s="3">
        <v>26938.0</v>
      </c>
      <c r="O74" s="1" t="s">
        <v>1510</v>
      </c>
      <c r="Q74" s="1" t="s">
        <v>1511</v>
      </c>
      <c r="R74" s="1" t="s">
        <v>1512</v>
      </c>
      <c r="S74" s="1" t="s">
        <v>1513</v>
      </c>
      <c r="T74" s="1" t="s">
        <v>1514</v>
      </c>
      <c r="U74" s="1" t="s">
        <v>1515</v>
      </c>
      <c r="V74" s="1" t="s">
        <v>1516</v>
      </c>
      <c r="W74" s="1" t="s">
        <v>1517</v>
      </c>
      <c r="Y74" s="1" t="s">
        <v>1119</v>
      </c>
      <c r="AB74" s="1" t="s">
        <v>1518</v>
      </c>
      <c r="AN74" s="1" t="s">
        <v>1519</v>
      </c>
      <c r="AY74" s="1" t="s">
        <v>1520</v>
      </c>
      <c r="AZ74" s="1">
        <v>22.5</v>
      </c>
      <c r="BS74" s="1" t="s">
        <v>1521</v>
      </c>
      <c r="CZ74" s="1" t="s">
        <v>1522</v>
      </c>
      <c r="DG74" s="1">
        <v>42.0</v>
      </c>
    </row>
    <row r="75">
      <c r="A75" s="1" t="s">
        <v>1523</v>
      </c>
      <c r="B75" s="1" t="str">
        <f>IFERROR(__xludf.DUMMYFUNCTION("GOOGLETRANSLATE(A:A, ""en"", ""te"")"),"పైపర్ PA-29 పాపుూస్")</f>
        <v>పైపర్ PA-29 పాపుూస్</v>
      </c>
      <c r="C75" s="1" t="s">
        <v>1524</v>
      </c>
      <c r="D75" s="1" t="str">
        <f>IFERROR(__xludf.DUMMYFUNCTION("GOOGLETRANSLATE(C:C, ""en"", ""te"")"),"పైపర్ PA-29 పాపుస్ అనేది పైపర్ రూపొందించిన ఒక అమెరికన్ సింగిల్-ఇంజిన్ ట్రైనింగ్ మోనోప్లేన్, ఒకటి మాత్రమే నిర్మించబడింది మరియు ఈ రకం ఉత్పత్తిలోకి ప్రవేశించలేదు. [1] 1950 ల చివరలో పైపర్ ఫైబర్‌గ్లాస్ రీన్ఫోర్స్డ్ ప్లాస్టిక్ నిర్మాణంతో నిర్మించిన రెండు-సీట్డ్"&amp;" (సైడ్-బై-సైడ్) తక్కువ-వింగ్ మోనోప్లేన్ ట్రైనర్‌ను రూపొందించడం ప్రారంభించాడు. [1] వాస్తవానికి 100 హెచ్‌పి (75 కిలోవాట్ ప్రోటోటైప్, రిజిస్టర్డ్ N2900M మొదట 1962 లో ఎగిరింది, కాని ఈ రకం ఉత్పత్తిలోకి ప్రవేశించలేదు. [1] పాపుస్ ప్రోటోటైప్ 7/17/1973 నుండి 6/25/"&amp;"1987 వరకు ఓష్కోష్ వద్ద ఉన్న EAA మ్యూజియంకు ""శాశ్వత రుణం"" లో ఉంది, అది లాక్ హెవెన్కు తిరిగి వచ్చినప్పుడు. ఇది ప్రస్తుతం లాక్ హెవెన్‌లోని పైపర్ ఏవియేషన్ మ్యూజియంలో నివసిస్తోంది. [1] [1] సాధారణ లక్షణాల పనితీరు నుండి డేటా 1960 ల విమానంలో ఈ వ్యాసం ఒక స్టబ్. "&amp;"వికీపీడియా విస్తరించడం ద్వారా మీరు సహాయపడవచ్చు.")</f>
        <v>పైపర్ PA-29 పాపుస్ అనేది పైపర్ రూపొందించిన ఒక అమెరికన్ సింగిల్-ఇంజిన్ ట్రైనింగ్ మోనోప్లేన్, ఒకటి మాత్రమే నిర్మించబడింది మరియు ఈ రకం ఉత్పత్తిలోకి ప్రవేశించలేదు. [1] 1950 ల చివరలో పైపర్ ఫైబర్‌గ్లాస్ రీన్ఫోర్స్డ్ ప్లాస్టిక్ నిర్మాణంతో నిర్మించిన రెండు-సీట్డ్ (సైడ్-బై-సైడ్) తక్కువ-వింగ్ మోనోప్లేన్ ట్రైనర్‌ను రూపొందించడం ప్రారంభించాడు. [1] వాస్తవానికి 100 హెచ్‌పి (75 కిలోవాట్ ప్రోటోటైప్, రిజిస్టర్డ్ N2900M మొదట 1962 లో ఎగిరింది, కాని ఈ రకం ఉత్పత్తిలోకి ప్రవేశించలేదు. [1] పాపుస్ ప్రోటోటైప్ 7/17/1973 నుండి 6/25/1987 వరకు ఓష్కోష్ వద్ద ఉన్న EAA మ్యూజియంకు "శాశ్వత రుణం" లో ఉంది, అది లాక్ హెవెన్కు తిరిగి వచ్చినప్పుడు. ఇది ప్రస్తుతం లాక్ హెవెన్‌లోని పైపర్ ఏవియేషన్ మ్యూజియంలో నివసిస్తోంది. [1] [1] సాధారణ లక్షణాల పనితీరు నుండి డేటా 1960 ల విమానంలో ఈ వ్యాసం ఒక స్టబ్. వికీపీడియా విస్తరించడం ద్వారా మీరు సహాయపడవచ్చు.</v>
      </c>
      <c r="E75" s="1" t="s">
        <v>1525</v>
      </c>
      <c r="F75" s="1" t="str">
        <f>IFERROR(__xludf.DUMMYFUNCTION("GOOGLETRANSLATE(E:E, ""en"", ""te"")"),"సింగిల్-ఇంజిన్ ట్రైనింగ్ మోనోప్లేన్")</f>
        <v>సింగిల్-ఇంజిన్ ట్రైనింగ్ మోనోప్లేన్</v>
      </c>
      <c r="G75" s="1" t="s">
        <v>1526</v>
      </c>
      <c r="H75" s="1" t="str">
        <f>IFERROR(__xludf.DUMMYFUNCTION("GOOGLETRANSLATE(G:G, ""en"", ""te"")"),"పైపర్")</f>
        <v>పైపర్</v>
      </c>
      <c r="I75" s="2" t="s">
        <v>1527</v>
      </c>
      <c r="M75" s="1">
        <v>1962.0</v>
      </c>
      <c r="O75" s="1">
        <v>1.0</v>
      </c>
      <c r="Q75" s="1" t="s">
        <v>217</v>
      </c>
      <c r="R75" s="1" t="s">
        <v>1528</v>
      </c>
      <c r="S75" s="1" t="s">
        <v>171</v>
      </c>
      <c r="T75" s="1" t="s">
        <v>1529</v>
      </c>
      <c r="U75" s="1" t="s">
        <v>1530</v>
      </c>
      <c r="V75" s="1" t="s">
        <v>1531</v>
      </c>
      <c r="W75" s="1" t="s">
        <v>1532</v>
      </c>
      <c r="X75" s="1" t="s">
        <v>1533</v>
      </c>
      <c r="Y75" s="1" t="s">
        <v>1534</v>
      </c>
      <c r="AC75" s="1" t="s">
        <v>801</v>
      </c>
      <c r="AN75" s="1" t="s">
        <v>397</v>
      </c>
      <c r="AY75" s="1" t="s">
        <v>764</v>
      </c>
      <c r="BS75" s="1" t="s">
        <v>1535</v>
      </c>
    </row>
    <row r="76">
      <c r="A76" s="1" t="s">
        <v>1536</v>
      </c>
      <c r="B76" s="1" t="str">
        <f>IFERROR(__xludf.DUMMYFUNCTION("GOOGLETRANSLATE(A:A, ""en"", ""te"")"),"EVEKTOR EV-55 అవుట్‌బ్యాక్")</f>
        <v>EVEKTOR EV-55 అవుట్‌బ్యాక్</v>
      </c>
      <c r="C76" s="1" t="s">
        <v>1537</v>
      </c>
      <c r="D76" s="1" t="str">
        <f>IFERROR(__xludf.DUMMYFUNCTION("GOOGLETRANSLATE(C:C, ""en"", ""te"")"),"ఈప్టర్ EV-55 అవుట్‌బ్యాక్ అనేది ట్విన్-ఇంజిన్ టర్బోప్రాప్ విమానం, ఇది చెక్ రిపబ్లిక్లో ఈప్టర్-ఏరోటెక్నిక్ చేత రూపొందించబడింది మరియు నిర్మించబడింది. ప్రోటోటైప్ మొదట 24 జూన్ 2011 న ప్రయాణించింది. [2] [3] ప్రాజెక్ట్ యొక్క అభివృద్ధి మార్చి 2017 లో నిలిపివేయబడ"&amp;"ింది. 2004 లో 14 మంది ప్రయాణికులు లేదా 4000 పౌండ్లు (1800 కిలోల) సరుకును తీసుకువెళ్ళే రెండు ఇంజిన్ యుటిలిటీ విమానాలను రూపొందించడానికి మరియు నిర్మించడానికి కంపెనీ తన ప్రణాళికను ప్రకటించింది మరియు ఆకట్టుకోని క్షేత్రాల నుండి మరియు వద్ద పనిచేస్తుంది అధిక ఎత్త"&amp;"ు విమానాశ్రయాలు. మొదటి నమూనా, ఒక EV-55M (మిలిటరీ వెర్షన్), జూన్ 2011 లో కునోవిస్ విమానాశ్రయం నుండి బయలుదేరింది, కంపెనీ పైలట్ జోసెఫ్ చార్వాట్ మరియు మిలిటరీ పైలట్ మేజర్ జిరి హనా నియంత్రణల వద్ద. [3] ఇది 2012 లో 1 2.1 నుండి 2 2.2 మిలియన్ల వరకు అంచనా వేయబడింది"&amp;". [4] మొట్టమొదటి ఉత్పత్తి-ధృవీకరించే విమానం ఏప్రిల్ 2016 లో కునోవిస్ నుండి ప్రయాణించింది. [5] జూన్ 2018 లో, దాని ధర million 4 మిలియన్లు మరియు రెండు విమానాలు 2016 లో 200 గంటలతో అభివృద్ధి విమానాలను పూర్తి చేయాలి, మొత్తం 500 గంటలు. ఈక్టోర్ 2017 కోసం షెడ్యూల్"&amp;" చేసిన ధృవీకరణ ప్రక్రియను పూర్తి చేయడానికి తగినంత పెట్టుబడిని పొందాడు, దేశం యొక్క మాజీ ప్రధాన మహతీర్ బిన్ మొహమాద్ మద్దతు ఉన్న మలేషియా సంస్థ నుండి మైనారిటీ పెట్టుబడి ఉంది, కానీ పూర్తి ఉత్పత్తిని ప్రారంభించకూడదు. [1] ఈక్టోర్ యొక్క మలేషియా పెట్టుబడిదారుడితో "&amp;"""కొన్ని అనిశ్చితులు"" కారణంగా ఈ ప్రాజెక్ట్ అభివృద్ధి 16 మార్చి 2017 న నిలిపివేయబడింది. [6] డిసెంబర్ 2018 నాటికి, ఇది 2020 లో EVE-55 హైబ్రిడ్ ఎలక్ట్రిక్ ఎయిర్‌క్రాఫ్ట్ మార్పిడికి ఒక ప్రాతిపదికగా పేర్కొనబడింది, వెనుక కంపార్ట్‌మెంట్‌లో 400 kW (540 HP) జనరేట"&amp;"ర్‌ను ఒకే PT6A-21 మాత్రమే నడుపుతుంది, చాలా తక్కువ శబ్దం కోసం, ఒక 18% ఇంధన ఆదా మరియు అదే పేలోడ్ మరియు పనితీరు: 3 గంటల ఓర్పు మరియు విద్యుత్ శక్తి నుండి 40 నిమిషాలు మాత్రమే. [7] EV-55 టి-టెయిల్‌తో సాంప్రదాయ హై-వింగ్ యుటిలిటీ డిజైన్. ప్రోటోటైప్ విమానం ప్రాట్ "&amp;"&amp; విట్నీ పిటి 6 ఎ -21 టర్బోప్రాప్ ఇంజన్లు (535 షాఫ్ట్ హార్స్‌పవర్), నాలుగు-బ్లేడ్ ప్రొపెల్లర్లను నడుపుతుంది. రెక్క దాదాపు చదరపు ఫ్యూజ్‌లేజ్ పైన అమర్చబడి ఉంటుంది, ఇది ఒక వైపు ఐదు కిటికీలను కలిగి ఉంటుంది. వెనుకంజలో ఉన్న లింక్ ట్రైసైకిల్ ల్యాండింగ్ గేర్ ముక్"&amp;"కు విభాగంలోకి లేదా దిగువ ఫ్యూజ్‌లేజ్‌పై పాడ్‌లలో ఉపసంహరించుకుంటుంది. గరిష్ట క్రూయిజ్ వేగం 220 నాట్లు (గంటకు 407 కిమీ). [5] తొమ్మిది మంది ప్రయాణీకులతో, పరిధి 800nm ​​(1,480 కి.మీ), ఇది 410 మీ. మరియు 520 మీ. ఎల్ -410 లేదా వైకింగ్ ట్విన్ ఓటర్ వంటి పెద్ద టర్బ"&amp;"ోప్రాప్ యొక్క పేలోడ్-రేంజ్ అవసరం లేనప్పుడు బ్రిటెన్-నార్మన్ ద్వీపవాసి, లేదా చిన్న సెస్నా కారవాన్ సింగిల్ టర్బోప్రాప్. తక్కువ ఖరీదైన, అప్రధానమైన EV-55 పిలాటస్ పిసి -12 లేదా బీచ్‌క్రాఫ్ట్ కింగ్ ఎయిర్‌తో పోటీపడదు. . ఇది పూర్తి గ్లాస్ కాక్‌పిట్‌తో అమర్చబడి ఉం"&amp;"ది, చెక్ సంస్థ ఏవియా నాలుగు-బ్లేడ్ ప్రొపెల్లర్లను చేస్తుంది మరియు ఏరో వోడోకోడి ది ల్యాండింగ్ గేర్‌ను చేస్తుంది. [1] ఈప్టర్ నుండి డేటా. [8] పోల్చదగిన పాత్ర, కాన్ఫిగరేషన్ మరియు ERA యొక్క సాధారణ లక్షణాలు పనితీరు విమానం")</f>
        <v>ఈప్టర్ EV-55 అవుట్‌బ్యాక్ అనేది ట్విన్-ఇంజిన్ టర్బోప్రాప్ విమానం, ఇది చెక్ రిపబ్లిక్లో ఈప్టర్-ఏరోటెక్నిక్ చేత రూపొందించబడింది మరియు నిర్మించబడింది. ప్రోటోటైప్ మొదట 24 జూన్ 2011 న ప్రయాణించింది. [2] [3] ప్రాజెక్ట్ యొక్క అభివృద్ధి మార్చి 2017 లో నిలిపివేయబడింది. 2004 లో 14 మంది ప్రయాణికులు లేదా 4000 పౌండ్లు (1800 కిలోల) సరుకును తీసుకువెళ్ళే రెండు ఇంజిన్ యుటిలిటీ విమానాలను రూపొందించడానికి మరియు నిర్మించడానికి కంపెనీ తన ప్రణాళికను ప్రకటించింది మరియు ఆకట్టుకోని క్షేత్రాల నుండి మరియు వద్ద పనిచేస్తుంది అధిక ఎత్తు విమానాశ్రయాలు. మొదటి నమూనా, ఒక EV-55M (మిలిటరీ వెర్షన్), జూన్ 2011 లో కునోవిస్ విమానాశ్రయం నుండి బయలుదేరింది, కంపెనీ పైలట్ జోసెఫ్ చార్వాట్ మరియు మిలిటరీ పైలట్ మేజర్ జిరి హనా నియంత్రణల వద్ద. [3] ఇది 2012 లో 1 2.1 నుండి 2 2.2 మిలియన్ల వరకు అంచనా వేయబడింది. [4] మొట్టమొదటి ఉత్పత్తి-ధృవీకరించే విమానం ఏప్రిల్ 2016 లో కునోవిస్ నుండి ప్రయాణించింది. [5] జూన్ 2018 లో, దాని ధర million 4 మిలియన్లు మరియు రెండు విమానాలు 2016 లో 200 గంటలతో అభివృద్ధి విమానాలను పూర్తి చేయాలి, మొత్తం 500 గంటలు. ఈక్టోర్ 2017 కోసం షెడ్యూల్ చేసిన ధృవీకరణ ప్రక్రియను పూర్తి చేయడానికి తగినంత పెట్టుబడిని పొందాడు, దేశం యొక్క మాజీ ప్రధాన మహతీర్ బిన్ మొహమాద్ మద్దతు ఉన్న మలేషియా సంస్థ నుండి మైనారిటీ పెట్టుబడి ఉంది, కానీ పూర్తి ఉత్పత్తిని ప్రారంభించకూడదు. [1] ఈక్టోర్ యొక్క మలేషియా పెట్టుబడిదారుడితో "కొన్ని అనిశ్చితులు" కారణంగా ఈ ప్రాజెక్ట్ అభివృద్ధి 16 మార్చి 2017 న నిలిపివేయబడింది. [6] డిసెంబర్ 2018 నాటికి, ఇది 2020 లో EVE-55 హైబ్రిడ్ ఎలక్ట్రిక్ ఎయిర్‌క్రాఫ్ట్ మార్పిడికి ఒక ప్రాతిపదికగా పేర్కొనబడింది, వెనుక కంపార్ట్‌మెంట్‌లో 400 kW (540 HP) జనరేటర్‌ను ఒకే PT6A-21 మాత్రమే నడుపుతుంది, చాలా తక్కువ శబ్దం కోసం, ఒక 18% ఇంధన ఆదా మరియు అదే పేలోడ్ మరియు పనితీరు: 3 గంటల ఓర్పు మరియు విద్యుత్ శక్తి నుండి 40 నిమిషాలు మాత్రమే. [7] EV-55 టి-టెయిల్‌తో సాంప్రదాయ హై-వింగ్ యుటిలిటీ డిజైన్. ప్రోటోటైప్ విమానం ప్రాట్ &amp; విట్నీ పిటి 6 ఎ -21 టర్బోప్రాప్ ఇంజన్లు (535 షాఫ్ట్ హార్స్‌పవర్), నాలుగు-బ్లేడ్ ప్రొపెల్లర్లను నడుపుతుంది. రెక్క దాదాపు చదరపు ఫ్యూజ్‌లేజ్ పైన అమర్చబడి ఉంటుంది, ఇది ఒక వైపు ఐదు కిటికీలను కలిగి ఉంటుంది. వెనుకంజలో ఉన్న లింక్ ట్రైసైకిల్ ల్యాండింగ్ గేర్ ముక్కు విభాగంలోకి లేదా దిగువ ఫ్యూజ్‌లేజ్‌పై పాడ్‌లలో ఉపసంహరించుకుంటుంది. గరిష్ట క్రూయిజ్ వేగం 220 నాట్లు (గంటకు 407 కిమీ). [5] తొమ్మిది మంది ప్రయాణీకులతో, పరిధి 800nm ​​(1,480 కి.మీ), ఇది 410 మీ. మరియు 520 మీ. ఎల్ -410 లేదా వైకింగ్ ట్విన్ ఓటర్ వంటి పెద్ద టర్బోప్రాప్ యొక్క పేలోడ్-రేంజ్ అవసరం లేనప్పుడు బ్రిటెన్-నార్మన్ ద్వీపవాసి, లేదా చిన్న సెస్నా కారవాన్ సింగిల్ టర్బోప్రాప్. తక్కువ ఖరీదైన, అప్రధానమైన EV-55 పిలాటస్ పిసి -12 లేదా బీచ్‌క్రాఫ్ట్ కింగ్ ఎయిర్‌తో పోటీపడదు. . ఇది పూర్తి గ్లాస్ కాక్‌పిట్‌తో అమర్చబడి ఉంది, చెక్ సంస్థ ఏవియా నాలుగు-బ్లేడ్ ప్రొపెల్లర్లను చేస్తుంది మరియు ఏరో వోడోకోడి ది ల్యాండింగ్ గేర్‌ను చేస్తుంది. [1] ఈప్టర్ నుండి డేటా. [8] పోల్చదగిన పాత్ర, కాన్ఫిగరేషన్ మరియు ERA యొక్క సాధారణ లక్షణాలు పనితీరు విమానం</v>
      </c>
      <c r="E76" s="1" t="s">
        <v>1538</v>
      </c>
      <c r="F76" s="1" t="str">
        <f>IFERROR(__xludf.DUMMYFUNCTION("GOOGLETRANSLATE(E:E, ""en"", ""te"")"),"ట్విన్-ఇంజిన్ యుటిలిటీ విమానం")</f>
        <v>ట్విన్-ఇంజిన్ యుటిలిటీ విమానం</v>
      </c>
      <c r="G76" s="1" t="s">
        <v>1539</v>
      </c>
      <c r="H76" s="1" t="str">
        <f>IFERROR(__xludf.DUMMYFUNCTION("GOOGLETRANSLATE(G:G, ""en"", ""te"")"),"ఈప్టర్-ఏరోటెక్నిక్")</f>
        <v>ఈప్టర్-ఏరోటెక్నిక్</v>
      </c>
      <c r="I76" s="2" t="s">
        <v>1540</v>
      </c>
      <c r="M76" s="4">
        <v>40718.0</v>
      </c>
      <c r="O76" s="1" t="s">
        <v>1541</v>
      </c>
      <c r="Q76" s="1">
        <v>2.0</v>
      </c>
      <c r="R76" s="1" t="s">
        <v>1542</v>
      </c>
      <c r="S76" s="1" t="s">
        <v>1543</v>
      </c>
      <c r="T76" s="1" t="s">
        <v>1544</v>
      </c>
      <c r="V76" s="1" t="s">
        <v>1545</v>
      </c>
      <c r="X76" s="1" t="s">
        <v>1546</v>
      </c>
      <c r="Y76" s="1" t="s">
        <v>1547</v>
      </c>
      <c r="Z76" s="1" t="s">
        <v>1548</v>
      </c>
      <c r="AB76" s="1" t="s">
        <v>1549</v>
      </c>
      <c r="AC76" s="1" t="s">
        <v>1550</v>
      </c>
      <c r="AJ76" s="1" t="s">
        <v>1551</v>
      </c>
      <c r="AK76" s="1" t="s">
        <v>1552</v>
      </c>
      <c r="AN76" s="1" t="s">
        <v>1553</v>
      </c>
      <c r="AY76" s="1" t="s">
        <v>1554</v>
      </c>
      <c r="BB76" s="1" t="s">
        <v>1555</v>
      </c>
      <c r="BT76" s="1" t="s">
        <v>1556</v>
      </c>
      <c r="CF76" s="1" t="s">
        <v>1557</v>
      </c>
    </row>
    <row r="77">
      <c r="A77" s="1" t="s">
        <v>1558</v>
      </c>
      <c r="B77" s="1" t="str">
        <f>IFERROR(__xludf.DUMMYFUNCTION("GOOGLETRANSLATE(A:A, ""en"", ""te"")"),"హోర్టెన్ H.V")</f>
        <v>హోర్టెన్ H.V</v>
      </c>
      <c r="C77" s="1" t="s">
        <v>1559</v>
      </c>
      <c r="D77" s="1" t="str">
        <f>IFERROR(__xludf.DUMMYFUNCTION("GOOGLETRANSLATE(C:C, ""en"", ""te"")"),"హోర్టెన్ హెచ్.వి అనేది డెల్టా-రెక్కల, తోక-తక్కువ, జంట-ఇంజిన్ మోటారు-గ్లైడర్, ఇది 1930 ల చివరలో మరియు 1940 ల ప్రారంభంలో జర్మనీలో వాల్టర్ మరియు రీమార్ హోర్టెన్ చేత రూపొందించబడింది మరియు నిర్మించబడింది. H.V విమానం వివిధ ప్రయోగాత్మక విధుల కోసం ఉపయోగించబడింది,"&amp;" వీటిలో: వినూత్న నిర్మాణం, పనితీరు, స్థిరత్వం మరియు ఫ్లయింగ్ వింగ్ విమానాల నియంత్రణ. మొదటి H.V అన్ని మిశ్రమ పదార్థ నిర్మాణాన్ని ఉపయోగించి నిర్మించిన మొదటి విమానం. రీమార్ హోర్టెన్ జర్మనీలోని ఫినోలిక్ రెసిన్ల యొక్క ప్రధాన ఉత్పత్తిదారు ట్రోయిస్డోర్ఫ్ వద్ద డై"&amp;"నమిట్ AG తో సంబంధాన్ని పెంచుకున్నాడు. అక్కడ అతను అందుబాటులో ఉన్న వివిధ ఉత్పత్తుల గురించి మరియు వాటిని విమాన నిర్మాణాలలో ఎలా ఉపయోగించాలో తెలుసుకున్నాడు. [1] 'డైనల్' నుండి రెండు హోల్స్ డెర్ ట్యూఫెల్ రెక్కలను నిర్మించిన తరువాత, కాగితం రీన్ఫోర్స్డ్ ఫినోలిక్ ర"&amp;"ెసిన్ నుండి తయారైన ప్లాస్టిక్ మిశ్రమ పదార్థం మరియు హోర్టెన్ H.II లో ఇతర ప్లాస్టిక్ పదార్థాలను చేర్చారు, హోర్టెన్ బ్రదర్స్ తదుపరి దశను తీసుకొని పూర్తిగా నిర్మించటానికి ఒక విమానం రూపకల్పన చేసింది. డైనల్, (అండర్ క్యారేజ్, ఇంజిన్ మౌంట్స్, హై స్ట్రెంత్ ఫిట్టిం"&amp;"గులు మరియు కాక్‌పిట్ ఫ్రేమింగ్ మినహా). నిర్మాణాత్మక భాగాలు అచ్చు వేయబడ్డాయి మరియు బుషింగ్ లేకుండా భాగాలలో రంధ్రాల ద్వారా జిగురు మరియు బోల్ట్‌లను ఉపయోగించి సమావేశమయ్యాయి. ప్రముఖ అంచు డి-బాక్స్‌లు 'ట్రోనల్' (వాల్ బోర్డ్) కోర్ యొక్క ఇరువైపులా డైనల్ అతుక్కొని"&amp;" ఉన్న షీట్లను ఉపయోగించి నిర్మించబడ్డాయి, కోల్డ్ అచ్చులలో నొక్కినప్పుడు. మొదటి H.V (తరువాత మరో రెండు విమానాలు నిర్మించిన తరువాత H.Va ను తిరిగి డబ్డ్ చేయడం) రెండు 59 kW (79 HP) హిర్త్ HM 60R ఇంజన్లు ప్రత్యేకంగా గేర్‌బాక్స్‌లు లేదా ఎక్స్‌టెన్షన్ షాఫ్ట్‌లు లే"&amp;"కుండా నేరుగా చెక్కిన పషర్ ప్రొపెల్లర్లను నడుపుతున్నాయి. పైలట్ మరియు ప్రయాణీకుడు విస్తృతమైన ప్లాస్టిక్ షీట్ గ్లేజింగ్ కింద ముక్కులో సెమీ బారిన పడ్డారు. [1] H.V యొక్క అండర్ క్యారేజ్ స్థిరంగా ఉంది, కాక్‌పిట్ యొక్క నోస్‌వీల్ మరియు ఇంజిన్ల క్రింద రెండు మెయిన్‌"&amp;"వీల్స్ ఉన్నాయి, వీటిలో ఫెయిరింగ్‌లు దిశాత్మక స్థిరత్వాన్ని అందించే ఏకైక ఫిన్ ప్రాంతాన్ని ఏర్పరుస్తాయి. సాంప్రదాయిక చెక్క పదార్థాలను ఉపయోగించి మరో విమానం నిర్మించబడింది: H.VB, ఇది సెంటర్-సెక్షన్‌కు ఇరువైపులా వ్యక్తిగత పందిరి క్రింద రెండు నిటారుగా సీట్లను క"&amp;"లిగి ఉంది. మూలకాలకు వదిలివేయబడిన తరువాత, H.VB ను ఏకైక H.VC గా మార్చారు, పక్కకి ఓపెనింగ్ పందిరి కింద ఒకే నిటారుగా ఉన్న సీటుతో. H.VC ను RLM ID సంఖ్య 8-252 (తరువాత 1938-39 జంకర్స్ ట్రిమోటర్ పున ment స్థాపన కోసం JU 52/3M కోసం తిరిగి ఉపయోగించారు) మరియు అనుమితి"&amp;" హోర్టెన్ హో 252 అయితే ఇది ఆచరణలో తక్కువగా ఉపయోగించబడింది. [2] H.V (ఎ) దాని మొదటి విమానానికి టేకాఫ్ కోసం చాలా క్లుప్త కెరీర్ క్రాష్ అయ్యింది, ముక్కును తగ్గించడానికి తగినంత నియంత్రణ శక్తి లేకుండా ముక్కు భయంకరంగా పెరిగింది. వాల్టర్ హోర్టెన్, పైలట్, ఒక ఇంజిన"&amp;"్‌ను మూసివేసి, మరొకటి థొరెటల్‌ను ఇబ్బందితో మూసివేసాడు, కాని విమానం అధిక సంతతికి చెందిన ఫ్లాట్ వైఖరిలో నేలమీద మునిగిపోకుండా నిరోధించలేకపోయాడు. H.VB విజయవంతమైన వృత్తిని ఆస్వాదించింది, కాని చివరికి సోదరులు యుద్ధకాల కట్టుబాట్లను నొక్కినప్పుడు చివరికి అంశాలకు "&amp;"వదిలివేయబడింది. ఈ విమానం 1942 లో ఎగురుతూ హెచ్.విసిగా పునర్నిర్మించబడింది. చివరికి 1943 లో హెచ్.విసి ప్రమాదానికి గురైంది. రెండవ ప్రపంచ యుద్ధంలో అభివృద్ధి చేయబడిన హోర్టెన్ H.VII, హోర్టెన్ H.V. హోర్టెన్ నూర్ఫ్లోజెల్స్ నుండి డేటా [3] సాధారణ లక్షణాల పనితీరు")</f>
        <v>హోర్టెన్ హెచ్.వి అనేది డెల్టా-రెక్కల, తోక-తక్కువ, జంట-ఇంజిన్ మోటారు-గ్లైడర్, ఇది 1930 ల చివరలో మరియు 1940 ల ప్రారంభంలో జర్మనీలో వాల్టర్ మరియు రీమార్ హోర్టెన్ చేత రూపొందించబడింది మరియు నిర్మించబడింది. H.V విమానం వివిధ ప్రయోగాత్మక విధుల కోసం ఉపయోగించబడింది, వీటిలో: వినూత్న నిర్మాణం, పనితీరు, స్థిరత్వం మరియు ఫ్లయింగ్ వింగ్ విమానాల నియంత్రణ. మొదటి H.V అన్ని మిశ్రమ పదార్థ నిర్మాణాన్ని ఉపయోగించి నిర్మించిన మొదటి విమానం. రీమార్ హోర్టెన్ జర్మనీలోని ఫినోలిక్ రెసిన్ల యొక్క ప్రధాన ఉత్పత్తిదారు ట్రోయిస్డోర్ఫ్ వద్ద డైనమిట్ AG తో సంబంధాన్ని పెంచుకున్నాడు. అక్కడ అతను అందుబాటులో ఉన్న వివిధ ఉత్పత్తుల గురించి మరియు వాటిని విమాన నిర్మాణాలలో ఎలా ఉపయోగించాలో తెలుసుకున్నాడు. [1] 'డైనల్' నుండి రెండు హోల్స్ డెర్ ట్యూఫెల్ రెక్కలను నిర్మించిన తరువాత, కాగితం రీన్ఫోర్స్డ్ ఫినోలిక్ రెసిన్ నుండి తయారైన ప్లాస్టిక్ మిశ్రమ పదార్థం మరియు హోర్టెన్ H.II లో ఇతర ప్లాస్టిక్ పదార్థాలను చేర్చారు, హోర్టెన్ బ్రదర్స్ తదుపరి దశను తీసుకొని పూర్తిగా నిర్మించటానికి ఒక విమానం రూపకల్పన చేసింది. డైనల్, (అండర్ క్యారేజ్, ఇంజిన్ మౌంట్స్, హై స్ట్రెంత్ ఫిట్టింగులు మరియు కాక్‌పిట్ ఫ్రేమింగ్ మినహా). నిర్మాణాత్మక భాగాలు అచ్చు వేయబడ్డాయి మరియు బుషింగ్ లేకుండా భాగాలలో రంధ్రాల ద్వారా జిగురు మరియు బోల్ట్‌లను ఉపయోగించి సమావేశమయ్యాయి. ప్రముఖ అంచు డి-బాక్స్‌లు 'ట్రోనల్' (వాల్ బోర్డ్) కోర్ యొక్క ఇరువైపులా డైనల్ అతుక్కొని ఉన్న షీట్లను ఉపయోగించి నిర్మించబడ్డాయి, కోల్డ్ అచ్చులలో నొక్కినప్పుడు. మొదటి H.V (తరువాత మరో రెండు విమానాలు నిర్మించిన తరువాత H.Va ను తిరిగి డబ్డ్ చేయడం) రెండు 59 kW (79 HP) హిర్త్ HM 60R ఇంజన్లు ప్రత్యేకంగా గేర్‌బాక్స్‌లు లేదా ఎక్స్‌టెన్షన్ షాఫ్ట్‌లు లేకుండా నేరుగా చెక్కిన పషర్ ప్రొపెల్లర్లను నడుపుతున్నాయి. పైలట్ మరియు ప్రయాణీకుడు విస్తృతమైన ప్లాస్టిక్ షీట్ గ్లేజింగ్ కింద ముక్కులో సెమీ బారిన పడ్డారు. [1] H.V యొక్క అండర్ క్యారేజ్ స్థిరంగా ఉంది, కాక్‌పిట్ యొక్క నోస్‌వీల్ మరియు ఇంజిన్ల క్రింద రెండు మెయిన్‌వీల్స్ ఉన్నాయి, వీటిలో ఫెయిరింగ్‌లు దిశాత్మక స్థిరత్వాన్ని అందించే ఏకైక ఫిన్ ప్రాంతాన్ని ఏర్పరుస్తాయి. సాంప్రదాయిక చెక్క పదార్థాలను ఉపయోగించి మరో విమానం నిర్మించబడింది: H.VB, ఇది సెంటర్-సెక్షన్‌కు ఇరువైపులా వ్యక్తిగత పందిరి క్రింద రెండు నిటారుగా సీట్లను కలిగి ఉంది. మూలకాలకు వదిలివేయబడిన తరువాత, H.VB ను ఏకైక H.VC గా మార్చారు, పక్కకి ఓపెనింగ్ పందిరి కింద ఒకే నిటారుగా ఉన్న సీటుతో. H.VC ను RLM ID సంఖ్య 8-252 (తరువాత 1938-39 జంకర్స్ ట్రిమోటర్ పున ment స్థాపన కోసం JU 52/3M కోసం తిరిగి ఉపయోగించారు) మరియు అనుమితి హోర్టెన్ హో 252 అయితే ఇది ఆచరణలో తక్కువగా ఉపయోగించబడింది. [2] H.V (ఎ) దాని మొదటి విమానానికి టేకాఫ్ కోసం చాలా క్లుప్త కెరీర్ క్రాష్ అయ్యింది, ముక్కును తగ్గించడానికి తగినంత నియంత్రణ శక్తి లేకుండా ముక్కు భయంకరంగా పెరిగింది. వాల్టర్ హోర్టెన్, పైలట్, ఒక ఇంజిన్‌ను మూసివేసి, మరొకటి థొరెటల్‌ను ఇబ్బందితో మూసివేసాడు, కాని విమానం అధిక సంతతికి చెందిన ఫ్లాట్ వైఖరిలో నేలమీద మునిగిపోకుండా నిరోధించలేకపోయాడు. H.VB విజయవంతమైన వృత్తిని ఆస్వాదించింది, కాని చివరికి సోదరులు యుద్ధకాల కట్టుబాట్లను నొక్కినప్పుడు చివరికి అంశాలకు వదిలివేయబడింది. ఈ విమానం 1942 లో ఎగురుతూ హెచ్.విసిగా పునర్నిర్మించబడింది. చివరికి 1943 లో హెచ్.విసి ప్రమాదానికి గురైంది. రెండవ ప్రపంచ యుద్ధంలో అభివృద్ధి చేయబడిన హోర్టెన్ H.VII, హోర్టెన్ H.V. హోర్టెన్ నూర్ఫ్లోజెల్స్ నుండి డేటా [3] సాధారణ లక్షణాల పనితీరు</v>
      </c>
      <c r="E77" s="1" t="s">
        <v>1560</v>
      </c>
      <c r="F77" s="1" t="str">
        <f>IFERROR(__xludf.DUMMYFUNCTION("GOOGLETRANSLATE(E:E, ""en"", ""te"")"),"తోక-తక్కువ డెల్టా మోటర్‌గ్లైడర్")</f>
        <v>తోక-తక్కువ డెల్టా మోటర్‌గ్లైడర్</v>
      </c>
      <c r="J77" s="1" t="s">
        <v>1561</v>
      </c>
      <c r="K77" s="1" t="str">
        <f>IFERROR(__xludf.DUMMYFUNCTION("GOOGLETRANSLATE(J:J, ""en"", ""te"")"),"రీమార్ హోర్టెన్ మరియు వాల్టర్ హోర్టెన్")</f>
        <v>రీమార్ హోర్టెన్ మరియు వాల్టర్ హోర్టెన్</v>
      </c>
      <c r="L77" s="1" t="s">
        <v>1562</v>
      </c>
      <c r="M77" s="3">
        <v>13667.0</v>
      </c>
      <c r="O77" s="1">
        <v>2.0</v>
      </c>
      <c r="P77" s="1" t="s">
        <v>1004</v>
      </c>
      <c r="Q77" s="1">
        <v>2.0</v>
      </c>
      <c r="S77" s="1" t="s">
        <v>1563</v>
      </c>
      <c r="U77" s="1" t="s">
        <v>1564</v>
      </c>
      <c r="V77" s="1" t="s">
        <v>1565</v>
      </c>
      <c r="Y77" s="1" t="s">
        <v>1566</v>
      </c>
      <c r="AB77" s="1" t="s">
        <v>1567</v>
      </c>
      <c r="AJ77" s="1" t="s">
        <v>1568</v>
      </c>
      <c r="AN77" s="1" t="s">
        <v>408</v>
      </c>
      <c r="AS77" s="1" t="s">
        <v>1569</v>
      </c>
      <c r="AZ77" s="1">
        <v>6.75</v>
      </c>
      <c r="BB77" s="1" t="s">
        <v>1570</v>
      </c>
      <c r="BF77" s="1" t="s">
        <v>1571</v>
      </c>
      <c r="BT77" s="2" t="s">
        <v>1476</v>
      </c>
      <c r="BV77" s="1" t="s">
        <v>1572</v>
      </c>
      <c r="CF77" s="1" t="s">
        <v>1573</v>
      </c>
      <c r="CH77" s="1" t="s">
        <v>1574</v>
      </c>
      <c r="DH77" s="1" t="s">
        <v>1575</v>
      </c>
    </row>
    <row r="78">
      <c r="A78" s="1" t="s">
        <v>1576</v>
      </c>
      <c r="B78" s="1" t="str">
        <f>IFERROR(__xludf.DUMMYFUNCTION("GOOGLETRANSLATE(A:A, ""en"", ""te"")"),"కాడ్రాన్ సిమౌన్")</f>
        <v>కాడ్రాన్ సిమౌన్</v>
      </c>
      <c r="C78" s="1" t="s">
        <v>1577</v>
      </c>
      <c r="D78" s="1" t="str">
        <f>IFERROR(__xludf.DUMMYFUNCTION("GOOGLETRANSLATE(C:C, ""en"", ""te"")"),"కాడ్రాన్ సిమౌన్ 1930 ల ఫ్రెంచ్ నాలుగు-సీట్ల టూరింగ్ మోనోప్లేన్. దీనిని ఎయిర్ బ్లూ మెయిల్ విమానంగా ఉపయోగించారు, రికార్డ్-సెట్టింగ్ సుదూర విమానాలను ఎగరవేసింది మరియు రెండవ ప్రపంచ యుద్ధంలో ఆర్మీ డి ఎల్ ఎయిర్ చేత అనుసంధాన విమానంగా కూడా ఉపయోగించబడింది. ఈ విమానం"&amp;" తరువాత జాక్వెస్ ""స్ట్రాప్"" కరుసోమ్ చేత ప్రసిద్ధ మూనీ ""ఎం సిరీస్"" విమానానికి ప్రేరణగా ఉపయోగించబడింది. జేన్ యొక్క అన్ని ప్రపంచ విమానాల నుండి డేటా 1938 [2] సాధారణ లక్షణాలు పనితీరు సంబంధిత జాబితాలు")</f>
        <v>కాడ్రాన్ సిమౌన్ 1930 ల ఫ్రెంచ్ నాలుగు-సీట్ల టూరింగ్ మోనోప్లేన్. దీనిని ఎయిర్ బ్లూ మెయిల్ విమానంగా ఉపయోగించారు, రికార్డ్-సెట్టింగ్ సుదూర విమానాలను ఎగరవేసింది మరియు రెండవ ప్రపంచ యుద్ధంలో ఆర్మీ డి ఎల్ ఎయిర్ చేత అనుసంధాన విమానంగా కూడా ఉపయోగించబడింది. ఈ విమానం తరువాత జాక్వెస్ "స్ట్రాప్" కరుసోమ్ చేత ప్రసిద్ధ మూనీ "ఎం సిరీస్" విమానానికి ప్రేరణగా ఉపయోగించబడింది. జేన్ యొక్క అన్ని ప్రపంచ విమానాల నుండి డేటా 1938 [2] సాధారణ లక్షణాలు పనితీరు సంబంధిత జాబితాలు</v>
      </c>
      <c r="E78" s="1" t="s">
        <v>1578</v>
      </c>
      <c r="F78" s="1" t="str">
        <f>IFERROR(__xludf.DUMMYFUNCTION("GOOGLETRANSLATE(E:E, ""en"", ""te"")"),"టూరింగ్ విమానం, మెయిల్ విమానం, అనుసంధాన విమానం")</f>
        <v>టూరింగ్ విమానం, మెయిల్ విమానం, అనుసంధాన విమానం</v>
      </c>
      <c r="G78" s="1" t="s">
        <v>1579</v>
      </c>
      <c r="H78" s="1" t="str">
        <f>IFERROR(__xludf.DUMMYFUNCTION("GOOGLETRANSLATE(G:G, ""en"", ""te"")"),"కాడ్రాన్")</f>
        <v>కాడ్రాన్</v>
      </c>
      <c r="I78" s="2" t="s">
        <v>1580</v>
      </c>
      <c r="J78" s="1" t="s">
        <v>1581</v>
      </c>
      <c r="K78" s="1" t="str">
        <f>IFERROR(__xludf.DUMMYFUNCTION("GOOGLETRANSLATE(J:J, ""en"", ""te"")"),"మార్సెల్ రిఫార్డ్")</f>
        <v>మార్సెల్ రిఫార్డ్</v>
      </c>
      <c r="L78" s="1" t="s">
        <v>1582</v>
      </c>
      <c r="M78" s="1">
        <v>1934.0</v>
      </c>
      <c r="N78" s="1">
        <v>1935.0</v>
      </c>
      <c r="O78" s="1" t="s">
        <v>1583</v>
      </c>
      <c r="P78" s="1" t="s">
        <v>1004</v>
      </c>
      <c r="Q78" s="9">
        <v>44563.0</v>
      </c>
      <c r="R78" s="1" t="s">
        <v>1584</v>
      </c>
      <c r="S78" s="1" t="s">
        <v>1585</v>
      </c>
      <c r="T78" s="1" t="s">
        <v>1586</v>
      </c>
      <c r="U78" s="1" t="s">
        <v>1587</v>
      </c>
      <c r="V78" s="1" t="s">
        <v>1588</v>
      </c>
      <c r="W78" s="1" t="s">
        <v>1589</v>
      </c>
      <c r="X78" s="1" t="s">
        <v>1590</v>
      </c>
      <c r="Y78" s="1" t="s">
        <v>1591</v>
      </c>
      <c r="Z78" s="1" t="s">
        <v>1592</v>
      </c>
      <c r="AA78" s="1" t="s">
        <v>1593</v>
      </c>
      <c r="AB78" s="1" t="s">
        <v>1594</v>
      </c>
      <c r="AK78" s="1" t="s">
        <v>1595</v>
      </c>
      <c r="AR78" s="1" t="s">
        <v>1596</v>
      </c>
      <c r="AS78" s="1" t="s">
        <v>1597</v>
      </c>
      <c r="AY78" s="9">
        <v>44595.0</v>
      </c>
      <c r="BF78" s="1" t="s">
        <v>1598</v>
      </c>
      <c r="BV78" s="1" t="s">
        <v>1599</v>
      </c>
      <c r="DH78" s="1" t="s">
        <v>1600</v>
      </c>
    </row>
    <row r="79">
      <c r="A79" s="1" t="s">
        <v>1601</v>
      </c>
      <c r="B79" s="1" t="str">
        <f>IFERROR(__xludf.DUMMYFUNCTION("GOOGLETRANSLATE(A:A, ""en"", ""te"")"),"పియాగియో పే .150")</f>
        <v>పియాగియో పే .150</v>
      </c>
      <c r="C79" s="1" t="s">
        <v>1602</v>
      </c>
      <c r="D79" s="1" t="str">
        <f>IFERROR(__xludf.DUMMYFUNCTION("GOOGLETRANSLATE(C:C, ""en"", ""te"")"),"పియాగియో p.150 1950 ల ఇటాలియన్ రెండు-సీట్ల శిక్షకుడు, ఇది ఉత్తర అమెరికా టి -6 స్థానంలో ఇటాలియన్ వైమానిక దళ అవసరాన్ని తీర్చడానికి పియాజియో రూపొందించిన మరియు నిర్మించినది. P.150 ఫియట్ G.49 మరియు మాచి MB.323 లకు వ్యతిరేకంగా ఇటాలియన్ వైమానిక దళం T-6 భర్తీగా ప"&amp;"ోటీ చేయడానికి రూపొందించబడింది మరియు నిర్మించబడింది. P.150 అనేది ఆల్-మెటల్ లో-వింగ్ కాంటిలివర్ మోనోప్లేన్, ఇది వైడ్-ట్రాక్ ముడుచుకునే టెయిల్‌వీల్ ల్యాండింగ్ గేర్‌తో ఉంటుంది. పైలట్ మరియు బోధకుడు ఒక మెరుస్తున్న పందిరి కింద కూర్చున్నారు. ఇది మొదట ప్రాట్ &amp; విట"&amp;"్నీ కందిరీగ రేడియల్ ఇంజిన్ మరియు తరువాత అల్విస్ లియోనిడ్స్ ఇంజిన్ చేత శక్తిని పొందింది. ఈ విమానం ఎన్నుకోబడలేదు మరియు ఉత్పత్తికి వెళ్ళలేదు. జేన్ యొక్క ఆల్ ది వరల్డ్ విమానాల నుండి డేటా 1953-54 [2] సాధారణ లక్షణాలు పనితీరు ఆయుధాలు పోల్చదగిన పాత్ర, కాన్ఫిగరేషన"&amp;"్ మరియు ERA యొక్క విమానం")</f>
        <v>పియాగియో p.150 1950 ల ఇటాలియన్ రెండు-సీట్ల శిక్షకుడు, ఇది ఉత్తర అమెరికా టి -6 స్థానంలో ఇటాలియన్ వైమానిక దళ అవసరాన్ని తీర్చడానికి పియాజియో రూపొందించిన మరియు నిర్మించినది. P.150 ఫియట్ G.49 మరియు మాచి MB.323 లకు వ్యతిరేకంగా ఇటాలియన్ వైమానిక దళం T-6 భర్తీగా పోటీ చేయడానికి రూపొందించబడింది మరియు నిర్మించబడింది. P.150 అనేది ఆల్-మెటల్ లో-వింగ్ కాంటిలివర్ మోనోప్లేన్, ఇది వైడ్-ట్రాక్ ముడుచుకునే టెయిల్‌వీల్ ల్యాండింగ్ గేర్‌తో ఉంటుంది. పైలట్ మరియు బోధకుడు ఒక మెరుస్తున్న పందిరి కింద కూర్చున్నారు. ఇది మొదట ప్రాట్ &amp; విట్నీ కందిరీగ రేడియల్ ఇంజిన్ మరియు తరువాత అల్విస్ లియోనిడ్స్ ఇంజిన్ చేత శక్తిని పొందింది. ఈ విమానం ఎన్నుకోబడలేదు మరియు ఉత్పత్తికి వెళ్ళలేదు. జేన్ యొక్క ఆల్ ది వరల్డ్ విమానాల నుండి డేటా 1953-54 [2] సాధారణ లక్షణాలు పనితీరు ఆయుధాలు పోల్చదగిన పాత్ర, కాన్ఫిగరేషన్ మరియు ERA యొక్క విమానం</v>
      </c>
      <c r="E79" s="1" t="s">
        <v>1603</v>
      </c>
      <c r="F79" s="1" t="str">
        <f>IFERROR(__xludf.DUMMYFUNCTION("GOOGLETRANSLATE(E:E, ""en"", ""te"")"),"శిక్షణ మోనోప్లేన్")</f>
        <v>శిక్షణ మోనోప్లేన్</v>
      </c>
      <c r="G79" s="1" t="s">
        <v>1604</v>
      </c>
      <c r="H79" s="1" t="str">
        <f>IFERROR(__xludf.DUMMYFUNCTION("GOOGLETRANSLATE(G:G, ""en"", ""te"")"),"పియాగియో ఏరో")</f>
        <v>పియాగియో ఏరో</v>
      </c>
      <c r="I79" s="1" t="s">
        <v>1605</v>
      </c>
      <c r="M79" s="1">
        <v>1952.0</v>
      </c>
      <c r="O79" s="1">
        <v>1.0</v>
      </c>
      <c r="Q79" s="1">
        <v>2.0</v>
      </c>
      <c r="R79" s="1" t="s">
        <v>1606</v>
      </c>
      <c r="S79" s="1" t="s">
        <v>1607</v>
      </c>
      <c r="T79" s="1" t="s">
        <v>1608</v>
      </c>
      <c r="U79" s="1" t="s">
        <v>1609</v>
      </c>
      <c r="V79" s="1" t="s">
        <v>1610</v>
      </c>
      <c r="W79" s="1" t="s">
        <v>1611</v>
      </c>
      <c r="X79" s="1" t="s">
        <v>1612</v>
      </c>
      <c r="Y79" s="1" t="s">
        <v>1613</v>
      </c>
      <c r="Z79" s="1" t="s">
        <v>1614</v>
      </c>
      <c r="AA79" s="1" t="s">
        <v>1593</v>
      </c>
      <c r="AB79" s="1" t="s">
        <v>1615</v>
      </c>
      <c r="AD79" s="1" t="s">
        <v>1616</v>
      </c>
      <c r="AE79" s="1" t="s">
        <v>1617</v>
      </c>
      <c r="AM79" s="1" t="s">
        <v>1618</v>
      </c>
      <c r="AO79" s="1" t="s">
        <v>1619</v>
      </c>
      <c r="AP79" s="1" t="s">
        <v>1620</v>
      </c>
      <c r="AQ79" s="1">
        <v>1954.0</v>
      </c>
      <c r="AS79" s="1" t="s">
        <v>1621</v>
      </c>
      <c r="AZ79" s="1">
        <v>6.6</v>
      </c>
      <c r="BB79" s="1" t="s">
        <v>1622</v>
      </c>
      <c r="CA79" s="2" t="s">
        <v>1623</v>
      </c>
      <c r="CF79" s="1" t="s">
        <v>1624</v>
      </c>
    </row>
    <row r="80">
      <c r="A80" s="1" t="s">
        <v>1625</v>
      </c>
      <c r="B80" s="1" t="str">
        <f>IFERROR(__xludf.DUMMYFUNCTION("GOOGLETRANSLATE(A:A, ""en"", ""te"")"),"AEA రెడ్ వింగ్")</f>
        <v>AEA రెడ్ వింగ్</v>
      </c>
      <c r="C80" s="1" t="s">
        <v>1626</v>
      </c>
      <c r="D80" s="1" t="str">
        <f>IFERROR(__xludf.DUMMYFUNCTION("GOOGLETRANSLATE(C:C, ""en"", ""te"")"),"రెడ్ వింగ్ (లేదా ఏరోడ్రోమ్ #1) థామస్ సెల్ఫ్‌రిడ్జ్ రూపొందించిన ప్రారంభ విమానం మరియు 1908 లో వైమానిక ప్రయోగ సంఘం నిర్మించింది. దీనికి దాని పట్టు రెక్కల యొక్క ప్రకాశవంతమైన ఎరుపు రంగు కోసం పేరు పెట్టబడింది - ఫోటోగ్రాఫిక్ పదార్థాలతో ఉత్తమ ఫలితాన్ని సాధించడాని"&amp;"కి ఎంపిక చేయబడింది మరియు రోజు యొక్క పద్ధతులు. మార్చి 12, 1908 న, ఫ్రెడెరిక్ డబ్ల్యూ. బాల్డ్విన్ న్యూయార్క్‌లోని హమ్మోండ్‌స్పోర్ట్ సమీపంలో ఉన్న స్తంభింపచేసిన కీవుకా సరస్సు నుండి విమానాన్ని పైలట్ చేశాడు, అమెరికాలో శక్తితో కూడిన విమాన విమాన విమాన విమాన విమాన"&amp;" విమాన విమాన విమాన విమాన ప్రదర్శన మరియు కెనడియన్ పైలట్ చేత మొదటి విమానంలో ఇది మొదటి బహిరంగ ప్రదర్శన. [1 ] సమకాలీన ఖాతాలు ఈ విమానాన్ని ""అమెరికాలో ఎయిర్-ఎయిర్ కార్ల కంటే మొదటి పబ్లిక్ ట్రిప్"" గా అభివర్ణించాయి. ""వ్యూస్ ఆఫ్ ఎ ఎక్స్‌పర్ట్"" అనే నివేదికలు ప్"&amp;"రొఫెసర్ అలెగ్జాండర్ గ్రాహం బెల్ యొక్క కొత్త యంత్రం, రెడ్ వింగ్, లెఫ్టినెంట్ సెల్ఫ్‌రిడ్జ్ ప్రణాళికల నుండి నిర్మించబడిందని ""న్యూయార్క్‌లోని హమ్మోండ్‌స్పోర్ట్, హమ్మోండ్‌స్పోర్ట్, విమానంలో విమానంలో విమానంలో ఆచరణీయమని తేలింది, 12 మార్చి 1908 ఎఫ్. డబ్ల్యూ. బా"&amp;"ల్డ్విన్, దాని నిర్మాణానికి బాధ్యత వహించే ఇంజనీర్. ""[1] విమానం 319 అడుగుల (97 మీ) ను 20 అడుగుల (6 మీ) ఎత్తులో కవర్ చేసింది. ఇది ఒక విమానం లేదా పైలట్ చేత పొడవైన ""మొదటి విమాన"" అని చెప్పబడింది. మార్చి 17 న బాల్డ్విన్ టేకాఫ్ తర్వాత 20 సెకన్ల తరువాత క్రాష్ "&amp;"అయ్యే ముందు, కీకా సరస్సు యొక్క మంచు నుండి రెండవ విమానంలో ప్రయత్నించాడు. [2] తోక యొక్క కొంత భాగం మార్గం ఇచ్చింది, పరీక్షను ముగిసింది. రెడ్ వింగ్ మరమ్మత్తుకు మించి దెబ్బతింది. సాధారణ లక్షణాలు పనితీరు సంబంధిత జాబితాలు")</f>
        <v>రెడ్ వింగ్ (లేదా ఏరోడ్రోమ్ #1) థామస్ సెల్ఫ్‌రిడ్జ్ రూపొందించిన ప్రారంభ విమానం మరియు 1908 లో వైమానిక ప్రయోగ సంఘం నిర్మించింది. దీనికి దాని పట్టు రెక్కల యొక్క ప్రకాశవంతమైన ఎరుపు రంగు కోసం పేరు పెట్టబడింది - ఫోటోగ్రాఫిక్ పదార్థాలతో ఉత్తమ ఫలితాన్ని సాధించడానికి ఎంపిక చేయబడింది మరియు రోజు యొక్క పద్ధతులు. మార్చి 12, 1908 న, ఫ్రెడెరిక్ డబ్ల్యూ. బాల్డ్విన్ న్యూయార్క్‌లోని హమ్మోండ్‌స్పోర్ట్ సమీపంలో ఉన్న స్తంభింపచేసిన కీవుకా సరస్సు నుండి విమానాన్ని పైలట్ చేశాడు, అమెరికాలో శక్తితో కూడిన విమాన విమాన విమాన విమాన విమాన విమాన విమాన విమాన విమాన ప్రదర్శన మరియు కెనడియన్ పైలట్ చేత మొదటి విమానంలో ఇది మొదటి బహిరంగ ప్రదర్శన. [1 ] సమకాలీన ఖాతాలు ఈ విమానాన్ని "అమెరికాలో ఎయిర్-ఎయిర్ కార్ల కంటే మొదటి పబ్లిక్ ట్రిప్" గా అభివర్ణించాయి. "వ్యూస్ ఆఫ్ ఎ ఎక్స్‌పర్ట్" అనే నివేదికలు ప్రొఫెసర్ అలెగ్జాండర్ గ్రాహం బెల్ యొక్క కొత్త యంత్రం, రెడ్ వింగ్, లెఫ్టినెంట్ సెల్ఫ్‌రిడ్జ్ ప్రణాళికల నుండి నిర్మించబడిందని "న్యూయార్క్‌లోని హమ్మోండ్‌స్పోర్ట్, హమ్మోండ్‌స్పోర్ట్, విమానంలో విమానంలో విమానంలో ఆచరణీయమని తేలింది, 12 మార్చి 1908 ఎఫ్. డబ్ల్యూ. బాల్డ్విన్, దాని నిర్మాణానికి బాధ్యత వహించే ఇంజనీర్. "[1] విమానం 319 అడుగుల (97 మీ) ను 20 అడుగుల (6 మీ) ఎత్తులో కవర్ చేసింది. ఇది ఒక విమానం లేదా పైలట్ చేత పొడవైన "మొదటి విమాన" అని చెప్పబడింది. మార్చి 17 న బాల్డ్విన్ టేకాఫ్ తర్వాత 20 సెకన్ల తరువాత క్రాష్ అయ్యే ముందు, కీకా సరస్సు యొక్క మంచు నుండి రెండవ విమానంలో ప్రయత్నించాడు. [2] తోక యొక్క కొంత భాగం మార్గం ఇచ్చింది, పరీక్షను ముగిసింది. రెడ్ వింగ్ మరమ్మత్తుకు మించి దెబ్బతింది. సాధారణ లక్షణాలు పనితీరు సంబంధిత జాబితాలు</v>
      </c>
      <c r="E80" s="1" t="s">
        <v>1627</v>
      </c>
      <c r="F80" s="1" t="str">
        <f>IFERROR(__xludf.DUMMYFUNCTION("GOOGLETRANSLATE(E:E, ""en"", ""te"")"),"ప్రారంభ ప్రయోగాత్మక విమానం")</f>
        <v>ప్రారంభ ప్రయోగాత్మక విమానం</v>
      </c>
      <c r="G80" s="1" t="s">
        <v>1628</v>
      </c>
      <c r="H80" s="1" t="str">
        <f>IFERROR(__xludf.DUMMYFUNCTION("GOOGLETRANSLATE(G:G, ""en"", ""te"")"),"వైమానిక ప్రయోగ సంఘం")</f>
        <v>వైమానిక ప్రయోగ సంఘం</v>
      </c>
      <c r="I80" s="1" t="s">
        <v>1629</v>
      </c>
      <c r="J80" s="1" t="s">
        <v>1630</v>
      </c>
      <c r="K80" s="1" t="str">
        <f>IFERROR(__xludf.DUMMYFUNCTION("GOOGLETRANSLATE(J:J, ""en"", ""te"")"),"థామస్ సెల్ఫ్‌రిడ్జ్")</f>
        <v>థామస్ సెల్ఫ్‌రిడ్జ్</v>
      </c>
      <c r="L80" s="1" t="s">
        <v>1631</v>
      </c>
      <c r="M80" s="4">
        <v>2994.0</v>
      </c>
      <c r="Q80" s="1">
        <v>1.0</v>
      </c>
      <c r="R80" s="1" t="s">
        <v>1632</v>
      </c>
      <c r="S80" s="1" t="s">
        <v>1633</v>
      </c>
      <c r="X80" s="1" t="s">
        <v>1634</v>
      </c>
      <c r="Z80" s="1" t="s">
        <v>1635</v>
      </c>
      <c r="AB80" s="1" t="s">
        <v>1636</v>
      </c>
      <c r="AC80" s="1" t="s">
        <v>1637</v>
      </c>
      <c r="AD80" s="1" t="s">
        <v>1628</v>
      </c>
    </row>
    <row r="81">
      <c r="A81" s="1" t="s">
        <v>1638</v>
      </c>
      <c r="B81" s="1" t="str">
        <f>IFERROR(__xludf.DUMMYFUNCTION("GOOGLETRANSLATE(A:A, ""en"", ""te"")"),"రంప్లర్ 6 బి")</f>
        <v>రంప్లర్ 6 బి</v>
      </c>
      <c r="C81" s="1" t="s">
        <v>1639</v>
      </c>
      <c r="D81" s="1" t="str">
        <f>IFERROR(__xludf.DUMMYFUNCTION("GOOGLETRANSLATE(C:C, ""en"", ""te"")"),"రంప్‌లర్ 6 బి ఒక జర్మన్ సింగిల్-ఇంజిన్ ఫ్లోట్‌ప్లేన్ ఫైటర్, ఇది బిప్‌లేన్ వింగ్ నిర్మాణంతో, రంప్లర్ ఫ్లూగ్జ్యూగ్వెర్కే, బెర్లిన్ జోహన్నిస్తాల్‌లో రూపొందించబడింది మరియు నిర్మించబడింది మరియు 1916 లో పరిచయం చేయబడింది. రంప్లర్ 6 బి దాని సమకాలీనుల మాదిరిగానే అ"&amp;"ల్బాట్రోస్ W.4 మరియు హాన్సా-బ్రాండెన్‌బర్గ్ W.9, ఇది ఇప్పటికే ఉన్న ల్యాండ్‌ప్లేన్ డిజైన్ యొక్క అనుసరణ. రంప్లర్ విషయంలో కొత్త ఫ్లోట్ ప్లేన్ ఫైటర్ సంస్థ యొక్క రెండు-సీట్ల C.I నిఘా విమానం ఆధారంగా రూపొందించబడింది. సవరణలలో రెక్కలకు ఫార్వర్డ్ స్టాగర్ జోడించడం, "&amp;"రెండవ (పరిశీలకుడి) కాక్‌పిట్‌ను తొలగించడం మరియు ఫ్లోట్‌ల చేరిక వలన కలిగే సైడ్ ప్రాంతాన్ని ఆఫ్‌సెట్ చేయడానికి పెద్ద చుక్కాని అమర్చడం వంటివి ఉన్నాయి. ఉత్పత్తి విమానంలో, క్షితిజ సమాంతర తోక ఉపరితలాల వైశాల్యం కూడా కొద్దిగా తగ్గింది. ఈ ఆయుధంలో స్థిరమైన, ఫార్వర్"&amp;"డ్-ఫైరింగ్ 7.92 మిమీ (.312 అంగుళాలు) LMG 08/15 ""స్పాండౌ"" మెషిన్ గన్ ఇంజిన్ బ్లాక్ యొక్క పోర్ట్ వైపు అమర్చబడి ఉంటుంది. ఫైటర్ యొక్క ప్రారంభ వెర్షన్ 6 బి 1. వీటిలో మొత్తం 39 ఉత్పత్తి చేయబడ్డాయి, మే 1917 చివరి నాటికి ఈ సంఖ్యలో ఒకటి తప్పనిసరి. ప్రాథమిక డిజైన"&amp;"్ యొక్క కొత్త వెర్షన్ 6 బి 2, అక్టోబర్ 1917 లో ప్రవేశపెట్టబడింది. ఈ విమానాలు మెర్సిడెస్ డి. III ఇంజిన్, అయితే అవి C.IV పై ఆధారపడి ఉన్నాయి, పెద్ద కొలతలు మరియు మరింత గుండ్రని క్షితిజ సమాంతర తోక ఉపరితలాలు ఉన్నాయి. పనితీరు తగ్గినప్పటికీ, ఈ రకమైన 49 అక్టోబర్ 1"&amp;"917 మరియు జనవరి 1918 మధ్య పంపిణీ చేయబడ్డాయి, ఈ సమయంలో మిగిలిన 6 బి 1 కూడా ఫ్యాక్టరీని విడిచిపెట్టింది. రంప్లర్ 6B లు ఎక్కువగా ఓస్టెండ్ మరియు జీబ్రూగ్ వద్ద జర్మన్ సీప్లేన్ స్థావరాలలో పనిచేస్తున్నాయి. కొందరు రష్యన్‌లతో పోరాడటానికి నల్ల సముద్రం ప్రాంతానికి ప"&amp;"ంపబడ్డారు. నల్ల సముద్రం మీద వర్నాకు సమీపంలో ఉన్న జర్మన్ నావల్ ఎయిర్ స్టేషన్ పెయినెర్డ్జిక్ వద్ద ఉన్న రెండు 6 బి 1 నావికా యోధులను జూన్ 1918 లో బల్గేరియన్ నావికాదళానికి బదిలీ చేశారు. మైన్ స్వీపింగ్ కార్యకలాపాలలో యుద్ధం తరువాత వీటిని ఉపయోగించారు. 1920 లో, అవ"&amp;"ి శాంతి ఒప్పందం యొక్క నిబంధనలకు అనుగుణంగా నాశనం చేయబడ్డాయి. [1] ఫిబ్రవరి 1918 లో, ఫిన్నిష్ వైట్ ఆర్మీ జర్మనీ నుండి ఒక రంప్లర్ మరియు ఏడు ఇతర విమానాలను ఆదేశించింది. అక్టోబర్ 1919 లో జరిగిన ప్రమాదంలో ఈ విమానం ధ్వంసమైంది. మరో రంప్లర్ విమానాన్ని 1918 లో టాలిన్"&amp;" లోని జర్మన్ల నుండి కొనుగోలు చేశారు మరియు దీనిని ఏడు సంవత్సరాలు ఉపయోగించారు. హాలిన్‌పోర్టి ఏవియేషన్ మ్యూజియంలో ఒక రంప్లర్ నిల్వ ఉంది. ఫైటర్స్ నుండి డేటా: దాడి మరియు శిక్షణా విమానం 1914-19, [2] రాండ్ మెక్‌నాలీ ఎన్సైక్లోపీడియా ఆఫ్ మిలిటరీ ఎయిర్క్రాఫ్ట్, 191"&amp;"4-1980 [3] సాధారణ లక్షణాలు పనితీరు ఆర్మెంట్ విమానం పోల్చదగిన పాత్ర, కాన్ఫిగరేషన్ మరియు యుగం సంబంధిత జాబితాలు")</f>
        <v>రంప్‌లర్ 6 బి ఒక జర్మన్ సింగిల్-ఇంజిన్ ఫ్లోట్‌ప్లేన్ ఫైటర్, ఇది బిప్‌లేన్ వింగ్ నిర్మాణంతో, రంప్లర్ ఫ్లూగ్జ్యూగ్వెర్కే, బెర్లిన్ జోహన్నిస్తాల్‌లో రూపొందించబడింది మరియు నిర్మించబడింది మరియు 1916 లో పరిచయం చేయబడింది. రంప్లర్ 6 బి దాని సమకాలీనుల మాదిరిగానే అల్బాట్రోస్ W.4 మరియు హాన్సా-బ్రాండెన్‌బర్గ్ W.9, ఇది ఇప్పటికే ఉన్న ల్యాండ్‌ప్లేన్ డిజైన్ యొక్క అనుసరణ. రంప్లర్ విషయంలో కొత్త ఫ్లోట్ ప్లేన్ ఫైటర్ సంస్థ యొక్క రెండు-సీట్ల C.I నిఘా విమానం ఆధారంగా రూపొందించబడింది. సవరణలలో రెక్కలకు ఫార్వర్డ్ స్టాగర్ జోడించడం, రెండవ (పరిశీలకుడి) కాక్‌పిట్‌ను తొలగించడం మరియు ఫ్లోట్‌ల చేరిక వలన కలిగే సైడ్ ప్రాంతాన్ని ఆఫ్‌సెట్ చేయడానికి పెద్ద చుక్కాని అమర్చడం వంటివి ఉన్నాయి. ఉత్పత్తి విమానంలో, క్షితిజ సమాంతర తోక ఉపరితలాల వైశాల్యం కూడా కొద్దిగా తగ్గింది. ఈ ఆయుధంలో స్థిరమైన, ఫార్వర్డ్-ఫైరింగ్ 7.92 మిమీ (.312 అంగుళాలు) LMG 08/15 "స్పాండౌ" మెషిన్ గన్ ఇంజిన్ బ్లాక్ యొక్క పోర్ట్ వైపు అమర్చబడి ఉంటుంది. ఫైటర్ యొక్క ప్రారంభ వెర్షన్ 6 బి 1. వీటిలో మొత్తం 39 ఉత్పత్తి చేయబడ్డాయి, మే 1917 చివరి నాటికి ఈ సంఖ్యలో ఒకటి తప్పనిసరి. ప్రాథమిక డిజైన్ యొక్క కొత్త వెర్షన్ 6 బి 2, అక్టోబర్ 1917 లో ప్రవేశపెట్టబడింది. ఈ విమానాలు మెర్సిడెస్ డి. III ఇంజిన్, అయితే అవి C.IV పై ఆధారపడి ఉన్నాయి, పెద్ద కొలతలు మరియు మరింత గుండ్రని క్షితిజ సమాంతర తోక ఉపరితలాలు ఉన్నాయి. పనితీరు తగ్గినప్పటికీ, ఈ రకమైన 49 అక్టోబర్ 1917 మరియు జనవరి 1918 మధ్య పంపిణీ చేయబడ్డాయి, ఈ సమయంలో మిగిలిన 6 బి 1 కూడా ఫ్యాక్టరీని విడిచిపెట్టింది. రంప్లర్ 6B లు ఎక్కువగా ఓస్టెండ్ మరియు జీబ్రూగ్ వద్ద జర్మన్ సీప్లేన్ స్థావరాలలో పనిచేస్తున్నాయి. కొందరు రష్యన్‌లతో పోరాడటానికి నల్ల సముద్రం ప్రాంతానికి పంపబడ్డారు. నల్ల సముద్రం మీద వర్నాకు సమీపంలో ఉన్న జర్మన్ నావల్ ఎయిర్ స్టేషన్ పెయినెర్డ్జిక్ వద్ద ఉన్న రెండు 6 బి 1 నావికా యోధులను జూన్ 1918 లో బల్గేరియన్ నావికాదళానికి బదిలీ చేశారు. మైన్ స్వీపింగ్ కార్యకలాపాలలో యుద్ధం తరువాత వీటిని ఉపయోగించారు. 1920 లో, అవి శాంతి ఒప్పందం యొక్క నిబంధనలకు అనుగుణంగా నాశనం చేయబడ్డాయి. [1] ఫిబ్రవరి 1918 లో, ఫిన్నిష్ వైట్ ఆర్మీ జర్మనీ నుండి ఒక రంప్లర్ మరియు ఏడు ఇతర విమానాలను ఆదేశించింది. అక్టోబర్ 1919 లో జరిగిన ప్రమాదంలో ఈ విమానం ధ్వంసమైంది. మరో రంప్లర్ విమానాన్ని 1918 లో టాలిన్ లోని జర్మన్ల నుండి కొనుగోలు చేశారు మరియు దీనిని ఏడు సంవత్సరాలు ఉపయోగించారు. హాలిన్‌పోర్టి ఏవియేషన్ మ్యూజియంలో ఒక రంప్లర్ నిల్వ ఉంది. ఫైటర్స్ నుండి డేటా: దాడి మరియు శిక్షణా విమానం 1914-19, [2] రాండ్ మెక్‌నాలీ ఎన్సైక్లోపీడియా ఆఫ్ మిలిటరీ ఎయిర్క్రాఫ్ట్, 1914-1980 [3] సాధారణ లక్షణాలు పనితీరు ఆర్మెంట్ విమానం పోల్చదగిన పాత్ర, కాన్ఫిగరేషన్ మరియు యుగం సంబంధిత జాబితాలు</v>
      </c>
      <c r="E81" s="1" t="s">
        <v>1640</v>
      </c>
      <c r="F81" s="1" t="str">
        <f>IFERROR(__xludf.DUMMYFUNCTION("GOOGLETRANSLATE(E:E, ""en"", ""te"")"),"ఫ్లోట్‌ప్లేన్ ఫైటర్")</f>
        <v>ఫ్లోట్‌ప్లేన్ ఫైటర్</v>
      </c>
      <c r="G81" s="1" t="s">
        <v>1641</v>
      </c>
      <c r="H81" s="1" t="str">
        <f>IFERROR(__xludf.DUMMYFUNCTION("GOOGLETRANSLATE(G:G, ""en"", ""te"")"),"రంప్లర్ ఫ్లగ్జీగ్వెర్కే")</f>
        <v>రంప్లర్ ఫ్లగ్జీగ్వెర్కే</v>
      </c>
      <c r="I81" s="1" t="s">
        <v>1642</v>
      </c>
      <c r="M81" s="1">
        <v>1916.0</v>
      </c>
      <c r="N81" s="1">
        <v>1916.0</v>
      </c>
      <c r="O81" s="1">
        <v>88.0</v>
      </c>
      <c r="Q81" s="1">
        <v>1.0</v>
      </c>
      <c r="R81" s="1" t="s">
        <v>1643</v>
      </c>
      <c r="S81" s="1" t="s">
        <v>1644</v>
      </c>
      <c r="T81" s="1" t="s">
        <v>197</v>
      </c>
      <c r="U81" s="1" t="s">
        <v>1564</v>
      </c>
      <c r="X81" s="1" t="s">
        <v>1645</v>
      </c>
      <c r="Y81" s="1" t="s">
        <v>1646</v>
      </c>
      <c r="AA81" s="1" t="s">
        <v>1647</v>
      </c>
      <c r="AB81" s="1" t="s">
        <v>1648</v>
      </c>
      <c r="AF81" s="1" t="s">
        <v>1649</v>
      </c>
      <c r="AG81" s="1" t="s">
        <v>1650</v>
      </c>
      <c r="AJ81" s="1" t="s">
        <v>1651</v>
      </c>
      <c r="AK81" s="1" t="s">
        <v>1259</v>
      </c>
      <c r="AM81" s="1" t="s">
        <v>1652</v>
      </c>
      <c r="AO81" s="1" t="s">
        <v>443</v>
      </c>
      <c r="AQ81" s="1" t="s">
        <v>1653</v>
      </c>
      <c r="AR81" s="1" t="s">
        <v>1654</v>
      </c>
      <c r="AU81" s="2" t="s">
        <v>1655</v>
      </c>
      <c r="AV81" s="1" t="s">
        <v>1656</v>
      </c>
      <c r="AW81" s="1" t="s">
        <v>1657</v>
      </c>
      <c r="BS81" s="1" t="s">
        <v>1658</v>
      </c>
      <c r="CA81" s="2" t="s">
        <v>1655</v>
      </c>
      <c r="DC81" s="1" t="s">
        <v>1659</v>
      </c>
    </row>
    <row r="82">
      <c r="A82" s="1" t="s">
        <v>1660</v>
      </c>
      <c r="B82" s="1" t="str">
        <f>IFERROR(__xludf.DUMMYFUNCTION("GOOGLETRANSLATE(A:A, ""en"", ""te"")"),"బెల్ ఎక్స్‌ఎఫ్ఎల్ ఎయిరాబోనిటా")</f>
        <v>బెల్ ఎక్స్‌ఎఫ్ఎల్ ఎయిరాబోనిటా</v>
      </c>
      <c r="C82" s="1" t="s">
        <v>1661</v>
      </c>
      <c r="D82" s="1" t="str">
        <f>IFERROR(__xludf.DUMMYFUNCTION("GOOGLETRANSLATE(C:C, ""en"", ""te"")"),"బెల్ ఎక్స్‌ఎఫ్ఎల్ ఎరాబోనిటా అనేది న్యూయార్క్‌లోని బెల్ ఎయిర్‌క్రాఫ్ట్ కార్పొరేషన్ ఆఫ్ బఫెలో చేత అమెరికా నేవీ కోసం అభివృద్ధి చేసిన ప్రయోగాత్మక క్యారియర్-ఆధారిత ఇంటర్‌కపెటర్ విమానం. ఇది యు.ఎస్. ఆర్మీ ఎయిర్ కార్ప్స్ యొక్క భూ-ఆధారిత పి -39 ఎయిరాకోబ్రా యొక్క స"&amp;"మాంతర అభివృద్ధికి సమానంగా ఉంది, ఇది ప్రధానంగా పి -39 యొక్క ట్రైసైకిల్ గేర్ స్థానంలో టెయిల్‌వీల్ అండర్ క్యారేజీని ఉపయోగించడంలో భిన్నంగా ఉంటుంది. ఒక నమూనా మాత్రమే నిర్మించబడింది. XFL-1 (బెల్ మోడల్ 5) ఒకే 1,150 హెచ్‌పి (858 కిలోవాట్ 10.38 అడుగులు (3.16 మీ) ప"&amp;"ొడిగింపు షాఫ్ట్. ఈ విమానం ఒకే 37 మిమీ (1.46 అంగుళాలు) ఓల్డ్‌స్మొబైల్ టి 9 ఫిరంగికి నిబంధనలను కలిగి ఉంది, వీటిని .50 లో (12.7 మిమీ) బ్రౌనింగ్ M2/ప్రొపెల్లర్ షాఫ్ట్ ద్వారా మెషిన్ గన్ కాల్పులు మరియు రెండు .30 (7.62 మిమీ) మెషిన్ ఫ్యూజ్‌లేజ్ ముక్కులో తుపాకులు."&amp;" ఇది మొదట 13 మే 1940 న ప్రయాణించింది. [1] P-39 ఆధారంగా, XFL-1 సాంప్రదాయిక తోక-చక్రాల అండర్ క్యారేజీని ఉపయోగించుకుంది మరియు శీతలకరణి రేడియేటర్లను వింగ్ సెంటర్ విభాగంలో కాకుండా రెక్కల క్రింద ఫెయిరింగ్స్‌లో బాహ్యంగా ఉంచారు. అల్లిసన్ ఇంజిన్ నేవీ చేత ప్రయత్నిం"&amp;"చిన మొదటి రకం, మరియు XP-39 కు అమర్చిన టర్బోసూపర్‌చార్జర్ లేదు. [N 1] [1] జనవరి 1938 లో, యు.ఎస్. నేవీ లైట్ క్యారియర్ కోసం ఒక స్పెసిఫికేషన్‌ను జారీ చేసింది- వాడుకలో లేని బైప్‌లాన్‌లను భర్తీ చేయడానికి ఆధారిత ఫైటర్. 11 ఏప్రిల్ 1938 న, బెల్, బ్రూస్టర్, కర్టిస్"&amp;", గ్రుమ్మన్ మరియు వోట్-సికోర్క్సీ ప్రతిపాదనలను సమర్పించారు, కాని మూడు మాత్రమే ఒప్పందాలు అందుకున్నాయి. వారిలో ఇద్దరికి 30 జూన్ 1938 న ఒక ప్రోటోటైప్ కోసం కాంట్రాక్టులు ఇవ్వబడ్డాయి; ఇవి గ్రుమ్మన్ XF5F-1 స్కైరాకెట్ మరియు వోట్ XF4U-1 కోర్సెయిర్ కోసం. నవంబర్ 8 "&amp;"న సంతకం చేసిన మూడవ ఒప్పందం, ఒక XFL-1 ఎరాబోనిటా కోసం బెల్ విమానానికి వెళ్ళింది. ఈ మూడు విమానాలు 1940 లో తమ మొదటి విమానంలో ఉన్నాయి: ఏప్రిల్ 1 న XF5F-1, 13 మేలో XFL-1 మరియు మే 29 న XF4U-1. అల్లిసన్ ఇంజిన్‌తో ఇబ్బందులు మరియు విమానం యొక్క సమతుల్యతతో సమస్యల కార"&amp;"ణంగా తదుపరి పరీక్షలు సుదీర్ఘంగా ఉన్నాయి. అధికారిక మూల్యాంకనం జూలై 1940 లో ప్రారంభమైంది, కాని ప్రధాన ల్యాండింగ్ గేర్ సమస్యల కారణంగా XFL-1 క్యారియర్ కార్యకలాపాల కోసం ధృవీకరించబడలేదు. ఈ నమూనా డిసెంబర్ 1940 లో మార్పుల కోసం బెల్ కు తిరిగి ఇవ్వబడింది మరియు కొలం"&amp;"బియా జిల్లాలోని నావల్ ఎయిర్ స్టేషన్ అనాకోస్టియాలో ఫిబ్రవరి 27, 1941 న నేవీకి తిరిగి వచ్చింది. పరీక్ష ఫలితాల ఆధారంగా, విమానం యొక్క ఉత్పత్తిని ఆర్డర్ చేయకూడదని నేవీ నిర్ణయించింది. ఫిబ్రవరి 1942 లో, XFL-1 ను మేరీల్యాండ్‌లోని నావల్ ఎయిర్ స్టేషన్ పటుక్సెంట్ నద"&amp;"ిలోని విమాన ఆయుధ విభాగానికి బదిలీ చేశారు. ఇది తరువాత గ్రౌన్దేడ్ చేయబడింది, ఆయుధ పరీక్షల కోసం ఉపయోగించబడింది మరియు తరువాత నాశనం చేయబడింది. చాలా సంవత్సరాలుగా దాని అవశేషాలు నాస్ పటుక్సెంట్ నది వద్ద డంప్ వద్ద కనిపించాయి. [2] [3] తిరస్కరణకు మరింత కారణం వలె, ఆ "&amp;"యుగంలో నేవీ యొక్క స్థానం ఏమిటంటే, దాని విమానాలన్నీ ఎయిర్-కూల్డ్ ఇంజిన్లను ఉపయోగించాలి (అల్లిసన్ ద్రవ-కూల్డ్ అయితే). ఇది నిరాధారమైన ulation హాగానాలు కనిపిస్తుంది. యు.ఎస్. నేవీ ""ఎయిర్-కూల్డ్ ఇంజిన్‌పై పనితీరులో పదార్థాల పెరుగుదలను చూపించగలిగితే ద్రవ-శీతల ఇ"&amp;"ంజిన్ ఇన్‌స్టాలేషన్‌ను పరిగణనలోకి తీసుకుంటుంది."" [4] అదనంగా, అల్లిసన్ ఇంజిన్‌కు సింగిల్-స్పీడ్ సూపర్ఛార్జర్ మాత్రమే ఉంది. పర్యవసానంగా, దాని ఎత్తు పనితీరు గ్రుమ్మన్ ఎఫ్ 4 ఎఫ్ వైల్డ్‌క్యాట్ వంటి కాలంలోని ఇతర నావికాదళ యోధుల కంటే చాలా తక్కువ. . [సైటేషన్ అవసర"&amp;"ం] నుండి డేటా సాధారణ లక్షణాలు పనితీరు ఆయుధ సంబంధిత అభివృద్ధి మీడియా వికీమీడియా కామన్స్ వద్ద బెల్ ఎక్స్ఎఫ్ఎల్ ఎరాబోనిటాకు సంబంధించినది")</f>
        <v>బెల్ ఎక్స్‌ఎఫ్ఎల్ ఎరాబోనిటా అనేది న్యూయార్క్‌లోని బెల్ ఎయిర్‌క్రాఫ్ట్ కార్పొరేషన్ ఆఫ్ బఫెలో చేత అమెరికా నేవీ కోసం అభివృద్ధి చేసిన ప్రయోగాత్మక క్యారియర్-ఆధారిత ఇంటర్‌కపెటర్ విమానం. ఇది యు.ఎస్. ఆర్మీ ఎయిర్ కార్ప్స్ యొక్క భూ-ఆధారిత పి -39 ఎయిరాకోబ్రా యొక్క సమాంతర అభివృద్ధికి సమానంగా ఉంది, ఇది ప్రధానంగా పి -39 యొక్క ట్రైసైకిల్ గేర్ స్థానంలో టెయిల్‌వీల్ అండర్ క్యారేజీని ఉపయోగించడంలో భిన్నంగా ఉంటుంది. ఒక నమూనా మాత్రమే నిర్మించబడింది. XFL-1 (బెల్ మోడల్ 5) ఒకే 1,150 హెచ్‌పి (858 కిలోవాట్ 10.38 అడుగులు (3.16 మీ) పొడిగింపు షాఫ్ట్. ఈ విమానం ఒకే 37 మిమీ (1.46 అంగుళాలు) ఓల్డ్‌స్మొబైల్ టి 9 ఫిరంగికి నిబంధనలను కలిగి ఉంది, వీటిని .50 లో (12.7 మిమీ) బ్రౌనింగ్ M2/ప్రొపెల్లర్ షాఫ్ట్ ద్వారా మెషిన్ గన్ కాల్పులు మరియు రెండు .30 (7.62 మిమీ) మెషిన్ ఫ్యూజ్‌లేజ్ ముక్కులో తుపాకులు. ఇది మొదట 13 మే 1940 న ప్రయాణించింది. [1] P-39 ఆధారంగా, XFL-1 సాంప్రదాయిక తోక-చక్రాల అండర్ క్యారేజీని ఉపయోగించుకుంది మరియు శీతలకరణి రేడియేటర్లను వింగ్ సెంటర్ విభాగంలో కాకుండా రెక్కల క్రింద ఫెయిరింగ్స్‌లో బాహ్యంగా ఉంచారు. అల్లిసన్ ఇంజిన్ నేవీ చేత ప్రయత్నించిన మొదటి రకం, మరియు XP-39 కు అమర్చిన టర్బోసూపర్‌చార్జర్ లేదు. [N 1] [1] జనవరి 1938 లో, యు.ఎస్. నేవీ లైట్ క్యారియర్ కోసం ఒక స్పెసిఫికేషన్‌ను జారీ చేసింది- వాడుకలో లేని బైప్‌లాన్‌లను భర్తీ చేయడానికి ఆధారిత ఫైటర్. 11 ఏప్రిల్ 1938 న, బెల్, బ్రూస్టర్, కర్టిస్, గ్రుమ్మన్ మరియు వోట్-సికోర్క్సీ ప్రతిపాదనలను సమర్పించారు, కాని మూడు మాత్రమే ఒప్పందాలు అందుకున్నాయి. వారిలో ఇద్దరికి 30 జూన్ 1938 న ఒక ప్రోటోటైప్ కోసం కాంట్రాక్టులు ఇవ్వబడ్డాయి; ఇవి గ్రుమ్మన్ XF5F-1 స్కైరాకెట్ మరియు వోట్ XF4U-1 కోర్సెయిర్ కోసం. నవంబర్ 8 న సంతకం చేసిన మూడవ ఒప్పందం, ఒక XFL-1 ఎరాబోనిటా కోసం బెల్ విమానానికి వెళ్ళింది. ఈ మూడు విమానాలు 1940 లో తమ మొదటి విమానంలో ఉన్నాయి: ఏప్రిల్ 1 న XF5F-1, 13 మేలో XFL-1 మరియు మే 29 న XF4U-1. అల్లిసన్ ఇంజిన్‌తో ఇబ్బందులు మరియు విమానం యొక్క సమతుల్యతతో సమస్యల కారణంగా తదుపరి పరీక్షలు సుదీర్ఘంగా ఉన్నాయి. అధికారిక మూల్యాంకనం జూలై 1940 లో ప్రారంభమైంది, కాని ప్రధాన ల్యాండింగ్ గేర్ సమస్యల కారణంగా XFL-1 క్యారియర్ కార్యకలాపాల కోసం ధృవీకరించబడలేదు. ఈ నమూనా డిసెంబర్ 1940 లో మార్పుల కోసం బెల్ కు తిరిగి ఇవ్వబడింది మరియు కొలంబియా జిల్లాలోని నావల్ ఎయిర్ స్టేషన్ అనాకోస్టియాలో ఫిబ్రవరి 27, 1941 న నేవీకి తిరిగి వచ్చింది. పరీక్ష ఫలితాల ఆధారంగా, విమానం యొక్క ఉత్పత్తిని ఆర్డర్ చేయకూడదని నేవీ నిర్ణయించింది. ఫిబ్రవరి 1942 లో, XFL-1 ను మేరీల్యాండ్‌లోని నావల్ ఎయిర్ స్టేషన్ పటుక్సెంట్ నదిలోని విమాన ఆయుధ విభాగానికి బదిలీ చేశారు. ఇది తరువాత గ్రౌన్దేడ్ చేయబడింది, ఆయుధ పరీక్షల కోసం ఉపయోగించబడింది మరియు తరువాత నాశనం చేయబడింది. చాలా సంవత్సరాలుగా దాని అవశేషాలు నాస్ పటుక్సెంట్ నది వద్ద డంప్ వద్ద కనిపించాయి. [2] [3] తిరస్కరణకు మరింత కారణం వలె, ఆ యుగంలో నేవీ యొక్క స్థానం ఏమిటంటే, దాని విమానాలన్నీ ఎయిర్-కూల్డ్ ఇంజిన్లను ఉపయోగించాలి (అల్లిసన్ ద్రవ-కూల్డ్ అయితే). ఇది నిరాధారమైన ulation హాగానాలు కనిపిస్తుంది. యు.ఎస్. నేవీ "ఎయిర్-కూల్డ్ ఇంజిన్‌పై పనితీరులో పదార్థాల పెరుగుదలను చూపించగలిగితే ద్రవ-శీతల ఇంజిన్ ఇన్‌స్టాలేషన్‌ను పరిగణనలోకి తీసుకుంటుంది." [4] అదనంగా, అల్లిసన్ ఇంజిన్‌కు సింగిల్-స్పీడ్ సూపర్ఛార్జర్ మాత్రమే ఉంది. పర్యవసానంగా, దాని ఎత్తు పనితీరు గ్రుమ్మన్ ఎఫ్ 4 ఎఫ్ వైల్డ్‌క్యాట్ వంటి కాలంలోని ఇతర నావికాదళ యోధుల కంటే చాలా తక్కువ. . [సైటేషన్ అవసరం] నుండి డేటా సాధారణ లక్షణాలు పనితీరు ఆయుధ సంబంధిత అభివృద్ధి మీడియా వికీమీడియా కామన్స్ వద్ద బెల్ ఎక్స్ఎఫ్ఎల్ ఎరాబోనిటాకు సంబంధించినది</v>
      </c>
      <c r="E82" s="1" t="s">
        <v>1662</v>
      </c>
      <c r="F82" s="1" t="str">
        <f>IFERROR(__xludf.DUMMYFUNCTION("GOOGLETRANSLATE(E:E, ""en"", ""te"")"),"క్యారియర్-ఆధారిత ఇంటర్‌సెప్టర్ విమానం")</f>
        <v>క్యారియర్-ఆధారిత ఇంటర్‌సెప్టర్ విమానం</v>
      </c>
      <c r="G82" s="1" t="s">
        <v>1663</v>
      </c>
      <c r="H82" s="1" t="str">
        <f>IFERROR(__xludf.DUMMYFUNCTION("GOOGLETRANSLATE(G:G, ""en"", ""te"")"),"బెల్ విమానం")</f>
        <v>బెల్ విమానం</v>
      </c>
      <c r="I82" s="1" t="s">
        <v>1664</v>
      </c>
      <c r="M82" s="4">
        <v>14744.0</v>
      </c>
      <c r="O82" s="1">
        <v>1.0</v>
      </c>
      <c r="Q82" s="1" t="s">
        <v>980</v>
      </c>
      <c r="R82" s="1" t="s">
        <v>1665</v>
      </c>
      <c r="S82" s="1" t="s">
        <v>145</v>
      </c>
      <c r="T82" s="1" t="s">
        <v>1666</v>
      </c>
      <c r="U82" s="1" t="s">
        <v>1667</v>
      </c>
      <c r="V82" s="1" t="s">
        <v>1668</v>
      </c>
      <c r="W82" s="1" t="s">
        <v>1669</v>
      </c>
      <c r="X82" s="1" t="s">
        <v>1670</v>
      </c>
      <c r="Y82" s="1" t="s">
        <v>1671</v>
      </c>
      <c r="Z82" s="1" t="s">
        <v>1672</v>
      </c>
      <c r="AA82" s="1" t="s">
        <v>1673</v>
      </c>
      <c r="AB82" s="1" t="s">
        <v>1674</v>
      </c>
      <c r="AC82" s="1" t="s">
        <v>334</v>
      </c>
      <c r="AD82" s="1" t="s">
        <v>737</v>
      </c>
      <c r="AE82" s="1" t="s">
        <v>738</v>
      </c>
      <c r="AF82" s="1" t="s">
        <v>1675</v>
      </c>
      <c r="AG82" s="1" t="s">
        <v>1676</v>
      </c>
      <c r="AJ82" s="1" t="s">
        <v>1677</v>
      </c>
      <c r="AL82" s="1" t="s">
        <v>1678</v>
      </c>
      <c r="AM82" s="1" t="s">
        <v>1679</v>
      </c>
      <c r="AN82" s="1" t="s">
        <v>397</v>
      </c>
      <c r="BF82" s="1" t="s">
        <v>1680</v>
      </c>
      <c r="BS82" s="1" t="s">
        <v>1681</v>
      </c>
      <c r="BV82" s="1" t="s">
        <v>1682</v>
      </c>
    </row>
    <row r="83">
      <c r="A83" s="1" t="s">
        <v>1683</v>
      </c>
      <c r="B83" s="1" t="str">
        <f>IFERROR(__xludf.DUMMYFUNCTION("GOOGLETRANSLATE(A:A, ""en"", ""te"")"),"డగ్లస్ XP-48")</f>
        <v>డగ్లస్ XP-48</v>
      </c>
      <c r="C83" s="1" t="s">
        <v>1684</v>
      </c>
      <c r="D83" s="1" t="str">
        <f>IFERROR(__xludf.DUMMYFUNCTION("GOOGLETRANSLATE(C:C, ""en"", ""te"")"),"డగ్లస్ ఎక్స్‌పి -48 ఒక చిన్న, తేలికపాటి ఫైటర్ విమానం, దీనిని యు.ఎస్. ఆర్మీ ఎయిర్ కార్ప్స్ మూల్యాంకనం కోసం 1939 లో డగ్లస్ విమానం రూపొందించింది. ఒక చిన్న ఇన్లైన్ పిస్టన్ ఇంజిన్ ద్వారా శక్తినివ్వడానికి ఉద్దేశించిన, విమానం యొక్క అంచనా పనితీరు గురించి సైన్యం య"&amp;"ొక్క ఆందోళనల కారణంగా, ఒక నమూనాను నిర్మించటానికి ముందు ఒప్పందం రద్దు చేయబడింది. [1] రెండవ ప్రపంచ యుద్ధం వ్యాప్తి చెందడానికి ముందు సంవత్సరాల్లో, అనేక దేశాలు చాలా తేలికపాటి ఫైటర్ విమానాలను అభివృద్ధి చేయాలనే ఆలోచనతో ఆశ్చర్యపోయాయి, [2] ఈ ప్రతిపాదనలు తరచుగా రేస"&amp;"ింగ్ విమానాల రూపకల్పన నుండి తీసుకోబడ్డాయి. యు.ఎస్. ఆర్మీ ఎయిర్ కార్ప్స్ చేత సవరించిన ఫ్రెంచ్ కాడ్రాన్ రేసర్‌ను పరిగణనలోకి తీసుకున్న తరువాత, ఇది ఆర్థికంగా పరిగణించబడే ప్రతిపాదన, [2] డగ్లస్ విమానం 1939 లో వారి మోడల్ 312 డిజైన్ యొక్క ఆర్మీ ఎయిర్ కార్ప్స్ యొక"&amp;"్క అయాచిత ప్రతిపాదనను చేసింది. [2] [2] సూపర్ఛార్జర్‌తో కూడిన రేంజర్ XV-770 విలోమ V-12 ఇంజిన్ ద్వారా శక్తినివ్వడానికి ఉద్దేశించిన డగ్లస్ యొక్క ప్రతిపాదన ఆర్మీ ఎయిర్ కార్ప్స్ చేత కొనసాగించదగినదిగా భావించబడింది మరియు 5 ఆగస్టు 1939 న ఒకే నమూనాను ఆదేశించారు. మ"&amp;"ోడల్ 312 కి ఆర్మీ హోదా XP-48, ముసుగు విభాగంలో 48 వ విమాన రకం ఇవ్వబడింది. [3] తరువాతి బెల్ XP-77 ను దగ్గరగా పోలి ఉంటుంది, [4] XP-48 యొక్క రూపకల్పనలో చాలా ఎక్కువ కారక నిష్పత్తి యొక్క రెక్క ఉంది, మరియు ఆయుధాల కోసం ఒక జత సమకాలీకరించబడిన మెషిన్ గన్లతో అమర్చబడి"&amp;" ఉంది, [3] డగ్లస్ XP-48 ను పేర్కొన్నాడు అత్యుత్తమ పనితీరును అందిస్తున్నప్పుడు, గంటకు కనీసం 350 మైళ్ళు (560 కిమీ/గం), [3] మరియు డగ్లస్ అంచనాల ప్రకారం, గంటకు 525 మైళ్ళు (845 కిమీ/గం) ఎక్కువగా ఉంటుంది. [[3] 5] ఏదేమైనా, దాని రూపకల్పన యొక్క ఈ అంశాన్ని ఆర్మీ ఎయ"&amp;"ిర్ కార్ప్స్ అనుమానంతో పరిగణించారు. [3] రేంజర్ ఇంజిన్ అభివృద్ధి ఇబ్బందులు మరియు జాప్యాలతో బాధపడుతోంది మరియు నిజంగా నమ్మదగినదిగా నిరూపించబడదు. [6] అదే సమయంలో, డగ్లస్ పనితీరు అంచనాలు అధికంగా ఆప్టిమిస్ట్ గా పరిగణించబడ్డాయి. [7] దీని ప్రకారం, ఫిబ్రవరి 1940 లో"&amp;" సైన్యం XP-48 ఒప్పందాన్ని రద్దు చేసింది, [3] మరియు ప్రభుత్వ నిధులు లేకుండా డగ్లస్ విమానం అభివృద్ధిని నిలిపివేసింది. [5] [5] [8] నుండి డేటా సాధారణ లక్షణాలు పనితీరు ఆయుధాలు పోల్చదగిన పాత్ర, కాన్ఫిగరేషన్ మరియు ERA సంబంధిత జాబితాల విమానం")</f>
        <v>డగ్లస్ ఎక్స్‌పి -48 ఒక చిన్న, తేలికపాటి ఫైటర్ విమానం, దీనిని యు.ఎస్. ఆర్మీ ఎయిర్ కార్ప్స్ మూల్యాంకనం కోసం 1939 లో డగ్లస్ విమానం రూపొందించింది. ఒక చిన్న ఇన్లైన్ పిస్టన్ ఇంజిన్ ద్వారా శక్తినివ్వడానికి ఉద్దేశించిన, విమానం యొక్క అంచనా పనితీరు గురించి సైన్యం యొక్క ఆందోళనల కారణంగా, ఒక నమూనాను నిర్మించటానికి ముందు ఒప్పందం రద్దు చేయబడింది. [1] రెండవ ప్రపంచ యుద్ధం వ్యాప్తి చెందడానికి ముందు సంవత్సరాల్లో, అనేక దేశాలు చాలా తేలికపాటి ఫైటర్ విమానాలను అభివృద్ధి చేయాలనే ఆలోచనతో ఆశ్చర్యపోయాయి, [2] ఈ ప్రతిపాదనలు తరచుగా రేసింగ్ విమానాల రూపకల్పన నుండి తీసుకోబడ్డాయి. యు.ఎస్. ఆర్మీ ఎయిర్ కార్ప్స్ చేత సవరించిన ఫ్రెంచ్ కాడ్రాన్ రేసర్‌ను పరిగణనలోకి తీసుకున్న తరువాత, ఇది ఆర్థికంగా పరిగణించబడే ప్రతిపాదన, [2] డగ్లస్ విమానం 1939 లో వారి మోడల్ 312 డిజైన్ యొక్క ఆర్మీ ఎయిర్ కార్ప్స్ యొక్క అయాచిత ప్రతిపాదనను చేసింది. [2] [2] సూపర్ఛార్జర్‌తో కూడిన రేంజర్ XV-770 విలోమ V-12 ఇంజిన్ ద్వారా శక్తినివ్వడానికి ఉద్దేశించిన డగ్లస్ యొక్క ప్రతిపాదన ఆర్మీ ఎయిర్ కార్ప్స్ చేత కొనసాగించదగినదిగా భావించబడింది మరియు 5 ఆగస్టు 1939 న ఒకే నమూనాను ఆదేశించారు. మోడల్ 312 కి ఆర్మీ హోదా XP-48, ముసుగు విభాగంలో 48 వ విమాన రకం ఇవ్వబడింది. [3] తరువాతి బెల్ XP-77 ను దగ్గరగా పోలి ఉంటుంది, [4] XP-48 యొక్క రూపకల్పనలో చాలా ఎక్కువ కారక నిష్పత్తి యొక్క రెక్క ఉంది, మరియు ఆయుధాల కోసం ఒక జత సమకాలీకరించబడిన మెషిన్ గన్లతో అమర్చబడి ఉంది, [3] డగ్లస్ XP-48 ను పేర్కొన్నాడు అత్యుత్తమ పనితీరును అందిస్తున్నప్పుడు, గంటకు కనీసం 350 మైళ్ళు (560 కిమీ/గం), [3] మరియు డగ్లస్ అంచనాల ప్రకారం, గంటకు 525 మైళ్ళు (845 కిమీ/గం) ఎక్కువగా ఉంటుంది. [[3] 5] ఏదేమైనా, దాని రూపకల్పన యొక్క ఈ అంశాన్ని ఆర్మీ ఎయిర్ కార్ప్స్ అనుమానంతో పరిగణించారు. [3] రేంజర్ ఇంజిన్ అభివృద్ధి ఇబ్బందులు మరియు జాప్యాలతో బాధపడుతోంది మరియు నిజంగా నమ్మదగినదిగా నిరూపించబడదు. [6] అదే సమయంలో, డగ్లస్ పనితీరు అంచనాలు అధికంగా ఆప్టిమిస్ట్ గా పరిగణించబడ్డాయి. [7] దీని ప్రకారం, ఫిబ్రవరి 1940 లో సైన్యం XP-48 ఒప్పందాన్ని రద్దు చేసింది, [3] మరియు ప్రభుత్వ నిధులు లేకుండా డగ్లస్ విమానం అభివృద్ధిని నిలిపివేసింది. [5] [5] [8] నుండి డేటా సాధారణ లక్షణాలు పనితీరు ఆయుధాలు పోల్చదగిన పాత్ర, కాన్ఫిగరేషన్ మరియు ERA సంబంధిత జాబితాల విమానం</v>
      </c>
      <c r="E83" s="1" t="s">
        <v>1685</v>
      </c>
      <c r="F83" s="1" t="str">
        <f>IFERROR(__xludf.DUMMYFUNCTION("GOOGLETRANSLATE(E:E, ""en"", ""te"")"),"ఫైటర్ విమానం")</f>
        <v>ఫైటర్ విమానం</v>
      </c>
      <c r="G83" s="1" t="s">
        <v>1686</v>
      </c>
      <c r="H83" s="1" t="str">
        <f>IFERROR(__xludf.DUMMYFUNCTION("GOOGLETRANSLATE(G:G, ""en"", ""te"")"),"డగ్లస్ ఎయిర్క్రాఫ్ట్ కంపెనీ")</f>
        <v>డగ్లస్ ఎయిర్క్రాఫ్ట్ కంపెనీ</v>
      </c>
      <c r="I83" s="1" t="s">
        <v>1687</v>
      </c>
      <c r="O83" s="1" t="s">
        <v>1345</v>
      </c>
      <c r="Q83" s="1" t="s">
        <v>1688</v>
      </c>
      <c r="R83" s="1" t="s">
        <v>1689</v>
      </c>
      <c r="S83" s="1" t="s">
        <v>1690</v>
      </c>
      <c r="T83" s="1" t="s">
        <v>1691</v>
      </c>
      <c r="U83" s="1" t="s">
        <v>1692</v>
      </c>
      <c r="V83" s="1" t="s">
        <v>1693</v>
      </c>
      <c r="W83" s="1" t="s">
        <v>1694</v>
      </c>
      <c r="X83" s="1" t="s">
        <v>1695</v>
      </c>
      <c r="Y83" s="1" t="s">
        <v>1696</v>
      </c>
      <c r="AB83" s="1" t="s">
        <v>1697</v>
      </c>
      <c r="AC83" s="1" t="s">
        <v>1698</v>
      </c>
      <c r="AD83" s="1" t="s">
        <v>1699</v>
      </c>
      <c r="AE83" s="1" t="s">
        <v>1700</v>
      </c>
      <c r="AK83" s="1" t="s">
        <v>1701</v>
      </c>
      <c r="AM83" s="1" t="s">
        <v>1702</v>
      </c>
      <c r="AN83" s="1" t="s">
        <v>397</v>
      </c>
      <c r="BB83" s="1" t="s">
        <v>1703</v>
      </c>
      <c r="BS83" s="1" t="s">
        <v>1704</v>
      </c>
      <c r="BT83" s="2" t="s">
        <v>767</v>
      </c>
    </row>
    <row r="84">
      <c r="A84" s="1" t="s">
        <v>1705</v>
      </c>
      <c r="B84" s="1" t="str">
        <f>IFERROR(__xludf.DUMMYFUNCTION("GOOGLETRANSLATE(A:A, ""en"", ""te"")"),"J-XX")</f>
        <v>J-XX</v>
      </c>
      <c r="C84" s="1" t="s">
        <v>1706</v>
      </c>
      <c r="D84" s="1" t="str">
        <f>IFERROR(__xludf.DUMMYFUNCTION("GOOGLETRANSLATE(C:C, ""en"", ""te"")"),"J-XX [3] J-X, [3] [4] మరియు XXJ [3] అనేది పాశ్చాత్య ఇంటెలిజెన్స్ ఏజెన్సీలు వర్తించే పేర్లు, పీపుల్స్ రిపబ్లిక్ ఆఫ్ చైనా ఒకటి లేదా అంతకంటే ఎక్కువ ఐదవ తరం ఫైటర్ విమానాలను అభివృద్ధి చేయడానికి పీపుల్స్ రిపబ్లిక్ ఆఫ్ చైనా కార్యక్రమాలను వివరించడానికి. [4] [ 3] "&amp;"పీపుల్స్ లిబరేషన్ ఆర్మీ ఎయిర్ ఫోర్స్ (PLAAF) యొక్క చీఫ్ ఆఫ్ స్టాఫ్ జనరల్ హి వీరాంగ్, చైనా ఇటువంటి అనేక కార్యక్రమాలు జరుగుతోందని మరియు చెంగ్డు ఏరోస్పేస్ కార్పొరేషన్ మరియు షెన్యాంగ్ ఏరోస్పేస్ కార్పొరేషన్ సంయుక్తంగా అభివృద్ధి చెందిన ఐదవ తరం ఫైటర్ 2018 నాటికి"&amp;" సేవలో ఉంటారని పేర్కొంది. . [[ PLAAF ఈ కార్యక్రమాన్ని 2002 చివరలో ఆవిష్కరించింది. [6] డిసెంబర్ 2002 జేన్ యొక్క డిఫెన్స్ వీక్లీ, షెన్యాంగ్ ఏరోస్పేస్ కార్పొరేషన్ కొత్త ఫైటర్ యొక్క పరిశోధన మరియు అభివృద్ధికి ఎంపిక చేయబడిందని నివేదించింది, [4] అదే వారంలో కొత్త"&amp;" శాస్త్రవేత్తలో కూడా పేర్కొనబడింది. [7] అలాగే, సైనిక సాంకేతిక పరిజ్ఞానంలో 2006 వ్యాసం మూడు డిజైన్లను సూచిస్తుంది; రెండు షెన్యాంగ్ ఏరోస్పేస్ కార్పొరేషన్ మరియు ఒకటి చెంగ్డు ఏరోస్పేస్ కార్పొరేషన్. [3] జేన్స్ ప్రకారం, థ్రస్ట్ వెక్టరింగ్ సామర్ధ్యంతో ఉన్న ఇంజిన"&amp;"్‌తో సహా ఉపవ్యవస్థల అభివృద్ధి మరియు తరువాతి తరం పోరాట యోధుడికి ఆయుధ సూట్ అభివృద్ధిలో ఉంది. వ్యాసంతో ప్రచురించబడిన విండ్ టన్నెల్ మోడల్ యొక్క ఛాయాచిత్రం జంట-ఇంజిన్ విమానాన్ని జంట నిలువు తోక రెక్కలతో చూపించింది. ఈ విమానం దాని ఆయుధాలను అంతర్గతంగా ఎఫ్ -22 రాప్"&amp;"టర్ లాగా తీసుకువెళుతుంది. కొత్త శాస్త్రవేత్త డిజైన్ యొక్క కోణీయ, ముఖ లక్షణాలను దృష్టిలో ఉంచుకుని, వాటిని F-117 నైట్‌హాక్‌తో పోల్చారు. మిలిటరీ టెక్నాలజీలోని వ్యాసంలో పూర్తిగా భిన్నమైన డిజైన్ యొక్క చిత్రాన్ని కలిగి ఉంది, దీనిని J-14 అని పిలుస్తారు మరియు షెన"&amp;"్యాంగ్ ప్రాజెక్ట్ అని చెప్పబడింది, J-12 మరియు J-13 హోదా వరుసగా షెన్యాంగ్ మరియు చెంగ్డు పోటీ డిజైన్లకు వర్తింపజేయబడ్డాయి. 2009 నుండి, చైనీస్ ఇంటర్నెట్‌లో వ్యాఖ్యలు రెండు ప్రయత్నాలను విలీనం చేయాలని సూచించాయి, దీనిని J-14 అని పేరు పెట్టారు. చెంగ్డు ఎయిర్‌ఫ్ర"&amp;"ేమ్‌కు బాధ్యత వహిస్తుందని పుకార్లు వచ్చాయి, అయితే ఇంజిన్లు మరియు ఏవియానిక్‌లకు షెన్యాంగ్ బాధ్యత వహిస్తాడు. నవంబర్ 2009 లో, పీపుల్స్ లిబరేషన్ ఆర్మీ వైమానిక దళం యొక్క డిప్యూటీ కమాండర్ జనరల్ హి వీరాంగ్ 5 వ తరం స్టీల్త్ ఫైటర్ యొక్క పరిశోధన మరియు అభివృద్ధిని ధ"&amp;"ృవీకరించారు మరియు 2017 నుండి 2017 వరకు సేవలో సాధ్యమయ్యే తేదీని ఇచ్చారు. [5] [8] యు.ఎస్. డిఫెన్స్ ఇంటెలిజెన్స్ ఏజెన్సీ అధికారి జనరల్ గురించి వ్యాఖ్యానిస్తూ, J-XX యొక్క మొదటి ఫ్లైట్ ""రాబోయే కొన్నేళ్లలో సంభవిస్తుందని"" DIA నమ్ముతున్నట్లు పేర్కొంది. యు.ఎస్. "&amp;"డిపార్ట్మెంట్ ఆఫ్ డిఫెన్స్ చైనా 2020 మరియు 2025 మధ్య 5 వ తరం యోధులను కలిగి ఉంటుందని ఆశిస్తోంది, యు.ఎస్. రక్షణ కార్యదర్శి రాబర్ట్ ఎం. గేట్స్ జూలై 2009 లో చేసిన ప్రకటనల ప్రకారం. [9] ఏదేమైనా, ఒక సంవత్సరం తరువాత, మే 2010 లో, అమెరికా ఇంటెలిజెన్స్ 2018 లో చైనా "&amp;"5 వ జనరేషన్ ఫైటర్ జెట్స్ ఆశించబడుతుందని పేర్కొంది. [2] 2011 లో, గేట్స్ తన స్థానాన్ని 2020 నాటికి చైనాకు 50 మంది స్టీల్త్ ఫైటర్స్ మరియు 2025 నాటికి వందలు కలిగి ఉండవచ్చని పేర్కొంది. [10] J-XX యొక్క సాధారణ రూపకల్పన భావన ఐదవ తరం యుద్ధం బరువు మరియు డ్రాగ్‌ను త"&amp;"గ్గించేటప్పుడు స్టీల్త్ మరియు యుక్తిని పెంచడానికి అనేక డిజైన్ లక్షణాలను పొందుపరుస్తుందని నమ్ముతారు. చైనా స్టేట్ టెలివిజన్ బ్రాడ్‌కాస్టర్ చైనా సెంట్రల్ టెలివిజన్ (సిసిటివి) నొక్కిచెప్పారు: సాంప్రదాయ నిలువు తోక రెక్కలు మరియు క్షితిజ సమాంతర స్టెబిలైజర్ నిర్మ"&amp;"ాణాలను భర్తీ చేస్తూ వి-ఆకారపు పెలికాన్ తోకను అమలు చేయవచ్చు. నియంత్రణ ఉపరితల వైశాల్యం మరియు సంబంధిత నియంత్రణ విధానాలు తగ్గుతున్నందున రాడార్ సంతకం, బరువు మరియు ఏరోడైనమిక్ డ్రాగ్‌ను తగ్గించడానికి ఇది ప్రయోజనకరంగా ఉంటుంది. ఈ రకమైన డిజైన్ ఎదుర్కొంటున్న సమస్యలు"&amp;" విమాన నియంత్రణ వ్యవస్థ సంక్లిష్టత మరియు ఉపరితల లోడింగ్ నియంత్రణ. పెలికాన్ తోకను అవలంబిస్తే, థ్రస్ట్ వెక్టర్ నియంత్రణ ఉన్న ఇంజిన్ల వాడకం ఈ సమస్యలను తగ్గించవచ్చు. [11] సిసిటివి కూడా నొక్కి చెబుతుంది: కొత్త ఫైటర్ ట్రాన్సోనిక్ మరియు సూపర్సోనిక్ డ్రాగ్ తగ్గిం"&amp;"పు కోసం ఎఫ్ -22 వంటి ఇతర ఐదవ తరం ఫైటర్ డిజైన్ల కంటే చాలా ఎక్కువ ఫ్యూజ్‌లేజ్ కలిగి ఉండవచ్చు. [12] డ్రాగ్ మరియు రాడార్ సంతకాన్ని తగ్గించడానికి ట్రాపెజోయిడల్ రెక్కను అమలు చేయవచ్చు. [13] 'S'- ఆకారపు గాలి ఇన్లెట్ మరియు సరిహద్దు పొర విభజన వ్యవస్థ యొక్క ఉపయోగం ర"&amp;"ాడార్ సంతకాన్ని బాగా తగ్గిస్తుంది. [14] ఐదవ తరం ఫైటర్ పిఆర్సికి ప్రతిష్టాత్మక లక్ష్యంగా ఉంది, ఎందుకంటే అవి ఏరోస్పేస్-గ్రేడ్ కార్బన్ ఫైబర్, [15] [16] [17] అధునాతన ఫైటర్ ఇంజన్లు, [సైటేషన్ అవసరం] మరియు AESA రాడార్ వంటి అవసరమైన సాంకేతిక పరిజ్ఞానాలలో వెనుకబడి "&amp;"ఉన్నాయి. 18] చెంగ్డు జె -20 స్టీల్త్ ఫైటర్ జనవరి 11, 2011 న తన మొదటి విమానాన్ని నిర్వహించి 2017 లో సేవలోకి ప్రవేశించింది. [1] షెన్యాంగ్ ఎయిర్క్రాఫ్ట్ కార్పొరేషన్ ప్రతిపాదిత J-XX విమానం కలిగి ఉంది, ఇది J-20 కన్నా పెద్దది. 2008 లో, చెంగ్డు ఏరోస్పేస్ కార్పొర"&amp;"ేషన్ యొక్క ప్రతిపాదన ప్రాజెక్ట్ 718 (జె -20); షెన్యాంగ్ ఎఫ్‌సి -31 స్టీల్త్ ఫైటర్ అక్టోబర్ 31, 2012 లో తన మొదటి విమానాన్ని నిర్వహించింది. [21] [22] జియాన్ హెచ్ -20 అనేది భవిష్యత్తులో సేవలోకి ప్రవేశించాల్సిన సబ్సోనిక్ స్టీల్త్ బాంబర్ డిజైన్. JH-XX అనేది సూ"&amp;"పర్సోనిక్, స్టీల్త్, టాక్టికల్ బాంబర్/ఫైటర్-బాంబర్ విమానం. JH-XX అనేది యు.ఎస్. ఇంటెలిజెన్స్ కమ్యూనిటీ ఉనికిలో ధృవీకరించబడిన చైనా యొక్క రెండవ స్టీల్త్ బాంబర్, మరియు పెంటగాన్ ఫైటర్-బాంబర్ లాంగ్ రేంజ్ స్ట్రైక్ మరియు న్యూక్లియర్ వెపన్ డెలివరీ చేయగలదని ulates "&amp;"హించింది. [23] [24] [25] [26]")</f>
        <v>J-XX [3] J-X, [3] [4] మరియు XXJ [3] అనేది పాశ్చాత్య ఇంటెలిజెన్స్ ఏజెన్సీలు వర్తించే పేర్లు, పీపుల్స్ రిపబ్లిక్ ఆఫ్ చైనా ఒకటి లేదా అంతకంటే ఎక్కువ ఐదవ తరం ఫైటర్ విమానాలను అభివృద్ధి చేయడానికి పీపుల్స్ రిపబ్లిక్ ఆఫ్ చైనా కార్యక్రమాలను వివరించడానికి. [4] [ 3] పీపుల్స్ లిబరేషన్ ఆర్మీ ఎయిర్ ఫోర్స్ (PLAAF) యొక్క చీఫ్ ఆఫ్ స్టాఫ్ జనరల్ హి వీరాంగ్, చైనా ఇటువంటి అనేక కార్యక్రమాలు జరుగుతోందని మరియు చెంగ్డు ఏరోస్పేస్ కార్పొరేషన్ మరియు షెన్యాంగ్ ఏరోస్పేస్ కార్పొరేషన్ సంయుక్తంగా అభివృద్ధి చెందిన ఐదవ తరం ఫైటర్ 2018 నాటికి సేవలో ఉంటారని పేర్కొంది. . [[ PLAAF ఈ కార్యక్రమాన్ని 2002 చివరలో ఆవిష్కరించింది. [6] డిసెంబర్ 2002 జేన్ యొక్క డిఫెన్స్ వీక్లీ, షెన్యాంగ్ ఏరోస్పేస్ కార్పొరేషన్ కొత్త ఫైటర్ యొక్క పరిశోధన మరియు అభివృద్ధికి ఎంపిక చేయబడిందని నివేదించింది, [4] అదే వారంలో కొత్త శాస్త్రవేత్తలో కూడా పేర్కొనబడింది. [7] అలాగే, సైనిక సాంకేతిక పరిజ్ఞానంలో 2006 వ్యాసం మూడు డిజైన్లను సూచిస్తుంది; రెండు షెన్యాంగ్ ఏరోస్పేస్ కార్పొరేషన్ మరియు ఒకటి చెంగ్డు ఏరోస్పేస్ కార్పొరేషన్. [3] జేన్స్ ప్రకారం, థ్రస్ట్ వెక్టరింగ్ సామర్ధ్యంతో ఉన్న ఇంజిన్‌తో సహా ఉపవ్యవస్థల అభివృద్ధి మరియు తరువాతి తరం పోరాట యోధుడికి ఆయుధ సూట్ అభివృద్ధిలో ఉంది. వ్యాసంతో ప్రచురించబడిన విండ్ టన్నెల్ మోడల్ యొక్క ఛాయాచిత్రం జంట-ఇంజిన్ విమానాన్ని జంట నిలువు తోక రెక్కలతో చూపించింది. ఈ విమానం దాని ఆయుధాలను అంతర్గతంగా ఎఫ్ -22 రాప్టర్ లాగా తీసుకువెళుతుంది. కొత్త శాస్త్రవేత్త డిజైన్ యొక్క కోణీయ, ముఖ లక్షణాలను దృష్టిలో ఉంచుకుని, వాటిని F-117 నైట్‌హాక్‌తో పోల్చారు. మిలిటరీ టెక్నాలజీలోని వ్యాసంలో పూర్తిగా భిన్నమైన డిజైన్ యొక్క చిత్రాన్ని కలిగి ఉంది, దీనిని J-14 అని పిలుస్తారు మరియు షెన్యాంగ్ ప్రాజెక్ట్ అని చెప్పబడింది, J-12 మరియు J-13 హోదా వరుసగా షెన్యాంగ్ మరియు చెంగ్డు పోటీ డిజైన్లకు వర్తింపజేయబడ్డాయి. 2009 నుండి, చైనీస్ ఇంటర్నెట్‌లో వ్యాఖ్యలు రెండు ప్రయత్నాలను విలీనం చేయాలని సూచించాయి, దీనిని J-14 అని పేరు పెట్టారు. చెంగ్డు ఎయిర్‌ఫ్రేమ్‌కు బాధ్యత వహిస్తుందని పుకార్లు వచ్చాయి, అయితే ఇంజిన్లు మరియు ఏవియానిక్‌లకు షెన్యాంగ్ బాధ్యత వహిస్తాడు. నవంబర్ 2009 లో, పీపుల్స్ లిబరేషన్ ఆర్మీ వైమానిక దళం యొక్క డిప్యూటీ కమాండర్ జనరల్ హి వీరాంగ్ 5 వ తరం స్టీల్త్ ఫైటర్ యొక్క పరిశోధన మరియు అభివృద్ధిని ధృవీకరించారు మరియు 2017 నుండి 2017 వరకు సేవలో సాధ్యమయ్యే తేదీని ఇచ్చారు. [5] [8] యు.ఎస్. డిఫెన్స్ ఇంటెలిజెన్స్ ఏజెన్సీ అధికారి జనరల్ గురించి వ్యాఖ్యానిస్తూ, J-XX యొక్క మొదటి ఫ్లైట్ "రాబోయే కొన్నేళ్లలో సంభవిస్తుందని" DIA నమ్ముతున్నట్లు పేర్కొంది. యు.ఎస్. డిపార్ట్మెంట్ ఆఫ్ డిఫెన్స్ చైనా 2020 మరియు 2025 మధ్య 5 వ తరం యోధులను కలిగి ఉంటుందని ఆశిస్తోంది, యు.ఎస్. రక్షణ కార్యదర్శి రాబర్ట్ ఎం. గేట్స్ జూలై 2009 లో చేసిన ప్రకటనల ప్రకారం. [9] ఏదేమైనా, ఒక సంవత్సరం తరువాత, మే 2010 లో, అమెరికా ఇంటెలిజెన్స్ 2018 లో చైనా 5 వ జనరేషన్ ఫైటర్ జెట్స్ ఆశించబడుతుందని పేర్కొంది. [2] 2011 లో, గేట్స్ తన స్థానాన్ని 2020 నాటికి చైనాకు 50 మంది స్టీల్త్ ఫైటర్స్ మరియు 2025 నాటికి వందలు కలిగి ఉండవచ్చని పేర్కొంది. [10] J-XX యొక్క సాధారణ రూపకల్పన భావన ఐదవ తరం యుద్ధం బరువు మరియు డ్రాగ్‌ను తగ్గించేటప్పుడు స్టీల్త్ మరియు యుక్తిని పెంచడానికి అనేక డిజైన్ లక్షణాలను పొందుపరుస్తుందని నమ్ముతారు. చైనా స్టేట్ టెలివిజన్ బ్రాడ్‌కాస్టర్ చైనా సెంట్రల్ టెలివిజన్ (సిసిటివి) నొక్కిచెప్పారు: సాంప్రదాయ నిలువు తోక రెక్కలు మరియు క్షితిజ సమాంతర స్టెబిలైజర్ నిర్మాణాలను భర్తీ చేస్తూ వి-ఆకారపు పెలికాన్ తోకను అమలు చేయవచ్చు. నియంత్రణ ఉపరితల వైశాల్యం మరియు సంబంధిత నియంత్రణ విధానాలు తగ్గుతున్నందున రాడార్ సంతకం, బరువు మరియు ఏరోడైనమిక్ డ్రాగ్‌ను తగ్గించడానికి ఇది ప్రయోజనకరంగా ఉంటుంది. ఈ రకమైన డిజైన్ ఎదుర్కొంటున్న సమస్యలు విమాన నియంత్రణ వ్యవస్థ సంక్లిష్టత మరియు ఉపరితల లోడింగ్ నియంత్రణ. పెలికాన్ తోకను అవలంబిస్తే, థ్రస్ట్ వెక్టర్ నియంత్రణ ఉన్న ఇంజిన్ల వాడకం ఈ సమస్యలను తగ్గించవచ్చు. [11] సిసిటివి కూడా నొక్కి చెబుతుంది: కొత్త ఫైటర్ ట్రాన్సోనిక్ మరియు సూపర్సోనిక్ డ్రాగ్ తగ్గింపు కోసం ఎఫ్ -22 వంటి ఇతర ఐదవ తరం ఫైటర్ డిజైన్ల కంటే చాలా ఎక్కువ ఫ్యూజ్‌లేజ్ కలిగి ఉండవచ్చు. [12] డ్రాగ్ మరియు రాడార్ సంతకాన్ని తగ్గించడానికి ట్రాపెజోయిడల్ రెక్కను అమలు చేయవచ్చు. [13] 'S'- ఆకారపు గాలి ఇన్లెట్ మరియు సరిహద్దు పొర విభజన వ్యవస్థ యొక్క ఉపయోగం రాడార్ సంతకాన్ని బాగా తగ్గిస్తుంది. [14] ఐదవ తరం ఫైటర్ పిఆర్సికి ప్రతిష్టాత్మక లక్ష్యంగా ఉంది, ఎందుకంటే అవి ఏరోస్పేస్-గ్రేడ్ కార్బన్ ఫైబర్, [15] [16] [17] అధునాతన ఫైటర్ ఇంజన్లు, [సైటేషన్ అవసరం] మరియు AESA రాడార్ వంటి అవసరమైన సాంకేతిక పరిజ్ఞానాలలో వెనుకబడి ఉన్నాయి. 18] చెంగ్డు జె -20 స్టీల్త్ ఫైటర్ జనవరి 11, 2011 న తన మొదటి విమానాన్ని నిర్వహించి 2017 లో సేవలోకి ప్రవేశించింది. [1] షెన్యాంగ్ ఎయిర్క్రాఫ్ట్ కార్పొరేషన్ ప్రతిపాదిత J-XX విమానం కలిగి ఉంది, ఇది J-20 కన్నా పెద్దది. 2008 లో, చెంగ్డు ఏరోస్పేస్ కార్పొరేషన్ యొక్క ప్రతిపాదన ప్రాజెక్ట్ 718 (జె -20); షెన్యాంగ్ ఎఫ్‌సి -31 స్టీల్త్ ఫైటర్ అక్టోబర్ 31, 2012 లో తన మొదటి విమానాన్ని నిర్వహించింది. [21] [22] జియాన్ హెచ్ -20 అనేది భవిష్యత్తులో సేవలోకి ప్రవేశించాల్సిన సబ్సోనిక్ స్టీల్త్ బాంబర్ డిజైన్. JH-XX అనేది సూపర్సోనిక్, స్టీల్త్, టాక్టికల్ బాంబర్/ఫైటర్-బాంబర్ విమానం. JH-XX అనేది యు.ఎస్. ఇంటెలిజెన్స్ కమ్యూనిటీ ఉనికిలో ధృవీకరించబడిన చైనా యొక్క రెండవ స్టీల్త్ బాంబర్, మరియు పెంటగాన్ ఫైటర్-బాంబర్ లాంగ్ రేంజ్ స్ట్రైక్ మరియు న్యూక్లియర్ వెపన్ డెలివరీ చేయగలదని ulates హించింది. [23] [24] [25] [26]</v>
      </c>
      <c r="E84" s="1" t="s">
        <v>1707</v>
      </c>
      <c r="F84" s="1" t="str">
        <f>IFERROR(__xludf.DUMMYFUNCTION("GOOGLETRANSLATE(E:E, ""en"", ""te"")"),"పోరాట విమానం")</f>
        <v>పోరాట విమానం</v>
      </c>
      <c r="J84" s="1" t="s">
        <v>1708</v>
      </c>
      <c r="K84" s="1" t="str">
        <f>IFERROR(__xludf.DUMMYFUNCTION("GOOGLETRANSLATE(J:J, ""en"", ""te"")"),"చెంగ్డు ఏరోస్పేస్ కార్పొరేషన్ షెన్యాంగ్ ఏరోస్పేస్ కార్పొరేషన్")</f>
        <v>చెంగ్డు ఏరోస్పేస్ కార్పొరేషన్ షెన్యాంగ్ ఏరోస్పేస్ కార్పొరేషన్</v>
      </c>
      <c r="L84" s="1" t="s">
        <v>1709</v>
      </c>
      <c r="M84" s="1" t="s">
        <v>1710</v>
      </c>
      <c r="N84" s="1" t="s">
        <v>1711</v>
      </c>
      <c r="AC84" s="1" t="s">
        <v>1712</v>
      </c>
      <c r="AD84" s="1" t="s">
        <v>1713</v>
      </c>
      <c r="AE84" s="1" t="s">
        <v>1714</v>
      </c>
      <c r="AN84" s="1" t="s">
        <v>1715</v>
      </c>
      <c r="AU84" s="1" t="s">
        <v>1716</v>
      </c>
      <c r="BS84" s="1" t="s">
        <v>1717</v>
      </c>
      <c r="BT84" s="1" t="s">
        <v>1718</v>
      </c>
    </row>
    <row r="85">
      <c r="A85" s="1" t="s">
        <v>1719</v>
      </c>
      <c r="B85" s="1" t="str">
        <f>IFERROR(__xludf.DUMMYFUNCTION("GOOGLETRANSLATE(A:A, ""en"", ""te"")"),"రెనార్డ్ R.31")</f>
        <v>రెనార్డ్ R.31</v>
      </c>
      <c r="C85" s="1" t="s">
        <v>1720</v>
      </c>
      <c r="D85" s="1" t="str">
        <f>IFERROR(__xludf.DUMMYFUNCTION("GOOGLETRANSLATE(C:C, ""en"", ""te"")"),"రెనార్డ్ R.31 1930 లలో బెల్జియన్ నిఘా విమానం. సింగిల్-ఇంజిన్ పారాసోల్ మోనోప్లేన్, బెల్జియన్ వైమానిక దళం కోసం 32 R.31 లు నిర్మించబడ్డాయి, వీటిలో ప్రాణాలతో బయటపడినవారు, వాడుకలో లేనప్పటికీ, 1940 లో నాజీ జర్మనీ బెల్జియంపై దాడి చేసినప్పుడు సేవలో ఉన్నారు. రెనార"&amp;"్డ్ R.31 రెండవ ప్రపంచ యుద్ధం ఆపరేషనల్ సైనిక విమానం పూర్తిగా బెల్జియంలో రూపొందించబడింది మరియు నిర్మించబడింది. రెనార్డ్ R.31 ను ఆల్ఫ్రెడ్ రెనార్డ్ ఆఫ్ కన్స్ట్రక్షన్స్ ఏనానాటిక్స్ జి. ఇది మొట్టమొదట 16 అక్టోబర్ 1932 న బ్రస్సెల్స్ సమీపంలో ఉన్న ఎవర్ ఎయిర్ఫీల్డ్"&amp;" నుండి ప్రయాణించింది. [1] ఇది మిశ్రమ నిర్మాణం యొక్క పారాసోల్ మోనోప్లేన్, ఇది రోల్స్ రాయిస్ కెస్ట్రెల్ ఇంజిన్ చేత శక్తినిస్తుంది, వెల్డెడ్ స్టీల్ ట్యూబింగ్ స్ట్రక్చర్ మెటల్ షీట్ తో ఫార్వర్డ్ ఫ్యూజ్‌లేజ్ మరియు మిగిలిన ఎయిర్‌ఫ్రేమ్ యొక్క ఫాబ్రిక్ కవరింగ్. రె"&amp;"క్కను ప్రతి వైపు ఒకే వీ స్ట్రట్ చేత ఉంచబడింది, దాని స్థిర క్యారేజ్ కింద దానితో కలిపి ఉంది. మార్చి 1934 లో 28 R.31 లకు ఒక ఉత్తర్వును ఉంచాయి, ఆరు రెనార్డ్ మరియు మిగిలినవి సబ్కా చేత నిర్మించబడ్డాయి. ఒక విమానం మూల్యాంకనం కోసం లోరైన్ పెట్రెల్ ఇంజిన్‌తో అమర్చబడ"&amp;"ింది, కాని తరువాత దీనిని సాధారణ కెస్ట్రెల్ ఇంజిన్ భర్తీ చేసింది. రెండవ విమానం పరివేష్టిత పందిరి మరియు గ్నోమ్-రోన్ మిస్ట్రాల్ మేజర్ రేడియల్ ఇంజిన్‌తో అమర్చబడింది, ఇది R-32 గా మారింది, దీని స్థానంలో హిస్పానో-సుయిజా 12Y ఇంజిన్ ద్వారా భర్తీ చేయబడింది, అయితే R"&amp;"-32 తగినంతగా మెరుగైన పనితీరును చూపించలేదు ఉత్పత్తి క్రమాన్ని పొందండి. మరో ఆరు R.31 లను ఆగస్టు 1935 లో ఆదేశించారు. [1] R.31 1935 లో బెల్జియన్ వైమానిక దళంతో సేవలోకి ప్రవేశించింది, [2] 9E మరియు 11E ఎస్కాడ్రిల్లెస్ డి అబ్జర్వేషన్లో బ్రెగెట్ 19 ను లీజ్ వద్ద స్"&amp;"థానంలో నిలిచింది. సేవలో, ఇది ప్రజాదరణ పొందలేదు, ఎందుకంటే ఇది తక్కువ నిర్వహణను కలిగి ఉంది, తప్పుగా నిర్వహించబడితే ఫ్లాట్ స్పిన్‌లలోకి ప్రవేశించే అవకాశం ఉంది, అందువల్ల అన్ని ఏరోబాటిక్స్ నిషేధించబడ్డాయి. [1] R.31 నిస్సహాయంగా వాడుకలో లేదు, మరియు మే 1940 లో జర"&amp;"్మన్ బ్లిట్జ్‌క్రిగ్ బెల్జియంలో దాడి చేసిన ప్రారంభ గంటలలో నేలమీద నాశనం చేయనివి జర్మన్ యోధులు జర్మనీ దండయాత్రపై సమాచారాన్ని సేకరించడానికి ధైర్యంగా ప్రయత్నించినప్పుడు జర్మన్ యోధులు నాశనం చేశారు. క్లుప్త బెల్జియన్ సైన్యం నిరోధకత సమయంలో ఏదీ గ్రౌండ్ సపోర్ట్ వి"&amp;"మానంగా పనిచేయలేదు, బదులుగా బెల్జియంను రక్షించే మిత్రరాజ్యాల శక్తులకు మద్దతుగా యాభై నాలుగు నిఘా సోర్టీలను ఎగురుతుంది. [2] వారి చివరి సోర్టీ, 27 మే 1940 మధ్యాహ్నం ఎగిరింది, జర్మన్‌లను తిప్పికొట్టే ప్రయత్నంలో బెల్జియన్ వైమానిక దళం ఎగిరిన తుది మిషన్ కూడా. [1]"&amp;" బెల్జియం యొక్క జర్మన్ ఆక్రమణ తరువాత, లుఫ్ట్‌వాఫ్‌కు యంత్రాలపై ఆసక్తి లేదు మరియు ప్రారంభ దాడి నుండి బయటపడిన వారు ఉపయోగించబడలేదు లేదా నాశనం చేయబడ్డారు. మొత్తంమీద, ఈ యంత్రాలు క్లుప్తంగా పాల్గొన్నప్పటికీ యుద్ధంపై గణనీయమైన ప్రభావాన్ని చూపలేదు. రెండవ ప్రపంచ యు"&amp;"ద్ధం")</f>
        <v>రెనార్డ్ R.31 1930 లలో బెల్జియన్ నిఘా విమానం. సింగిల్-ఇంజిన్ పారాసోల్ మోనోప్లేన్, బెల్జియన్ వైమానిక దళం కోసం 32 R.31 లు నిర్మించబడ్డాయి, వీటిలో ప్రాణాలతో బయటపడినవారు, వాడుకలో లేనప్పటికీ, 1940 లో నాజీ జర్మనీ బెల్జియంపై దాడి చేసినప్పుడు సేవలో ఉన్నారు. రెనార్డ్ R.31 రెండవ ప్రపంచ యుద్ధం ఆపరేషనల్ సైనిక విమానం పూర్తిగా బెల్జియంలో రూపొందించబడింది మరియు నిర్మించబడింది. రెనార్డ్ R.31 ను ఆల్ఫ్రెడ్ రెనార్డ్ ఆఫ్ కన్స్ట్రక్షన్స్ ఏనానాటిక్స్ జి. ఇది మొట్టమొదట 16 అక్టోబర్ 1932 న బ్రస్సెల్స్ సమీపంలో ఉన్న ఎవర్ ఎయిర్ఫీల్డ్ నుండి ప్రయాణించింది. [1] ఇది మిశ్రమ నిర్మాణం యొక్క పారాసోల్ మోనోప్లేన్, ఇది రోల్స్ రాయిస్ కెస్ట్రెల్ ఇంజిన్ చేత శక్తినిస్తుంది, వెల్డెడ్ స్టీల్ ట్యూబింగ్ స్ట్రక్చర్ మెటల్ షీట్ తో ఫార్వర్డ్ ఫ్యూజ్‌లేజ్ మరియు మిగిలిన ఎయిర్‌ఫ్రేమ్ యొక్క ఫాబ్రిక్ కవరింగ్. రెక్కను ప్రతి వైపు ఒకే వీ స్ట్రట్ చేత ఉంచబడింది, దాని స్థిర క్యారేజ్ కింద దానితో కలిపి ఉంది. మార్చి 1934 లో 28 R.31 లకు ఒక ఉత్తర్వును ఉంచాయి, ఆరు రెనార్డ్ మరియు మిగిలినవి సబ్కా చేత నిర్మించబడ్డాయి. ఒక విమానం మూల్యాంకనం కోసం లోరైన్ పెట్రెల్ ఇంజిన్‌తో అమర్చబడింది, కాని తరువాత దీనిని సాధారణ కెస్ట్రెల్ ఇంజిన్ భర్తీ చేసింది. రెండవ విమానం పరివేష్టిత పందిరి మరియు గ్నోమ్-రోన్ మిస్ట్రాల్ మేజర్ రేడియల్ ఇంజిన్‌తో అమర్చబడింది, ఇది R-32 గా మారింది, దీని స్థానంలో హిస్పానో-సుయిజా 12Y ఇంజిన్ ద్వారా భర్తీ చేయబడింది, అయితే R-32 తగినంతగా మెరుగైన పనితీరును చూపించలేదు ఉత్పత్తి క్రమాన్ని పొందండి. మరో ఆరు R.31 లను ఆగస్టు 1935 లో ఆదేశించారు. [1] R.31 1935 లో బెల్జియన్ వైమానిక దళంతో సేవలోకి ప్రవేశించింది, [2] 9E మరియు 11E ఎస్కాడ్రిల్లెస్ డి అబ్జర్వేషన్లో బ్రెగెట్ 19 ను లీజ్ వద్ద స్థానంలో నిలిచింది. సేవలో, ఇది ప్రజాదరణ పొందలేదు, ఎందుకంటే ఇది తక్కువ నిర్వహణను కలిగి ఉంది, తప్పుగా నిర్వహించబడితే ఫ్లాట్ స్పిన్‌లలోకి ప్రవేశించే అవకాశం ఉంది, అందువల్ల అన్ని ఏరోబాటిక్స్ నిషేధించబడ్డాయి. [1] R.31 నిస్సహాయంగా వాడుకలో లేదు, మరియు మే 1940 లో జర్మన్ బ్లిట్జ్‌క్రిగ్ బెల్జియంలో దాడి చేసిన ప్రారంభ గంటలలో నేలమీద నాశనం చేయనివి జర్మన్ యోధులు జర్మనీ దండయాత్రపై సమాచారాన్ని సేకరించడానికి ధైర్యంగా ప్రయత్నించినప్పుడు జర్మన్ యోధులు నాశనం చేశారు. క్లుప్త బెల్జియన్ సైన్యం నిరోధకత సమయంలో ఏదీ గ్రౌండ్ సపోర్ట్ విమానంగా పనిచేయలేదు, బదులుగా బెల్జియంను రక్షించే మిత్రరాజ్యాల శక్తులకు మద్దతుగా యాభై నాలుగు నిఘా సోర్టీలను ఎగురుతుంది. [2] వారి చివరి సోర్టీ, 27 మే 1940 మధ్యాహ్నం ఎగిరింది, జర్మన్‌లను తిప్పికొట్టే ప్రయత్నంలో బెల్జియన్ వైమానిక దళం ఎగిరిన తుది మిషన్ కూడా. [1] బెల్జియం యొక్క జర్మన్ ఆక్రమణ తరువాత, లుఫ్ట్‌వాఫ్‌కు యంత్రాలపై ఆసక్తి లేదు మరియు ప్రారంభ దాడి నుండి బయటపడిన వారు ఉపయోగించబడలేదు లేదా నాశనం చేయబడ్డారు. మొత్తంమీద, ఈ యంత్రాలు క్లుప్తంగా పాల్గొన్నప్పటికీ యుద్ధంపై గణనీయమైన ప్రభావాన్ని చూపలేదు. రెండవ ప్రపంచ యుద్ధం</v>
      </c>
      <c r="E85" s="1" t="s">
        <v>1721</v>
      </c>
      <c r="F85" s="1" t="str">
        <f>IFERROR(__xludf.DUMMYFUNCTION("GOOGLETRANSLATE(E:E, ""en"", ""te"")"),"నిఘా")</f>
        <v>నిఘా</v>
      </c>
      <c r="G85" s="1" t="s">
        <v>1722</v>
      </c>
      <c r="H85" s="1" t="str">
        <f>IFERROR(__xludf.DUMMYFUNCTION("GOOGLETRANSLATE(G:G, ""en"", ""te"")"),"రెనార్డ్")</f>
        <v>రెనార్డ్</v>
      </c>
      <c r="M85" s="1">
        <v>1932.0</v>
      </c>
      <c r="N85" s="1">
        <v>1935.0</v>
      </c>
      <c r="O85" s="1">
        <v>34.0</v>
      </c>
      <c r="Q85" s="1">
        <v>2.0</v>
      </c>
      <c r="R85" s="1" t="s">
        <v>1723</v>
      </c>
      <c r="S85" s="1" t="s">
        <v>1724</v>
      </c>
      <c r="T85" s="1" t="s">
        <v>1725</v>
      </c>
      <c r="U85" s="1" t="s">
        <v>1726</v>
      </c>
      <c r="V85" s="1" t="s">
        <v>1727</v>
      </c>
      <c r="W85" s="1" t="s">
        <v>1728</v>
      </c>
      <c r="X85" s="1" t="s">
        <v>1729</v>
      </c>
      <c r="Y85" s="1" t="s">
        <v>1730</v>
      </c>
      <c r="Z85" s="1" t="s">
        <v>1731</v>
      </c>
      <c r="AA85" s="1" t="s">
        <v>1732</v>
      </c>
      <c r="AB85" s="1" t="s">
        <v>1733</v>
      </c>
      <c r="AD85" s="1" t="s">
        <v>1734</v>
      </c>
      <c r="AE85" s="1" t="s">
        <v>1735</v>
      </c>
      <c r="AK85" s="1" t="s">
        <v>1736</v>
      </c>
      <c r="AM85" s="1" t="s">
        <v>1737</v>
      </c>
      <c r="AP85" s="1" t="s">
        <v>1738</v>
      </c>
      <c r="AQ85" s="1">
        <v>1940.0</v>
      </c>
      <c r="AS85" s="1" t="s">
        <v>1739</v>
      </c>
      <c r="BA85" s="1" t="s">
        <v>1740</v>
      </c>
      <c r="BV85" s="1" t="s">
        <v>1741</v>
      </c>
    </row>
    <row r="86">
      <c r="A86" s="1" t="s">
        <v>1742</v>
      </c>
      <c r="B86" s="1" t="str">
        <f>IFERROR(__xludf.DUMMYFUNCTION("GOOGLETRANSLATE(A:A, ""en"", ""te"")"),"పాలిటెక్నికా వార్స్జావ్స్కా పిడబ్ల్యు -6")</f>
        <v>పాలిటెక్నికా వార్స్జావ్స్కా పిడబ్ల్యు -6</v>
      </c>
      <c r="C86" s="1" t="s">
        <v>1743</v>
      </c>
      <c r="D86" s="1" t="str">
        <f>IFERROR(__xludf.DUMMYFUNCTION("GOOGLETRANSLATE(C:C, ""en"", ""te"")"),"పాలిటెక్నికా వార్స్జావ్స్కా పిడబ్ల్యు -6 యు అనేది పిడబ్ల్యు -5 సింగిల్-సీటర్‌కు ప్రాథమిక విమాన బోధన మరియు పరివర్తన శిక్షణ కోసం వార్సా యూనివర్శిటీ ఆఫ్ టెక్నాలజీలో రూపొందించిన పోలిష్ రెండు-సీట్ల శిక్షణా పడవ. ఇది 2000 నుండి పిజెడ్ఎల్ ఎవిడ్నిక్ వద్ద మరియు 200"&amp;"7 నుండి జెడ్ జెజో వద్ద తయారు చేయబడింది. పిడబ్ల్యు -6 క్రాస్ కంట్రీ శిక్షణను అందించే సామర్ధ్యంతో అబ్ ఇనిషియో ట్రైనర్‌గా రూపొందించబడింది. ఇది పాలిటెక్నికా వార్స్జావ్స్కా పిడబ్ల్యు -5 మాదిరిగానే నిర్వహణ మరియు పనితీరు లక్షణాలను కలిగి ఉంది. ఈ విధంగా, సింగిల్-స"&amp;"ీటర్‌లో సోలో ఎగురుతున్న పరివర్తన త్వరగా చేయవచ్చని was హించబడింది. పోలిటెక్నికా వార్స్జావ్స్కా, పిజెడ్ఎల్ ఎవిడ్నిక్ మరియు డిడబ్ల్యుఎల్‌కెకె వద్ద నిర్మించిన పిడబ్ల్యు -6 యొక్క నమూనా, జూలై 1998 లో బెమోవో ఎయిర్‌ఫీల్డ్, వార్సా నుండి తొలి విమాన ప్రయాణం చేసింది."&amp;" సెప్టెంబర్ 2000 లో రకం ధృవీకరణ మంజూరు చేయబడింది, జెర్జీ కెడ్జియర్స్ మరియు మాసిజ్ లాసేక్ పరీక్ష విమానాలు. ఈజిప్ట్, న్యూజిలాండ్, బెల్జియం, కెనడా, అమెరికా, పోర్చుగల్ మరియు జర్మనీలకు మొదటి డెలివరీలతో, సీరియల్ ఉత్పత్తి PZL స్విడ్నిక్ వద్ద ప్రారంభమైంది. సుమారు"&amp;" 26 విమానాలు పూర్తయిన తర్వాత పిజెడ్ఎల్ స్విడ్నిక్ వద్ద ఉత్పత్తి ఆగిపోయింది, కాని 2007 లో జక్లాడ్ స్జౌబోకోవీ జెజో వద్ద తిరిగి ప్రారంభమైంది. ఈ క్రింది ఉత్పన్నాలు అంచనా వేయబడ్డాయి, నిర్మించబడలేదు: సాధారణ లక్షణాల పనితీరు సంబంధిత జాబితాలు")</f>
        <v>పాలిటెక్నికా వార్స్జావ్స్కా పిడబ్ల్యు -6 యు అనేది పిడబ్ల్యు -5 సింగిల్-సీటర్‌కు ప్రాథమిక విమాన బోధన మరియు పరివర్తన శిక్షణ కోసం వార్సా యూనివర్శిటీ ఆఫ్ టెక్నాలజీలో రూపొందించిన పోలిష్ రెండు-సీట్ల శిక్షణా పడవ. ఇది 2000 నుండి పిజెడ్ఎల్ ఎవిడ్నిక్ వద్ద మరియు 2007 నుండి జెడ్ జెజో వద్ద తయారు చేయబడింది. పిడబ్ల్యు -6 క్రాస్ కంట్రీ శిక్షణను అందించే సామర్ధ్యంతో అబ్ ఇనిషియో ట్రైనర్‌గా రూపొందించబడింది. ఇది పాలిటెక్నికా వార్స్జావ్స్కా పిడబ్ల్యు -5 మాదిరిగానే నిర్వహణ మరియు పనితీరు లక్షణాలను కలిగి ఉంది. ఈ విధంగా, సింగిల్-సీటర్‌లో సోలో ఎగురుతున్న పరివర్తన త్వరగా చేయవచ్చని was హించబడింది. పోలిటెక్నికా వార్స్జావ్స్కా, పిజెడ్ఎల్ ఎవిడ్నిక్ మరియు డిడబ్ల్యుఎల్‌కెకె వద్ద నిర్మించిన పిడబ్ల్యు -6 యొక్క నమూనా, జూలై 1998 లో బెమోవో ఎయిర్‌ఫీల్డ్, వార్సా నుండి తొలి విమాన ప్రయాణం చేసింది. సెప్టెంబర్ 2000 లో రకం ధృవీకరణ మంజూరు చేయబడింది, జెర్జీ కెడ్జియర్స్ మరియు మాసిజ్ లాసేక్ పరీక్ష విమానాలు. ఈజిప్ట్, న్యూజిలాండ్, బెల్జియం, కెనడా, అమెరికా, పోర్చుగల్ మరియు జర్మనీలకు మొదటి డెలివరీలతో, సీరియల్ ఉత్పత్తి PZL స్విడ్నిక్ వద్ద ప్రారంభమైంది. సుమారు 26 విమానాలు పూర్తయిన తర్వాత పిజెడ్ఎల్ స్విడ్నిక్ వద్ద ఉత్పత్తి ఆగిపోయింది, కాని 2007 లో జక్లాడ్ స్జౌబోకోవీ జెజో వద్ద తిరిగి ప్రారంభమైంది. ఈ క్రింది ఉత్పన్నాలు అంచనా వేయబడ్డాయి, నిర్మించబడలేదు: సాధారణ లక్షణాల పనితీరు సంబంధిత జాబితాలు</v>
      </c>
      <c r="E86" s="1" t="s">
        <v>1744</v>
      </c>
      <c r="F86" s="1" t="str">
        <f>IFERROR(__xludf.DUMMYFUNCTION("GOOGLETRANSLATE(E:E, ""en"", ""te"")"),"శిక్షణ సెయిల్ ప్లేన్")</f>
        <v>శిక్షణ సెయిల్ ప్లేన్</v>
      </c>
      <c r="G86" s="1" t="s">
        <v>1745</v>
      </c>
      <c r="H86" s="1" t="str">
        <f>IFERROR(__xludf.DUMMYFUNCTION("GOOGLETRANSLATE(G:G, ""en"", ""te"")"),"గ్లైడర్ ఫ్యాక్టరీ జెజో")</f>
        <v>గ్లైడర్ ఫ్యాక్టరీ జెజో</v>
      </c>
      <c r="I86" s="1" t="s">
        <v>1746</v>
      </c>
      <c r="J86" s="1" t="s">
        <v>1747</v>
      </c>
      <c r="K86" s="1" t="str">
        <f>IFERROR(__xludf.DUMMYFUNCTION("GOOGLETRANSLATE(J:J, ""en"", ""te"")"),"పోలిటెక్నికా వార్స్జావ్స్కా డిజైనర్స్ చీఫ్: MGR INż. Wojciech frączekek")</f>
        <v>పోలిటెక్నికా వార్స్జావ్స్కా డిజైనర్స్ చీఫ్: MGR INż. Wojciech frączekek</v>
      </c>
      <c r="L86" s="1" t="s">
        <v>1748</v>
      </c>
      <c r="M86" s="3">
        <v>35977.0</v>
      </c>
      <c r="O86" s="1" t="s">
        <v>1749</v>
      </c>
      <c r="P86" s="1" t="s">
        <v>1004</v>
      </c>
      <c r="Q86" s="1" t="s">
        <v>315</v>
      </c>
      <c r="R86" s="1" t="s">
        <v>1750</v>
      </c>
      <c r="S86" s="1" t="s">
        <v>1751</v>
      </c>
      <c r="T86" s="1" t="s">
        <v>1752</v>
      </c>
      <c r="U86" s="1" t="s">
        <v>1753</v>
      </c>
      <c r="V86" s="1" t="s">
        <v>1754</v>
      </c>
      <c r="W86" s="1" t="s">
        <v>1755</v>
      </c>
      <c r="Y86" s="1" t="s">
        <v>1566</v>
      </c>
      <c r="AB86" s="1" t="s">
        <v>1756</v>
      </c>
      <c r="AN86" s="1" t="s">
        <v>1757</v>
      </c>
      <c r="AZ86" s="1">
        <v>16.8</v>
      </c>
      <c r="CZ86" s="1" t="s">
        <v>1758</v>
      </c>
      <c r="DG86" s="1">
        <v>34.0</v>
      </c>
    </row>
    <row r="87">
      <c r="A87" s="1" t="s">
        <v>1759</v>
      </c>
      <c r="B87" s="1" t="str">
        <f>IFERROR(__xludf.DUMMYFUNCTION("GOOGLETRANSLATE(A:A, ""en"", ""te"")"),"రైట్ ఫ్లైయర్ II")</f>
        <v>రైట్ ఫ్లైయర్ II</v>
      </c>
      <c r="C87" s="1" t="s">
        <v>1760</v>
      </c>
      <c r="D87" s="1" t="str">
        <f>IFERROR(__xludf.DUMMYFUNCTION("GOOGLETRANSLATE(C:C, ""en"", ""te"")"),"రైట్ ఫ్లైయర్ II విల్బర్ మరియు ఓర్విల్లే రైట్ నిర్మించిన రెండవ శక్తితో కూడిన విమానం. 1904 లో వారు మొత్తం 105 విమానాలను తయారు చేయడానికి దీనిని ఉపయోగించారు, చివరికి ఐదు నిమిషాల పాటు విమానాలను సాధించారు మరియు పూర్తి వృత్తాలు కూడా తయారుచేశారు, ఇది విల్బర్ చేత "&amp;"మొదటిసారి సెప్టెంబర్ 20 న సాధించబడింది. ఫ్లైయర్ II యొక్క రూపకల్పన అసలు మాదిరిగానే ఉంది 1903 రైట్ ఫ్లైయర్, కానీ వారు 1903 యంత్రంలో మరియు 1900-1902 గ్లైడర్‌లలో ఉపయోగించిన స్ప్రూస్‌కు బదులుగా వైట్ పైన్ ఉపయోగించి కొంచెం శక్తివంతమైన ఇంజిన్ మరియు నిర్మాణంతో. ఒక"&amp;" ముఖ్యమైన మార్పు 1903 లో ఉపయోగించిన 1-ఇన్ -20 నుండి వింగ్ కాంబర్‌ను 1-ఇన్ -25 కు తగ్గించడం. కాంబర్ను తగ్గించడం వల్ల డ్రాగ్‌ను తగ్గిస్తుందని సోదరులు భావించారు, అయినప్పటికీ తక్కువ లిఫ్ట్ వాస్తవానికి సాధించబడింది. ఈ మార్పులతో ఫ్లైయర్ II 1903 యంత్రం కంటే 200 "&amp;"పౌండ్ల (91 కిలోలు) భారీగా ఉంది. ఒహియోలోని డేటన్ వెలుపల ఉన్న ఆవు పచ్చిక అయిన హఫ్ఫ్మన్ ప్రైరీ వద్ద రైట్స్ కొత్త విమానాన్ని పరీక్షించారు, ఇది ఇప్పుడు డేటన్ ఏవియేషన్ హెరిటేజ్ నేషనల్ హిస్టారికల్ పార్క్ మరియు ప్రస్తుత రైట్-ప్యాటర్సన్ వైమానిక దళం స్థావరంలో భాగం."&amp;" భూమి యజమాని, బ్యాంకర్ టోరెన్స్ హఫ్ఫ్మన్, భూమి అద్దె రహితతను ఉపయోగించడానికి వారిని అనుమతించారు, అతని ఏకైక అవసరం వారు ప్రయోగాలు చేయడానికి ముందు పశువులను భద్రతకు గొర్రెల కాపరి. రైట్స్ ఏప్రిల్‌లో తమ విమానాలను ఉంచడానికి ఒక షెడ్‌ను నిర్మించడం ప్రారంభించారు మరి"&amp;"యు మే చివరి నాటికి ట్రయల్స్ ప్రారంభించడానికి సిద్ధంగా ఉన్నారు, మరియు మే 23, సోమవారం ట్రయల్స్ ప్రారంభమవుతాయని పత్రికలకు ఒక ప్రకటన చేశారు. [1] కుటుంబం మరియు స్నేహితులు మరియు డజను మంది విలేకరులతో కూడిన నలభై మంది ప్రేక్షకులు సోమవారం సమావేశమయ్యారు, కాని వర్షం "&amp;"ఉదయం అంతా విమానాలను దాని షెడ్‌లో ఉంచారు, మరియు వర్షం క్లియర్ అయినప్పుడు గాలి దూరంగా చనిపోయింది. హెడ్‌విండ్ లేకుండా 100 అడుగుల (30 మీ) లాంచింగ్ రైలు నుండి విజయవంతమైన టేకాఫ్ చేయడానికి చాలా తక్కువ అవకాశం ఉంది. ప్రెస్‌ను సంతృప్తి పరచడానికి ఒక చిన్న విమానంలో ప"&amp;"్రయత్నించాలని రైట్స్ నిర్ణయించుకున్నాడు, కాని మోటారు దాని పూర్తి శక్తిని అభివృద్ధి చేయలేదు మరియు విమానం టేకాఫ్ చేయకుండా రైలు చివరకి చేరుకుంది. [2] ఇంజిన్ మరియు పేలవమైన వాతావరణం గురువారం మధ్యాహ్నం వరకు మరింత ప్రయత్నాలను ఆలస్యం చేసింది, జ్వలన సమస్యలు ఉన్నప్"&amp;"పటికీ టేకాఫ్ ప్రయత్నించినప్పుడు, మరియు 25 అడుగుల (7.6 మీ) ఫ్లైట్ తయారు చేయబడింది, ఇది ఒక భారీ ల్యాండింగ్‌లో ముగుస్తుంది, ఇది విమానం దెబ్బతింది. పత్రికా నివేదికలు మిశ్రమంగా ఉన్నాయి, చికాగో ట్రిబ్యూన్ తన కథను ""ఫ్లయింగ్ మెషిన్ యొక్క పరీక్ష విజయవంతం"" అనే శీ"&amp;"ర్షికతో నడిచింది, న్యూయార్క్ టైమ్స్ శీర్షిక ""పతనం శిధిలాల ఎయిర్‌షిప్"". మరమ్మతులు రెండు వారాలు పట్టింది, కాని తదుపరి విమాన ప్రయత్నం కూడా ప్రమాదంలో ముగిసింది, మరో రెండు వారాల మరమ్మత్తు పనులు అవసరం. జూన్ 21 న ఎటువంటి విచ్ఛిన్నం లేకుండా మూడు విమానాలు సాధించ"&amp;"బడ్డాయి, కాని నాలుగు రోజుల తరువాత విమానం మళ్లీ కూలిపోయింది. ఈ ప్రమాదాలు విమానం యొక్క పిచ్ అస్థిరత వల్ల సంభవించాయి. గురుత్వాకర్షణ కేంద్రం చాలా ముందుకు రావడం వల్ల ఇది జరిగిందని అనుమానిస్తూ, వారు ఇంజిన్ మరియు పైలట్ స్థానాన్ని వెనక్కి తరలించారు, కాని ఇది విషయ"&amp;"ాలను మరింత దిగజార్చింది. ఫ్రంట్ ఎలివేటర్ నిరుత్సాహపడకపోతే యంత్రం అన్‌క్యులేట్ అవుతుంది, కానీ ఇది అదనపు డ్రాగ్‌ను సృష్టించింది, అందువల్ల వారు 70 ఎల్బి (32 కిలోల) ఐరన్ బార్‌లను ఎలివేటర్ల క్రింద బ్యాలస్ట్‌గా జోడించారు, [3] ఇవి కూడా విస్తరించబడ్డాయి. కాబట్టి "&amp;"సవరించబడినది, ఆగస్టులో 24 విమానాలు తయారు చేయబడ్డాయి, వీటిలో రెండు ఆగస్టు 22 న ఒక మైలు పావు వంతు ఉన్నాయి, అవి మలుపు తిప్పకుండా ఎగురుతున్న గొప్ప దూరం. కిట్టి హాక్ కంటే గాలి బలం మరియు దిశ తక్కువ నమ్మదగినవి కాబట్టి, పురుషులు కొన్నిసార్లు ""జంక్షన్ రైల్‌రోడ్"""&amp;" యొక్క 160 అడుగుల (49 మీ) యొక్క 160 అడుగుల (49 మీ) ను శ్రమతో తిరిగి చెప్పాల్సి వచ్చింది. సెప్టెంబర్ 7 న పురుషులు టేకాఫ్‌కు అవసరమైన వేగంతో విమానాన్ని వేగవంతం చేయడానికి కాటాపుల్ట్‌ను ఉపయోగించడం ప్రారంభించారు. వారు పడిపోయే బరువు 800 పౌండ్ల (360 కిలోలు), తరువ"&amp;"ాత 1,600 పౌండ్ల (730 కిలోలు) కు పెరిగింది, 16 అడుగుల (4.9 మీ) ఎత్తైన డెరిక్ నుండి సస్పెండ్ చేయబడింది, ఒక బ్లాక్ మరియు టాకిల్ తో విమానం లాగిన దూరాన్ని గుణించాలి. ఉపకరణం ప్రారంభించిన విల్బర్ సెప్టెంబర్ 15 న విల్బర్ తన మొదటి మలుపును ప్రసారం చేశాడు, మరియు సెప"&amp;"్టెంబర్ 20 న అతను పూర్తి వృత్తాన్ని ఎగురుతూ విజయం సాధించాడు -మొదటిది ఒక విమానం ద్వారా మొట్టమొదటిసారిగా -1 నిమిషం 16 సెకన్లలో 4,080 అడుగుల (1,240 మీ) ను అందించింది [[[1,240] 4] ఈ విమానానికి అమోస్ రూట్ సాక్ష్యమిచ్చాడు, అతను జనవరి 1, 1905 లో గ్లీనింగ్స్ ఇన్ "&amp;"బీ సంస్కృతిలో ఒక ఖాతా రాశాడు, అతను ప్రచురించిన వాణిజ్య పత్రిక. [5] అక్టోబర్ 14 న ఓర్విల్లే తన మొదటి వృత్తాకార విమానంలో చేశాడు మరియు మరుసటి రోజు అష్టపది చానట్ రైట్ బ్రదర్ యొక్క పురోగతిని చూడటానికి వచ్చాడు. దురదృష్టవశాత్తు ఓర్విల్లే, మరొక వృత్తాకార పోరాటం క"&amp;"ోసం ప్రయత్నిస్తూ, నిఠారుగా చేయలేకపోయాడు మరియు గాలిలో 30 సెకన్ల తర్వాత మాత్రమే విమానం అధిక వేగంతో ల్యాండ్ చేయవలసి వచ్చింది, స్కిడ్లు మరియు ప్రొపెల్లర్లను దెబ్బతీసింది. విమానానికి నష్టంతో ముగిసే విమానాల శ్రేణి తరువాత నవంబర్ 9 న దురదృష్టం ముగిసింది, విల్బర్ "&amp;"హఫ్ఫ్మన్ ప్రైరీ యొక్క నాలుగు సర్క్యూట్లను ఎగురవేసింది, ఐదు నిమిషాలు గాలిలో ఉండి, ల్యాండింగ్ మాత్రమే ఎందుకంటే ఇంజిన్ వేడెక్కడం ప్రారంభించింది. డిసెంబర్ 1 న ఓర్విల్లే ఇదే విధమైన విమానంలో చేశాడు, మరియు డిసెంబర్ 9 న వారు సంవత్సరానికి ఎగరడం మానేశారు. హ్యారీ కా"&amp;"ంబ్స్ విమానాలను సంగ్రహించాడు, ""1904 లో 105 విమానాలు ఉన్నాయి, దాదాపు అన్ని చిన్న విమానాలు ఉన్నాయి, కాని డిసెంబర్ 1 న పొడవైనది ఐదు నిమిషాల ఎనిమిది సెకన్ల పాటు కొనసాగింది మరియు 4515 మీటర్ల దూరాన్ని లేదా మూడు మైళ్ళ దూరంలో ఉంది. ఈ సమయంలో ఫ్లైట్ ఓర్విల్లే హఫ్ఫ"&amp;"్మన్ ప్రైరీని రెండు మరియు పావు సార్లు సర్కిల్ చేస్తుంది. ఆచరణాత్మక ఉపయోగం కోసం అమర్చిన రకం యొక్క ఫ్లయింగ్-మెషిన్ ఉత్పత్తిలో. అనేక విమానాలు సరళ రేఖలలో, సర్కిల్‌లలో మరియు 'ఆకారపు కోర్సులలో, ప్రశాంతతలలో మరియు గాలులలో, ఫ్లయింగ్ ఉన్నాయని చాలా ఖచ్చితంగా చెప్పాయ"&amp;"ి. ఇది వివిధ మార్గాల్లో గొప్ప ఆచరణాత్మక ఉపయోగం తో తయారు చేయగలిగే స్థితికి తీసుకువచ్చింది, వాటిలో ఒకటి యుద్ధ సమయంలో స్కౌటింగ్ మరియు సందేశాలను తీసుకువెళ్ళడం. ""[5] రైట్స్ 1904 శీతాకాలంలో ఫ్లైయర్ II యొక్క ఎయిర్ఫ్రేమ్‌ను విడదీశారు. –05. వారు ప్రొపెల్లర్ చైన్ "&amp;"డ్రైవ్, దాని మౌంట్లు మరియు ఇంజిన్‌ను రక్షించారు. 1905 ప్రారంభ నెలల్లో చిందరవందరగా ఉన్న ఫాబ్రిక్, వింగ్ పక్కటెముకలు, పైకి మరియు సంబంధిత చెక్క భాగాలు కాలిపోయాయి (ఓర్విల్లే ప్రకారం). రక్షించబడిన ప్రొపెల్లర్ భాగాలు మరియు ఇంజిన్ రైట్ ఫ్లైయర్ III యొక్క కొత్త ఎయ"&amp;"ిర్ఫ్రేమ్‌లోకి వెళ్ళాయి. సాధారణ లక్షణాలు పనితీరు సంబంధిత అభివృద్ధి")</f>
        <v>రైట్ ఫ్లైయర్ II విల్బర్ మరియు ఓర్విల్లే రైట్ నిర్మించిన రెండవ శక్తితో కూడిన విమానం. 1904 లో వారు మొత్తం 105 విమానాలను తయారు చేయడానికి దీనిని ఉపయోగించారు, చివరికి ఐదు నిమిషాల పాటు విమానాలను సాధించారు మరియు పూర్తి వృత్తాలు కూడా తయారుచేశారు, ఇది విల్బర్ చేత మొదటిసారి సెప్టెంబర్ 20 న సాధించబడింది. ఫ్లైయర్ II యొక్క రూపకల్పన అసలు మాదిరిగానే ఉంది 1903 రైట్ ఫ్లైయర్, కానీ వారు 1903 యంత్రంలో మరియు 1900-1902 గ్లైడర్‌లలో ఉపయోగించిన స్ప్రూస్‌కు బదులుగా వైట్ పైన్ ఉపయోగించి కొంచెం శక్తివంతమైన ఇంజిన్ మరియు నిర్మాణంతో. ఒక ముఖ్యమైన మార్పు 1903 లో ఉపయోగించిన 1-ఇన్ -20 నుండి వింగ్ కాంబర్‌ను 1-ఇన్ -25 కు తగ్గించడం. కాంబర్ను తగ్గించడం వల్ల డ్రాగ్‌ను తగ్గిస్తుందని సోదరులు భావించారు, అయినప్పటికీ తక్కువ లిఫ్ట్ వాస్తవానికి సాధించబడింది. ఈ మార్పులతో ఫ్లైయర్ II 1903 యంత్రం కంటే 200 పౌండ్ల (91 కిలోలు) భారీగా ఉంది. ఒహియోలోని డేటన్ వెలుపల ఉన్న ఆవు పచ్చిక అయిన హఫ్ఫ్మన్ ప్రైరీ వద్ద రైట్స్ కొత్త విమానాన్ని పరీక్షించారు, ఇది ఇప్పుడు డేటన్ ఏవియేషన్ హెరిటేజ్ నేషనల్ హిస్టారికల్ పార్క్ మరియు ప్రస్తుత రైట్-ప్యాటర్సన్ వైమానిక దళం స్థావరంలో భాగం. భూమి యజమాని, బ్యాంకర్ టోరెన్స్ హఫ్ఫ్మన్, భూమి అద్దె రహితతను ఉపయోగించడానికి వారిని అనుమతించారు, అతని ఏకైక అవసరం వారు ప్రయోగాలు చేయడానికి ముందు పశువులను భద్రతకు గొర్రెల కాపరి. రైట్స్ ఏప్రిల్‌లో తమ విమానాలను ఉంచడానికి ఒక షెడ్‌ను నిర్మించడం ప్రారంభించారు మరియు మే చివరి నాటికి ట్రయల్స్ ప్రారంభించడానికి సిద్ధంగా ఉన్నారు, మరియు మే 23, సోమవారం ట్రయల్స్ ప్రారంభమవుతాయని పత్రికలకు ఒక ప్రకటన చేశారు. [1] కుటుంబం మరియు స్నేహితులు మరియు డజను మంది విలేకరులతో కూడిన నలభై మంది ప్రేక్షకులు సోమవారం సమావేశమయ్యారు, కాని వర్షం ఉదయం అంతా విమానాలను దాని షెడ్‌లో ఉంచారు, మరియు వర్షం క్లియర్ అయినప్పుడు గాలి దూరంగా చనిపోయింది. హెడ్‌విండ్ లేకుండా 100 అడుగుల (30 మీ) లాంచింగ్ రైలు నుండి విజయవంతమైన టేకాఫ్ చేయడానికి చాలా తక్కువ అవకాశం ఉంది. ప్రెస్‌ను సంతృప్తి పరచడానికి ఒక చిన్న విమానంలో ప్రయత్నించాలని రైట్స్ నిర్ణయించుకున్నాడు, కాని మోటారు దాని పూర్తి శక్తిని అభివృద్ధి చేయలేదు మరియు విమానం టేకాఫ్ చేయకుండా రైలు చివరకి చేరుకుంది. [2] ఇంజిన్ మరియు పేలవమైన వాతావరణం గురువారం మధ్యాహ్నం వరకు మరింత ప్రయత్నాలను ఆలస్యం చేసింది, జ్వలన సమస్యలు ఉన్నప్పటికీ టేకాఫ్ ప్రయత్నించినప్పుడు, మరియు 25 అడుగుల (7.6 మీ) ఫ్లైట్ తయారు చేయబడింది, ఇది ఒక భారీ ల్యాండింగ్‌లో ముగుస్తుంది, ఇది విమానం దెబ్బతింది. పత్రికా నివేదికలు మిశ్రమంగా ఉన్నాయి, చికాగో ట్రిబ్యూన్ తన కథను "ఫ్లయింగ్ మెషిన్ యొక్క పరీక్ష విజయవంతం" అనే శీర్షికతో నడిచింది, న్యూయార్క్ టైమ్స్ శీర్షిక "పతనం శిధిలాల ఎయిర్‌షిప్". మరమ్మతులు రెండు వారాలు పట్టింది, కాని తదుపరి విమాన ప్రయత్నం కూడా ప్రమాదంలో ముగిసింది, మరో రెండు వారాల మరమ్మత్తు పనులు అవసరం. జూన్ 21 న ఎటువంటి విచ్ఛిన్నం లేకుండా మూడు విమానాలు సాధించబడ్డాయి, కాని నాలుగు రోజుల తరువాత విమానం మళ్లీ కూలిపోయింది. ఈ ప్రమాదాలు విమానం యొక్క పిచ్ అస్థిరత వల్ల సంభవించాయి. గురుత్వాకర్షణ కేంద్రం చాలా ముందుకు రావడం వల్ల ఇది జరిగిందని అనుమానిస్తూ, వారు ఇంజిన్ మరియు పైలట్ స్థానాన్ని వెనక్కి తరలించారు, కాని ఇది విషయాలను మరింత దిగజార్చింది. ఫ్రంట్ ఎలివేటర్ నిరుత్సాహపడకపోతే యంత్రం అన్‌క్యులేట్ అవుతుంది, కానీ ఇది అదనపు డ్రాగ్‌ను సృష్టించింది, అందువల్ల వారు 70 ఎల్బి (32 కిలోల) ఐరన్ బార్‌లను ఎలివేటర్ల క్రింద బ్యాలస్ట్‌గా జోడించారు, [3] ఇవి కూడా విస్తరించబడ్డాయి. కాబట్టి సవరించబడినది, ఆగస్టులో 24 విమానాలు తయారు చేయబడ్డాయి, వీటిలో రెండు ఆగస్టు 22 న ఒక మైలు పావు వంతు ఉన్నాయి, అవి మలుపు తిప్పకుండా ఎగురుతున్న గొప్ప దూరం. కిట్టి హాక్ కంటే గాలి బలం మరియు దిశ తక్కువ నమ్మదగినవి కాబట్టి, పురుషులు కొన్నిసార్లు "జంక్షన్ రైల్‌రోడ్" యొక్క 160 అడుగుల (49 మీ) యొక్క 160 అడుగుల (49 మీ) ను శ్రమతో తిరిగి చెప్పాల్సి వచ్చింది. సెప్టెంబర్ 7 న పురుషులు టేకాఫ్‌కు అవసరమైన వేగంతో విమానాన్ని వేగవంతం చేయడానికి కాటాపుల్ట్‌ను ఉపయోగించడం ప్రారంభించారు. వారు పడిపోయే బరువు 800 పౌండ్ల (360 కిలోలు), తరువాత 1,600 పౌండ్ల (730 కిలోలు) కు పెరిగింది, 16 అడుగుల (4.9 మీ) ఎత్తైన డెరిక్ నుండి సస్పెండ్ చేయబడింది, ఒక బ్లాక్ మరియు టాకిల్ తో విమానం లాగిన దూరాన్ని గుణించాలి. ఉపకరణం ప్రారంభించిన విల్బర్ సెప్టెంబర్ 15 న విల్బర్ తన మొదటి మలుపును ప్రసారం చేశాడు, మరియు సెప్టెంబర్ 20 న అతను పూర్తి వృత్తాన్ని ఎగురుతూ విజయం సాధించాడు -మొదటిది ఒక విమానం ద్వారా మొట్టమొదటిసారిగా -1 నిమిషం 16 సెకన్లలో 4,080 అడుగుల (1,240 మీ) ను అందించింది [[[1,240] 4] ఈ విమానానికి అమోస్ రూట్ సాక్ష్యమిచ్చాడు, అతను జనవరి 1, 1905 లో గ్లీనింగ్స్ ఇన్ బీ సంస్కృతిలో ఒక ఖాతా రాశాడు, అతను ప్రచురించిన వాణిజ్య పత్రిక. [5] అక్టోబర్ 14 న ఓర్విల్లే తన మొదటి వృత్తాకార విమానంలో చేశాడు మరియు మరుసటి రోజు అష్టపది చానట్ రైట్ బ్రదర్ యొక్క పురోగతిని చూడటానికి వచ్చాడు. దురదృష్టవశాత్తు ఓర్విల్లే, మరొక వృత్తాకార పోరాటం కోసం ప్రయత్నిస్తూ, నిఠారుగా చేయలేకపోయాడు మరియు గాలిలో 30 సెకన్ల తర్వాత మాత్రమే విమానం అధిక వేగంతో ల్యాండ్ చేయవలసి వచ్చింది, స్కిడ్లు మరియు ప్రొపెల్లర్లను దెబ్బతీసింది. విమానానికి నష్టంతో ముగిసే విమానాల శ్రేణి తరువాత నవంబర్ 9 న దురదృష్టం ముగిసింది, విల్బర్ హఫ్ఫ్మన్ ప్రైరీ యొక్క నాలుగు సర్క్యూట్లను ఎగురవేసింది, ఐదు నిమిషాలు గాలిలో ఉండి, ల్యాండింగ్ మాత్రమే ఎందుకంటే ఇంజిన్ వేడెక్కడం ప్రారంభించింది. డిసెంబర్ 1 న ఓర్విల్లే ఇదే విధమైన విమానంలో చేశాడు, మరియు డిసెంబర్ 9 న వారు సంవత్సరానికి ఎగరడం మానేశారు. హ్యారీ కాంబ్స్ విమానాలను సంగ్రహించాడు, "1904 లో 105 విమానాలు ఉన్నాయి, దాదాపు అన్ని చిన్న విమానాలు ఉన్నాయి, కాని డిసెంబర్ 1 న పొడవైనది ఐదు నిమిషాల ఎనిమిది సెకన్ల పాటు కొనసాగింది మరియు 4515 మీటర్ల దూరాన్ని లేదా మూడు మైళ్ళ దూరంలో ఉంది. ఈ సమయంలో ఫ్లైట్ ఓర్విల్లే హఫ్ఫ్మన్ ప్రైరీని రెండు మరియు పావు సార్లు సర్కిల్ చేస్తుంది. ఆచరణాత్మక ఉపయోగం కోసం అమర్చిన రకం యొక్క ఫ్లయింగ్-మెషిన్ ఉత్పత్తిలో. అనేక విమానాలు సరళ రేఖలలో, సర్కిల్‌లలో మరియు 'ఆకారపు కోర్సులలో, ప్రశాంతతలలో మరియు గాలులలో, ఫ్లయింగ్ ఉన్నాయని చాలా ఖచ్చితంగా చెప్పాయి. ఇది వివిధ మార్గాల్లో గొప్ప ఆచరణాత్మక ఉపయోగం తో తయారు చేయగలిగే స్థితికి తీసుకువచ్చింది, వాటిలో ఒకటి యుద్ధ సమయంలో స్కౌటింగ్ మరియు సందేశాలను తీసుకువెళ్ళడం. "[5] రైట్స్ 1904 శీతాకాలంలో ఫ్లైయర్ II యొక్క ఎయిర్ఫ్రేమ్‌ను విడదీశారు. –05. వారు ప్రొపెల్లర్ చైన్ డ్రైవ్, దాని మౌంట్లు మరియు ఇంజిన్‌ను రక్షించారు. 1905 ప్రారంభ నెలల్లో చిందరవందరగా ఉన్న ఫాబ్రిక్, వింగ్ పక్కటెముకలు, పైకి మరియు సంబంధిత చెక్క భాగాలు కాలిపోయాయి (ఓర్విల్లే ప్రకారం). రక్షించబడిన ప్రొపెల్లర్ భాగాలు మరియు ఇంజిన్ రైట్ ఫ్లైయర్ III యొక్క కొత్త ఎయిర్ఫ్రేమ్‌లోకి వెళ్ళాయి. సాధారణ లక్షణాలు పనితీరు సంబంధిత అభివృద్ధి</v>
      </c>
      <c r="E87" s="1" t="s">
        <v>1761</v>
      </c>
      <c r="F87" s="1" t="str">
        <f>IFERROR(__xludf.DUMMYFUNCTION("GOOGLETRANSLATE(E:E, ""en"", ""te"")"),"ప్రయోగాత్మక విమానం")</f>
        <v>ప్రయోగాత్మక విమానం</v>
      </c>
      <c r="J87" s="1" t="s">
        <v>1762</v>
      </c>
      <c r="K87" s="1" t="str">
        <f>IFERROR(__xludf.DUMMYFUNCTION("GOOGLETRANSLATE(J:J, ""en"", ""te"")"),"ఓర్విల్లే మరియు విల్బర్ రైట్")</f>
        <v>ఓర్విల్లే మరియు విల్బర్ రైట్</v>
      </c>
      <c r="L87" s="1" t="s">
        <v>1763</v>
      </c>
      <c r="O87" s="1">
        <v>1.0</v>
      </c>
      <c r="Q87" s="1" t="s">
        <v>980</v>
      </c>
      <c r="R87" s="1" t="s">
        <v>1764</v>
      </c>
      <c r="S87" s="1" t="s">
        <v>1765</v>
      </c>
      <c r="T87" s="1" t="s">
        <v>1766</v>
      </c>
      <c r="U87" s="1" t="s">
        <v>1767</v>
      </c>
      <c r="W87" s="1" t="s">
        <v>1768</v>
      </c>
      <c r="X87" s="1" t="s">
        <v>1769</v>
      </c>
      <c r="Y87" s="1" t="s">
        <v>1770</v>
      </c>
      <c r="Z87" s="1" t="s">
        <v>1771</v>
      </c>
      <c r="AA87" s="1" t="s">
        <v>1772</v>
      </c>
      <c r="AB87" s="1" t="s">
        <v>1773</v>
      </c>
      <c r="AF87" s="1" t="s">
        <v>1774</v>
      </c>
      <c r="AG87" s="1" t="s">
        <v>1775</v>
      </c>
      <c r="AH87" s="1" t="s">
        <v>1776</v>
      </c>
      <c r="AI87" s="1" t="s">
        <v>1777</v>
      </c>
      <c r="AK87" s="1" t="s">
        <v>1778</v>
      </c>
      <c r="AN87" s="1" t="s">
        <v>397</v>
      </c>
      <c r="BS87" s="1" t="s">
        <v>1779</v>
      </c>
    </row>
    <row r="88">
      <c r="A88" s="1" t="s">
        <v>1780</v>
      </c>
      <c r="B88" s="1" t="str">
        <f>IFERROR(__xludf.DUMMYFUNCTION("GOOGLETRANSLATE(A:A, ""en"", ""te"")"),"నకాజిమా కి -115")</f>
        <v>నకాజిమా కి -115</v>
      </c>
      <c r="C88" s="1" t="s">
        <v>1781</v>
      </c>
      <c r="D88" s="1" t="str">
        <f>IFERROR(__xludf.DUMMYFUNCTION("GOOGLETRANSLATE(C:C, ""en"", ""te"")"),"నకాజిమా కి -115 సురుగి (剣, ""సాబెర్"") [5] 1945 లో రెండవ ప్రపంచ యుద్ధం యొక్క ముగింపు దశలలో ఇంపీరియల్ జపనీస్ ఆర్మీ వైమానిక దళం అభివృద్ధి చేసిన ఒక వ్యక్తి కామికేజ్ విమానం. ఇంపీరియల్ జపనీస్ నావికాదళం ఈ విమానాన్ని టాకా అని పిలిచింది. (藤花, ""విస్టేరియా బ్లోసమ్"&amp;"""). విమానం యొక్క ఉద్దేశించిన ఉద్దేశ్యం మిత్రరాజ్యాల షిప్పింగ్‌పై కామికేజ్ దాడులలో మరియు జపాన్ దండయాత్రలో పాల్గొనే దండయాత్ర నౌకాదళం, ఆపరేషన్ పతనం, చివరికి జరగలేదు. కామికేజ్ దాడుల కోసం జపాన్‌కు తగినంత వాడుకలో లేని విమానాలు లేవని జపనీస్ హై కమాండ్ భావించినంద"&amp;"ున, జపాన్ దండయాత్రను in హించి భారీ సంఖ్యలో చౌకైన, సరళమైన ఆత్మహత్య విమానాలను త్వరగా నిర్మించాలని నిర్ణయించారు. [6] ఈ విమానం చాలా సులభం, ఇది ""నాన్-స్ట్రాటజీ"" పదార్థాల (ప్రధానంగా కలప మరియు ఉక్కు) నుండి తయారవుతుంది. బరువును కాపాడటానికి, ఇది ఒక జెట్టిసన్ అండ"&amp;"ర్ క్యారేజీని ఉపయోగించడం (ల్యాండింగ్ ఉండకూడదు), కాబట్టి సాధారణ వెల్డెడ్ స్టీల్ ట్యూబ్ అండర్ క్యారేజ్ విమానానికి జతచేయబడింది. [2] అయినప్పటికీ, ఇది నిర్వహించలేని గ్రౌండ్-హ్యాండ్లింగ్ లక్షణాలను ఇస్తుందని కనుగొనబడింది, కాబట్టి సాధారణ షాక్ అబ్జార్బర్ అప్పుడు వ"&amp;"ిలీనం చేయబడింది. ఫ్యూజ్‌లేజ్ యొక్క క్రాస్ సెక్షన్ వృత్తాకారంగా ఉంది మరియు ఈ పరిమాణం మరియు రకం యొక్క చాలా విమానాలు వలె దీర్ఘవృత్తాకారంగా లేవు; ఇటువంటి ఫ్యూజ్‌లేజ్ చేయడం సులభం. సురుగికి కొన్ని విమాన పరికరాలు, చుక్కాని పెడల్స్, జాయ్ స్టిక్ టైప్ కంట్రోల్ కాలమ"&amp;"్ మరియు రేడియో కోసం స్థలం ఉన్నాయి. విమాన నియంత్రణలలో ఐలెరాన్లు మరియు ఎలివేటర్లు మరియు (ఉత్పత్తి సంస్కరణల్లో) ఫ్లాప్‌లు ఉన్నాయి. KI-115 నిర్మాణం మరియు సరఫరా సౌలభ్యం కోసం నిల్వలో ఉన్న ఏ ఇంజిన్‌ను ఉపయోగించగలిగేలా రూపొందించబడింది మరియు 1920 మరియు 1930 ల నుండి"&amp;" జపాన్ యొక్క వాడుకలో లేని ఇంజిన్ల స్టాక్‌లను గ్రహించడానికి రూపొందించబడింది. ప్రారంభ విమానం (కి -115 ఎ) 858 కిలోవాట్ల (1,151 హెచ్‌పి) నకాజిమా హా -35 రేడియల్ ఇంజన్లు. మరే ఇతర ఇంజిన్ ఎప్పుడైనా అమర్చబడిందో తెలియదు. పరీక్షించిన తరువాత మొదటి ఉత్పత్తి విమానాన్ని"&amp;" మెరుగైన అండర్ క్యారేజ్ మరియు రెండు రాకెట్ యూనిట్లతో అమర్చారు. ఇవి టేకాఫ్ [2] తో సహాయపడవచ్చు లేదా లక్ష్యం వైపు తుది త్వరణం కోసం రూపొందించబడి ఉండవచ్చు. [3] [4] ఈ విమానం గంటకు 550 కిమీ (340 ఎమ్‌పిహెచ్) వేగంతో ఉంది మరియు 800 కిలోల (1,800 ఎల్బి) బరువున్న బాంబ"&amp;"ును మోయగలదు, ఇది రెండుగా యుద్ధనౌకను విభజించేంత పెద్దది. ఏదేమైనా, ఇది నిరాయుధంగా ఉంది మరియు దాని బాంబుతో భారీగా నిండి ఉంది, శత్రు యుద్ధ విమానాలకు సులభమైన లక్ష్యంగా ఉండేది. నియంత్రణలు ముడి, దృశ్యమానత భయంకరమైనవి మరియు పనితీరు అసంబద్ధం. సురుగి చాలా పేలవమైన టే"&amp;"కాఫ్ మరియు ల్యాండింగ్ పనితీరును కలిగి ఉంది మరియు అనుభవజ్ఞులైన పైలట్లు కాకుండా మరెవరూ సురక్షితంగా ఎగరలేరు. పరీక్ష మరియు శిక్షణ సమయంలో ప్రాణాంతక క్రాష్లు ఉన్నాయి. [3] అయితే క్రొత్తది, మెరుగైన నియంత్రణలతో మెరుగైన సంస్కరణలు [3] మరియు మెరుగైన దృశ్యమానత ఇంటెన్స"&amp;"ివ్ అభివృద్ధిలో ఉన్నాయి. జపనీస్ హై కమాండ్ జపాన్ అంతటా వర్క్‌షాప్‌లలో నెలకు 8,000 నిర్మించాలని యోచిస్తోంది. ఏదైనా పోరాటంలో ఎగరడానికి ముందు యుద్ధం ముగిసింది. వ్యక్తిగతంగా, అవి అసమర్థమైన ఆయుధాలుగా ఉండేవి, కాని వందల లేదా వేల తరంగాలలో ఉపయోగించబడతాయి, అవి చాలా "&amp;"వినాశకరమైనవి. ఉత్పత్తి చేయబడిన 105 ఉదాహరణలలో, రెండు ఎయిర్‌ఫ్రేమ్‌లు ఉనికిలో ఉన్నాయి. నేషనల్ ఎయిర్ అండ్ స్పేస్ మ్యూజియం నుండి అరిజోనాలోని టక్సన్ లోని పిమా ఎయిర్ &amp; స్పేస్ మ్యూజియంకు రుణంపై KI-115 యొక్క ఒక ఉదాహరణ. [8] [విఫలమైన ధృవీకరణ] [9] [విఫలమైన ధృవీకరణ] "&amp;"మరొకటి, ఒకసారి గేట్ గార్డియన్‌గా ప్రదర్శించబడుతుంది యోకోటా ఎయిర్ బేస్ వద్ద, 1952 నుండి జపనీస్ అధికారుల వైపుకు తిరిగింది మరియు జపనీస్ మ్యూజియంలో ఉంది. [10] పసిఫిక్ యుద్ధం యొక్క జపనీస్ విమానం నుండి వచ్చిన డేటా [4] సాధారణ లక్షణాలు పనితీరు పనితీరు ఆయుధాలు పోల"&amp;"్చదగిన పాత్ర, కాన్ఫిగరేషన్ మరియు ERA సంబంధిత జాబితాల విమానం నకాజిమా కి -115 సురుగికి సంబంధించిన మీడియాను వికీమీడియా కామన్స్ వద్ద 1. విండ్స్, 2. మెరుపు, 3. నైట్ టైమ్ లైట్లు, 4. పర్వతాలు, 5. నక్షత్రాలు/నక్షత్రరాశులు, 6. సముద్రాలు, 7. మేఘాలు, 8. మొక్కలు, 9. "&amp;"స్కైస్, 10. ప్రకృతి దృశ్యాలు మరియు 11. పువ్వులు")</f>
        <v>నకాజిమా కి -115 సురుగి (剣, "సాబెర్") [5] 1945 లో రెండవ ప్రపంచ యుద్ధం యొక్క ముగింపు దశలలో ఇంపీరియల్ జపనీస్ ఆర్మీ వైమానిక దళం అభివృద్ధి చేసిన ఒక వ్యక్తి కామికేజ్ విమానం. ఇంపీరియల్ జపనీస్ నావికాదళం ఈ విమానాన్ని టాకా అని పిలిచింది. (藤花, "విస్టేరియా బ్లోసమ్"). విమానం యొక్క ఉద్దేశించిన ఉద్దేశ్యం మిత్రరాజ్యాల షిప్పింగ్‌పై కామికేజ్ దాడులలో మరియు జపాన్ దండయాత్రలో పాల్గొనే దండయాత్ర నౌకాదళం, ఆపరేషన్ పతనం, చివరికి జరగలేదు. కామికేజ్ దాడుల కోసం జపాన్‌కు తగినంత వాడుకలో లేని విమానాలు లేవని జపనీస్ హై కమాండ్ భావించినందున, జపాన్ దండయాత్రను in హించి భారీ సంఖ్యలో చౌకైన, సరళమైన ఆత్మహత్య విమానాలను త్వరగా నిర్మించాలని నిర్ణయించారు. [6] ఈ విమానం చాలా సులభం, ఇది "నాన్-స్ట్రాటజీ" పదార్థాల (ప్రధానంగా కలప మరియు ఉక్కు) నుండి తయారవుతుంది. బరువును కాపాడటానికి, ఇది ఒక జెట్టిసన్ అండర్ క్యారేజీని ఉపయోగించడం (ల్యాండింగ్ ఉండకూడదు), కాబట్టి సాధారణ వెల్డెడ్ స్టీల్ ట్యూబ్ అండర్ క్యారేజ్ విమానానికి జతచేయబడింది. [2] అయినప్పటికీ, ఇది నిర్వహించలేని గ్రౌండ్-హ్యాండ్లింగ్ లక్షణాలను ఇస్తుందని కనుగొనబడింది, కాబట్టి సాధారణ షాక్ అబ్జార్బర్ అప్పుడు విలీనం చేయబడింది. ఫ్యూజ్‌లేజ్ యొక్క క్రాస్ సెక్షన్ వృత్తాకారంగా ఉంది మరియు ఈ పరిమాణం మరియు రకం యొక్క చాలా విమానాలు వలె దీర్ఘవృత్తాకారంగా లేవు; ఇటువంటి ఫ్యూజ్‌లేజ్ చేయడం సులభం. సురుగికి కొన్ని విమాన పరికరాలు, చుక్కాని పెడల్స్, జాయ్ స్టిక్ టైప్ కంట్రోల్ కాలమ్ మరియు రేడియో కోసం స్థలం ఉన్నాయి. విమాన నియంత్రణలలో ఐలెరాన్లు మరియు ఎలివేటర్లు మరియు (ఉత్పత్తి సంస్కరణల్లో) ఫ్లాప్‌లు ఉన్నాయి. KI-115 నిర్మాణం మరియు సరఫరా సౌలభ్యం కోసం నిల్వలో ఉన్న ఏ ఇంజిన్‌ను ఉపయోగించగలిగేలా రూపొందించబడింది మరియు 1920 మరియు 1930 ల నుండి జపాన్ యొక్క వాడుకలో లేని ఇంజిన్ల స్టాక్‌లను గ్రహించడానికి రూపొందించబడింది. ప్రారంభ విమానం (కి -115 ఎ) 858 కిలోవాట్ల (1,151 హెచ్‌పి) నకాజిమా హా -35 రేడియల్ ఇంజన్లు. మరే ఇతర ఇంజిన్ ఎప్పుడైనా అమర్చబడిందో తెలియదు. పరీక్షించిన తరువాత మొదటి ఉత్పత్తి విమానాన్ని మెరుగైన అండర్ క్యారేజ్ మరియు రెండు రాకెట్ యూనిట్లతో అమర్చారు. ఇవి టేకాఫ్ [2] తో సహాయపడవచ్చు లేదా లక్ష్యం వైపు తుది త్వరణం కోసం రూపొందించబడి ఉండవచ్చు. [3] [4] ఈ విమానం గంటకు 550 కిమీ (340 ఎమ్‌పిహెచ్) వేగంతో ఉంది మరియు 800 కిలోల (1,800 ఎల్బి) బరువున్న బాంబును మోయగలదు, ఇది రెండుగా యుద్ధనౌకను విభజించేంత పెద్దది. ఏదేమైనా, ఇది నిరాయుధంగా ఉంది మరియు దాని బాంబుతో భారీగా నిండి ఉంది, శత్రు యుద్ధ విమానాలకు సులభమైన లక్ష్యంగా ఉండేది. నియంత్రణలు ముడి, దృశ్యమానత భయంకరమైనవి మరియు పనితీరు అసంబద్ధం. సురుగి చాలా పేలవమైన టేకాఫ్ మరియు ల్యాండింగ్ పనితీరును కలిగి ఉంది మరియు అనుభవజ్ఞులైన పైలట్లు కాకుండా మరెవరూ సురక్షితంగా ఎగరలేరు. పరీక్ష మరియు శిక్షణ సమయంలో ప్రాణాంతక క్రాష్లు ఉన్నాయి. [3] అయితే క్రొత్తది, మెరుగైన నియంత్రణలతో మెరుగైన సంస్కరణలు [3] మరియు మెరుగైన దృశ్యమానత ఇంటెన్సివ్ అభివృద్ధిలో ఉన్నాయి. జపనీస్ హై కమాండ్ జపాన్ అంతటా వర్క్‌షాప్‌లలో నెలకు 8,000 నిర్మించాలని యోచిస్తోంది. ఏదైనా పోరాటంలో ఎగరడానికి ముందు యుద్ధం ముగిసింది. వ్యక్తిగతంగా, అవి అసమర్థమైన ఆయుధాలుగా ఉండేవి, కాని వందల లేదా వేల తరంగాలలో ఉపయోగించబడతాయి, అవి చాలా వినాశకరమైనవి. ఉత్పత్తి చేయబడిన 105 ఉదాహరణలలో, రెండు ఎయిర్‌ఫ్రేమ్‌లు ఉనికిలో ఉన్నాయి. నేషనల్ ఎయిర్ అండ్ స్పేస్ మ్యూజియం నుండి అరిజోనాలోని టక్సన్ లోని పిమా ఎయిర్ &amp; స్పేస్ మ్యూజియంకు రుణంపై KI-115 యొక్క ఒక ఉదాహరణ. [8] [విఫలమైన ధృవీకరణ] [9] [విఫలమైన ధృవీకరణ] మరొకటి, ఒకసారి గేట్ గార్డియన్‌గా ప్రదర్శించబడుతుంది యోకోటా ఎయిర్ బేస్ వద్ద, 1952 నుండి జపనీస్ అధికారుల వైపుకు తిరిగింది మరియు జపనీస్ మ్యూజియంలో ఉంది. [10] పసిఫిక్ యుద్ధం యొక్క జపనీస్ విమానం నుండి వచ్చిన డేటా [4] సాధారణ లక్షణాలు పనితీరు పనితీరు ఆయుధాలు పోల్చదగిన పాత్ర, కాన్ఫిగరేషన్ మరియు ERA సంబంధిత జాబితాల విమానం నకాజిమా కి -115 సురుగికి సంబంధించిన మీడియాను వికీమీడియా కామన్స్ వద్ద 1. విండ్స్, 2. మెరుపు, 3. నైట్ టైమ్ లైట్లు, 4. పర్వతాలు, 5. నక్షత్రాలు/నక్షత్రరాశులు, 6. సముద్రాలు, 7. మేఘాలు, 8. మొక్కలు, 9. స్కైస్, 10. ప్రకృతి దృశ్యాలు మరియు 11. పువ్వులు</v>
      </c>
      <c r="E88" s="1" t="s">
        <v>1782</v>
      </c>
      <c r="F88" s="1" t="str">
        <f>IFERROR(__xludf.DUMMYFUNCTION("GOOGLETRANSLATE(E:E, ""en"", ""te"")"),"కామికేజ్ విమానం")</f>
        <v>కామికేజ్ విమానం</v>
      </c>
      <c r="G88" s="1" t="s">
        <v>1783</v>
      </c>
      <c r="H88" s="1" t="str">
        <f>IFERROR(__xludf.DUMMYFUNCTION("GOOGLETRANSLATE(G:G, ""en"", ""te"")"),"నకాజిమా ఎయిర్క్రాఫ్ట్ కంపెనీ")</f>
        <v>నకాజిమా ఎయిర్క్రాఫ్ట్ కంపెనీ</v>
      </c>
      <c r="I88" s="1" t="s">
        <v>1784</v>
      </c>
      <c r="M88" s="1" t="s">
        <v>1785</v>
      </c>
      <c r="P88" s="1" t="s">
        <v>1786</v>
      </c>
      <c r="Q88" s="1">
        <v>1.0</v>
      </c>
      <c r="R88" s="1" t="s">
        <v>1787</v>
      </c>
      <c r="S88" s="1" t="s">
        <v>1788</v>
      </c>
      <c r="T88" s="1" t="s">
        <v>1789</v>
      </c>
      <c r="U88" s="1" t="s">
        <v>1790</v>
      </c>
      <c r="V88" s="1" t="s">
        <v>1791</v>
      </c>
      <c r="W88" s="1" t="s">
        <v>1792</v>
      </c>
      <c r="X88" s="1" t="s">
        <v>1793</v>
      </c>
      <c r="Y88" s="1" t="s">
        <v>1794</v>
      </c>
      <c r="Z88" s="1" t="s">
        <v>203</v>
      </c>
      <c r="AB88" s="1" t="s">
        <v>1795</v>
      </c>
      <c r="AC88" s="1" t="s">
        <v>37</v>
      </c>
      <c r="AJ88" s="1" t="s">
        <v>1796</v>
      </c>
      <c r="AK88" s="1" t="s">
        <v>1797</v>
      </c>
      <c r="AQ88" s="1" t="s">
        <v>1798</v>
      </c>
      <c r="AR88" s="1" t="s">
        <v>1799</v>
      </c>
      <c r="AS88" s="1" t="s">
        <v>1800</v>
      </c>
      <c r="AT88" s="1" t="s">
        <v>1801</v>
      </c>
      <c r="AV88" s="1" t="s">
        <v>1802</v>
      </c>
      <c r="AW88" s="1" t="s">
        <v>1803</v>
      </c>
      <c r="BF88" s="1" t="s">
        <v>1804</v>
      </c>
      <c r="BS88" s="1" t="s">
        <v>1805</v>
      </c>
      <c r="BV88" s="1" t="s">
        <v>1806</v>
      </c>
    </row>
    <row r="89">
      <c r="A89" s="1" t="s">
        <v>1807</v>
      </c>
      <c r="B89" s="1" t="str">
        <f>IFERROR(__xludf.DUMMYFUNCTION("GOOGLETRANSLATE(A:A, ""en"", ""te"")"),"ఏసెస్ హై క్యూబీ")</f>
        <v>ఏసెస్ హై క్యూబీ</v>
      </c>
      <c r="C89" s="1" t="s">
        <v>1808</v>
      </c>
      <c r="D89" s="1" t="str">
        <f>IFERROR(__xludf.DUMMYFUNCTION("GOOGLETRANSLATE(C:C, ""en"", ""te"")"),"ఏసెస్ హై క్యూబీ కెనడియన్ సింగిల్ ఇంజిన్, హై వింగ్, స్ట్రట్-బ్రేస్డ్, సాంప్రదాయ ల్యాండింగ్ గేర్‌తో తేలికపాటి స్పోర్ట్స్ విమానాలు, ఇది లండన్, అంటారియోలోని ఏసెస్ హై లైట్ ఎయిర్‌క్రాఫ్ట్ చేత హోమ్‌బిల్డింగ్ కోసం విక్రయించబడింది. [1] [3] విమాన రూపకల్పన రెండు వెర"&amp;"్షన్లలో లభించింది, సింగిల్-సీట్ క్యూబీ I మరియు సైడ్-బై-సైడ్ రెండు-సీట్ల క్యూబీ II. 1990 లలో ఏసెస్ హై వ్యాపారం నుండి బయటపడింది మరియు కిట్లు ఇకపై అందుబాటులో లేవు. క్యూబీ ఫ్యూజ్‌లేజ్ వెల్డెడ్ 4130 స్టీల్ గొట్టాల నుండి నిర్మించబడింది, ఇది విమాన ఫాబ్రిక్‌తో కప"&amp;"్పబడి ఉంటుంది. రెక్కలు అల్యూమినియం స్పార్ మరియు డి-సెల్ చుట్టూ నిర్మించబడ్డాయి మరియు ఫాబ్రిక్-కప్పబడినవి. సాంప్రదాయిక ల్యాండింగ్ గేర్‌లో బంగీ-సస్పెండ్ ప్రధాన చక్రాలు మరియు స్టీరబుల్ టెయిల్ వీల్ ఉన్నాయి. [1] నియంత్రణలు సాంప్రదాయ మూడు-అక్షం, రెక్కకు ఎటువంటి"&amp;" ఫ్లాప్‌లు అమర్చబడవు. ఈ విమానం కిట్‌లుగా లేదా పూర్తయిన విమానంగా అందుబాటులో ఉంది మరియు పైపర్ జె -3 కబ్ మాదిరిగానే చూడటానికి మరియు ఎగరడానికి రూపొందించబడింది. క్యూటీ I కోసం కిట్ ధర US $ 11,350, వీటిలో ప్రొపెల్లర్ మరియు 28 హెచ్‌పి (21 కిలోవాట్) రోటాక్స్ 277 ఇ"&amp;"ంజిన్‌తో సహా. [1] క్యూబీ II లో 38 ఇన్ (97 సెం.మీ) వెడల్పు క్యాబిన్ మరియు ప్రక్క ప్రక్క సీట్ల వెనుక పెద్ద సామాను కంపార్ట్మెంట్ ఉన్నాయి. ఈ విమానం ధృవీకరించబడింది మరియు ఐరోపాలో హంగేరిలో విక్రయించబడింది. ఉత్తర అమెరికాలో క్యూబీ II US $ 15,662.76 కు విక్రయించబడ"&amp;"ింది, ఇది ప్రొపెల్లర్, 50 హెచ్‌పి (37 కిలోవాట్ ] రోటాక్స్ 503 యొక్క 42 హెచ్‌పి (31 కిలోవాట్ల) సింగిల్ కార్బ్యురేటర్ వెర్షన్‌తో క్యూబీ II ప్రోటోటైప్‌ను ఎగురుతున్న సమీక్షకుడు కెన్ ఆర్మ్‌స్ట్రాంగ్ చెప్పారు: 30 ఎమ్‌పిహెచ్ సూచించిన ఎయిర్‌స్పీడ్ వద్ద 300 అడుగుల"&amp;" టేకాఫ్ సాధించబడింది. ఆరోహణలు ప్రేక్షకుల నోరు అగాపేను వదిలివేసేంత నిటారుగా ఉన్నాయి. ఆనందకరమైన సమతుల్య చుక్కాని మృదువైనది మరియు ప్రతిస్పందనగా సరళంగా ఉందని నేను చెప్పడానికి సంతోషిస్తున్నాను -నేను అల్ట్రాలైట్ లేదా హోమ్‌బిల్ట్ లో అనుభూతి చెందాను. నియంత్రణలు మ"&amp;"ధ్యస్తంగా తేలికగా ఉన్నాయి మరియు క్యూబీకి చాలా త్వరగా స్పందన ఉంది. ఫ్లాప్‌లు లేదా ఇతర డ్రాగ్-ఉత్పత్తి చేసే పరికరాలు లేనందున, మేము 1200 FPM వరకు మా విధానాలను నింపడానికి సమయం-నిరూపితమైన సైడ్‌లిప్‌ను ఆశ్రయించాము. టచ్ మరియు క్యూబ్‌లోకి వెళ్లడం చాలా సరదాగా ఉంది"&amp;", అనేక సంక్షిప్త నమూనా సర్క్యూట్లు జరిగాయి, అర డజను ల్యాండింగ్‌లు పది నిమిషాల్లో సాధించబడ్డాయి. [2] పోల్చదగిన పాత్ర, కాన్ఫిగరేషన్ మరియు ERA సంబంధిత జాబితాల సాధారణ లక్షణాల పనితీరు విమానం")</f>
        <v>ఏసెస్ హై క్యూబీ కెనడియన్ సింగిల్ ఇంజిన్, హై వింగ్, స్ట్రట్-బ్రేస్డ్, సాంప్రదాయ ల్యాండింగ్ గేర్‌తో తేలికపాటి స్పోర్ట్స్ విమానాలు, ఇది లండన్, అంటారియోలోని ఏసెస్ హై లైట్ ఎయిర్‌క్రాఫ్ట్ చేత హోమ్‌బిల్డింగ్ కోసం విక్రయించబడింది. [1] [3] విమాన రూపకల్పన రెండు వెర్షన్లలో లభించింది, సింగిల్-సీట్ క్యూబీ I మరియు సైడ్-బై-సైడ్ రెండు-సీట్ల క్యూబీ II. 1990 లలో ఏసెస్ హై వ్యాపారం నుండి బయటపడింది మరియు కిట్లు ఇకపై అందుబాటులో లేవు. క్యూబీ ఫ్యూజ్‌లేజ్ వెల్డెడ్ 4130 స్టీల్ గొట్టాల నుండి నిర్మించబడింది, ఇది విమాన ఫాబ్రిక్‌తో కప్పబడి ఉంటుంది. రెక్కలు అల్యూమినియం స్పార్ మరియు డి-సెల్ చుట్టూ నిర్మించబడ్డాయి మరియు ఫాబ్రిక్-కప్పబడినవి. సాంప్రదాయిక ల్యాండింగ్ గేర్‌లో బంగీ-సస్పెండ్ ప్రధాన చక్రాలు మరియు స్టీరబుల్ టెయిల్ వీల్ ఉన్నాయి. [1] నియంత్రణలు సాంప్రదాయ మూడు-అక్షం, రెక్కకు ఎటువంటి ఫ్లాప్‌లు అమర్చబడవు. ఈ విమానం కిట్‌లుగా లేదా పూర్తయిన విమానంగా అందుబాటులో ఉంది మరియు పైపర్ జె -3 కబ్ మాదిరిగానే చూడటానికి మరియు ఎగరడానికి రూపొందించబడింది. క్యూటీ I కోసం కిట్ ధర US $ 11,350, వీటిలో ప్రొపెల్లర్ మరియు 28 హెచ్‌పి (21 కిలోవాట్) రోటాక్స్ 277 ఇంజిన్‌తో సహా. [1] క్యూబీ II లో 38 ఇన్ (97 సెం.మీ) వెడల్పు క్యాబిన్ మరియు ప్రక్క ప్రక్క సీట్ల వెనుక పెద్ద సామాను కంపార్ట్మెంట్ ఉన్నాయి. ఈ విమానం ధృవీకరించబడింది మరియు ఐరోపాలో హంగేరిలో విక్రయించబడింది. ఉత్తర అమెరికాలో క్యూబీ II US $ 15,662.76 కు విక్రయించబడింది, ఇది ప్రొపెల్లర్, 50 హెచ్‌పి (37 కిలోవాట్ ] రోటాక్స్ 503 యొక్క 42 హెచ్‌పి (31 కిలోవాట్ల) సింగిల్ కార్బ్యురేటర్ వెర్షన్‌తో క్యూబీ II ప్రోటోటైప్‌ను ఎగురుతున్న సమీక్షకుడు కెన్ ఆర్మ్‌స్ట్రాంగ్ చెప్పారు: 30 ఎమ్‌పిహెచ్ సూచించిన ఎయిర్‌స్పీడ్ వద్ద 300 అడుగుల టేకాఫ్ సాధించబడింది. ఆరోహణలు ప్రేక్షకుల నోరు అగాపేను వదిలివేసేంత నిటారుగా ఉన్నాయి. ఆనందకరమైన సమతుల్య చుక్కాని మృదువైనది మరియు ప్రతిస్పందనగా సరళంగా ఉందని నేను చెప్పడానికి సంతోషిస్తున్నాను -నేను అల్ట్రాలైట్ లేదా హోమ్‌బిల్ట్ లో అనుభూతి చెందాను. నియంత్రణలు మధ్యస్తంగా తేలికగా ఉన్నాయి మరియు క్యూబీకి చాలా త్వరగా స్పందన ఉంది. ఫ్లాప్‌లు లేదా ఇతర డ్రాగ్-ఉత్పత్తి చేసే పరికరాలు లేనందున, మేము 1200 FPM వరకు మా విధానాలను నింపడానికి సమయం-నిరూపితమైన సైడ్‌లిప్‌ను ఆశ్రయించాము. టచ్ మరియు క్యూబ్‌లోకి వెళ్లడం చాలా సరదాగా ఉంది, అనేక సంక్షిప్త నమూనా సర్క్యూట్లు జరిగాయి, అర డజను ల్యాండింగ్‌లు పది నిమిషాల్లో సాధించబడ్డాయి. [2] పోల్చదగిన పాత్ర, కాన్ఫిగరేషన్ మరియు ERA సంబంధిత జాబితాల సాధారణ లక్షణాల పనితీరు విమానం</v>
      </c>
      <c r="E89" s="1" t="s">
        <v>746</v>
      </c>
      <c r="F89" s="1" t="str">
        <f>IFERROR(__xludf.DUMMYFUNCTION("GOOGLETRANSLATE(E:E, ""en"", ""te"")"),"కిట్ విమానం")</f>
        <v>కిట్ విమానం</v>
      </c>
      <c r="G89" s="1" t="s">
        <v>1809</v>
      </c>
      <c r="H89" s="1" t="str">
        <f>IFERROR(__xludf.DUMMYFUNCTION("GOOGLETRANSLATE(G:G, ""en"", ""te"")"),"ఏసెస్ అధిక తేలికపాటి విమానం")</f>
        <v>ఏసెస్ అధిక తేలికపాటి విమానం</v>
      </c>
      <c r="I89" s="1" t="s">
        <v>1810</v>
      </c>
      <c r="J89" s="1" t="s">
        <v>1811</v>
      </c>
      <c r="K89" s="1" t="str">
        <f>IFERROR(__xludf.DUMMYFUNCTION("GOOGLETRANSLATE(J:J, ""en"", ""te"")"),"అల్ జాస్మిన్")</f>
        <v>అల్ జాస్మిన్</v>
      </c>
      <c r="N89" s="1">
        <v>1988.0</v>
      </c>
      <c r="O89" s="1" t="s">
        <v>1812</v>
      </c>
      <c r="P89" s="1" t="s">
        <v>1004</v>
      </c>
      <c r="Q89" s="1" t="s">
        <v>592</v>
      </c>
      <c r="R89" s="1" t="s">
        <v>1813</v>
      </c>
      <c r="S89" s="1" t="s">
        <v>1814</v>
      </c>
      <c r="T89" s="1" t="s">
        <v>1815</v>
      </c>
      <c r="U89" s="1" t="s">
        <v>1816</v>
      </c>
      <c r="V89" s="1" t="s">
        <v>1817</v>
      </c>
      <c r="W89" s="1" t="s">
        <v>1818</v>
      </c>
      <c r="X89" s="1" t="s">
        <v>1819</v>
      </c>
      <c r="Y89" s="1" t="s">
        <v>1820</v>
      </c>
      <c r="Z89" s="1" t="s">
        <v>1821</v>
      </c>
      <c r="AC89" s="1" t="s">
        <v>1822</v>
      </c>
      <c r="AL89" s="1" t="s">
        <v>1823</v>
      </c>
      <c r="AN89" s="1" t="s">
        <v>1824</v>
      </c>
      <c r="AY89" s="1" t="s">
        <v>1825</v>
      </c>
      <c r="AZ89" s="1">
        <v>6.95</v>
      </c>
      <c r="BS89" s="1" t="s">
        <v>766</v>
      </c>
      <c r="BT89" s="2" t="s">
        <v>1826</v>
      </c>
    </row>
    <row r="90">
      <c r="A90" s="1" t="s">
        <v>1827</v>
      </c>
      <c r="B90" s="1" t="str">
        <f>IFERROR(__xludf.DUMMYFUNCTION("GOOGLETRANSLATE(A:A, ""en"", ""te"")"),"ఆడమ్స్-విల్సన్ హాబికాప్టర్")</f>
        <v>ఆడమ్స్-విల్సన్ హాబికాప్టర్</v>
      </c>
      <c r="C90" s="1" t="s">
        <v>1828</v>
      </c>
      <c r="D90" s="1" t="str">
        <f>IFERROR(__xludf.DUMMYFUNCTION("GOOGLETRANSLATE(C:C, ""en"", ""te"")"),"ఆడమ్స్-విల్సన్ హాబీకాప్టర్ (తరువాత ఆడమ్స్-విల్సన్ చప్పితో పేరు పెట్టబడింది) ఒక చిన్న, సింగిల్-సీట్, ఓపెన్-ఫ్రేమ్‌వర్క్ హెలికాప్టర్, ఇది హోమ్‌బిల్డింగ్ కోసం రూపొందించబడింది, ఇది మోటారుసైకిల్ ఇంజిన్ ద్వారా శక్తినిస్తుంది. ఆడమ్స్-విల్సన్ కంపెనీని టి.జి. ఆడమ్"&amp;"స్ మరియు పాల్ విల్సన్ హాబికాప్టర్ అనే సరళమైన సింగిల్-సీట్ హెలికాప్టర్ కోసం ప్రణాళికలను మార్కెట్ చేయడానికి, వీటిలో వారు ఒక నమూనాను నిర్మించారు. ఈ నమూనా నవంబర్ 1958 లో మొదటిసారి విజయవంతంగా ఎగిరింది. ప్రణాళికలు మొదట 1958 లో విక్రయించబడ్డాయి మరియు సంవత్సరాలుగ"&amp;"ా వివిధ డిజైనర్లు సవరించబడ్డాయి మరియు పునరుద్ధరించబడ్డాయి. హాబీకాప్టర్, (ఫ్లయింగ్ ట్రయంఫ్ అని కూడా పిలుస్తారు), వినియోగదారులకు తక్షణమే లభించే పదార్థాలను ఉపయోగించడానికి రూపొందించబడింది. హాబీకాప్టర్ సుమారు 50 హెచ్‌పి (37 కిలోవాట్) మోటారుసైకిల్ ఇంజిన్‌ను ఉపయ"&amp;"ోగించటానికి రూపొందించబడింది మరియు వివిధ రకాల ఇంజన్లు ఉపయోగించబడ్డాయి, వీటిలో స్నోమొబైల్ మోటారు మరియు ఇటీవల, 52 హెచ్‌పి (39 కిలోవాట్) అభివృద్ధి చెందుతున్న అల్ట్రాలైట్ 2-సైకిల్ రోటాక్స్ 503 ఇంజిన్. ఈ విమానం ప్రణాళికల రూపంలో లభిస్తుంది మరియు మేరీల్యాండ్‌లోని"&amp;" ఫాల్‌స్టన్ యొక్క వోర్టెక్ నుండి te త్సాహిక నిర్మాణానికి కొన్ని ముఖ్య భాగాలు. [1] సాధారణ లక్షణాలు పనితీరు సంబంధిత అభివృద్ధి")</f>
        <v>ఆడమ్స్-విల్సన్ హాబీకాప్టర్ (తరువాత ఆడమ్స్-విల్సన్ చప్పితో పేరు పెట్టబడింది) ఒక చిన్న, సింగిల్-సీట్, ఓపెన్-ఫ్రేమ్‌వర్క్ హెలికాప్టర్, ఇది హోమ్‌బిల్డింగ్ కోసం రూపొందించబడింది, ఇది మోటారుసైకిల్ ఇంజిన్ ద్వారా శక్తినిస్తుంది. ఆడమ్స్-విల్సన్ కంపెనీని టి.జి. ఆడమ్స్ మరియు పాల్ విల్సన్ హాబికాప్టర్ అనే సరళమైన సింగిల్-సీట్ హెలికాప్టర్ కోసం ప్రణాళికలను మార్కెట్ చేయడానికి, వీటిలో వారు ఒక నమూనాను నిర్మించారు. ఈ నమూనా నవంబర్ 1958 లో మొదటిసారి విజయవంతంగా ఎగిరింది. ప్రణాళికలు మొదట 1958 లో విక్రయించబడ్డాయి మరియు సంవత్సరాలుగా వివిధ డిజైనర్లు సవరించబడ్డాయి మరియు పునరుద్ధరించబడ్డాయి. హాబీకాప్టర్, (ఫ్లయింగ్ ట్రయంఫ్ అని కూడా పిలుస్తారు), వినియోగదారులకు తక్షణమే లభించే పదార్థాలను ఉపయోగించడానికి రూపొందించబడింది. హాబీకాప్టర్ సుమారు 50 హెచ్‌పి (37 కిలోవాట్) మోటారుసైకిల్ ఇంజిన్‌ను ఉపయోగించటానికి రూపొందించబడింది మరియు వివిధ రకాల ఇంజన్లు ఉపయోగించబడ్డాయి, వీటిలో స్నోమొబైల్ మోటారు మరియు ఇటీవల, 52 హెచ్‌పి (39 కిలోవాట్) అభివృద్ధి చెందుతున్న అల్ట్రాలైట్ 2-సైకిల్ రోటాక్స్ 503 ఇంజిన్. ఈ విమానం ప్రణాళికల రూపంలో లభిస్తుంది మరియు మేరీల్యాండ్‌లోని ఫాల్‌స్టన్ యొక్క వోర్టెక్ నుండి te త్సాహిక నిర్మాణానికి కొన్ని ముఖ్య భాగాలు. [1] సాధారణ లక్షణాలు పనితీరు సంబంధిత అభివృద్ధి</v>
      </c>
      <c r="E90" s="1" t="s">
        <v>1829</v>
      </c>
      <c r="F90" s="1" t="str">
        <f>IFERROR(__xludf.DUMMYFUNCTION("GOOGLETRANSLATE(E:E, ""en"", ""te"")"),"సింగిల్ సీట్ హోమ్‌బిల్ట్ హెలికాప్టర్")</f>
        <v>సింగిల్ సీట్ హోమ్‌బిల్ట్ హెలికాప్టర్</v>
      </c>
      <c r="G90" s="1" t="s">
        <v>1830</v>
      </c>
      <c r="H90" s="1" t="str">
        <f>IFERROR(__xludf.DUMMYFUNCTION("GOOGLETRANSLATE(G:G, ""en"", ""te"")"),"వోర్టెక్")</f>
        <v>వోర్టెక్</v>
      </c>
      <c r="I90" s="2" t="s">
        <v>1831</v>
      </c>
      <c r="J90" s="1" t="s">
        <v>1832</v>
      </c>
      <c r="K90" s="1" t="str">
        <f>IFERROR(__xludf.DUMMYFUNCTION("GOOGLETRANSLATE(J:J, ""en"", ""te"")"),"ఆడమ్స్-విల్సన్")</f>
        <v>ఆడమ్స్-విల్సన్</v>
      </c>
      <c r="M90" s="3">
        <v>21490.0</v>
      </c>
      <c r="P90" s="1" t="s">
        <v>1004</v>
      </c>
      <c r="Q90" s="1">
        <v>1.0</v>
      </c>
      <c r="R90" s="1" t="s">
        <v>147</v>
      </c>
      <c r="T90" s="1" t="s">
        <v>1833</v>
      </c>
      <c r="V90" s="1" t="s">
        <v>1367</v>
      </c>
      <c r="W90" s="1" t="s">
        <v>1834</v>
      </c>
      <c r="X90" s="1" t="s">
        <v>1835</v>
      </c>
      <c r="Y90" s="1" t="s">
        <v>1836</v>
      </c>
      <c r="AA90" s="1" t="s">
        <v>1837</v>
      </c>
      <c r="AB90" s="1" t="s">
        <v>1838</v>
      </c>
      <c r="AL90" s="1" t="s">
        <v>1839</v>
      </c>
      <c r="AN90" s="1" t="s">
        <v>397</v>
      </c>
      <c r="BS90" s="1" t="s">
        <v>1840</v>
      </c>
      <c r="BZ90" s="1" t="s">
        <v>1841</v>
      </c>
      <c r="CD90" s="1" t="s">
        <v>1842</v>
      </c>
      <c r="CE90" s="1" t="s">
        <v>1843</v>
      </c>
    </row>
    <row r="91">
      <c r="A91" s="1" t="s">
        <v>1844</v>
      </c>
      <c r="B91" s="1" t="str">
        <f>IFERROR(__xludf.DUMMYFUNCTION("GOOGLETRANSLATE(A:A, ""en"", ""te"")"),"అమియోట్ 110")</f>
        <v>అమియోట్ 110</v>
      </c>
      <c r="C91" s="1" t="s">
        <v>1845</v>
      </c>
      <c r="D91" s="1" t="str">
        <f>IFERROR(__xludf.DUMMYFUNCTION("GOOGLETRANSLATE(C:C, ""en"", ""te"")"),"అమియోట్ 110, అమియోట్-సెక్ 110 అని కూడా పిలుస్తారు, ఇది 1929 లో రూపొందించిన మరియు నిర్మించిన ఒక ఫ్రెంచ్ ప్రోటోటైప్ ఇంటర్‌సెప్టర్. అమియోట్ 110 ""జాకీ"" తేలికపాటి ఇంటర్‌సెప్టర్ పోటీలో పోటీదారుగా రూపొందించబడింది, తొమ్మిది ఇతర రకాలుగా పోటీ పడింది. ఇది ఆల్-మెటల"&amp;"్ స్ట్రక్చర్ మరియు మెటల్ స్కిన్డ్ ఫ్యూజ్‌లేజ్‌తో కూడిన బ్రేస్డ్ పారాసోల్ వింగ్ మోనోప్లేన్. మొదటి నమూనాలో ఫాబ్రిక్ కవర్ వింగ్ ఉంది, దాని స్థానంలో రెండవ స్థానంలో మెటల్ స్కిన్నింగ్ ఉంటుంది. ఇది స్థిర, సాంప్రదాయ ల్యాండింగ్ గేర్; గేర్ వెనుక ఉన్న స్టబ్ వింగ్ ఒక"&amp;" జెట్టిసన్ ఇంధన ట్యాంక్‌లో భాగం. [1] [2] ఇది మొదట జూన్ 1928 లో ప్రయాణించింది మరియు ""జాకీ"" పోటీలో గెలవడానికి మంచి అభ్యర్థిని చూసింది. అయినప్పటికీ ఇది 1 జూలై 1929 న క్రాష్ అయ్యింది, అనేక వదులుగా ఉన్న రివెట్స్ మరియు సమగ్రత లోపాల కారణంగా పైలట్ [1] ను చంపింద"&amp;"ి. రెండవ నమూనాను న్యూపోర్ట్-డిలేజ్ NID 62 కంటే హీనమైనదిగా భావించిన తరువాత తదుపరి ఉత్పత్తి ముందుకు సాగలేదు. [సైటేషన్ అవసరం] లెస్ ఐల్స్ నుండి డేటా, మే 1929 [2]")</f>
        <v>అమియోట్ 110, అమియోట్-సెక్ 110 అని కూడా పిలుస్తారు, ఇది 1929 లో రూపొందించిన మరియు నిర్మించిన ఒక ఫ్రెంచ్ ప్రోటోటైప్ ఇంటర్‌సెప్టర్. అమియోట్ 110 "జాకీ" తేలికపాటి ఇంటర్‌సెప్టర్ పోటీలో పోటీదారుగా రూపొందించబడింది, తొమ్మిది ఇతర రకాలుగా పోటీ పడింది. ఇది ఆల్-మెటల్ స్ట్రక్చర్ మరియు మెటల్ స్కిన్డ్ ఫ్యూజ్‌లేజ్‌తో కూడిన బ్రేస్డ్ పారాసోల్ వింగ్ మోనోప్లేన్. మొదటి నమూనాలో ఫాబ్రిక్ కవర్ వింగ్ ఉంది, దాని స్థానంలో రెండవ స్థానంలో మెటల్ స్కిన్నింగ్ ఉంటుంది. ఇది స్థిర, సాంప్రదాయ ల్యాండింగ్ గేర్; గేర్ వెనుక ఉన్న స్టబ్ వింగ్ ఒక జెట్టిసన్ ఇంధన ట్యాంక్‌లో భాగం. [1] [2] ఇది మొదట జూన్ 1928 లో ప్రయాణించింది మరియు "జాకీ" పోటీలో గెలవడానికి మంచి అభ్యర్థిని చూసింది. అయినప్పటికీ ఇది 1 జూలై 1929 న క్రాష్ అయ్యింది, అనేక వదులుగా ఉన్న రివెట్స్ మరియు సమగ్రత లోపాల కారణంగా పైలట్ [1] ను చంపింది. రెండవ నమూనాను న్యూపోర్ట్-డిలేజ్ NID 62 కంటే హీనమైనదిగా భావించిన తరువాత తదుపరి ఉత్పత్తి ముందుకు సాగలేదు. [సైటేషన్ అవసరం] లెస్ ఐల్స్ నుండి డేటా, మే 1929 [2]</v>
      </c>
      <c r="E91" s="1" t="s">
        <v>284</v>
      </c>
      <c r="F91" s="1" t="str">
        <f>IFERROR(__xludf.DUMMYFUNCTION("GOOGLETRANSLATE(E:E, ""en"", ""te"")"),"ఇంటర్‌సెప్టర్")</f>
        <v>ఇంటర్‌సెప్టర్</v>
      </c>
      <c r="G91" s="1" t="s">
        <v>1846</v>
      </c>
      <c r="H91" s="1" t="str">
        <f>IFERROR(__xludf.DUMMYFUNCTION("GOOGLETRANSLATE(G:G, ""en"", ""te"")"),"అమియోట్-సెక్")</f>
        <v>అమియోట్-సెక్</v>
      </c>
      <c r="I91" s="2" t="s">
        <v>1847</v>
      </c>
      <c r="J91" s="1" t="s">
        <v>1848</v>
      </c>
      <c r="K91" s="1" t="str">
        <f>IFERROR(__xludf.DUMMYFUNCTION("GOOGLETRANSLATE(J:J, ""en"", ""te"")"),"M. డిటార్ట్రే")</f>
        <v>M. డిటార్ట్రే</v>
      </c>
      <c r="M91" s="3">
        <v>10380.0</v>
      </c>
      <c r="O91" s="1">
        <v>2.0</v>
      </c>
      <c r="Q91" s="1" t="s">
        <v>980</v>
      </c>
      <c r="R91" s="1" t="s">
        <v>1849</v>
      </c>
      <c r="S91" s="1" t="s">
        <v>1850</v>
      </c>
      <c r="T91" s="1" t="s">
        <v>1608</v>
      </c>
      <c r="U91" s="1" t="s">
        <v>1851</v>
      </c>
      <c r="V91" s="1" t="s">
        <v>1852</v>
      </c>
      <c r="W91" s="1" t="s">
        <v>1853</v>
      </c>
      <c r="X91" s="1" t="s">
        <v>1854</v>
      </c>
      <c r="Y91" s="1" t="s">
        <v>1855</v>
      </c>
      <c r="Z91" s="1" t="s">
        <v>1856</v>
      </c>
      <c r="AA91" s="1" t="s">
        <v>824</v>
      </c>
      <c r="AB91" s="1" t="s">
        <v>1857</v>
      </c>
      <c r="AK91" s="1" t="s">
        <v>587</v>
      </c>
      <c r="AM91" s="1" t="s">
        <v>1858</v>
      </c>
      <c r="AN91" s="1" t="s">
        <v>268</v>
      </c>
      <c r="AP91" s="1" t="s">
        <v>1859</v>
      </c>
      <c r="BF91" s="1" t="s">
        <v>1860</v>
      </c>
      <c r="CF91" s="1" t="s">
        <v>1861</v>
      </c>
      <c r="DH91" s="1" t="s">
        <v>1862</v>
      </c>
    </row>
    <row r="92">
      <c r="A92" s="1" t="s">
        <v>1863</v>
      </c>
      <c r="B92" s="1" t="str">
        <f>IFERROR(__xludf.DUMMYFUNCTION("GOOGLETRANSLATE(A:A, ""en"", ""te"")"),"ఎయిర్క్రాఫ్ట్ ఇంజనీరింగ్ కార్ప్ ఏస్ కె -1")</f>
        <v>ఎయిర్క్రాఫ్ట్ ఇంజనీరింగ్ కార్ప్ ఏస్ కె -1</v>
      </c>
      <c r="C92" s="1" t="s">
        <v>1864</v>
      </c>
      <c r="D92" s="1" t="str">
        <f>IFERROR(__xludf.DUMMYFUNCTION("GOOGLETRANSLATE(C:C, ""en"", ""te"")"),"ఎయిర్క్రాఫ్ట్ ఇంజనీరింగ్ కార్ప్ ఏస్ కె -1 అనేది అమెరికా సింగిల్-సీట్ బైప్‌లేన్ విమానం, ఇది 1919 లో న్యూయార్క్ విశ్వవిద్యాలయం (NYU) లో ఏరోనాటికల్ ఇంజనీరింగ్ ప్రొఫెసర్ అలెగ్జాండర్ క్లెమిన్ రూపొందించారు. తరువాత సంస్కరణల్లో దాదాపు ఫెయిర్డ్-ఇన్ ఇంజిన్ ఇన్‌స్టా"&amp;"లేషన్ ఉంది. 1930 లో తిరిగి రూపొందించిన ఫ్యూజ్‌లేజ్ మరియు బలోపేతం చేసిన నిర్మాణంతో ACE 300 మరియు ACE 200 గా, సాల్మ్సన్ 9AD మరియు లెబ్లాండ్ 5D ఇంజిన్లతో వరుసగా అమర్చారు. [1] సాధారణ లక్షణాల పనితీరు నుండి డేటా")</f>
        <v>ఎయిర్క్రాఫ్ట్ ఇంజనీరింగ్ కార్ప్ ఏస్ కె -1 అనేది అమెరికా సింగిల్-సీట్ బైప్‌లేన్ విమానం, ఇది 1919 లో న్యూయార్క్ విశ్వవిద్యాలయం (NYU) లో ఏరోనాటికల్ ఇంజనీరింగ్ ప్రొఫెసర్ అలెగ్జాండర్ క్లెమిన్ రూపొందించారు. తరువాత సంస్కరణల్లో దాదాపు ఫెయిర్డ్-ఇన్ ఇంజిన్ ఇన్‌స్టాలేషన్ ఉంది. 1930 లో తిరిగి రూపొందించిన ఫ్యూజ్‌లేజ్ మరియు బలోపేతం చేసిన నిర్మాణంతో ACE 300 మరియు ACE 200 గా, సాల్మ్సన్ 9AD మరియు లెబ్లాండ్ 5D ఇంజిన్లతో వరుసగా అమర్చారు. [1] సాధారణ లక్షణాల పనితీరు నుండి డేటా</v>
      </c>
      <c r="E92" s="1" t="s">
        <v>1865</v>
      </c>
      <c r="F92" s="1" t="str">
        <f>IFERROR(__xludf.DUMMYFUNCTION("GOOGLETRANSLATE(E:E, ""en"", ""te"")"),"స్పోర్ట్ బిప్‌లేన్")</f>
        <v>స్పోర్ట్ బిప్‌లేన్</v>
      </c>
      <c r="G92" s="1" t="s">
        <v>1866</v>
      </c>
      <c r="H92" s="1" t="str">
        <f>IFERROR(__xludf.DUMMYFUNCTION("GOOGLETRANSLATE(G:G, ""en"", ""te"")"),"ఎయిర్క్రాఫ్ట్ ఇంజనీరింగ్ కార్ప్ / హోరేస్ కీనే విమానాలు")</f>
        <v>ఎయిర్క్రాఫ్ట్ ఇంజనీరింగ్ కార్ప్ / హోరేస్ కీనే విమానాలు</v>
      </c>
      <c r="I92" s="1" t="s">
        <v>1867</v>
      </c>
      <c r="J92" s="1" t="s">
        <v>1868</v>
      </c>
      <c r="K92" s="1" t="str">
        <f>IFERROR(__xludf.DUMMYFUNCTION("GOOGLETRANSLATE(J:J, ""en"", ""te"")"),"అలెగ్జాండర్ క్లెమిన్")</f>
        <v>అలెగ్జాండర్ క్లెమిన్</v>
      </c>
      <c r="L92" s="1" t="s">
        <v>1869</v>
      </c>
      <c r="M92" s="1">
        <v>1919.0</v>
      </c>
      <c r="O92" s="1" t="s">
        <v>1870</v>
      </c>
      <c r="P92" s="1" t="s">
        <v>1004</v>
      </c>
      <c r="R92" s="1" t="s">
        <v>1871</v>
      </c>
      <c r="S92" s="1" t="s">
        <v>1872</v>
      </c>
      <c r="X92" s="1" t="s">
        <v>1873</v>
      </c>
      <c r="Y92" s="1" t="s">
        <v>1874</v>
      </c>
      <c r="Z92" s="1" t="s">
        <v>1875</v>
      </c>
      <c r="AB92" s="1" t="s">
        <v>1876</v>
      </c>
    </row>
    <row r="93">
      <c r="A93" s="1" t="s">
        <v>1877</v>
      </c>
      <c r="B93" s="1" t="str">
        <f>IFERROR(__xludf.DUMMYFUNCTION("GOOGLETRANSLATE(A:A, ""en"", ""te"")"),"వైమానిక పంపిణీదారుల పంపిణీదారులు వింగ్")</f>
        <v>వైమానిక పంపిణీదారుల పంపిణీదారులు వింగ్</v>
      </c>
      <c r="C93" s="1" t="s">
        <v>1878</v>
      </c>
      <c r="D93" s="1" t="str">
        <f>IFERROR(__xludf.DUMMYFUNCTION("GOOGLETRANSLATE(C:C, ""en"", ""te"")"),"డిస్ట్రిబ్యూటర్ వింగ్ డిడబ్ల్యు -1 అనేది అసాధారణమైన రూపకల్పన యొక్క ప్రోటోటైప్ వ్యవసాయ విమానం, దీనిని అమెరికాలో కెన్ రజాక్ రూపొందించారు మరియు 1960 లలో వైమానిక పంపిణీదారులు విక్రయించారు. నాసా, విచిత విశ్వవిద్యాలయం మరియు కాలిఫోర్నియాలోని రాబిన్స్ విశ్వవిద్యా"&amp;"లయం నుండి నాసా సహాయంతో అభివృద్ధి చేయబడింది, [1] ఈ విమానం అసాధారణమైనది, దానిలో రెండవ ఇంజిన్ దాని ప్రధాన పవర్‌ప్లాంట్ క్రింద నేరుగా అమర్చబడి ఉంది, ఈ రెండవ మోటారును ఉపయోగించి ఉపయోగించిన పంపిణీ వ్యవస్థను శక్తివంతం చేస్తుంది కంప్రెస్డ్ గాలి ఒక హాప్పర్ నుండి పొ"&amp;"డి రసాయనాలను తీసుకువెళ్ళడానికి మరియు వాటి రెక్కల వెనుకంజలో ఉన్న అంచుల నుండి, ఫ్లాప్‌ల మీదుగా వాటిని చెదరగొట్టడానికి. ఈ బ్లోవర్ ఇంజిన్ యొక్క శక్తిని మార్చడం కూడా లిఫ్ట్ నియంత్రణను అందించింది. మొట్టమొదట జనవరి 30, 1965 న ఎగిరింది, DW-1 చాలా సంవత్సరాలుగా విమా"&amp;"నంలో పరీక్షించబడింది, పరీక్ష సమయంలో కౌలింగ్ సవరించబడింది. [1] ఎరువుల మార్కెట్లో ఆర్థిక పరిస్థితుల ద్వారా అభివృద్ధిని ముగించారు. [1] సాధారణ లక్షణాల నుండి డేటా పోల్చదగిన పాత్ర, కాన్ఫిగరేషన్ మరియు ERA సంబంధిత జాబితాల పనితీరు విమానం")</f>
        <v>డిస్ట్రిబ్యూటర్ వింగ్ డిడబ్ల్యు -1 అనేది అసాధారణమైన రూపకల్పన యొక్క ప్రోటోటైప్ వ్యవసాయ విమానం, దీనిని అమెరికాలో కెన్ రజాక్ రూపొందించారు మరియు 1960 లలో వైమానిక పంపిణీదారులు విక్రయించారు. నాసా, విచిత విశ్వవిద్యాలయం మరియు కాలిఫోర్నియాలోని రాబిన్స్ విశ్వవిద్యాలయం నుండి నాసా సహాయంతో అభివృద్ధి చేయబడింది, [1] ఈ విమానం అసాధారణమైనది, దానిలో రెండవ ఇంజిన్ దాని ప్రధాన పవర్‌ప్లాంట్ క్రింద నేరుగా అమర్చబడి ఉంది, ఈ రెండవ మోటారును ఉపయోగించి ఉపయోగించిన పంపిణీ వ్యవస్థను శక్తివంతం చేస్తుంది కంప్రెస్డ్ గాలి ఒక హాప్పర్ నుండి పొడి రసాయనాలను తీసుకువెళ్ళడానికి మరియు వాటి రెక్కల వెనుకంజలో ఉన్న అంచుల నుండి, ఫ్లాప్‌ల మీదుగా వాటిని చెదరగొట్టడానికి. ఈ బ్లోవర్ ఇంజిన్ యొక్క శక్తిని మార్చడం కూడా లిఫ్ట్ నియంత్రణను అందించింది. మొట్టమొదట జనవరి 30, 1965 న ఎగిరింది, DW-1 చాలా సంవత్సరాలుగా విమానంలో పరీక్షించబడింది, పరీక్ష సమయంలో కౌలింగ్ సవరించబడింది. [1] ఎరువుల మార్కెట్లో ఆర్థిక పరిస్థితుల ద్వారా అభివృద్ధిని ముగించారు. [1] సాధారణ లక్షణాల నుండి డేటా పోల్చదగిన పాత్ర, కాన్ఫిగరేషన్ మరియు ERA సంబంధిత జాబితాల పనితీరు విమానం</v>
      </c>
      <c r="E93" s="1" t="s">
        <v>1425</v>
      </c>
      <c r="F93" s="1" t="str">
        <f>IFERROR(__xludf.DUMMYFUNCTION("GOOGLETRANSLATE(E:E, ""en"", ""te"")"),"వ్యవసాయ విమానం")</f>
        <v>వ్యవసాయ విమానం</v>
      </c>
      <c r="G93" s="1" t="s">
        <v>1879</v>
      </c>
      <c r="H93" s="1" t="str">
        <f>IFERROR(__xludf.DUMMYFUNCTION("GOOGLETRANSLATE(G:G, ""en"", ""te"")"),"వైమానిక పంపిణీదారులు")</f>
        <v>వైమానిక పంపిణీదారులు</v>
      </c>
      <c r="I93" s="1" t="s">
        <v>1880</v>
      </c>
      <c r="J93" s="1" t="s">
        <v>1881</v>
      </c>
      <c r="K93" s="1" t="str">
        <f>IFERROR(__xludf.DUMMYFUNCTION("GOOGLETRANSLATE(J:J, ""en"", ""te"")"),"కెన్ రజాక్")</f>
        <v>కెన్ రజాక్</v>
      </c>
      <c r="L93" s="1" t="s">
        <v>1882</v>
      </c>
      <c r="M93" s="4">
        <v>23772.0</v>
      </c>
      <c r="Q93" s="1">
        <v>1.0</v>
      </c>
      <c r="R93" s="1" t="s">
        <v>1872</v>
      </c>
      <c r="S93" s="1" t="s">
        <v>1883</v>
      </c>
      <c r="T93" s="1" t="s">
        <v>1884</v>
      </c>
      <c r="U93" s="1" t="s">
        <v>1885</v>
      </c>
      <c r="X93" s="1" t="s">
        <v>1886</v>
      </c>
      <c r="AB93" s="1" t="s">
        <v>1887</v>
      </c>
      <c r="AJ93" s="1" t="s">
        <v>1888</v>
      </c>
      <c r="AK93" s="1" t="s">
        <v>1889</v>
      </c>
      <c r="AL93" s="1" t="s">
        <v>1890</v>
      </c>
      <c r="AS93" s="1" t="s">
        <v>1891</v>
      </c>
      <c r="AY93" s="1" t="s">
        <v>1892</v>
      </c>
      <c r="BB93" s="1" t="s">
        <v>1893</v>
      </c>
      <c r="CF93" s="1" t="s">
        <v>1894</v>
      </c>
    </row>
    <row r="94">
      <c r="A94" s="1" t="s">
        <v>1895</v>
      </c>
      <c r="B94" s="1" t="str">
        <f>IFERROR(__xludf.DUMMYFUNCTION("GOOGLETRANSLATE(A:A, ""en"", ""te"")"),"బ్రూగెట్ 4")</f>
        <v>బ్రూగెట్ 4</v>
      </c>
      <c r="C94" s="1" t="s">
        <v>1896</v>
      </c>
      <c r="D94" s="1" t="str">
        <f>IFERROR(__xludf.DUMMYFUNCTION("GOOGLETRANSLATE(C:C, ""en"", ""te"")"),"టైప్ IV మరియు బమ్ అని కూడా పిలువబడే బ్రూగెట్ BRE.4, ప్రపంచ యుద్ధం యొక్క ఫ్రెంచ్ బిప్‌లేన్ బాంబర్. దాని యొక్క ఫైటర్ వెర్షన్ BUC మరియు BLC గా కూడా ఉత్పత్తి చేయబడింది; వీటిలో కొన్ని బ్రిటిష్ రాయల్ నేవీతో సేవలను చూశాయి, వాటిని 'ది బ్రూగెట్' డి చాస్సే అని పిలి"&amp;"చారు. BRE.4 1914 లో అభివృద్ధి చేయబడింది, ఫ్రెంచ్ మిలిటరీ ప్లానర్లు పషర్-ఓవర్ ట్రాక్టర్-కాన్ఫిగర్డ్ విమానాలకు ప్రాధాన్యతనిచ్చారు, బ్రూగెట్ ఏవియేషన్ దాని అసలు రకం IV డిజైన్ యొక్క మరింత అభివృద్ధిని నిలిపివేయడానికి మరియు ఇష్టపడే లేఅవుట్ యొక్క విమానంతో సైనిక ఒ"&amp;"ప్పందాలను కొనసాగించడానికి దారితీసింది. . టైప్ IV అనేది రెండు-బే, సమాన-స్పాన్, అన్‌స్టాగర్డ్ బైప్‌లేన్, ఇది పైలట్ మరియు పరిశీలకుడిని ఒక నాసెల్లెలో ఓపెన్ కాక్‌పిట్స్‌లో కూర్చుంది, ఇది పషర్ ఇంజిన్‌ను దాని వెనుక భాగంలో మరియు ట్రైసైకిల్ అండర్ క్యారేజ్. [1] ప్ర"&amp;"ోటోటైప్ పూర్తి కావడంతో, లా బ్రేయెల్లెలోని బ్రూగెట్ ఫ్యాక్టరీ, డౌయాయ్ అభివృద్ధి చెందుతున్న జర్మన్ సైన్యం వల్ల బెదిరించబడింది, మరియు యంత్రం మరియు దాని బిల్డర్లను విల్లాకౌబ్లేకు తరలించారు, అక్కడ నిర్మాణం మరియు పరీక్షలు పూర్తయ్యాయి. ఈ సమయంలో, ఫ్రెంచ్ సైన్యం క"&amp;"ోసం 100 మంది బాంబర్ల నిర్మాణానికి స్పాన్సర్ చేసే ప్రతిపాదనతో ఆండ్రే మరియు édoward మిచెలిన్ ఫ్రెంచ్ ప్రభుత్వాన్ని సంప్రదించారు మరియు బ్రూగెట్ డిజైన్ కోసం లైసెన్స్ పొందారు. ఇది బం (బి కోసం బి, యు, కాంటన్-ఇన్నో-పవర్డ్ కోసం యు, మిచెలిన్ కోసం M) ఉత్పత్తిలో ఉంచ"&amp;"బడింది. తరువాత సవరించిన సంస్కరణ, BLM, ఖచ్చితమైన రెనాల్ట్-శక్తితో కూడిన సంస్కరణ. [2] బం సేవలోకి ప్రవేశించిన వెంటనే, బాంబర్లను అంతరాయం నుండి రక్షించడానికి ఎస్కార్ట్ ఫైటర్ వెర్షన్‌ను అభివృద్ధి చేయాలని ఫ్రెంచ్ సైన్యం అభ్యర్థించింది. 37 మిమీ (1.46 అంగుళాలు) హా"&amp;"ట్కిస్ ఫిరంగితో సాయుధమైన తేలికపాటి డిజైన్‌తో బ్రూగెట్ స్పందించాడు, శత్రు యోధులను వారి మెషిన్ గన్స్ పరిధిలో మూసివేసే ముందు వారు ఎంచుకోవడానికి ఉద్దేశించబడింది. ఇది ఉత్పత్తిని దాని అసలు కాంటన్-ఉన్నే పవర్డ్ వెర్షన్ మరియు దాని రెనాల్ట్ వెర్షన్‌లో BUC (C కోసం, "&amp;"లేదా ముసుగు) గా ప్రవేశించింది. BUC మరియు BLC ఎస్కార్ట్ యోధులలో కొంతమంది నిర్మించబడ్డారు, ఎందుకంటే వారి పనితీరు మరియు యుటిలిటీ లోపం ఉన్నట్లు కనుగొనబడింది, మరియు ఫిరంగి-సాయుధ ఎస్కార్ట్ ఫైటర్ యొక్క సిద్ధాంతం త్వరలోనే ఇతర సారూప్య యోధులతో యోధులను ఎదుర్కోవటానిక"&amp;"ి అనుకూలంగా వదిలివేయబడింది. [1] బ్రిటిష్ రాయల్ నేవీ యొక్క రాయల్ నావల్ ఎయిర్ సర్వీస్ కోసం బ్రిటిష్ 225 హెచ్‌పి (168 కిలోవాట్) సన్‌బీమ్ మోహాక్ ఇంజిన్‌లను ఉపయోగించి బ్రూగెట్ 17 బక్/బిఎల్‌సిలను నిర్మించాడు. రాయల్ నేవీ వారిని బ్రూగెట్ డి చాస్సే అని పిలిచింది. "&amp;"వారు కాడ్రాన్ G.4 లతో కలిసి 5 వ వింగ్ RNA లతో పనిచేశారు-రాయల్ నేవీ యొక్క మొట్టమొదటి ఎయిర్ యూనిట్ ప్రత్యేకంగా సుదూర బాంబు దాడులకు శిక్షణ పొందింది-బెల్జియంలో ఏప్రిల్ నుండి జూన్ 1916 వరకు. [3] బ్రూగెట్ ప్రోటోటైప్. మిచెలిన్-నిర్మించిన, కాంటన్-ఉన్-శక్తితో కూడి"&amp;"న బాంబర్ వెర్షన్. మిచెలిన్-నిర్మించిన, రెనాల్ట్-శక్తితో కూడిన బాంబర్ వెర్షన్. మిచెలిన్-నిర్మించిన, కాంటన్-ఉన్-పవర్డ్ ఎస్కార్ట్ ఫైటర్ వెర్షన్. మిచెలిన్-నిర్మించిన, రెనాల్ట్-పవర్డ్ ఎస్కార్ట్ ఫైటర్ వెర్షన్. [4] సాధారణ లక్షణాల నుండి డేటా పనితీరు ఆయుధాలు")</f>
        <v>టైప్ IV మరియు బమ్ అని కూడా పిలువబడే బ్రూగెట్ BRE.4, ప్రపంచ యుద్ధం యొక్క ఫ్రెంచ్ బిప్‌లేన్ బాంబర్. దాని యొక్క ఫైటర్ వెర్షన్ BUC మరియు BLC గా కూడా ఉత్పత్తి చేయబడింది; వీటిలో కొన్ని బ్రిటిష్ రాయల్ నేవీతో సేవలను చూశాయి, వాటిని 'ది బ్రూగెట్' డి చాస్సే అని పిలిచారు. BRE.4 1914 లో అభివృద్ధి చేయబడింది, ఫ్రెంచ్ మిలిటరీ ప్లానర్లు పషర్-ఓవర్ ట్రాక్టర్-కాన్ఫిగర్డ్ విమానాలకు ప్రాధాన్యతనిచ్చారు, బ్రూగెట్ ఏవియేషన్ దాని అసలు రకం IV డిజైన్ యొక్క మరింత అభివృద్ధిని నిలిపివేయడానికి మరియు ఇష్టపడే లేఅవుట్ యొక్క విమానంతో సైనిక ఒప్పందాలను కొనసాగించడానికి దారితీసింది. . టైప్ IV అనేది రెండు-బే, సమాన-స్పాన్, అన్‌స్టాగర్డ్ బైప్‌లేన్, ఇది పైలట్ మరియు పరిశీలకుడిని ఒక నాసెల్లెలో ఓపెన్ కాక్‌పిట్స్‌లో కూర్చుంది, ఇది పషర్ ఇంజిన్‌ను దాని వెనుక భాగంలో మరియు ట్రైసైకిల్ అండర్ క్యారేజ్. [1] ప్రోటోటైప్ పూర్తి కావడంతో, లా బ్రేయెల్లెలోని బ్రూగెట్ ఫ్యాక్టరీ, డౌయాయ్ అభివృద్ధి చెందుతున్న జర్మన్ సైన్యం వల్ల బెదిరించబడింది, మరియు యంత్రం మరియు దాని బిల్డర్లను విల్లాకౌబ్లేకు తరలించారు, అక్కడ నిర్మాణం మరియు పరీక్షలు పూర్తయ్యాయి. ఈ సమయంలో, ఫ్రెంచ్ సైన్యం కోసం 100 మంది బాంబర్ల నిర్మాణానికి స్పాన్సర్ చేసే ప్రతిపాదనతో ఆండ్రే మరియు édoward మిచెలిన్ ఫ్రెంచ్ ప్రభుత్వాన్ని సంప్రదించారు మరియు బ్రూగెట్ డిజైన్ కోసం లైసెన్స్ పొందారు. ఇది బం (బి కోసం బి, యు, కాంటన్-ఇన్నో-పవర్డ్ కోసం యు, మిచెలిన్ కోసం M) ఉత్పత్తిలో ఉంచబడింది. తరువాత సవరించిన సంస్కరణ, BLM, ఖచ్చితమైన రెనాల్ట్-శక్తితో కూడిన సంస్కరణ. [2] బం సేవలోకి ప్రవేశించిన వెంటనే, బాంబర్లను అంతరాయం నుండి రక్షించడానికి ఎస్కార్ట్ ఫైటర్ వెర్షన్‌ను అభివృద్ధి చేయాలని ఫ్రెంచ్ సైన్యం అభ్యర్థించింది. 37 మిమీ (1.46 అంగుళాలు) హాట్కిస్ ఫిరంగితో సాయుధమైన తేలికపాటి డిజైన్‌తో బ్రూగెట్ స్పందించాడు, శత్రు యోధులను వారి మెషిన్ గన్స్ పరిధిలో మూసివేసే ముందు వారు ఎంచుకోవడానికి ఉద్దేశించబడింది. ఇది ఉత్పత్తిని దాని అసలు కాంటన్-ఉన్నే పవర్డ్ వెర్షన్ మరియు దాని రెనాల్ట్ వెర్షన్‌లో BUC (C కోసం, లేదా ముసుగు) గా ప్రవేశించింది. BUC మరియు BLC ఎస్కార్ట్ యోధులలో కొంతమంది నిర్మించబడ్డారు, ఎందుకంటే వారి పనితీరు మరియు యుటిలిటీ లోపం ఉన్నట్లు కనుగొనబడింది, మరియు ఫిరంగి-సాయుధ ఎస్కార్ట్ ఫైటర్ యొక్క సిద్ధాంతం త్వరలోనే ఇతర సారూప్య యోధులతో యోధులను ఎదుర్కోవటానికి అనుకూలంగా వదిలివేయబడింది. [1] బ్రిటిష్ రాయల్ నేవీ యొక్క రాయల్ నావల్ ఎయిర్ సర్వీస్ కోసం బ్రిటిష్ 225 హెచ్‌పి (168 కిలోవాట్) సన్‌బీమ్ మోహాక్ ఇంజిన్‌లను ఉపయోగించి బ్రూగెట్ 17 బక్/బిఎల్‌సిలను నిర్మించాడు. రాయల్ నేవీ వారిని బ్రూగెట్ డి చాస్సే అని పిలిచింది. వారు కాడ్రాన్ G.4 లతో కలిసి 5 వ వింగ్ RNA లతో పనిచేశారు-రాయల్ నేవీ యొక్క మొట్టమొదటి ఎయిర్ యూనిట్ ప్రత్యేకంగా సుదూర బాంబు దాడులకు శిక్షణ పొందింది-బెల్జియంలో ఏప్రిల్ నుండి జూన్ 1916 వరకు. [3] బ్రూగెట్ ప్రోటోటైప్. మిచెలిన్-నిర్మించిన, కాంటన్-ఉన్-శక్తితో కూడిన బాంబర్ వెర్షన్. మిచెలిన్-నిర్మించిన, రెనాల్ట్-శక్తితో కూడిన బాంబర్ వెర్షన్. మిచెలిన్-నిర్మించిన, కాంటన్-ఉన్-పవర్డ్ ఎస్కార్ట్ ఫైటర్ వెర్షన్. మిచెలిన్-నిర్మించిన, రెనాల్ట్-పవర్డ్ ఎస్కార్ట్ ఫైటర్ వెర్షన్. [4] సాధారణ లక్షణాల నుండి డేటా పనితీరు ఆయుధాలు</v>
      </c>
      <c r="E94" s="1" t="s">
        <v>1897</v>
      </c>
      <c r="F94" s="1" t="str">
        <f>IFERROR(__xludf.DUMMYFUNCTION("GOOGLETRANSLATE(E:E, ""en"", ""te"")"),"బాంబర్")</f>
        <v>బాంబర్</v>
      </c>
      <c r="G94" s="1" t="s">
        <v>1898</v>
      </c>
      <c r="H94" s="1" t="str">
        <f>IFERROR(__xludf.DUMMYFUNCTION("GOOGLETRANSLATE(G:G, ""en"", ""te"")"),"బ్రూగెట్, మిచెలిన్")</f>
        <v>బ్రూగెట్, మిచెలిన్</v>
      </c>
      <c r="I94" s="1" t="s">
        <v>1899</v>
      </c>
      <c r="J94" s="1" t="s">
        <v>1900</v>
      </c>
      <c r="K94" s="1" t="str">
        <f>IFERROR(__xludf.DUMMYFUNCTION("GOOGLETRANSLATE(J:J, ""en"", ""te"")"),"లూయిస్ చార్లెస్ బ్రూగెట్")</f>
        <v>లూయిస్ చార్లెస్ బ్రూగెట్</v>
      </c>
      <c r="L94" s="1" t="s">
        <v>1901</v>
      </c>
      <c r="M94" s="1">
        <v>1914.0</v>
      </c>
      <c r="N94" s="1">
        <v>1914.0</v>
      </c>
      <c r="O94" s="1" t="s">
        <v>1902</v>
      </c>
      <c r="P94" s="1" t="s">
        <v>1903</v>
      </c>
      <c r="Q94" s="1" t="s">
        <v>1904</v>
      </c>
      <c r="R94" s="1" t="s">
        <v>1905</v>
      </c>
      <c r="S94" s="1" t="s">
        <v>1906</v>
      </c>
      <c r="T94" s="1" t="s">
        <v>1907</v>
      </c>
      <c r="U94" s="1" t="s">
        <v>1908</v>
      </c>
      <c r="V94" s="1" t="s">
        <v>1909</v>
      </c>
      <c r="W94" s="1" t="s">
        <v>1910</v>
      </c>
      <c r="X94" s="1" t="s">
        <v>1911</v>
      </c>
      <c r="Y94" s="1" t="s">
        <v>1254</v>
      </c>
      <c r="Z94" s="1" t="s">
        <v>1912</v>
      </c>
      <c r="AB94" s="1" t="s">
        <v>1913</v>
      </c>
      <c r="AO94" s="1" t="s">
        <v>1914</v>
      </c>
      <c r="AU94" s="2" t="s">
        <v>1915</v>
      </c>
      <c r="AV94" s="1" t="s">
        <v>1916</v>
      </c>
      <c r="AW94" s="1" t="s">
        <v>1917</v>
      </c>
      <c r="BS94" s="2" t="s">
        <v>1918</v>
      </c>
      <c r="CA94" s="2" t="s">
        <v>1915</v>
      </c>
    </row>
    <row r="95">
      <c r="A95" s="1" t="s">
        <v>1919</v>
      </c>
      <c r="B95" s="1" t="str">
        <f>IFERROR(__xludf.DUMMYFUNCTION("GOOGLETRANSLATE(A:A, ""en"", ""te"")"),"అల్బస్సార్డ్ ట్రయావియన్")</f>
        <v>అల్బస్సార్డ్ ట్రయావియన్</v>
      </c>
      <c r="C95" s="1" t="s">
        <v>1920</v>
      </c>
      <c r="D95" s="1" t="str">
        <f>IFERROR(__xludf.DUMMYFUNCTION("GOOGLETRANSLATE(C:C, ""en"", ""te"")"),"అల్బస్సార్డ్ ట్రైయావియన్, కొన్నిసార్లు పెరెట్-ఆల్బెస్సార్డ్ ట్రయావియన్ అని పిలుస్తారు, ఇది మూడు ఉపరితల విమానం, ఇది టెన్డం వింగ్ మరియు సాంప్రదాయిక టెయిల్‌ప్లేన్‌ను కలిపింది. 1912 లో ఎల్. జె. ఎ. అల్బెస్సార్డ్ ఫిబ్రవరి 1913 లో ప్రచురించబడిన సహజంగా స్థిరమైన వ"&amp;"ిమానంలో పేటెంట్ కోసం దరఖాస్తు చేసుకున్నారు. [1] 1914 లో నాలుగు సీట్ల టెన్డం వింగ్ రవాణాతో దీనిని అనుసరించారు. టెన్డం వింగ్ విమానం ఇంతకు ముందు ఎగురవేయబడింది, ఉదాహరణకు 1907 లో బ్లెరియోట్ VI, కానీ అల్బస్సార్డ్ డిజైన్ సాంప్రదాయిక తోక యూనిట్‌ను నిలుపుకోవడంలో భ"&amp;"ిన్నంగా ఉంది. [2] [3] [4] 1926 అల్బెస్సార్డ్ ట్రయావియన్ ఈ లేఅవుట్‌ను మరింత అభివృద్ధి చేసింది. దీనిని లూయిస్ పెరెట్ నిర్మించారు, [5] ప్రపంచ రికార్డు యొక్క డిజైనర్ పెరెట్ టాండెమ్, టెన్డం వింగ్ గ్లైడర్. అల్బేస్సార్డ్ యొక్క డిజైన్ల యొక్క అతిగా లక్ష్యం భద్రత, "&amp;"ఇది రాజీపడిన యుక్తి మరియు వేగం, ఆటోమేటిక్ స్టెబిలిటీ మరియు మృదువైన స్టాల్ తో, గురుత్వాకర్షణ కేంద్రాన్ని రెండు రెక్కల లిఫ్ట్ యొక్క సంయుక్త కేంద్రంలో గుర్తించడం ద్వారా, నిర్మాణాత్మక శక్తితో కలిపి. ట్రయావియన్ కలప-ఫ్రేమ్డ్ మరియు ప్లైవుడ్ అంతటా చర్మం గలది. [5]"&amp;" [6] రెండు రెక్కలు, నిటారుగా, కొద్దిగా తుడిచిపెట్టిన అంచులతో, ఫ్యూజ్‌లేజ్ పైభాగంలో కలిసి ఉన్నాయి. అటువంటి అమరిక ఏరోడైనమిక్‌గా అసమర్థమైన వెనుక వింగ్‌కు దారితీసిందని అందరికీ తెలుసు, ఎందుకంటే ఇది ఫార్వర్డ్ వింగ్ యొక్క డౌన్‌వాష్‌లో ఉన్నందున, అల్బస్సార్డ్ తరువ"&amp;"ాతి లోపలి ప్యానెల్‌ను 0 ° కోణం వద్ద అమర్చిన సుష్ట విభాగాన్ని ఇచ్చాడు, అది లిఫ్ట్ ఉత్పత్తి చేయలేదు లేదా స్థాయి విమానంలో డౌన్‌వాష్. ఈ 7.50 మీ 2 (80.7 చదరపు అడుగులు) ప్రాంతం లోపలి ప్యానెల్, బయటి ప్యానెళ్ల కంటే కొంచెం ఇరుకైన తీగతో, వెనుక వింగ్ కంటే దాదాపు పెద"&amp;"్ద విస్తీర్ణంలో ఉంది. చిన్న, కేంబర్డ్ ప్యానెల్లు, లోపలి భాగంలో చిన్న జంక్షన్ విభాగాలతో అనుసంధానించబడి ఉన్నాయి, ఇవి 3 ° సంభవం వద్ద సెట్ చేయబడ్డాయి మరియు లిఫ్ట్ ఉత్పత్తి చేశాయి. వెనుక వింగ్ సరళమైనది మరియు స్థిరమైన తీగ, బాహ్య ఫార్వర్డ్ వింగ్ ప్యానెళ్ల వలె వి"&amp;"స్తృతంగా మరియు 1.4 రెట్లు వాటి విస్తీర్ణాన్ని కలిగి ఉంది. రెక్కలు వెనుక వింగ్ తీగకు రెండు రెట్లు వేరు చేయబడ్డాయి. కలిసి, రెండు ఫార్వర్డ్ బయటి ప్యానెల్లు మరియు వెనుక వింగ్ అల్బెస్సార్డ్ ప్రకారం, విమానం యొక్క స్థిరత్వానికి దారితీసే సమాంతర లిఫ్ట్ వెక్టర్ల త్"&amp;"రిభుజాన్ని ఉత్పత్తి చేశాయి. [5] [6] ఫార్వర్డ్ uter టర్ ప్యానెల్స్‌లో మరియు వెనుక రెక్కల పూర్తి వ్యవధిలో ఐలెరాన్లు ఉన్నాయి. ఇవి భేదాత్మకంగా నిర్వహించబడ్డాయి మరియు సాంప్రదాయిక ఐలెరాన్‌లుగా లేదా కాంబర్ మారుతున్న పరికరాలుగా ఉపయోగించబడతాయి. [7] ట్రయావియన్ యొక్"&amp;"క ఫ్యూజ్‌లేజ్ క్రాస్-సెక్షన్, ఫ్లాట్ సైడెడ్ మరియు బాటమ్ లో దీర్ఘచతురస్రాకారంగా ఉంది, కాని రెక్కలు గడిచిన త్రిభుజాకార విభాగం డెక్కింగ్‌తో అగ్రస్థానంలో ఉంది. ఫార్వర్డ్ వింగ్ ప్రతి వైపు రెండు జతల సమాంతర లిఫ్ట్ స్ట్రట్‌లతో, ఒక జత తటస్థ లిఫ్ట్ లోపలి విభాగానికి"&amp;" మరియు మరొకటి బయటి ప్యానెల్స్‌కు దిగువ ఫ్యూజ్‌లేజ్ లాంగన్స్‌కు కట్టుబడి ఉంది. ఈ జంటలలో వాటి మధ్య క్షితిజ సమాంతర మరియు నిలువు జ్యూరీ స్ట్రట్స్ ఉన్నాయి. వింగ్ యొక్క సెంటర్ విభాగానికి మద్దతు ఇచ్చే క్యాబనేను రూపొందించడానికి ఒక జత ఎన్-ఫారమ్ స్ట్రట్స్ ఎగువ లాంగ"&amp;"న్స్ నుండి బయటికి కోణాలు. చిన్న వెనుక వింగ్‌కు దిగువ ఫ్యూజ్‌లేజ్ నుండి ప్రతి వైపు ప్రతి వైపు ఒకే సమాంతర జత మాత్రమే అవసరం. దీని 70 హెచ్‌పి (70 హెచ్‌పి) ఆరు సిలిండర్, రేడియల్ అంజాని ఇంజిన్ ముక్కులో అమర్చబడింది. ఫార్వర్డ్ కాక్‌పిట్ సెంటర్ విభాగం వెనుకంజలో ఉన"&amp;"్న ఎడ్జ్‌లో V- ఆకారపు కటౌట్ కింద ఉంది మరియు రెండవది రెండు రెక్కల మధ్య మధ్యలో ఉంది; రెండూ త్రిభుజాకార డెక్కింగ్‌లో ఉన్నాయి, దానిలో పెద్ద ఓపెనింగ్స్ ఉన్నాయి, మరియు క్రిందికి దృష్టిని మెరుగుపరచడానికి వైపులా రౌండ్ ఎపర్చర్‌లు కూడా ఉన్నాయి. రెండు కాక్‌పిట్‌లను "&amp;"స్టార్‌బోర్డ్-వైపు తలుపుల ద్వారా యాక్సెస్ చేశారు. సామ్రాజ్యం సాంప్రదాయికమైనది, పెద్ద, నిటారుగా ఉన్న ఫిన్ మరియు నిలువు అంచుగల అసమతుల్య చుక్కాడితో కీల్ వద్దకు వెళ్ళాయి; కాంటిలివర్ టెయిల్‌ప్లేన్ మరియు ఎలివేటర్లు ప్రణాళికలో దీర్ఘచతురస్రాకారంగా ఉన్నాయి, గుండ్ర"&amp;"ని మూలలు మరియు చుక్కాని కదలిక కోసం కటౌట్, మరియు ఎగువ ఫ్యూజ్‌లేజ్ లాంగన్స్‌లోని రెక్కల కంటే కొంచెం తక్కువగా అమర్చబడ్డాయి. ఇది దిగువ ఫ్యూజ్‌లేజ్ నుండి V- స్ట్రట్‌లకు మొలకెత్తిన సింగిల్ ఇరుసు రబ్బరుపై మెయిన్‌వీల్స్‌తో సాంప్రదాయిక ల్యాండింగ్ గేర్‌ను కలిగి ఉంద"&amp;"ి, వారి వెనుక సభ్యులు విలోమ విలోమ W- ఫార్మ్ స్ట్రట్‌లో భాగంగా కేంద్ర ఫ్యూజ్‌లేజ్‌లో చేరారు. ఒక చిన్న టెయిల్‌స్కిడ్ ఉంది. [5] కొన్ని వనరులు ట్రైయావియన్ యొక్క మొదటి విమాన తేదీని 10 ఆగస్టు 1926 గా ఇస్తాయి; [8] ఇది ఖచ్చితంగా ఓర్లీ వద్ద ప్రారంభమైన కాంకోర్స్ డి"&amp;"'అవియన్స్ ఎకనామిక్ వద్ద ఎగిరింది; మొదట పోటీదారుగా నమోదు చేయబడినప్పటికీ, అది వారపు మధ్యలో మాత్రమే వచ్చింది మరియు పోటీలో పాల్గొనలేదు. [9] పరీక్షలు మరియు సవరణల తరువాత, ఇది 3 అక్టోబర్ 1927 న దాని ఎయిర్ విలువైనది యొక్క ధృవీకరణ పత్రాన్ని అందుకుంది. [10] ఆ సంవత్"&amp;"సరంలో కొంతకాలం దీనికి 95 హెచ్‌పి (95 హెచ్‌పి) సాల్మ్సన్ 7 ఎసి ఏడు సిలిండర్ రేడియల్ ఇంజిన్‌తో అమర్చారు. [5] [గమనికలు 1] తరువాత దీనిని రాష్ట్రానికి విక్రయించారు. ఐలెరాన్ ఫ్లట్టర్ పూర్తి పవర్ డైవ్‌లో ప్రేరేపించబడిన తరువాత, ఎల్'అయిల్స్ ఒక వ్యాసం రాశారు, దీనిన"&amp;"ి అధికంగా పందెం కాకుండా నమ్మదగిన కార్తోర్స్‌గా పేర్కొంది. [11] రెండు సంవత్సరాలలో పరీక్షా విమానాలు 6,000 కిలోమీటర్ల (3,700 మైళ్ళు) కంటే ఎక్కువ ఏడుగురు పైలట్లతో కప్పబడి ఉన్నప్పటికీ, దాని సాధారణ థొరెటల్ మరియు ఐలెరాన్ కంట్రోలబిలిటీకి సానుకూలంగా స్పందించారు మర"&amp;"ియు హింసాత్మకంగా లేదా స్పిన్ చేయడానికి నిరాకరించారు, రెండవ విమానం కోసం ప్రణాళికలు కొనుగోలుదారులను కనుగొనలేదు. [6] ఎయిర్క్రాఫ్ట్ సర్క్యులర్స్ నెం .89, N.A.C.A. నుండి డేటా")</f>
        <v>అల్బస్సార్డ్ ట్రైయావియన్, కొన్నిసార్లు పెరెట్-ఆల్బెస్సార్డ్ ట్రయావియన్ అని పిలుస్తారు, ఇది మూడు ఉపరితల విమానం, ఇది టెన్డం వింగ్ మరియు సాంప్రదాయిక టెయిల్‌ప్లేన్‌ను కలిపింది. 1912 లో ఎల్. జె. ఎ. అల్బెస్సార్డ్ ఫిబ్రవరి 1913 లో ప్రచురించబడిన సహజంగా స్థిరమైన విమానంలో పేటెంట్ కోసం దరఖాస్తు చేసుకున్నారు. [1] 1914 లో నాలుగు సీట్ల టెన్డం వింగ్ రవాణాతో దీనిని అనుసరించారు. టెన్డం వింగ్ విమానం ఇంతకు ముందు ఎగురవేయబడింది, ఉదాహరణకు 1907 లో బ్లెరియోట్ VI, కానీ అల్బస్సార్డ్ డిజైన్ సాంప్రదాయిక తోక యూనిట్‌ను నిలుపుకోవడంలో భిన్నంగా ఉంది. [2] [3] [4] 1926 అల్బెస్సార్డ్ ట్రయావియన్ ఈ లేఅవుట్‌ను మరింత అభివృద్ధి చేసింది. దీనిని లూయిస్ పెరెట్ నిర్మించారు, [5] ప్రపంచ రికార్డు యొక్క డిజైనర్ పెరెట్ టాండెమ్, టెన్డం వింగ్ గ్లైడర్. అల్బేస్సార్డ్ యొక్క డిజైన్ల యొక్క అతిగా లక్ష్యం భద్రత, ఇది రాజీపడిన యుక్తి మరియు వేగం, ఆటోమేటిక్ స్టెబిలిటీ మరియు మృదువైన స్టాల్ తో, గురుత్వాకర్షణ కేంద్రాన్ని రెండు రెక్కల లిఫ్ట్ యొక్క సంయుక్త కేంద్రంలో గుర్తించడం ద్వారా, నిర్మాణాత్మక శక్తితో కలిపి. ట్రయావియన్ కలప-ఫ్రేమ్డ్ మరియు ప్లైవుడ్ అంతటా చర్మం గలది. [5] [6] రెండు రెక్కలు, నిటారుగా, కొద్దిగా తుడిచిపెట్టిన అంచులతో, ఫ్యూజ్‌లేజ్ పైభాగంలో కలిసి ఉన్నాయి. అటువంటి అమరిక ఏరోడైనమిక్‌గా అసమర్థమైన వెనుక వింగ్‌కు దారితీసిందని అందరికీ తెలుసు, ఎందుకంటే ఇది ఫార్వర్డ్ వింగ్ యొక్క డౌన్‌వాష్‌లో ఉన్నందున, అల్బస్సార్డ్ తరువాతి లోపలి ప్యానెల్‌ను 0 ° కోణం వద్ద అమర్చిన సుష్ట విభాగాన్ని ఇచ్చాడు, అది లిఫ్ట్ ఉత్పత్తి చేయలేదు లేదా స్థాయి విమానంలో డౌన్‌వాష్. ఈ 7.50 మీ 2 (80.7 చదరపు అడుగులు) ప్రాంతం లోపలి ప్యానెల్, బయటి ప్యానెళ్ల కంటే కొంచెం ఇరుకైన తీగతో, వెనుక వింగ్ కంటే దాదాపు పెద్ద విస్తీర్ణంలో ఉంది. చిన్న, కేంబర్డ్ ప్యానెల్లు, లోపలి భాగంలో చిన్న జంక్షన్ విభాగాలతో అనుసంధానించబడి ఉన్నాయి, ఇవి 3 ° సంభవం వద్ద సెట్ చేయబడ్డాయి మరియు లిఫ్ట్ ఉత్పత్తి చేశాయి. వెనుక వింగ్ సరళమైనది మరియు స్థిరమైన తీగ, బాహ్య ఫార్వర్డ్ వింగ్ ప్యానెళ్ల వలె విస్తృతంగా మరియు 1.4 రెట్లు వాటి విస్తీర్ణాన్ని కలిగి ఉంది. రెక్కలు వెనుక వింగ్ తీగకు రెండు రెట్లు వేరు చేయబడ్డాయి. కలిసి, రెండు ఫార్వర్డ్ బయటి ప్యానెల్లు మరియు వెనుక వింగ్ అల్బెస్సార్డ్ ప్రకారం, విమానం యొక్క స్థిరత్వానికి దారితీసే సమాంతర లిఫ్ట్ వెక్టర్ల త్రిభుజాన్ని ఉత్పత్తి చేశాయి. [5] [6] ఫార్వర్డ్ uter టర్ ప్యానెల్స్‌లో మరియు వెనుక రెక్కల పూర్తి వ్యవధిలో ఐలెరాన్లు ఉన్నాయి. ఇవి భేదాత్మకంగా నిర్వహించబడ్డాయి మరియు సాంప్రదాయిక ఐలెరాన్‌లుగా లేదా కాంబర్ మారుతున్న పరికరాలుగా ఉపయోగించబడతాయి. [7] ట్రయావియన్ యొక్క ఫ్యూజ్‌లేజ్ క్రాస్-సెక్షన్, ఫ్లాట్ సైడెడ్ మరియు బాటమ్ లో దీర్ఘచతురస్రాకారంగా ఉంది, కాని రెక్కలు గడిచిన త్రిభుజాకార విభాగం డెక్కింగ్‌తో అగ్రస్థానంలో ఉంది. ఫార్వర్డ్ వింగ్ ప్రతి వైపు రెండు జతల సమాంతర లిఫ్ట్ స్ట్రట్‌లతో, ఒక జత తటస్థ లిఫ్ట్ లోపలి విభాగానికి మరియు మరొకటి బయటి ప్యానెల్స్‌కు దిగువ ఫ్యూజ్‌లేజ్ లాంగన్స్‌కు కట్టుబడి ఉంది. ఈ జంటలలో వాటి మధ్య క్షితిజ సమాంతర మరియు నిలువు జ్యూరీ స్ట్రట్స్ ఉన్నాయి. వింగ్ యొక్క సెంటర్ విభాగానికి మద్దతు ఇచ్చే క్యాబనేను రూపొందించడానికి ఒక జత ఎన్-ఫారమ్ స్ట్రట్స్ ఎగువ లాంగన్స్ నుండి బయటికి కోణాలు. చిన్న వెనుక వింగ్‌కు దిగువ ఫ్యూజ్‌లేజ్ నుండి ప్రతి వైపు ప్రతి వైపు ఒకే సమాంతర జత మాత్రమే అవసరం. దీని 70 హెచ్‌పి (70 హెచ్‌పి) ఆరు సిలిండర్, రేడియల్ అంజాని ఇంజిన్ ముక్కులో అమర్చబడింది. ఫార్వర్డ్ కాక్‌పిట్ సెంటర్ విభాగం వెనుకంజలో ఉన్న ఎడ్జ్‌లో V- ఆకారపు కటౌట్ కింద ఉంది మరియు రెండవది రెండు రెక్కల మధ్య మధ్యలో ఉంది; రెండూ త్రిభుజాకార డెక్కింగ్‌లో ఉన్నాయి, దానిలో పెద్ద ఓపెనింగ్స్ ఉన్నాయి, మరియు క్రిందికి దృష్టిని మెరుగుపరచడానికి వైపులా రౌండ్ ఎపర్చర్‌లు కూడా ఉన్నాయి. రెండు కాక్‌పిట్‌లను స్టార్‌బోర్డ్-వైపు తలుపుల ద్వారా యాక్సెస్ చేశారు. సామ్రాజ్యం సాంప్రదాయికమైనది, పెద్ద, నిటారుగా ఉన్న ఫిన్ మరియు నిలువు అంచుగల అసమతుల్య చుక్కాడితో కీల్ వద్దకు వెళ్ళాయి; కాంటిలివర్ టెయిల్‌ప్లేన్ మరియు ఎలివేటర్లు ప్రణాళికలో దీర్ఘచతురస్రాకారంగా ఉన్నాయి, గుండ్రని మూలలు మరియు చుక్కాని కదలిక కోసం కటౌట్, మరియు ఎగువ ఫ్యూజ్‌లేజ్ లాంగన్స్‌లోని రెక్కల కంటే కొంచెం తక్కువగా అమర్చబడ్డాయి. ఇది దిగువ ఫ్యూజ్‌లేజ్ నుండి V- స్ట్రట్‌లకు మొలకెత్తిన సింగిల్ ఇరుసు రబ్బరుపై మెయిన్‌వీల్స్‌తో సాంప్రదాయిక ల్యాండింగ్ గేర్‌ను కలిగి ఉంది, వారి వెనుక సభ్యులు విలోమ విలోమ W- ఫార్మ్ స్ట్రట్‌లో భాగంగా కేంద్ర ఫ్యూజ్‌లేజ్‌లో చేరారు. ఒక చిన్న టెయిల్‌స్కిడ్ ఉంది. [5] కొన్ని వనరులు ట్రైయావియన్ యొక్క మొదటి విమాన తేదీని 10 ఆగస్టు 1926 గా ఇస్తాయి; [8] ఇది ఖచ్చితంగా ఓర్లీ వద్ద ప్రారంభమైన కాంకోర్స్ డి'అవియన్స్ ఎకనామిక్ వద్ద ఎగిరింది; మొదట పోటీదారుగా నమోదు చేయబడినప్పటికీ, అది వారపు మధ్యలో మాత్రమే వచ్చింది మరియు పోటీలో పాల్గొనలేదు. [9] పరీక్షలు మరియు సవరణల తరువాత, ఇది 3 అక్టోబర్ 1927 న దాని ఎయిర్ విలువైనది యొక్క ధృవీకరణ పత్రాన్ని అందుకుంది. [10] ఆ సంవత్సరంలో కొంతకాలం దీనికి 95 హెచ్‌పి (95 హెచ్‌పి) సాల్మ్సన్ 7 ఎసి ఏడు సిలిండర్ రేడియల్ ఇంజిన్‌తో అమర్చారు. [5] [గమనికలు 1] తరువాత దీనిని రాష్ట్రానికి విక్రయించారు. ఐలెరాన్ ఫ్లట్టర్ పూర్తి పవర్ డైవ్‌లో ప్రేరేపించబడిన తరువాత, ఎల్'అయిల్స్ ఒక వ్యాసం రాశారు, దీనిని అధికంగా పందెం కాకుండా నమ్మదగిన కార్తోర్స్‌గా పేర్కొంది. [11] రెండు సంవత్సరాలలో పరీక్షా విమానాలు 6,000 కిలోమీటర్ల (3,700 మైళ్ళు) కంటే ఎక్కువ ఏడుగురు పైలట్లతో కప్పబడి ఉన్నప్పటికీ, దాని సాధారణ థొరెటల్ మరియు ఐలెరాన్ కంట్రోలబిలిటీకి సానుకూలంగా స్పందించారు మరియు హింసాత్మకంగా లేదా స్పిన్ చేయడానికి నిరాకరించారు, రెండవ విమానం కోసం ప్రణాళికలు కొనుగోలుదారులను కనుగొనలేదు. [6] ఎయిర్క్రాఫ్ట్ సర్క్యులర్స్ నెం .89, N.A.C.A. నుండి డేటా</v>
      </c>
      <c r="E95" s="1" t="s">
        <v>1921</v>
      </c>
      <c r="F95" s="1" t="str">
        <f>IFERROR(__xludf.DUMMYFUNCTION("GOOGLETRANSLATE(E:E, ""en"", ""te"")"),"మూడు ఉపరితల విమానం")</f>
        <v>మూడు ఉపరితల విమానం</v>
      </c>
      <c r="G95" s="1" t="s">
        <v>1922</v>
      </c>
      <c r="H95" s="1" t="str">
        <f>IFERROR(__xludf.DUMMYFUNCTION("GOOGLETRANSLATE(G:G, ""en"", ""te"")"),"లూయిస్ పెరెట్")</f>
        <v>లూయిస్ పెరెట్</v>
      </c>
      <c r="J95" s="1" t="s">
        <v>1923</v>
      </c>
      <c r="K95" s="1" t="str">
        <f>IFERROR(__xludf.DUMMYFUNCTION("GOOGLETRANSLATE(J:J, ""en"", ""te"")"),"జోసెఫ్ అల్బేసార్డ్")</f>
        <v>జోసెఫ్ అల్బేసార్డ్</v>
      </c>
      <c r="M95" s="3">
        <v>9710.0</v>
      </c>
      <c r="O95" s="1">
        <v>1.0</v>
      </c>
      <c r="Q95" s="1" t="s">
        <v>345</v>
      </c>
      <c r="R95" s="1" t="s">
        <v>1924</v>
      </c>
      <c r="T95" s="1" t="s">
        <v>1925</v>
      </c>
      <c r="U95" s="1" t="s">
        <v>1926</v>
      </c>
      <c r="V95" s="1" t="s">
        <v>1235</v>
      </c>
      <c r="W95" s="1" t="s">
        <v>1236</v>
      </c>
      <c r="X95" s="1" t="s">
        <v>1927</v>
      </c>
      <c r="Y95" s="1" t="s">
        <v>1928</v>
      </c>
      <c r="Z95" s="1" t="s">
        <v>1155</v>
      </c>
      <c r="AA95" s="1" t="s">
        <v>1929</v>
      </c>
      <c r="AB95" s="1" t="s">
        <v>1930</v>
      </c>
      <c r="AK95" s="1" t="s">
        <v>587</v>
      </c>
      <c r="AN95" s="1" t="s">
        <v>268</v>
      </c>
      <c r="AY95" s="1" t="s">
        <v>764</v>
      </c>
      <c r="BS95" s="1" t="s">
        <v>1931</v>
      </c>
      <c r="BT95" s="2" t="s">
        <v>1932</v>
      </c>
      <c r="CF95" s="1" t="s">
        <v>1933</v>
      </c>
      <c r="CW95" s="1" t="s">
        <v>1934</v>
      </c>
      <c r="CX95" s="1" t="s">
        <v>1935</v>
      </c>
    </row>
    <row r="96">
      <c r="A96" s="1" t="s">
        <v>1936</v>
      </c>
      <c r="B96" s="1" t="str">
        <f>IFERROR(__xludf.DUMMYFUNCTION("GOOGLETRANSLATE(A:A, ""en"", ""te"")"),"అనెక్ IV")</f>
        <v>అనెక్ IV</v>
      </c>
      <c r="C96" s="1" t="s">
        <v>1937</v>
      </c>
      <c r="D96" s="1" t="str">
        <f>IFERROR(__xludf.DUMMYFUNCTION("GOOGLETRANSLATE(C:C, ""en"", ""te"")"),"అనెక్ IV మిస్సెల్ థ్రష్ 1920 ల బ్రిటిష్ రెండు-సీట్ల లైట్ విమానాలు, ఇది ఎయిర్ నావిగేషన్ అండ్ ఇంజనీరింగ్ కంపెనీ లిమిటెడ్ చేత యాడ్ల్స్టోన్ సర్రే వద్ద నిర్మించబడింది. అనెక్ IV బిప్‌లేన్‌ను 170 పౌండ్ల కన్నా తక్కువ ఇంజిన్‌లతో అమర్చిన రెండు సీటర్ల కోసం 1926 లింప"&amp;"్నే లైట్ ఎయిర్‌క్రాఫ్ట్ ట్రయల్ కోసం జాన్ బెవ్‌షెర్ రూపొందించారు. టాక్సీ ప్రమాదంలో అండర్ క్యారేజ్ కూలిపోవడంతో ఇది పోటీని చేయలేదు. 1927 లో నిర్మించిన ఏకైక విమానం (రిజిస్టర్డ్ జి-ఇబ్పి) ఒక ప్రైవేట్ యజమానికి విక్రయించబడింది, అతను అసలు బ్లాక్బర్న్ థ్రష్ రేడియల"&amp;"్ ఇంజిన్‌ను ఆర్మ్‌స్ట్రాంగ్ సిడ్లీ జెనెట్ II ఇంజిన్‌తో భర్తీ చేశాడు. 1928 కింగ్స్ కప్ రేసులో పోటీ చేస్తున్నప్పుడు యజమాని చంపబడ్డాడు మరియు విమానం నాశనమైంది. 1919 వాల్యూమ్ I [1] సాధారణ లక్షణాల పనితీరు నుండి బ్రిటిష్ సివిల్ ఏవియేషన్ నుండి డేటా")</f>
        <v>అనెక్ IV మిస్సెల్ థ్రష్ 1920 ల బ్రిటిష్ రెండు-సీట్ల లైట్ విమానాలు, ఇది ఎయిర్ నావిగేషన్ అండ్ ఇంజనీరింగ్ కంపెనీ లిమిటెడ్ చేత యాడ్ల్స్టోన్ సర్రే వద్ద నిర్మించబడింది. అనెక్ IV బిప్‌లేన్‌ను 170 పౌండ్ల కన్నా తక్కువ ఇంజిన్‌లతో అమర్చిన రెండు సీటర్ల కోసం 1926 లింప్నే లైట్ ఎయిర్‌క్రాఫ్ట్ ట్రయల్ కోసం జాన్ బెవ్‌షెర్ రూపొందించారు. టాక్సీ ప్రమాదంలో అండర్ క్యారేజ్ కూలిపోవడంతో ఇది పోటీని చేయలేదు. 1927 లో నిర్మించిన ఏకైక విమానం (రిజిస్టర్డ్ జి-ఇబ్పి) ఒక ప్రైవేట్ యజమానికి విక్రయించబడింది, అతను అసలు బ్లాక్బర్న్ థ్రష్ రేడియల్ ఇంజిన్‌ను ఆర్మ్‌స్ట్రాంగ్ సిడ్లీ జెనెట్ II ఇంజిన్‌తో భర్తీ చేశాడు. 1928 కింగ్స్ కప్ రేసులో పోటీ చేస్తున్నప్పుడు యజమాని చంపబడ్డాడు మరియు విమానం నాశనమైంది. 1919 వాల్యూమ్ I [1] సాధారణ లక్షణాల పనితీరు నుండి బ్రిటిష్ సివిల్ ఏవియేషన్ నుండి డేటా</v>
      </c>
      <c r="E96" s="1" t="s">
        <v>1938</v>
      </c>
      <c r="F96" s="1" t="str">
        <f>IFERROR(__xludf.DUMMYFUNCTION("GOOGLETRANSLATE(E:E, ""en"", ""te"")"),"తేలికపాటి విమానం")</f>
        <v>తేలికపాటి విమానం</v>
      </c>
      <c r="G96" s="1" t="s">
        <v>1939</v>
      </c>
      <c r="H96" s="1" t="str">
        <f>IFERROR(__xludf.DUMMYFUNCTION("GOOGLETRANSLATE(G:G, ""en"", ""te"")"),"ఎయిర్ నావిగేషన్ అండ్ ఇంజనీరింగ్ కంపెనీ లిమిటెడ్")</f>
        <v>ఎయిర్ నావిగేషన్ అండ్ ఇంజనీరింగ్ కంపెనీ లిమిటెడ్</v>
      </c>
      <c r="I96" s="1" t="s">
        <v>1940</v>
      </c>
      <c r="J96" s="1" t="s">
        <v>1941</v>
      </c>
      <c r="K96" s="1" t="str">
        <f>IFERROR(__xludf.DUMMYFUNCTION("GOOGLETRANSLATE(J:J, ""en"", ""te"")"),"జాన్ బెవ్షర్")</f>
        <v>జాన్ బెవ్షర్</v>
      </c>
      <c r="M96" s="1">
        <v>1926.0</v>
      </c>
      <c r="O96" s="1">
        <v>1.0</v>
      </c>
      <c r="Q96" s="1">
        <v>2.0</v>
      </c>
      <c r="R96" s="1" t="s">
        <v>1842</v>
      </c>
      <c r="S96" s="1" t="s">
        <v>1942</v>
      </c>
      <c r="T96" s="1" t="s">
        <v>1943</v>
      </c>
      <c r="U96" s="1" t="s">
        <v>1944</v>
      </c>
      <c r="W96" s="1" t="s">
        <v>1945</v>
      </c>
      <c r="X96" s="1" t="s">
        <v>1946</v>
      </c>
      <c r="Y96" s="1" t="s">
        <v>1947</v>
      </c>
      <c r="AB96" s="1" t="s">
        <v>1948</v>
      </c>
      <c r="AK96" s="1" t="s">
        <v>1259</v>
      </c>
      <c r="AQ96" s="1">
        <v>1928.0</v>
      </c>
    </row>
    <row r="97">
      <c r="A97" s="1" t="s">
        <v>1949</v>
      </c>
      <c r="B97" s="1" t="str">
        <f>IFERROR(__xludf.DUMMYFUNCTION("GOOGLETRANSLATE(A:A, ""en"", ""te"")"),"అడ్కిసన్ ఎస్.జె -1 హెడ్ స్కిన్నర్")</f>
        <v>అడ్కిసన్ ఎస్.జె -1 హెడ్ స్కిన్నర్</v>
      </c>
      <c r="C97" s="1" t="s">
        <v>1950</v>
      </c>
      <c r="D97" s="1" t="str">
        <f>IFERROR(__xludf.DUMMYFUNCTION("GOOGLETRANSLATE(C:C, ""en"", ""te"")"),"SJ-1 హెడ్ స్కిన్నర్ 1957 లో ఇల్లినాయిస్లోని టుస్కోలాకు చెందిన బ్రదర్స్ ఎర్ల్ మరియు జెర్రీ అడ్కిసన్ చేత యుఎస్ లో నిర్మించిన సింగిల్-సీట్, గుల్-వింగ్ స్పోర్ట్స్ విమానం. [1] టుస్కోలా విమానాశ్రయంలోని ఇద్దరు సోదరులు ఎర్ల్ (""స్కీజిక్స్"") మరియు జెర్రీ అడ్కిసన్"&amp;" 1955 లో ప్రయోగాత్మక ఎయిర్క్రాఫ్ట్ అసోసియేషన్ (EAA) లో చేరారు మరియు ఆ సంవత్సరం శరదృతువులో వారి నిర్మాణ ప్రాజెక్టు కోసం పదార్థాలను సేకరించడం ప్రారంభించారు. P.Z.L. P.24, రెండవ ప్రపంచ యుద్ధం యొక్క ప్రసిద్ధ పోలిష్ గల్-వింగ్డ్ ఫైటర్ విమానం. 1946 లస్కోంబే 8 నుం"&amp;"డి రెక్కలను ఉపయోగించి, గల్-వింగ్ కాన్ఫిగరేషన్‌లో కత్తిరించి తిరిగి ఏర్పడింది, క్యాబిన్ మరియు ఫార్వర్డ్ ఫ్యూజ్‌లేజ్ విభాగం ఉక్కు గొట్టాలతో ఏర్పడింది. స్టీల్-ట్యూబ్ ఫ్రేమ్ యొక్క వెనుక భాగంలో లుస్కోంబే టెయిల్‌కోన్ జతచేయబడింది, మరియు ప్రామాణిక లుస్కోంబే తోక ఉ"&amp;"పరితలాలు స్వీకరించబడ్డాయి, వాటి చిట్కాలు స్క్వేర్డ్ ఆఫ్ చేయబడ్డాయి. స్ప్రింగ్-స్టీల్ మెయిన్ ల్యాండింగ్ గేర్ సెస్నా నుండి తీసుకోబడింది. ప్రణాళికాబద్ధమైన ఇంజిన్ 125 నుండి 145 హెచ్‌పి (93 నుండి 108 కిలోవాట్) వార్నర్ రేడియల్ ఇంజిన్, కానీ 65 హెచ్‌పి (48 కిలోవా"&amp;"ట్ల) కాంటినెంటల్ ఎ 65 ప్రారంభ సంస్థాపనలో బీచ్-రోబీ నియంత్రించదగిన ప్రొపెల్లర్‌ను నడుపుతుంది. ఏరోఫైల్స్ నుండి డేటా [2] సాధారణ లక్షణాల పనితీరు ఎక్లాండ్, K.O. ""ఎయిర్క్రాఫ్ట్ ఎబి టు ఎకె"". 5 డిసెంబర్ 2012 న అసలు నుండి ఆర్కైవ్ చేయబడింది. సేకరణ తేదీ 27 డిసెంబర"&amp;"్ 2012.")</f>
        <v>SJ-1 హెడ్ స్కిన్నర్ 1957 లో ఇల్లినాయిస్లోని టుస్కోలాకు చెందిన బ్రదర్స్ ఎర్ల్ మరియు జెర్రీ అడ్కిసన్ చేత యుఎస్ లో నిర్మించిన సింగిల్-సీట్, గుల్-వింగ్ స్పోర్ట్స్ విమానం. [1] టుస్కోలా విమానాశ్రయంలోని ఇద్దరు సోదరులు ఎర్ల్ ("స్కీజిక్స్") మరియు జెర్రీ అడ్కిసన్ 1955 లో ప్రయోగాత్మక ఎయిర్క్రాఫ్ట్ అసోసియేషన్ (EAA) లో చేరారు మరియు ఆ సంవత్సరం శరదృతువులో వారి నిర్మాణ ప్రాజెక్టు కోసం పదార్థాలను సేకరించడం ప్రారంభించారు. P.Z.L. P.24, రెండవ ప్రపంచ యుద్ధం యొక్క ప్రసిద్ధ పోలిష్ గల్-వింగ్డ్ ఫైటర్ విమానం. 1946 లస్కోంబే 8 నుండి రెక్కలను ఉపయోగించి, గల్-వింగ్ కాన్ఫిగరేషన్‌లో కత్తిరించి తిరిగి ఏర్పడింది, క్యాబిన్ మరియు ఫార్వర్డ్ ఫ్యూజ్‌లేజ్ విభాగం ఉక్కు గొట్టాలతో ఏర్పడింది. స్టీల్-ట్యూబ్ ఫ్రేమ్ యొక్క వెనుక భాగంలో లుస్కోంబే టెయిల్‌కోన్ జతచేయబడింది, మరియు ప్రామాణిక లుస్కోంబే తోక ఉపరితలాలు స్వీకరించబడ్డాయి, వాటి చిట్కాలు స్క్వేర్డ్ ఆఫ్ చేయబడ్డాయి. స్ప్రింగ్-స్టీల్ మెయిన్ ల్యాండింగ్ గేర్ సెస్నా నుండి తీసుకోబడింది. ప్రణాళికాబద్ధమైన ఇంజిన్ 125 నుండి 145 హెచ్‌పి (93 నుండి 108 కిలోవాట్) వార్నర్ రేడియల్ ఇంజిన్, కానీ 65 హెచ్‌పి (48 కిలోవాట్ల) కాంటినెంటల్ ఎ 65 ప్రారంభ సంస్థాపనలో బీచ్-రోబీ నియంత్రించదగిన ప్రొపెల్లర్‌ను నడుపుతుంది. ఏరోఫైల్స్ నుండి డేటా [2] సాధారణ లక్షణాల పనితీరు ఎక్లాండ్, K.O. "ఎయిర్క్రాఫ్ట్ ఎబి టు ఎకె". 5 డిసెంబర్ 2012 న అసలు నుండి ఆర్కైవ్ చేయబడింది. సేకరణ తేదీ 27 డిసెంబర్ 2012.</v>
      </c>
      <c r="E97" s="1" t="s">
        <v>1951</v>
      </c>
      <c r="F97" s="1" t="str">
        <f>IFERROR(__xludf.DUMMYFUNCTION("GOOGLETRANSLATE(E:E, ""en"", ""te"")"),"హోమ్‌బిల్ట్ విమానం")</f>
        <v>హోమ్‌బిల్ట్ విమానం</v>
      </c>
      <c r="J97" s="1" t="s">
        <v>1952</v>
      </c>
      <c r="K97" s="1" t="str">
        <f>IFERROR(__xludf.DUMMYFUNCTION("GOOGLETRANSLATE(J:J, ""en"", ""te"")"),"ఎర్ల్ మరియు జెర్రీ అడ్కిసన్")</f>
        <v>ఎర్ల్ మరియు జెర్రీ అడ్కిసన్</v>
      </c>
      <c r="M97" s="1">
        <v>1957.0</v>
      </c>
      <c r="O97" s="1">
        <v>1.0</v>
      </c>
      <c r="Q97" s="1">
        <v>1.0</v>
      </c>
      <c r="R97" s="1" t="s">
        <v>1953</v>
      </c>
      <c r="S97" s="1" t="s">
        <v>1954</v>
      </c>
      <c r="X97" s="1" t="s">
        <v>1955</v>
      </c>
      <c r="Y97" s="1" t="s">
        <v>1956</v>
      </c>
      <c r="Z97" s="1" t="s">
        <v>1957</v>
      </c>
      <c r="AF97" s="1" t="s">
        <v>1958</v>
      </c>
      <c r="AG97" s="1" t="s">
        <v>1959</v>
      </c>
      <c r="AN97" s="1" t="s">
        <v>397</v>
      </c>
      <c r="AS97" s="1" t="s">
        <v>1285</v>
      </c>
      <c r="AY97" s="1" t="s">
        <v>1367</v>
      </c>
      <c r="BS97" s="1" t="s">
        <v>1960</v>
      </c>
      <c r="BT97" s="2" t="s">
        <v>767</v>
      </c>
      <c r="CF97" s="1" t="s">
        <v>1961</v>
      </c>
    </row>
    <row r="98">
      <c r="A98" s="1" t="s">
        <v>1962</v>
      </c>
      <c r="B98" s="1" t="str">
        <f>IFERROR(__xludf.DUMMYFUNCTION("GOOGLETRANSLATE(A:A, ""en"", ""te"")"),"ఏరోకార్ 2000")</f>
        <v>ఏరోకార్ 2000</v>
      </c>
      <c r="C98" s="1" t="s">
        <v>1963</v>
      </c>
      <c r="D98" s="1" t="str">
        <f>IFERROR(__xludf.DUMMYFUNCTION("GOOGLETRANSLATE(C:C, ""en"", ""te"")"),"ఏరోకార్ 2000 అనేది అమెరికాలో 2000 ల ప్రారంభంలో అభివృద్ధి చెందుతున్న ప్రతిపాదిత ఎగిరే కారు. [1] ఏరోకార్ 2000 ను ఎడ్ స్వీనీ రూపొందించారు, [2] అతను 1950 లలో మౌల్టన్ టేలర్ యొక్క ఏరోకార్ నుండి ప్రేరణ పొందాడు (మరియు ఈ వాహనానికి ఇంకా ఎగిరే ఏకైక ఉదాహరణ యొక్క యజమా"&amp;"ని). [3] ఏరోకార్ 2000 లో తొలగించగల రెక్కలు, తోక మరియు పవర్‌ప్లాంట్ ""ఫ్లైట్ మాడ్యూల్"" సవరించిన లోటస్ ఎలిస్ రోడ్‌స్టర్‌కు జోడించబడ్డాయి. [4] గర్భధారణలో, ఇది టేలర్ యొక్క డిజైన్ల కంటే 1970 ల ప్రారంభంలో ఏవ్ మిజార్‌కు చాలా దగ్గరగా ఉంది, వీటిలో వాహన భాగాలు ఉద్"&amp;"దేశ్యంతో రూపొందించబడ్డాయి మరియు నిర్మించబడ్డాయి. అసలు ఏరోకార్ (మరియు మిజార్‌తో సారూప్యత) తో మరొక వ్యత్యాసం ఏమిటంటే, ఫ్లైట్ మాడ్యూల్ ఎయిర్‌ఫీల్డ్ నుండి తీసివేయడానికి రూపొందించబడలేదు. చివరగా, ఏరోకార్ రోడ్ వీల్స్ మరియు ప్రొపెల్లర్ రెండింటినీ నడపడానికి ఒక ఇంజ"&amp;"ిన్‌ను ఉపయోగిస్తుండగా, ఏరోకార్ 2000 (మళ్ళీ మిజార్ లాగా) రెండు వేర్వేరు ఇంజిన్‌లను ఉపయోగిస్తుంది. ఏరోకార్ 2000 కేసులో, ఫ్లైట్ ఇంజిన్ లోటస్ ఎస్ప్రిట్ నుండి జంట-టర్బోచార్జ్డ్ V-8 మోటారు. చేవ్రొలెట్ స్ప్రింట్ నుండి చాలా తేలికైన మూడు సిలిండర్ల ఇంజిన్ మరియు గేర"&amp;"్‌బాక్స్‌ను రోడ్ మాడ్యూల్‌లో వ్యవస్థాపించనున్నారు. ఏరోకార్ హోమ్ పేజీ నుండి డేటా [5] సాధారణ లక్షణాల పనితీరు")</f>
        <v>ఏరోకార్ 2000 అనేది అమెరికాలో 2000 ల ప్రారంభంలో అభివృద్ధి చెందుతున్న ప్రతిపాదిత ఎగిరే కారు. [1] ఏరోకార్ 2000 ను ఎడ్ స్వీనీ రూపొందించారు, [2] అతను 1950 లలో మౌల్టన్ టేలర్ యొక్క ఏరోకార్ నుండి ప్రేరణ పొందాడు (మరియు ఈ వాహనానికి ఇంకా ఎగిరే ఏకైక ఉదాహరణ యొక్క యజమాని). [3] ఏరోకార్ 2000 లో తొలగించగల రెక్కలు, తోక మరియు పవర్‌ప్లాంట్ "ఫ్లైట్ మాడ్యూల్" సవరించిన లోటస్ ఎలిస్ రోడ్‌స్టర్‌కు జోడించబడ్డాయి. [4] గర్భధారణలో, ఇది టేలర్ యొక్క డిజైన్ల కంటే 1970 ల ప్రారంభంలో ఏవ్ మిజార్‌కు చాలా దగ్గరగా ఉంది, వీటిలో వాహన భాగాలు ఉద్దేశ్యంతో రూపొందించబడ్డాయి మరియు నిర్మించబడ్డాయి. అసలు ఏరోకార్ (మరియు మిజార్‌తో సారూప్యత) తో మరొక వ్యత్యాసం ఏమిటంటే, ఫ్లైట్ మాడ్యూల్ ఎయిర్‌ఫీల్డ్ నుండి తీసివేయడానికి రూపొందించబడలేదు. చివరగా, ఏరోకార్ రోడ్ వీల్స్ మరియు ప్రొపెల్లర్ రెండింటినీ నడపడానికి ఒక ఇంజిన్‌ను ఉపయోగిస్తుండగా, ఏరోకార్ 2000 (మళ్ళీ మిజార్ లాగా) రెండు వేర్వేరు ఇంజిన్‌లను ఉపయోగిస్తుంది. ఏరోకార్ 2000 కేసులో, ఫ్లైట్ ఇంజిన్ లోటస్ ఎస్ప్రిట్ నుండి జంట-టర్బోచార్జ్డ్ V-8 మోటారు. చేవ్రొలెట్ స్ప్రింట్ నుండి చాలా తేలికైన మూడు సిలిండర్ల ఇంజిన్ మరియు గేర్‌బాక్స్‌ను రోడ్ మాడ్యూల్‌లో వ్యవస్థాపించనున్నారు. ఏరోకార్ హోమ్ పేజీ నుండి డేటా [5] సాధారణ లక్షణాల పనితీరు</v>
      </c>
      <c r="E98" s="1" t="s">
        <v>1964</v>
      </c>
      <c r="F98" s="1" t="str">
        <f>IFERROR(__xludf.DUMMYFUNCTION("GOOGLETRANSLATE(E:E, ""en"", ""te"")"),"ఫ్లయింగ్ ఆటోమొబైల్")</f>
        <v>ఫ్లయింగ్ ఆటోమొబైల్</v>
      </c>
      <c r="G98" s="1" t="s">
        <v>1965</v>
      </c>
      <c r="H98" s="1" t="str">
        <f>IFERROR(__xludf.DUMMYFUNCTION("GOOGLETRANSLATE(G:G, ""en"", ""te"")"),"ఏరోకార్")</f>
        <v>ఏరోకార్</v>
      </c>
      <c r="J98" s="1" t="s">
        <v>1966</v>
      </c>
      <c r="K98" s="1" t="str">
        <f>IFERROR(__xludf.DUMMYFUNCTION("GOOGLETRANSLATE(J:J, ""en"", ""te"")"),"ఎడ్ స్వీనీ")</f>
        <v>ఎడ్ స్వీనీ</v>
      </c>
      <c r="O98" s="1" t="s">
        <v>1967</v>
      </c>
      <c r="Q98" s="1" t="s">
        <v>1968</v>
      </c>
      <c r="R98" s="1" t="s">
        <v>1969</v>
      </c>
      <c r="S98" s="1" t="s">
        <v>1970</v>
      </c>
      <c r="T98" s="1" t="s">
        <v>1971</v>
      </c>
      <c r="V98" s="1" t="s">
        <v>1972</v>
      </c>
      <c r="X98" s="1" t="s">
        <v>1973</v>
      </c>
      <c r="Z98" s="1" t="s">
        <v>1974</v>
      </c>
      <c r="AB98" s="1" t="s">
        <v>1975</v>
      </c>
      <c r="AC98" s="1" t="s">
        <v>1976</v>
      </c>
      <c r="AJ98" s="1" t="s">
        <v>1977</v>
      </c>
      <c r="AK98" s="1" t="s">
        <v>1978</v>
      </c>
      <c r="AN98" s="1" t="s">
        <v>397</v>
      </c>
      <c r="AS98" s="1" t="s">
        <v>1979</v>
      </c>
      <c r="AY98" s="1" t="s">
        <v>764</v>
      </c>
      <c r="BS98" s="1" t="s">
        <v>1980</v>
      </c>
    </row>
    <row r="99">
      <c r="A99" s="1" t="s">
        <v>1981</v>
      </c>
      <c r="B99" s="1" t="str">
        <f>IFERROR(__xludf.DUMMYFUNCTION("GOOGLETRANSLATE(A:A, ""en"", ""te"")"),"అల్ ఫజర్ ఎల్ -10")</f>
        <v>అల్ ఫజర్ ఎల్ -10</v>
      </c>
      <c r="C99" s="1" t="s">
        <v>1982</v>
      </c>
      <c r="D99" s="1" t="str">
        <f>IFERROR(__xludf.DUMMYFUNCTION("GOOGLETRANSLATE(C:C, ""en"", ""te"")"),"అల్ ఫజర్ ఎల్ -10 అనేది స్టార్ ఏవియేషన్ చేత నిర్మించబడిన డ్రోన్, ఇది అనేక పౌర మరియు సైనిక ఉపయోగాలకు ఉపయోగపడుతుంది. టైప్ హేల్ (హై ఎలిట్యూడ్ లాంగ్ ఎండ్యూరెన్స్-), ఇది 36 గంటల ఓర్పుతో 7,000 మీ (23,000 అడుగులు) ఎత్తులో ఎగురుతుంది. ఇది 2.3 మీ (7 అడుగుల 7 అంగుళా"&amp;"లు) రెక్కలను కలిగి ఉంది మరియు 24 కిలోవాట్ల (32 హెచ్‌పి) శక్తితో 70 కిలోల (150 ఎల్బి) లోడ్ను తీసుకెళ్లగలదు. [1]")</f>
        <v>అల్ ఫజర్ ఎల్ -10 అనేది స్టార్ ఏవియేషన్ చేత నిర్మించబడిన డ్రోన్, ఇది అనేక పౌర మరియు సైనిక ఉపయోగాలకు ఉపయోగపడుతుంది. టైప్ హేల్ (హై ఎలిట్యూడ్ లాంగ్ ఎండ్యూరెన్స్-), ఇది 36 గంటల ఓర్పుతో 7,000 మీ (23,000 అడుగులు) ఎత్తులో ఎగురుతుంది. ఇది 2.3 మీ (7 అడుగుల 7 అంగుళాలు) రెక్కలను కలిగి ఉంది మరియు 24 కిలోవాట్ల (32 హెచ్‌పి) శక్తితో 70 కిలోల (150 ఎల్బి) లోడ్ను తీసుకెళ్లగలదు. [1]</v>
      </c>
      <c r="E99" s="1" t="s">
        <v>1983</v>
      </c>
      <c r="F99" s="1" t="str">
        <f>IFERROR(__xludf.DUMMYFUNCTION("GOOGLETRANSLATE(E:E, ""en"", ""te"")"),"రిమోట్ పైలట్ చేసిన విమానం, మానవరహిత వైమానిక వాహనం")</f>
        <v>రిమోట్ పైలట్ చేసిన విమానం, మానవరహిత వైమానిక వాహనం</v>
      </c>
      <c r="G99" s="1" t="s">
        <v>1984</v>
      </c>
      <c r="H99" s="1" t="str">
        <f>IFERROR(__xludf.DUMMYFUNCTION("GOOGLETRANSLATE(G:G, ""en"", ""te"")"),"స్టార్ ఏవియేషన్")</f>
        <v>స్టార్ ఏవియేషన్</v>
      </c>
      <c r="I99" s="1" t="s">
        <v>1985</v>
      </c>
      <c r="J99" s="1" t="s">
        <v>1984</v>
      </c>
      <c r="K99" s="1" t="str">
        <f>IFERROR(__xludf.DUMMYFUNCTION("GOOGLETRANSLATE(J:J, ""en"", ""te"")"),"స్టార్ ఏవియేషన్")</f>
        <v>స్టార్ ఏవియేషన్</v>
      </c>
      <c r="L99" s="1" t="s">
        <v>1985</v>
      </c>
      <c r="M99" s="1">
        <v>2013.0</v>
      </c>
      <c r="AB99" s="1" t="s">
        <v>1986</v>
      </c>
      <c r="AC99" s="1" t="s">
        <v>88</v>
      </c>
      <c r="AD99" s="1" t="s">
        <v>1987</v>
      </c>
      <c r="AE99" s="1" t="s">
        <v>1988</v>
      </c>
      <c r="AR99" s="1" t="s">
        <v>1989</v>
      </c>
      <c r="BS99" s="1" t="s">
        <v>1990</v>
      </c>
    </row>
    <row r="100">
      <c r="A100" s="1" t="s">
        <v>1991</v>
      </c>
      <c r="B100" s="1" t="str">
        <f>IFERROR(__xludf.DUMMYFUNCTION("GOOGLETRANSLATE(A:A, ""en"", ""te"")"),"అలిస్పోర్ట్ యుమా")</f>
        <v>అలిస్పోర్ట్ యుమా</v>
      </c>
      <c r="C100" s="1" t="s">
        <v>1992</v>
      </c>
      <c r="D100" s="1" t="str">
        <f>IFERROR(__xludf.DUMMYFUNCTION("GOOGLETRANSLATE(C:C, ""en"", ""te"")"),"అలిస్పోర్ట్ యుమా అనేది ఇటాలియన్ అల్ట్రాలైట్ విమానం, దీనిని క్రెమెల్లాకు చెందిన అలిస్పోర్ట్ నిర్మించింది. ఈ విమానం te త్సాహిక నిర్మాణానికి కిట్‌గా లేదా పూర్తి రెడీ-టు-ఫ్లై-ఎయిర్‌క్రాఫ్ట్‌గా సరఫరా చేయబడుతుంది. [1] [2] జెనిత్ విమానం యుమాను జెనిత్ స్టోల్ సిహె"&amp;"చ్ 701 యొక్క అనధికార కాపీగా భావిస్తుంది. [3] లైట్ ఏవియేషన్ యొక్క వరల్డ్ డైరెక్టరీ దీనిని CH 701 నుండి ప్రేరేపించినట్లు వివరిస్తుంది. [2] ఈ విమానం ఫెడెరేషన్ ఏరోనటిక్ ఇంటర్నేషనల్ మైక్రోలైట్ నిబంధనలకు అనుగుణంగా రూపొందించబడింది. ఇది STOL పనితీరు, స్ట్రట్-బ్రే"&amp;"స్డ్ హై-వింగ్, రెండు-సీట్ల-సైడ్-సైడ్-సైడ్ కాన్ఫిగరేషన్ పరివేష్టిత కాక్‌పిట్, స్థిర ట్రైసైకిల్ ల్యాండింగ్ గేర్ మరియు ట్రాక్టర్ కాన్ఫిగరేషన్‌లో ఒకే ఇంజిన్ కలిగి ఉంది. [1] [2] యుమా యొక్క ఫ్యూజ్‌లేజ్ వెల్డెడ్ స్టీల్ గొట్టాల నుండి తయారవుతుంది, ఇది అల్యూమినియం "&amp;"షీట్‌లో కప్పబడి, డోప్డ్ ఎయిర్‌క్రాఫ్ట్ ఫాబ్రిక్‌లో కప్పబడిన తోక ఉపరితలాలు. వింగ్ ఆల్-అల్యూమినియం, దాని ప్రముఖ అంచు స్లాట్లతో కార్బన్ ఫైబర్ నుండి తయారవుతుంది. దీని 9.75 మీ (32.0 అడుగులు) స్పాన్ వింగ్ వి-స్ట్రట్స్, జ్యూరీ స్ట్రట్స్ మరియు ఫ్లాప్‌లను ఉపయోగిస్"&amp;"తుంది. ప్రామాణిక ఇంజన్లు 80 హెచ్‌పి (60 కిలోవాట్ల) రోటాక్స్ 912UL, 100 హెచ్‌పి (75 కిలోవాట్ బేయర్ల్ నుండి డేటా [1] [4] సాధారణ లక్షణాల పనితీరు")</f>
        <v>అలిస్పోర్ట్ యుమా అనేది ఇటాలియన్ అల్ట్రాలైట్ విమానం, దీనిని క్రెమెల్లాకు చెందిన అలిస్పోర్ట్ నిర్మించింది. ఈ విమానం te త్సాహిక నిర్మాణానికి కిట్‌గా లేదా పూర్తి రెడీ-టు-ఫ్లై-ఎయిర్‌క్రాఫ్ట్‌గా సరఫరా చేయబడుతుంది. [1] [2] జెనిత్ విమానం యుమాను జెనిత్ స్టోల్ సిహెచ్ 701 యొక్క అనధికార కాపీగా భావిస్తుంది. [3] లైట్ ఏవియేషన్ యొక్క వరల్డ్ డైరెక్టరీ దీనిని CH 701 నుండి ప్రేరేపించినట్లు వివరిస్తుంది. [2] ఈ విమానం ఫెడెరేషన్ ఏరోనటిక్ ఇంటర్నేషనల్ మైక్రోలైట్ నిబంధనలకు అనుగుణంగా రూపొందించబడింది. ఇది STOL పనితీరు, స్ట్రట్-బ్రేస్డ్ హై-వింగ్, రెండు-సీట్ల-సైడ్-సైడ్-సైడ్ కాన్ఫిగరేషన్ పరివేష్టిత కాక్‌పిట్, స్థిర ట్రైసైకిల్ ల్యాండింగ్ గేర్ మరియు ట్రాక్టర్ కాన్ఫిగరేషన్‌లో ఒకే ఇంజిన్ కలిగి ఉంది. [1] [2] యుమా యొక్క ఫ్యూజ్‌లేజ్ వెల్డెడ్ స్టీల్ గొట్టాల నుండి తయారవుతుంది, ఇది అల్యూమినియం షీట్‌లో కప్పబడి, డోప్డ్ ఎయిర్‌క్రాఫ్ట్ ఫాబ్రిక్‌లో కప్పబడిన తోక ఉపరితలాలు. వింగ్ ఆల్-అల్యూమినియం, దాని ప్రముఖ అంచు స్లాట్లతో కార్బన్ ఫైబర్ నుండి తయారవుతుంది. దీని 9.75 మీ (32.0 అడుగులు) స్పాన్ వింగ్ వి-స్ట్రట్స్, జ్యూరీ స్ట్రట్స్ మరియు ఫ్లాప్‌లను ఉపయోగిస్తుంది. ప్రామాణిక ఇంజన్లు 80 హెచ్‌పి (60 కిలోవాట్ల) రోటాక్స్ 912UL, 100 హెచ్‌పి (75 కిలోవాట్ బేయర్ల్ నుండి డేటా [1] [4] సాధారణ లక్షణాల పనితీరు</v>
      </c>
      <c r="E100" s="1" t="s">
        <v>1993</v>
      </c>
      <c r="F100" s="1" t="str">
        <f>IFERROR(__xludf.DUMMYFUNCTION("GOOGLETRANSLATE(E:E, ""en"", ""te"")"),"అల్ట్రాలైట్ విమానం")</f>
        <v>అల్ట్రాలైట్ విమానం</v>
      </c>
      <c r="G100" s="1" t="s">
        <v>1994</v>
      </c>
      <c r="H100" s="1" t="str">
        <f>IFERROR(__xludf.DUMMYFUNCTION("GOOGLETRANSLATE(G:G, ""en"", ""te"")"),"అలిస్పోర్ట్")</f>
        <v>అలిస్పోర్ట్</v>
      </c>
      <c r="I100" s="2" t="s">
        <v>1995</v>
      </c>
      <c r="P100" s="1" t="s">
        <v>1996</v>
      </c>
      <c r="Q100" s="1" t="s">
        <v>217</v>
      </c>
      <c r="R100" s="1" t="s">
        <v>1997</v>
      </c>
      <c r="S100" s="1" t="s">
        <v>195</v>
      </c>
      <c r="T100" s="1" t="s">
        <v>1998</v>
      </c>
      <c r="U100" s="1" t="s">
        <v>1999</v>
      </c>
      <c r="V100" s="1" t="s">
        <v>2000</v>
      </c>
      <c r="W100" s="1" t="s">
        <v>2001</v>
      </c>
      <c r="X100" s="1" t="s">
        <v>2002</v>
      </c>
      <c r="Y100" s="1" t="s">
        <v>2003</v>
      </c>
      <c r="AA100" s="1" t="s">
        <v>1647</v>
      </c>
      <c r="AB100" s="1" t="s">
        <v>2004</v>
      </c>
      <c r="AC100" s="1" t="s">
        <v>265</v>
      </c>
      <c r="AF100" s="1" t="s">
        <v>2005</v>
      </c>
      <c r="AG100" s="1" t="s">
        <v>2006</v>
      </c>
      <c r="AL100" s="1" t="s">
        <v>2007</v>
      </c>
      <c r="AN100" s="1" t="s">
        <v>442</v>
      </c>
      <c r="AO100" s="1" t="s">
        <v>2008</v>
      </c>
      <c r="AS100" s="1" t="s">
        <v>2009</v>
      </c>
      <c r="AY100" s="1" t="s">
        <v>764</v>
      </c>
      <c r="AZ100" s="1">
        <v>6.6</v>
      </c>
      <c r="BB100" s="1" t="s">
        <v>2010</v>
      </c>
      <c r="BF100" s="1" t="s">
        <v>2011</v>
      </c>
      <c r="BS100" s="1" t="s">
        <v>2012</v>
      </c>
      <c r="BZ100" s="1" t="s">
        <v>2013</v>
      </c>
      <c r="CF100" s="1" t="s">
        <v>2014</v>
      </c>
    </row>
    <row r="101">
      <c r="A101" s="1" t="s">
        <v>2015</v>
      </c>
      <c r="B101" s="1" t="str">
        <f>IFERROR(__xludf.DUMMYFUNCTION("GOOGLETRANSLATE(A:A, ""en"", ""te"")"),"ఆర్మ్‌స్ట్రాంగ్ విట్‌వర్త్ అరా")</f>
        <v>ఆర్మ్‌స్ట్రాంగ్ విట్‌వర్త్ అరా</v>
      </c>
      <c r="C101" s="1" t="s">
        <v>2016</v>
      </c>
      <c r="D101" s="1" t="str">
        <f>IFERROR(__xludf.DUMMYFUNCTION("GOOGLETRANSLATE(C:C, ""en"", ""te"")"),"ఆర్మ్‌స్ట్రాంగ్ విట్‌వర్త్ అరా ఆర్మ్‌స్ట్రాంగ్ విట్‌వర్త్ నిర్మించిన మొదటి ప్రపంచ యుద్ధంలో విజయవంతం కాని బ్రిటిష్ సింగిల్-సీట్ బిప్‌లేన్ ఫైటర్ విమానం. 1918 ప్రారంభంలో, బ్రిటిష్ వైమానిక మంత్రిత్వ శాఖ సింగిల్-సీట్ ఫైటర్ కోసం RAF స్పెసిఫికేషన్ టైప్ 1 ను సోప్"&amp;"విత్ స్నిప్‌ను భర్తీ చేయడానికి రాసింది. పేర్కొన్న ఇంజిన్ ABC డ్రాగన్‌ఫ్లై, ఏదైనా పరీక్షలు జరిగే ముందు వాగ్దానం చేసిన పనితీరు ఆధారంగా ఉత్పత్తికి ఆదేశించిన కొత్త రేడియల్ ఇంజిన్. ఈ స్పెసిఫికేషన్‌ను తీర్చడానికి, ఆర్మ్‌స్ట్రాంగ్ విట్‌వర్త్ యొక్క చీఫ్ డిజైనర్ ఫ"&amp;"్రెడ్ మర్ఫీ, ఆర్మ్‌స్ట్రాంగ్ విట్‌వర్త్ అరాను నిర్మించారు, మూడు ప్రోటోటైప్‌లను ఆదేశించారు. [1] అరా రెండు-బే బిప్‌లేన్. ఇది ఒక చదరపు ఫ్యూజ్‌లేజ్ కలిగి ఉంది, ఇంజిన్ పాయింటెడ్ కౌలింగ్‌లో కప్పబడి ఉంది, కానీ సిలిండర్ తలలు బహిర్గతమయ్యాయి. పైలట్‌కు మంచి పైకి వీక"&amp;"్షణ ఇవ్వడానికి ఎగువ వింగ్ తక్కువగా ఉంది. [2] టైప్ 1 స్పెసిఫికేషన్‌ను తీర్చడానికి నిర్మించిన ఇతర యోధుల మాదిరిగానే, డ్రాగన్‌ఫ్లై ఇంజిన్ ARA యొక్క చర్యను రద్దు చేసి, నిస్సహాయ విశ్వసనీయతను ప్రదర్శిస్తుంది. మూడు ప్రోటోటైప్‌లలో రెండు పూర్తయ్యాయి, మొదటిది 1919 మ"&amp;"ధ్యలో ఎగురుతుంది. ఆర్మ్‌స్ట్రాంగ్ విట్‌వర్త్ తన విమాన విభాగాన్ని మూసివేసినప్పుడు ARA సంవత్సరం చివరిలో వదిలివేయబడింది. [3] [4] మొదటి ప్రపంచ యుద్ధం యొక్క యుద్ధ విమానాల నుండి డేటా: వాల్యూమ్ వన్: ఫైటర్స్ [5] సాధారణ లక్షణాలు పనితీరు ఆయుధాలు పోల్చదగిన పాత్ర, ఆక"&amp;"ృతీకరణ మరియు యుగం యొక్క విమానం")</f>
        <v>ఆర్మ్‌స్ట్రాంగ్ విట్‌వర్త్ అరా ఆర్మ్‌స్ట్రాంగ్ విట్‌వర్త్ నిర్మించిన మొదటి ప్రపంచ యుద్ధంలో విజయవంతం కాని బ్రిటిష్ సింగిల్-సీట్ బిప్‌లేన్ ఫైటర్ విమానం. 1918 ప్రారంభంలో, బ్రిటిష్ వైమానిక మంత్రిత్వ శాఖ సింగిల్-సీట్ ఫైటర్ కోసం RAF స్పెసిఫికేషన్ టైప్ 1 ను సోప్విత్ స్నిప్‌ను భర్తీ చేయడానికి రాసింది. పేర్కొన్న ఇంజిన్ ABC డ్రాగన్‌ఫ్లై, ఏదైనా పరీక్షలు జరిగే ముందు వాగ్దానం చేసిన పనితీరు ఆధారంగా ఉత్పత్తికి ఆదేశించిన కొత్త రేడియల్ ఇంజిన్. ఈ స్పెసిఫికేషన్‌ను తీర్చడానికి, ఆర్మ్‌స్ట్రాంగ్ విట్‌వర్త్ యొక్క చీఫ్ డిజైనర్ ఫ్రెడ్ మర్ఫీ, ఆర్మ్‌స్ట్రాంగ్ విట్‌వర్త్ అరాను నిర్మించారు, మూడు ప్రోటోటైప్‌లను ఆదేశించారు. [1] అరా రెండు-బే బిప్‌లేన్. ఇది ఒక చదరపు ఫ్యూజ్‌లేజ్ కలిగి ఉంది, ఇంజిన్ పాయింటెడ్ కౌలింగ్‌లో కప్పబడి ఉంది, కానీ సిలిండర్ తలలు బహిర్గతమయ్యాయి. పైలట్‌కు మంచి పైకి వీక్షణ ఇవ్వడానికి ఎగువ వింగ్ తక్కువగా ఉంది. [2] టైప్ 1 స్పెసిఫికేషన్‌ను తీర్చడానికి నిర్మించిన ఇతర యోధుల మాదిరిగానే, డ్రాగన్‌ఫ్లై ఇంజిన్ ARA యొక్క చర్యను రద్దు చేసి, నిస్సహాయ విశ్వసనీయతను ప్రదర్శిస్తుంది. మూడు ప్రోటోటైప్‌లలో రెండు పూర్తయ్యాయి, మొదటిది 1919 మధ్యలో ఎగురుతుంది. ఆర్మ్‌స్ట్రాంగ్ విట్‌వర్త్ తన విమాన విభాగాన్ని మూసివేసినప్పుడు ARA సంవత్సరం చివరిలో వదిలివేయబడింది. [3] [4] మొదటి ప్రపంచ యుద్ధం యొక్క యుద్ధ విమానాల నుండి డేటా: వాల్యూమ్ వన్: ఫైటర్స్ [5] సాధారణ లక్షణాలు పనితీరు ఆయుధాలు పోల్చదగిన పాత్ర, ఆకృతీకరణ మరియు యుగం యొక్క విమానం</v>
      </c>
      <c r="E101" s="1" t="s">
        <v>141</v>
      </c>
      <c r="F101" s="1" t="str">
        <f>IFERROR(__xludf.DUMMYFUNCTION("GOOGLETRANSLATE(E:E, ""en"", ""te"")"),"యుద్ధ")</f>
        <v>యుద్ధ</v>
      </c>
      <c r="G101" s="1" t="s">
        <v>2017</v>
      </c>
      <c r="H101" s="1" t="str">
        <f>IFERROR(__xludf.DUMMYFUNCTION("GOOGLETRANSLATE(G:G, ""en"", ""te"")"),"ఆర్మ్‌స్ట్రాంగ్-వైట్‌వర్త్")</f>
        <v>ఆర్మ్‌స్ట్రాంగ్-వైట్‌వర్త్</v>
      </c>
      <c r="I101" s="2" t="s">
        <v>2018</v>
      </c>
      <c r="J101" s="1" t="s">
        <v>2019</v>
      </c>
      <c r="K101" s="1" t="str">
        <f>IFERROR(__xludf.DUMMYFUNCTION("GOOGLETRANSLATE(J:J, ""en"", ""te"")"),"ఫ్రెడ్ మర్ఫీ")</f>
        <v>ఫ్రెడ్ మర్ఫీ</v>
      </c>
      <c r="L101" s="1" t="s">
        <v>2020</v>
      </c>
      <c r="M101" s="1">
        <v>1919.0</v>
      </c>
      <c r="O101" s="1">
        <v>2.0</v>
      </c>
      <c r="Q101" s="1">
        <v>1.0</v>
      </c>
      <c r="R101" s="1" t="s">
        <v>2021</v>
      </c>
      <c r="S101" s="1" t="s">
        <v>2022</v>
      </c>
      <c r="T101" s="1" t="s">
        <v>2023</v>
      </c>
      <c r="U101" s="1" t="s">
        <v>2024</v>
      </c>
      <c r="V101" s="1" t="s">
        <v>2025</v>
      </c>
      <c r="W101" s="1" t="s">
        <v>2026</v>
      </c>
      <c r="X101" s="1" t="s">
        <v>2027</v>
      </c>
      <c r="Y101" s="1" t="s">
        <v>2028</v>
      </c>
      <c r="AA101" s="1" t="s">
        <v>2029</v>
      </c>
      <c r="AC101" s="1" t="s">
        <v>689</v>
      </c>
      <c r="AM101" s="1" t="s">
        <v>2030</v>
      </c>
      <c r="AN101" s="1" t="s">
        <v>186</v>
      </c>
      <c r="AO101" s="1" t="s">
        <v>2031</v>
      </c>
      <c r="AP101" s="1" t="s">
        <v>2032</v>
      </c>
      <c r="BS101" s="2" t="s">
        <v>1160</v>
      </c>
      <c r="BT101" s="1" t="s">
        <v>2033</v>
      </c>
    </row>
    <row r="102">
      <c r="A102" s="1" t="s">
        <v>2034</v>
      </c>
      <c r="B102" s="1" t="str">
        <f>IFERROR(__xludf.DUMMYFUNCTION("GOOGLETRANSLATE(A:A, ""en"", ""te"")"),"ఆర్మ్‌స్ట్రాంగ్ విట్‌వర్త్ స్టార్లింగ్")</f>
        <v>ఆర్మ్‌స్ట్రాంగ్ విట్‌వర్త్ స్టార్లింగ్</v>
      </c>
      <c r="C102" s="1" t="s">
        <v>2035</v>
      </c>
      <c r="D102" s="1" t="str">
        <f>IFERROR(__xludf.DUMMYFUNCTION("GOOGLETRANSLATE(C:C, ""en"", ""te"")"),"ఆర్మ్‌స్ట్రాంగ్ విట్‌వర్త్ A.W.14 స్టార్లింగ్ 1920 ల చివరలో రాయల్ వైమానిక దళం కోసం అభివృద్ధి చేసిన బ్రిటిష్ సింగిల్-సీట్ బైప్‌లేన్ ఫైటర్, ఇది బ్రిస్టల్ బుల్డాగ్‌తో విజయవంతం కాలేదు. A.W.14 స్టార్లింగ్‌ను ఆర్మ్‌స్ట్రాంగ్ విట్‌వర్త్ స్పెసిఫికేషన్ 28/24 కోసం "&amp;"ఏకైక పోటీదారుగా అభివృద్ధి చేశారు, ఆర్మ్‌స్ట్రాంగ్ విట్‌వర్త్ యొక్క మునుపటి సిస్కిన్ స్థానంలో పగలు మరియు రాత్రి-సమయ పరిస్థితులలో పనిచేయగల సింగిల్-సీట్ ఫైటర్ కోసం. ఇది సింగిల్-బే సెస్క్విప్లేన్ (దిగువ వింగ్ ఉన్న బిప్‌లేన్ ఎగువ కన్నా చాలా చిన్నది) అస్థిరమైన "&amp;"అసమాన స్పాన్ రెక్కలతో. ఫ్యూజ్‌లేజ్‌లో బోల్ట్ స్టీల్-ట్యూబ్ నిర్మాణం ఉంది, అయితే రెక్కలు ఉక్కు స్పార్స్ మరియు చెక్క పక్కటెముకలు ఉన్నాయి మరియు ఎగువ రెక్కలపై మాత్రమే ఐలెరాన్‌లతో అమర్చబడి ఉన్నాయి. రెక్కలు ప్రయోగాత్మక సుష్ట RAF 30 ఏరోఫాయిల్ విభాగాన్ని ఉపయోగించ"&amp;"ాయి. ఆయుధాలు రెండు సమకాలీకరించబడ్డాయి .303 (7.7 మిమీ) విక్కర్స్ మెషిన్ గన్స్. [1] [2] [3] రెండు ప్రోటోటైప్‌లను ఆదేశించారు, మొదటి J8027 తో, 385 హెచ్‌పి (287 కిలోవాట్) ఆర్మ్‌స్ట్రాంగ్ సిడ్డిలీ జాగ్వార్ VII రేడియల్ ఇంజిన్‌తో 12 మే 1927 న వినిపించింది. [2] ఇద"&amp;"ి బలహీనంగా ఉంది మరియు 460 హెచ్‌పి (340 కిలోవాట్) జాగ్వార్ వి ఇంజిన్‌తో తిరిగి ఇంజిన్ చేయబడింది, అయితే దాని పనితీరు అప్రధానంగా ఉంది, మొదటి ప్రోటోటైప్ 160 mph (260 km/h) మించకుండా విఫలమైంది, అవసరమైన 180 mph (అవసరమైన 180 mph ( 290 కిమీ/గం), [2] తక్కువ వేగం న"&amp;"ిర్వహణ కూడా తక్కువగా ఉంది. [4] ఈ నమూనాను ఫిబ్రవరి 1926 లో తరువాతి స్పెసిఫికేషన్ F.9/26 కు వ్యతిరేకంగా అంచనా వేసింది, కాని దీనిని RAF తిరస్కరించారు, బదులుగా బ్రిస్టల్ బుల్డాగ్‌ను ఎంచుకున్నాడు. [2] J8027 ఆర్మ్‌స్ట్రాంగ్ విట్‌వర్త్‌కు తిరిగి ఇవ్వబడింది, అతను"&amp;" దానిని క్లార్క్ YH ఏరోఫాయిల్ విభాగం మరియు ఎగువ రెక్కలపై ప్రముఖ ఎడ్జ్ స్లాట్‌లతో కొత్త రెక్కలతో అమర్చాడు. [5] సివిల్ రిజిస్ట్రేషన్ G-AAHC తో ఇది జూలై 1929 లో లండన్లోని ఒలింపియాలో చూపబడింది మరియు డిసెంబర్ 1930 లో రిజిస్టర్ నుండి రద్దు చేయబడింది. [6] రెండవ "&amp;"నమూనా, J8028 విస్తృతంగా పున es రూపకల్పన చేయబడింది, మరింత క్రమబద్ధీకరించిన ఫ్యూజ్‌లేజ్ మరియు సవరించిన రెక్కలతో, క్లార్క్ YH ఏరోఫాయిల్ విభాగాన్ని నిలుపుకున్నప్పటికీ, చిన్న దిగువ రెక్కలు ఉన్నాయి. [7] 525 హెచ్‌పి (391 కిలోవాట్ ఇది F.9/26 మరియు F.20/27 [8] [9]"&amp;" స్పెసిఫికేషన్లకు వ్యతిరేకంగా భూమి-ఆధారిత ఇంటర్‌సెప్టర్‌గా మరియు స్పెసిఫికేషన్ N.21/26 యొక్క అవసరాలను తీర్చడానికి నావికాదళ పోరాట యోధునిగా అంచనా వేయబడింది. పనితీరు మెరుగుపడింది, కానీ ఇది కూడా విజయవంతం కాలేదు, అయినప్పటికీ ఇది ఆర్మ్‌స్ట్రాంగ్ విట్‌వర్త్ A.W."&amp;"16 కోసం ఉపయోగకరమైన అభివృద్ధి పనులను నిర్వహించింది. [2] 1912 నుండి బ్రిటిష్ ఫైటర్ నుండి వచ్చిన డేటా [2] సాధారణ లక్షణాలు పనితీరు ఆయుధాలు, కాన్ఫిగరేషన్ మరియు ERA సంబంధిత జాబితాల ఆయుధ విమానం")</f>
        <v>ఆర్మ్‌స్ట్రాంగ్ విట్‌వర్త్ A.W.14 స్టార్లింగ్ 1920 ల చివరలో రాయల్ వైమానిక దళం కోసం అభివృద్ధి చేసిన బ్రిటిష్ సింగిల్-సీట్ బైప్‌లేన్ ఫైటర్, ఇది బ్రిస్టల్ బుల్డాగ్‌తో విజయవంతం కాలేదు. A.W.14 స్టార్లింగ్‌ను ఆర్మ్‌స్ట్రాంగ్ విట్‌వర్త్ స్పెసిఫికేషన్ 28/24 కోసం ఏకైక పోటీదారుగా అభివృద్ధి చేశారు, ఆర్మ్‌స్ట్రాంగ్ విట్‌వర్త్ యొక్క మునుపటి సిస్కిన్ స్థానంలో పగలు మరియు రాత్రి-సమయ పరిస్థితులలో పనిచేయగల సింగిల్-సీట్ ఫైటర్ కోసం. ఇది సింగిల్-బే సెస్క్విప్లేన్ (దిగువ వింగ్ ఉన్న బిప్‌లేన్ ఎగువ కన్నా చాలా చిన్నది) అస్థిరమైన అసమాన స్పాన్ రెక్కలతో. ఫ్యూజ్‌లేజ్‌లో బోల్ట్ స్టీల్-ట్యూబ్ నిర్మాణం ఉంది, అయితే రెక్కలు ఉక్కు స్పార్స్ మరియు చెక్క పక్కటెముకలు ఉన్నాయి మరియు ఎగువ రెక్కలపై మాత్రమే ఐలెరాన్‌లతో అమర్చబడి ఉన్నాయి. రెక్కలు ప్రయోగాత్మక సుష్ట RAF 30 ఏరోఫాయిల్ విభాగాన్ని ఉపయోగించాయి. ఆయుధాలు రెండు సమకాలీకరించబడ్డాయి .303 (7.7 మిమీ) విక్కర్స్ మెషిన్ గన్స్. [1] [2] [3] రెండు ప్రోటోటైప్‌లను ఆదేశించారు, మొదటి J8027 తో, 385 హెచ్‌పి (287 కిలోవాట్) ఆర్మ్‌స్ట్రాంగ్ సిడ్డిలీ జాగ్వార్ VII రేడియల్ ఇంజిన్‌తో 12 మే 1927 న వినిపించింది. [2] ఇది బలహీనంగా ఉంది మరియు 460 హెచ్‌పి (340 కిలోవాట్) జాగ్వార్ వి ఇంజిన్‌తో తిరిగి ఇంజిన్ చేయబడింది, అయితే దాని పనితీరు అప్రధానంగా ఉంది, మొదటి ప్రోటోటైప్ 160 mph (260 km/h) మించకుండా విఫలమైంది, అవసరమైన 180 mph (అవసరమైన 180 mph ( 290 కిమీ/గం), [2] తక్కువ వేగం నిర్వహణ కూడా తక్కువగా ఉంది. [4] ఈ నమూనాను ఫిబ్రవరి 1926 లో తరువాతి స్పెసిఫికేషన్ F.9/26 కు వ్యతిరేకంగా అంచనా వేసింది, కాని దీనిని RAF తిరస్కరించారు, బదులుగా బ్రిస్టల్ బుల్డాగ్‌ను ఎంచుకున్నాడు. [2] J8027 ఆర్మ్‌స్ట్రాంగ్ విట్‌వర్త్‌కు తిరిగి ఇవ్వబడింది, అతను దానిని క్లార్క్ YH ఏరోఫాయిల్ విభాగం మరియు ఎగువ రెక్కలపై ప్రముఖ ఎడ్జ్ స్లాట్‌లతో కొత్త రెక్కలతో అమర్చాడు. [5] సివిల్ రిజిస్ట్రేషన్ G-AAHC తో ఇది జూలై 1929 లో లండన్లోని ఒలింపియాలో చూపబడింది మరియు డిసెంబర్ 1930 లో రిజిస్టర్ నుండి రద్దు చేయబడింది. [6] రెండవ నమూనా, J8028 విస్తృతంగా పున es రూపకల్పన చేయబడింది, మరింత క్రమబద్ధీకరించిన ఫ్యూజ్‌లేజ్ మరియు సవరించిన రెక్కలతో, క్లార్క్ YH ఏరోఫాయిల్ విభాగాన్ని నిలుపుకున్నప్పటికీ, చిన్న దిగువ రెక్కలు ఉన్నాయి. [7] 525 హెచ్‌పి (391 కిలోవాట్ ఇది F.9/26 మరియు F.20/27 [8] [9] స్పెసిఫికేషన్లకు వ్యతిరేకంగా భూమి-ఆధారిత ఇంటర్‌సెప్టర్‌గా మరియు స్పెసిఫికేషన్ N.21/26 యొక్క అవసరాలను తీర్చడానికి నావికాదళ పోరాట యోధునిగా అంచనా వేయబడింది. పనితీరు మెరుగుపడింది, కానీ ఇది కూడా విజయవంతం కాలేదు, అయినప్పటికీ ఇది ఆర్మ్‌స్ట్రాంగ్ విట్‌వర్త్ A.W.16 కోసం ఉపయోగకరమైన అభివృద్ధి పనులను నిర్వహించింది. [2] 1912 నుండి బ్రిటిష్ ఫైటర్ నుండి వచ్చిన డేటా [2] సాధారణ లక్షణాలు పనితీరు ఆయుధాలు, కాన్ఫిగరేషన్ మరియు ERA సంబంధిత జాబితాల ఆయుధ విమానం</v>
      </c>
      <c r="E102" s="1" t="s">
        <v>141</v>
      </c>
      <c r="F102" s="1" t="str">
        <f>IFERROR(__xludf.DUMMYFUNCTION("GOOGLETRANSLATE(E:E, ""en"", ""te"")"),"యుద్ధ")</f>
        <v>యుద్ధ</v>
      </c>
      <c r="G102" s="1" t="s">
        <v>169</v>
      </c>
      <c r="H102" s="1" t="str">
        <f>IFERROR(__xludf.DUMMYFUNCTION("GOOGLETRANSLATE(G:G, ""en"", ""te"")"),"ఆర్మ్‌స్ట్రాంగ్ విట్‌వర్త్")</f>
        <v>ఆర్మ్‌స్ట్రాంగ్ విట్‌వర్త్</v>
      </c>
      <c r="I102" s="1" t="s">
        <v>170</v>
      </c>
      <c r="M102" s="4">
        <v>9994.0</v>
      </c>
      <c r="O102" s="1">
        <v>2.0</v>
      </c>
      <c r="P102" s="1" t="s">
        <v>1004</v>
      </c>
      <c r="Q102" s="1">
        <v>1.0</v>
      </c>
      <c r="R102" s="1" t="s">
        <v>2036</v>
      </c>
      <c r="S102" s="1" t="s">
        <v>2037</v>
      </c>
      <c r="T102" s="1" t="s">
        <v>1971</v>
      </c>
      <c r="U102" s="1" t="s">
        <v>2038</v>
      </c>
      <c r="V102" s="1" t="s">
        <v>2039</v>
      </c>
      <c r="W102" s="1" t="s">
        <v>2040</v>
      </c>
      <c r="X102" s="1" t="s">
        <v>2041</v>
      </c>
      <c r="Y102" s="1" t="s">
        <v>2042</v>
      </c>
      <c r="AA102" s="1" t="s">
        <v>2043</v>
      </c>
      <c r="AB102" s="1" t="s">
        <v>2044</v>
      </c>
      <c r="AC102" s="1" t="s">
        <v>689</v>
      </c>
      <c r="AM102" s="1" t="s">
        <v>2045</v>
      </c>
      <c r="AP102" s="1" t="s">
        <v>2046</v>
      </c>
      <c r="BA102" s="1" t="s">
        <v>2047</v>
      </c>
    </row>
    <row r="103">
      <c r="A103" s="1" t="s">
        <v>2048</v>
      </c>
      <c r="B103" s="1" t="str">
        <f>IFERROR(__xludf.DUMMYFUNCTION("GOOGLETRANSLATE(A:A, ""en"", ""te"")"),"ఆది స్టాలియన్")</f>
        <v>ఆది స్టాలియన్</v>
      </c>
      <c r="C103" s="1" t="s">
        <v>2049</v>
      </c>
      <c r="D103" s="1" t="str">
        <f>IFERROR(__xludf.DUMMYFUNCTION("GOOGLETRANSLATE(C:C, ""en"", ""te"")"),"ADI స్టాలియన్ అనేది యుఎస్ సివిల్ యుటిలిటీ విమానం, ఇది మొదట జూలై 1994 లో ప్రయాణించింది. ఇది విమాన డిజైన్స్ ఇంక్ ద్వారా హోమ్‌బిల్డింగ్ కోసం కిట్ రూపంలో విక్రయించబడింది. [1] [2] [3] స్టాలియన్ అనేది సింగిల్-ఇంజిన్ హై-రెక్కల మోనోప్లేన్, లాన్సైర్ ఎస్ మరియు లాన్"&amp;"సైర్ IV నుండి ముడుచుకునే ట్రైసైకిల్ ల్యాండింగ్ గేర్ ఆధారంగా రెక్కలు ఉన్నాయి. ఇది స్టీల్-ట్యూబ్ ఫ్యూజ్‌లేజ్ సెంటర్ విభాగాన్ని కలిగి ఉంది, మిగిలిన ఎయిర్‌ఫ్రేమ్ ఆఫ్ కాంపోజిట్ నిర్మాణం, మరియు ఇది 230–350 హెచ్‌పి (172–261 కిలోవాట్) ఇంజిన్ల ద్వారా శక్తినిచ్చేలా"&amp;" రూపొందించబడింది. సిఫార్సు చేయబడిన ఇంజిన్ 300 హెచ్‌పి (224 కిలోవాట్) కాంటినెంటల్ IO-550, కానీ 750 హెచ్‌పి (559 కిలోవాట్ ఇది రెండు వెర్షన్లలో లభిస్తుంది, నాలుగు సీట్ల ఆది స్టాలియన్ మరియు ఆరు-సీట్ల సూపర్ స్టాలియన్. [3] [5] ఏడు ఉదాహరణలు పూర్తయ్యాయి మరియు డిస"&amp;"ెంబర్ 2007 నాటికి ఎగిరిపోయాయి. [2] జేన్ యొక్క అన్ని ప్రపంచ విమానాల నుండి డేటా 2003-2004. [4] సాధారణ లక్షణాలు పనితీరు సంబంధిత అభివృద్ధి")</f>
        <v>ADI స్టాలియన్ అనేది యుఎస్ సివిల్ యుటిలిటీ విమానం, ఇది మొదట జూలై 1994 లో ప్రయాణించింది. ఇది విమాన డిజైన్స్ ఇంక్ ద్వారా హోమ్‌బిల్డింగ్ కోసం కిట్ రూపంలో విక్రయించబడింది. [1] [2] [3] స్టాలియన్ అనేది సింగిల్-ఇంజిన్ హై-రెక్కల మోనోప్లేన్, లాన్సైర్ ఎస్ మరియు లాన్సైర్ IV నుండి ముడుచుకునే ట్రైసైకిల్ ల్యాండింగ్ గేర్ ఆధారంగా రెక్కలు ఉన్నాయి. ఇది స్టీల్-ట్యూబ్ ఫ్యూజ్‌లేజ్ సెంటర్ విభాగాన్ని కలిగి ఉంది, మిగిలిన ఎయిర్‌ఫ్రేమ్ ఆఫ్ కాంపోజిట్ నిర్మాణం, మరియు ఇది 230–350 హెచ్‌పి (172–261 కిలోవాట్) ఇంజిన్ల ద్వారా శక్తినిచ్చేలా రూపొందించబడింది. సిఫార్సు చేయబడిన ఇంజిన్ 300 హెచ్‌పి (224 కిలోవాట్) కాంటినెంటల్ IO-550, కానీ 750 హెచ్‌పి (559 కిలోవాట్ ఇది రెండు వెర్షన్లలో లభిస్తుంది, నాలుగు సీట్ల ఆది స్టాలియన్ మరియు ఆరు-సీట్ల సూపర్ స్టాలియన్. [3] [5] ఏడు ఉదాహరణలు పూర్తయ్యాయి మరియు డిసెంబర్ 2007 నాటికి ఎగిరిపోయాయి. [2] జేన్ యొక్క అన్ని ప్రపంచ విమానాల నుండి డేటా 2003-2004. [4] సాధారణ లక్షణాలు పనితీరు సంబంధిత అభివృద్ధి</v>
      </c>
      <c r="E103" s="1" t="s">
        <v>2050</v>
      </c>
      <c r="F103" s="1" t="str">
        <f>IFERROR(__xludf.DUMMYFUNCTION("GOOGLETRANSLATE(E:E, ""en"", ""te"")"),"లైట్ యుటిలిటీ విమానం")</f>
        <v>లైట్ యుటిలిటీ విమానం</v>
      </c>
      <c r="G103" s="1" t="s">
        <v>2051</v>
      </c>
      <c r="H103" s="1" t="str">
        <f>IFERROR(__xludf.DUMMYFUNCTION("GOOGLETRANSLATE(G:G, ""en"", ""te"")"),"ఎయిర్క్రాఫ్ట్ డిజైన్స్ ఇంక్")</f>
        <v>ఎయిర్క్రాఫ్ట్ డిజైన్స్ ఇంక్</v>
      </c>
      <c r="I103" s="1" t="s">
        <v>2052</v>
      </c>
      <c r="J103" s="1" t="s">
        <v>2053</v>
      </c>
      <c r="K103" s="1" t="str">
        <f>IFERROR(__xludf.DUMMYFUNCTION("GOOGLETRANSLATE(J:J, ""en"", ""te"")"),"మార్టిన్ హోల్మాన్")</f>
        <v>మార్టిన్ హోల్మాన్</v>
      </c>
      <c r="M103" s="3">
        <v>34516.0</v>
      </c>
      <c r="O103" s="1" t="s">
        <v>2054</v>
      </c>
      <c r="Q103" s="1" t="s">
        <v>345</v>
      </c>
      <c r="R103" s="1" t="s">
        <v>171</v>
      </c>
      <c r="S103" s="1" t="s">
        <v>145</v>
      </c>
      <c r="T103" s="1" t="s">
        <v>552</v>
      </c>
      <c r="U103" s="1" t="s">
        <v>2055</v>
      </c>
      <c r="V103" s="1" t="s">
        <v>2056</v>
      </c>
      <c r="X103" s="1" t="s">
        <v>2057</v>
      </c>
      <c r="Y103" s="1" t="s">
        <v>2058</v>
      </c>
      <c r="Z103" s="1" t="s">
        <v>2059</v>
      </c>
      <c r="AA103" s="1" t="s">
        <v>2060</v>
      </c>
      <c r="AB103" s="1" t="s">
        <v>2061</v>
      </c>
      <c r="AJ103" s="1" t="s">
        <v>2062</v>
      </c>
      <c r="AL103" s="1" t="s">
        <v>2063</v>
      </c>
      <c r="AN103" s="1" t="s">
        <v>397</v>
      </c>
      <c r="AS103" s="1" t="s">
        <v>2064</v>
      </c>
      <c r="AY103" s="1" t="s">
        <v>2065</v>
      </c>
      <c r="AZ103" s="1">
        <v>8.8</v>
      </c>
      <c r="BT103" s="2" t="s">
        <v>767</v>
      </c>
      <c r="CF103" s="1" t="s">
        <v>2066</v>
      </c>
    </row>
    <row r="104">
      <c r="A104" s="1" t="s">
        <v>2067</v>
      </c>
      <c r="B104" s="1" t="str">
        <f>IFERROR(__xludf.DUMMYFUNCTION("GOOGLETRANSLATE(A:A, ""en"", ""te"")"),"అన్బో III")</f>
        <v>అన్బో III</v>
      </c>
      <c r="C104" s="1" t="s">
        <v>2068</v>
      </c>
      <c r="D104" s="1" t="str">
        <f>IFERROR(__xludf.DUMMYFUNCTION("GOOGLETRANSLATE(C:C, ""en"", ""te"")"),"ANBO III అనేది పారాసోల్-వింగ్ మోనోప్లేన్ శిక్షణ మరియు 1929 లో లిథువేనియన్ సైన్యం కోసం రూపొందించిన యుటిలిటీ విమానం. ఇది సిరీస్‌లో నిర్మించిన లిథువేనియన్ డిజైన్ యొక్క మొదటి విమానంగా మారింది, 1930 మరియు 1931 లో ఉత్పత్తి చేయబడిన నాలుగు విమానాల రెండు బ్యాచ్‌లు"&amp;" ఉన్నాయి. అన్బో IIIS సేవను నిఘా యంత్రాలుగా కూడా చూశారు. [1] 1931 ప్రారంభంలో, ANBO III 108 kW (145 HP) వాల్టర్ మార్స్ I, తొమ్మిది-సిలిండర్ రేడియల్ ఇంజిన్ [2] [3] లెస్ ఐల్స్ నుండి డేటా ఏప్రిల్ 1931 [2] సాధారణ లక్షణాల పనితీరు")</f>
        <v>ANBO III అనేది పారాసోల్-వింగ్ మోనోప్లేన్ శిక్షణ మరియు 1929 లో లిథువేనియన్ సైన్యం కోసం రూపొందించిన యుటిలిటీ విమానం. ఇది సిరీస్‌లో నిర్మించిన లిథువేనియన్ డిజైన్ యొక్క మొదటి విమానంగా మారింది, 1930 మరియు 1931 లో ఉత్పత్తి చేయబడిన నాలుగు విమానాల రెండు బ్యాచ్‌లు ఉన్నాయి. అన్బో IIIS సేవను నిఘా యంత్రాలుగా కూడా చూశారు. [1] 1931 ప్రారంభంలో, ANBO III 108 kW (145 HP) వాల్టర్ మార్స్ I, తొమ్మిది-సిలిండర్ రేడియల్ ఇంజిన్ [2] [3] లెస్ ఐల్స్ నుండి డేటా ఏప్రిల్ 1931 [2] సాధారణ లక్షణాల పనితీరు</v>
      </c>
      <c r="E104" s="1" t="s">
        <v>2069</v>
      </c>
      <c r="F104" s="1" t="str">
        <f>IFERROR(__xludf.DUMMYFUNCTION("GOOGLETRANSLATE(E:E, ""en"", ""te"")"),"మిలిటరీ అధునాతన శిక్షకుల విమానం")</f>
        <v>మిలిటరీ అధునాతన శిక్షకుల విమానం</v>
      </c>
      <c r="G104" s="1" t="s">
        <v>2070</v>
      </c>
      <c r="H104" s="1" t="str">
        <f>IFERROR(__xludf.DUMMYFUNCTION("GOOGLETRANSLATE(G:G, ""en"", ""te"")"),"కరో ఏవియాసిజోస్ టైకిమో స్కైయస్")</f>
        <v>కరో ఏవియాసిజోస్ టైకిమో స్కైయస్</v>
      </c>
      <c r="I104" s="1" t="s">
        <v>2071</v>
      </c>
      <c r="J104" s="1" t="s">
        <v>2072</v>
      </c>
      <c r="K104" s="1" t="str">
        <f>IFERROR(__xludf.DUMMYFUNCTION("GOOGLETRANSLATE(J:J, ""en"", ""te"")"),"అంటనాస్ గుస్టైటిస్")</f>
        <v>అంటనాస్ గుస్టైటిస్</v>
      </c>
      <c r="L104" s="1" t="s">
        <v>2073</v>
      </c>
      <c r="M104" s="1">
        <v>1929.0</v>
      </c>
      <c r="O104" s="1">
        <v>9.0</v>
      </c>
      <c r="Q104" s="1" t="s">
        <v>315</v>
      </c>
      <c r="R104" s="1" t="s">
        <v>2074</v>
      </c>
      <c r="S104" s="1" t="s">
        <v>129</v>
      </c>
      <c r="T104" s="1" t="s">
        <v>2075</v>
      </c>
      <c r="U104" s="1" t="s">
        <v>2076</v>
      </c>
      <c r="V104" s="1" t="s">
        <v>2077</v>
      </c>
      <c r="W104" s="1" t="s">
        <v>2078</v>
      </c>
      <c r="X104" s="1" t="s">
        <v>2079</v>
      </c>
      <c r="Y104" s="1" t="s">
        <v>2080</v>
      </c>
      <c r="AA104" s="1" t="s">
        <v>2081</v>
      </c>
      <c r="AB104" s="1" t="s">
        <v>2082</v>
      </c>
      <c r="AF104" s="1" t="s">
        <v>2083</v>
      </c>
      <c r="AG104" s="1" t="s">
        <v>2084</v>
      </c>
      <c r="AH104" s="1" t="s">
        <v>2085</v>
      </c>
      <c r="AI104" s="1" t="s">
        <v>2086</v>
      </c>
      <c r="AK104" s="1" t="s">
        <v>587</v>
      </c>
      <c r="AO104" s="1" t="s">
        <v>2087</v>
      </c>
      <c r="AP104" s="1" t="s">
        <v>2088</v>
      </c>
      <c r="BS104" s="1" t="s">
        <v>2089</v>
      </c>
    </row>
    <row r="105">
      <c r="A105" s="1" t="s">
        <v>2090</v>
      </c>
      <c r="B105" s="1" t="str">
        <f>IFERROR(__xludf.DUMMYFUNCTION("GOOGLETRANSLATE(A:A, ""en"", ""te"")"),"ఏరోంకా బాణం")</f>
        <v>ఏరోంకా బాణం</v>
      </c>
      <c r="C105" s="1" t="s">
        <v>2091</v>
      </c>
      <c r="D105" s="1" t="str">
        <f>IFERROR(__xludf.DUMMYFUNCTION("GOOGLETRANSLATE(C:C, ""en"", ""te"")"),"ఏరోన్కా మోడల్ 9 బాణం తగ్గించదగిన ల్యాండింగ్ గేర్‌తో తక్కువ-వింగ్ ఆల్-మెటల్ క్యాబిన్ మోనోప్లేన్. [1] ఇది రెండవ ప్రపంచ యుద్ధం నుండి తిరిగి వచ్చే పైలట్లకు విక్రయించబడింది [2] మరియు 1947 లో ఆవిష్కరించబడింది, కానీ ఎప్పుడూ ఉత్పత్తికి వెళ్ళలేదు. ప్రొపెల్లర్ వైఫల"&amp;"్యం కారణంగా టెస్ట్ ఫ్లైట్ సమయంలో సింగిల్ ప్రోటోటైప్ (రిజిస్టర్డ్ NX39581) క్రాష్లో నాశనం చేయబడింది. జేన్ యొక్క అన్ని ప్రపంచ విమానాల నుండి డేటా 1947 [3] పోల్చదగిన పాత్ర, కాన్ఫిగరేషన్ మరియు యుగం యొక్క సాధారణ లక్షణాల పనితీరు విమానం")</f>
        <v>ఏరోన్కా మోడల్ 9 బాణం తగ్గించదగిన ల్యాండింగ్ గేర్‌తో తక్కువ-వింగ్ ఆల్-మెటల్ క్యాబిన్ మోనోప్లేన్. [1] ఇది రెండవ ప్రపంచ యుద్ధం నుండి తిరిగి వచ్చే పైలట్లకు విక్రయించబడింది [2] మరియు 1947 లో ఆవిష్కరించబడింది, కానీ ఎప్పుడూ ఉత్పత్తికి వెళ్ళలేదు. ప్రొపెల్లర్ వైఫల్యం కారణంగా టెస్ట్ ఫ్లైట్ సమయంలో సింగిల్ ప్రోటోటైప్ (రిజిస్టర్డ్ NX39581) క్రాష్లో నాశనం చేయబడింది. జేన్ యొక్క అన్ని ప్రపంచ విమానాల నుండి డేటా 1947 [3] పోల్చదగిన పాత్ర, కాన్ఫిగరేషన్ మరియు యుగం యొక్క సాధారణ లక్షణాల పనితీరు విమానం</v>
      </c>
      <c r="F105" s="1" t="str">
        <f>IFERROR(__xludf.DUMMYFUNCTION("GOOGLETRANSLATE(E:E, ""en"", ""te"")"),"#VALUE!")</f>
        <v>#VALUE!</v>
      </c>
      <c r="G105" s="1" t="s">
        <v>2092</v>
      </c>
      <c r="H105" s="1" t="str">
        <f>IFERROR(__xludf.DUMMYFUNCTION("GOOGLETRANSLATE(G:G, ""en"", ""te"")"),"ఏరోంకా")</f>
        <v>ఏరోంకా</v>
      </c>
      <c r="I105" s="2" t="s">
        <v>2093</v>
      </c>
      <c r="N105" s="1">
        <v>1947.0</v>
      </c>
      <c r="Q105" s="1">
        <v>2.0</v>
      </c>
      <c r="R105" s="1" t="s">
        <v>2094</v>
      </c>
      <c r="S105" s="1" t="s">
        <v>2095</v>
      </c>
      <c r="U105" s="1" t="s">
        <v>2096</v>
      </c>
      <c r="V105" s="1" t="s">
        <v>2097</v>
      </c>
      <c r="W105" s="1" t="s">
        <v>2098</v>
      </c>
      <c r="X105" s="1" t="s">
        <v>2099</v>
      </c>
      <c r="Y105" s="1" t="s">
        <v>2100</v>
      </c>
      <c r="Z105" s="1" t="s">
        <v>2101</v>
      </c>
      <c r="AK105" s="1" t="s">
        <v>667</v>
      </c>
      <c r="AL105" s="1" t="s">
        <v>2102</v>
      </c>
      <c r="AN105" s="1" t="s">
        <v>397</v>
      </c>
      <c r="AS105" s="1" t="s">
        <v>2103</v>
      </c>
      <c r="AZ105" s="1">
        <v>6.57</v>
      </c>
      <c r="BB105" s="1" t="s">
        <v>2104</v>
      </c>
      <c r="BF105" s="1" t="s">
        <v>2105</v>
      </c>
      <c r="BV105" s="1" t="s">
        <v>2106</v>
      </c>
      <c r="DI105" s="1" t="s">
        <v>2107</v>
      </c>
    </row>
    <row r="106">
      <c r="A106" s="1" t="s">
        <v>2108</v>
      </c>
      <c r="B106" s="1" t="str">
        <f>IFERROR(__xludf.DUMMYFUNCTION("GOOGLETRANSLATE(A:A, ""en"", ""te"")"),"ANF ​​లెస్ మురియక్స్ 190")</f>
        <v>ANF ​​లెస్ మురియక్స్ 190</v>
      </c>
      <c r="C106" s="1" t="s">
        <v>2109</v>
      </c>
      <c r="D106" s="1" t="str">
        <f>IFERROR(__xludf.DUMMYFUNCTION("GOOGLETRANSLATE(C:C, ""en"", ""te"")"),"ANF ​​లెస్ మురియక్స్ 190 ఒక ఫ్రెంచ్ ప్రోటోటైప్ లైట్ ఫైటర్ విమానం. ఫ్రెంచ్ ఎయిర్ మంత్రి సృష్టించిన ఒక కార్యక్రమానికి ప్రతిస్పందనగా, ANF లెస్ మురియక్స్ 190 ను ఆండ్రే బ్రూనెట్ లైట్ ఫైటర్‌గా రూపొందించారు. ANF ​​లెస్ మురియాక్స్ 190 ఆల్-మెటల్ మోనోప్లేన్, మరియు "&amp;"దీనిని మొదటిసారి జూలై 1936 లో పరీక్షించారు, తరువాత నవంబర్ చివరలో 15 వ పారిస్ ఎయిర్ షోకి తీసుకువెళ్లారు, [1], అక్కడ ఇది చాలా మనోహరమైనదని నొక్కి చెప్పబడింది. ఏదేమైనా, ఒక సంవత్సరం కన్నా తక్కువ తరువాత, ఈ ప్రాజెక్ట్ దాని ఇంజిన్ యొక్క నాణ్యత సరిగా లేనందున వదిలి"&amp;"వేయబడింది. ANF ​​లెస్ మురియాక్స్ 190 450 HP సాల్మ్సన్ 12 వర్స్ విలోమ V-12 ఇంజిన్‌తో పనిచేసింది. దీని ప్రతిపాదిత ఆయుధాలు 20 మిమీ (0.79 అంగుళాలు) ఇంజిన్-మౌంటెడ్ ఫిరంగి, మరియు రెండు 7.7 మిమీ (.30-క్యాలిబర్) వింగ్-మౌంటెడ్ మెషిన్ గన్స్ ఉన్నాయి. [2] సాధారణ లక్ష"&amp;"ణాలు")</f>
        <v>ANF ​​లెస్ మురియక్స్ 190 ఒక ఫ్రెంచ్ ప్రోటోటైప్ లైట్ ఫైటర్ విమానం. ఫ్రెంచ్ ఎయిర్ మంత్రి సృష్టించిన ఒక కార్యక్రమానికి ప్రతిస్పందనగా, ANF లెస్ మురియక్స్ 190 ను ఆండ్రే బ్రూనెట్ లైట్ ఫైటర్‌గా రూపొందించారు. ANF ​​లెస్ మురియాక్స్ 190 ఆల్-మెటల్ మోనోప్లేన్, మరియు దీనిని మొదటిసారి జూలై 1936 లో పరీక్షించారు, తరువాత నవంబర్ చివరలో 15 వ పారిస్ ఎయిర్ షోకి తీసుకువెళ్లారు, [1], అక్కడ ఇది చాలా మనోహరమైనదని నొక్కి చెప్పబడింది. ఏదేమైనా, ఒక సంవత్సరం కన్నా తక్కువ తరువాత, ఈ ప్రాజెక్ట్ దాని ఇంజిన్ యొక్క నాణ్యత సరిగా లేనందున వదిలివేయబడింది. ANF ​​లెస్ మురియాక్స్ 190 450 HP సాల్మ్సన్ 12 వర్స్ విలోమ V-12 ఇంజిన్‌తో పనిచేసింది. దీని ప్రతిపాదిత ఆయుధాలు 20 మిమీ (0.79 అంగుళాలు) ఇంజిన్-మౌంటెడ్ ఫిరంగి, మరియు రెండు 7.7 మిమీ (.30-క్యాలిబర్) వింగ్-మౌంటెడ్ మెషిన్ గన్స్ ఉన్నాయి. [2] సాధారణ లక్షణాలు</v>
      </c>
      <c r="E106" s="1" t="s">
        <v>2110</v>
      </c>
      <c r="F106" s="1" t="str">
        <f>IFERROR(__xludf.DUMMYFUNCTION("GOOGLETRANSLATE(E:E, ""en"", ""te"")"),"లైట్ ఫైటర్")</f>
        <v>లైట్ ఫైటర్</v>
      </c>
      <c r="G106" s="1" t="s">
        <v>2111</v>
      </c>
      <c r="H106" s="1" t="str">
        <f>IFERROR(__xludf.DUMMYFUNCTION("GOOGLETRANSLATE(G:G, ""en"", ""te"")"),"ANF ​​లెస్ మురియక్స్")</f>
        <v>ANF ​​లెస్ మురియక్స్</v>
      </c>
      <c r="I106" s="1" t="s">
        <v>2112</v>
      </c>
      <c r="M106" s="3">
        <v>13332.0</v>
      </c>
      <c r="O106" s="1">
        <v>1.0</v>
      </c>
      <c r="Q106" s="1">
        <v>1.0</v>
      </c>
      <c r="R106" s="1" t="s">
        <v>2113</v>
      </c>
      <c r="S106" s="1" t="s">
        <v>2114</v>
      </c>
      <c r="T106" s="1" t="s">
        <v>2115</v>
      </c>
      <c r="U106" s="1" t="s">
        <v>2116</v>
      </c>
      <c r="V106" s="1" t="s">
        <v>2117</v>
      </c>
      <c r="W106" s="1" t="s">
        <v>2118</v>
      </c>
      <c r="X106" s="1" t="s">
        <v>2119</v>
      </c>
      <c r="Y106" s="1" t="s">
        <v>2120</v>
      </c>
      <c r="AB106" s="1" t="s">
        <v>2121</v>
      </c>
      <c r="AM106" s="1" t="s">
        <v>2122</v>
      </c>
      <c r="AN106" s="1" t="s">
        <v>268</v>
      </c>
      <c r="BS106" s="1" t="s">
        <v>2123</v>
      </c>
    </row>
    <row r="107">
      <c r="A107" s="1" t="s">
        <v>2124</v>
      </c>
      <c r="B107" s="1" t="str">
        <f>IFERROR(__xludf.DUMMYFUNCTION("GOOGLETRANSLATE(A:A, ""en"", ""te"")"),"గ్రుమ్మన్ అమెరికన్ AA-1")</f>
        <v>గ్రుమ్మన్ అమెరికన్ AA-1</v>
      </c>
      <c r="C107" s="1" t="s">
        <v>2125</v>
      </c>
      <c r="D107" s="1" t="str">
        <f>IFERROR(__xludf.DUMMYFUNCTION("GOOGLETRANSLATE(C:C, ""en"", ""te"")"),"గ్రుమ్మన్ అమెరికన్ AA-1 సిరీస్ కాంతి, రెండు సీట్ల విమానాల కుటుంబం. ఈ కుటుంబంలో అసలు అమెరికన్ ఏవియేషన్ AA-1 యాంకీ మరియు AA-1A ట్రైనర్, గ్రుమ్మన్ అమెరికన్ AA-1B ట్రైనర్ మరియు టిఆర్ -2, ప్లస్ గల్ఫ్‌స్ట్రీమ్ అమెరికన్ AA-1C లింక్స్ మరియు టి-క్యాట్ ఉన్నాయి. [1]"&amp;" యాంకీని మొదట 1962 లో జిమ్ బేడే BD-1 గా రూపొందించారు మరియు దీనిని కిట్ నిర్మించిన విమానం గా విక్రయించడానికి ఉద్దేశించబడింది. అప్పటి కొత్త ఫార్ పార్ట్ 23 నిబంధనల క్రింద డిజైన్‌ను ధృవీకరించాలని మరియు దానిని పూర్తి చేసిన విమానంగా అందించాలని బేడే నిర్ణయించుకు"&amp;"న్నాడు. BD-1 కిట్లు ఎప్పుడూ అమ్మబడలేదు. [1] [2] [3] [4] [5] [6] ప్రోటోటైప్ మొదట జూలై 11, 1963 న ప్రయాణించింది మరియు ట్రెయిలింగ్ మరియు సౌలభ్యం కోసం మడత రెక్కలను కలిగి ఉంది. ఈ విమానం ఉత్పత్తి చేయడానికి క్లీవ్‌ల్యాండ్ ఒహియోలో ఉన్న బేడే ఏవియేషన్ కార్పొరేషన్ అ"&amp;"నే సంస్థను బేడే ఏర్పాటు చేశాడు, కాని BD-1 ఎప్పుడూ ఉత్పత్తిని ధృవీకరించబడిన విమానంగా ప్రవేశించలేదు. ఆ సమయంలో FAA మడత రెక్కలతో తేలికపాటి విమానాన్ని ధృవీకరించడానికి వెనుకాడారు. ధృవీకరణ ప్రక్రియ సంక్లిష్టమైనది మరియు ఖరీదైనది మరియు బేడే మరియు ఇతర వాటాదారుల మధ్"&amp;"య విభేదాలు తలెత్తాయి. తత్ఫలితంగా, బేడేను అతని వ్యాపార భాగస్వాములు బహిష్కరించారు మరియు సంస్థ అమెరికన్ ఏవియేషన్ అని పేరు మార్చబడింది. [1] [2] [4] [5] అమెరికన్ యొక్క ఇంజనీర్లు రెక్కను మడత లేని డిజైన్‌కు తిరిగి పని చేశారు, ఇది చాలా పార్ట్ 23 ధృవీకరణను సడలించి"&amp;"ంది. ఇతర మార్పులు రేటు-ఆఫ్-క్లైంబ్‌ను మెరుగుపరచడానికి విస్తరించిన వింగ్ చిట్కాలను జోడించడం, ఎలివేటర్‌పై యాంటీ-సర్వో టాబ్, ఒక సెంటరింగ్ స్ప్రింగ్ సిస్టమ్‌తో పాటు రేఖాంశ స్థిరత్వం మరియు స్టాల్ సమయంలో నిర్వహణను మెరుగుపరచడానికి స్టాల్ స్ట్రిప్స్‌ను పెంచడానికి"&amp;". పున es రూపకల్పన చేసిన విమానం AA-1 యాంకీ క్లిప్పర్‌ను కంపెనీ నియమించింది. [1] [4] [5] AA-1 ఆగష్టు 29, 1967 న 23 వ స్థానంలో నిలిచింది, మే 30, 1968 న మొదటి ఉత్పత్తి AA-1 ఎగురుతుంది. మొదటి 1969 నమూనాలు 1968 శరదృతువులో US $ 6495 బేస్ ధర వద్ద పంపిణీ చేయబడ్డాయ"&amp;"ి, ముఖ్యంగా తక్కువ ఆ సమయంలో పోటీ విమానాల ఖర్చు కంటే. అమెరికన్ ఏవియేషన్ 1969 మరియు 1971 మధ్య AA-1 యాంకీ క్లిప్పర్ యొక్క 459 ఉదాహరణలను నిర్మించింది. ఒహియోలోని క్లీవ్‌ల్యాండ్‌లోని వారి కర్మాగారంలో. [5] 1971 లో అమెరికన్ ఏవియేషన్ AA-1 యొక్క విభాగంలో ఉపయోగించిన"&amp;" NACA 64-415 ఎయిర్‌ఫాయిల్‌ను సవరించింది, AA-1A శిక్షకుడిని సృష్టించింది. రీకాంటౌర్డ్ లీడింగ్ ఎడ్జ్ మృదువైన స్టాల్ లక్షణాలను ఉత్పత్తి చేసింది మరియు తక్కువ విధాన వేగాన్ని అనుమతించింది. ఇది AA-1 యొక్క పదునైన స్టాల్‌ను మచ్చిక చేసుకున్నప్పటికీ, ఇది అసలు AA-1 త"&amp;"ో పోలిస్తే క్రూయిజ్ వేగాన్ని 10 mph తో తగ్గించింది. మొదటి ఫ్లైట్ మార్చి 25, 1970 న మరియు 470 AA-1AS 1971-72లో నిర్మించబడ్డాయి. [1] [3] [4] [5] [6] గ్రుమ్మన్ 1971 లో అమెరికన్ ఏవియేషన్‌ను కొనుగోలు చేశాడు, ఇట్ గ్రుమ్మన్ అమెరికన్ ఏవియేషన్ అని పేరు మార్చారు మర"&amp;"ియు 1972 చివరలో 1973 మోడల్ ఇయర్ డిజైన్‌ను పాఠశాల ఉపయోగం కోసం గ్రుమ్మన్ అమెరికన్ AA-1B ట్రైనర్‌గా విక్రయించింది. వ్యక్తిగత వినియోగ మార్కెట్ కోసం రూపొందించిన వేరియంట్‌ను TR-2 అని పిలుస్తారు మరియు ఇది ప్రామాణిక రేడియో మరియు ట్రిమ్ ప్యాకేజీని కలిగి ఉంది. AA-1"&amp;"B 1976 వరకు ఉత్పత్తి చేయబడింది. 680 AA-1B లు ఉత్పత్తి చేయబడ్డాయి. [1] [4] [5] [6] అన్ని AA-1 లు, AA-1AS మరియు AA-1B లు 80/87 AVGAS కోసం రూపొందించిన లైమింగ్ O-235-C2C తక్కువ-కంప్రెషన్ ఇంజిన్ చేత శక్తిని పొందాయి, ఇది 108 HP ని ఉత్పత్తి చేసింది. [1] [5] గ్రు"&amp;"మ్మన్ లైట్ ఎయిర్క్రాఫ్ట్ లైన్‌ను 1977 లో గల్ఫ్‌స్ట్రీమ్ ఏరోస్పేస్ స్వాధీనం చేసుకుంది, వారు దీనిని జార్జియాలోని సవన్నాలోని వారి తేలికపాటి విమాన విభాగం గల్ఫ్‌స్ట్రీమ్ అమెరికన్లో ఏర్పాటు చేశారు. ఆ కంపెనీ డివిజన్ AA-1B యొక్క ప్రధాన పున es రూపకల్పనను పూర్తి చే"&amp;"సింది, ఫలితంగా AA-1C వచ్చింది. ఇది రెండు వెర్షన్లలో విక్రయించబడింది, ఏవియానిక్స్ అమర్చిన మరియు బాహ్య ట్రిమ్ ప్యాకేజీ ద్వారా వేరు చేయబడింది. లింక్స్ ప్రైవేట్ యజమానులను లక్ష్యంగా చేసుకున్నారు, టి-క్యాట్ ఫ్లయింగ్ స్కూల్ ట్రైనర్. ఈ పేర్లు గల్ఫ్‌స్ట్రీమ్ అమెరి"&amp;"కన్ లైన్‌లో విమానాన్ని ఉంచడానికి ఎంపిక చేయబడ్డాయి, ఆ సమయంలో, చిరుత, టైగర్ మరియు కౌగర్ ఉన్నాయి. [1] [5] [6] AA-1C ఒక కొత్త పెద్ద క్షితిజ సమాంతర తోక మరియు ఇతర ముఖ్యమైన మెరుగుదలలను పొందింది, వీటిలో 115 HP లైమింగ్ O-235-L2C హై-కాంప్రెషన్ ఇంజన్ 100LL ఇంధనం కోస"&amp;"ం రూపొందించబడింది, ఇది క్రూయిజ్ వేగాన్ని అసలు 108 HP యాంకీకి తిరిగి తీసుకువచ్చింది. 211 AA-1C లు 1977 మరియు 1978 లో ఉత్పత్తి చేయబడ్డాయి. [1] [4] [5] చివరి AA-1C ను 1978 లో గల్ఫ్‌స్ట్రీమ్ అమెరికన్ నిర్మించారు. [1] మొత్తంమీద, 1820 AA-1 కుటుంబ విమానం 1969 మర"&amp;"ియు 1978 మధ్య నిర్మించబడింది. [5] AA-1 సిరీస్ యొక్క అనేక ఉదాహరణలు ప్రపంచంలోని అనేక దేశాలకు ఎగుమతి చేయబడ్డాయి. ఐరోపాలోని పైలట్లు ఈ రకాన్ని పొందటానికి బెల్జియం, డెన్మార్క్, ఫిన్లాండ్, జర్మనీ, నార్వే, స్వీడన్, స్విట్జర్లాండ్ మరియు యునైటెడ్ కింగ్‌డమ్‌లో నివసి"&amp;"ంచేవారు ఉన్నారు. మరికొందరు ఆస్ట్రేలియా, కెనడా, డొమినికన్ రిపబ్లిక్, న్యూజిలాండ్ మరియు దక్షిణాఫ్రికాకు వెళ్లారు. 2007. [7] AA-1 యొక్క అన్ని నమూనాలు స్లైడింగ్ పందిరి కింద సైడ్-బై-సైడ్ సీటింగ్‌లో ఇద్దరు వ్యక్తులను కలిగి ఉంటాయి మరియు వారి అనూహ్యంగా తేలికపాటి "&amp;"నిర్వహణకు ప్రసిద్ది చెందాయి. యాంకీ మరియు దాని నాలుగు-సీట్ల తోబుట్టువులు, AA-5 సిరీస్, ఒక ప్రత్యేకమైన బాండెడ్ అల్యూమినియం తేనెగూడు ఫ్యూజ్‌లేజ్ మరియు బంధిత రెక్కలను కలిగి ఉంది, ఇవి బలి బలి లేకుండా రివెట్స్ అవసరాన్ని తొలగిస్తాయి. వైడ్-ట్రాక్ మెయిన్ ల్యాండింగ"&amp;"్ గేర్ స్ట్రట్స్ షాక్ శోషణ కోసం లామినేటెడ్ ఫైబర్‌గ్లాస్, ఇది అమెరికన్ ఏవియేషన్ చేత ""ఫేస్ సేవర్"" డిజైన్‌గా విక్రయించబడుతుంది. [3] [4] [5] [6] [8] [9] యాంకీ మొదట ఉపయోగించిన ఎయిర్‌ఫ్రేమ్ భాగాల సంఖ్యను తగ్గించడానికి రూపొందించబడింది, ఉత్పత్తిని సరళీకృతం చేయడ"&amp;"ం మరియు డబ్బు ఆదా చేయడం. ఈ తత్వశాస్త్రం ఫలితంగా చాలా భాగాలు మార్చుకోగలిగాయి. నాన్-టేపెర్డ్ గొట్టపు స్పార్ వాడకం కారణంగా, ఇది ఇంధన ట్యాంక్‌గా రెట్టింపు అయ్యింది మరియు వింగ్ వాషౌట్ లేకపోవడం, రెక్కలను ఎడమ మరియు కుడి వైపుకు మార్పిడి చేయవచ్చు. చుక్కాని మరియు ఎ"&amp;"లివేటర్లు వంటి ఫిన్ మరియు క్షితిజ సమాంతర స్టెబిలైజర్లు పరస్పరం మార్చుకోగలవు. ఐలెరాన్లు మరియు ఫ్లాప్‌లు అదేవిధంగా ఒకే భాగం. ఉత్పత్తిని సులభతరం చేయడంలో ఇది విజయవంతం అయినప్పటికీ, ఈ డిజైన్ తత్వశాస్త్రం డిజైన్‌లో అనేక ఏరోడైనమిక్ రాజీలను ఉత్పత్తి చేసింది. ఉదాహర"&amp;"ణకు, ఫ్లాప్‌లు ఐలెరాన్‌ల మాదిరిగానే ఉన్నందున అవి ఫ్లాప్‌ల వలె ప్రభావవంతంగా ఉండటానికి చాలా చిన్నవి. వింగ్ వాష్అవుట్ లేకపోవడం, రెక్కల మార్పిడి అవసరం ద్వారా అవసరం, అంటే ధృవీకరణ కోసం ఆమోదయోగ్యమైన స్టాల్ లక్షణాలను ఉత్పత్తి చేయడానికి స్టాల్ స్ట్రిప్స్ వ్యవస్థాప"&amp;"ించవలసి ఉంది. కాలక్రమేణా ఏరోడైనమిక్స్ రాజీ పడే ఈ తత్వశాస్త్రం కనిష్టీకరించిన భాగాల సంఖ్యకు అనుకూలంగా ఉంది. ఉదాహరణకు, గల్ఫ్‌స్ట్రీమ్ చేత AA-1B యొక్క AA-1B ను పున es రూపకల్పనలో విస్తృత-స్పాన్ ఎలివేటర్లు మరియు క్షితిజ సమాంతర స్టెబిలైజర్‌లు ఉన్నాయి, ఇవి మెరుగ"&amp;"ైన రేఖాంశ స్థిరత్వాన్ని ఉత్పత్తి చేశాయి, కాని చుక్కాని మరియు ఫిన్‌తో ఇకపై పరస్పరం మార్చుకోలేవు. [1] [4] [5] నటించు అదే 108 హెచ్‌పి లైమింగ్ ఓ -235 ఇంజిన్ ద్వారా సెస్నా 152, అసలు యాంకీ క్లీనర్ వింగ్ మరియు మెరుగైన ఏరోడైనమిక్స్‌కు ఇరవై శాతం వేగంగా కృతజ్ఞతలు త"&amp;"ెలుపుతుంది. [3] [4] [9] అసలు అమెరికన్ ఏవియేషన్ AA-1 యాంకీ దాని మొదటి సంవత్సరాల ఉత్పత్తి (1969–71) లో భద్రత కోసం పేలవమైన ఖ్యాతిని పెంచుకుంది. వ్యక్తిగత రవాణా మరియు పర్యటన విమానాల పాత్రను పూరించడానికి ఈ విమానం పూర్తిగా రూపొందించబడింది మరియు శిక్షకుడు కాదు, "&amp;"కానీ ప్రారంభ ఉత్పత్తి నమూనాలను చాలా మంది ఫ్లయింగ్ పాఠశాలలు కొనుగోలు చేశాయి. పాఠశాలలకు AA-1 యొక్క విజ్ఞప్తి స్పష్టంగా ఉంది-పోటీతో పోలిస్తే, AA-1 వేగంగా ఉంది, కొనుగోలు చేయడానికి మరియు నిర్వహించడానికి తక్కువ ఖర్చు అవుతుంది మరియు ముఖ్యంగా, దాని స్లైడింగ్ పంది"&amp;"రి మరియు ఫైటర్ లాంటి రూపాలతో ఎక్కువ మంది విద్యార్థి-అప్పీల్ ఉంది. [[1] [1] [3] [4] [5] [5] ప్రారంభ పాఠశాల ప్రమాదాలు చాలా స్పిన్-శిక్షణకు సంబంధించినవి. AA-1 పూర్తిగా అభివృద్ధి చెందిన స్పిన్‌లోకి ప్రవేశించి, మూడు మలుపులను మించిన తర్వాత, ఇది సాధారణంగా తిరిగి"&amp;" పొందలేము. AA-1 దాని ధృవీకరణలో భాగంగా స్పిన్-పరీక్షించింది, కాని 1973 లో FAA ఎయిర్‌వర్తినెస్ డైరెక్టివ్ 73-13-07 జారీ చేసింది. మిగిలిన ప్రమాదాలు సాధారణంగా AA-1 యొక్క చిన్న ఓర్పు (3.3 గంటలు), చిన్న గడ్డి స్ట్రిప్స్ మరియు అధిక విధాన వేగం (85-90 mph) ఉపయోగిం"&amp;"చలేకపోవడం. ఇవన్నీ ఆ యుగంలో వాడుకలో ఉన్న ఇతర పాఠశాల విమానాల నుండి భిన్నంగా ఉన్నాయి మరియు బోధకులు మరియు విద్యార్థులచే కొంత అనుసరణను తీసుకున్నారు. [1] [3] ఈ రోజు చాలా AA-1 లు, AA-1AS, BS మరియు CS ప్రైవేట్ చేతుల్లో ఉన్నాయి. పైలట్ విమానంలో సరిగ్గా శిక్షణ ఇస్తే"&amp;" మరియు దాని పరిమితుల్లోనే ఉంటే, డేటా ఇతర తేలికపాటి విమానాల వలె సురక్షితం అని డేటా చూపిస్తుంది. [1] [3] [5] [6] [9] కొన్ని AA-1 లు వాటి అసలు ఇంజిన్లను పెద్ద 150 లేదా 160 HP ఇంజిన్లతో భర్తీ చేశాయి, ఇవి పనితీరును మరింత పెంచుతాయి. ఇతర జనాదరణ పొందిన మార్పులు య"&amp;"ావ్ స్ట్రెక్‌ను మెరుగుపరచడానికి మునుపటి మోడల్ AA-1S లో డోర్సల్ స్ట్రెక్‌ను చేర్చడం లేదా తగ్గిన డ్రాగ్ కోసం ఫ్లాషింగ్ బెకన్‌ను సరసమైనదిగా చేయడానికి పారదర్శక ఎరుపు చుక్కాని టోపీని చేర్చడం. కొన్ని AA-1 లు టెయిల్‌డ్రాగర్ కాన్ఫిగరేషన్‌గా మార్చబడ్డాయి. [1] [5] "&amp;"[6] అమెరికన్ ట్రైనర్ యజమాని మాన్యువల్ నుండి డేటా [8] సాధారణ లక్షణాలు పనితీరు సంబంధిత అభివృద్ధి విమానం పోల్చదగిన పాత్ర, కాన్ఫిగరేషన్ మరియు ERA")</f>
        <v>గ్రుమ్మన్ అమెరికన్ AA-1 సిరీస్ కాంతి, రెండు సీట్ల విమానాల కుటుంబం. ఈ కుటుంబంలో అసలు అమెరికన్ ఏవియేషన్ AA-1 యాంకీ మరియు AA-1A ట్రైనర్, గ్రుమ్మన్ అమెరికన్ AA-1B ట్రైనర్ మరియు టిఆర్ -2, ప్లస్ గల్ఫ్‌స్ట్రీమ్ అమెరికన్ AA-1C లింక్స్ మరియు టి-క్యాట్ ఉన్నాయి. [1] యాంకీని మొదట 1962 లో జిమ్ బేడే BD-1 గా రూపొందించారు మరియు దీనిని కిట్ నిర్మించిన విమానం గా విక్రయించడానికి ఉద్దేశించబడింది. అప్పటి కొత్త ఫార్ పార్ట్ 23 నిబంధనల క్రింద డిజైన్‌ను ధృవీకరించాలని మరియు దానిని పూర్తి చేసిన విమానంగా అందించాలని బేడే నిర్ణయించుకున్నాడు. BD-1 కిట్లు ఎప్పుడూ అమ్మబడలేదు. [1] [2] [3] [4] [5] [6] ప్రోటోటైప్ మొదట జూలై 11, 1963 న ప్రయాణించింది మరియు ట్రెయిలింగ్ మరియు సౌలభ్యం కోసం మడత రెక్కలను కలిగి ఉంది. ఈ విమానం ఉత్పత్తి చేయడానికి క్లీవ్‌ల్యాండ్ ఒహియోలో ఉన్న బేడే ఏవియేషన్ కార్పొరేషన్ అనే సంస్థను బేడే ఏర్పాటు చేశాడు, కాని BD-1 ఎప్పుడూ ఉత్పత్తిని ధృవీకరించబడిన విమానంగా ప్రవేశించలేదు. ఆ సమయంలో FAA మడత రెక్కలతో తేలికపాటి విమానాన్ని ధృవీకరించడానికి వెనుకాడారు. ధృవీకరణ ప్రక్రియ సంక్లిష్టమైనది మరియు ఖరీదైనది మరియు బేడే మరియు ఇతర వాటాదారుల మధ్య విభేదాలు తలెత్తాయి. తత్ఫలితంగా, బేడేను అతని వ్యాపార భాగస్వాములు బహిష్కరించారు మరియు సంస్థ అమెరికన్ ఏవియేషన్ అని పేరు మార్చబడింది. [1] [2] [4] [5] అమెరికన్ యొక్క ఇంజనీర్లు రెక్కను మడత లేని డిజైన్‌కు తిరిగి పని చేశారు, ఇది చాలా పార్ట్ 23 ధృవీకరణను సడలించింది. ఇతర మార్పులు రేటు-ఆఫ్-క్లైంబ్‌ను మెరుగుపరచడానికి విస్తరించిన వింగ్ చిట్కాలను జోడించడం, ఎలివేటర్‌పై యాంటీ-సర్వో టాబ్, ఒక సెంటరింగ్ స్ప్రింగ్ సిస్టమ్‌తో పాటు రేఖాంశ స్థిరత్వం మరియు స్టాల్ సమయంలో నిర్వహణను మెరుగుపరచడానికి స్టాల్ స్ట్రిప్స్‌ను పెంచడానికి. పున es రూపకల్పన చేసిన విమానం AA-1 యాంకీ క్లిప్పర్‌ను కంపెనీ నియమించింది. [1] [4] [5] AA-1 ఆగష్టు 29, 1967 న 23 వ స్థానంలో నిలిచింది, మే 30, 1968 న మొదటి ఉత్పత్తి AA-1 ఎగురుతుంది. మొదటి 1969 నమూనాలు 1968 శరదృతువులో US $ 6495 బేస్ ధర వద్ద పంపిణీ చేయబడ్డాయి, ముఖ్యంగా తక్కువ ఆ సమయంలో పోటీ విమానాల ఖర్చు కంటే. అమెరికన్ ఏవియేషన్ 1969 మరియు 1971 మధ్య AA-1 యాంకీ క్లిప్పర్ యొక్క 459 ఉదాహరణలను నిర్మించింది. ఒహియోలోని క్లీవ్‌ల్యాండ్‌లోని వారి కర్మాగారంలో. [5] 1971 లో అమెరికన్ ఏవియేషన్ AA-1 యొక్క విభాగంలో ఉపయోగించిన NACA 64-415 ఎయిర్‌ఫాయిల్‌ను సవరించింది, AA-1A శిక్షకుడిని సృష్టించింది. రీకాంటౌర్డ్ లీడింగ్ ఎడ్జ్ మృదువైన స్టాల్ లక్షణాలను ఉత్పత్తి చేసింది మరియు తక్కువ విధాన వేగాన్ని అనుమతించింది. ఇది AA-1 యొక్క పదునైన స్టాల్‌ను మచ్చిక చేసుకున్నప్పటికీ, ఇది అసలు AA-1 తో పోలిస్తే క్రూయిజ్ వేగాన్ని 10 mph తో తగ్గించింది. మొదటి ఫ్లైట్ మార్చి 25, 1970 న మరియు 470 AA-1AS 1971-72లో నిర్మించబడ్డాయి. [1] [3] [4] [5] [6] గ్రుమ్మన్ 1971 లో అమెరికన్ ఏవియేషన్‌ను కొనుగోలు చేశాడు, ఇట్ గ్రుమ్మన్ అమెరికన్ ఏవియేషన్ అని పేరు మార్చారు మరియు 1972 చివరలో 1973 మోడల్ ఇయర్ డిజైన్‌ను పాఠశాల ఉపయోగం కోసం గ్రుమ్మన్ అమెరికన్ AA-1B ట్రైనర్‌గా విక్రయించింది. వ్యక్తిగత వినియోగ మార్కెట్ కోసం రూపొందించిన వేరియంట్‌ను TR-2 అని పిలుస్తారు మరియు ఇది ప్రామాణిక రేడియో మరియు ట్రిమ్ ప్యాకేజీని కలిగి ఉంది. AA-1B 1976 వరకు ఉత్పత్తి చేయబడింది. 680 AA-1B లు ఉత్పత్తి చేయబడ్డాయి. [1] [4] [5] [6] అన్ని AA-1 లు, AA-1AS మరియు AA-1B లు 80/87 AVGAS కోసం రూపొందించిన లైమింగ్ O-235-C2C తక్కువ-కంప్రెషన్ ఇంజిన్ చేత శక్తిని పొందాయి, ఇది 108 HP ని ఉత్పత్తి చేసింది. [1] [5] గ్రుమ్మన్ లైట్ ఎయిర్క్రాఫ్ట్ లైన్‌ను 1977 లో గల్ఫ్‌స్ట్రీమ్ ఏరోస్పేస్ స్వాధీనం చేసుకుంది, వారు దీనిని జార్జియాలోని సవన్నాలోని వారి తేలికపాటి విమాన విభాగం గల్ఫ్‌స్ట్రీమ్ అమెరికన్లో ఏర్పాటు చేశారు. ఆ కంపెనీ డివిజన్ AA-1B యొక్క ప్రధాన పున es రూపకల్పనను పూర్తి చేసింది, ఫలితంగా AA-1C వచ్చింది. ఇది రెండు వెర్షన్లలో విక్రయించబడింది, ఏవియానిక్స్ అమర్చిన మరియు బాహ్య ట్రిమ్ ప్యాకేజీ ద్వారా వేరు చేయబడింది. లింక్స్ ప్రైవేట్ యజమానులను లక్ష్యంగా చేసుకున్నారు, టి-క్యాట్ ఫ్లయింగ్ స్కూల్ ట్రైనర్. ఈ పేర్లు గల్ఫ్‌స్ట్రీమ్ అమెరికన్ లైన్‌లో విమానాన్ని ఉంచడానికి ఎంపిక చేయబడ్డాయి, ఆ సమయంలో, చిరుత, టైగర్ మరియు కౌగర్ ఉన్నాయి. [1] [5] [6] AA-1C ఒక కొత్త పెద్ద క్షితిజ సమాంతర తోక మరియు ఇతర ముఖ్యమైన మెరుగుదలలను పొందింది, వీటిలో 115 HP లైమింగ్ O-235-L2C హై-కాంప్రెషన్ ఇంజన్ 100LL ఇంధనం కోసం రూపొందించబడింది, ఇది క్రూయిజ్ వేగాన్ని అసలు 108 HP యాంకీకి తిరిగి తీసుకువచ్చింది. 211 AA-1C లు 1977 మరియు 1978 లో ఉత్పత్తి చేయబడ్డాయి. [1] [4] [5] చివరి AA-1C ను 1978 లో గల్ఫ్‌స్ట్రీమ్ అమెరికన్ నిర్మించారు. [1] మొత్తంమీద, 1820 AA-1 కుటుంబ విమానం 1969 మరియు 1978 మధ్య నిర్మించబడింది. [5] AA-1 సిరీస్ యొక్క అనేక ఉదాహరణలు ప్రపంచంలోని అనేక దేశాలకు ఎగుమతి చేయబడ్డాయి. ఐరోపాలోని పైలట్లు ఈ రకాన్ని పొందటానికి బెల్జియం, డెన్మార్క్, ఫిన్లాండ్, జర్మనీ, నార్వే, స్వీడన్, స్విట్జర్లాండ్ మరియు యునైటెడ్ కింగ్‌డమ్‌లో నివసించేవారు ఉన్నారు. మరికొందరు ఆస్ట్రేలియా, కెనడా, డొమినికన్ రిపబ్లిక్, న్యూజిలాండ్ మరియు దక్షిణాఫ్రికాకు వెళ్లారు. 2007. [7] AA-1 యొక్క అన్ని నమూనాలు స్లైడింగ్ పందిరి కింద సైడ్-బై-సైడ్ సీటింగ్‌లో ఇద్దరు వ్యక్తులను కలిగి ఉంటాయి మరియు వారి అనూహ్యంగా తేలికపాటి నిర్వహణకు ప్రసిద్ది చెందాయి. యాంకీ మరియు దాని నాలుగు-సీట్ల తోబుట్టువులు, AA-5 సిరీస్, ఒక ప్రత్యేకమైన బాండెడ్ అల్యూమినియం తేనెగూడు ఫ్యూజ్‌లేజ్ మరియు బంధిత రెక్కలను కలిగి ఉంది, ఇవి బలి బలి లేకుండా రివెట్స్ అవసరాన్ని తొలగిస్తాయి. వైడ్-ట్రాక్ మెయిన్ ల్యాండింగ్ గేర్ స్ట్రట్స్ షాక్ శోషణ కోసం లామినేటెడ్ ఫైబర్‌గ్లాస్, ఇది అమెరికన్ ఏవియేషన్ చేత "ఫేస్ సేవర్" డిజైన్‌గా విక్రయించబడుతుంది. [3] [4] [5] [6] [8] [9] యాంకీ మొదట ఉపయోగించిన ఎయిర్‌ఫ్రేమ్ భాగాల సంఖ్యను తగ్గించడానికి రూపొందించబడింది, ఉత్పత్తిని సరళీకృతం చేయడం మరియు డబ్బు ఆదా చేయడం. ఈ తత్వశాస్త్రం ఫలితంగా చాలా భాగాలు మార్చుకోగలిగాయి. నాన్-టేపెర్డ్ గొట్టపు స్పార్ వాడకం కారణంగా, ఇది ఇంధన ట్యాంక్‌గా రెట్టింపు అయ్యింది మరియు వింగ్ వాషౌట్ లేకపోవడం, రెక్కలను ఎడమ మరియు కుడి వైపుకు మార్పిడి చేయవచ్చు. చుక్కాని మరియు ఎలివేటర్లు వంటి ఫిన్ మరియు క్షితిజ సమాంతర స్టెబిలైజర్లు పరస్పరం మార్చుకోగలవు. ఐలెరాన్లు మరియు ఫ్లాప్‌లు అదేవిధంగా ఒకే భాగం. ఉత్పత్తిని సులభతరం చేయడంలో ఇది విజయవంతం అయినప్పటికీ, ఈ డిజైన్ తత్వశాస్త్రం డిజైన్‌లో అనేక ఏరోడైనమిక్ రాజీలను ఉత్పత్తి చేసింది. ఉదాహరణకు, ఫ్లాప్‌లు ఐలెరాన్‌ల మాదిరిగానే ఉన్నందున అవి ఫ్లాప్‌ల వలె ప్రభావవంతంగా ఉండటానికి చాలా చిన్నవి. వింగ్ వాష్అవుట్ లేకపోవడం, రెక్కల మార్పిడి అవసరం ద్వారా అవసరం, అంటే ధృవీకరణ కోసం ఆమోదయోగ్యమైన స్టాల్ లక్షణాలను ఉత్పత్తి చేయడానికి స్టాల్ స్ట్రిప్స్ వ్యవస్థాపించవలసి ఉంది. కాలక్రమేణా ఏరోడైనమిక్స్ రాజీ పడే ఈ తత్వశాస్త్రం కనిష్టీకరించిన భాగాల సంఖ్యకు అనుకూలంగా ఉంది. ఉదాహరణకు, గల్ఫ్‌స్ట్రీమ్ చేత AA-1B యొక్క AA-1B ను పున es రూపకల్పనలో విస్తృత-స్పాన్ ఎలివేటర్లు మరియు క్షితిజ సమాంతర స్టెబిలైజర్‌లు ఉన్నాయి, ఇవి మెరుగైన రేఖాంశ స్థిరత్వాన్ని ఉత్పత్తి చేశాయి, కాని చుక్కాని మరియు ఫిన్‌తో ఇకపై పరస్పరం మార్చుకోలేవు. [1] [4] [5] నటించు అదే 108 హెచ్‌పి లైమింగ్ ఓ -235 ఇంజిన్ ద్వారా సెస్నా 152, అసలు యాంకీ క్లీనర్ వింగ్ మరియు మెరుగైన ఏరోడైనమిక్స్‌కు ఇరవై శాతం వేగంగా కృతజ్ఞతలు తెలుపుతుంది. [3] [4] [9] అసలు అమెరికన్ ఏవియేషన్ AA-1 యాంకీ దాని మొదటి సంవత్సరాల ఉత్పత్తి (1969–71) లో భద్రత కోసం పేలవమైన ఖ్యాతిని పెంచుకుంది. వ్యక్తిగత రవాణా మరియు పర్యటన విమానాల పాత్రను పూరించడానికి ఈ విమానం పూర్తిగా రూపొందించబడింది మరియు శిక్షకుడు కాదు, కానీ ప్రారంభ ఉత్పత్తి నమూనాలను చాలా మంది ఫ్లయింగ్ పాఠశాలలు కొనుగోలు చేశాయి. పాఠశాలలకు AA-1 యొక్క విజ్ఞప్తి స్పష్టంగా ఉంది-పోటీతో పోలిస్తే, AA-1 వేగంగా ఉంది, కొనుగోలు చేయడానికి మరియు నిర్వహించడానికి తక్కువ ఖర్చు అవుతుంది మరియు ముఖ్యంగా, దాని స్లైడింగ్ పందిరి మరియు ఫైటర్ లాంటి రూపాలతో ఎక్కువ మంది విద్యార్థి-అప్పీల్ ఉంది. [[1] [1] [3] [4] [5] [5] ప్రారంభ పాఠశాల ప్రమాదాలు చాలా స్పిన్-శిక్షణకు సంబంధించినవి. AA-1 పూర్తిగా అభివృద్ధి చెందిన స్పిన్‌లోకి ప్రవేశించి, మూడు మలుపులను మించిన తర్వాత, ఇది సాధారణంగా తిరిగి పొందలేము. AA-1 దాని ధృవీకరణలో భాగంగా స్పిన్-పరీక్షించింది, కాని 1973 లో FAA ఎయిర్‌వర్తినెస్ డైరెక్టివ్ 73-13-07 జారీ చేసింది. మిగిలిన ప్రమాదాలు సాధారణంగా AA-1 యొక్క చిన్న ఓర్పు (3.3 గంటలు), చిన్న గడ్డి స్ట్రిప్స్ మరియు అధిక విధాన వేగం (85-90 mph) ఉపయోగించలేకపోవడం. ఇవన్నీ ఆ యుగంలో వాడుకలో ఉన్న ఇతర పాఠశాల విమానాల నుండి భిన్నంగా ఉన్నాయి మరియు బోధకులు మరియు విద్యార్థులచే కొంత అనుసరణను తీసుకున్నారు. [1] [3] ఈ రోజు చాలా AA-1 లు, AA-1AS, BS మరియు CS ప్రైవేట్ చేతుల్లో ఉన్నాయి. పైలట్ విమానంలో సరిగ్గా శిక్షణ ఇస్తే మరియు దాని పరిమితుల్లోనే ఉంటే, డేటా ఇతర తేలికపాటి విమానాల వలె సురక్షితం అని డేటా చూపిస్తుంది. [1] [3] [5] [6] [9] కొన్ని AA-1 లు వాటి అసలు ఇంజిన్లను పెద్ద 150 లేదా 160 HP ఇంజిన్లతో భర్తీ చేశాయి, ఇవి పనితీరును మరింత పెంచుతాయి. ఇతర జనాదరణ పొందిన మార్పులు యావ్ స్ట్రెక్‌ను మెరుగుపరచడానికి మునుపటి మోడల్ AA-1S లో డోర్సల్ స్ట్రెక్‌ను చేర్చడం లేదా తగ్గిన డ్రాగ్ కోసం ఫ్లాషింగ్ బెకన్‌ను సరసమైనదిగా చేయడానికి పారదర్శక ఎరుపు చుక్కాని టోపీని చేర్చడం. కొన్ని AA-1 లు టెయిల్‌డ్రాగర్ కాన్ఫిగరేషన్‌గా మార్చబడ్డాయి. [1] [5] [6] అమెరికన్ ట్రైనర్ యజమాని మాన్యువల్ నుండి డేటా [8] సాధారణ లక్షణాలు పనితీరు సంబంధిత అభివృద్ధి విమానం పోల్చదగిన పాత్ర, కాన్ఫిగరేషన్ మరియు ERA</v>
      </c>
      <c r="E107" s="1" t="s">
        <v>1244</v>
      </c>
      <c r="F107" s="1" t="str">
        <f>IFERROR(__xludf.DUMMYFUNCTION("GOOGLETRANSLATE(E:E, ""en"", ""te"")"),"క్రీడ, వ్యక్తిగత మరియు శిక్షకుల విమానం")</f>
        <v>క్రీడ, వ్యక్తిగత మరియు శిక్షకుల విమానం</v>
      </c>
      <c r="G107" s="1" t="s">
        <v>2126</v>
      </c>
      <c r="H107" s="1" t="str">
        <f>IFERROR(__xludf.DUMMYFUNCTION("GOOGLETRANSLATE(G:G, ""en"", ""te"")"),"అమెరికన్ ఏవియేషన్")</f>
        <v>అమెరికన్ ఏవియేషన్</v>
      </c>
      <c r="I107" s="1" t="s">
        <v>2127</v>
      </c>
      <c r="J107" s="1" t="s">
        <v>2128</v>
      </c>
      <c r="K107" s="1" t="str">
        <f>IFERROR(__xludf.DUMMYFUNCTION("GOOGLETRANSLATE(J:J, ""en"", ""te"")"),"జిమ్ బేడే")</f>
        <v>జిమ్ బేడే</v>
      </c>
      <c r="L107" s="1" t="s">
        <v>2129</v>
      </c>
      <c r="M107" s="1" t="s">
        <v>2130</v>
      </c>
      <c r="N107" s="1">
        <v>1968.0</v>
      </c>
      <c r="O107" s="7">
        <v>1820.0</v>
      </c>
      <c r="P107" s="1" t="s">
        <v>1004</v>
      </c>
      <c r="Q107" s="1" t="s">
        <v>345</v>
      </c>
      <c r="R107" s="1" t="s">
        <v>2131</v>
      </c>
      <c r="S107" s="1" t="s">
        <v>2132</v>
      </c>
      <c r="T107" s="1" t="s">
        <v>2133</v>
      </c>
      <c r="U107" s="1" t="s">
        <v>2134</v>
      </c>
      <c r="V107" s="1" t="s">
        <v>2135</v>
      </c>
      <c r="X107" s="1" t="s">
        <v>2136</v>
      </c>
      <c r="Y107" s="1" t="s">
        <v>2137</v>
      </c>
      <c r="Z107" s="1" t="s">
        <v>2138</v>
      </c>
      <c r="AA107" s="1" t="s">
        <v>2139</v>
      </c>
      <c r="AB107" s="1" t="s">
        <v>2140</v>
      </c>
      <c r="AF107" s="1" t="s">
        <v>2141</v>
      </c>
      <c r="AG107" s="1" t="s">
        <v>2142</v>
      </c>
      <c r="AJ107" s="1" t="s">
        <v>1532</v>
      </c>
      <c r="AL107" s="1" t="s">
        <v>2143</v>
      </c>
      <c r="AR107" s="1" t="s">
        <v>2144</v>
      </c>
      <c r="AS107" s="1" t="s">
        <v>2145</v>
      </c>
      <c r="AY107" s="1" t="s">
        <v>764</v>
      </c>
      <c r="BF107" s="1" t="s">
        <v>2146</v>
      </c>
      <c r="BS107" s="1" t="s">
        <v>1263</v>
      </c>
      <c r="BV107" s="1" t="s">
        <v>2147</v>
      </c>
      <c r="BZ107" s="1" t="s">
        <v>2148</v>
      </c>
      <c r="CA107" s="1" t="s">
        <v>2149</v>
      </c>
      <c r="CF107" s="1" t="s">
        <v>1961</v>
      </c>
      <c r="CH107" s="1" t="s">
        <v>2150</v>
      </c>
    </row>
    <row r="108">
      <c r="A108" s="1" t="s">
        <v>2151</v>
      </c>
      <c r="B108" s="1" t="str">
        <f>IFERROR(__xludf.DUMMYFUNCTION("GOOGLETRANSLATE(A:A, ""en"", ""te"")"),"ఆర్మ్‌స్ట్రాంగ్ విట్‌వర్త్ AW.681")</f>
        <v>ఆర్మ్‌స్ట్రాంగ్ విట్‌వర్త్ AW.681</v>
      </c>
      <c r="C108" s="1" t="s">
        <v>2152</v>
      </c>
      <c r="D108" s="1" t="str">
        <f>IFERROR(__xludf.DUMMYFUNCTION("GOOGLETRANSLATE(C:C, ""en"", ""te"")"),"విట్వర్త్ గ్లోస్టర్ 681 లేదా హాకర్ సిడ్లీ హెచ్ఎస్ .681 అని కూడా పిలువబడే ఆర్మ్‌స్ట్రాంగ్ విట్‌వర్త్ AW.681, 1960 ల ప్రారంభంలో బ్రిటిష్ దీర్ఘ-శ్రేణి స్టోల్ సైనిక రవాణా విమానాల రూపకల్పన. తయారీదారు ఆర్మ్‌స్ట్రాంగ్ విట్‌వర్త్ విమానం అభివృద్ధి చేసిన ఇది చిన్న "&amp;"టేకాఫ్ మరియు ల్యాండింగ్ (STOL) మరియు నిలువు టేకాఫ్ మరియు ల్యాండింగ్ (VTOL) పనితీరు రెండింటినీ సాధించగల సామర్థ్యాన్ని కలిగి ఉంది. AW.681 కార్యాచరణ అవసరం 351 యొక్క పనితీరు స్పెసిఫికేషన్‌ను సంతృప్తి పరచడానికి రూపొందించబడింది, ఇది నాటో స్పెసిఫికేషన్ NBMR-4 చే"&amp;"త ఎక్కువగా ప్రభావితమైంది. ఆర్మ్‌స్ట్రాంగ్ విట్‌వర్త్ మరియు బ్రిటిష్ ఎయిర్‌క్రాఫ్ట్ కార్పొరేషన్ రెండూ ఈ కాంట్రాక్టును పొందటానికి తీవ్రంగా పోటీపడ్డాయి, అలాగే ఇంజిన్ తయారీ బ్రిస్టల్-సిడ్లీ మరియు రోల్స్ రాయిస్ లిమిటెడ్ దీనికి శక్తినిస్తుంది. VTOL పనితీరును జో"&amp;"డించిన అవసరానికి నవీకరణను అనుసరించి రెండు సమర్పణలను భారీగా సవరించాల్సి వచ్చింది. ఆర్మ్‌స్ట్రాంగ్ విట్‌వర్త్ యొక్క AW.681 సమర్పణ ఎంపిక కోసం ఇష్టపడే ఎంపికగా ఉద్భవించింది. 5 మార్చి 1962 న, ఆర్మ్‌స్ట్రాంగ్ విట్‌వర్త్ ఒక వివరణాత్మక ప్రాజెక్ట్ అధ్యయనం మరియు ఒక "&amp;"నమూనా నిర్మాణంతో ముందుకు సాగడానికి UK ప్రభుత్వ అధికారాన్ని అందుకున్నాడు, ఇది 1966 లో ఎగురుతుందని అంచనా వేయబడింది. అయినప్పటికీ, ప్రభుత్వంలో మార్పు తరువాత, ఫిబ్రవరి 1965 లో, HS రద్దు .681 కార్యక్రమం ప్రకటించబడింది. ఆర్మ్‌స్ట్రాంగ్ విట్‌వర్త్ రూపకల్పనను చౌకగ"&amp;"ా చేయడానికి ప్రయత్నాలు చేసినప్పటికీ, Hs.802 ప్రతిపాదనలో ముగుస్తుంది, ఈ నిర్ణయానికి తిరోగమనం లేదు. AW.681 యొక్క రద్దు తరువాత, బదులుగా RAF యొక్క రవాణా అవసరాలను తీర్చడానికి అమెరికన్ నిర్మించిన లాక్‌హీడ్ హెర్క్యులస్‌ను ఆఫ్-ది-షెల్ఫ్ మార్గంగా కొనుగోలు చేయాలని "&amp;"నిర్ణయించారు. 1960 నాటికి, సైనిక రవాణా విమానాల రంగంలో అనేక ప్రధాన బ్రిటిష్ కార్యక్రమాలు రద్దు చేయబడ్డాయి లేదా షార్ట్ బెల్ఫాస్ట్ మరియు విక్కర్స్ V-1000 వంటి గణనీయంగా తగ్గించబడ్డాయి; రచయిత డెరెక్ వుడ్స్ ప్రకారం, ఈ ఫలితాలు ఎక్కువగా వారి ప్రధాన కస్టమర్, రాయల్"&amp;" ఎయిర్ ఫోర్స్ (RAF) నుండి అర్ధవంతమైన మద్దతు లేకపోవడం వల్ల జరిగింది. [1] కార్యాచరణ అవసరం 351 మిగిలి ఉన్న ఒక మంచి అవకాశం, ఇది బెవర్లీ మరియు హేస్టింగ్స్ రెండింటినీ భర్తీ చేయడానికి సమర్థవంతమైన మీడియం-రేంజ్ ఫ్రైటర్ కోసం పిలుపునిచ్చింది, అప్పుడు RAF తో సేవలో ఉం"&amp;"ది. సేవలోని అధికారులు ఈ అవసరం యొక్క పేర్కొన్న పనితీరు ప్రమాణాలను భారీగా రూపొందించారు; ప్రత్యేకించి, ఈ విమానం చిన్న టేకాఫ్ మరియు ల్యాండింగ్ (STOL) సామర్థ్యాలను కలిగి ఉంది, ఇది కనీస పేలోడ్ 35,000 పౌండ్లు తీసుకువెళుతున్నప్పుడు ఇది పని చేస్తుంది. [1] ప్రతిస్ప"&amp;"ందనగా, వివిధ తయారీదారుల నుండి బహుళ ప్రతిపాదనలు వచ్చాయి. బ్రిటిష్ ఎయిర్క్రాఫ్ట్ కార్పొరేషన్ (BAC) రెండు డిజైన్లను అందించాలని నిర్ణయించుకుంది; BAC.222, ఇది అమెరికన్ లాక్‌హీడ్ హెర్క్యులస్ యొక్క స్థానికీకరించిన అభివృద్ధి, మరియు దేశీయంగా అభివృద్ధి చెందిన BAC.2"&amp;"08, ఇది విక్షేపం-థ్రస్ట్ ఇంజన్లు మరియు బహుళ లిఫ్ట్ అభిమానులతో అమర్చబడి ఉంటుంది. [2] [3] వుడ్స్ ప్రకారం, BAC.222 ప్రతిపాదన చాలా బలమైన దీర్ఘకాలిక ఉత్పత్తి అవకాశాలను కలిగి ఉంది మరియు అవసరానికి అద్భుతమైన పరిష్కారాన్ని సూచిస్తుంది; లాక్హీడ్ మరియు బాక్ ఇద్దరూ ద"&amp;"ాని నిర్మాణానికి దూకుడుగా లాబీయింగ్ చేశారని ఆయన గుర్తించారు. [1] ఆర్మ్‌స్ట్రాంగ్ విట్వర్త్, అప్పటికి హాకర్ సిడ్లీ ఏవియేషన్ యొక్క ఒక భాగం, వారి స్వంత రూపకల్పనను సమర్పించింది, ఇది AW.681 ను నియమించింది. రకాన్ని శక్తివంతం చేయడానికి రోల్స్ రాయిస్ RB.142 మెడ్వ"&amp;"ే, ఇన్-డెవలప్‌మెంట్ టర్బోఫాన్ ఇంజిన్ అవలంబించడానికి కంపెనీ ఎంచుకుంది; వుడ్ ప్రకారం, ఆర్మ్‌స్ట్రాంగ్ విట్‌వర్త్ ఇంజిన్‌ను పౌర మరియు సైనిక మార్కెట్లను కవర్ చేసే విస్తృత కార్యక్రమానికి తగిన ఆధారం. [4] సమర్పణలు మరియు బ్రిటిష్ ప్రభుత్వం ఈ అవసరానికి సంబంధించి ఏ"&amp;"దైనా నిర్ణయాలు తీసుకునే మధ్య సుదీర్ఘ విరామం ఉంది. [5] దేశీయంగా అభివృద్ధి చెందిన రూపకల్పనకు అనుకూలంగా ఉండటానికి బ్రిటిష్ విమాన పరిశ్రమలో గణనీయమైన ఒత్తిడి ఉందని వుడ్ గమనించాడు, ఇది అటువంటి ఏర్పాట్ల అన్వేషణలు ఉన్నప్పటికీ అమెరికన్లతో సహకార కార్యక్రమాన్ని ఎంచు"&amp;"కోకుండా ప్రభుత్వాన్ని నిరాకరించింది. [5] అవసరం యొక్క రెండవ సంచిక నాలుగు విక్షేపం చెందిన థ్రస్ట్ ఇంజిన్ల ఉనికిని పిలుపునిచ్చింది, ఇవి రెక్కల క్రింద ఉంచిన అనేక లిఫ్ట్ ఇంజిన్లచే సముచితంగా పెంచబడతాయి, విమానం ఆచరణీయ నిలువు టేకాఫ్ మరియు ల్యాండింగ్ (VTOL) సామర్థ"&amp;"్యాన్ని సాధించడానికి అనుమతిస్తుంది. ప్రతిస్పందనగా, ఆర్మ్‌స్ట్రాంగ్ విట్‌వర్త్ ఈ కొత్త అవసరానికి అనుగుణంగా వారి AW.681 ప్రతిపాదన యొక్క బహుళ పునర్విమర్శలను జారీ చేశారు; ఈ సవరించిన సమర్పణలు వెక్టర్ థ్రస్ట్ నాజిల్స్ మరియు సరిహద్దు లేయర్ కంట్రోల్ (BLC) రెండింట"&amp;"ినీ ఇతర లక్షణాలలో కలిగి ఉన్నాయి; రోల్స్ రాయిస్ పెగసాస్ ఇంజిన్‌ను స్వీకరించడానికి చాలా ఆసక్తి కూడా ఉంది. [6] ఆర్మ్‌స్ట్రాంగ్ విట్‌వర్త్ అప్పటికే ఈ సమయంలో ఎంపిక కోసం ఫ్రంట్ రన్నర్‌గా ఉద్భవించిందని కలప గమనికలు ఉన్నప్పటికీ, అవసరమైన మార్పుకు అనుగుణంగా BAC వారి"&amp;" డిజైన్లను సవరించాడు. [6] సమర్పణల యొక్క పోటీ మూల్యాంకనం తరువాత, AW.681 ప్రతిపాదన మరింత అభివృద్ధి కోసం ఎంపిక చేయబడింది. [7] 5 మార్చి 1962 న, విమానయాన మంత్రి జూలియన్ అమెరీ, HS.681 కోసం UK ప్రభుత్వం వెళ్ళడానికి అధికారం ఇచ్చిందని మరియు ఒక వివరణాత్మక ప్రాజెక్ట"&amp;"్ అధ్యయనానికి అదనంగా, విమానం యొక్క నమూనాను ప్రదర్శిస్తుందని ప్రకటించారు 1966 లో కొంతకాలం దాని తొలి ఫ్లైట్. [6] ఈ సమయంలో, మొత్తం 50 విమానాలను ఆదేశిస్తారని was హించబడింది. ఇంకా, ఉత్తర ఐర్లాండ్‌లోని బెల్ఫాస్ట్‌లోని షార్ట్ బ్రదర్స్ కు ఉత్పత్తి పనులలో 20 శాతం "&amp;"ఉప-కాంట్రాక్ట్ చేయడానికి ఏర్పాట్లు జరిగాయి. [6] 1964 లో, లేబర్ పార్టీ ఆధిపత్యం వహించిన కొత్త ప్రభుత్వం ఏర్పడిన తరువాత, కొనసాగుతున్న పెద్ద సైనిక కార్యక్రమాలన్నింటినీ సమీక్ష ప్రకటించారు. ఫిబ్రవరి 1965 లో, HS.681 కార్యక్రమాన్ని రద్దు చేయడం ప్రభుత్వం ప్రకటించ"&amp;"ింది; దాని స్థానంలో, ఇది RAF యొక్క అవసరాలను తీర్చడానికి అమెరికన్ నిర్మించిన లాక్‌హీడ్ హెర్క్యులస్‌ను సేకరిస్తుంది. [8] ఆర్డర్ రద్దుకు ప్రతిస్పందనగా, ఆర్మ్‌స్ట్రాంగ్ విట్‌వర్త్ చివరి నిమిషంలో ప్రయత్నాన్ని కొనసాగించాడు, Hs.681 యొక్క నాన్-స్టోల్ వెర్షన్ అభివ"&amp;"ృద్ధిని ప్రోత్సహిస్తూ, Hs.802 ను నియమించారు. తక్కువ ఖర్చులను సాధించడానికి, ఈ ప్రతిపాదన HS.801 నిమ్రోడ్ మారిటైమ్ పెట్రోల్ విమానంలో ఉపయోగించిన అదే రెక్కలు మరియు ఇంజిన్లు రెండింటినీ అవలంబిస్తుంది. [9] [10] పున es రూపకల్పన, చౌకగా ఉన్నప్పటికీ, రకం యొక్క STOL స"&amp;"ామర్థ్యాల త్యాగం వద్ద ఉందని వుడ్ పేర్కొంది. [10] లాబీయింగ్ ఉన్నప్పటికీ, HS.802 ఎటువంటి కట్టుబాట్లను పొందడంలో విఫలమైంది, మరింత అభివృద్ధిని సాధ్యం కాదు; దీని ప్రకారం, ఆర్మ్‌స్ట్రాంగ్ విట్‌వర్త్ ఈ ప్రాజెక్టును పూర్తిగా నిలిపివేసాడు. రద్దు యొక్క పర్యవసానంగా, "&amp;"కోవెంట్రీలోని ఆర్మ్‌స్ట్రాంగ్ విట్‌వర్త్ ఫ్యాక్టరీ మూసివేయబడింది, ఫలితంగా 5,000 ఉద్యోగాలు కోల్పోయాయి. [11] కలప కార్యక్రమాన్ని మరియు దాని రద్దును విమర్శించింది, విమాన సామర్థ్యాల పరిమితిని పెంచిన RAF యొక్క మితిమీరిన ప్రతిష్టాత్మక అవసరాలకు కొంత బాధ్యత కారణమన"&amp;"ి, అలాగే ఆ అవసరాలను పరిష్కరించడంలో వైఫల్యం. [12] దాని ప్రాథమిక కాన్ఫిగరేషన్‌లో, AW.681 అనేది వృత్తాకార క్రాస్-సెక్షన్ ఫ్యూజ్‌లేజ్‌తో మోనోప్లేన్ వెనుక ఫ్యూజ్‌లేజ్ పెరిగింది, ఇది గణనీయమైన క్లామ్‌షెల్ లోడింగ్ తలుపులు మరియు ర్యాంప్ రెండింటినీ కలిగి ఉంది; మరిం"&amp;"త ఎగ్రెస్ అనేక సైడ్-మౌంటెడ్ ఫోర్-అండ్-అటాక్ క్యాబిన్ తలుపుల ద్వారా అందించబడింది. [6] RAF కోసం ప్రతిపాదించిన కాన్ఫిగరేషన్‌లో, AW.681 గరిష్టంగా 60 పారాట్రూప్‌ల లోడ్‌ను ఉంచగలిగింది. ముడుచుకునే ప్రధాన అండర్ క్యారేజ్ ఫ్యూజ్‌లేజ్ యొక్క దిగువ వైపులా పెద్ద ఉబ్బెత"&amp;"్తులలో ఉంచబడింది. [13] AW.681 నాలుగు రోల్స్ రాయిస్ Rb.142 మెడ్వే టర్బోఫాన్ ఇంజిన్ల ఏర్పాటు ద్వారా శక్తిని పొందాలి; వీటిని రెక్కల క్రింద ఉన్న పైలాన్లపై అమర్చిన వెక్టర్ థ్రస్ట్ నాజిల్స్ శ్రేణితో కలిపి ఉండేది. పవర్‌ప్లాంట్ యొక్క ఎంపిక ఇంజిన్ తయారీదారులు రోల్"&amp;"స్ రాయిస్ మరియు బ్రిస్టల్-సిడ్లీల మధ్య గణనీయమైన పోరాటానికి లోబడి ఉంటుంది. అంతిమంగా, ఆర్మ్‌స్ట్రాంగ్ విట్‌వర్త్ మెడ్వే యొక్క RB.174-11 మోడల్‌ను ఎంచుకున్నాడు, ఇది గరిష్టంగా 13,800 ఎల్బిని ఉత్పత్తి చేస్తుందని అంచనా వేయబడింది, అయినప్పటికీ రోల్స్ రాయిస్ ప్రకార"&amp;"ం మరింత శక్తివంతమైన నమూనాలు 20,000 ఎల్బి చుట్టూ సాధిస్తాయి. [14] మెరుగైన STOL/VTOL పనితీరు కోసం, ఇంజిన్ల చుట్టూ డిఫ్లెక్టర్లు వ్యవస్థాపించబడాలి. [15] రూపకల్పన చేసినట్లుగా, AW.681 సరిహద్దు లేయర్ కంట్రోల్ (BLC) ను కలిగి ఉంది, ఇది రెక్క యొక్క ప్రముఖ అంచులపై "&amp;"అమర్చిన ఎగిరిన ఫ్లాప్‌లను ఉపయోగించింది; ఐలెరాన్లు, ఫ్లాప్స్ మరియు స్లాట్లు అన్నీ ఎగిరిన గాలిని ఉపయోగించి నిర్వహించబడతాయి. [6] BLC మరియు థ్రస్ట్ వెక్టరింగ్ కలయిక AW.681 ను అధిక స్థాయి STOL పనితీరుతో అందించేది, దాని మెడ్వే ఇంజిన్లను ఉపయోగించి ప్రత్యేకంగా సా"&amp;"ధించవచ్చు. మరింత పనితీరు లాభాలను సాధించడానికి, వాటర్ ఇంజెక్షన్ మరియు రీహీట్ రెండింటి వాడకం ప్రతిపాదిత ఎంపికలు. [6] AW.681 యొక్క ఒక ప్రతిపాదిత వేరియంట్ VTOL పనితీరును కలిగి ఉంటుంది, అయినప్పటికీ దీనిని సాధించడానికి విస్తృతమైన మార్పులు అవసరం. ఒక కాన్ఫిగరేషన్"&amp;"‌లో, ఇది అదనంగా పద్దెనిమిది 6,000 పౌండ్ల-ఫోర్స్ (27,000 ఎన్) RB.162-64 లిఫ్ట్ ఇంజన్లతో పాటు దాని నాలుగు మెడ్వే ఇంజిన్‌లకు అదనంగా పనిచేస్తుంది. [6] ప్రత్యామ్నాయంగా, మెడ్వే ఇంజన్లను నాలుగు బ్రిస్టల్ సిడ్లీ పెగసాస్ డక్టెడ్-ఫ్లో టర్బోఫాన్ ఇంజన్లు భర్తీ చేయగలి"&amp;"గాయి, హారియర్ జంప్ జెట్ మీద ఉపయోగించిన అదే విద్యుత్ ప్లాంట్. ఉపయోగం కోసం అంచనా వేసిన పెగసాస్ యొక్క నిర్దిష్ట సంస్కరణ 5 లేదా 6, ఇది సుమారు 18,000 పౌండ్ల-ఫోర్స్ (80,000 N) వద్ద రేట్ చేయబడుతుంది. [16] రెండు విధానాలు వాస్తవిక VTOL సామర్థ్యాన్ని పొందగల సామర్థ్"&amp;"యాన్ని కలిగి ఉన్నాయని ప్రతిపాదించబడ్డాయి. 1913 నుండి ఆర్మ్‌స్ట్రాంగ్ విట్‌వర్త్ విమానం నుండి డేటా [17] సాధారణ లక్షణాలు పెర్ఫార్మెన్సియాబోవ్ 25,000 అడుగుల (7,600 మీ) పోల్చదగిన పాత్ర, కాన్ఫిగరేషన్ మరియు యుగం సంబంధిత జాబితాల విమానం")</f>
        <v>విట్వర్త్ గ్లోస్టర్ 681 లేదా హాకర్ సిడ్లీ హెచ్ఎస్ .681 అని కూడా పిలువబడే ఆర్మ్‌స్ట్రాంగ్ విట్‌వర్త్ AW.681, 1960 ల ప్రారంభంలో బ్రిటిష్ దీర్ఘ-శ్రేణి స్టోల్ సైనిక రవాణా విమానాల రూపకల్పన. తయారీదారు ఆర్మ్‌స్ట్రాంగ్ విట్‌వర్త్ విమానం అభివృద్ధి చేసిన ఇది చిన్న టేకాఫ్ మరియు ల్యాండింగ్ (STOL) మరియు నిలువు టేకాఫ్ మరియు ల్యాండింగ్ (VTOL) పనితీరు రెండింటినీ సాధించగల సామర్థ్యాన్ని కలిగి ఉంది. AW.681 కార్యాచరణ అవసరం 351 యొక్క పనితీరు స్పెసిఫికేషన్‌ను సంతృప్తి పరచడానికి రూపొందించబడింది, ఇది నాటో స్పెసిఫికేషన్ NBMR-4 చేత ఎక్కువగా ప్రభావితమైంది. ఆర్మ్‌స్ట్రాంగ్ విట్‌వర్త్ మరియు బ్రిటిష్ ఎయిర్‌క్రాఫ్ట్ కార్పొరేషన్ రెండూ ఈ కాంట్రాక్టును పొందటానికి తీవ్రంగా పోటీపడ్డాయి, అలాగే ఇంజిన్ తయారీ బ్రిస్టల్-సిడ్లీ మరియు రోల్స్ రాయిస్ లిమిటెడ్ దీనికి శక్తినిస్తుంది. VTOL పనితీరును జోడించిన అవసరానికి నవీకరణను అనుసరించి రెండు సమర్పణలను భారీగా సవరించాల్సి వచ్చింది. ఆర్మ్‌స్ట్రాంగ్ విట్‌వర్త్ యొక్క AW.681 సమర్పణ ఎంపిక కోసం ఇష్టపడే ఎంపికగా ఉద్భవించింది. 5 మార్చి 1962 న, ఆర్మ్‌స్ట్రాంగ్ విట్‌వర్త్ ఒక వివరణాత్మక ప్రాజెక్ట్ అధ్యయనం మరియు ఒక నమూనా నిర్మాణంతో ముందుకు సాగడానికి UK ప్రభుత్వ అధికారాన్ని అందుకున్నాడు, ఇది 1966 లో ఎగురుతుందని అంచనా వేయబడింది. అయినప్పటికీ, ప్రభుత్వంలో మార్పు తరువాత, ఫిబ్రవరి 1965 లో, HS రద్దు .681 కార్యక్రమం ప్రకటించబడింది. ఆర్మ్‌స్ట్రాంగ్ విట్‌వర్త్ రూపకల్పనను చౌకగా చేయడానికి ప్రయత్నాలు చేసినప్పటికీ, Hs.802 ప్రతిపాదనలో ముగుస్తుంది, ఈ నిర్ణయానికి తిరోగమనం లేదు. AW.681 యొక్క రద్దు తరువాత, బదులుగా RAF యొక్క రవాణా అవసరాలను తీర్చడానికి అమెరికన్ నిర్మించిన లాక్‌హీడ్ హెర్క్యులస్‌ను ఆఫ్-ది-షెల్ఫ్ మార్గంగా కొనుగోలు చేయాలని నిర్ణయించారు. 1960 నాటికి, సైనిక రవాణా విమానాల రంగంలో అనేక ప్రధాన బ్రిటిష్ కార్యక్రమాలు రద్దు చేయబడ్డాయి లేదా షార్ట్ బెల్ఫాస్ట్ మరియు విక్కర్స్ V-1000 వంటి గణనీయంగా తగ్గించబడ్డాయి; రచయిత డెరెక్ వుడ్స్ ప్రకారం, ఈ ఫలితాలు ఎక్కువగా వారి ప్రధాన కస్టమర్, రాయల్ ఎయిర్ ఫోర్స్ (RAF) నుండి అర్ధవంతమైన మద్దతు లేకపోవడం వల్ల జరిగింది. [1] కార్యాచరణ అవసరం 351 మిగిలి ఉన్న ఒక మంచి అవకాశం, ఇది బెవర్లీ మరియు హేస్టింగ్స్ రెండింటినీ భర్తీ చేయడానికి సమర్థవంతమైన మీడియం-రేంజ్ ఫ్రైటర్ కోసం పిలుపునిచ్చింది, అప్పుడు RAF తో సేవలో ఉంది. సేవలోని అధికారులు ఈ అవసరం యొక్క పేర్కొన్న పనితీరు ప్రమాణాలను భారీగా రూపొందించారు; ప్రత్యేకించి, ఈ విమానం చిన్న టేకాఫ్ మరియు ల్యాండింగ్ (STOL) సామర్థ్యాలను కలిగి ఉంది, ఇది కనీస పేలోడ్ 35,000 పౌండ్లు తీసుకువెళుతున్నప్పుడు ఇది పని చేస్తుంది. [1] ప్రతిస్పందనగా, వివిధ తయారీదారుల నుండి బహుళ ప్రతిపాదనలు వచ్చాయి. బ్రిటిష్ ఎయిర్క్రాఫ్ట్ కార్పొరేషన్ (BAC) రెండు డిజైన్లను అందించాలని నిర్ణయించుకుంది; BAC.222, ఇది అమెరికన్ లాక్‌హీడ్ హెర్క్యులస్ యొక్క స్థానికీకరించిన అభివృద్ధి, మరియు దేశీయంగా అభివృద్ధి చెందిన BAC.208, ఇది విక్షేపం-థ్రస్ట్ ఇంజన్లు మరియు బహుళ లిఫ్ట్ అభిమానులతో అమర్చబడి ఉంటుంది. [2] [3] వుడ్స్ ప్రకారం, BAC.222 ప్రతిపాదన చాలా బలమైన దీర్ఘకాలిక ఉత్పత్తి అవకాశాలను కలిగి ఉంది మరియు అవసరానికి అద్భుతమైన పరిష్కారాన్ని సూచిస్తుంది; లాక్హీడ్ మరియు బాక్ ఇద్దరూ దాని నిర్మాణానికి దూకుడుగా లాబీయింగ్ చేశారని ఆయన గుర్తించారు. [1] ఆర్మ్‌స్ట్రాంగ్ విట్వర్త్, అప్పటికి హాకర్ సిడ్లీ ఏవియేషన్ యొక్క ఒక భాగం, వారి స్వంత రూపకల్పనను సమర్పించింది, ఇది AW.681 ను నియమించింది. రకాన్ని శక్తివంతం చేయడానికి రోల్స్ రాయిస్ RB.142 మెడ్వే, ఇన్-డెవలప్‌మెంట్ టర్బోఫాన్ ఇంజిన్ అవలంబించడానికి కంపెనీ ఎంచుకుంది; వుడ్ ప్రకారం, ఆర్మ్‌స్ట్రాంగ్ విట్‌వర్త్ ఇంజిన్‌ను పౌర మరియు సైనిక మార్కెట్లను కవర్ చేసే విస్తృత కార్యక్రమానికి తగిన ఆధారం. [4] సమర్పణలు మరియు బ్రిటిష్ ప్రభుత్వం ఈ అవసరానికి సంబంధించి ఏదైనా నిర్ణయాలు తీసుకునే మధ్య సుదీర్ఘ విరామం ఉంది. [5] దేశీయంగా అభివృద్ధి చెందిన రూపకల్పనకు అనుకూలంగా ఉండటానికి బ్రిటిష్ విమాన పరిశ్రమలో గణనీయమైన ఒత్తిడి ఉందని వుడ్ గమనించాడు, ఇది అటువంటి ఏర్పాట్ల అన్వేషణలు ఉన్నప్పటికీ అమెరికన్లతో సహకార కార్యక్రమాన్ని ఎంచుకోకుండా ప్రభుత్వాన్ని నిరాకరించింది. [5] అవసరం యొక్క రెండవ సంచిక నాలుగు విక్షేపం చెందిన థ్రస్ట్ ఇంజిన్ల ఉనికిని పిలుపునిచ్చింది, ఇవి రెక్కల క్రింద ఉంచిన అనేక లిఫ్ట్ ఇంజిన్లచే సముచితంగా పెంచబడతాయి, విమానం ఆచరణీయ నిలువు టేకాఫ్ మరియు ల్యాండింగ్ (VTOL) సామర్థ్యాన్ని సాధించడానికి అనుమతిస్తుంది. ప్రతిస్పందనగా, ఆర్మ్‌స్ట్రాంగ్ విట్‌వర్త్ ఈ కొత్త అవసరానికి అనుగుణంగా వారి AW.681 ప్రతిపాదన యొక్క బహుళ పునర్విమర్శలను జారీ చేశారు; ఈ సవరించిన సమర్పణలు వెక్టర్ థ్రస్ట్ నాజిల్స్ మరియు సరిహద్దు లేయర్ కంట్రోల్ (BLC) రెండింటినీ ఇతర లక్షణాలలో కలిగి ఉన్నాయి; రోల్స్ రాయిస్ పెగసాస్ ఇంజిన్‌ను స్వీకరించడానికి చాలా ఆసక్తి కూడా ఉంది. [6] ఆర్మ్‌స్ట్రాంగ్ విట్‌వర్త్ అప్పటికే ఈ సమయంలో ఎంపిక కోసం ఫ్రంట్ రన్నర్‌గా ఉద్భవించిందని కలప గమనికలు ఉన్నప్పటికీ, అవసరమైన మార్పుకు అనుగుణంగా BAC వారి డిజైన్లను సవరించాడు. [6] సమర్పణల యొక్క పోటీ మూల్యాంకనం తరువాత, AW.681 ప్రతిపాదన మరింత అభివృద్ధి కోసం ఎంపిక చేయబడింది. [7] 5 మార్చి 1962 న, విమానయాన మంత్రి జూలియన్ అమెరీ, HS.681 కోసం UK ప్రభుత్వం వెళ్ళడానికి అధికారం ఇచ్చిందని మరియు ఒక వివరణాత్మక ప్రాజెక్ట్ అధ్యయనానికి అదనంగా, విమానం యొక్క నమూనాను ప్రదర్శిస్తుందని ప్రకటించారు 1966 లో కొంతకాలం దాని తొలి ఫ్లైట్. [6] ఈ సమయంలో, మొత్తం 50 విమానాలను ఆదేశిస్తారని was హించబడింది. ఇంకా, ఉత్తర ఐర్లాండ్‌లోని బెల్ఫాస్ట్‌లోని షార్ట్ బ్రదర్స్ కు ఉత్పత్తి పనులలో 20 శాతం ఉప-కాంట్రాక్ట్ చేయడానికి ఏర్పాట్లు జరిగాయి. [6] 1964 లో, లేబర్ పార్టీ ఆధిపత్యం వహించిన కొత్త ప్రభుత్వం ఏర్పడిన తరువాత, కొనసాగుతున్న పెద్ద సైనిక కార్యక్రమాలన్నింటినీ సమీక్ష ప్రకటించారు. ఫిబ్రవరి 1965 లో, HS.681 కార్యక్రమాన్ని రద్దు చేయడం ప్రభుత్వం ప్రకటించింది; దాని స్థానంలో, ఇది RAF యొక్క అవసరాలను తీర్చడానికి అమెరికన్ నిర్మించిన లాక్‌హీడ్ హెర్క్యులస్‌ను సేకరిస్తుంది. [8] ఆర్డర్ రద్దుకు ప్రతిస్పందనగా, ఆర్మ్‌స్ట్రాంగ్ విట్‌వర్త్ చివరి నిమిషంలో ప్రయత్నాన్ని కొనసాగించాడు, Hs.681 యొక్క నాన్-స్టోల్ వెర్షన్ అభివృద్ధిని ప్రోత్సహిస్తూ, Hs.802 ను నియమించారు. తక్కువ ఖర్చులను సాధించడానికి, ఈ ప్రతిపాదన HS.801 నిమ్రోడ్ మారిటైమ్ పెట్రోల్ విమానంలో ఉపయోగించిన అదే రెక్కలు మరియు ఇంజిన్లు రెండింటినీ అవలంబిస్తుంది. [9] [10] పున es రూపకల్పన, చౌకగా ఉన్నప్పటికీ, రకం యొక్క STOL సామర్థ్యాల త్యాగం వద్ద ఉందని వుడ్ పేర్కొంది. [10] లాబీయింగ్ ఉన్నప్పటికీ, HS.802 ఎటువంటి కట్టుబాట్లను పొందడంలో విఫలమైంది, మరింత అభివృద్ధిని సాధ్యం కాదు; దీని ప్రకారం, ఆర్మ్‌స్ట్రాంగ్ విట్‌వర్త్ ఈ ప్రాజెక్టును పూర్తిగా నిలిపివేసాడు. రద్దు యొక్క పర్యవసానంగా, కోవెంట్రీలోని ఆర్మ్‌స్ట్రాంగ్ విట్‌వర్త్ ఫ్యాక్టరీ మూసివేయబడింది, ఫలితంగా 5,000 ఉద్యోగాలు కోల్పోయాయి. [11] కలప కార్యక్రమాన్ని మరియు దాని రద్దును విమర్శించింది, విమాన సామర్థ్యాల పరిమితిని పెంచిన RAF యొక్క మితిమీరిన ప్రతిష్టాత్మక అవసరాలకు కొంత బాధ్యత కారణమని, అలాగే ఆ అవసరాలను పరిష్కరించడంలో వైఫల్యం. [12] దాని ప్రాథమిక కాన్ఫిగరేషన్‌లో, AW.681 అనేది వృత్తాకార క్రాస్-సెక్షన్ ఫ్యూజ్‌లేజ్‌తో మోనోప్లేన్ వెనుక ఫ్యూజ్‌లేజ్ పెరిగింది, ఇది గణనీయమైన క్లామ్‌షెల్ లోడింగ్ తలుపులు మరియు ర్యాంప్ రెండింటినీ కలిగి ఉంది; మరింత ఎగ్రెస్ అనేక సైడ్-మౌంటెడ్ ఫోర్-అండ్-అటాక్ క్యాబిన్ తలుపుల ద్వారా అందించబడింది. [6] RAF కోసం ప్రతిపాదించిన కాన్ఫిగరేషన్‌లో, AW.681 గరిష్టంగా 60 పారాట్రూప్‌ల లోడ్‌ను ఉంచగలిగింది. ముడుచుకునే ప్రధాన అండర్ క్యారేజ్ ఫ్యూజ్‌లేజ్ యొక్క దిగువ వైపులా పెద్ద ఉబ్బెత్తులలో ఉంచబడింది. [13] AW.681 నాలుగు రోల్స్ రాయిస్ Rb.142 మెడ్వే టర్బోఫాన్ ఇంజిన్ల ఏర్పాటు ద్వారా శక్తిని పొందాలి; వీటిని రెక్కల క్రింద ఉన్న పైలాన్లపై అమర్చిన వెక్టర్ థ్రస్ట్ నాజిల్స్ శ్రేణితో కలిపి ఉండేది. పవర్‌ప్లాంట్ యొక్క ఎంపిక ఇంజిన్ తయారీదారులు రోల్స్ రాయిస్ మరియు బ్రిస్టల్-సిడ్లీల మధ్య గణనీయమైన పోరాటానికి లోబడి ఉంటుంది. అంతిమంగా, ఆర్మ్‌స్ట్రాంగ్ విట్‌వర్త్ మెడ్వే యొక్క RB.174-11 మోడల్‌ను ఎంచుకున్నాడు, ఇది గరిష్టంగా 13,800 ఎల్బిని ఉత్పత్తి చేస్తుందని అంచనా వేయబడింది, అయినప్పటికీ రోల్స్ రాయిస్ ప్రకారం మరింత శక్తివంతమైన నమూనాలు 20,000 ఎల్బి చుట్టూ సాధిస్తాయి. [14] మెరుగైన STOL/VTOL పనితీరు కోసం, ఇంజిన్ల చుట్టూ డిఫ్లెక్టర్లు వ్యవస్థాపించబడాలి. [15] రూపకల్పన చేసినట్లుగా, AW.681 సరిహద్దు లేయర్ కంట్రోల్ (BLC) ను కలిగి ఉంది, ఇది రెక్క యొక్క ప్రముఖ అంచులపై అమర్చిన ఎగిరిన ఫ్లాప్‌లను ఉపయోగించింది; ఐలెరాన్లు, ఫ్లాప్స్ మరియు స్లాట్లు అన్నీ ఎగిరిన గాలిని ఉపయోగించి నిర్వహించబడతాయి. [6] BLC మరియు థ్రస్ట్ వెక్టరింగ్ కలయిక AW.681 ను అధిక స్థాయి STOL పనితీరుతో అందించేది, దాని మెడ్వే ఇంజిన్లను ఉపయోగించి ప్రత్యేకంగా సాధించవచ్చు. మరింత పనితీరు లాభాలను సాధించడానికి, వాటర్ ఇంజెక్షన్ మరియు రీహీట్ రెండింటి వాడకం ప్రతిపాదిత ఎంపికలు. [6] AW.681 యొక్క ఒక ప్రతిపాదిత వేరియంట్ VTOL పనితీరును కలిగి ఉంటుంది, అయినప్పటికీ దీనిని సాధించడానికి విస్తృతమైన మార్పులు అవసరం. ఒక కాన్ఫిగరేషన్‌లో, ఇది అదనంగా పద్దెనిమిది 6,000 పౌండ్ల-ఫోర్స్ (27,000 ఎన్) RB.162-64 లిఫ్ట్ ఇంజన్లతో పాటు దాని నాలుగు మెడ్వే ఇంజిన్‌లకు అదనంగా పనిచేస్తుంది. [6] ప్రత్యామ్నాయంగా, మెడ్వే ఇంజన్లను నాలుగు బ్రిస్టల్ సిడ్లీ పెగసాస్ డక్టెడ్-ఫ్లో టర్బోఫాన్ ఇంజన్లు భర్తీ చేయగలిగాయి, హారియర్ జంప్ జెట్ మీద ఉపయోగించిన అదే విద్యుత్ ప్లాంట్. ఉపయోగం కోసం అంచనా వేసిన పెగసాస్ యొక్క నిర్దిష్ట సంస్కరణ 5 లేదా 6, ఇది సుమారు 18,000 పౌండ్ల-ఫోర్స్ (80,000 N) వద్ద రేట్ చేయబడుతుంది. [16] రెండు విధానాలు వాస్తవిక VTOL సామర్థ్యాన్ని పొందగల సామర్థ్యాన్ని కలిగి ఉన్నాయని ప్రతిపాదించబడ్డాయి. 1913 నుండి ఆర్మ్‌స్ట్రాంగ్ విట్‌వర్త్ విమానం నుండి డేటా [17] సాధారణ లక్షణాలు పెర్ఫార్మెన్సియాబోవ్ 25,000 అడుగుల (7,600 మీ) పోల్చదగిన పాత్ర, కాన్ఫిగరేషన్ మరియు యుగం సంబంధిత జాబితాల విమానం</v>
      </c>
      <c r="E108" s="1" t="s">
        <v>2153</v>
      </c>
      <c r="F108" s="1" t="str">
        <f>IFERROR(__xludf.DUMMYFUNCTION("GOOGLETRANSLATE(E:E, ""en"", ""te"")"),"STOL సైనిక రవాణాను అంచనా వేసింది")</f>
        <v>STOL సైనిక రవాణాను అంచనా వేసింది</v>
      </c>
      <c r="G108" s="1" t="s">
        <v>1341</v>
      </c>
      <c r="H108" s="1" t="str">
        <f>IFERROR(__xludf.DUMMYFUNCTION("GOOGLETRANSLATE(G:G, ""en"", ""te"")"),"హాకర్ సిడ్లీ")</f>
        <v>హాకర్ సిడ్లీ</v>
      </c>
      <c r="I108" s="1" t="s">
        <v>1342</v>
      </c>
      <c r="R108" s="1" t="s">
        <v>2154</v>
      </c>
      <c r="S108" s="1" t="s">
        <v>2155</v>
      </c>
      <c r="T108" s="1" t="s">
        <v>2156</v>
      </c>
      <c r="U108" s="1" t="s">
        <v>2157</v>
      </c>
      <c r="W108" s="1" t="s">
        <v>2158</v>
      </c>
      <c r="X108" s="1" t="s">
        <v>2159</v>
      </c>
      <c r="Y108" s="1" t="s">
        <v>2160</v>
      </c>
      <c r="Z108" s="1" t="s">
        <v>2161</v>
      </c>
      <c r="AB108" s="1" t="s">
        <v>2162</v>
      </c>
      <c r="AC108" s="1" t="s">
        <v>2163</v>
      </c>
      <c r="AD108" s="1" t="s">
        <v>157</v>
      </c>
      <c r="AE108" s="1" t="s">
        <v>158</v>
      </c>
      <c r="AR108" s="1" t="s">
        <v>1345</v>
      </c>
      <c r="AY108" s="1" t="s">
        <v>2164</v>
      </c>
      <c r="BS108" s="1" t="s">
        <v>2165</v>
      </c>
    </row>
    <row r="109">
      <c r="A109" s="1" t="s">
        <v>2166</v>
      </c>
      <c r="B109" s="1" t="str">
        <f>IFERROR(__xludf.DUMMYFUNCTION("GOOGLETRANSLATE(A:A, ""en"", ""te"")"),"కాంప్ ఎయిర్ 12")</f>
        <v>కాంప్ ఎయిర్ 12</v>
      </c>
      <c r="C109" s="1" t="s">
        <v>2167</v>
      </c>
      <c r="D109" s="1" t="str">
        <f>IFERROR(__xludf.DUMMYFUNCTION("GOOGLETRANSLATE(C:C, ""en"", ""te"")"),"కాంప్ ఎయిర్ CA12 టర్బోప్రాప్-శక్తితో పనిచేసే సివిల్ యుటిలిటీ విమానం, ఇది ప్రస్తుతం అభివృద్ధిలో ఉంది. కాంప్ ఎయిర్ ధృవీకరణను కోరుతోంది. ఇది ట్రైసైకిల్ అండర్ క్యారేజీతో సాంప్రదాయిక, తక్కువ-వింగ్ మోనోప్లేన్‌గా కాన్ఫిగర్ చేయబడింది. మొదటి ఫ్లైట్ ఏప్రిల్ 14, 200"&amp;"7 న జరిగింది. సాధారణ లక్షణాల పనితీరు ఏవియానిక్స్ సెబాస్టియన్ కమ్యూనికేషన్ / ఆప్ టెక్నాలజీస్ సంబంధిత అభివృద్ధి 2000 ల విమానంలో ఈ వ్యాసం ఒక స్టబ్. వికీపీడియా విస్తరించడం ద్వారా మీరు సహాయపడవచ్చు.")</f>
        <v>కాంప్ ఎయిర్ CA12 టర్బోప్రాప్-శక్తితో పనిచేసే సివిల్ యుటిలిటీ విమానం, ఇది ప్రస్తుతం అభివృద్ధిలో ఉంది. కాంప్ ఎయిర్ ధృవీకరణను కోరుతోంది. ఇది ట్రైసైకిల్ అండర్ క్యారేజీతో సాంప్రదాయిక, తక్కువ-వింగ్ మోనోప్లేన్‌గా కాన్ఫిగర్ చేయబడింది. మొదటి ఫ్లైట్ ఏప్రిల్ 14, 2007 న జరిగింది. సాధారణ లక్షణాల పనితీరు ఏవియానిక్స్ సెబాస్టియన్ కమ్యూనికేషన్ / ఆప్ టెక్నాలజీస్ సంబంధిత అభివృద్ధి 2000 ల విమానంలో ఈ వ్యాసం ఒక స్టబ్. వికీపీడియా విస్తరించడం ద్వారా మీరు సహాయపడవచ్చు.</v>
      </c>
      <c r="E109" s="1" t="s">
        <v>860</v>
      </c>
      <c r="F109" s="1" t="str">
        <f>IFERROR(__xludf.DUMMYFUNCTION("GOOGLETRANSLATE(E:E, ""en"", ""te"")"),"సివిల్ యుటిలిటీ విమానం")</f>
        <v>సివిల్ యుటిలిటీ విమానం</v>
      </c>
      <c r="G109" s="1" t="s">
        <v>2168</v>
      </c>
      <c r="H109" s="1" t="str">
        <f>IFERROR(__xludf.DUMMYFUNCTION("GOOGLETRANSLATE(G:G, ""en"", ""te"")"),"కాంప్ ఎయిర్")</f>
        <v>కాంప్ ఎయిర్</v>
      </c>
      <c r="I109" s="1" t="s">
        <v>2169</v>
      </c>
      <c r="Q109" s="1">
        <v>1.0</v>
      </c>
      <c r="R109" s="1" t="s">
        <v>2170</v>
      </c>
      <c r="S109" s="1" t="s">
        <v>1223</v>
      </c>
      <c r="U109" s="1" t="s">
        <v>2171</v>
      </c>
      <c r="V109" s="1" t="s">
        <v>2172</v>
      </c>
      <c r="X109" s="1" t="s">
        <v>2173</v>
      </c>
      <c r="Z109" s="1" t="s">
        <v>2174</v>
      </c>
      <c r="AJ109" s="1" t="s">
        <v>2175</v>
      </c>
      <c r="AL109" s="1" t="s">
        <v>2176</v>
      </c>
      <c r="AN109" s="1" t="s">
        <v>397</v>
      </c>
      <c r="AS109" s="1" t="s">
        <v>2177</v>
      </c>
      <c r="AY109" s="1" t="s">
        <v>2178</v>
      </c>
      <c r="BF109" s="1" t="s">
        <v>2179</v>
      </c>
      <c r="BT109" s="2" t="s">
        <v>767</v>
      </c>
      <c r="CF109" s="1" t="s">
        <v>2180</v>
      </c>
    </row>
    <row r="110">
      <c r="A110" s="1" t="s">
        <v>2181</v>
      </c>
      <c r="B110" s="1" t="str">
        <f>IFERROR(__xludf.DUMMYFUNCTION("GOOGLETRANSLATE(A:A, ""en"", ""te"")"),"కోల్బ్ కోల్బ్రా")</f>
        <v>కోల్బ్ కోల్బ్రా</v>
      </c>
      <c r="C110" s="1" t="s">
        <v>2182</v>
      </c>
      <c r="D110" s="1" t="str">
        <f>IFERROR(__xludf.DUMMYFUNCTION("GOOGLETRANSLATE(C:C, ""en"", ""te"")"),"కోల్బ్ కోల్బ్రా మరియు కింగ్ కోల్బ్రా అమెరికన్ టెన్డం రెండు సీటర్లు, హై వింగ్, స్ట్రట్-బ్రేస్డ్, పషర్ కాన్ఫిగరేషన్, సాంప్రదాయ ల్యాండింగ్ గేర్-అమర్చిన అల్ట్రాలైట్ విమానాలు, వీటిని కిట్ రూపంలో లండన్ యొక్క న్యూ కోల్బ్ ఎయిర్క్రాఫ్ట్, కెంటుకీ కోసం ఉత్పత్తి చేస్"&amp;"తారు నిర్మాణం. [1] [2] [3] [4] కోల్బ్రా డ్యూయల్ కంట్రోల్, అల్ట్రాలైట్ ట్రైనర్‌గా ఉద్దేశించబడింది మరియు ఫైర్‌ఫ్లై ఫ్యూజ్‌లేజ్ యొక్క ముందు భాగంలో స్లింగ్‌షాట్ యొక్క వెనుక ఫ్యూజ్‌లేజ్ కేజ్‌తో కలపడం ద్వారా సృష్టించబడింది. పైలట్ పాదాలకు ఎక్కువ గదిని అనుమతించడా"&amp;"నికి ముందు ఫ్యూజ్‌లేజ్ 10.5 (27 సెం.మీ) లో విస్తరించబడింది. రాజు కోల్బ్రాకు విస్తృత ఫ్యూజ్‌లేజ్ ఫ్రంట్ ఉంది, మార్క్ III మాదిరిగానే ఉంటుంది, అయితే కోల్‌బ్రాకు కోణీయ ముక్కు ఉంది. [4] కోల్బ్రా యొక్క ఫ్యాక్టరీ స్టాండర్డ్ ఇంజిన్ 64 హెచ్‌పి (48 కిలోవాట్ ప్రయోగా"&amp;"త్మక - te త్సాహిక -నిర్మిత వర్గంలో. కింగ్ కోల్బ్రా యొక్క ప్రామాణిక ఇంజిన్ జాబిరు 2200. [1] [2] [3] [4] రెండు విమానాలు వెల్డెడ్ 4130 స్టీల్ గొట్టాల యొక్క ఫార్వర్డ్ ఫ్యూజ్‌లేజ్ కలిగి ఉంటాయి, ఇవి అల్యూమినియం టెయిల్‌బూమ్‌తో జతచేయబడతాయి. క్షితిజ సమాంతర స్టెబిల"&amp;"ైజర్, టెయిల్ ఫిన్ మరియు రెక్కలు కూడా రివర్టెడ్ అల్యూమినియం గొట్టాలతో నిర్మించబడ్డాయి మరియు పూర్తి-స్పాన్ ఫ్లాపెరాన్లను కలిగి ఉంటాయి. అన్ని ఎగిరే ఉపరితలాలు డోప్డ్ ఎయిర్క్రాఫ్ట్ ఫాబ్రిక్‌లో కప్పబడి ఉంటాయి. రెక్కలు మరియు క్షితిజ సమాంతర తోక నిల్వ మరియు భూ రవా"&amp;"ణా కోసం త్వరగా మడత. ల్యాండింగ్ గేర్ ప్రధాన గేర్ కోసం పుట్టుకొచ్చే గొట్టాలు, స్టీరబుల్ మొలకెత్తిన టెయిల్‌వీల్‌తో. [1] [2] [3] [4] కిట్‌ప్లాన్లు మరియు బెథియా నుండి డేటా [1] [2] [3] [4] సాధారణ లక్షణాలు పనితీరు ఏవియానిక్స్ పోల్చదగిన పాత్ర, కాన్ఫిగరేషన్ మరియు "&amp;"యుగం యొక్క విమానం")</f>
        <v>కోల్బ్ కోల్బ్రా మరియు కింగ్ కోల్బ్రా అమెరికన్ టెన్డం రెండు సీటర్లు, హై వింగ్, స్ట్రట్-బ్రేస్డ్, పషర్ కాన్ఫిగరేషన్, సాంప్రదాయ ల్యాండింగ్ గేర్-అమర్చిన అల్ట్రాలైట్ విమానాలు, వీటిని కిట్ రూపంలో లండన్ యొక్క న్యూ కోల్బ్ ఎయిర్క్రాఫ్ట్, కెంటుకీ కోసం ఉత్పత్తి చేస్తారు నిర్మాణం. [1] [2] [3] [4] కోల్బ్రా డ్యూయల్ కంట్రోల్, అల్ట్రాలైట్ ట్రైనర్‌గా ఉద్దేశించబడింది మరియు ఫైర్‌ఫ్లై ఫ్యూజ్‌లేజ్ యొక్క ముందు భాగంలో స్లింగ్‌షాట్ యొక్క వెనుక ఫ్యూజ్‌లేజ్ కేజ్‌తో కలపడం ద్వారా సృష్టించబడింది. పైలట్ పాదాలకు ఎక్కువ గదిని అనుమతించడానికి ముందు ఫ్యూజ్‌లేజ్ 10.5 (27 సెం.మీ) లో విస్తరించబడింది. రాజు కోల్బ్రాకు విస్తృత ఫ్యూజ్‌లేజ్ ఫ్రంట్ ఉంది, మార్క్ III మాదిరిగానే ఉంటుంది, అయితే కోల్‌బ్రాకు కోణీయ ముక్కు ఉంది. [4] కోల్బ్రా యొక్క ఫ్యాక్టరీ స్టాండర్డ్ ఇంజిన్ 64 హెచ్‌పి (48 కిలోవాట్ ప్రయోగాత్మక - te త్సాహిక -నిర్మిత వర్గంలో. కింగ్ కోల్బ్రా యొక్క ప్రామాణిక ఇంజిన్ జాబిరు 2200. [1] [2] [3] [4] రెండు విమానాలు వెల్డెడ్ 4130 స్టీల్ గొట్టాల యొక్క ఫార్వర్డ్ ఫ్యూజ్‌లేజ్ కలిగి ఉంటాయి, ఇవి అల్యూమినియం టెయిల్‌బూమ్‌తో జతచేయబడతాయి. క్షితిజ సమాంతర స్టెబిలైజర్, టెయిల్ ఫిన్ మరియు రెక్కలు కూడా రివర్టెడ్ అల్యూమినియం గొట్టాలతో నిర్మించబడ్డాయి మరియు పూర్తి-స్పాన్ ఫ్లాపెరాన్లను కలిగి ఉంటాయి. అన్ని ఎగిరే ఉపరితలాలు డోప్డ్ ఎయిర్క్రాఫ్ట్ ఫాబ్రిక్‌లో కప్పబడి ఉంటాయి. రెక్కలు మరియు క్షితిజ సమాంతర తోక నిల్వ మరియు భూ రవాణా కోసం త్వరగా మడత. ల్యాండింగ్ గేర్ ప్రధాన గేర్ కోసం పుట్టుకొచ్చే గొట్టాలు, స్టీరబుల్ మొలకెత్తిన టెయిల్‌వీల్‌తో. [1] [2] [3] [4] కిట్‌ప్లాన్లు మరియు బెథియా నుండి డేటా [1] [2] [3] [4] సాధారణ లక్షణాలు పనితీరు ఏవియానిక్స్ పోల్చదగిన పాత్ర, కాన్ఫిగరేషన్ మరియు యుగం యొక్క విమానం</v>
      </c>
      <c r="E110" s="1" t="s">
        <v>1993</v>
      </c>
      <c r="F110" s="1" t="str">
        <f>IFERROR(__xludf.DUMMYFUNCTION("GOOGLETRANSLATE(E:E, ""en"", ""te"")"),"అల్ట్రాలైట్ విమానం")</f>
        <v>అల్ట్రాలైట్ విమానం</v>
      </c>
      <c r="G110" s="1" t="s">
        <v>2183</v>
      </c>
      <c r="H110" s="1" t="str">
        <f>IFERROR(__xludf.DUMMYFUNCTION("GOOGLETRANSLATE(G:G, ""en"", ""te"")"),"కొత్త కోల్బ్ విమానం")</f>
        <v>కొత్త కోల్బ్ విమానం</v>
      </c>
      <c r="I110" s="1" t="s">
        <v>2184</v>
      </c>
      <c r="M110" s="1">
        <v>2000.0</v>
      </c>
      <c r="N110" s="1">
        <v>2000.0</v>
      </c>
      <c r="O110" s="1" t="s">
        <v>2185</v>
      </c>
      <c r="P110" s="1" t="s">
        <v>1004</v>
      </c>
      <c r="Q110" s="1" t="s">
        <v>217</v>
      </c>
      <c r="R110" s="1" t="s">
        <v>2186</v>
      </c>
      <c r="S110" s="1" t="s">
        <v>2187</v>
      </c>
      <c r="T110" s="1" t="s">
        <v>2188</v>
      </c>
      <c r="U110" s="1" t="s">
        <v>2189</v>
      </c>
      <c r="V110" s="1" t="s">
        <v>2190</v>
      </c>
      <c r="W110" s="1" t="s">
        <v>1276</v>
      </c>
      <c r="X110" s="1" t="s">
        <v>2191</v>
      </c>
      <c r="Y110" s="1" t="s">
        <v>763</v>
      </c>
      <c r="Z110" s="1" t="s">
        <v>2192</v>
      </c>
      <c r="AC110" s="1" t="s">
        <v>265</v>
      </c>
      <c r="AF110" s="1" t="s">
        <v>2193</v>
      </c>
      <c r="AG110" s="1" t="s">
        <v>2194</v>
      </c>
      <c r="AL110" s="1" t="s">
        <v>2195</v>
      </c>
      <c r="AN110" s="1" t="s">
        <v>397</v>
      </c>
      <c r="AS110" s="1" t="s">
        <v>2196</v>
      </c>
      <c r="AY110" s="1" t="s">
        <v>764</v>
      </c>
      <c r="BB110" s="1" t="s">
        <v>2197</v>
      </c>
      <c r="BS110" s="1" t="s">
        <v>2012</v>
      </c>
      <c r="BT110" s="2" t="s">
        <v>767</v>
      </c>
      <c r="CB110" s="1" t="s">
        <v>2198</v>
      </c>
      <c r="CF110" s="1" t="s">
        <v>1770</v>
      </c>
      <c r="CH110" s="1" t="s">
        <v>769</v>
      </c>
    </row>
    <row r="111">
      <c r="A111" s="1" t="s">
        <v>2199</v>
      </c>
      <c r="B111" s="1" t="str">
        <f>IFERROR(__xludf.DUMMYFUNCTION("GOOGLETRANSLATE(A:A, ""en"", ""te"")"),"కైజర్-ఫ్లీట్వింగ్స్ A-39")</f>
        <v>కైజర్-ఫ్లీట్వింగ్స్ A-39</v>
      </c>
      <c r="C111" s="1" t="s">
        <v>2200</v>
      </c>
      <c r="D111" s="1" t="str">
        <f>IFERROR(__xludf.DUMMYFUNCTION("GOOGLETRANSLATE(C:C, ""en"", ""te"")"),"కైజర్-ఫ్లీట్వింగ్స్ A-39 అనేది 1942-1943 కాలంలో కైజర్-ఫ్లీట్వింగ్స్ చేత ఒక ప్రాజెక్ట్, ఒకే ప్రాట్ &amp; విట్నీ R-2800 రేడియల్ ఇంజిన్ ద్వారా నడిచే దాడి విమానాల కోసం. ఇది నాలుగు .50 క్యాలిబర్ మెషిన్ గన్స్ మరియు రెండు 37 మిమీ ఫిరంగులతో పాటు 3,000 పౌండ్ల (1,400 క"&amp;"ిలోల) బాంబులతో పాటు సాయుధమైంది. [1] ఏదైనా ప్రోటోటైప్‌లు నిర్మించబడటానికి ముందే A-39 రద్దు చేయబడింది. [1] జాన్సన్ 2012 నుండి వచ్చిన డేటా [1] పోల్చదగిన పాత్ర, కాన్ఫిగరేషన్ మరియు ERA యొక్క సాధారణ లక్షణాల ఆయుధ విమానం 1940 ల విమానంలో ఈ కథనాన్ని జాబితా చేస్తుంద"&amp;"ి. వికీపీడియా విస్తరించడం ద్వారా మీరు సహాయపడవచ్చు.")</f>
        <v>కైజర్-ఫ్లీట్వింగ్స్ A-39 అనేది 1942-1943 కాలంలో కైజర్-ఫ్లీట్వింగ్స్ చేత ఒక ప్రాజెక్ట్, ఒకే ప్రాట్ &amp; విట్నీ R-2800 రేడియల్ ఇంజిన్ ద్వారా నడిచే దాడి విమానాల కోసం. ఇది నాలుగు .50 క్యాలిబర్ మెషిన్ గన్స్ మరియు రెండు 37 మిమీ ఫిరంగులతో పాటు 3,000 పౌండ్ల (1,400 కిలోల) బాంబులతో పాటు సాయుధమైంది. [1] ఏదైనా ప్రోటోటైప్‌లు నిర్మించబడటానికి ముందే A-39 రద్దు చేయబడింది. [1] జాన్సన్ 2012 నుండి వచ్చిన డేటా [1] పోల్చదగిన పాత్ర, కాన్ఫిగరేషన్ మరియు ERA యొక్క సాధారణ లక్షణాల ఆయుధ విమానం 1940 ల విమానంలో ఈ కథనాన్ని జాబితా చేస్తుంది. వికీపీడియా విస్తరించడం ద్వారా మీరు సహాయపడవచ్చు.</v>
      </c>
      <c r="E111" s="1" t="s">
        <v>2201</v>
      </c>
      <c r="F111" s="1" t="str">
        <f>IFERROR(__xludf.DUMMYFUNCTION("GOOGLETRANSLATE(E:E, ""en"", ""te"")"),"గ్రౌండ్-అటాక్ విమానం")</f>
        <v>గ్రౌండ్-అటాక్ విమానం</v>
      </c>
      <c r="G111" s="1" t="s">
        <v>2202</v>
      </c>
      <c r="H111" s="1" t="str">
        <f>IFERROR(__xludf.DUMMYFUNCTION("GOOGLETRANSLATE(G:G, ""en"", ""te"")"),"కైజర్-ఫ్లీట్వింగ్స్")</f>
        <v>కైజర్-ఫ్లీట్వింగ్స్</v>
      </c>
      <c r="I111" s="2" t="s">
        <v>2203</v>
      </c>
      <c r="O111" s="1">
        <v>0.0</v>
      </c>
      <c r="Q111" s="1" t="s">
        <v>217</v>
      </c>
      <c r="R111" s="1" t="s">
        <v>2204</v>
      </c>
      <c r="S111" s="1" t="s">
        <v>2205</v>
      </c>
      <c r="X111" s="1" t="s">
        <v>2206</v>
      </c>
      <c r="AD111" s="1" t="s">
        <v>301</v>
      </c>
      <c r="AE111" s="1" t="s">
        <v>302</v>
      </c>
      <c r="AJ111" s="1" t="s">
        <v>2207</v>
      </c>
      <c r="AN111" s="1" t="s">
        <v>397</v>
      </c>
      <c r="BT111" s="2" t="s">
        <v>767</v>
      </c>
    </row>
    <row r="112">
      <c r="A112" s="1" t="s">
        <v>2208</v>
      </c>
      <c r="B112" s="1" t="str">
        <f>IFERROR(__xludf.DUMMYFUNCTION("GOOGLETRANSLATE(A:A, ""en"", ""te"")"),"హఫ్-డాలాండ్ TA-2")</f>
        <v>హఫ్-డాలాండ్ TA-2</v>
      </c>
      <c r="C112" s="1" t="s">
        <v>2209</v>
      </c>
      <c r="D112" s="1" t="str">
        <f>IFERROR(__xludf.DUMMYFUNCTION("GOOGLETRANSLATE(C:C, ""en"", ""te"")"),"హఫ్-డాలాండ్ టిఎ -2 1920 ల ప్రారంభంలో అమెరికా ఆర్మీ ఎయిర్ సర్వీస్ కోసం హఫ్-డాలాండ్ ఏరో కార్పొరేషన్ రూపొందించిన ఒక అమెరికన్ బిప్‌లేన్ ట్రైనర్. TA-2 అనేది 140 HP (100 kW) ABC కందిరీగ రేడియల్ ఇంజిన్‌తో హఫ్-డాలాండ్ HD.4 బ్రిడ్జేట్ యొక్క అభివృద్ధి. మెక్‌కూక్ ఫీ"&amp;"ల్డ్‌లో మూల్యాంకనం కోసం మూడు ప్రోటోటైప్‌లు (ఒకటి స్టాటిక్ పరీక్షలకు మరియు రెండు ఫ్లైయర్‌లకు) ఆదేశించబడ్డాయి. రెండు ఎగిరే ఉదాహరణలు తరువాత తిరిగి రూపొందించిన ఫ్యూజ్‌లేజ్, సమతుల్య చుక్కాని, చిన్న రెక్కలు మరియు 90 హెచ్‌పి (67 కిలోవాట్) కర్టిస్ ఎద్దు -5 ఇంజిన్"&amp;"‌తో పునర్నిర్మించబడ్డాయి. ఒక విమానం తరువాత లారెన్స్ J-1 రేడియల్ ఇంజిన్‌తో తిరిగి ఇంజిన్ చేయబడింది. TA-2 ను 200 HP (150 kW) లారెన్స్ J-1 ఇంజిన్‌తో తిరిగి రూపొందించారు మరియు హఫ్-డాలాండ్‌ను AT-6 AT-6 ను తిరిగి నియమించారు, ఒక నమూనా మాత్రమే నిర్మించబడింది. అమె"&amp;"రికన్ విమానాల నుండి డేటా: హఫ్-డాలాండ్ [1] సాధారణ లక్షణాలు")</f>
        <v>హఫ్-డాలాండ్ టిఎ -2 1920 ల ప్రారంభంలో అమెరికా ఆర్మీ ఎయిర్ సర్వీస్ కోసం హఫ్-డాలాండ్ ఏరో కార్పొరేషన్ రూపొందించిన ఒక అమెరికన్ బిప్‌లేన్ ట్రైనర్. TA-2 అనేది 140 HP (100 kW) ABC కందిరీగ రేడియల్ ఇంజిన్‌తో హఫ్-డాలాండ్ HD.4 బ్రిడ్జేట్ యొక్క అభివృద్ధి. మెక్‌కూక్ ఫీల్డ్‌లో మూల్యాంకనం కోసం మూడు ప్రోటోటైప్‌లు (ఒకటి స్టాటిక్ పరీక్షలకు మరియు రెండు ఫ్లైయర్‌లకు) ఆదేశించబడ్డాయి. రెండు ఎగిరే ఉదాహరణలు తరువాత తిరిగి రూపొందించిన ఫ్యూజ్‌లేజ్, సమతుల్య చుక్కాని, చిన్న రెక్కలు మరియు 90 హెచ్‌పి (67 కిలోవాట్) కర్టిస్ ఎద్దు -5 ఇంజిన్‌తో పునర్నిర్మించబడ్డాయి. ఒక విమానం తరువాత లారెన్స్ J-1 రేడియల్ ఇంజిన్‌తో తిరిగి ఇంజిన్ చేయబడింది. TA-2 ను 200 HP (150 kW) లారెన్స్ J-1 ఇంజిన్‌తో తిరిగి రూపొందించారు మరియు హఫ్-డాలాండ్‌ను AT-6 AT-6 ను తిరిగి నియమించారు, ఒక నమూనా మాత్రమే నిర్మించబడింది. అమెరికన్ విమానాల నుండి డేటా: హఫ్-డాలాండ్ [1] సాధారణ లక్షణాలు</v>
      </c>
      <c r="E112" s="1" t="s">
        <v>2210</v>
      </c>
      <c r="F112" s="1" t="str">
        <f>IFERROR(__xludf.DUMMYFUNCTION("GOOGLETRANSLATE(E:E, ""en"", ""te"")"),"శిక్షకుడు")</f>
        <v>శిక్షకుడు</v>
      </c>
      <c r="G112" s="1" t="s">
        <v>2211</v>
      </c>
      <c r="H112" s="1" t="str">
        <f>IFERROR(__xludf.DUMMYFUNCTION("GOOGLETRANSLATE(G:G, ""en"", ""te"")"),"హఫ్-డాలాండ్")</f>
        <v>హఫ్-డాలాండ్</v>
      </c>
      <c r="I112" s="2" t="s">
        <v>2212</v>
      </c>
      <c r="O112" s="1">
        <v>3.0</v>
      </c>
      <c r="P112" s="1" t="s">
        <v>2213</v>
      </c>
      <c r="Q112" s="1">
        <v>2.0</v>
      </c>
      <c r="R112" s="1" t="s">
        <v>2214</v>
      </c>
      <c r="S112" s="1" t="s">
        <v>2215</v>
      </c>
      <c r="W112" s="1" t="s">
        <v>2216</v>
      </c>
      <c r="X112" s="1" t="s">
        <v>2217</v>
      </c>
      <c r="AB112" s="1" t="s">
        <v>2218</v>
      </c>
      <c r="AD112" s="1" t="s">
        <v>2219</v>
      </c>
      <c r="AE112" s="1" t="s">
        <v>2220</v>
      </c>
      <c r="BZ112" s="1" t="s">
        <v>2221</v>
      </c>
    </row>
    <row r="113">
      <c r="A113" s="1" t="s">
        <v>2222</v>
      </c>
      <c r="B113" s="1" t="str">
        <f>IFERROR(__xludf.DUMMYFUNCTION("GOOGLETRANSLATE(A:A, ""en"", ""te"")"),"జోడెల్ డి 18")</f>
        <v>జోడెల్ డి 18</v>
      </c>
      <c r="C113" s="1" t="s">
        <v>2223</v>
      </c>
      <c r="D113" s="1" t="str">
        <f>IFERROR(__xludf.DUMMYFUNCTION("GOOGLETRANSLATE(C:C, ""en"", ""te"")"),"జోడెల్ D18 ఒక ఫ్రెంచ్ అల్ట్రాలైట్ విమానం, ఇది జోడెల్ చేత రూపొందించబడింది మరియు ఉత్పత్తి చేస్తుంది. [1] [2] [3] అసలు te త్సాహిక-నిర్మిత వర్గం D18 పెద్ద ఫ్లాప్‌లతో పాటు Fériation Aéronautique ఇంటర్నేషనల్ మైక్రోలైట్ రూల్స్‌కు అనుగుణంగా స్వీకరించబడింది మరియు "&amp;"D185 పేరు మార్చబడింది. D18 మరియు D185 రెండూ కాంటిలివర్ లో వింగ్, సైడ్-బై-సైడ్ పరివేష్టిత కాక్‌పిట్ కాన్ఫిగరేషన్‌లో రెండు సీట్లు, స్థిర సాంప్రదాయ ల్యాండింగ్ గేర్ మరియు ట్రాక్టర్ కాన్ఫిగరేషన్‌లో ఒకే ఇంజిన్ ఉన్నాయి. [1] [2] ట్రైసైకిల్ ల్యాండింగ్ గేర్-అమర్చిన"&amp;" వెర్షన్ te త్సాహిక-నిర్మిత వర్గానికి D19 మరియు మైక్రోలైట్ వర్గానికి D195 గా నియమించబడింది. [1] [2] ఈ ధారావాహికలోని అన్ని విమానాలు అన్నీ చెక్క నిర్మాణంతో తయారు చేయబడతాయి, ఇవి డోప్డ్ ఎయిర్క్రాఫ్ట్ ఫాబ్రిక్‌లో కప్పబడి ఉంటాయి. 7.50 మీ (24.6 అడుగులు) స్పాన్ వ"&amp;"ింగ్ బాహ్య వింగ్ ప్యానెల్స్‌తో పాలిహెడ్రల్ కాన్ఫిగరేషన్‌ను ఉపయోగిస్తుంది. ఉపయోగించిన ఇంజిన్లలో 85 హెచ్‌పి (63 కిలోవాట్ బేయర్ల్ నుండి డేటా [1] సాధారణ లక్షణాల పనితీరు")</f>
        <v>జోడెల్ D18 ఒక ఫ్రెంచ్ అల్ట్రాలైట్ విమానం, ఇది జోడెల్ చేత రూపొందించబడింది మరియు ఉత్పత్తి చేస్తుంది. [1] [2] [3] అసలు te త్సాహిక-నిర్మిత వర్గం D18 పెద్ద ఫ్లాప్‌లతో పాటు Fériation Aéronautique ఇంటర్నేషనల్ మైక్రోలైట్ రూల్స్‌కు అనుగుణంగా స్వీకరించబడింది మరియు D185 పేరు మార్చబడింది. D18 మరియు D185 రెండూ కాంటిలివర్ లో వింగ్, సైడ్-బై-సైడ్ పరివేష్టిత కాక్‌పిట్ కాన్ఫిగరేషన్‌లో రెండు సీట్లు, స్థిర సాంప్రదాయ ల్యాండింగ్ గేర్ మరియు ట్రాక్టర్ కాన్ఫిగరేషన్‌లో ఒకే ఇంజిన్ ఉన్నాయి. [1] [2] ట్రైసైకిల్ ల్యాండింగ్ గేర్-అమర్చిన వెర్షన్ te త్సాహిక-నిర్మిత వర్గానికి D19 మరియు మైక్రోలైట్ వర్గానికి D195 గా నియమించబడింది. [1] [2] ఈ ధారావాహికలోని అన్ని విమానాలు అన్నీ చెక్క నిర్మాణంతో తయారు చేయబడతాయి, ఇవి డోప్డ్ ఎయిర్క్రాఫ్ట్ ఫాబ్రిక్‌లో కప్పబడి ఉంటాయి. 7.50 మీ (24.6 అడుగులు) స్పాన్ వింగ్ బాహ్య వింగ్ ప్యానెల్స్‌తో పాలిహెడ్రల్ కాన్ఫిగరేషన్‌ను ఉపయోగిస్తుంది. ఉపయోగించిన ఇంజిన్లలో 85 హెచ్‌పి (63 కిలోవాట్ బేయర్ల్ నుండి డేటా [1] సాధారణ లక్షణాల పనితీరు</v>
      </c>
      <c r="E113" s="1" t="s">
        <v>1993</v>
      </c>
      <c r="F113" s="1" t="str">
        <f>IFERROR(__xludf.DUMMYFUNCTION("GOOGLETRANSLATE(E:E, ""en"", ""te"")"),"అల్ట్రాలైట్ విమానం")</f>
        <v>అల్ట్రాలైట్ విమానం</v>
      </c>
      <c r="G113" s="1" t="s">
        <v>2224</v>
      </c>
      <c r="H113" s="1" t="str">
        <f>IFERROR(__xludf.DUMMYFUNCTION("GOOGLETRANSLATE(G:G, ""en"", ""te"")"),"జోడెల్")</f>
        <v>జోడెల్</v>
      </c>
      <c r="I113" s="2" t="s">
        <v>2225</v>
      </c>
      <c r="P113" s="1" t="s">
        <v>2226</v>
      </c>
      <c r="Q113" s="1" t="s">
        <v>217</v>
      </c>
      <c r="S113" s="1" t="s">
        <v>2227</v>
      </c>
      <c r="U113" s="1" t="s">
        <v>2228</v>
      </c>
      <c r="V113" s="1" t="s">
        <v>2229</v>
      </c>
      <c r="W113" s="1" t="s">
        <v>2001</v>
      </c>
      <c r="X113" s="1" t="s">
        <v>2230</v>
      </c>
      <c r="Y113" s="1" t="s">
        <v>822</v>
      </c>
      <c r="AB113" s="1" t="s">
        <v>2231</v>
      </c>
      <c r="AC113" s="1" t="s">
        <v>265</v>
      </c>
      <c r="AL113" s="1" t="s">
        <v>2232</v>
      </c>
      <c r="AN113" s="1" t="s">
        <v>268</v>
      </c>
      <c r="AS113" s="1" t="s">
        <v>2233</v>
      </c>
      <c r="AY113" s="1" t="s">
        <v>764</v>
      </c>
      <c r="BB113" s="1" t="s">
        <v>2234</v>
      </c>
      <c r="BS113" s="1" t="s">
        <v>2012</v>
      </c>
      <c r="BT113" s="2" t="s">
        <v>1932</v>
      </c>
      <c r="CF113" s="1" t="s">
        <v>2235</v>
      </c>
    </row>
    <row r="114">
      <c r="A114" s="1" t="s">
        <v>2236</v>
      </c>
      <c r="B114" s="1" t="str">
        <f>IFERROR(__xludf.DUMMYFUNCTION("GOOGLETRANSLATE(A:A, ""en"", ""te"")"),"జురా సిరోకో")</f>
        <v>జురా సిరోకో</v>
      </c>
      <c r="C114" s="1" t="s">
        <v>2237</v>
      </c>
      <c r="D114" s="1" t="str">
        <f>IFERROR(__xludf.DUMMYFUNCTION("GOOGLETRANSLATE(C:C, ""en"", ""te"")"),"జుర్కా MJ-5 సిరోకో (సిరోకో విండ్ కోసం పేరు పెట్టబడింది) 1960 ల ప్రారంభంలో ఫ్రాన్స్‌లో రూపొందించిన రెండు సీట్ల క్రీడా విమానం మరియు హోమ్‌బిల్డింగ్ కోసం విక్రయించబడింది. [1] రొమేనియన్ జన్మించిన డిజైనర్ మార్సెల్ జుర్కా నుండి వచ్చిన అనేక చెక్క హోమ్‌బిల్ట్ డిజై"&amp;"న్లలో ఇది ఒకటి. రెండవ ప్రపంచ యుద్ధంలో హెన్షెల్ హెచ్ఎస్ 129 పైలట్ అయిన జుర్కా ఫాల్కోనార్ ఏవియేషన్ ద్వారా కెనడా మరియు అమెరికాలో ప్రణాళికలను విక్రయించాడు. [2] ఇది సాంప్రదాయిక కాన్ఫిగరేషన్ మరియు చెక్క నిర్మాణం యొక్క తక్కువ-వింగ్ కాంటిలివర్ మోనోప్లేన్. [3] టెన"&amp;"్డం సీట్లు బబుల్ పందిరితో కప్పబడి ఉంటాయి మరియు టెయిల్‌వీల్ అండర్ క్యారేజీని స్థిరంగా లేదా ముడుచుకునే ప్రధాన యూనిట్లతో నిర్మించవచ్చు. మార్సెల్ జుర్కా 19 అక్టోబర్ 2001 న మరణించాడు, ఆ సమయంలో డిజైనర్ వెబ్‌సైట్ నుండి ప్రణాళికలు ఇప్పటికీ అందుబాటులో ఉన్నాయి. ఏవి"&amp;"యన్లు మార్సెల్ జుర్కా [4] మరియు ఆస్ట్రేలియా యొక్క మన్నా ఏవియేషన్ ద్వారా ప్రణాళికలు సరఫరా చేయబడతాయి. [5] జేన్ యొక్క అన్ని ప్రపంచ విమానాల నుండి డేటా 1993-94 [9] సాధారణ లక్షణాల పనితీరు")</f>
        <v>జుర్కా MJ-5 సిరోకో (సిరోకో విండ్ కోసం పేరు పెట్టబడింది) 1960 ల ప్రారంభంలో ఫ్రాన్స్‌లో రూపొందించిన రెండు సీట్ల క్రీడా విమానం మరియు హోమ్‌బిల్డింగ్ కోసం విక్రయించబడింది. [1] రొమేనియన్ జన్మించిన డిజైనర్ మార్సెల్ జుర్కా నుండి వచ్చిన అనేక చెక్క హోమ్‌బిల్ట్ డిజైన్లలో ఇది ఒకటి. రెండవ ప్రపంచ యుద్ధంలో హెన్షెల్ హెచ్ఎస్ 129 పైలట్ అయిన జుర్కా ఫాల్కోనార్ ఏవియేషన్ ద్వారా కెనడా మరియు అమెరికాలో ప్రణాళికలను విక్రయించాడు. [2] ఇది సాంప్రదాయిక కాన్ఫిగరేషన్ మరియు చెక్క నిర్మాణం యొక్క తక్కువ-వింగ్ కాంటిలివర్ మోనోప్లేన్. [3] టెన్డం సీట్లు బబుల్ పందిరితో కప్పబడి ఉంటాయి మరియు టెయిల్‌వీల్ అండర్ క్యారేజీని స్థిరంగా లేదా ముడుచుకునే ప్రధాన యూనిట్లతో నిర్మించవచ్చు. మార్సెల్ జుర్కా 19 అక్టోబర్ 2001 న మరణించాడు, ఆ సమయంలో డిజైనర్ వెబ్‌సైట్ నుండి ప్రణాళికలు ఇప్పటికీ అందుబాటులో ఉన్నాయి. ఏవియన్లు మార్సెల్ జుర్కా [4] మరియు ఆస్ట్రేలియా యొక్క మన్నా ఏవియేషన్ ద్వారా ప్రణాళికలు సరఫరా చేయబడతాయి. [5] జేన్ యొక్క అన్ని ప్రపంచ విమానాల నుండి డేటా 1993-94 [9] సాధారణ లక్షణాల పనితీరు</v>
      </c>
      <c r="E114" s="1" t="s">
        <v>2238</v>
      </c>
      <c r="F114" s="1" t="str">
        <f>IFERROR(__xludf.DUMMYFUNCTION("GOOGLETRANSLATE(E:E, ""en"", ""te"")"),"క్రీడా విమానం")</f>
        <v>క్రీడా విమానం</v>
      </c>
      <c r="G114" s="1" t="s">
        <v>2239</v>
      </c>
      <c r="H114" s="1" t="str">
        <f>IFERROR(__xludf.DUMMYFUNCTION("GOOGLETRANSLATE(G:G, ""en"", ""te"")"),"హోమ్‌బిల్ట్")</f>
        <v>హోమ్‌బిల్ట్</v>
      </c>
      <c r="I114" s="2" t="s">
        <v>2240</v>
      </c>
      <c r="J114" s="1" t="s">
        <v>2241</v>
      </c>
      <c r="K114" s="1" t="str">
        <f>IFERROR(__xludf.DUMMYFUNCTION("GOOGLETRANSLATE(J:J, ""en"", ""te"")"),"మార్సెల్ జుర్కా")</f>
        <v>మార్సెల్ జుర్కా</v>
      </c>
      <c r="L114" s="1" t="s">
        <v>2242</v>
      </c>
      <c r="M114" s="4">
        <v>22852.0</v>
      </c>
      <c r="O114" s="1" t="s">
        <v>2243</v>
      </c>
      <c r="P114" s="1" t="s">
        <v>2244</v>
      </c>
      <c r="Q114" s="1">
        <v>1.0</v>
      </c>
      <c r="R114" s="1" t="s">
        <v>2245</v>
      </c>
      <c r="S114" s="1" t="s">
        <v>1924</v>
      </c>
      <c r="T114" s="1" t="s">
        <v>2246</v>
      </c>
      <c r="U114" s="1" t="s">
        <v>2247</v>
      </c>
      <c r="V114" s="1" t="s">
        <v>2248</v>
      </c>
      <c r="X114" s="1" t="s">
        <v>2249</v>
      </c>
      <c r="Y114" s="1" t="s">
        <v>822</v>
      </c>
      <c r="AA114" s="1" t="s">
        <v>1647</v>
      </c>
      <c r="AB114" s="1" t="s">
        <v>2250</v>
      </c>
      <c r="AF114" s="1" t="s">
        <v>2251</v>
      </c>
      <c r="AG114" s="1" t="s">
        <v>2252</v>
      </c>
      <c r="AJ114" s="1" t="s">
        <v>2253</v>
      </c>
      <c r="AN114" s="1" t="s">
        <v>268</v>
      </c>
      <c r="AO114" s="1" t="s">
        <v>2254</v>
      </c>
      <c r="AP114" s="1" t="s">
        <v>2255</v>
      </c>
      <c r="AS114" s="1" t="s">
        <v>2256</v>
      </c>
      <c r="AY114" s="1" t="s">
        <v>1825</v>
      </c>
      <c r="AZ114" s="1">
        <v>4.9</v>
      </c>
      <c r="BE114" s="1" t="s">
        <v>2257</v>
      </c>
      <c r="CF114" s="1" t="s">
        <v>2258</v>
      </c>
      <c r="DJ114" s="1" t="s">
        <v>2259</v>
      </c>
    </row>
    <row r="115">
      <c r="A115" s="1" t="s">
        <v>2260</v>
      </c>
      <c r="B115" s="1" t="str">
        <f>IFERROR(__xludf.DUMMYFUNCTION("GOOGLETRANSLATE(A:A, ""en"", ""te"")"),"కామోవ్ కా -90")</f>
        <v>కామోవ్ కా -90</v>
      </c>
      <c r="C115" s="1" t="s">
        <v>2261</v>
      </c>
      <c r="D115" s="1" t="str">
        <f>IFERROR(__xludf.DUMMYFUNCTION("GOOGLETRANSLATE(C:C, ""en"", ""te"")"),"కామోవ్ KA-90 అనేది కామోవ్ నిర్మించిన హై-స్పీడ్ హెలికాప్టర్, దీని నమూనా ఏప్రిల్ 2008 లో హెలిరుస్సియా 2008 ట్రేడ్ షోలో ప్రదర్శించబడింది. ఈ భావన హైబ్రిడ్ డిజైన్, టేకాఫ్ మరియు ల్యాండింగ్ కోసం హెలికాప్టర్ లాగా ఎగురుతుంది మరియు ఒక విమానం క్రూయిజ్ విమానంలో. సంస్"&amp;"థ యొక్క జనరల్ డిజైనర్ సెర్గీ మిఖేవ్ ఈ ప్రాజెక్ట్ 1985 లో ప్రారంభించబడిందని చెప్పారు. ఆ సమయంలో అభివృద్ధి చేయకపోయినా, ఇది 2008 లో పరిశీలనలో ఉంది. [1] డిసెంబర్ 2017 లో, కామోవ్ డిజైన్ బ్యూరో అధిపతి ఒలేగ్ జెల్టోవ్, KA-90 పై పని జరుగుతోందని మరియు ప్రస్తుత అభివృ"&amp;"ద్ధి దశలో డిజైన్ మోడళ్లపై మరియు విండ్ టన్నెల్స్ లో పరిశోధనలు ఉన్నాయని ధృవీకరించారు. [సైటేషన్ అవసరం] ఈ రష్యాకు సంబంధించినది వ్యాసం ఒక స్టబ్. మీరు వికీపీడియాను విస్తరించడం ద్వారా సహాయపడవచ్చు. ఈ విమానం-సంబంధిత వ్యాసం ఒక స్టబ్. మీరు వికీపీడియా విస్తరించడం ద్వ"&amp;"ారా సహాయపడవచ్చు. ఈ ఇంజనీరింగ్-సంబంధిత వ్యాసం ఒక స్టబ్. వికీపీడియా విస్తరించడం ద్వారా మీరు సహాయపడవచ్చు.")</f>
        <v>కామోవ్ KA-90 అనేది కామోవ్ నిర్మించిన హై-స్పీడ్ హెలికాప్టర్, దీని నమూనా ఏప్రిల్ 2008 లో హెలిరుస్సియా 2008 ట్రేడ్ షోలో ప్రదర్శించబడింది. ఈ భావన హైబ్రిడ్ డిజైన్, టేకాఫ్ మరియు ల్యాండింగ్ కోసం హెలికాప్టర్ లాగా ఎగురుతుంది మరియు ఒక విమానం క్రూయిజ్ విమానంలో. సంస్థ యొక్క జనరల్ డిజైనర్ సెర్గీ మిఖేవ్ ఈ ప్రాజెక్ట్ 1985 లో ప్రారంభించబడిందని చెప్పారు. ఆ సమయంలో అభివృద్ధి చేయకపోయినా, ఇది 2008 లో పరిశీలనలో ఉంది. [1] డిసెంబర్ 2017 లో, కామోవ్ డిజైన్ బ్యూరో అధిపతి ఒలేగ్ జెల్టోవ్, KA-90 పై పని జరుగుతోందని మరియు ప్రస్తుత అభివృద్ధి దశలో డిజైన్ మోడళ్లపై మరియు విండ్ టన్నెల్స్ లో పరిశోధనలు ఉన్నాయని ధృవీకరించారు. [సైటేషన్ అవసరం] ఈ రష్యాకు సంబంధించినది వ్యాసం ఒక స్టబ్. మీరు వికీపీడియాను విస్తరించడం ద్వారా సహాయపడవచ్చు. ఈ విమానం-సంబంధిత వ్యాసం ఒక స్టబ్. మీరు వికీపీడియా విస్తరించడం ద్వారా సహాయపడవచ్చు. ఈ ఇంజనీరింగ్-సంబంధిత వ్యాసం ఒక స్టబ్. వికీపీడియా విస్తరించడం ద్వారా మీరు సహాయపడవచ్చు.</v>
      </c>
      <c r="E115" s="1" t="s">
        <v>2262</v>
      </c>
      <c r="F115" s="1" t="str">
        <f>IFERROR(__xludf.DUMMYFUNCTION("GOOGLETRANSLATE(E:E, ""en"", ""te"")"),"హై-స్పీడ్ ప్లేన్-హెలికాప్టర్ హైబ్రిడ్")</f>
        <v>హై-స్పీడ్ ప్లేన్-హెలికాప్టర్ హైబ్రిడ్</v>
      </c>
      <c r="G115" s="1" t="s">
        <v>604</v>
      </c>
      <c r="H115" s="1" t="str">
        <f>IFERROR(__xludf.DUMMYFUNCTION("GOOGLETRANSLATE(G:G, ""en"", ""te"")"),"కామోవ్")</f>
        <v>కామోవ్</v>
      </c>
      <c r="I115" s="2" t="s">
        <v>605</v>
      </c>
      <c r="AB115" s="1" t="s">
        <v>2263</v>
      </c>
      <c r="AC115" s="1" t="s">
        <v>2264</v>
      </c>
      <c r="AN115" s="1" t="s">
        <v>524</v>
      </c>
      <c r="BT115" s="2" t="s">
        <v>528</v>
      </c>
    </row>
    <row r="116">
      <c r="A116" s="1" t="s">
        <v>2265</v>
      </c>
      <c r="B116" s="1" t="str">
        <f>IFERROR(__xludf.DUMMYFUNCTION("GOOGLETRANSLATE(A:A, ""en"", ""te"")"),"కవాసాకి కాక్ -1")</f>
        <v>కవాసాకి కాక్ -1</v>
      </c>
      <c r="C116" s="1" t="s">
        <v>2266</v>
      </c>
      <c r="D116" s="1" t="str">
        <f>IFERROR(__xludf.DUMMYFUNCTION("GOOGLETRANSLATE(C:C, ""en"", ""te"")"),"కవాసాకి కాక్ -1 ఒక చిన్న, రేడియో నియంత్రిత లక్ష్య డ్రోన్ విమానం. 72 హార్స్‌పవర్ (54 kW) ఇంజిన్ KAQ-1 ను 220 mph (గంటకు 350 కిమీ) వరకు వేగవంతం చేయడానికి మరియు 250 మైళ్ల (400 కి.మీ) వరకు ఎగరడానికి అనుమతించింది. కాక్ -1 డ్రోన్ యొక్క ముఖ్య ఉద్దేశ్యం ఏమిటంటే, "&amp;"ఎయిర్-టు-ఎయిర్ క్షిపణుల వాడకంలో ఫైటర్ పైలట్లకు శిక్షణ ఇవ్వడం మరియు మైదానంలో విమాన నిరోధక గన్నర్లకు శిక్షణ ఇవ్వడం. KAQ-1 ర్యాంప్ నుండి తెలిసిన ఎత్తుకు ప్రారంభించబడింది మరియు నాశనం చేస్తే, ఇంజిన్ మౌంట్స్‌కు రిగ్ చేయబడిన పారాచూట్ ఇంజిన్‌ను తిరిగి పొందటానికి "&amp;"మరియు తిరిగి ఉపయోగించటానికి అనుమతిస్తుంది. ఈ డ్రోన్‌ను 1950 లలో అమెరికా మరియు జపాన్ రెండింటి సాయుధ దళాలు ఉపయోగించాయి. కాజిల్ ఎయిర్ మ్యూజియం యొక్క KAQ-1 వెబ్ పేజీ నుండి డేటా నుండి డేటా. [1] సాధారణ లక్షణాల పనితీరు మానవరహిత వైమానిక వాహనంపై ఈ వ్యాసం ఒక స్టబ్."&amp;" వికీపీడియా విస్తరించడం ద్వారా మీరు సహాయపడవచ్చు.")</f>
        <v>కవాసాకి కాక్ -1 ఒక చిన్న, రేడియో నియంత్రిత లక్ష్య డ్రోన్ విమానం. 72 హార్స్‌పవర్ (54 kW) ఇంజిన్ KAQ-1 ను 220 mph (గంటకు 350 కిమీ) వరకు వేగవంతం చేయడానికి మరియు 250 మైళ్ల (400 కి.మీ) వరకు ఎగరడానికి అనుమతించింది. కాక్ -1 డ్రోన్ యొక్క ముఖ్య ఉద్దేశ్యం ఏమిటంటే, ఎయిర్-టు-ఎయిర్ క్షిపణుల వాడకంలో ఫైటర్ పైలట్లకు శిక్షణ ఇవ్వడం మరియు మైదానంలో విమాన నిరోధక గన్నర్లకు శిక్షణ ఇవ్వడం. KAQ-1 ర్యాంప్ నుండి తెలిసిన ఎత్తుకు ప్రారంభించబడింది మరియు నాశనం చేస్తే, ఇంజిన్ మౌంట్స్‌కు రిగ్ చేయబడిన పారాచూట్ ఇంజిన్‌ను తిరిగి పొందటానికి మరియు తిరిగి ఉపయోగించటానికి అనుమతిస్తుంది. ఈ డ్రోన్‌ను 1950 లలో అమెరికా మరియు జపాన్ రెండింటి సాయుధ దళాలు ఉపయోగించాయి. కాజిల్ ఎయిర్ మ్యూజియం యొక్క KAQ-1 వెబ్ పేజీ నుండి డేటా నుండి డేటా. [1] సాధారణ లక్షణాల పనితీరు మానవరహిత వైమానిక వాహనంపై ఈ వ్యాసం ఒక స్టబ్. వికీపీడియా విస్తరించడం ద్వారా మీరు సహాయపడవచ్చు.</v>
      </c>
      <c r="E116" s="1" t="s">
        <v>2267</v>
      </c>
      <c r="F116" s="1" t="str">
        <f>IFERROR(__xludf.DUMMYFUNCTION("GOOGLETRANSLATE(E:E, ""en"", ""te"")"),"వైమానిక లక్ష్య డ్రోన్")</f>
        <v>వైమానిక లక్ష్య డ్రోన్</v>
      </c>
      <c r="N116" s="1" t="s">
        <v>2268</v>
      </c>
      <c r="R116" s="1" t="s">
        <v>173</v>
      </c>
      <c r="S116" s="1" t="s">
        <v>2269</v>
      </c>
      <c r="T116" s="1" t="s">
        <v>2270</v>
      </c>
      <c r="X116" s="1" t="s">
        <v>2271</v>
      </c>
      <c r="Y116" s="1" t="s">
        <v>2272</v>
      </c>
      <c r="Z116" s="1" t="s">
        <v>2273</v>
      </c>
      <c r="AB116" s="1" t="s">
        <v>2274</v>
      </c>
      <c r="AC116" s="1" t="s">
        <v>37</v>
      </c>
      <c r="AD116" s="1" t="s">
        <v>2275</v>
      </c>
      <c r="AE116" s="1" t="s">
        <v>2276</v>
      </c>
      <c r="AJ116" s="1" t="s">
        <v>2277</v>
      </c>
      <c r="BS116" s="1" t="s">
        <v>2278</v>
      </c>
    </row>
    <row r="117">
      <c r="A117" s="1" t="s">
        <v>2279</v>
      </c>
      <c r="B117" s="1" t="str">
        <f>IFERROR(__xludf.DUMMYFUNCTION("GOOGLETRANSLATE(A:A, ""en"", ""te"")"),"హోవార్డ్ DGA-3")</f>
        <v>హోవార్డ్ DGA-3</v>
      </c>
      <c r="C117" s="1" t="s">
        <v>2280</v>
      </c>
      <c r="D117" s="1" t="str">
        <f>IFERROR(__xludf.DUMMYFUNCTION("GOOGLETRANSLATE(C:C, ""en"", ""te"")"),"హోవార్డ్ DGA-3 ""పీట్"", a.k.a. హోవార్డ్ ""గో గ్రీజు"" వాడకం నుండి విమానం చాలా వేగంగా ఉందని పేర్కొన్నాడు. [1] హోవార్డ్ అందుబాటులో ఉన్న రైట్ గిప్సీ ఇంజిన్ ఉపయోగించి ఉత్తమమైన పనితీరును పొందడం ఆధారంగా DGA-3 ను సైడ్ ప్రాజెక్ట్‌గా ప్రారంభించారు. ఈ విమానం డ్రాయ"&amp;"ింగ్ బోర్డు నుండి ఎనిమిది నెలల్లో పూర్తయింది. ఫ్యూజ్‌లేజ్ విమాన ఫాబ్రిక్ కవరింగ్‌తో వెల్డెడ్ స్టీల్ గొట్టాలతో తయారు చేయబడింది. నియంత్రణ ఉపరితలాలు ప్లైవుడ్ కవరింగ్ తో కలప. కాక్‌పిట్ ఒక సంపూర్ణ కనిష్టానికి పరిమాణంలో ఉంది. చక్రాల మధ్య ఉన్న ఇరుసు ఎయిర్‌ఫాయిల్"&amp;" ఆకారంలో ఉంది, ఇది కొన్ని లిఫ్ట్‌ను ఉత్పత్తి చేస్తుంది. 1947 లో, ""పీట్"" మిడ్జెట్ రేసింగ్ కోసం కాంటినెంటల్ ఇంజిన్‌తో ""బేకర్ స్పెషల్"" గా పునర్నిర్మించబడింది. ఈ విమానం మరోసారి ప్రయోగాత్మక ఎయిర్క్రాఫ్ట్ అసోసియేషన్ వ్యవస్థాపకుడు పాల్ పోబెరెజ్నీ ""లిటిల్ ఆడ"&amp;"ీ"" గా పునర్నిర్మించారు. ఈ విమానం లుస్కోంబే రెక్కలు మరియు ఖండాంతర A-75 తో అమర్చబడింది. [2] 1953 లో ""పీట్"" హోమ్‌బిల్ట్ స్పోర్ట్స్ ప్లేన్ ""లిటిల్ ఆడ్రీ"" గా పునర్నిర్మించబడింది. ఈ విమానం 1981 వరకు ప్రయాణించింది. ఇది చివరిసారిగా విక్టర్ ఎడ్విన్ జిన్ మరియు"&amp;" వాల్టర్ ఫ్రిట్జ్ సంయుక్తంగా ఎగిరింది, వీరు ఈ విమానం నోబుల్స్ విల్లె ఇండియానాలో ఉన్నారు. రన్అవే విమానం సంఘటన జిన్ మరియు ఫ్రిట్జ్లలో కొంచెం దెబ్బతిన్న తరువాత, చురుకైన EAA సభ్యులు ఇద్దరూ ఈ విమానాన్ని EAA మ్యూజియంకు విరాళంగా ఇవ్వడానికి ఎన్నుకున్నారు. [3] ఇది"&amp;" ఒకప్పుడు క్రాఫోర్డ్ ఆటో-ఏవియేషన్ మ్యూజియం సేకరణలో ఉంది. [4] పునరుద్ధరణ జరిగింది మరియు ఈ విమానం 1991 లో విస్కాన్సిన్‌లోని ఓష్కోష్‌లోని EAA ఎయిర్‌వెంచర్ మ్యూజియంకు విరాళంగా ఇవ్వబడింది. [5] పోల్చదగిన పాత్ర, కాన్ఫిగరేషన్ మరియు ERA యొక్క స్పోర్ట్ ఏవియేషన్ జనర"&amp;"ల్ లక్షణాల నుండి డేటా పనితీరు విమానం")</f>
        <v>హోవార్డ్ DGA-3 "పీట్", a.k.a. హోవార్డ్ "గో గ్రీజు" వాడకం నుండి విమానం చాలా వేగంగా ఉందని పేర్కొన్నాడు. [1] హోవార్డ్ అందుబాటులో ఉన్న రైట్ గిప్సీ ఇంజిన్ ఉపయోగించి ఉత్తమమైన పనితీరును పొందడం ఆధారంగా DGA-3 ను సైడ్ ప్రాజెక్ట్‌గా ప్రారంభించారు. ఈ విమానం డ్రాయింగ్ బోర్డు నుండి ఎనిమిది నెలల్లో పూర్తయింది. ఫ్యూజ్‌లేజ్ విమాన ఫాబ్రిక్ కవరింగ్‌తో వెల్డెడ్ స్టీల్ గొట్టాలతో తయారు చేయబడింది. నియంత్రణ ఉపరితలాలు ప్లైవుడ్ కవరింగ్ తో కలప. కాక్‌పిట్ ఒక సంపూర్ణ కనిష్టానికి పరిమాణంలో ఉంది. చక్రాల మధ్య ఉన్న ఇరుసు ఎయిర్‌ఫాయిల్ ఆకారంలో ఉంది, ఇది కొన్ని లిఫ్ట్‌ను ఉత్పత్తి చేస్తుంది. 1947 లో, "పీట్" మిడ్జెట్ రేసింగ్ కోసం కాంటినెంటల్ ఇంజిన్‌తో "బేకర్ స్పెషల్" గా పునర్నిర్మించబడింది. ఈ విమానం మరోసారి ప్రయోగాత్మక ఎయిర్క్రాఫ్ట్ అసోసియేషన్ వ్యవస్థాపకుడు పాల్ పోబెరెజ్నీ "లిటిల్ ఆడీ" గా పునర్నిర్మించారు. ఈ విమానం లుస్కోంబే రెక్కలు మరియు ఖండాంతర A-75 తో అమర్చబడింది. [2] 1953 లో "పీట్" హోమ్‌బిల్ట్ స్పోర్ట్స్ ప్లేన్ "లిటిల్ ఆడ్రీ" గా పునర్నిర్మించబడింది. ఈ విమానం 1981 వరకు ప్రయాణించింది. ఇది చివరిసారిగా విక్టర్ ఎడ్విన్ జిన్ మరియు వాల్టర్ ఫ్రిట్జ్ సంయుక్తంగా ఎగిరింది, వీరు ఈ విమానం నోబుల్స్ విల్లె ఇండియానాలో ఉన్నారు. రన్అవే విమానం సంఘటన జిన్ మరియు ఫ్రిట్జ్లలో కొంచెం దెబ్బతిన్న తరువాత, చురుకైన EAA సభ్యులు ఇద్దరూ ఈ విమానాన్ని EAA మ్యూజియంకు విరాళంగా ఇవ్వడానికి ఎన్నుకున్నారు. [3] ఇది ఒకప్పుడు క్రాఫోర్డ్ ఆటో-ఏవియేషన్ మ్యూజియం సేకరణలో ఉంది. [4] పునరుద్ధరణ జరిగింది మరియు ఈ విమానం 1991 లో విస్కాన్సిన్‌లోని ఓష్కోష్‌లోని EAA ఎయిర్‌వెంచర్ మ్యూజియంకు విరాళంగా ఇవ్వబడింది. [5] పోల్చదగిన పాత్ర, కాన్ఫిగరేషన్ మరియు ERA యొక్క స్పోర్ట్ ఏవియేషన్ జనరల్ లక్షణాల నుండి డేటా పనితీరు విమానం</v>
      </c>
      <c r="E117" s="1" t="s">
        <v>2281</v>
      </c>
      <c r="F117" s="1" t="str">
        <f>IFERROR(__xludf.DUMMYFUNCTION("GOOGLETRANSLATE(E:E, ""en"", ""te"")"),"రేసింగ్ విమానం")</f>
        <v>రేసింగ్ విమానం</v>
      </c>
      <c r="J117" s="1" t="s">
        <v>2282</v>
      </c>
      <c r="K117" s="1" t="str">
        <f>IFERROR(__xludf.DUMMYFUNCTION("GOOGLETRANSLATE(J:J, ""en"", ""te"")"),"బెన్ హోవార్డ్, గోర్డాన్ ఇజ్రాయెల్")</f>
        <v>బెన్ హోవార్డ్, గోర్డాన్ ఇజ్రాయెల్</v>
      </c>
      <c r="L117" s="1" t="s">
        <v>2283</v>
      </c>
      <c r="R117" s="1" t="s">
        <v>2284</v>
      </c>
      <c r="S117" s="1" t="s">
        <v>2285</v>
      </c>
      <c r="U117" s="1" t="s">
        <v>2286</v>
      </c>
      <c r="V117" s="1" t="s">
        <v>2287</v>
      </c>
      <c r="W117" s="1" t="s">
        <v>2288</v>
      </c>
      <c r="X117" s="1" t="s">
        <v>2289</v>
      </c>
      <c r="AB117" s="1" t="s">
        <v>2290</v>
      </c>
      <c r="AN117" s="1" t="s">
        <v>397</v>
      </c>
      <c r="AY117" s="1" t="s">
        <v>217</v>
      </c>
      <c r="BA117" s="1" t="s">
        <v>2291</v>
      </c>
      <c r="BF117" s="1" t="s">
        <v>2292</v>
      </c>
      <c r="BS117" s="1" t="s">
        <v>2293</v>
      </c>
      <c r="BT117" s="2" t="s">
        <v>767</v>
      </c>
    </row>
    <row r="118">
      <c r="A118" s="1" t="s">
        <v>2294</v>
      </c>
      <c r="B118" s="1" t="str">
        <f>IFERROR(__xludf.DUMMYFUNCTION("GOOGLETRANSLATE(A:A, ""en"", ""te"")"),"జబీరు J170")</f>
        <v>జబీరు J170</v>
      </c>
      <c r="C118" s="1" t="s">
        <v>2295</v>
      </c>
      <c r="D118" s="1" t="str">
        <f>IFERROR(__xludf.DUMMYFUNCTION("GOOGLETRANSLATE(C:C, ""en"", ""te"")"),"జబిరు J170 ఒక ఆస్ట్రేలియన్ అల్ట్రాలైట్ మరియు లైట్-స్పోర్ట్ విమానం, ఇది జబిరు విమానం రూపకల్పన చేసి ఉత్పత్తి చేస్తుంది. ఈ విమానం te త్సాహిక నిర్మాణానికి కిట్‌గా లేదా పూర్తి రెడీ-టు-ఫ్లై-ఎయిర్‌క్రాఫ్ట్‌గా సరఫరా చేయబడుతుంది. [1] [2] [3] J170 జబీరు J160 నుండి "&amp;"ఉద్భవించింది, J160 ఫ్యూజ్‌లేజ్ మరియు జబిరు J430 నుండి రెక్కలను ఉపయోగించడం ద్వారా మరియు అధిక సాంద్రత కలిగిన ఎత్తులో మెరుగైన ఆరోహణ రేటును ఇవ్వడానికి పెద్ద ఎలివేటర్‌ను మరియు పెద్ద ఎలివేటర్‌ను ఉపయోగించడం ద్వారా. ఇది 600 కిలోల (1,323 పౌండ్లు) స్థూల బరువుతో యుఎ"&amp;"స్ లైట్-స్పోర్ట్ ఎయిర్క్రాఫ్ట్ నిబంధనలను పాటించేలా రూపొందించబడింది. J170 లో వింగ్లెట్స్‌తో స్ట్రట్-బ్రేస్డ్ హై-వింగ్, రెండు-సీట్ల-సైడ్-సైడ్-సైడ్ కాన్ఫిగరేషన్ పరివేష్టిత కాక్‌పిట్, స్థిర ట్రైసైకిల్ ల్యాండింగ్ గేర్ మరియు ట్రాక్టర్ కాన్ఫిగరేషన్‌లో ఒకే ఇంజిన్"&amp;" ఉన్నాయి. [1] [2] [4] [[(చేర్చుట విమానం మిశ్రమాల నుండి తయారవుతుంది. దాని 9.66 మీ (31.7 అడుగులు) స్పాన్ వెట్ వింగ్ 9.56 మీ 2 (102.9 చదరపు అడుగులు), 135 లీటర్ల (30 ఇంప్ గాలస్; 36 యుఎస్ గాల్) మరియు ఫ్లాప్స్ యొక్క ఇంధన సామర్థ్యం. అందుబాటులో ఉన్న ప్రామాణిక ఇంజ"&amp;"ిన్ 85 HP (63 kW) జబీరు 2200 ఫోర్-స్ట్రోక్ పవర్‌ప్లాంట్. [1] [2] [5] [6] J170 యుఎస్ లైట్-స్పోర్ట్ రూల్స్ మరియు యునైటెడ్ కింగ్‌డమ్ BCAR విభాగం ""S"" అవసరాలు రెండింటికీ అనుగుణంగా ఉంటుంది. [1] [2] కెనడాలో ఇది బేయర్ల్ మరియు జాబిరు విమానాల నుండి 560 కిలోల (1,2"&amp;"35 పౌండ్లు) [7] డేటా స్థూల బరువుతో అధునాతన అల్ట్రాలైట్‌గా అర్హత సాధిస్తుంది [1] [6] సాధారణ లక్షణాల పనితీరు")</f>
        <v>జబిరు J170 ఒక ఆస్ట్రేలియన్ అల్ట్రాలైట్ మరియు లైట్-స్పోర్ట్ విమానం, ఇది జబిరు విమానం రూపకల్పన చేసి ఉత్పత్తి చేస్తుంది. ఈ విమానం te త్సాహిక నిర్మాణానికి కిట్‌గా లేదా పూర్తి రెడీ-టు-ఫ్లై-ఎయిర్‌క్రాఫ్ట్‌గా సరఫరా చేయబడుతుంది. [1] [2] [3] J170 జబీరు J160 నుండి ఉద్భవించింది, J160 ఫ్యూజ్‌లేజ్ మరియు జబిరు J430 నుండి రెక్కలను ఉపయోగించడం ద్వారా మరియు అధిక సాంద్రత కలిగిన ఎత్తులో మెరుగైన ఆరోహణ రేటును ఇవ్వడానికి పెద్ద ఎలివేటర్‌ను మరియు పెద్ద ఎలివేటర్‌ను ఉపయోగించడం ద్వారా. ఇది 600 కిలోల (1,323 పౌండ్లు) స్థూల బరువుతో యుఎస్ లైట్-స్పోర్ట్ ఎయిర్క్రాఫ్ట్ నిబంధనలను పాటించేలా రూపొందించబడింది. J170 లో వింగ్లెట్స్‌తో స్ట్రట్-బ్రేస్డ్ హై-వింగ్, రెండు-సీట్ల-సైడ్-సైడ్-సైడ్ కాన్ఫిగరేషన్ పరివేష్టిత కాక్‌పిట్, స్థిర ట్రైసైకిల్ ల్యాండింగ్ గేర్ మరియు ట్రాక్టర్ కాన్ఫిగరేషన్‌లో ఒకే ఇంజిన్ ఉన్నాయి. [1] [2] [4] [[(చేర్చుట విమానం మిశ్రమాల నుండి తయారవుతుంది. దాని 9.66 మీ (31.7 అడుగులు) స్పాన్ వెట్ వింగ్ 9.56 మీ 2 (102.9 చదరపు అడుగులు), 135 లీటర్ల (30 ఇంప్ గాలస్; 36 యుఎస్ గాల్) మరియు ఫ్లాప్స్ యొక్క ఇంధన సామర్థ్యం. అందుబాటులో ఉన్న ప్రామాణిక ఇంజిన్ 85 HP (63 kW) జబీరు 2200 ఫోర్-స్ట్రోక్ పవర్‌ప్లాంట్. [1] [2] [5] [6] J170 యుఎస్ లైట్-స్పోర్ట్ రూల్స్ మరియు యునైటెడ్ కింగ్‌డమ్ BCAR విభాగం "S" అవసరాలు రెండింటికీ అనుగుణంగా ఉంటుంది. [1] [2] కెనడాలో ఇది బేయర్ల్ మరియు జాబిరు విమానాల నుండి 560 కిలోల (1,235 పౌండ్లు) [7] డేటా స్థూల బరువుతో అధునాతన అల్ట్రాలైట్‌గా అర్హత సాధిస్తుంది [1] [6] సాధారణ లక్షణాల పనితీరు</v>
      </c>
      <c r="E118" s="1" t="s">
        <v>2296</v>
      </c>
      <c r="F118" s="1" t="str">
        <f>IFERROR(__xludf.DUMMYFUNCTION("GOOGLETRANSLATE(E:E, ""en"", ""te"")"),"అల్ట్రాలైట్ విమానం మరియు లైట్-స్పోర్ట్ విమానం")</f>
        <v>అల్ట్రాలైట్ విమానం మరియు లైట్-స్పోర్ట్ విమానం</v>
      </c>
      <c r="G118" s="1" t="s">
        <v>2297</v>
      </c>
      <c r="H118" s="1" t="str">
        <f>IFERROR(__xludf.DUMMYFUNCTION("GOOGLETRANSLATE(G:G, ""en"", ""te"")"),"జబీరు విమానం")</f>
        <v>జబీరు విమానం</v>
      </c>
      <c r="I118" s="1" t="s">
        <v>2298</v>
      </c>
      <c r="O118" s="1" t="s">
        <v>2299</v>
      </c>
      <c r="Q118" s="1" t="s">
        <v>217</v>
      </c>
      <c r="R118" s="1" t="s">
        <v>2300</v>
      </c>
      <c r="S118" s="1" t="s">
        <v>2301</v>
      </c>
      <c r="T118" s="1" t="s">
        <v>2302</v>
      </c>
      <c r="U118" s="1" t="s">
        <v>2303</v>
      </c>
      <c r="V118" s="1" t="s">
        <v>1235</v>
      </c>
      <c r="W118" s="1" t="s">
        <v>2304</v>
      </c>
      <c r="X118" s="1" t="s">
        <v>2230</v>
      </c>
      <c r="Y118" s="1" t="s">
        <v>2305</v>
      </c>
      <c r="Z118" s="1" t="s">
        <v>2306</v>
      </c>
      <c r="AA118" s="1" t="s">
        <v>2307</v>
      </c>
      <c r="AB118" s="1" t="s">
        <v>2308</v>
      </c>
      <c r="AC118" s="1" t="s">
        <v>2309</v>
      </c>
      <c r="AF118" s="1" t="s">
        <v>2310</v>
      </c>
      <c r="AG118" s="1" t="s">
        <v>2311</v>
      </c>
      <c r="AK118" s="1" t="s">
        <v>2312</v>
      </c>
      <c r="AL118" s="1" t="s">
        <v>2313</v>
      </c>
      <c r="AN118" s="1" t="s">
        <v>2314</v>
      </c>
      <c r="AS118" s="1" t="s">
        <v>2003</v>
      </c>
      <c r="AY118" s="1" t="s">
        <v>764</v>
      </c>
      <c r="AZ118" s="1">
        <v>9.8</v>
      </c>
      <c r="BB118" s="1" t="s">
        <v>2315</v>
      </c>
      <c r="BF118" s="1" t="s">
        <v>2316</v>
      </c>
      <c r="BS118" s="1" t="s">
        <v>2317</v>
      </c>
      <c r="BT118" s="2" t="s">
        <v>2318</v>
      </c>
      <c r="CB118" s="1" t="s">
        <v>2198</v>
      </c>
      <c r="CF118" s="1" t="s">
        <v>2319</v>
      </c>
      <c r="CH118" s="1" t="s">
        <v>1566</v>
      </c>
      <c r="DG118" s="1">
        <v>10.0</v>
      </c>
    </row>
    <row r="119">
      <c r="A119" s="1" t="s">
        <v>2320</v>
      </c>
      <c r="B119" s="1" t="str">
        <f>IFERROR(__xludf.DUMMYFUNCTION("GOOGLETRANSLATE(A:A, ""en"", ""te"")"),"కిన్నె హెచ్హెచ్")</f>
        <v>కిన్నె హెచ్హెచ్</v>
      </c>
      <c r="C119" s="1" t="s">
        <v>2321</v>
      </c>
      <c r="D119" s="1" t="str">
        <f>IFERROR(__xludf.DUMMYFUNCTION("GOOGLETRANSLATE(C:C, ""en"", ""te"")"),"కిన్నే హెచ్‌ఆర్‌హెచ్ (హాట్ రాడ్ హెలికాప్టర్) ఒక అమెరికన్ హెలికాప్టర్, దీనిని రాబర్ట్ కిన్నే రూపొందించారు మరియు వోర్టెక్, ఇంక్ చేత te త్సాహిక నిర్మాణానికి ప్రణాళికల రూపంలో నిర్మించబడింది. ఈ విమానం మొదట 2002 లో సన్ ఎన్ ఫన్ వద్ద చూపబడింది. [1] [2] HRH US ప్ర"&amp;"యోగాత్మక-te త్సాహిక-నిర్మిత నియమాలకు అనుగుణంగా రూపొందించబడింది. ఇది సింగిల్ మెయిన్ రోటర్, విండ్‌షీల్డ్, స్కిడ్-టైప్ ల్యాండింగ్ గేర్ మరియు నాలుగు సిలిండర్, ఎయిర్-కూల్డ్, ఫోర్-స్ట్రోక్, 165 హెచ్‌పి (123 కిలోవాట్ ఇది బరువు నిష్పత్తికి అధిక శక్తి, ఇది విమానం "&amp;"దాని పేరును ఇస్తుంది. [1] [2] విమానం ఫ్యూజ్‌లేజ్ వెల్డెడ్ 4130 స్టీల్ ట్యూబ్ మరియు బోల్ట్-కలిసి అల్యూమినియం గొట్టాల మిశ్రమం నుండి తయారు చేయబడింది, మిశ్రమ క్యాబిన్ షెల్ తో. దాని 25 అడుగుల (7.6 మీ) వ్యాసం కలిగిన రెండు-బ్లేడెడ్ వెయిట్మాన్ కాంపోజిట్ రోటర్ 8 అ"&amp;"ంగుళాల (20 సెం.మీ) తీగను కలిగి ఉంది. తోక రోటర్ 46 ఇన్ (117 సెం.మీ) వ్యాసం కలిగి ఉంది. ఈ విమానం ఖాళీ బరువు 1,000 పౌండ్లు (454 కిలోలు) మరియు స్థూల బరువు 1,350 ఎల్బి (612 కిలోలు), 350 పౌండ్లు (159 కిలోల) ఉపయోగకరమైన లోడ్ ఇస్తుంది. 18.5 యు.ఎస్. గ్యాలన్ల పూర్తి"&amp;" ఇంధనంతో (70 ఎల్; 15.4 ఇంప్ గల్) పేలోడ్ 239 కిలోలు (527 ఎల్బి). HRH 7,000 అడుగుల (2,134 మీ) వద్ద మరియు 5,000 అడుగుల (1,524 మీ) [1,524 మీ) వద్ద భూమి ప్రభావంతో కప్పబడి ఉంటుంది [1] [2] జనవరి 2013 నాటికి ఒక ఉదాహరణ ఉంది, 2001 ప్రోటోటైప్, అమెరికాలో నమోదు చేయబడి"&amp;"ంది ఫెడరల్ ఏవియేషన్ అడ్మినిస్ట్రేషన్. [3] బేయర్ల్ మరియు వోర్టెక్ నుండి డేటా [1] [2] సాధారణ లక్షణాల పనితీరు")</f>
        <v>కిన్నే హెచ్‌ఆర్‌హెచ్ (హాట్ రాడ్ హెలికాప్టర్) ఒక అమెరికన్ హెలికాప్టర్, దీనిని రాబర్ట్ కిన్నే రూపొందించారు మరియు వోర్టెక్, ఇంక్ చేత te త్సాహిక నిర్మాణానికి ప్రణాళికల రూపంలో నిర్మించబడింది. ఈ విమానం మొదట 2002 లో సన్ ఎన్ ఫన్ వద్ద చూపబడింది. [1] [2] HRH US ప్రయోగాత్మక-te త్సాహిక-నిర్మిత నియమాలకు అనుగుణంగా రూపొందించబడింది. ఇది సింగిల్ మెయిన్ రోటర్, విండ్‌షీల్డ్, స్కిడ్-టైప్ ల్యాండింగ్ గేర్ మరియు నాలుగు సిలిండర్, ఎయిర్-కూల్డ్, ఫోర్-స్ట్రోక్, 165 హెచ్‌పి (123 కిలోవాట్ ఇది బరువు నిష్పత్తికి అధిక శక్తి, ఇది విమానం దాని పేరును ఇస్తుంది. [1] [2] విమానం ఫ్యూజ్‌లేజ్ వెల్డెడ్ 4130 స్టీల్ ట్యూబ్ మరియు బోల్ట్-కలిసి అల్యూమినియం గొట్టాల మిశ్రమం నుండి తయారు చేయబడింది, మిశ్రమ క్యాబిన్ షెల్ తో. దాని 25 అడుగుల (7.6 మీ) వ్యాసం కలిగిన రెండు-బ్లేడెడ్ వెయిట్మాన్ కాంపోజిట్ రోటర్ 8 అంగుళాల (20 సెం.మీ) తీగను కలిగి ఉంది. తోక రోటర్ 46 ఇన్ (117 సెం.మీ) వ్యాసం కలిగి ఉంది. ఈ విమానం ఖాళీ బరువు 1,000 పౌండ్లు (454 కిలోలు) మరియు స్థూల బరువు 1,350 ఎల్బి (612 కిలోలు), 350 పౌండ్లు (159 కిలోల) ఉపయోగకరమైన లోడ్ ఇస్తుంది. 18.5 యు.ఎస్. గ్యాలన్ల పూర్తి ఇంధనంతో (70 ఎల్; 15.4 ఇంప్ గల్) పేలోడ్ 239 కిలోలు (527 ఎల్బి). HRH 7,000 అడుగుల (2,134 మీ) వద్ద మరియు 5,000 అడుగుల (1,524 మీ) [1,524 మీ) వద్ద భూమి ప్రభావంతో కప్పబడి ఉంటుంది [1] [2] జనవరి 2013 నాటికి ఒక ఉదాహరణ ఉంది, 2001 ప్రోటోటైప్, అమెరికాలో నమోదు చేయబడింది ఫెడరల్ ఏవియేషన్ అడ్మినిస్ట్రేషన్. [3] బేయర్ల్ మరియు వోర్టెక్ నుండి డేటా [1] [2] సాధారణ లక్షణాల పనితీరు</v>
      </c>
      <c r="E119" s="1" t="s">
        <v>2322</v>
      </c>
      <c r="F119" s="1" t="str">
        <f>IFERROR(__xludf.DUMMYFUNCTION("GOOGLETRANSLATE(E:E, ""en"", ""te"")"),"హెలికాప్టర్")</f>
        <v>హెలికాప్టర్</v>
      </c>
      <c r="G119" s="1" t="s">
        <v>2323</v>
      </c>
      <c r="H119" s="1" t="str">
        <f>IFERROR(__xludf.DUMMYFUNCTION("GOOGLETRANSLATE(G:G, ""en"", ""te"")"),"వోర్టెక్, ఇంక్")</f>
        <v>వోర్టెక్, ఇంక్</v>
      </c>
      <c r="I119" s="1" t="s">
        <v>2324</v>
      </c>
      <c r="J119" s="1" t="s">
        <v>2325</v>
      </c>
      <c r="K119" s="1" t="str">
        <f>IFERROR(__xludf.DUMMYFUNCTION("GOOGLETRANSLATE(J:J, ""en"", ""te"")"),"రాబర్ట్ కిన్నె")</f>
        <v>రాబర్ట్ కిన్నె</v>
      </c>
      <c r="M119" s="1">
        <v>2001.0</v>
      </c>
      <c r="N119" s="1">
        <v>2002.0</v>
      </c>
      <c r="O119" s="1" t="s">
        <v>217</v>
      </c>
      <c r="Q119" s="1" t="s">
        <v>217</v>
      </c>
      <c r="R119" s="1" t="s">
        <v>1953</v>
      </c>
      <c r="T119" s="1" t="s">
        <v>2326</v>
      </c>
      <c r="V119" s="1" t="s">
        <v>1276</v>
      </c>
      <c r="W119" s="1" t="s">
        <v>2327</v>
      </c>
      <c r="X119" s="1" t="s">
        <v>2328</v>
      </c>
      <c r="Y119" s="1" t="s">
        <v>2329</v>
      </c>
      <c r="AA119" s="1" t="s">
        <v>2330</v>
      </c>
      <c r="AC119" s="1" t="s">
        <v>2331</v>
      </c>
      <c r="AL119" s="1" t="s">
        <v>2332</v>
      </c>
      <c r="AN119" s="1" t="s">
        <v>397</v>
      </c>
      <c r="AO119" s="1" t="s">
        <v>2333</v>
      </c>
      <c r="AS119" s="1" t="s">
        <v>2334</v>
      </c>
      <c r="BB119" s="1" t="s">
        <v>2335</v>
      </c>
      <c r="BS119" s="2" t="s">
        <v>2336</v>
      </c>
      <c r="BT119" s="2" t="s">
        <v>767</v>
      </c>
      <c r="CH119" s="1" t="s">
        <v>2337</v>
      </c>
      <c r="CT119" s="1" t="s">
        <v>2338</v>
      </c>
    </row>
    <row r="120">
      <c r="A120" s="1" t="s">
        <v>2339</v>
      </c>
      <c r="B120" s="1" t="str">
        <f>IFERROR(__xludf.DUMMYFUNCTION("GOOGLETRANSLATE(A:A, ""en"", ""te"")"),"హురెల్-డుబోయిస్ HD.10")</f>
        <v>హురెల్-డుబోయిస్ HD.10</v>
      </c>
      <c r="C120" s="1" t="s">
        <v>2340</v>
      </c>
      <c r="D120" s="1" t="str">
        <f>IFERROR(__xludf.DUMMYFUNCTION("GOOGLETRANSLATE(C:C, ""en"", ""te"")"),"హురెల్-డుబోయిస్ HD.10 అనేది 1948 లో ఒక ఫ్రెంచ్ పరిశోధనా విమానం, ఇది అధిక కారక నిష్పత్తి రెక్కల గురించి మారిస్ హ్యూరెల్ యొక్క ఆలోచనలను పరిశోధించడానికి. ఇది ముడుచుకునే ట్రైసైకిల్ అండర్ క్యారేజ్ మరియు ట్విన్ టెయిల్స్‌తో కూడిన సింగిల్-సీట్ల మోనోప్లేన్, ఇందులో"&amp;" 32.5: 1 యొక్క అధిక కారక-నిష్పత్తి వింగ్ ఉంటుంది. ఇది విమానం యొక్క పరివేష్టిత కాక్‌పిట్ పైన అమర్చబడి, స్ట్రట్‌లతో కలుపుతారు. నిర్మాణం అంతటా లోహంతో ఉంది. 1948 మరియు 1954 మధ్య, ఈ విమానం 218 గంటల 27 నిమిషాల విమాన సమయాన్ని కూడబెట్టింది మరియు ఇప్పుడు పారిస్‌లో"&amp;"ని మ్యూసీ డి ఎల్ ఎయిర్ ఎట్ డి ఎస్పేస్‌లో భద్రపరచబడింది. ఏవియాఫ్రాన్స్ నుండి డేటా [1] సాధారణ లక్షణాల పనితీరు")</f>
        <v>హురెల్-డుబోయిస్ HD.10 అనేది 1948 లో ఒక ఫ్రెంచ్ పరిశోధనా విమానం, ఇది అధిక కారక నిష్పత్తి రెక్కల గురించి మారిస్ హ్యూరెల్ యొక్క ఆలోచనలను పరిశోధించడానికి. ఇది ముడుచుకునే ట్రైసైకిల్ అండర్ క్యారేజ్ మరియు ట్విన్ టెయిల్స్‌తో కూడిన సింగిల్-సీట్ల మోనోప్లేన్, ఇందులో 32.5: 1 యొక్క అధిక కారక-నిష్పత్తి వింగ్ ఉంటుంది. ఇది విమానం యొక్క పరివేష్టిత కాక్‌పిట్ పైన అమర్చబడి, స్ట్రట్‌లతో కలుపుతారు. నిర్మాణం అంతటా లోహంతో ఉంది. 1948 మరియు 1954 మధ్య, ఈ విమానం 218 గంటల 27 నిమిషాల విమాన సమయాన్ని కూడబెట్టింది మరియు ఇప్పుడు పారిస్‌లోని మ్యూసీ డి ఎల్ ఎయిర్ ఎట్ డి ఎస్పేస్‌లో భద్రపరచబడింది. ఏవియాఫ్రాన్స్ నుండి డేటా [1] సాధారణ లక్షణాల పనితీరు</v>
      </c>
      <c r="E120" s="1" t="s">
        <v>2341</v>
      </c>
      <c r="F120" s="1" t="str">
        <f>IFERROR(__xludf.DUMMYFUNCTION("GOOGLETRANSLATE(E:E, ""en"", ""te"")"),"పరిశోధన విమానం")</f>
        <v>పరిశోధన విమానం</v>
      </c>
      <c r="G120" s="1" t="s">
        <v>2342</v>
      </c>
      <c r="H120" s="1" t="str">
        <f>IFERROR(__xludf.DUMMYFUNCTION("GOOGLETRANSLATE(G:G, ""en"", ""te"")"),"హురెల్-డుబోయిస్")</f>
        <v>హురెల్-డుబోయిస్</v>
      </c>
      <c r="I120" s="2" t="s">
        <v>2343</v>
      </c>
      <c r="M120" s="4">
        <v>17770.0</v>
      </c>
      <c r="O120" s="1">
        <v>1.0</v>
      </c>
      <c r="Q120" s="1">
        <v>1.0</v>
      </c>
      <c r="R120" s="1" t="s">
        <v>2344</v>
      </c>
      <c r="S120" s="1" t="s">
        <v>2345</v>
      </c>
      <c r="T120" s="1" t="s">
        <v>2346</v>
      </c>
      <c r="U120" s="1" t="s">
        <v>2347</v>
      </c>
      <c r="W120" s="1" t="s">
        <v>1818</v>
      </c>
      <c r="X120" s="1" t="s">
        <v>2348</v>
      </c>
      <c r="Y120" s="1" t="s">
        <v>2349</v>
      </c>
      <c r="Z120" s="1" t="s">
        <v>1172</v>
      </c>
      <c r="AA120" s="1" t="s">
        <v>1647</v>
      </c>
      <c r="AB120" s="1" t="s">
        <v>2350</v>
      </c>
      <c r="AN120" s="1" t="s">
        <v>268</v>
      </c>
      <c r="AQ120" s="4">
        <v>19995.0</v>
      </c>
      <c r="AZ120" s="1">
        <v>32.5</v>
      </c>
    </row>
    <row r="121">
      <c r="A121" s="1" t="s">
        <v>2351</v>
      </c>
      <c r="B121" s="1" t="str">
        <f>IFERROR(__xludf.DUMMYFUNCTION("GOOGLETRANSLATE(A:A, ""en"", ""te"")"),"కవానిషి కె 6 కె")</f>
        <v>కవానిషి కె 6 కె</v>
      </c>
      <c r="C121" s="1" t="s">
        <v>2352</v>
      </c>
      <c r="D121" s="1" t="str">
        <f>IFERROR(__xludf.DUMMYFUNCTION("GOOGLETRANSLATE(C:C, ""en"", ""te"")"),"కవానిషి కె 6 కె అనేది 1930 ల చివరలో కవానిషి విమాన సంస్థ నిర్మించిన ఒక నమూనా జపనీస్ శిక్షణా విమానం. K6K అనేది 2-సీట్ల జంట-ఫ్లోట్ బైప్‌లేన్, వెల్డెడ్ స్టీల్-ట్యూబ్ ఫ్యూజ్‌లేజ్‌తో, ఫాబ్రిక్, లైట్ అల్లాయ్ మరియు స్టీల్ వింగ్ తో కప్పబడి, ఫాబ్రిక్ మరియు కాంతి మి"&amp;"శ్రమం నుండి నిర్మించిన మోనోకోక్ ఫ్లోట్లతో కప్పబడి ఉంటుంది. ఇంటర్మీడియట్-స్థాయి శిక్షణా సీప్లేన్ కోసం ఇంపీరియల్ జపనీస్ నేవీ అవసరానికి ప్రతిస్పందనగా ఇది రూపొందించబడింది. K6K యొక్క మొదటి ఫ్లైట్ 30 ఏప్రిల్ 1938 న జరిగింది, కాని విమాన పరీక్షలు పేలవమైన అవరోధ లక"&amp;"్షణాలను వెల్లడించాయి, కాబట్టి K6K ఉత్పత్తిలోకి ఆదేశించబడలేదు. [1] జపనీస్ విమానం నుండి డేటా, 1910-1941 [1] సాధారణ లక్షణాల పనితీరు 2 హైఫనేటెడ్ వెనుకంజలో ఉన్న లేఖ (-j, -k, -l, -n లేదా -s) ద్వితీయ పాత్ర కోసం సవరించిన డిజైన్‌ను సూచిస్తుంది")</f>
        <v>కవానిషి కె 6 కె అనేది 1930 ల చివరలో కవానిషి విమాన సంస్థ నిర్మించిన ఒక నమూనా జపనీస్ శిక్షణా విమానం. K6K అనేది 2-సీట్ల జంట-ఫ్లోట్ బైప్‌లేన్, వెల్డెడ్ స్టీల్-ట్యూబ్ ఫ్యూజ్‌లేజ్‌తో, ఫాబ్రిక్, లైట్ అల్లాయ్ మరియు స్టీల్ వింగ్ తో కప్పబడి, ఫాబ్రిక్ మరియు కాంతి మిశ్రమం నుండి నిర్మించిన మోనోకోక్ ఫ్లోట్లతో కప్పబడి ఉంటుంది. ఇంటర్మీడియట్-స్థాయి శిక్షణా సీప్లేన్ కోసం ఇంపీరియల్ జపనీస్ నేవీ అవసరానికి ప్రతిస్పందనగా ఇది రూపొందించబడింది. K6K యొక్క మొదటి ఫ్లైట్ 30 ఏప్రిల్ 1938 న జరిగింది, కాని విమాన పరీక్షలు పేలవమైన అవరోధ లక్షణాలను వెల్లడించాయి, కాబట్టి K6K ఉత్పత్తిలోకి ఆదేశించబడలేదు. [1] జపనీస్ విమానం నుండి డేటా, 1910-1941 [1] సాధారణ లక్షణాల పనితీరు 2 హైఫనేటెడ్ వెనుకంజలో ఉన్న లేఖ (-j, -k, -l, -n లేదా -s) ద్వితీయ పాత్ర కోసం సవరించిన డిజైన్‌ను సూచిస్తుంది</v>
      </c>
      <c r="E121" s="1" t="s">
        <v>2353</v>
      </c>
      <c r="F121" s="1" t="str">
        <f>IFERROR(__xludf.DUMMYFUNCTION("GOOGLETRANSLATE(E:E, ""en"", ""te"")"),"ఫ్లోట్‌ప్లేన్ ట్రైనర్")</f>
        <v>ఫ్లోట్‌ప్లేన్ ట్రైనర్</v>
      </c>
      <c r="G121" s="1" t="s">
        <v>2354</v>
      </c>
      <c r="H121" s="1" t="str">
        <f>IFERROR(__xludf.DUMMYFUNCTION("GOOGLETRANSLATE(G:G, ""en"", ""te"")"),"కవానిషి ఎయిర్క్రాఫ్ట్ కంపెనీ")</f>
        <v>కవానిషి ఎయిర్క్రాఫ్ట్ కంపెనీ</v>
      </c>
      <c r="I121" s="1" t="s">
        <v>2355</v>
      </c>
      <c r="M121" s="4">
        <v>14000.0</v>
      </c>
      <c r="O121" s="1">
        <v>3.0</v>
      </c>
      <c r="Q121" s="1">
        <v>2.0</v>
      </c>
      <c r="R121" s="1" t="s">
        <v>2356</v>
      </c>
      <c r="S121" s="1" t="s">
        <v>2357</v>
      </c>
      <c r="T121" s="1" t="s">
        <v>2358</v>
      </c>
      <c r="U121" s="1" t="s">
        <v>2359</v>
      </c>
      <c r="V121" s="1" t="s">
        <v>2360</v>
      </c>
      <c r="W121" s="1" t="s">
        <v>2361</v>
      </c>
      <c r="X121" s="1" t="s">
        <v>2362</v>
      </c>
      <c r="Y121" s="1" t="s">
        <v>2363</v>
      </c>
      <c r="AD121" s="1" t="s">
        <v>2364</v>
      </c>
      <c r="AE121" s="1" t="s">
        <v>2365</v>
      </c>
      <c r="AK121" s="1" t="s">
        <v>2366</v>
      </c>
      <c r="AO121" s="1" t="s">
        <v>761</v>
      </c>
      <c r="AP121" s="1" t="s">
        <v>2367</v>
      </c>
      <c r="AS121" s="1" t="s">
        <v>2009</v>
      </c>
      <c r="BF121" s="1" t="s">
        <v>2368</v>
      </c>
      <c r="BV121" s="1" t="s">
        <v>2369</v>
      </c>
    </row>
    <row r="122">
      <c r="A122" s="1" t="s">
        <v>2370</v>
      </c>
      <c r="B122" s="1" t="str">
        <f>IFERROR(__xludf.DUMMYFUNCTION("GOOGLETRANSLATE(A:A, ""en"", ""te"")"),"సూపర్ స్ట్రోల్")</f>
        <v>సూపర్ స్ట్రోల్</v>
      </c>
      <c r="C122" s="1" t="s">
        <v>2371</v>
      </c>
      <c r="D122" s="1" t="str">
        <f>IFERROR(__xludf.DUMMYFUNCTION("GOOGLETRANSLATE(C:C, ""en"", ""te"")"),"జస్ట్ సూపర్‌స్టోల్ అనేది ఒక అమెరికన్ స్టోల్ te త్సాహిక-నిర్మిత విమానం, ఇది దక్షిణ కరోలినాలోని వాల్హల్లా యొక్క విమానాలచే రూపొందించబడింది మరియు నిర్మించింది. ఈ విమానం te త్సాహిక నిర్మాణానికి కిట్‌గా సరఫరా చేయబడుతుంది. [1] [2] సూపర్‌స్టోల్ కేవలం హైలాండర్ యొక"&amp;"్క అభివృద్ధి మరియు ఆటోమేటిక్ లీడింగ్ ఎడ్జ్ స్లాట్‌లను చేర్చడం ద్వారా భిన్నంగా ఉంటుంది, 29 లో (74 సెం.మీ) టండ్రా టైర్లు, ఫౌలర్ ఫ్లాప్‌లు మరియు కొత్తగా రూపొందించిన టెయిల్‌ప్లేన్‌తో 29 లో లాంగ్ స్ట్రోక్ ఎయిర్ షాక్ బలమైన ల్యాండింగ్ గేర్. ఫలిత రూపకల్పనలో స్ట్ర"&amp;"ట్-బ్రేస్డ్ హై-వింగ్, రెండు-సీట్ల-సైడ్-సైడ్ కాన్ఫిగరేషన్ కన్‌క్లోస్డ్ కాక్‌పిట్ తలుపులు, స్థిర సాంప్రదాయ ల్యాండింగ్ గేర్ మరియు ట్రాక్టర్ కాన్ఫిగరేషన్‌లో ఒకే ఇంజిన్ ఉన్నాయి. [1] ఇది కఠినమైన ఎయిర్‌ఫీల్డ్‌లపై ఆపరేషన్ కోసం రూపొందించబడింది. [3] [4] విమానం ఫ్యూ"&amp;"జ్‌లేజ్ వెల్డెడ్ 4130 స్టీల్ గొట్టాల నుండి తయారవుతుంది, అయితే వింగ్ అల్యూమినియం స్పార్ మరియు అల్యూమినియం పక్కటెముకలను ఉపయోగిస్తుంది, అన్నీ డోప్డ్ ఎయిర్క్రాఫ్ట్ ఫాబ్రిక్‌లో కప్పబడి ఉంటాయి. రెక్కలకు జ్యూరీ స్ట్రట్స్‌తో ""V"" స్ట్రట్‌లు మద్దతు ఇస్తాయి మరియు "&amp;"ఇంధన మార్గాలు లేదా నియంత్రణ కనెక్షన్‌లను డిస్‌కనెక్ట్ చేయవలసిన అవసరం లేకుండా భూ రవాణా లేదా నిల్వ కోసం మడవవచ్చు. అందుబాటులో ఉన్న ప్రామాణిక ఇంజన్లు 80 హెచ్‌పి (60 కిలోవాట్ల) రోటాక్స్ 912UL, 100 హెచ్‌పి (75 కిలోవాట్ 89 kW) జబీరు 3300 మరియు 80 హెచ్‌పి (60 కిల"&amp;"ోవాట్ల) వోక్స్వ్యాగన్ ఎయిర్-కూల్డ్ ఇంజిన్, నాలుగు-స్ట్రోక్ పవర్‌ప్లాంట్లు. విమానం టేకాఫ్ చేసి 150 అడుగుల (46 మీ) లోపు ల్యాండ్ చేయగలదు [1] [4] [5] కిట్‌ప్లాన్‌ల నుండి డేటా, [1] కేవలం విమానం [2] [5] మరియు ఎగిరే (మ్యాగజైన్) [3] [8 ] సాధారణ లక్షణాలు")</f>
        <v>జస్ట్ సూపర్‌స్టోల్ అనేది ఒక అమెరికన్ స్టోల్ te త్సాహిక-నిర్మిత విమానం, ఇది దక్షిణ కరోలినాలోని వాల్హల్లా యొక్క విమానాలచే రూపొందించబడింది మరియు నిర్మించింది. ఈ విమానం te త్సాహిక నిర్మాణానికి కిట్‌గా సరఫరా చేయబడుతుంది. [1] [2] సూపర్‌స్టోల్ కేవలం హైలాండర్ యొక్క అభివృద్ధి మరియు ఆటోమేటిక్ లీడింగ్ ఎడ్జ్ స్లాట్‌లను చేర్చడం ద్వారా భిన్నంగా ఉంటుంది, 29 లో (74 సెం.మీ) టండ్రా టైర్లు, ఫౌలర్ ఫ్లాప్‌లు మరియు కొత్తగా రూపొందించిన టెయిల్‌ప్లేన్‌తో 29 లో లాంగ్ స్ట్రోక్ ఎయిర్ షాక్ బలమైన ల్యాండింగ్ గేర్. ఫలిత రూపకల్పనలో స్ట్రట్-బ్రేస్డ్ హై-వింగ్, రెండు-సీట్ల-సైడ్-సైడ్ కాన్ఫిగరేషన్ కన్‌క్లోస్డ్ కాక్‌పిట్ తలుపులు, స్థిర సాంప్రదాయ ల్యాండింగ్ గేర్ మరియు ట్రాక్టర్ కాన్ఫిగరేషన్‌లో ఒకే ఇంజిన్ ఉన్నాయి. [1] ఇది కఠినమైన ఎయిర్‌ఫీల్డ్‌లపై ఆపరేషన్ కోసం రూపొందించబడింది. [3] [4] విమానం ఫ్యూజ్‌లేజ్ వెల్డెడ్ 4130 స్టీల్ గొట్టాల నుండి తయారవుతుంది, అయితే వింగ్ అల్యూమినియం స్పార్ మరియు అల్యూమినియం పక్కటెముకలను ఉపయోగిస్తుంది, అన్నీ డోప్డ్ ఎయిర్క్రాఫ్ట్ ఫాబ్రిక్‌లో కప్పబడి ఉంటాయి. రెక్కలకు జ్యూరీ స్ట్రట్స్‌తో "V" స్ట్రట్‌లు మద్దతు ఇస్తాయి మరియు ఇంధన మార్గాలు లేదా నియంత్రణ కనెక్షన్‌లను డిస్‌కనెక్ట్ చేయవలసిన అవసరం లేకుండా భూ రవాణా లేదా నిల్వ కోసం మడవవచ్చు. అందుబాటులో ఉన్న ప్రామాణిక ఇంజన్లు 80 హెచ్‌పి (60 కిలోవాట్ల) రోటాక్స్ 912UL, 100 హెచ్‌పి (75 కిలోవాట్ 89 kW) జబీరు 3300 మరియు 80 హెచ్‌పి (60 కిలోవాట్ల) వోక్స్వ్యాగన్ ఎయిర్-కూల్డ్ ఇంజిన్, నాలుగు-స్ట్రోక్ పవర్‌ప్లాంట్లు. విమానం టేకాఫ్ చేసి 150 అడుగుల (46 మీ) లోపు ల్యాండ్ చేయగలదు [1] [4] [5] కిట్‌ప్లాన్‌ల నుండి డేటా, [1] కేవలం విమానం [2] [5] మరియు ఎగిరే (మ్యాగజైన్) [3] [8 ] సాధారణ లక్షణాలు</v>
      </c>
      <c r="E122" s="1" t="s">
        <v>1460</v>
      </c>
      <c r="F122" s="1" t="str">
        <f>IFERROR(__xludf.DUMMYFUNCTION("GOOGLETRANSLATE(E:E, ""en"", ""te"")"),"Te త్సాహిక నిర్మించిన విమానం")</f>
        <v>Te త్సాహిక నిర్మించిన విమానం</v>
      </c>
      <c r="G122" s="1" t="s">
        <v>2372</v>
      </c>
      <c r="H122" s="1" t="str">
        <f>IFERROR(__xludf.DUMMYFUNCTION("GOOGLETRANSLATE(G:G, ""en"", ""te"")"),"కేవలం విమానం")</f>
        <v>కేవలం విమానం</v>
      </c>
      <c r="I122" s="1" t="s">
        <v>2373</v>
      </c>
      <c r="N122" s="1">
        <v>2012.0</v>
      </c>
      <c r="P122" s="1" t="s">
        <v>1004</v>
      </c>
      <c r="Q122" s="1" t="s">
        <v>217</v>
      </c>
      <c r="R122" s="1" t="s">
        <v>2374</v>
      </c>
      <c r="S122" s="1" t="s">
        <v>2375</v>
      </c>
      <c r="T122" s="1" t="s">
        <v>2376</v>
      </c>
      <c r="U122" s="1" t="s">
        <v>2377</v>
      </c>
      <c r="V122" s="1" t="s">
        <v>2378</v>
      </c>
      <c r="W122" s="1" t="s">
        <v>2025</v>
      </c>
      <c r="X122" s="1" t="s">
        <v>2379</v>
      </c>
      <c r="Z122" s="1" t="s">
        <v>2380</v>
      </c>
      <c r="AB122" s="1" t="s">
        <v>2381</v>
      </c>
      <c r="AC122" s="1" t="s">
        <v>2382</v>
      </c>
      <c r="AF122" s="1" t="s">
        <v>2383</v>
      </c>
      <c r="AG122" s="1" t="s">
        <v>2384</v>
      </c>
      <c r="AK122" s="1" t="s">
        <v>2385</v>
      </c>
      <c r="AL122" s="1" t="s">
        <v>2195</v>
      </c>
      <c r="AN122" s="1" t="s">
        <v>397</v>
      </c>
      <c r="AS122" s="1" t="s">
        <v>2386</v>
      </c>
      <c r="AY122" s="1" t="s">
        <v>764</v>
      </c>
      <c r="BB122" s="1" t="s">
        <v>2387</v>
      </c>
      <c r="BS122" s="1" t="s">
        <v>1475</v>
      </c>
      <c r="BT122" s="2" t="s">
        <v>767</v>
      </c>
      <c r="CF122" s="1" t="s">
        <v>2388</v>
      </c>
      <c r="CH122" s="1" t="s">
        <v>2389</v>
      </c>
    </row>
    <row r="123">
      <c r="A123" s="1" t="s">
        <v>2390</v>
      </c>
      <c r="B123" s="1" t="str">
        <f>IFERROR(__xludf.DUMMYFUNCTION("GOOGLETRANSLATE(A:A, ""en"", ""te"")"),"రంప్లర్ c.viii")</f>
        <v>రంప్లర్ c.viii</v>
      </c>
      <c r="C123" s="1" t="s">
        <v>2391</v>
      </c>
      <c r="D123" s="1" t="str">
        <f>IFERROR(__xludf.DUMMYFUNCTION("GOOGLETRANSLATE(C:C, ""en"", ""te"")"),"రంప్ప్లర్ సి.విఐఐ 1917 లో బెర్లిన్ జోహన్నిస్టాల్‌లోని రంప్లర్ ఫ్లూగ్జ్యూగ్వెర్కే చేత తయారు చేయబడిన జర్మన్ సింగిల్-ఇంజిన్ బిప్‌లేన్ అడ్వాన్స్‌డ్ ట్రైనర్. పరిశీలకుల పాఠ్యాంశాల గన్నరీ, పరిశీలన, రేడియో మరియు ఫోటోగ్రఫీకి ప్రాధాన్యత ఇవ్వండి. ఈ విమానం పూర్తి సైన"&amp;"ిక ఆపరేషన్‌కు వర్తించే ప్రమాణాలకు దగ్గరగా ఉంది, కానీ ఆర్థికంగా కూడా నిర్వహించబడుతుంది. మార్చి 1918 లో వెస్ట్రన్ ఫ్రంట్‌లో అంతిమ దాడికి సంబంధించి మెరుగైన మరియు తీవ్రతరం చేసిన శిక్షణ కోసం వ్యూహాత్మక అవసరం ఉంది. ఈ ఉన్నత ప్రామాణిక శిక్షణను సులభతరం చేయడానికి, "&amp;"C.VIII 1917 చివరినాటికి ఫ్లీగర్ ఎర్సాట్జ్ అబ్టీలుంగెన్‌తో ప్రవేశపెట్టబడింది, అనగా ఫ్లయింగ్ ట్రైనింగ్ యూనిట్లు. మొదటి ప్రపంచ యుద్ధం యొక్క జర్మన్ విమానం నుండి డేటా, [1] సుమెన్ ఇల్మావోమాట్ I 1918-27 [2] సాధారణ లక్షణాలు పనితీరు ఆయుధ సంబంధిత జాబితాలు")</f>
        <v>రంప్ప్లర్ సి.విఐఐ 1917 లో బెర్లిన్ జోహన్నిస్టాల్‌లోని రంప్లర్ ఫ్లూగ్జ్యూగ్వెర్కే చేత తయారు చేయబడిన జర్మన్ సింగిల్-ఇంజిన్ బిప్‌లేన్ అడ్వాన్స్‌డ్ ట్రైనర్. పరిశీలకుల పాఠ్యాంశాల గన్నరీ, పరిశీలన, రేడియో మరియు ఫోటోగ్రఫీకి ప్రాధాన్యత ఇవ్వండి. ఈ విమానం పూర్తి సైనిక ఆపరేషన్‌కు వర్తించే ప్రమాణాలకు దగ్గరగా ఉంది, కానీ ఆర్థికంగా కూడా నిర్వహించబడుతుంది. మార్చి 1918 లో వెస్ట్రన్ ఫ్రంట్‌లో అంతిమ దాడికి సంబంధించి మెరుగైన మరియు తీవ్రతరం చేసిన శిక్షణ కోసం వ్యూహాత్మక అవసరం ఉంది. ఈ ఉన్నత ప్రామాణిక శిక్షణను సులభతరం చేయడానికి, C.VIII 1917 చివరినాటికి ఫ్లీగర్ ఎర్సాట్జ్ అబ్టీలుంగెన్‌తో ప్రవేశపెట్టబడింది, అనగా ఫ్లయింగ్ ట్రైనింగ్ యూనిట్లు. మొదటి ప్రపంచ యుద్ధం యొక్క జర్మన్ విమానం నుండి డేటా, [1] సుమెన్ ఇల్మావోమాట్ I 1918-27 [2] సాధారణ లక్షణాలు పనితీరు ఆయుధ సంబంధిత జాబితాలు</v>
      </c>
      <c r="E123" s="1" t="s">
        <v>2392</v>
      </c>
      <c r="F123" s="1" t="str">
        <f>IFERROR(__xludf.DUMMYFUNCTION("GOOGLETRANSLATE(E:E, ""en"", ""te"")"),"అధునాతన శిక్షకుడు")</f>
        <v>అధునాతన శిక్షకుడు</v>
      </c>
      <c r="G123" s="1" t="s">
        <v>1641</v>
      </c>
      <c r="H123" s="1" t="str">
        <f>IFERROR(__xludf.DUMMYFUNCTION("GOOGLETRANSLATE(G:G, ""en"", ""te"")"),"రంప్లర్ ఫ్లగ్జీగ్వెర్కే")</f>
        <v>రంప్లర్ ఫ్లగ్జీగ్వెర్కే</v>
      </c>
      <c r="I123" s="1" t="s">
        <v>1642</v>
      </c>
      <c r="M123" s="1">
        <v>1917.0</v>
      </c>
      <c r="N123" s="1">
        <v>1917.0</v>
      </c>
      <c r="Q123" s="1">
        <v>1.0</v>
      </c>
      <c r="R123" s="1" t="s">
        <v>2393</v>
      </c>
      <c r="S123" s="1" t="s">
        <v>2357</v>
      </c>
      <c r="T123" s="1" t="s">
        <v>462</v>
      </c>
      <c r="U123" s="1" t="s">
        <v>2394</v>
      </c>
      <c r="V123" s="1" t="s">
        <v>2395</v>
      </c>
      <c r="W123" s="1" t="s">
        <v>2396</v>
      </c>
      <c r="X123" s="1" t="s">
        <v>2397</v>
      </c>
      <c r="Y123" s="1" t="s">
        <v>1467</v>
      </c>
      <c r="AA123" s="1" t="s">
        <v>2398</v>
      </c>
      <c r="AK123" s="1" t="s">
        <v>1259</v>
      </c>
      <c r="AM123" s="1" t="s">
        <v>2399</v>
      </c>
      <c r="AO123" s="1" t="s">
        <v>2400</v>
      </c>
      <c r="AQ123" s="1" t="s">
        <v>2401</v>
      </c>
      <c r="AT123" s="1" t="s">
        <v>2402</v>
      </c>
      <c r="AU123" s="2" t="s">
        <v>2403</v>
      </c>
      <c r="AV123" s="1" t="s">
        <v>2404</v>
      </c>
      <c r="AW123" s="1" t="s">
        <v>2405</v>
      </c>
      <c r="BU123" s="1" t="s">
        <v>2406</v>
      </c>
      <c r="CA123" s="2" t="s">
        <v>2403</v>
      </c>
    </row>
    <row r="124">
      <c r="A124" s="1" t="s">
        <v>2407</v>
      </c>
      <c r="B124" s="1" t="str">
        <f>IFERROR(__xludf.DUMMYFUNCTION("GOOGLETRANSLATE(A:A, ""en"", ""te"")"),"విక్కర్స్ వాంపైర్")</f>
        <v>విక్కర్స్ వాంపైర్</v>
      </c>
      <c r="C124" s="1" t="s">
        <v>2408</v>
      </c>
      <c r="D124" s="1" t="str">
        <f>IFERROR(__xludf.DUMMYFUNCTION("GOOGLETRANSLATE(C:C, ""en"", ""te"")"),"విక్కర్స్ F.B.26 వాంపైర్ మొదటి ప్రపంచ యుద్ధంలో విక్కర్స్ నిర్మించిన బ్రిటిష్ సింగిల్-సీట్ల పషర్ బిప్‌లేన్ ఫైటర్. నాలుగు విక్కర్స్ చేత బెక్స్లీహీత్ వద్ద నిర్మించబడ్డాయి, వీటిలో ఒకటి తరువాత F.B.26A గా సవరించబడింది. ఈ రూపకల్పన మునుపటి విక్కర్స్ F.B.12 ప్రోటో"&amp;"టైప్‌ల అభివృద్ధి; [2] మరియు ఇది పైలట్ కోసం అధిక-మౌంటెడ్ నాసెల్లెతో రెండు-బే బైప్‌లేన్ మరియు (7.7 మిమీ) లూయిస్ తుపాకులలో రెండు .303 ప్రారంభ ఆయుధాలు. దీని వెనుక వాటర్-కూల్డ్ 200 హెచ్‌పి (150 కిలోవాట్) హిస్పానో-సుయిజా ఇంజన్ ప్రొపెల్లర్‌ను నడుపుతుంది. టెయిల్‌"&amp;"ప్లేన్‌ను ఒకే ఫిన్ మరియు చుక్కానితో నాలుగు బూమ్‌లపై అమర్చారు. రేడియేటర్ లేఅవుట్ మరియు వింగ్ నిర్మాణానికి మార్పులు మరియు మూడు లూయిస్ తుపాకులతో తిరిగి సాయుధమైన తరువాత, ఈమాన్ మౌంటులో 45 ° కోణంలో కాల్పులు జరపగల సామర్థ్యం గల తరువాత, క్రింద నుండి శత్రు బాంబర్లన"&amp;"ు నిమగ్నం చేయగలడు, B1484 సంఖ్యగా ఉన్నందున, FB.26 విమానయానంలోకి పంపబడింది మరియు మూల్యాంకనం కోసం మార్టెల్షామ్ హీత్ వద్ద ఆయుధ ప్రయోగాత్మక స్థాపన. 1917 ఆగస్టు 25 న హెరాల్డ్ బార్న్‌వెల్, విక్కర్స్ టెస్ట్ పైలట్ స్పిన్ నుండి కోలుకోలేకపోయినప్పుడు ఈ నమూనా నాశనం చే"&amp;"యబడింది. [3] రెండవ విమానం, B1486 ను నిర్మించారు మరియు మొదట వుడ్‌ఫోర్డ్‌లో 39 వ స్క్వాడ్రన్ చేత నిర్వహించబడుతోంది మరియు తరువాత ఫిబ్రవరి 1918 లో రాయల్ ఫ్లయింగ్ కార్ప్స్ యొక్క 141 వ స్క్వాడ్రన్‌కు పంపబడింది. సేవా మూల్యాంకనం అననుకూలమైనది: పనితీరు సంతృప్తికరంగ"&amp;"ా ఉన్నప్పటికీ, దాని నిర్వహణ లక్షణాలు ఉన్నాయి పేద. [3] మూడవ విమానం, బి 1485, 230 హెచ్‌పి (170 కిలోవాట్ల) బెంట్లీ రోటరీ ఇంజిన్‌తో నడిచింది మరియు గ్రౌండ్-అటాక్ కోసం సవరించబడింది 1918 లో నిర్మించబడింది, అయితే ఇది నిర్మించిన సమయానికి సోప్విత్ సాలమండర్ అప్పటికే"&amp;" ఉత్పత్తి కోసం ఆదేశించబడింది మరియు అభివృద్ధి మానేసింది. మరో మూడు విమానాలు ఆదేశించబడ్డాయి మరియు సేవా సంఖ్యలను కేటాయించాయి, అయితే వీటిలో ఏవైనా నిర్మించబడ్డాయి అని తెలియదు. [3] 1908 నుండి విక్కర్స్ విమానం నుండి డేటా [4] సాధారణ లక్షణాలు పనితీరు ఆయుధాలు")</f>
        <v>విక్కర్స్ F.B.26 వాంపైర్ మొదటి ప్రపంచ యుద్ధంలో విక్కర్స్ నిర్మించిన బ్రిటిష్ సింగిల్-సీట్ల పషర్ బిప్‌లేన్ ఫైటర్. నాలుగు విక్కర్స్ చేత బెక్స్లీహీత్ వద్ద నిర్మించబడ్డాయి, వీటిలో ఒకటి తరువాత F.B.26A గా సవరించబడింది. ఈ రూపకల్పన మునుపటి విక్కర్స్ F.B.12 ప్రోటోటైప్‌ల అభివృద్ధి; [2] మరియు ఇది పైలట్ కోసం అధిక-మౌంటెడ్ నాసెల్లెతో రెండు-బే బైప్‌లేన్ మరియు (7.7 మిమీ) లూయిస్ తుపాకులలో రెండు .303 ప్రారంభ ఆయుధాలు. దీని వెనుక వాటర్-కూల్డ్ 200 హెచ్‌పి (150 కిలోవాట్) హిస్పానో-సుయిజా ఇంజన్ ప్రొపెల్లర్‌ను నడుపుతుంది. టెయిల్‌ప్లేన్‌ను ఒకే ఫిన్ మరియు చుక్కానితో నాలుగు బూమ్‌లపై అమర్చారు. రేడియేటర్ లేఅవుట్ మరియు వింగ్ నిర్మాణానికి మార్పులు మరియు మూడు లూయిస్ తుపాకులతో తిరిగి సాయుధమైన తరువాత, ఈమాన్ మౌంటులో 45 ° కోణంలో కాల్పులు జరపగల సామర్థ్యం గల తరువాత, క్రింద నుండి శత్రు బాంబర్లను నిమగ్నం చేయగలడు, B1484 సంఖ్యగా ఉన్నందున, FB.26 విమానయానంలోకి పంపబడింది మరియు మూల్యాంకనం కోసం మార్టెల్షామ్ హీత్ వద్ద ఆయుధ ప్రయోగాత్మక స్థాపన. 1917 ఆగస్టు 25 న హెరాల్డ్ బార్న్‌వెల్, విక్కర్స్ టెస్ట్ పైలట్ స్పిన్ నుండి కోలుకోలేకపోయినప్పుడు ఈ నమూనా నాశనం చేయబడింది. [3] రెండవ విమానం, B1486 ను నిర్మించారు మరియు మొదట వుడ్‌ఫోర్డ్‌లో 39 వ స్క్వాడ్రన్ చేత నిర్వహించబడుతోంది మరియు తరువాత ఫిబ్రవరి 1918 లో రాయల్ ఫ్లయింగ్ కార్ప్స్ యొక్క 141 వ స్క్వాడ్రన్‌కు పంపబడింది. సేవా మూల్యాంకనం అననుకూలమైనది: పనితీరు సంతృప్తికరంగా ఉన్నప్పటికీ, దాని నిర్వహణ లక్షణాలు ఉన్నాయి పేద. [3] మూడవ విమానం, బి 1485, 230 హెచ్‌పి (170 కిలోవాట్ల) బెంట్లీ రోటరీ ఇంజిన్‌తో నడిచింది మరియు గ్రౌండ్-అటాక్ కోసం సవరించబడింది 1918 లో నిర్మించబడింది, అయితే ఇది నిర్మించిన సమయానికి సోప్విత్ సాలమండర్ అప్పటికే ఉత్పత్తి కోసం ఆదేశించబడింది మరియు అభివృద్ధి మానేసింది. మరో మూడు విమానాలు ఆదేశించబడ్డాయి మరియు సేవా సంఖ్యలను కేటాయించాయి, అయితే వీటిలో ఏవైనా నిర్మించబడ్డాయి అని తెలియదు. [3] 1908 నుండి విక్కర్స్ విమానం నుండి డేటా [4] సాధారణ లక్షణాలు పనితీరు ఆయుధాలు</v>
      </c>
      <c r="E124" s="1" t="s">
        <v>141</v>
      </c>
      <c r="F124" s="1" t="str">
        <f>IFERROR(__xludf.DUMMYFUNCTION("GOOGLETRANSLATE(E:E, ""en"", ""te"")"),"యుద్ధ")</f>
        <v>యుద్ధ</v>
      </c>
      <c r="G124" s="1" t="s">
        <v>2409</v>
      </c>
      <c r="H124" s="1" t="str">
        <f>IFERROR(__xludf.DUMMYFUNCTION("GOOGLETRANSLATE(G:G, ""en"", ""te"")"),"విక్కర్స్")</f>
        <v>విక్కర్స్</v>
      </c>
      <c r="I124" s="2" t="s">
        <v>2410</v>
      </c>
      <c r="M124" s="1" t="s">
        <v>2411</v>
      </c>
      <c r="O124" s="1">
        <v>4.0</v>
      </c>
      <c r="Q124" s="1">
        <v>1.0</v>
      </c>
      <c r="R124" s="1" t="s">
        <v>2412</v>
      </c>
      <c r="T124" s="1" t="s">
        <v>2413</v>
      </c>
      <c r="U124" s="1" t="s">
        <v>2414</v>
      </c>
      <c r="V124" s="1" t="s">
        <v>2415</v>
      </c>
      <c r="W124" s="1" t="s">
        <v>2416</v>
      </c>
      <c r="X124" s="1" t="s">
        <v>2417</v>
      </c>
      <c r="Y124" s="1" t="s">
        <v>2418</v>
      </c>
      <c r="AA124" s="1" t="s">
        <v>2419</v>
      </c>
      <c r="AB124" s="1" t="s">
        <v>2420</v>
      </c>
      <c r="AC124" s="1" t="s">
        <v>689</v>
      </c>
      <c r="AF124" s="1" t="s">
        <v>2421</v>
      </c>
      <c r="AG124" s="1" t="s">
        <v>2422</v>
      </c>
      <c r="AM124" s="1" t="s">
        <v>2423</v>
      </c>
      <c r="AN124" s="1" t="s">
        <v>186</v>
      </c>
      <c r="AO124" s="1" t="s">
        <v>2424</v>
      </c>
      <c r="AP124" s="1" t="s">
        <v>2425</v>
      </c>
      <c r="BS124" s="2" t="s">
        <v>1160</v>
      </c>
      <c r="BT124" s="1" t="s">
        <v>2033</v>
      </c>
      <c r="CW124" s="1" t="s">
        <v>2426</v>
      </c>
      <c r="CX124" s="1" t="s">
        <v>2187</v>
      </c>
      <c r="DK124" s="1" t="s">
        <v>2427</v>
      </c>
    </row>
    <row r="125">
      <c r="A125" s="1" t="s">
        <v>2428</v>
      </c>
      <c r="B125" s="1" t="str">
        <f>IFERROR(__xludf.DUMMYFUNCTION("GOOGLETRANSLATE(A:A, ""en"", ""te"")"),"జబీరు J250")</f>
        <v>జబీరు J250</v>
      </c>
      <c r="C125" s="1" t="s">
        <v>2429</v>
      </c>
      <c r="D125" s="1" t="str">
        <f>IFERROR(__xludf.DUMMYFUNCTION("GOOGLETRANSLATE(C:C, ""en"", ""te"")"),"జాబిరు J250 రెండు మరియు నాలుగు సీట్ల ఆస్ట్రేలియన్ లైట్ విమానాల పెద్ద కుటుంబంలో ఒక మోడల్, ఇది టూరింగ్ విమానాలుగా అభివృద్ధి చేయబడింది మరియు జబీరు విమానం ద్వారా కిట్ రూపంలో అందించబడింది. [1] [2] ఈ విమానం కూడా యుఎస్ లో జబిరు యుఎస్ఎ [3] లైట్ స్పోర్ట్ ఎయిర్క్రా"&amp;"ఫ్ట్ (ఎల్ఎస్ఎ) గా విక్రయించింది. J250 మిశ్రమ పదార్థాల నుండి నిర్మించబడింది. 30 అడుగుల (9.1 మీ) స్పాన్ హై వింగ్ స్ట్రట్-బ్రేస్డ్. ప్రామాణిక ఇంజిన్ 120 హెచ్‌పి (89 కిలోవాట్) జబీరు 3300 సిక్స్ సిలిండర్, అడ్డంగా వ్యతిరేకించిన, నాలుగు స్ట్రోక్ ఎయిర్‌క్రాఫ్ట్ ఇ"&amp;"ంజిన్. ట్రైసైకిల్ ల్యాండింగ్ గేర్‌లో ఐచ్ఛిక చక్రాల ప్యాంటు ఉంది. రెండు-సీట్ల క్యాబిన్ వెడల్పు 44 అంగుళాల (112 సెం.మీ) కలిగి ఉంది. J250 నాలుగు-సీట్ల J450 మోడల్ వలె అదే ఫ్యూజ్‌లేజ్‌ను పంచుకుంటుంది, తేడా ఏమిటంటే వెనుక సీట్లు J250 లో వ్యవస్థాపించబడవు. తత్ఫలిత"&amp;"ంగా, J250 లోని సామాను ప్రాంతం దాని తరగతిలో అతిపెద్దది. జబిరు [4] నుండి డేటా జబిరు పసిఫిక్ నుండి డేటా [6] సాధారణ లక్షణాల పనితీరు")</f>
        <v>జాబిరు J250 రెండు మరియు నాలుగు సీట్ల ఆస్ట్రేలియన్ లైట్ విమానాల పెద్ద కుటుంబంలో ఒక మోడల్, ఇది టూరింగ్ విమానాలుగా అభివృద్ధి చేయబడింది మరియు జబీరు విమానం ద్వారా కిట్ రూపంలో అందించబడింది. [1] [2] ఈ విమానం కూడా యుఎస్ లో జబిరు యుఎస్ఎ [3] లైట్ స్పోర్ట్ ఎయిర్క్రాఫ్ట్ (ఎల్ఎస్ఎ) గా విక్రయించింది. J250 మిశ్రమ పదార్థాల నుండి నిర్మించబడింది. 30 అడుగుల (9.1 మీ) స్పాన్ హై వింగ్ స్ట్రట్-బ్రేస్డ్. ప్రామాణిక ఇంజిన్ 120 హెచ్‌పి (89 కిలోవాట్) జబీరు 3300 సిక్స్ సిలిండర్, అడ్డంగా వ్యతిరేకించిన, నాలుగు స్ట్రోక్ ఎయిర్‌క్రాఫ్ట్ ఇంజిన్. ట్రైసైకిల్ ల్యాండింగ్ గేర్‌లో ఐచ్ఛిక చక్రాల ప్యాంటు ఉంది. రెండు-సీట్ల క్యాబిన్ వెడల్పు 44 అంగుళాల (112 సెం.మీ) కలిగి ఉంది. J250 నాలుగు-సీట్ల J450 మోడల్ వలె అదే ఫ్యూజ్‌లేజ్‌ను పంచుకుంటుంది, తేడా ఏమిటంటే వెనుక సీట్లు J250 లో వ్యవస్థాపించబడవు. తత్ఫలితంగా, J250 లోని సామాను ప్రాంతం దాని తరగతిలో అతిపెద్దది. జబిరు [4] నుండి డేటా జబిరు పసిఫిక్ నుండి డేటా [6] సాధారణ లక్షణాల పనితీరు</v>
      </c>
      <c r="E125" s="1" t="s">
        <v>2430</v>
      </c>
      <c r="F125" s="1" t="str">
        <f>IFERROR(__xludf.DUMMYFUNCTION("GOOGLETRANSLATE(E:E, ""en"", ""te"")"),"లైట్ స్పోర్ట్ ఎయిర్క్రాఫ్ట్ హోమ్‌క్రాఫ్ట్ హోమ్‌బిల్ట్")</f>
        <v>లైట్ స్పోర్ట్ ఎయిర్క్రాఫ్ట్ హోమ్‌క్రాఫ్ట్ హోమ్‌బిల్ట్</v>
      </c>
      <c r="G125" s="1" t="s">
        <v>2297</v>
      </c>
      <c r="H125" s="1" t="str">
        <f>IFERROR(__xludf.DUMMYFUNCTION("GOOGLETRANSLATE(G:G, ""en"", ""te"")"),"జబీరు విమానం")</f>
        <v>జబీరు విమానం</v>
      </c>
      <c r="I125" s="1" t="s">
        <v>2298</v>
      </c>
      <c r="P125" s="1" t="s">
        <v>2431</v>
      </c>
      <c r="Q125" s="1">
        <v>2.0</v>
      </c>
      <c r="R125" s="1" t="s">
        <v>2432</v>
      </c>
      <c r="S125" s="1" t="s">
        <v>2095</v>
      </c>
      <c r="T125" s="1" t="s">
        <v>2023</v>
      </c>
      <c r="U125" s="1" t="s">
        <v>2433</v>
      </c>
      <c r="V125" s="1" t="s">
        <v>2434</v>
      </c>
      <c r="X125" s="1" t="s">
        <v>2435</v>
      </c>
      <c r="Y125" s="1" t="s">
        <v>2436</v>
      </c>
      <c r="Z125" s="1" t="s">
        <v>2437</v>
      </c>
      <c r="AA125" s="1" t="s">
        <v>1370</v>
      </c>
      <c r="AB125" s="1" t="s">
        <v>2438</v>
      </c>
      <c r="AF125" s="1" t="s">
        <v>2439</v>
      </c>
      <c r="AJ125" s="1" t="s">
        <v>2025</v>
      </c>
      <c r="AK125" s="1" t="s">
        <v>2440</v>
      </c>
      <c r="AL125" s="1" t="s">
        <v>2195</v>
      </c>
      <c r="AN125" s="1" t="s">
        <v>2314</v>
      </c>
      <c r="AS125" s="1" t="s">
        <v>2441</v>
      </c>
      <c r="AY125" s="1" t="s">
        <v>2442</v>
      </c>
      <c r="BF125" s="1" t="s">
        <v>2443</v>
      </c>
      <c r="BT125" s="2" t="s">
        <v>2318</v>
      </c>
      <c r="BV125" s="1" t="s">
        <v>2444</v>
      </c>
      <c r="CF125" s="1" t="s">
        <v>2445</v>
      </c>
      <c r="CH125" s="1" t="s">
        <v>2436</v>
      </c>
    </row>
    <row r="126">
      <c r="A126" s="1" t="s">
        <v>2446</v>
      </c>
      <c r="B126" s="1" t="str">
        <f>IFERROR(__xludf.DUMMYFUNCTION("GOOGLETRANSLATE(A:A, ""en"", ""te"")"),"జబీరు జె 430")</f>
        <v>జబీరు జె 430</v>
      </c>
      <c r="C126" s="1" t="s">
        <v>2447</v>
      </c>
      <c r="D126" s="1" t="str">
        <f>IFERROR(__xludf.DUMMYFUNCTION("GOOGLETRANSLATE(C:C, ""en"", ""te"")"),"జాబిరు J430 రెండు మరియు నాలుగు-సీట్ల ఆస్ట్రేలియన్ లైట్ విమానాల పెద్ద కుటుంబంలో ఒక మోడల్, ఇది టూరింగ్ విమానంగా అభివృద్ధి చేయబడింది మరియు కిట్ రూపంలో జబిరు విమానం అందించింది. [1] [2] J430 మిశ్రమ పదార్థాల నుండి నిర్మించబడింది. 31.3 అడుగుల (9.5 మీ) స్పాన్ హై "&amp;"వింగ్ స్ట్రట్-బ్రేస్డ్ మరియు వింగ్లెట్స్ కలిగి ఉంటుంది. ప్రామాణిక ఇంజిన్ 120 హెచ్‌పి (89 kW) జబీరు 3300 ఆరు-సిలిండర్, అడ్డంగా వ్యతిరేకించిన, నాలుగు-స్ట్రోక్ ఎయిర్‌క్రాఫ్ట్ ఇంజిన్. ట్రైసైకిల్ ల్యాండింగ్ గేర్‌లో ఐచ్ఛిక చక్రాల ప్యాంటు ఉంది. నాలుగు-సీట్ల క్యా"&amp;"బిన్ వెడల్పు 44 అంగుళాల (112 సెం.మీ) కలిగి ఉంది. ఫ్యాక్టరీ సరఫరా చేసిన కిట్ నుండి నిర్మాణ సమయం 600 గంటలు. ఇరవై ఐదు ఉదాహరణలు పూర్తయ్యాయి మరియు 2011 చివరి నాటికి ఎగురుతున్నాయి. [1] జబిరు నుండి డేటా [3] జబిరు పసిఫిక్ నుండి డేటా [6] సాధారణ లక్షణాల పనితీరు")</f>
        <v>జాబిరు J430 రెండు మరియు నాలుగు-సీట్ల ఆస్ట్రేలియన్ లైట్ విమానాల పెద్ద కుటుంబంలో ఒక మోడల్, ఇది టూరింగ్ విమానంగా అభివృద్ధి చేయబడింది మరియు కిట్ రూపంలో జబిరు విమానం అందించింది. [1] [2] J430 మిశ్రమ పదార్థాల నుండి నిర్మించబడింది. 31.3 అడుగుల (9.5 మీ) స్పాన్ హై వింగ్ స్ట్రట్-బ్రేస్డ్ మరియు వింగ్లెట్స్ కలిగి ఉంటుంది. ప్రామాణిక ఇంజిన్ 120 హెచ్‌పి (89 kW) జబీరు 3300 ఆరు-సిలిండర్, అడ్డంగా వ్యతిరేకించిన, నాలుగు-స్ట్రోక్ ఎయిర్‌క్రాఫ్ట్ ఇంజిన్. ట్రైసైకిల్ ల్యాండింగ్ గేర్‌లో ఐచ్ఛిక చక్రాల ప్యాంటు ఉంది. నాలుగు-సీట్ల క్యాబిన్ వెడల్పు 44 అంగుళాల (112 సెం.మీ) కలిగి ఉంది. ఫ్యాక్టరీ సరఫరా చేసిన కిట్ నుండి నిర్మాణ సమయం 600 గంటలు. ఇరవై ఐదు ఉదాహరణలు పూర్తయ్యాయి మరియు 2011 చివరి నాటికి ఎగురుతున్నాయి. [1] జబిరు నుండి డేటా [3] జబిరు పసిఫిక్ నుండి డేటా [6] సాధారణ లక్షణాల పనితీరు</v>
      </c>
      <c r="E126" s="1" t="s">
        <v>2430</v>
      </c>
      <c r="F126" s="1" t="str">
        <f>IFERROR(__xludf.DUMMYFUNCTION("GOOGLETRANSLATE(E:E, ""en"", ""te"")"),"లైట్ స్పోర్ట్ ఎయిర్క్రాఫ్ట్ హోమ్‌క్రాఫ్ట్ హోమ్‌బిల్ట్")</f>
        <v>లైట్ స్పోర్ట్ ఎయిర్క్రాఫ్ట్ హోమ్‌క్రాఫ్ట్ హోమ్‌బిల్ట్</v>
      </c>
      <c r="G126" s="1" t="s">
        <v>2297</v>
      </c>
      <c r="H126" s="1" t="str">
        <f>IFERROR(__xludf.DUMMYFUNCTION("GOOGLETRANSLATE(G:G, ""en"", ""te"")"),"జబీరు విమానం")</f>
        <v>జబీరు విమానం</v>
      </c>
      <c r="I126" s="1" t="s">
        <v>2298</v>
      </c>
      <c r="P126" s="1" t="s">
        <v>2448</v>
      </c>
      <c r="Q126" s="1" t="s">
        <v>217</v>
      </c>
      <c r="R126" s="1" t="s">
        <v>2449</v>
      </c>
      <c r="S126" s="1" t="s">
        <v>2450</v>
      </c>
      <c r="T126" s="1" t="s">
        <v>2451</v>
      </c>
      <c r="U126" s="1" t="s">
        <v>2452</v>
      </c>
      <c r="V126" s="1" t="s">
        <v>2453</v>
      </c>
      <c r="X126" s="1" t="s">
        <v>2454</v>
      </c>
      <c r="Y126" s="1" t="s">
        <v>2455</v>
      </c>
      <c r="Z126" s="1" t="s">
        <v>2456</v>
      </c>
      <c r="AA126" s="1" t="s">
        <v>2307</v>
      </c>
      <c r="AB126" s="1" t="s">
        <v>2457</v>
      </c>
      <c r="AF126" s="1" t="s">
        <v>2439</v>
      </c>
      <c r="AJ126" s="1" t="s">
        <v>2458</v>
      </c>
      <c r="AK126" s="1" t="s">
        <v>2459</v>
      </c>
      <c r="AL126" s="1" t="s">
        <v>1823</v>
      </c>
      <c r="AN126" s="1" t="s">
        <v>2314</v>
      </c>
      <c r="AS126" s="1" t="s">
        <v>2460</v>
      </c>
      <c r="AY126" s="1" t="s">
        <v>2461</v>
      </c>
      <c r="BF126" s="1" t="s">
        <v>2462</v>
      </c>
      <c r="BT126" s="2" t="s">
        <v>2318</v>
      </c>
      <c r="BV126" s="1" t="s">
        <v>2463</v>
      </c>
      <c r="CF126" s="1" t="s">
        <v>2464</v>
      </c>
      <c r="DL126" s="1" t="s">
        <v>2465</v>
      </c>
    </row>
    <row r="127">
      <c r="A127" s="1" t="s">
        <v>2466</v>
      </c>
      <c r="B127" s="1" t="str">
        <f>IFERROR(__xludf.DUMMYFUNCTION("GOOGLETRANSLATE(A:A, ""en"", ""te"")"),"కీస్టోన్ XO-15")</f>
        <v>కీస్టోన్ XO-15</v>
      </c>
      <c r="C127" s="1" t="s">
        <v>2467</v>
      </c>
      <c r="D127" s="1" t="str">
        <f>IFERROR(__xludf.DUMMYFUNCTION("GOOGLETRANSLATE(C:C, ""en"", ""te"")"),"కీస్టోన్ XO-15 అనేది ఒక అమెరికన్ ప్రోటోటైప్ పరిశీలన విమానం, ఇది కీస్టోన్ ఎయిర్క్రాఫ్ట్ కార్పొరేషన్ ఫర్ అమెరికా ఆర్మీ ఎయిర్ కార్ప్స్ చేత నిర్మించబడింది, మొదట 1930 లో ఎగిరింది, ఒకే నమూనా మాత్రమే నిర్మించబడింది. [1] [1] సాధారణ లక్షణాల నుండి డేటా పోల్చదగిన పా"&amp;"త్ర, కాన్ఫిగరేషన్ మరియు ERA సంబంధిత జాబితాల యొక్క ఆయుధ విమానం 1930 ల వ్యాసం యొక్క ఈ విమానం ఒక స్టబ్. వికీపీడియా విస్తరించడం ద్వారా మీరు సహాయపడవచ్చు.")</f>
        <v>కీస్టోన్ XO-15 అనేది ఒక అమెరికన్ ప్రోటోటైప్ పరిశీలన విమానం, ఇది కీస్టోన్ ఎయిర్క్రాఫ్ట్ కార్పొరేషన్ ఫర్ అమెరికా ఆర్మీ ఎయిర్ కార్ప్స్ చేత నిర్మించబడింది, మొదట 1930 లో ఎగిరింది, ఒకే నమూనా మాత్రమే నిర్మించబడింది. [1] [1] సాధారణ లక్షణాల నుండి డేటా పోల్చదగిన పాత్ర, కాన్ఫిగరేషన్ మరియు ERA సంబంధిత జాబితాల యొక్క ఆయుధ విమానం 1930 ల వ్యాసం యొక్క ఈ విమానం ఒక స్టబ్. వికీపీడియా విస్తరించడం ద్వారా మీరు సహాయపడవచ్చు.</v>
      </c>
      <c r="E127" s="1" t="s">
        <v>2468</v>
      </c>
      <c r="F127" s="1" t="str">
        <f>IFERROR(__xludf.DUMMYFUNCTION("GOOGLETRANSLATE(E:E, ""en"", ""te"")"),"పరిశీలన విమానం")</f>
        <v>పరిశీలన విమానం</v>
      </c>
      <c r="G127" s="1" t="s">
        <v>2469</v>
      </c>
      <c r="H127" s="1" t="str">
        <f>IFERROR(__xludf.DUMMYFUNCTION("GOOGLETRANSLATE(G:G, ""en"", ""te"")"),"కీస్టోన్ ఎయిర్క్రాఫ్ట్ కార్పొరేషన్")</f>
        <v>కీస్టోన్ ఎయిర్క్రాఫ్ట్ కార్పొరేషన్</v>
      </c>
      <c r="I127" s="1" t="s">
        <v>2470</v>
      </c>
      <c r="M127" s="1">
        <v>1930.0</v>
      </c>
      <c r="Q127" s="1" t="s">
        <v>315</v>
      </c>
      <c r="R127" s="1" t="s">
        <v>2471</v>
      </c>
      <c r="S127" s="1" t="s">
        <v>2472</v>
      </c>
      <c r="T127" s="1" t="s">
        <v>2473</v>
      </c>
      <c r="V127" s="1" t="s">
        <v>2474</v>
      </c>
      <c r="W127" s="1" t="s">
        <v>2475</v>
      </c>
      <c r="X127" s="1" t="s">
        <v>2476</v>
      </c>
      <c r="Y127" s="1" t="s">
        <v>2477</v>
      </c>
      <c r="AA127" s="1" t="s">
        <v>2478</v>
      </c>
      <c r="AD127" s="1" t="s">
        <v>1699</v>
      </c>
      <c r="AE127" s="1" t="s">
        <v>1700</v>
      </c>
      <c r="AR127" s="1">
        <v>1.0</v>
      </c>
      <c r="AS127" s="1" t="s">
        <v>2479</v>
      </c>
    </row>
    <row r="128">
      <c r="A128" s="1" t="s">
        <v>2480</v>
      </c>
      <c r="B128" s="1" t="str">
        <f>IFERROR(__xludf.DUMMYFUNCTION("GOOGLETRANSLATE(A:A, ""en"", ""te"")"),"కారి-కీన్ 90 సియోక్స్ కూపే")</f>
        <v>కారి-కీన్ 90 సియోక్స్ కూపే</v>
      </c>
      <c r="C128" s="1" t="s">
        <v>2481</v>
      </c>
      <c r="D128" s="1" t="str">
        <f>IFERROR(__xludf.DUMMYFUNCTION("GOOGLETRANSLATE(C:C, ""en"", ""te"")"),"కారి-కీన్ 90 సియోక్స్ కూపే రెండు-సీట్ల క్యాబిన్ మోనోప్లేన్. [1] కారి-కీన్ ఒక ఆటోమోటివ్ సామాను ఉత్పత్తి, ఇది 1929 లో పెరుగుతున్న విమానయాన వ్యాపారంలో ప్రారంభమైంది. సియోక్స్ కూపే యొక్క ఉత్పత్తి 1929 లో ప్రారంభమైంది మరియు 1 ఆగస్టు 1933 తో ముగిసింది. మొదటి మోడ"&amp;"ల్, కారి-కీన్ 60 సియోక్స్ తిరుగుబాటు, 60 హెచ్‌పిని కలిగి ఉంది ( 45 kW) వెలీ M-5 ఇంజిన్. టైప్ సర్టిఫికేట్ లేకుండా 22 విమానాలను నిర్మించారు. 1930 లో, మరో ఆరు మోడల్ 90 లు రకం సర్టిఫికెట్‌తో నిర్మించబడ్డాయి. 1931 లో, సియోక్స్ ఎయిర్క్రాఫ్ట్ కార్పొరేషన్ కంపెనీ "&amp;"ఆస్తులను కొనుగోలు చేసింది, కారి-కీన్ 90 పేరును సియోక్స్ కూపే 90 గా మార్చారు. [2] కారి-కీన్ 90 సియోక్స్ కూపేను స్వెన్ స్వాన్సన్ రూపొందించారు మరియు సాంప్రదాయిక ల్యాండింగ్ గేర్‌తో రెండు సీట్ల పక్కపక్కనే హై-వింగ్ మోనోప్లేన్. వింగ్ పూర్తిగా కాంటిలివర్‌గా ఉంది,"&amp;" స్కైలైట్‌లు నిర్మించబడ్డాయి. ఇంధన ట్యాంక్ పైలట్ తలపై కూర్చుని ప్రముఖ అంచులో భాగం. ఓలే ఫహ్లిన్ అన్ని ప్రొపెల్లర్లను నిర్మించి, విమానాన్ని పరీక్షించండి. [3] FAA TCDS నుండి డేటా, స్పోర్ట్ ఏవియేషన్ జనరల్ క్యారెక్టరిస్టిక్స్ పనితీరు విమానం పోల్చదగిన పాత్ర, కా"&amp;"న్ఫిగరేషన్ మరియు ERA")</f>
        <v>కారి-కీన్ 90 సియోక్స్ కూపే రెండు-సీట్ల క్యాబిన్ మోనోప్లేన్. [1] కారి-కీన్ ఒక ఆటోమోటివ్ సామాను ఉత్పత్తి, ఇది 1929 లో పెరుగుతున్న విమానయాన వ్యాపారంలో ప్రారంభమైంది. సియోక్స్ కూపే యొక్క ఉత్పత్తి 1929 లో ప్రారంభమైంది మరియు 1 ఆగస్టు 1933 తో ముగిసింది. మొదటి మోడల్, కారి-కీన్ 60 సియోక్స్ తిరుగుబాటు, 60 హెచ్‌పిని కలిగి ఉంది ( 45 kW) వెలీ M-5 ఇంజిన్. టైప్ సర్టిఫికేట్ లేకుండా 22 విమానాలను నిర్మించారు. 1930 లో, మరో ఆరు మోడల్ 90 లు రకం సర్టిఫికెట్‌తో నిర్మించబడ్డాయి. 1931 లో, సియోక్స్ ఎయిర్క్రాఫ్ట్ కార్పొరేషన్ కంపెనీ ఆస్తులను కొనుగోలు చేసింది, కారి-కీన్ 90 పేరును సియోక్స్ కూపే 90 గా మార్చారు. [2] కారి-కీన్ 90 సియోక్స్ కూపేను స్వెన్ స్వాన్సన్ రూపొందించారు మరియు సాంప్రదాయిక ల్యాండింగ్ గేర్‌తో రెండు సీట్ల పక్కపక్కనే హై-వింగ్ మోనోప్లేన్. వింగ్ పూర్తిగా కాంటిలివర్‌గా ఉంది, స్కైలైట్‌లు నిర్మించబడ్డాయి. ఇంధన ట్యాంక్ పైలట్ తలపై కూర్చుని ప్రముఖ అంచులో భాగం. ఓలే ఫహ్లిన్ అన్ని ప్రొపెల్లర్లను నిర్మించి, విమానాన్ని పరీక్షించండి. [3] FAA TCDS నుండి డేటా, స్పోర్ట్ ఏవియేషన్ జనరల్ క్యారెక్టరిస్టిక్స్ పనితీరు విమానం పోల్చదగిన పాత్ర, కాన్ఫిగరేషన్ మరియు ERA</v>
      </c>
      <c r="E128" s="1" t="s">
        <v>2482</v>
      </c>
      <c r="F128" s="1" t="str">
        <f>IFERROR(__xludf.DUMMYFUNCTION("GOOGLETRANSLATE(E:E, ""en"", ""te"")"),"స్పోర్ట్ మోనోప్లేన్")</f>
        <v>స్పోర్ట్ మోనోప్లేన్</v>
      </c>
      <c r="G128" s="1" t="s">
        <v>2483</v>
      </c>
      <c r="H128" s="1" t="str">
        <f>IFERROR(__xludf.DUMMYFUNCTION("GOOGLETRANSLATE(G:G, ""en"", ""te"")"),"కారి-కీన్ ఎయిర్క్రాఫ్ట్ కార్ప్, సియోక్స్ ఎయిర్క్రాఫ్ట్ కార్పొరేషన్")</f>
        <v>కారి-కీన్ ఎయిర్క్రాఫ్ట్ కార్ప్, సియోక్స్ ఎయిర్క్రాఫ్ట్ కార్పొరేషన్</v>
      </c>
      <c r="I128" s="1" t="s">
        <v>2484</v>
      </c>
      <c r="J128" s="1" t="s">
        <v>2485</v>
      </c>
      <c r="K128" s="1" t="str">
        <f>IFERROR(__xludf.DUMMYFUNCTION("GOOGLETRANSLATE(J:J, ""en"", ""te"")"),"స్వెన్ స్వాన్సన్")</f>
        <v>స్వెన్ స్వాన్సన్</v>
      </c>
      <c r="L128" s="1" t="s">
        <v>2486</v>
      </c>
      <c r="O128" s="1">
        <v>32.0</v>
      </c>
      <c r="P128" s="1" t="s">
        <v>1004</v>
      </c>
      <c r="Q128" s="1" t="s">
        <v>217</v>
      </c>
      <c r="U128" s="1" t="s">
        <v>2487</v>
      </c>
      <c r="W128" s="1" t="s">
        <v>2488</v>
      </c>
      <c r="X128" s="1" t="s">
        <v>2489</v>
      </c>
      <c r="AB128" s="1" t="s">
        <v>2490</v>
      </c>
      <c r="AK128" s="1" t="s">
        <v>2491</v>
      </c>
      <c r="AN128" s="1" t="s">
        <v>397</v>
      </c>
      <c r="AR128" s="1" t="s">
        <v>2492</v>
      </c>
      <c r="AS128" s="1" t="s">
        <v>2493</v>
      </c>
      <c r="AY128" s="1" t="s">
        <v>764</v>
      </c>
      <c r="BA128" s="1" t="s">
        <v>2494</v>
      </c>
      <c r="BB128" s="1" t="s">
        <v>2495</v>
      </c>
      <c r="BS128" s="1" t="s">
        <v>2496</v>
      </c>
      <c r="BT128" s="2" t="s">
        <v>767</v>
      </c>
    </row>
    <row r="129">
      <c r="A129" s="1" t="s">
        <v>2497</v>
      </c>
      <c r="B129" s="1" t="str">
        <f>IFERROR(__xludf.DUMMYFUNCTION("GOOGLETRANSLATE(A:A, ""en"", ""te"")"),"హోవార్డ్ DGA-6")</f>
        <v>హోవార్డ్ DGA-6</v>
      </c>
      <c r="C129" s="1" t="s">
        <v>2498</v>
      </c>
      <c r="D129" s="1" t="str">
        <f>IFERROR(__xludf.DUMMYFUNCTION("GOOGLETRANSLATE(C:C, ""en"", ""te"")"),"హోవార్డ్ DGA-6 ఒక మార్గదర్శక రేసింగ్ విమానం, దీనికి ""మిస్టర్ ముల్లిగాన్"" అనే మారుపేరు ఉంది. ఇది బెండిక్స్ ట్రోఫీని గెలుచుకునే నిర్దిష్ట ప్రయోజనం కోసం ఇప్పటివరకు రూపొందించిన ఏకైక విమానం. ఈ విమానం బెన్ హోవార్డ్ మరియు గోర్డాన్ ఇజ్రాయెల్ చేత రూపొందించబడింది"&amp;" మరియు అభివృద్ధి చేయబడింది, తరువాత అతను గ్రుమ్మన్ ఎయిర్క్రాఫ్ట్ ఇంజనీరింగ్ కార్పొరేషన్ కోసం ఇంజనీర్ అయ్యాడు. మిస్టర్ ముల్లిగాన్ రేసు నాన్‌స్టాప్ యొక్క మొత్తం పొడవును మరియు అధిక ఎత్తులో ఎగరడానికి రూపొందించబడింది. ఇంతకు ముందు రెండూ చేయలేదు. మిస్టర్ ముల్లిగా"&amp;"న్ ట్రోఫీని గెలుచుకున్నాడు, తద్వారా సుదూర విమానాలు రూపొందించబడిన విధానాన్ని మార్చారు. [1] బెండిక్స్ ట్రోఫీ వెస్ట్ కోస్ట్ నుండి ఒహియోలోని క్లీవ్‌ల్యాండ్‌లోని నేషనల్ ఎయిర్ రేసుల ప్రదేశం వరకు ఒక క్రాస్ కంట్రీ రేసు, మరియు సాధారణంగా వారం రోజుల విమానయాన ఉత్సవం "&amp;"యొక్క ప్రారంభ కార్యక్రమం. నేషనల్ ఎయిర్ రేసుల్లో క్లోజ్డ్-కోర్సు పైలాన్ రేసింగ్‌లో అన్‌లిమిటెడ్ డివిజన్ విజేతకు థాంప్సన్ ట్రోఫీ లభించింది. ఏకైక అసలు DGA-6 1934 లో మిస్సౌరీలోని కాన్సాస్ నగరంలోని ఫెయిర్‌ఫాక్స్ విమానాశ్రయంలో అమెరికన్ ఈగిల్-లింకన్ విమానం యొక్క"&amp;" పనికిరాని కర్మాగారంలో నిర్మించబడింది. [2] ఇది ప్లైవుడ్-స్కిన్డ్ వింగ్‌తో స్టీల్ ట్యూబ్ ఫ్యూజ్‌లేజ్ కలిగి ఉంది. ఎయిర్ రేసుల సమయంలో ""మోనోకౌప్‌ను తప్పు ముగింపు నుండి చూడటం"" ద్వారా అతను ప్రేరణ పొందానని హోవార్డ్ స్వేచ్ఛగా ఒప్పుకున్నాడు; DGA-6 ను ""పెరిగిన మ"&amp;"ోనోకౌప్"" అని పిలుస్తారు. 1934 వాయు రేసులకు వెళ్లేటప్పుడు, ఆక్సిజన్ మరియు ఇంధన వ్యవస్థ సమస్యలు ఆఫ్-ఫీల్డ్ ల్యాండింగ్‌కు కారణమయ్యాయి, ఇది ల్యాండింగ్ గేర్ మరియు ప్రొపెల్లర్‌ను దెబ్బతీసింది. ఈ విమానం సమయానికి మరమ్మతులు చేయబడలేదు మరియు 1934 సీజన్‌ను కోల్పోయిం"&amp;"ది. [1] 1935 బెండిక్స్ రేసులో ఈ విమానం 300 గ్యాలన్ల గ్యాసోలిన్, 30 గ్యాలన్ల చమురు మరియు ఆక్సిజన్ పరికరాలతో రెండు కోసం లోడ్ చేయబడింది, ఇది 22,000 అడుగుల (6,700 మీ) వద్ద ఏడు గంటలు ప్రయాణించే సామర్థ్యాన్ని ఇస్తుంది. ఆ లోడ్ వద్ద విమానానికి 1,500 అడుగుల (460 మ"&amp;"ీ) రన్‌వే అవసరం మరియు ప్రారంభ ఆరోహణ రేటు 2000 అడుగులు/నిమిషానికి దగ్గరగా ఉంది. [3] హోవార్డ్ మరియు ఇజ్రాయెల్ 30 ఆగస్టు 1935 బెండిక్స్ ట్రోఫీ రేసులో DGA-6 ను ప్రయాణించారు మరియు గంటకు 238.70 మైళ్ల వేగంతో గెలిచారు, మరియు హెరాల్డ్ న్యూమాన్ రేసింగ్ DGA-6 సెప్టె"&amp;"ంబర్ 2 న గెలిచినప్పుడు 220.19 mph (354.36 కిమీ/గం) వద్దకు ఎగిరింది. 1935 1935 నేషనల్ ఎయిర్ రేసుల్లో థాంప్సన్ ట్రోఫీ రేసు. ఇతర పైలట్ లేదా ఒకే విమానం రెండు రేసులను గెలుచుకోలేదు. [4] హోవార్డ్ యొక్క DGA-6 కూడా విజయవంతమైన వాణిజ్య ఉత్పత్తి విమానంగా అభివృద్ధి చె"&amp;"ందడానికి ఎయిర్‌షోల స్వర్ణయుగం సమయంలో ఏకైక రేసర్ అనే వ్యత్యాసాన్ని కలిగి ఉంది, మొదట హోవార్డ్ DGA-8 మరియు DGA-9, మరియు తరువాత DGA-11 మరియు DGA-12 . [[1] [3] హోవార్డ్ యొక్క ఇంజనీరింగ్ ప్రయోజనం అతని తక్కువ-డ్రాగ్ ఎయిర్ఫ్రేమ్ మరియు 850-హార్స్‌పవర్ (630 కిలోవాట"&amp;"్) ప్రాట్ &amp; విట్నీ కందిరీగ రేడియల్ వాడకం. నాలుగు సీట్ల మిస్టర్ ముల్లిగాన్ యొక్క ఇంధన సామర్థ్యం బెండిక్స్ రేసులో తేడాను కలిగించింది, ఎందుకంటే హోవార్డ్ మరియు ఇజ్రాయెల్ రోస్కో టర్నర్‌ను ఒక నిమిషం కన్నా తక్కువ తేడాతో ఓడించారు, కాలిఫోర్నియాలోని బర్బాంక్ నుండి "&amp;"క్లీవ్‌ల్యాండ్‌కు రేసులో రెండు తక్కువ ఇంధన స్టాప్‌లకు కృతజ్ఞతలు 1,000 హెచ్‌పి (750 కిలోవాట్ల) ప్రాట్ &amp; విట్నీ ఆర్ -1690 హార్నెట్ తన వెడెల్-విలియమ్స్ మోడల్ 44 రేసర్‌పై అతనికి శక్తి ప్రయోజనాన్ని ఇచ్చాడు. మిస్టర్ ముల్లిగాన్ బెండిక్స్‌లో వెడెల్-విలియమ్స్ మూడే"&amp;"ళ్ల విజయాలు సాధించాడు. ఈ వారం ముగిసే సమయానికి, హోవార్డ్ మరియు అతని DGA-6 వెడెల్-విలియమ్స్ స్థానంలో థాంప్సన్ రేసులో డిఫెండింగ్ ఛాంపియన్ టర్నర్‌ను కలవరపెట్టడం ద్వారా విమానయానం యొక్క రైజింగ్ స్టార్‌గా ఉన్నారు. వార్తాపత్రికలు 1935 ఈవెంట్‌ను ""బెన్ హోవార్డ్ నే"&amp;"షనల్ ఎయిర్ రేసులు"" గా ప్రశంసించాయి. [1] దురదృష్టవశాత్తు, నేషనల్ ఎయిర్ రేస్ సన్నివేశంలో DGA-6 యొక్క రోజులు పరిమితం. మరుసటి సంవత్సరం, హోవార్డ్ మరియు అతని భార్య మాక్సిన్ గాయపడ్డారు, మిస్టర్ ముల్లిగాన్ ఒక ప్రొపెల్లర్ బ్లేడ్ను కోల్పోయి, 1936 బెండిక్స్ (న్యూయా"&amp;"ర్క్-లోస్ ఏంజిల్స్) రేసు యొక్క తరువాతి దశలలో న్యూ మెక్సికోలోని క్రౌన్ పాయింట్ సమీపంలో క్రాష్-ల్యాండ్డ్. క్రాష్ ఫలితంగా వచ్చిన తీవ్రమైన గాయాల నుండి హోవార్డ్ కోలుకున్నాడు, కాని ప్రమాదంలో కాలు కోల్పోయింది మరియు మిస్టర్ ముల్లిగాన్ నాశనం చేయబడింది. [5] రోస్కో "&amp;"టర్నర్ ఇదే విధమైన విధిని కలుసుకున్నాడు, టెక్సాస్‌లోని కఠినమైన మైదానంలో గ్రౌండ్-లూపింగ్. హోవార్డ్ మరియు టర్నర్ యొక్క దురదృష్టాలు అర్కాన్సన్ లూయిస్ థాడెన్ తన బీచ్క్రాఫ్ట్ మోడల్ 17 లో జాతీయ ఎయిర్ ట్రోఫీని గెలుచుకున్న మొదటి మహిళగా నిలిచాయి. మిస్టర్ ముల్లిగాన్"&amp;" యొక్క విజయం జనవరి 1, 1937 న హోవార్డ్ ఎయిర్క్రాఫ్ట్ కార్పొరేషన్ ఏర్పడటానికి దారితీసింది. ప్రమాదం జరిగిన ముప్పై నాలుగు సంవత్సరాల తరువాత, రేసింగ్ i త్సాహికుడు, బాబ్ రీచార్డ్ మిస్టర్ ముల్లిగాన్ యొక్క క్రాష్ సైట్ను ట్రాక్ చేశాడు మరియు చాలా భాగాలు ఇంకా ఉన్నాయి"&amp;". ఉపయోగపడే స్థితిలో, స్థానిక పొడి, పర్వత వాతావరణం ద్వారా రక్షించబడింది. [6] సాల్వేజ్డ్ భాగాలు నమూనాలుగా ఉండటంతో, రీచార్డ్ట్ మిస్టర్ ముల్లిగాన్‌ను పున ate సృష్టి చేయగలిగాడు, కాని 1977 లో చంపబడ్డాడు [7] టోనోపా, నెవాడా డ్రై సరస్సుపై సమయం ముగిసినప్పుడు. [8] ర"&amp;"ెండవ ప్రతిరూప DGA-6 ను అర్కాన్సాస్‌లోని స్ప్రింగ్‌డేల్‌కు చెందిన జిమ్ యున్కిన్ నిర్మించారు. యున్కిన్ మరియు ""బడ్"" డేక్ కూడా ముల్లికోప్‌ను రూపొందించారు మరియు నిర్మించారు, ఇది మిస్టర్ ముల్లిగాన్ మరియు మోనోకౌప్ 90 రెండింటి యొక్క లక్షణాలను ఉపయోగించుకునే అసలు"&amp;" రూపకల్పన. మరొక ఉత్పన్న విమానం డికెన్సన్-హోవార్డ్ DGA-21, దీనిని కాలిఫోర్నియాలోని శాంటా పౌలాకు చెందిన బ్రూస్ డికెన్సన్ నిర్మించారు. ఇది DGA-6 (ప్రాట్ &amp; విట్నీ R-1340 WASP ఇంజిన్‌తో సహా) మరియు DGA-15 యొక్క డిజైన్ లక్షణాలపై ఆధారపడి ఉంటుంది మరియు దాని DGA-21"&amp;" హోదా కేవలం ""6 + 15"". కొన్ని తిట్టు మంచి విమానాల నుండి డేటా [9] సాధారణ లక్షణాల పనితీరు")</f>
        <v>హోవార్డ్ DGA-6 ఒక మార్గదర్శక రేసింగ్ విమానం, దీనికి "మిస్టర్ ముల్లిగాన్" అనే మారుపేరు ఉంది. ఇది బెండిక్స్ ట్రోఫీని గెలుచుకునే నిర్దిష్ట ప్రయోజనం కోసం ఇప్పటివరకు రూపొందించిన ఏకైక విమానం. ఈ విమానం బెన్ హోవార్డ్ మరియు గోర్డాన్ ఇజ్రాయెల్ చేత రూపొందించబడింది మరియు అభివృద్ధి చేయబడింది, తరువాత అతను గ్రుమ్మన్ ఎయిర్క్రాఫ్ట్ ఇంజనీరింగ్ కార్పొరేషన్ కోసం ఇంజనీర్ అయ్యాడు. మిస్టర్ ముల్లిగాన్ రేసు నాన్‌స్టాప్ యొక్క మొత్తం పొడవును మరియు అధిక ఎత్తులో ఎగరడానికి రూపొందించబడింది. ఇంతకు ముందు రెండూ చేయలేదు. మిస్టర్ ముల్లిగాన్ ట్రోఫీని గెలుచుకున్నాడు, తద్వారా సుదూర విమానాలు రూపొందించబడిన విధానాన్ని మార్చారు. [1] బెండిక్స్ ట్రోఫీ వెస్ట్ కోస్ట్ నుండి ఒహియోలోని క్లీవ్‌ల్యాండ్‌లోని నేషనల్ ఎయిర్ రేసుల ప్రదేశం వరకు ఒక క్రాస్ కంట్రీ రేసు, మరియు సాధారణంగా వారం రోజుల విమానయాన ఉత్సవం యొక్క ప్రారంభ కార్యక్రమం. నేషనల్ ఎయిర్ రేసుల్లో క్లోజ్డ్-కోర్సు పైలాన్ రేసింగ్‌లో అన్‌లిమిటెడ్ డివిజన్ విజేతకు థాంప్సన్ ట్రోఫీ లభించింది. ఏకైక అసలు DGA-6 1934 లో మిస్సౌరీలోని కాన్సాస్ నగరంలోని ఫెయిర్‌ఫాక్స్ విమానాశ్రయంలో అమెరికన్ ఈగిల్-లింకన్ విమానం యొక్క పనికిరాని కర్మాగారంలో నిర్మించబడింది. [2] ఇది ప్లైవుడ్-స్కిన్డ్ వింగ్‌తో స్టీల్ ట్యూబ్ ఫ్యూజ్‌లేజ్ కలిగి ఉంది. ఎయిర్ రేసుల సమయంలో "మోనోకౌప్‌ను తప్పు ముగింపు నుండి చూడటం" ద్వారా అతను ప్రేరణ పొందానని హోవార్డ్ స్వేచ్ఛగా ఒప్పుకున్నాడు; DGA-6 ను "పెరిగిన మోనోకౌప్" అని పిలుస్తారు. 1934 వాయు రేసులకు వెళ్లేటప్పుడు, ఆక్సిజన్ మరియు ఇంధన వ్యవస్థ సమస్యలు ఆఫ్-ఫీల్డ్ ల్యాండింగ్‌కు కారణమయ్యాయి, ఇది ల్యాండింగ్ గేర్ మరియు ప్రొపెల్లర్‌ను దెబ్బతీసింది. ఈ విమానం సమయానికి మరమ్మతులు చేయబడలేదు మరియు 1934 సీజన్‌ను కోల్పోయింది. [1] 1935 బెండిక్స్ రేసులో ఈ విమానం 300 గ్యాలన్ల గ్యాసోలిన్, 30 గ్యాలన్ల చమురు మరియు ఆక్సిజన్ పరికరాలతో రెండు కోసం లోడ్ చేయబడింది, ఇది 22,000 అడుగుల (6,700 మీ) వద్ద ఏడు గంటలు ప్రయాణించే సామర్థ్యాన్ని ఇస్తుంది. ఆ లోడ్ వద్ద విమానానికి 1,500 అడుగుల (460 మీ) రన్‌వే అవసరం మరియు ప్రారంభ ఆరోహణ రేటు 2000 అడుగులు/నిమిషానికి దగ్గరగా ఉంది. [3] హోవార్డ్ మరియు ఇజ్రాయెల్ 30 ఆగస్టు 1935 బెండిక్స్ ట్రోఫీ రేసులో DGA-6 ను ప్రయాణించారు మరియు గంటకు 238.70 మైళ్ల వేగంతో గెలిచారు, మరియు హెరాల్డ్ న్యూమాన్ రేసింగ్ DGA-6 సెప్టెంబర్ 2 న గెలిచినప్పుడు 220.19 mph (354.36 కిమీ/గం) వద్దకు ఎగిరింది. 1935 1935 నేషనల్ ఎయిర్ రేసుల్లో థాంప్సన్ ట్రోఫీ రేసు. ఇతర పైలట్ లేదా ఒకే విమానం రెండు రేసులను గెలుచుకోలేదు. [4] హోవార్డ్ యొక్క DGA-6 కూడా విజయవంతమైన వాణిజ్య ఉత్పత్తి విమానంగా అభివృద్ధి చెందడానికి ఎయిర్‌షోల స్వర్ణయుగం సమయంలో ఏకైక రేసర్ అనే వ్యత్యాసాన్ని కలిగి ఉంది, మొదట హోవార్డ్ DGA-8 మరియు DGA-9, మరియు తరువాత DGA-11 మరియు DGA-12 . [[1] [3] హోవార్డ్ యొక్క ఇంజనీరింగ్ ప్రయోజనం అతని తక్కువ-డ్రాగ్ ఎయిర్ఫ్రేమ్ మరియు 850-హార్స్‌పవర్ (630 కిలోవాట్) ప్రాట్ &amp; విట్నీ కందిరీగ రేడియల్ వాడకం. నాలుగు సీట్ల మిస్టర్ ముల్లిగాన్ యొక్క ఇంధన సామర్థ్యం బెండిక్స్ రేసులో తేడాను కలిగించింది, ఎందుకంటే హోవార్డ్ మరియు ఇజ్రాయెల్ రోస్కో టర్నర్‌ను ఒక నిమిషం కన్నా తక్కువ తేడాతో ఓడించారు, కాలిఫోర్నియాలోని బర్బాంక్ నుండి క్లీవ్‌ల్యాండ్‌కు రేసులో రెండు తక్కువ ఇంధన స్టాప్‌లకు కృతజ్ఞతలు 1,000 హెచ్‌పి (750 కిలోవాట్ల) ప్రాట్ &amp; విట్నీ ఆర్ -1690 హార్నెట్ తన వెడెల్-విలియమ్స్ మోడల్ 44 రేసర్‌పై అతనికి శక్తి ప్రయోజనాన్ని ఇచ్చాడు. మిస్టర్ ముల్లిగాన్ బెండిక్స్‌లో వెడెల్-విలియమ్స్ మూడేళ్ల విజయాలు సాధించాడు. ఈ వారం ముగిసే సమయానికి, హోవార్డ్ మరియు అతని DGA-6 వెడెల్-విలియమ్స్ స్థానంలో థాంప్సన్ రేసులో డిఫెండింగ్ ఛాంపియన్ టర్నర్‌ను కలవరపెట్టడం ద్వారా విమానయానం యొక్క రైజింగ్ స్టార్‌గా ఉన్నారు. వార్తాపత్రికలు 1935 ఈవెంట్‌ను "బెన్ హోవార్డ్ నేషనల్ ఎయిర్ రేసులు" గా ప్రశంసించాయి. [1] దురదృష్టవశాత్తు, నేషనల్ ఎయిర్ రేస్ సన్నివేశంలో DGA-6 యొక్క రోజులు పరిమితం. మరుసటి సంవత్సరం, హోవార్డ్ మరియు అతని భార్య మాక్సిన్ గాయపడ్డారు, మిస్టర్ ముల్లిగాన్ ఒక ప్రొపెల్లర్ బ్లేడ్ను కోల్పోయి, 1936 బెండిక్స్ (న్యూయార్క్-లోస్ ఏంజిల్స్) రేసు యొక్క తరువాతి దశలలో న్యూ మెక్సికోలోని క్రౌన్ పాయింట్ సమీపంలో క్రాష్-ల్యాండ్డ్. క్రాష్ ఫలితంగా వచ్చిన తీవ్రమైన గాయాల నుండి హోవార్డ్ కోలుకున్నాడు, కాని ప్రమాదంలో కాలు కోల్పోయింది మరియు మిస్టర్ ముల్లిగాన్ నాశనం చేయబడింది. [5] రోస్కో టర్నర్ ఇదే విధమైన విధిని కలుసుకున్నాడు, టెక్సాస్‌లోని కఠినమైన మైదానంలో గ్రౌండ్-లూపింగ్. హోవార్డ్ మరియు టర్నర్ యొక్క దురదృష్టాలు అర్కాన్సన్ లూయిస్ థాడెన్ తన బీచ్క్రాఫ్ట్ మోడల్ 17 లో జాతీయ ఎయిర్ ట్రోఫీని గెలుచుకున్న మొదటి మహిళగా నిలిచాయి. మిస్టర్ ముల్లిగాన్ యొక్క విజయం జనవరి 1, 1937 న హోవార్డ్ ఎయిర్క్రాఫ్ట్ కార్పొరేషన్ ఏర్పడటానికి దారితీసింది. ప్రమాదం జరిగిన ముప్పై నాలుగు సంవత్సరాల తరువాత, రేసింగ్ i త్సాహికుడు, బాబ్ రీచార్డ్ మిస్టర్ ముల్లిగాన్ యొక్క క్రాష్ సైట్ను ట్రాక్ చేశాడు మరియు చాలా భాగాలు ఇంకా ఉన్నాయి. ఉపయోగపడే స్థితిలో, స్థానిక పొడి, పర్వత వాతావరణం ద్వారా రక్షించబడింది. [6] సాల్వేజ్డ్ భాగాలు నమూనాలుగా ఉండటంతో, రీచార్డ్ట్ మిస్టర్ ముల్లిగాన్‌ను పున ate సృష్టి చేయగలిగాడు, కాని 1977 లో చంపబడ్డాడు [7] టోనోపా, నెవాడా డ్రై సరస్సుపై సమయం ముగిసినప్పుడు. [8] రెండవ ప్రతిరూప DGA-6 ను అర్కాన్సాస్‌లోని స్ప్రింగ్‌డేల్‌కు చెందిన జిమ్ యున్కిన్ నిర్మించారు. యున్కిన్ మరియు "బడ్" డేక్ కూడా ముల్లికోప్‌ను రూపొందించారు మరియు నిర్మించారు, ఇది మిస్టర్ ముల్లిగాన్ మరియు మోనోకౌప్ 90 రెండింటి యొక్క లక్షణాలను ఉపయోగించుకునే అసలు రూపకల్పన. మరొక ఉత్పన్న విమానం డికెన్సన్-హోవార్డ్ DGA-21, దీనిని కాలిఫోర్నియాలోని శాంటా పౌలాకు చెందిన బ్రూస్ డికెన్సన్ నిర్మించారు. ఇది DGA-6 (ప్రాట్ &amp; విట్నీ R-1340 WASP ఇంజిన్‌తో సహా) మరియు DGA-15 యొక్క డిజైన్ లక్షణాలపై ఆధారపడి ఉంటుంది మరియు దాని DGA-21 హోదా కేవలం "6 + 15". కొన్ని తిట్టు మంచి విమానాల నుండి డేటా [9] సాధారణ లక్షణాల పనితీరు</v>
      </c>
      <c r="E129" s="1" t="s">
        <v>2499</v>
      </c>
      <c r="F129" s="1" t="str">
        <f>IFERROR(__xludf.DUMMYFUNCTION("GOOGLETRANSLATE(E:E, ""en"", ""te"")"),"ఎయిర్ రేసింగ్")</f>
        <v>ఎయిర్ రేసింగ్</v>
      </c>
      <c r="J129" s="1" t="s">
        <v>2282</v>
      </c>
      <c r="K129" s="1" t="str">
        <f>IFERROR(__xludf.DUMMYFUNCTION("GOOGLETRANSLATE(J:J, ""en"", ""te"")"),"బెన్ హోవార్డ్, గోర్డాన్ ఇజ్రాయెల్")</f>
        <v>బెన్ హోవార్డ్, గోర్డాన్ ఇజ్రాయెల్</v>
      </c>
      <c r="L129" s="1" t="s">
        <v>2283</v>
      </c>
      <c r="N129" s="1">
        <v>1934.0</v>
      </c>
      <c r="O129" s="1">
        <v>1.0</v>
      </c>
      <c r="Q129" s="1">
        <v>1.0</v>
      </c>
      <c r="R129" s="1" t="s">
        <v>2500</v>
      </c>
      <c r="S129" s="1" t="s">
        <v>2501</v>
      </c>
      <c r="T129" s="1" t="s">
        <v>2502</v>
      </c>
      <c r="U129" s="1" t="s">
        <v>2503</v>
      </c>
      <c r="V129" s="1" t="s">
        <v>2504</v>
      </c>
      <c r="W129" s="1" t="s">
        <v>2505</v>
      </c>
      <c r="X129" s="1" t="s">
        <v>2506</v>
      </c>
      <c r="Y129" s="1" t="s">
        <v>2507</v>
      </c>
      <c r="AA129" s="1" t="s">
        <v>2508</v>
      </c>
      <c r="AB129" s="1" t="s">
        <v>2509</v>
      </c>
      <c r="AJ129" s="1" t="s">
        <v>2510</v>
      </c>
      <c r="AN129" s="1" t="s">
        <v>397</v>
      </c>
      <c r="AS129" s="1" t="s">
        <v>2511</v>
      </c>
      <c r="AY129" s="1" t="s">
        <v>2461</v>
      </c>
      <c r="BS129" s="1" t="s">
        <v>2512</v>
      </c>
      <c r="BT129" s="2" t="s">
        <v>767</v>
      </c>
    </row>
    <row r="130">
      <c r="A130" s="1" t="s">
        <v>2513</v>
      </c>
      <c r="B130" s="1" t="str">
        <f>IFERROR(__xludf.DUMMYFUNCTION("GOOGLETRANSLATE(A:A, ""en"", ""te"")"),"పైపర్ PA-48 ఎన్‌ఫోర్సర్")</f>
        <v>పైపర్ PA-48 ఎన్‌ఫోర్సర్</v>
      </c>
      <c r="C130" s="1" t="s">
        <v>2514</v>
      </c>
      <c r="D130" s="1" t="str">
        <f>IFERROR(__xludf.DUMMYFUNCTION("GOOGLETRANSLATE(C:C, ""en"", ""te"")"),"పైపర్ PA-48 ఎన్‌ఫోర్సర్ అనేది 1970 లలో పైపర్ నిర్మించిన అమెరికన్ టర్బోప్రాప్-శక్తితో కూడిన లైట్ క్లోజ్ ఎయిర్ సపోర్ట్ విమానం. ఇది రెండవ ప్రపంచ యుద్ధం-యుగం ఉత్తర అమెరికా పి -51 ముస్తాంగ్ ఫైటర్ యొక్క అభివృద్ధి. అమెరికా వైమానిక దళం పేవ్ కాయిన్ కార్యక్రమానికి "&amp;"ప్రతిస్పందనగా కావలీర్ విమానాల యజమాని డేవిడ్ లిండ్సే చేత ఎన్‌ఫోర్సర్ భావన మొదట సృష్టించబడింది మరియు కావలీర్ ముస్తాంగ్ గా ఎగిరింది, కాని కావలీర్‌కు ఎన్‌ఫోర్సర్‌ను భారీగా ఉత్పత్తి చేయడానికి ఉత్పాదక సామర్ధ్యాలు లేవు, కాబట్టి ప్రోగ్రామ్ 1970 లో లిండ్సే చేత పైప"&amp;"ర్‌కు విక్రయించబడింది. 1968 లో, కావలీర్ ఎయిర్‌క్రాఫ్ట్ యజమాని/వ్యవస్థాపకుడు డేవిడ్ లిండ్సే కావలీర్ ముస్తాంగ్ యొక్క అత్యంత సవరించిన సంస్కరణను కౌంటర్-తిరుగుబాటు విమానంగా ఉపయోగించడం కోసం అభివృద్ధి చేయడం ప్రారంభించారు. కావలీర్ ప్రారంభంలో రోల్స్ రాయిస్ డార్ట్ "&amp;"510 టర్బోప్రాప్‌ను ముస్తాంగ్ II ఎయిర్‌ఫ్రేమ్‌కు అనుసంధానించాడు. ఈ ప్రైవేటు నిధుల నమూనా ముస్తాంగ్ II నిర్మించిన అదే CAS/COIN మిషన్ కోసం కూడా ఉద్దేశించబడింది. టర్బో ముస్తాంగ్ III పనితీరును తీవ్రంగా పెంచింది, పేలోడ్ మరియు నిర్వహణ వ్యయం తగ్గడంతో పాటు, ఇంజిన్,"&amp;" ఎయిర్‌ఫ్రేమ్ మరియు పైలట్‌ను రక్షించడానికి బ్రిస్టల్ సిరామిక్ కవచం [స్పష్టీకరణ అవసరం] ఉన్నాయి. అమెరికా వైమానిక దళానికి అనేక అమ్మకాల ప్రయత్నాలు ఉన్నప్పటికీ, యు.ఎస్. మిలిటరీ లేదా విదేశీ ఆపరేటర్లు టర్బో ముస్తాంగ్ III ను కొనుగోలు చేయలేదు. సామూహిక ఉత్పత్తి సామ"&amp;"ర్ధ్యం ఉన్న ఒక సంస్థను కోరుతూ, టర్బో ముస్తాంగ్ III, ""ఎన్‌ఫోర్సర్"" అని పేరు మార్చబడింది, 1970 చివరలో పైపర్ విమానాలకు విక్రయించబడింది. కావలీర్ ఎయిర్‌క్రాఫ్ట్ కార్పొరేషన్ 1971 లో మూసివేయబడింది కాబట్టి వ్యవస్థాపకుడు/యజమాని డేవిడ్ లిండ్సే, అభివృద్ధిని కొనసాగ"&amp;"ించడంలో సహాయపడుతుంది పైపర్‌తో ఎన్‌ఫోర్సర్ కాన్సెప్ట్. పైపర్ USAF నుండి లైమింగ్ T55-L-9 ఇంజిన్‌ను లీజుకు ఇవ్వగలిగాడు (ఇంజిన్ లిండ్సే ప్రారంభంలో కోరుకున్నారు) మరియు విమానాలను 200+ గంటలు ప్రయాణించాడు. 1971 లో, పైపర్ ఇప్పటికే ఉన్న రెండు ముస్తాంగ్ ఎయిర్‌ఫ్రేమ్"&amp;"‌లను భారీగా సవరించడం ద్వారా ఇద్దరు ఎన్‌ఫోర్సర్‌లను నిర్మించాడు, వాటిని లైమింగ్ YT55-L-9A టర్బోప్రాప్ ఇంజిన్‌లతో పాటు అనేక ఇతర ముఖ్యమైన మార్పులతో అమర్చారు. ఒక ఎయిర్‌ఫ్రేమ్ ఒకే సీటు (PE-1 మరియు FAA అని పిలుస్తారు, ఇది N201PE గా నమోదు చేయబడింది), మరొకటి ద్వం"&amp;"ద్వ నియంత్రణ విమానం (PE-2, రిజిస్టర్డ్ N202PE). పేవ్ కాయిన్ మూల్యాంకనానికి ముందు, పైపర్-మోడిఫైడ్ ఎలివేటర్ ట్రిమ్ టాబ్ వల్ల అల్లాడు కారణంగా 12 జూలై 1971 న ఫ్లోరిడా తీరంలో జరిగిన ప్రమాదంలో N202PE పోయింది. USAF పైలట్లు ఎగిరిన 1971-1972 పేవ్ కాయిన్ పరీక్షలో అ"&amp;"మలు చేసేవారు మంచి పనితీరు కనబరిచినప్పటికీ, పైపర్ USAF ఒప్పందాన్ని పొందడంలో విఫలమయ్యాడు. 1984 లో, కాంగ్రెస్ నుండి 12 మిలియన్ డాలర్ల కేటాయింపుతో, పైపర్ ఇద్దరు కొత్తగా అమలు చేసేవారిని నిర్మించాడు, కొత్త ప్రోటోటైప్‌లకు PA-48 హోదాను ఇచ్చాడు. ఈ విమానాలను USAF అ"&amp;"ంచనా వేసింది, కానీ పైపర్ టెస్ట్ పైలట్లు మాత్రమే ఎగిరింది. మరో ఎనిమిది సంవత్సరాలు, పైపర్ మరియు లిండ్సే కాంగ్రెస్‌ను లాబీ చేశారు, ఎన్‌ఫోర్సర్‌ను అధికారికంగా తిరిగి అంచనా వేయమని వైమానిక దళాన్ని బలవంతం చేశారు. చివరికి 1979 డిఫెన్స్ బిల్లులో 9 11.9 మిలియన్లు ప"&amp;"ైపర్ కోసం రెండు కొత్త ప్రోటోటైప్‌లను నిర్మించడానికి మరియు వైమానిక దళం మరొక విమాన మూల్యాంకనం చేయడానికి కేటాయించారు. అమలు చేసేవారు ఎయిర్ ఫోర్స్ జాబితాలో ఎప్పుడూ లేనందున, దీనికి అధికారిక సైనిక హోదా ఇవ్వబడలేదు మరియు సీరియల్ నంబర్ రాలేదు. బదులుగా, ఇది పైపర్ హో"&amp;"దాను PA-48 మరియు FAA రిజిస్ట్రేషన్ సంఖ్యలు N481PE మరియు N482PE ని కలిగి ఉంది. [1] PA-48 లు పూర్తయ్యే సమయానికి, వారు వారి నిర్మాణంలో 10 శాతం కన్నా తక్కువ P-51 తో పంచుకున్నారు మరియు ఎక్కువ కాలం మరియు పెద్దవారు. PA-48 అమలు చేసేవారు పూర్తిగా కొత్త విమానం. రెం"&amp;"డు PA-48 లు 1983 మరియు 1984 లలో ఎగ్లిన్ ఎయిర్ ఫోర్స్ బేస్, ఫ్లోరిడా మరియు కాలిఫోర్నియాలోని ఎడ్వర్డ్స్ ఎయిర్ ఫోర్స్ బేస్ వద్ద పరీక్షించబడ్డాయి. 1971 నాటి పేవ్ కాయిన్ పరీక్షలలో మాదిరిగా, PA-48 లు వారి ఉద్దేశించిన పాత్రలో మంచి పనితీరు కనబరిచాయి, కాని వైమానిక"&amp;" దళం మళ్ళీ విమానాన్ని కొనుగోలు చేయకూడదని నిర్ణయించుకుంది. ఉత్పత్తి చేయబడిన నాలుగు ప్రోటోటైప్ విమానాలలో, రెండు ఇప్పటికీ ఉన్నాయి. 2014 లో, PA-48 N482PE పునరుద్ధరణను పూర్తి చేసింది మరియు ఎడ్వర్డ్స్ ఎయిర్ ఫోర్స్ బేస్ వద్ద ఉన్న ఎయిర్ ఫోర్స్ ఫ్లైట్ టెస్ట్ మ్యూజ"&amp;"ియంలో ప్రదర్శనలో ఉంది. [2] N481PE పూర్తిగా పునరుద్ధరించబడింది మరియు ప్రస్తుతం ఒహియోలోని డేటన్ సమీపంలో రైట్-ప్యాటర్సన్ ఎయిర్ ఫోర్స్ బేస్ వద్ద నేషనల్ మ్యూజియం ఆఫ్ ది అమెరికా ఎయిర్ ఫోర్స్‌లో నిల్వ ఉంది. UPDATE, N481PE ఇప్పుడు టక్సన్ అరిజోనాలోని పిమా ఎయిర్ మ్"&amp;"యూజియంలో ఉంది. జేన్ యొక్క అన్ని ప్రపంచ విమానాల నుండి డేటా 1982–83 [3] సాధారణ లక్షణాలు పనితీరు ఆయుధ సంబంధిత అభివృద్ధి విమానం పోల్చదగిన పాత్ర, కాన్ఫిగరేషన్ మరియు ERA సంబంధిత జాబితాలు")</f>
        <v>పైపర్ PA-48 ఎన్‌ఫోర్సర్ అనేది 1970 లలో పైపర్ నిర్మించిన అమెరికన్ టర్బోప్రాప్-శక్తితో కూడిన లైట్ క్లోజ్ ఎయిర్ సపోర్ట్ విమానం. ఇది రెండవ ప్రపంచ యుద్ధం-యుగం ఉత్తర అమెరికా పి -51 ముస్తాంగ్ ఫైటర్ యొక్క అభివృద్ధి. అమెరికా వైమానిక దళం పేవ్ కాయిన్ కార్యక్రమానికి ప్రతిస్పందనగా కావలీర్ విమానాల యజమాని డేవిడ్ లిండ్సే చేత ఎన్‌ఫోర్సర్ భావన మొదట సృష్టించబడింది మరియు కావలీర్ ముస్తాంగ్ గా ఎగిరింది, కాని కావలీర్‌కు ఎన్‌ఫోర్సర్‌ను భారీగా ఉత్పత్తి చేయడానికి ఉత్పాదక సామర్ధ్యాలు లేవు, కాబట్టి ప్రోగ్రామ్ 1970 లో లిండ్సే చేత పైపర్‌కు విక్రయించబడింది. 1968 లో, కావలీర్ ఎయిర్‌క్రాఫ్ట్ యజమాని/వ్యవస్థాపకుడు డేవిడ్ లిండ్సే కావలీర్ ముస్తాంగ్ యొక్క అత్యంత సవరించిన సంస్కరణను కౌంటర్-తిరుగుబాటు విమానంగా ఉపయోగించడం కోసం అభివృద్ధి చేయడం ప్రారంభించారు. కావలీర్ ప్రారంభంలో రోల్స్ రాయిస్ డార్ట్ 510 టర్బోప్రాప్‌ను ముస్తాంగ్ II ఎయిర్‌ఫ్రేమ్‌కు అనుసంధానించాడు. ఈ ప్రైవేటు నిధుల నమూనా ముస్తాంగ్ II నిర్మించిన అదే CAS/COIN మిషన్ కోసం కూడా ఉద్దేశించబడింది. టర్బో ముస్తాంగ్ III పనితీరును తీవ్రంగా పెంచింది, పేలోడ్ మరియు నిర్వహణ వ్యయం తగ్గడంతో పాటు, ఇంజిన్, ఎయిర్‌ఫ్రేమ్ మరియు పైలట్‌ను రక్షించడానికి బ్రిస్టల్ సిరామిక్ కవచం [స్పష్టీకరణ అవసరం] ఉన్నాయి. అమెరికా వైమానిక దళానికి అనేక అమ్మకాల ప్రయత్నాలు ఉన్నప్పటికీ, యు.ఎస్. మిలిటరీ లేదా విదేశీ ఆపరేటర్లు టర్బో ముస్తాంగ్ III ను కొనుగోలు చేయలేదు. సామూహిక ఉత్పత్తి సామర్ధ్యం ఉన్న ఒక సంస్థను కోరుతూ, టర్బో ముస్తాంగ్ III, "ఎన్‌ఫోర్సర్" అని పేరు మార్చబడింది, 1970 చివరలో పైపర్ విమానాలకు విక్రయించబడింది. కావలీర్ ఎయిర్‌క్రాఫ్ట్ కార్పొరేషన్ 1971 లో మూసివేయబడింది కాబట్టి వ్యవస్థాపకుడు/యజమాని డేవిడ్ లిండ్సే, అభివృద్ధిని కొనసాగించడంలో సహాయపడుతుంది పైపర్‌తో ఎన్‌ఫోర్సర్ కాన్సెప్ట్. పైపర్ USAF నుండి లైమింగ్ T55-L-9 ఇంజిన్‌ను లీజుకు ఇవ్వగలిగాడు (ఇంజిన్ లిండ్సే ప్రారంభంలో కోరుకున్నారు) మరియు విమానాలను 200+ గంటలు ప్రయాణించాడు. 1971 లో, పైపర్ ఇప్పటికే ఉన్న రెండు ముస్తాంగ్ ఎయిర్‌ఫ్రేమ్‌లను భారీగా సవరించడం ద్వారా ఇద్దరు ఎన్‌ఫోర్సర్‌లను నిర్మించాడు, వాటిని లైమింగ్ YT55-L-9A టర్బోప్రాప్ ఇంజిన్‌లతో పాటు అనేక ఇతర ముఖ్యమైన మార్పులతో అమర్చారు. ఒక ఎయిర్‌ఫ్రేమ్ ఒకే సీటు (PE-1 మరియు FAA అని పిలుస్తారు, ఇది N201PE గా నమోదు చేయబడింది), మరొకటి ద్వంద్వ నియంత్రణ విమానం (PE-2, రిజిస్టర్డ్ N202PE). పేవ్ కాయిన్ మూల్యాంకనానికి ముందు, పైపర్-మోడిఫైడ్ ఎలివేటర్ ట్రిమ్ టాబ్ వల్ల అల్లాడు కారణంగా 12 జూలై 1971 న ఫ్లోరిడా తీరంలో జరిగిన ప్రమాదంలో N202PE పోయింది. USAF పైలట్లు ఎగిరిన 1971-1972 పేవ్ కాయిన్ పరీక్షలో అమలు చేసేవారు మంచి పనితీరు కనబరిచినప్పటికీ, పైపర్ USAF ఒప్పందాన్ని పొందడంలో విఫలమయ్యాడు. 1984 లో, కాంగ్రెస్ నుండి 12 మిలియన్ డాలర్ల కేటాయింపుతో, పైపర్ ఇద్దరు కొత్తగా అమలు చేసేవారిని నిర్మించాడు, కొత్త ప్రోటోటైప్‌లకు PA-48 హోదాను ఇచ్చాడు. ఈ విమానాలను USAF అంచనా వేసింది, కానీ పైపర్ టెస్ట్ పైలట్లు మాత్రమే ఎగిరింది. మరో ఎనిమిది సంవత్సరాలు, పైపర్ మరియు లిండ్సే కాంగ్రెస్‌ను లాబీ చేశారు, ఎన్‌ఫోర్సర్‌ను అధికారికంగా తిరిగి అంచనా వేయమని వైమానిక దళాన్ని బలవంతం చేశారు. చివరికి 1979 డిఫెన్స్ బిల్లులో 9 11.9 మిలియన్లు పైపర్ కోసం రెండు కొత్త ప్రోటోటైప్‌లను నిర్మించడానికి మరియు వైమానిక దళం మరొక విమాన మూల్యాంకనం చేయడానికి కేటాయించారు. అమలు చేసేవారు ఎయిర్ ఫోర్స్ జాబితాలో ఎప్పుడూ లేనందున, దీనికి అధికారిక సైనిక హోదా ఇవ్వబడలేదు మరియు సీరియల్ నంబర్ రాలేదు. బదులుగా, ఇది పైపర్ హోదాను PA-48 మరియు FAA రిజిస్ట్రేషన్ సంఖ్యలు N481PE మరియు N482PE ని కలిగి ఉంది. [1] PA-48 లు పూర్తయ్యే సమయానికి, వారు వారి నిర్మాణంలో 10 శాతం కన్నా తక్కువ P-51 తో పంచుకున్నారు మరియు ఎక్కువ కాలం మరియు పెద్దవారు. PA-48 అమలు చేసేవారు పూర్తిగా కొత్త విమానం. రెండు PA-48 లు 1983 మరియు 1984 లలో ఎగ్లిన్ ఎయిర్ ఫోర్స్ బేస్, ఫ్లోరిడా మరియు కాలిఫోర్నియాలోని ఎడ్వర్డ్స్ ఎయిర్ ఫోర్స్ బేస్ వద్ద పరీక్షించబడ్డాయి. 1971 నాటి పేవ్ కాయిన్ పరీక్షలలో మాదిరిగా, PA-48 లు వారి ఉద్దేశించిన పాత్రలో మంచి పనితీరు కనబరిచాయి, కాని వైమానిక దళం మళ్ళీ విమానాన్ని కొనుగోలు చేయకూడదని నిర్ణయించుకుంది. ఉత్పత్తి చేయబడిన నాలుగు ప్రోటోటైప్ విమానాలలో, రెండు ఇప్పటికీ ఉన్నాయి. 2014 లో, PA-48 N482PE పునరుద్ధరణను పూర్తి చేసింది మరియు ఎడ్వర్డ్స్ ఎయిర్ ఫోర్స్ బేస్ వద్ద ఉన్న ఎయిర్ ఫోర్స్ ఫ్లైట్ టెస్ట్ మ్యూజియంలో ప్రదర్శనలో ఉంది. [2] N481PE పూర్తిగా పునరుద్ధరించబడింది మరియు ప్రస్తుతం ఒహియోలోని డేటన్ సమీపంలో రైట్-ప్యాటర్సన్ ఎయిర్ ఫోర్స్ బేస్ వద్ద నేషనల్ మ్యూజియం ఆఫ్ ది అమెరికా ఎయిర్ ఫోర్స్‌లో నిల్వ ఉంది. UPDATE, N481PE ఇప్పుడు టక్సన్ అరిజోనాలోని పిమా ఎయిర్ మ్యూజియంలో ఉంది. జేన్ యొక్క అన్ని ప్రపంచ విమానాల నుండి డేటా 1982–83 [3] సాధారణ లక్షణాలు పనితీరు ఆయుధ సంబంధిత అభివృద్ధి విమానం పోల్చదగిన పాత్ర, కాన్ఫిగరేషన్ మరియు ERA సంబంధిత జాబితాలు</v>
      </c>
      <c r="E130" s="1" t="s">
        <v>2515</v>
      </c>
      <c r="F130" s="1" t="str">
        <f>IFERROR(__xludf.DUMMYFUNCTION("GOOGLETRANSLATE(E:E, ""en"", ""te"")"),"కౌంటర్-తిరుగుబాటు విమానం")</f>
        <v>కౌంటర్-తిరుగుబాటు విమానం</v>
      </c>
      <c r="G130" s="1" t="s">
        <v>773</v>
      </c>
      <c r="H130" s="1" t="str">
        <f>IFERROR(__xludf.DUMMYFUNCTION("GOOGLETRANSLATE(G:G, ""en"", ""te"")"),"పైపర్ విమానం")</f>
        <v>పైపర్ విమానం</v>
      </c>
      <c r="I130" s="1" t="s">
        <v>774</v>
      </c>
      <c r="M130" s="4">
        <v>26052.0</v>
      </c>
      <c r="O130" s="1">
        <v>4.0</v>
      </c>
      <c r="Q130" s="1" t="s">
        <v>980</v>
      </c>
      <c r="R130" s="1" t="s">
        <v>2516</v>
      </c>
      <c r="S130" s="1" t="s">
        <v>2517</v>
      </c>
      <c r="T130" s="1" t="s">
        <v>2518</v>
      </c>
      <c r="U130" s="1" t="s">
        <v>2519</v>
      </c>
      <c r="V130" s="1" t="s">
        <v>2520</v>
      </c>
      <c r="W130" s="1" t="s">
        <v>2521</v>
      </c>
      <c r="X130" s="1" t="s">
        <v>2522</v>
      </c>
      <c r="Y130" s="1" t="s">
        <v>2523</v>
      </c>
      <c r="AA130" s="1" t="s">
        <v>2524</v>
      </c>
      <c r="AB130" s="1" t="s">
        <v>2525</v>
      </c>
      <c r="AC130" s="1" t="s">
        <v>37</v>
      </c>
      <c r="AF130" s="1" t="s">
        <v>2526</v>
      </c>
      <c r="AG130" s="1" t="s">
        <v>2527</v>
      </c>
      <c r="AJ130" s="1" t="s">
        <v>2528</v>
      </c>
      <c r="AK130" s="1" t="s">
        <v>2529</v>
      </c>
      <c r="AL130" s="1" t="s">
        <v>2530</v>
      </c>
      <c r="AN130" s="1" t="s">
        <v>397</v>
      </c>
      <c r="AQ130" s="1">
        <v>1984.0</v>
      </c>
      <c r="AS130" s="1" t="s">
        <v>2531</v>
      </c>
      <c r="BB130" s="1" t="s">
        <v>2532</v>
      </c>
      <c r="BS130" s="1" t="s">
        <v>2533</v>
      </c>
      <c r="CF130" s="1" t="s">
        <v>2534</v>
      </c>
      <c r="CH130" s="1" t="s">
        <v>2535</v>
      </c>
      <c r="DA130" s="1" t="s">
        <v>2536</v>
      </c>
      <c r="DM130" s="1" t="s">
        <v>2537</v>
      </c>
    </row>
    <row r="131">
      <c r="A131" s="1" t="s">
        <v>2538</v>
      </c>
      <c r="B131" s="1" t="str">
        <f>IFERROR(__xludf.DUMMYFUNCTION("GOOGLETRANSLATE(A:A, ""en"", ""te"")"),"జావెలిన్ విచాక్")</f>
        <v>జావెలిన్ విచాక్</v>
      </c>
      <c r="C131" s="1" t="s">
        <v>2539</v>
      </c>
      <c r="D131" s="1" t="str">
        <f>IFERROR(__xludf.DUMMYFUNCTION("GOOGLETRANSLATE(C:C, ""en"", ""te"")"),"జావెలిన్ విచాక్ అనేది 1970 ల ప్రారంభంలో అమెరికాలో రూపొందించిన ఒక క్రీడా బైప్‌లేన్ మరియు te త్సాహిక నిర్మాణం కోసం ప్రణాళిక రూపంలో విక్రయించబడింది. విచాక్ అనేది సాంప్రదాయిక రూపకల్పన, ఇది ఎన్-స్ట్రట్స్‌తో కలుపుకొని సమానమైన సింగిల్-బే రెక్కలు మరియు స్థిరమైన, "&amp;"టెయిల్‌వీల్ అండర్ క్యారేజీని కలిగి ఉంటుంది. పైలట్ మరియు ఒకే ప్రయాణీకుడు ఓపెన్ కాక్‌పిట్‌లో పక్కపక్కనే కాన్ఫిగరేషన్‌లో కూర్చుంటారు, కాని ప్రణాళికలు విమానానికి బదులుగా రెండు లేదా మూడు-సీట్ల టెన్డం కాన్ఫిగరేషన్‌లో నిర్మించటానికి భత్యాలను చేస్తాయి. ఫ్యూజ్‌లేజ"&amp;"్ మరియు ఎంపెనేజ్ వెల్డెడ్ స్టీల్ ట్యూబ్ నిర్మాణంలో ఉన్నాయి, రెక్కలు చెక్క స్పార్స్ మరియు అల్యూమినియం మిశ్రమం పక్కటెముకలతో నిర్మించబడ్డాయి, అన్నీ డోప్డ్ ఎయిర్‌క్రాఫ్ట్ ఫాబ్రిక్‌లో కప్పబడి ఉంటాయి. కొన్ని 250 సెట్ల ప్రణాళికలు 1987 నాటికి విక్రయించబడ్డాయి, అప"&amp;"్పటికి 14 విమానాలు ఎగురుతున్నట్లు తెలిసింది. జనవరి 2014 లో, ఫెడరల్ ఏవియేషన్ అడ్మినిస్ట్రేషన్తో అమెరికాలో తొమ్మిది ఉదాహరణలు నమోదు చేయబడ్డాయి, కాని మొత్తం 18 ఒకేసారి నమోదు చేయబడ్డాయి. [1] సాధారణ లక్షణాల పనితీరు")</f>
        <v>జావెలిన్ విచాక్ అనేది 1970 ల ప్రారంభంలో అమెరికాలో రూపొందించిన ఒక క్రీడా బైప్‌లేన్ మరియు te త్సాహిక నిర్మాణం కోసం ప్రణాళిక రూపంలో విక్రయించబడింది. విచాక్ అనేది సాంప్రదాయిక రూపకల్పన, ఇది ఎన్-స్ట్రట్స్‌తో కలుపుకొని సమానమైన సింగిల్-బే రెక్కలు మరియు స్థిరమైన, టెయిల్‌వీల్ అండర్ క్యారేజీని కలిగి ఉంటుంది. పైలట్ మరియు ఒకే ప్రయాణీకుడు ఓపెన్ కాక్‌పిట్‌లో పక్కపక్కనే కాన్ఫిగరేషన్‌లో కూర్చుంటారు, కాని ప్రణాళికలు విమానానికి బదులుగా రెండు లేదా మూడు-సీట్ల టెన్డం కాన్ఫిగరేషన్‌లో నిర్మించటానికి భత్యాలను చేస్తాయి. ఫ్యూజ్‌లేజ్ మరియు ఎంపెనేజ్ వెల్డెడ్ స్టీల్ ట్యూబ్ నిర్మాణంలో ఉన్నాయి, రెక్కలు చెక్క స్పార్స్ మరియు అల్యూమినియం మిశ్రమం పక్కటెముకలతో నిర్మించబడ్డాయి, అన్నీ డోప్డ్ ఎయిర్‌క్రాఫ్ట్ ఫాబ్రిక్‌లో కప్పబడి ఉంటాయి. కొన్ని 250 సెట్ల ప్రణాళికలు 1987 నాటికి విక్రయించబడ్డాయి, అప్పటికి 14 విమానాలు ఎగురుతున్నట్లు తెలిసింది. జనవరి 2014 లో, ఫెడరల్ ఏవియేషన్ అడ్మినిస్ట్రేషన్తో అమెరికాలో తొమ్మిది ఉదాహరణలు నమోదు చేయబడ్డాయి, కాని మొత్తం 18 ఒకేసారి నమోదు చేయబడ్డాయి. [1] సాధారణ లక్షణాల పనితీరు</v>
      </c>
      <c r="E131" s="1" t="s">
        <v>1951</v>
      </c>
      <c r="F131" s="1" t="str">
        <f>IFERROR(__xludf.DUMMYFUNCTION("GOOGLETRANSLATE(E:E, ""en"", ""te"")"),"హోమ్‌బిల్ట్ విమానం")</f>
        <v>హోమ్‌బిల్ట్ విమానం</v>
      </c>
      <c r="G131" s="1" t="s">
        <v>2540</v>
      </c>
      <c r="H131" s="1" t="str">
        <f>IFERROR(__xludf.DUMMYFUNCTION("GOOGLETRANSLATE(G:G, ""en"", ""te"")"),"జావెలిన్ ఎయిర్క్రాఫ్ట్ కంపెనీ")</f>
        <v>జావెలిన్ ఎయిర్క్రాఫ్ట్ కంపెనీ</v>
      </c>
      <c r="I131" s="1" t="s">
        <v>2541</v>
      </c>
      <c r="J131" s="1" t="s">
        <v>2542</v>
      </c>
      <c r="K131" s="1" t="str">
        <f>IFERROR(__xludf.DUMMYFUNCTION("GOOGLETRANSLATE(J:J, ""en"", ""te"")"),"డేవ్ బ్లాంటన్")</f>
        <v>డేవ్ బ్లాంటన్</v>
      </c>
      <c r="L131" s="1" t="s">
        <v>2543</v>
      </c>
      <c r="M131" s="4">
        <v>26077.0</v>
      </c>
      <c r="O131" s="1" t="s">
        <v>2544</v>
      </c>
      <c r="Q131" s="1" t="s">
        <v>345</v>
      </c>
      <c r="R131" s="1" t="s">
        <v>2545</v>
      </c>
      <c r="S131" s="1" t="s">
        <v>2186</v>
      </c>
      <c r="T131" s="1" t="s">
        <v>2546</v>
      </c>
      <c r="U131" s="1" t="s">
        <v>2547</v>
      </c>
      <c r="V131" s="1" t="s">
        <v>2548</v>
      </c>
      <c r="W131" s="1" t="s">
        <v>2549</v>
      </c>
      <c r="X131" s="1" t="s">
        <v>2550</v>
      </c>
      <c r="Y131" s="1" t="s">
        <v>2551</v>
      </c>
      <c r="AL131" s="1" t="s">
        <v>2552</v>
      </c>
      <c r="AN131" s="1" t="s">
        <v>397</v>
      </c>
      <c r="AY131" s="1" t="s">
        <v>764</v>
      </c>
      <c r="BS131" s="1" t="s">
        <v>1960</v>
      </c>
      <c r="BT131" s="2" t="s">
        <v>767</v>
      </c>
    </row>
    <row r="132">
      <c r="A132" s="1" t="s">
        <v>2553</v>
      </c>
      <c r="B132" s="1" t="str">
        <f>IFERROR(__xludf.DUMMYFUNCTION("GOOGLETRANSLATE(A:A, ""en"", ""te"")"),"తప్పించుకునే")</f>
        <v>తప్పించుకునే</v>
      </c>
      <c r="C132" s="1" t="s">
        <v>2554</v>
      </c>
      <c r="D132" s="1" t="str">
        <f>IFERROR(__xludf.DUMMYFUNCTION("GOOGLETRANSLATE(C:C, ""en"", ""te"")"),"జస్ట్ ఎస్కేపేడ్ సింగిల్-ఇంజిన్, హై-వింగ్ లైట్ విమానం, సైడ్-బై-సైడ్ కాన్ఫిగరేషన్‌లో రెండు కూర్చుంటుంది. ఇది 2000 ల ప్రారంభంలో అమెరికా మరియు యునైటెడ్ కింగ్‌డమ్‌లో సంయుక్తంగా అభివృద్ధి చేయబడింది మరియు 2010 నాటికి 145 ఎస్కేప్‌లు మరియు దాని ""బుష్ విమానం"" వేర"&amp;"ియంట్ హైలాండర్ నిర్మించబడ్డాయి మరియు మరెన్నో కిట్లు అమ్ముడయ్యాయి. ఎస్కేపేడ్ డిజైన్‌ను అవిడ్ ఫ్లైయర్, డెన్నీ కిట్‌ఫాక్స్ మరియు రియాలిటీ ఈజీ రైడర్ ద్వారా గుర్తించవచ్చు, [1] ఈజీ రైడర్ యొక్క రెక్కను విస్తరించిన కిట్‌ఫాక్స్ లైట్ ఫ్యూజ్‌లేజ్‌కు వివాహం చేసుకోవచ్"&amp;"చు. రెండు రకాల మధ్య ఉన్న ముఖ్యమైన తేడాలు విస్తృత క్యాబిన్, ద్వంద్వ నియంత్రణలు మరియు ట్రైసైకిల్ అండర్ క్యారేజ్ యొక్క ఎంపిక [2] ఇది అమెరికా మరియు యునైటెడ్ కింగ్‌డమ్‌లో కేవలం విమానం మరియు రియాలిటీ విమానాల ద్వారా అభివృద్ధి చేయబడింది. వరుసగా, [3] అమెరికన్ ప్రో"&amp;"టోటైప్ ఫిబ్రవరి 2003 లో ఎగురుతుంది, దాని బ్రిటిష్ ప్రతిరూపానికి నాలుగు నెలల ముందు. ఈ ప్రోటోటైప్‌లు స్థానిక వర్గీకరణలకు సరిపోయేలా విభిన్నంగా ఉన్నాయి. [2] ఎస్కేపేడ్ క్రోమోలోయ్ స్టీల్ ఫ్రేమ్‌ను కలిగి ఉంది మరియు ఇది ఎక్కువగా ఫాబ్రిక్ కప్పబడి ఉంటుంది. రెక్కలు "&amp;"స్థిరమైన తీగను కలిగి ఉంటాయి, ఇది హోయర్‌నర్-రకం వింగ్‌టిప్స్‌లో ముగుస్తుంది; వెనుకంజలో ఉన్న అంచులు అల్యూమినియం. ఐలెరాన్లు మరియు ఫ్లాప్స్ గ్లాస్ ఫైబర్ లీడింగ్ అంచులను కలిగి ఉంటాయి. రెక్కలు వి-ఫార్మ్ స్ట్రట్స్ మరియు నిలువు జ్యూరీ స్ట్రట్‌లతో దిగువ ఫ్యూజ్‌లేజ"&amp;"్ లాంగన్స్‌కు కలుపుతారు. ఫ్యూజ్‌లేజ్ విభాగంలో బహుభుజి, సెంటర్ లైన్ పైన మరియు క్రింద లోపలికి వాలుగా ఉంటుంది, ఫ్లాట్ అల్యూమినియం ఎగువ ఉపరితలం తోక నుండి రెక్క వెనుకంజలో వరకు, క్యాబిన్ వెనుక భాగంలో ఉంటుంది. సామ్రాజ్యం సాంప్రదాయికమైనది, తక్కువ కారక నిష్పత్తి ట"&amp;"ెయిల్‌ప్లేన్ దాని తుడిచిపెట్టిన అంచు మరియు గుండ్రని ఎలివేటర్లతో ఫ్యూజ్‌లేజ్ పైభాగంలో ఉంది. ఐచ్ఛిక ఎలక్ట్రిక్ డ్రైవ్‌తో పోర్ట్‌సైడ్ ఫ్లైట్-సర్దుబాటు ఎలివేటర్ ట్రిమ్ టాబ్ ఉంది. అసమతుల్యమైన చుక్కాని కీల్‌కు విస్తరించి, ఎలివేటర్ల మధ్య V- ఆకారపు అంతరాన్ని కదిల"&amp;"ిస్తుంది. [2] వింగ్ సెంటర్ విభాగంలో క్యాబిన్ పైకప్పు విండోతో సీటింగ్ రెక్క యొక్క అంచున ఉంది. ప్రాప్యత వైపు పారదర్శకత ద్వారా. ఇంజిన్ ఎంపికలలో 37-89 కిలోవాట్ల (50-120 హెచ్‌పి) పరిధిలో అనేక రోటాక్స్ లేదా జబిరు యూనిట్లు ఉన్నాయి, రెండు లేదా మూడు-బ్లేడ్ ప్రొపెల"&amp;"్లర్లను నడపడం మరియు మిశ్రమ పదార్థాల నుండి తయారు చేయబడిన కౌలింగ్‌లో కప్పబడి ఉంటాయి. రెండు అండర్ క్యారేజ్ వెర్షన్లు దిగువ ఫ్యూజ్‌లేజ్ లాన్స్‌పై అమర్చిన ఫెయిర్డ్-ఇన్ వి-ఫారమ్ స్ట్రట్‌లపై ప్రధాన చక్రాలను కలిగి ఉన్నాయి, రబ్బరు-తిరుగుబాటు సగం ఇరుసులు కుదింపు ఫ్"&amp;"రేమ్‌కు పరిష్కరించబడ్డాయి. సాంప్రదాయిక టెయిల్‌వీల్ స్టీరబుల్, కానీ ప్రత్యామ్నాయ ముక్కు చక్రాల కాస్టర్లు స్వేచ్ఛగా ఉన్నాయి, అయినప్పటికీ స్టీరబుల్ వెర్షన్ ప్రణాళిక చేయబడింది. [2] కఠినమైన ఎయిర్‌స్ట్రిప్స్ కోసం ఉద్దేశించిన మరియు అమెరికాలో మాత్రమే విక్రయించబడే"&amp;" హైలాండర్ వెర్షన్ నెమ్మదిగా ఎగరడానికి రూపొందించబడింది మరియు మరింత బలమైన అండర్ క్యారేజీని కలిగి ఉంది. దీని రెక్క 3 అడుగుల (910 మిమీ) ఎక్కువ వ్యవధిని కలిగి ఉంది, మొత్తం ఎగువ ప్రముఖ అంచున సుడి జనరేటర్లు ఉన్నాయి, మరియు ఫిన్ చదరపు మూలలు మరియు 8 లో (200 మిమీ) ప"&amp;"ొడవు ఉంటుంది. దీని తోక నియంత్రణ ఉపరితలాలు కొమ్ము సమతుల్యత మరియు విస్తీర్ణంలో పెరిగాయి. హైలాండర్ ఎల్లప్పుడూ సాంప్రదాయిక అండర్ క్యారేజీని కలిగి ఉంటుంది, బలోపేతం, టండ్రా టైర్లు మరియు మెరుగైన బ్రేక్‌లతో ఉంటుంది. 99 HP (74 kW) రోటాక్స్ 912 ULS ఇంజిన్ అమర్చబడి "&amp;"ఉంటుంది మరియు గరిష్టంగా టేకాఫ్ బరువు 1,320 పౌండ్లు (598 కిలోలు) అనుమతిస్తుంది. [2] జబిరు-ఇంజిన్ యునైటెడ్ కింగ్‌డమ్ ప్రోటోటైప్ ఎస్కేపేడ్ సెప్టెంబర్ 2003 లో ప్రయాణించడానికి అనుమతి పొందింది మరియు SLA ప్రోటోటైప్ ఏప్రిల్ 2008 లో లైట్ ఎయిర్‌క్రాఫ్ట్ అసోసియేషన్ "&amp;"నుండి బ్రిటిష్ సివిల్ ఎయిర్‌క్రాఫ్ట్ రూల్స్ విభాగం యొక్క ఆమోదాన్ని పొందింది. హైలాండర్ 2004 లో ప్రవేశపెట్టబడింది. [2] ఎస్కేపేడ్ ఏప్రిల్ 2003 లో ఫ్లోరిడాలోని లేక్ ల్యాండ్‌లోని సన్ ఎన్ ఫన్ ఎయిర్‌షోలో మరియు జూలైలో కెంబ్లేలో జరిగిన ప్రసిద్ధ ఫ్లయింగ్ అసోసియేషన్"&amp;" ఇంటర్నేషనల్ ర్యాలీలో యునైటెడ్ కింగ్‌డమ్‌లో అమెరికాలో మొదటిసారి బహిరంగంగా కనిపించింది. ఈ రకం తరువాతి సంవత్సరం సన్ ఎన్ ఫన్ వద్ద గ్రాండ్ ఛాంపియన్ లైట్ ప్లేన్. 2010 మధ్య నాటికి 230 కిట్లు ఉత్పత్తి చేయబడ్డాయి, 65 కంటే ఎక్కువ ఎస్కేప్‌లు మరియు 80 హైలాండర్లు నిర"&amp;"్మించబడ్డాయి మరియు ఎగిరిపోయాయి. [2] 2012 ప్రారంభంలో యునైటెడ్ కింగ్‌డమ్ రిజిస్టర్‌లో 34 ఎస్కేప్‌లు జరిగాయి. [4] ఒక మాజీ యునైటెడ్ కింగ్డమ్ విమానం 2010 నాటికి ఐరిష్ రిపబ్లిక్ రిజిస్టర్‌కు తరలించబడింది. [5] జనవరి 2019 నాటికి న్యూజిలాండ్‌లో నలుగురు హైలాండర్లు "&amp;"నమోదు చేయబడ్డారు. [6] [గమనికలు 1] జేన్ యొక్క అన్ని ప్రపంచ విమానాల నుండి డేటా 2011/12 [2] సాధారణ లక్షణాల పనితీరు")</f>
        <v>జస్ట్ ఎస్కేపేడ్ సింగిల్-ఇంజిన్, హై-వింగ్ లైట్ విమానం, సైడ్-బై-సైడ్ కాన్ఫిగరేషన్‌లో రెండు కూర్చుంటుంది. ఇది 2000 ల ప్రారంభంలో అమెరికా మరియు యునైటెడ్ కింగ్‌డమ్‌లో సంయుక్తంగా అభివృద్ధి చేయబడింది మరియు 2010 నాటికి 145 ఎస్కేప్‌లు మరియు దాని "బుష్ విమానం" వేరియంట్ హైలాండర్ నిర్మించబడ్డాయి మరియు మరెన్నో కిట్లు అమ్ముడయ్యాయి. ఎస్కేపేడ్ డిజైన్‌ను అవిడ్ ఫ్లైయర్, డెన్నీ కిట్‌ఫాక్స్ మరియు రియాలిటీ ఈజీ రైడర్ ద్వారా గుర్తించవచ్చు, [1] ఈజీ రైడర్ యొక్క రెక్కను విస్తరించిన కిట్‌ఫాక్స్ లైట్ ఫ్యూజ్‌లేజ్‌కు వివాహం చేసుకోవచ్చు. రెండు రకాల మధ్య ఉన్న ముఖ్యమైన తేడాలు విస్తృత క్యాబిన్, ద్వంద్వ నియంత్రణలు మరియు ట్రైసైకిల్ అండర్ క్యారేజ్ యొక్క ఎంపిక [2] ఇది అమెరికా మరియు యునైటెడ్ కింగ్‌డమ్‌లో కేవలం విమానం మరియు రియాలిటీ విమానాల ద్వారా అభివృద్ధి చేయబడింది. వరుసగా, [3] అమెరికన్ ప్రోటోటైప్ ఫిబ్రవరి 2003 లో ఎగురుతుంది, దాని బ్రిటిష్ ప్రతిరూపానికి నాలుగు నెలల ముందు. ఈ ప్రోటోటైప్‌లు స్థానిక వర్గీకరణలకు సరిపోయేలా విభిన్నంగా ఉన్నాయి. [2] ఎస్కేపేడ్ క్రోమోలోయ్ స్టీల్ ఫ్రేమ్‌ను కలిగి ఉంది మరియు ఇది ఎక్కువగా ఫాబ్రిక్ కప్పబడి ఉంటుంది. రెక్కలు స్థిరమైన తీగను కలిగి ఉంటాయి, ఇది హోయర్‌నర్-రకం వింగ్‌టిప్స్‌లో ముగుస్తుంది; వెనుకంజలో ఉన్న అంచులు అల్యూమినియం. ఐలెరాన్లు మరియు ఫ్లాప్స్ గ్లాస్ ఫైబర్ లీడింగ్ అంచులను కలిగి ఉంటాయి. రెక్కలు వి-ఫార్మ్ స్ట్రట్స్ మరియు నిలువు జ్యూరీ స్ట్రట్‌లతో దిగువ ఫ్యూజ్‌లేజ్ లాంగన్స్‌కు కలుపుతారు. ఫ్యూజ్‌లేజ్ విభాగంలో బహుభుజి, సెంటర్ లైన్ పైన మరియు క్రింద లోపలికి వాలుగా ఉంటుంది, ఫ్లాట్ అల్యూమినియం ఎగువ ఉపరితలం తోక నుండి రెక్క వెనుకంజలో వరకు, క్యాబిన్ వెనుక భాగంలో ఉంటుంది. సామ్రాజ్యం సాంప్రదాయికమైనది, తక్కువ కారక నిష్పత్తి టెయిల్‌ప్లేన్ దాని తుడిచిపెట్టిన అంచు మరియు గుండ్రని ఎలివేటర్లతో ఫ్యూజ్‌లేజ్ పైభాగంలో ఉంది. ఐచ్ఛిక ఎలక్ట్రిక్ డ్రైవ్‌తో పోర్ట్‌సైడ్ ఫ్లైట్-సర్దుబాటు ఎలివేటర్ ట్రిమ్ టాబ్ ఉంది. అసమతుల్యమైన చుక్కాని కీల్‌కు విస్తరించి, ఎలివేటర్ల మధ్య V- ఆకారపు అంతరాన్ని కదిలిస్తుంది. [2] వింగ్ సెంటర్ విభాగంలో క్యాబిన్ పైకప్పు విండోతో సీటింగ్ రెక్క యొక్క అంచున ఉంది. ప్రాప్యత వైపు పారదర్శకత ద్వారా. ఇంజిన్ ఎంపికలలో 37-89 కిలోవాట్ల (50-120 హెచ్‌పి) పరిధిలో అనేక రోటాక్స్ లేదా జబిరు యూనిట్లు ఉన్నాయి, రెండు లేదా మూడు-బ్లేడ్ ప్రొపెల్లర్లను నడపడం మరియు మిశ్రమ పదార్థాల నుండి తయారు చేయబడిన కౌలింగ్‌లో కప్పబడి ఉంటాయి. రెండు అండర్ క్యారేజ్ వెర్షన్లు దిగువ ఫ్యూజ్‌లేజ్ లాన్స్‌పై అమర్చిన ఫెయిర్డ్-ఇన్ వి-ఫారమ్ స్ట్రట్‌లపై ప్రధాన చక్రాలను కలిగి ఉన్నాయి, రబ్బరు-తిరుగుబాటు సగం ఇరుసులు కుదింపు ఫ్రేమ్‌కు పరిష్కరించబడ్డాయి. సాంప్రదాయిక టెయిల్‌వీల్ స్టీరబుల్, కానీ ప్రత్యామ్నాయ ముక్కు చక్రాల కాస్టర్లు స్వేచ్ఛగా ఉన్నాయి, అయినప్పటికీ స్టీరబుల్ వెర్షన్ ప్రణాళిక చేయబడింది. [2] కఠినమైన ఎయిర్‌స్ట్రిప్స్ కోసం ఉద్దేశించిన మరియు అమెరికాలో మాత్రమే విక్రయించబడే హైలాండర్ వెర్షన్ నెమ్మదిగా ఎగరడానికి రూపొందించబడింది మరియు మరింత బలమైన అండర్ క్యారేజీని కలిగి ఉంది. దీని రెక్క 3 అడుగుల (910 మిమీ) ఎక్కువ వ్యవధిని కలిగి ఉంది, మొత్తం ఎగువ ప్రముఖ అంచున సుడి జనరేటర్లు ఉన్నాయి, మరియు ఫిన్ చదరపు మూలలు మరియు 8 లో (200 మిమీ) పొడవు ఉంటుంది. దీని తోక నియంత్రణ ఉపరితలాలు కొమ్ము సమతుల్యత మరియు విస్తీర్ణంలో పెరిగాయి. హైలాండర్ ఎల్లప్పుడూ సాంప్రదాయిక అండర్ క్యారేజీని కలిగి ఉంటుంది, బలోపేతం, టండ్రా టైర్లు మరియు మెరుగైన బ్రేక్‌లతో ఉంటుంది. 99 HP (74 kW) రోటాక్స్ 912 ULS ఇంజిన్ అమర్చబడి ఉంటుంది మరియు గరిష్టంగా టేకాఫ్ బరువు 1,320 పౌండ్లు (598 కిలోలు) అనుమతిస్తుంది. [2] జబిరు-ఇంజిన్ యునైటెడ్ కింగ్‌డమ్ ప్రోటోటైప్ ఎస్కేపేడ్ సెప్టెంబర్ 2003 లో ప్రయాణించడానికి అనుమతి పొందింది మరియు SLA ప్రోటోటైప్ ఏప్రిల్ 2008 లో లైట్ ఎయిర్‌క్రాఫ్ట్ అసోసియేషన్ నుండి బ్రిటిష్ సివిల్ ఎయిర్‌క్రాఫ్ట్ రూల్స్ విభాగం యొక్క ఆమోదాన్ని పొందింది. హైలాండర్ 2004 లో ప్రవేశపెట్టబడింది. [2] ఎస్కేపేడ్ ఏప్రిల్ 2003 లో ఫ్లోరిడాలోని లేక్ ల్యాండ్‌లోని సన్ ఎన్ ఫన్ ఎయిర్‌షోలో మరియు జూలైలో కెంబ్లేలో జరిగిన ప్రసిద్ధ ఫ్లయింగ్ అసోసియేషన్ ఇంటర్నేషనల్ ర్యాలీలో యునైటెడ్ కింగ్‌డమ్‌లో అమెరికాలో మొదటిసారి బహిరంగంగా కనిపించింది. ఈ రకం తరువాతి సంవత్సరం సన్ ఎన్ ఫన్ వద్ద గ్రాండ్ ఛాంపియన్ లైట్ ప్లేన్. 2010 మధ్య నాటికి 230 కిట్లు ఉత్పత్తి చేయబడ్డాయి, 65 కంటే ఎక్కువ ఎస్కేప్‌లు మరియు 80 హైలాండర్లు నిర్మించబడ్డాయి మరియు ఎగిరిపోయాయి. [2] 2012 ప్రారంభంలో యునైటెడ్ కింగ్‌డమ్ రిజిస్టర్‌లో 34 ఎస్కేప్‌లు జరిగాయి. [4] ఒక మాజీ యునైటెడ్ కింగ్డమ్ విమానం 2010 నాటికి ఐరిష్ రిపబ్లిక్ రిజిస్టర్‌కు తరలించబడింది. [5] జనవరి 2019 నాటికి న్యూజిలాండ్‌లో నలుగురు హైలాండర్లు నమోదు చేయబడ్డారు. [6] [గమనికలు 1] జేన్ యొక్క అన్ని ప్రపంచ విమానాల నుండి డేటా 2011/12 [2] సాధారణ లక్షణాల పనితీరు</v>
      </c>
      <c r="E132" s="1" t="s">
        <v>2555</v>
      </c>
      <c r="F132" s="1" t="str">
        <f>IFERROR(__xludf.DUMMYFUNCTION("GOOGLETRANSLATE(E:E, ""en"", ""te"")"),"రెండు సీట్ల అల్ట్రాలైట్ విమానం")</f>
        <v>రెండు సీట్ల అల్ట్రాలైట్ విమానం</v>
      </c>
      <c r="G132" s="1" t="s">
        <v>2556</v>
      </c>
      <c r="H132" s="1" t="str">
        <f>IFERROR(__xludf.DUMMYFUNCTION("GOOGLETRANSLATE(G:G, ""en"", ""te"")"),"జస్ట్ ఎయిర్క్రాఫ్ట్ ఎల్‌క్రియాలిటీ ఎయిర్‌క్రాఫ్ట్ లిమిటెడ్")</f>
        <v>జస్ట్ ఎయిర్క్రాఫ్ట్ ఎల్‌క్రియాలిటీ ఎయిర్‌క్రాఫ్ట్ లిమిటెడ్</v>
      </c>
      <c r="I132" s="1" t="s">
        <v>2557</v>
      </c>
      <c r="M132" s="4">
        <v>37674.0</v>
      </c>
      <c r="O132" s="1" t="s">
        <v>2558</v>
      </c>
      <c r="P132" s="1" t="s">
        <v>2559</v>
      </c>
      <c r="R132" s="1" t="s">
        <v>2560</v>
      </c>
      <c r="S132" s="1" t="s">
        <v>2561</v>
      </c>
      <c r="T132" s="1" t="s">
        <v>2562</v>
      </c>
      <c r="U132" s="1" t="s">
        <v>2563</v>
      </c>
      <c r="V132" s="1" t="s">
        <v>2564</v>
      </c>
      <c r="X132" s="1" t="s">
        <v>2565</v>
      </c>
      <c r="AB132" s="1" t="s">
        <v>2566</v>
      </c>
      <c r="AJ132" s="1" t="s">
        <v>2567</v>
      </c>
      <c r="AK132" s="1" t="s">
        <v>2568</v>
      </c>
      <c r="AN132" s="1" t="s">
        <v>397</v>
      </c>
      <c r="AS132" s="1" t="s">
        <v>2569</v>
      </c>
      <c r="AY132" s="1" t="s">
        <v>930</v>
      </c>
      <c r="BB132" s="1" t="s">
        <v>2570</v>
      </c>
      <c r="BD132" s="1" t="s">
        <v>2571</v>
      </c>
      <c r="BE132" s="1" t="s">
        <v>2571</v>
      </c>
      <c r="BS132" s="1" t="s">
        <v>2572</v>
      </c>
      <c r="BZ132" s="1" t="s">
        <v>2573</v>
      </c>
      <c r="CB132" s="1" t="s">
        <v>2198</v>
      </c>
      <c r="CF132" s="1" t="s">
        <v>2574</v>
      </c>
      <c r="CH132" s="1" t="s">
        <v>1534</v>
      </c>
      <c r="CT132" s="1" t="s">
        <v>2575</v>
      </c>
    </row>
    <row r="133">
      <c r="A133" s="1" t="s">
        <v>2576</v>
      </c>
      <c r="B133" s="1" t="str">
        <f>IFERROR(__xludf.DUMMYFUNCTION("GOOGLETRANSLATE(A:A, ""en"", ""te"")"),"కప్పా 77 కెపి 2 యు-సోవా")</f>
        <v>కప్పా 77 కెపి 2 యు-సోవా</v>
      </c>
      <c r="C133" s="1" t="s">
        <v>2577</v>
      </c>
      <c r="D133" s="1" t="str">
        <f>IFERROR(__xludf.DUMMYFUNCTION("GOOGLETRANSLATE(C:C, ""en"", ""te"")"),"కప్పా 77 కెపి -2 యు సోవా, తరువాత జిహ్లవన్ కెపి -2 యు స్కైలీడర్‌గా నిర్మించబడింది మరియు ఇటీవల జిహ్లవన్ స్కైలీడర్గా, చెక్ రిపబ్లిక్‌లో రూపొందించిన రెండు సీట్ల సివిల్ యుటిలిటీ విమానం మరియు ఇంటి భవనం కోసం కిట్ రూపంలో లభిస్తుంది. ఇది ఆల్-మెటల్ నిర్మాణం మరియు ట"&amp;"్రైసైకిల్ అండర్ క్యారేజీని కలిగి ఉన్న సాంప్రదాయిక లో-వింగ్ మోనోప్లేన్. జిహ్లావన్ విమానం కప్పా సోవాను కప్పా 77 కొరకు 1997 నుండి 2004 వరకు నిర్మించింది మరియు 2005 లో కప్పా దివాలా తీసినప్పుడు మార్కెటింగ్ హక్కులను పొందింది. 2008 లో జిహ్లవన్ స్కైలైడర్ ఈ రకాన్న"&amp;"ి పున es రూపకల్పన చేసినప్పుడు అవి స్కైలీడర్ విమానాల అనుబంధ సంస్థగా మారాయి. ఇది కార్బన్ ఫైబర్ కాక్‌పిట్ ఫ్రేమ్ కాకుండా ఆల్-మెటల్ డిజైన్. ఇది 6 ° డైహెడ్రల్, విద్యుత్తుతో పనిచేసే ఫౌలర్ ఫ్లాప్స్ మరియు కోచెమాన్ చిట్కాలతో రెండు-స్పేర్ దెబ్బతిన్న రెక్కలను కలిగి "&amp;"ఉంది. ఫిన్ మరియు చుక్కాని తుడుచుకుంటారు. నేరుగా దెబ్బతిన్న టెయిల్‌ప్లేన్ ఫ్యూజ్‌లేజ్ పైన సెట్ చేయబడింది, పోర్ట్ ఎలివేటర్ ట్రిమ్ టాబ్. [2] బల్గేరియన్ కంపెనీ ఎసిఎస్ జూలై 2015 లో సోఫియాలోని టెరెమ్-లెటెట్ల విమాన కర్మాగారంలో స్కైలైడర్ 600 ను ఉత్పత్తి చేయడం ప్ర"&amp;"ారంభించింది. [3] అసలు SOVA/SKYLEADER 150 స్టార్‌బోర్డ్ సీటు 200 మిమీ (8 అంగుళాలు) వెనుక వైపు సైడ్-బై-సైడ్ కాన్ఫిగరేషన్ సీటింగ్‌ను కలిగి ఉంది, కాని విస్తృత ఫ్యూజ్‌లేజ్ స్కైలీడర్ 200 ను నిజమైన పక్కపక్కనే సీటింగ్ కలిగి ఉండటానికి అనుమతిస్తుంది. మునుపటి సంస్కర"&amp;"ణ స్థిర వెనుక పారదర్శకతలతో ఫార్వర్డ్-హింగ్డ్ పందిరిని కలిగి ఉంది; స్కైలీడర్ 200 సింగిల్-పీస్ పందిరిని కలిగి ఉంది. ఈ రెండు వేరియంట్లు సాధారణంగా స్టీరబుల్ నోస్‌వీల్‌తో విద్యుత్ యాక్చువేట్ ట్రైసైకిల్ అండర్ క్యారేజీని కలిగి ఉంటాయి, అయినప్పటికీ స్థిర వెర్షన్ ఒ"&amp;"క ఎంపిక మరియు తరువాతి స్కైలైడర్ 500 మరియు 600 వేరియంట్లలో ప్రామాణికం. 150/200 వేరియంట్ల యొక్క ప్రామాణిక ఇంజిన్ 60 కిలోవాట్ల (80 హెచ్‌పి) రోటాక్స్ 912UL, అయినప్పటికీ మరింత శక్తివంతమైన రోటాక్స్ 912లు లేదా రోటాక్స్ 914 అమర్చవచ్చు, అన్నీ రెండు-బ్లేడ్ ప్రొపెల్"&amp;"లర్ల ఎంపికను పెంచుతాయి. 500/600 వేరియంట్లు రోటాక్స్ 912 UL లేదా రోటాక్స్ 912 లను కూడా ఉపయోగించవచ్చు; జబిరు 2200 లేదా 3300 ఇంజన్లు కూడా అమర్చవచ్చు. స్కైలీడర్ 500/600 వేరియంట్లలో మూడు-బ్లేడ్ ప్రొపెల్లర్లు ఉన్నాయి. [2] కప్పా 77 కెపి -2 యు సోవా మొదటిసారి 26 మ"&amp;"ే 1996 న మరియు డిసెంబర్ 2003 లో కెపి -5 రాపిడ్ 500 (తరువాత స్కైలీడర్ 500) న ప్రయాణించారు. చెక్ ధృవీకరణ వరుసగా సెప్టెంబర్ 1997 మరియు మార్చి 2004 లో సాధించబడింది. స్కైలీడర్ కిట్ మరియు ఫ్లైఅవే రూపంలో ఉత్పత్తి అవుతుంది. [2] 210 కి పైగా నవంబర్ 2010 నాటికి విక్"&amp;"రయించబడింది. 145 సోవాస్ మరియు 12 స్కైలీడర్లు యూరోపియన్ దేశాల సివిల్ రిజిస్టర్లలో కనిపిస్తారు, రష్యా మినహాయించి, 2010 మధ్యలో. [4] జేన్ యొక్క ఆల్ ది వరల్డ్ విమానాల నుండి వచ్చిన డేటా 2011/12 [2] మే 2016 లో, అమెరికాలోని వర్జీనియాలోని రోడెస్విల్లేలో స్కైలైడర్ "&amp;"500 కు క్రాష్ అయ్యింది, విమానాల యొక్క ఇద్దరు యజమానులను చంపింది. గెలాక్సీ రెస్క్యూ సిస్టమ్స్ బాలిస్టిక్ పారాచూట్ మోహరించబడింది, కాని సింగిల్ ఫ్రంట్ రైసర్ విఫలమైంది, ఇది పారాచూట్ వైఫల్యానికి దారితీసింది. ఈ విమానం నెమ్మదిగా ఫ్లైట్ మరియు స్టాల్స్‌ను అభ్యసిస్త"&amp;"ోంది మరియు చాలావరకు స్పిన్‌లోకి ప్రవేశించింది, దాని నుండి పారాచూట్ మోహరించబడింది. ప్రమాదం జరిగిన సమయంలో ఈ విమానం గరిష్ట బరువు కంటే 50 పౌండ్లు (23 కిలోలు). GRS పారాచూట్ మోడల్ ఈ విమాన రూపకల్పనలో గాలిలో ఎప్పుడూ పరీక్షించబడలేదు మరియు ఒక్కసారి మాత్రమే గ్రౌండ్ "&amp;"పరీక్షించబడింది. కొత్త డబుల్ ఫ్రంట్ రైసర్ వ్యవస్థ ఇప్పుడు వాడుకలో ఉంది. [10] జేన్ యొక్క ఆల్ ది వరల్డ్స్ విమానాల నుండి డేటా 2004-2005, [11] జేన్ యొక్క ఆల్ ది వరల్డ్ విమానాలు 2003-2004 [1] సాధారణ లక్షణాల పనితీరు")</f>
        <v>కప్పా 77 కెపి -2 యు సోవా, తరువాత జిహ్లవన్ కెపి -2 యు స్కైలీడర్‌గా నిర్మించబడింది మరియు ఇటీవల జిహ్లవన్ స్కైలీడర్గా, చెక్ రిపబ్లిక్‌లో రూపొందించిన రెండు సీట్ల సివిల్ యుటిలిటీ విమానం మరియు ఇంటి భవనం కోసం కిట్ రూపంలో లభిస్తుంది. ఇది ఆల్-మెటల్ నిర్మాణం మరియు ట్రైసైకిల్ అండర్ క్యారేజీని కలిగి ఉన్న సాంప్రదాయిక లో-వింగ్ మోనోప్లేన్. జిహ్లావన్ విమానం కప్పా సోవాను కప్పా 77 కొరకు 1997 నుండి 2004 వరకు నిర్మించింది మరియు 2005 లో కప్పా దివాలా తీసినప్పుడు మార్కెటింగ్ హక్కులను పొందింది. 2008 లో జిహ్లవన్ స్కైలైడర్ ఈ రకాన్ని పున es రూపకల్పన చేసినప్పుడు అవి స్కైలీడర్ విమానాల అనుబంధ సంస్థగా మారాయి. ఇది కార్బన్ ఫైబర్ కాక్‌పిట్ ఫ్రేమ్ కాకుండా ఆల్-మెటల్ డిజైన్. ఇది 6 ° డైహెడ్రల్, విద్యుత్తుతో పనిచేసే ఫౌలర్ ఫ్లాప్స్ మరియు కోచెమాన్ చిట్కాలతో రెండు-స్పేర్ దెబ్బతిన్న రెక్కలను కలిగి ఉంది. ఫిన్ మరియు చుక్కాని తుడుచుకుంటారు. నేరుగా దెబ్బతిన్న టెయిల్‌ప్లేన్ ఫ్యూజ్‌లేజ్ పైన సెట్ చేయబడింది, పోర్ట్ ఎలివేటర్ ట్రిమ్ టాబ్. [2] బల్గేరియన్ కంపెనీ ఎసిఎస్ జూలై 2015 లో సోఫియాలోని టెరెమ్-లెటెట్ల విమాన కర్మాగారంలో స్కైలైడర్ 600 ను ఉత్పత్తి చేయడం ప్రారంభించింది. [3] అసలు SOVA/SKYLEADER 150 స్టార్‌బోర్డ్ సీటు 200 మిమీ (8 అంగుళాలు) వెనుక వైపు సైడ్-బై-సైడ్ కాన్ఫిగరేషన్ సీటింగ్‌ను కలిగి ఉంది, కాని విస్తృత ఫ్యూజ్‌లేజ్ స్కైలీడర్ 200 ను నిజమైన పక్కపక్కనే సీటింగ్ కలిగి ఉండటానికి అనుమతిస్తుంది. మునుపటి సంస్కరణ స్థిర వెనుక పారదర్శకతలతో ఫార్వర్డ్-హింగ్డ్ పందిరిని కలిగి ఉంది; స్కైలీడర్ 200 సింగిల్-పీస్ పందిరిని కలిగి ఉంది. ఈ రెండు వేరియంట్లు సాధారణంగా స్టీరబుల్ నోస్‌వీల్‌తో విద్యుత్ యాక్చువేట్ ట్రైసైకిల్ అండర్ క్యారేజీని కలిగి ఉంటాయి, అయినప్పటికీ స్థిర వెర్షన్ ఒక ఎంపిక మరియు తరువాతి స్కైలైడర్ 500 మరియు 600 వేరియంట్లలో ప్రామాణికం. 150/200 వేరియంట్ల యొక్క ప్రామాణిక ఇంజిన్ 60 కిలోవాట్ల (80 హెచ్‌పి) రోటాక్స్ 912UL, అయినప్పటికీ మరింత శక్తివంతమైన రోటాక్స్ 912లు లేదా రోటాక్స్ 914 అమర్చవచ్చు, అన్నీ రెండు-బ్లేడ్ ప్రొపెల్లర్ల ఎంపికను పెంచుతాయి. 500/600 వేరియంట్లు రోటాక్స్ 912 UL లేదా రోటాక్స్ 912 లను కూడా ఉపయోగించవచ్చు; జబిరు 2200 లేదా 3300 ఇంజన్లు కూడా అమర్చవచ్చు. స్కైలీడర్ 500/600 వేరియంట్లలో మూడు-బ్లేడ్ ప్రొపెల్లర్లు ఉన్నాయి. [2] కప్పా 77 కెపి -2 యు సోవా మొదటిసారి 26 మే 1996 న మరియు డిసెంబర్ 2003 లో కెపి -5 రాపిడ్ 500 (తరువాత స్కైలీడర్ 500) న ప్రయాణించారు. చెక్ ధృవీకరణ వరుసగా సెప్టెంబర్ 1997 మరియు మార్చి 2004 లో సాధించబడింది. స్కైలీడర్ కిట్ మరియు ఫ్లైఅవే రూపంలో ఉత్పత్తి అవుతుంది. [2] 210 కి పైగా నవంబర్ 2010 నాటికి విక్రయించబడింది. 145 సోవాస్ మరియు 12 స్కైలీడర్లు యూరోపియన్ దేశాల సివిల్ రిజిస్టర్లలో కనిపిస్తారు, రష్యా మినహాయించి, 2010 మధ్యలో. [4] జేన్ యొక్క ఆల్ ది వరల్డ్ విమానాల నుండి వచ్చిన డేటా 2011/12 [2] మే 2016 లో, అమెరికాలోని వర్జీనియాలోని రోడెస్విల్లేలో స్కైలైడర్ 500 కు క్రాష్ అయ్యింది, విమానాల యొక్క ఇద్దరు యజమానులను చంపింది. గెలాక్సీ రెస్క్యూ సిస్టమ్స్ బాలిస్టిక్ పారాచూట్ మోహరించబడింది, కాని సింగిల్ ఫ్రంట్ రైసర్ విఫలమైంది, ఇది పారాచూట్ వైఫల్యానికి దారితీసింది. ఈ విమానం నెమ్మదిగా ఫ్లైట్ మరియు స్టాల్స్‌ను అభ్యసిస్తోంది మరియు చాలావరకు స్పిన్‌లోకి ప్రవేశించింది, దాని నుండి పారాచూట్ మోహరించబడింది. ప్రమాదం జరిగిన సమయంలో ఈ విమానం గరిష్ట బరువు కంటే 50 పౌండ్లు (23 కిలోలు). GRS పారాచూట్ మోడల్ ఈ విమాన రూపకల్పనలో గాలిలో ఎప్పుడూ పరీక్షించబడలేదు మరియు ఒక్కసారి మాత్రమే గ్రౌండ్ పరీక్షించబడింది. కొత్త డబుల్ ఫ్రంట్ రైసర్ వ్యవస్థ ఇప్పుడు వాడుకలో ఉంది. [10] జేన్ యొక్క ఆల్ ది వరల్డ్స్ విమానాల నుండి డేటా 2004-2005, [11] జేన్ యొక్క ఆల్ ది వరల్డ్ విమానాలు 2003-2004 [1] సాధారణ లక్షణాల పనితీరు</v>
      </c>
      <c r="E133" s="1" t="s">
        <v>2578</v>
      </c>
      <c r="F133" s="1" t="str">
        <f>IFERROR(__xludf.DUMMYFUNCTION("GOOGLETRANSLATE(E:E, ""en"", ""te"")"),"తేలికపాటి విమానం")</f>
        <v>తేలికపాటి విమానం</v>
      </c>
      <c r="G133" s="1" t="s">
        <v>2579</v>
      </c>
      <c r="H133" s="1" t="str">
        <f>IFERROR(__xludf.DUMMYFUNCTION("GOOGLETRANSLATE(G:G, ""en"", ""te"")"),"కప్పా 77 a.s.jihlavan fricraftskyleader a.s.acs")</f>
        <v>కప్పా 77 a.s.jihlavan fricraftskyleader a.s.acs</v>
      </c>
      <c r="I133" s="1" t="s">
        <v>2580</v>
      </c>
      <c r="M133" s="1" t="s">
        <v>2581</v>
      </c>
      <c r="O133" s="1" t="s">
        <v>2582</v>
      </c>
      <c r="Q133" s="1">
        <v>1.0</v>
      </c>
      <c r="R133" s="1" t="s">
        <v>2583</v>
      </c>
      <c r="S133" s="1" t="s">
        <v>460</v>
      </c>
      <c r="T133" s="1" t="s">
        <v>2584</v>
      </c>
      <c r="U133" s="1" t="s">
        <v>2585</v>
      </c>
      <c r="V133" s="1" t="s">
        <v>2586</v>
      </c>
      <c r="X133" s="1" t="s">
        <v>2587</v>
      </c>
      <c r="Y133" s="1" t="s">
        <v>2305</v>
      </c>
      <c r="Z133" s="1" t="s">
        <v>2588</v>
      </c>
      <c r="AB133" s="1" t="s">
        <v>2589</v>
      </c>
      <c r="AC133" s="1" t="s">
        <v>265</v>
      </c>
      <c r="AJ133" s="1" t="s">
        <v>2590</v>
      </c>
      <c r="AK133" s="1" t="s">
        <v>2591</v>
      </c>
      <c r="AL133" s="1" t="s">
        <v>2592</v>
      </c>
      <c r="AN133" s="1" t="s">
        <v>1553</v>
      </c>
      <c r="AS133" s="1" t="s">
        <v>2593</v>
      </c>
      <c r="AY133" s="1" t="s">
        <v>2594</v>
      </c>
      <c r="BA133" s="1" t="s">
        <v>277</v>
      </c>
      <c r="BB133" s="1" t="s">
        <v>2595</v>
      </c>
      <c r="BD133" s="1" t="s">
        <v>2596</v>
      </c>
      <c r="BE133" s="1" t="s">
        <v>2597</v>
      </c>
      <c r="BT133" s="1" t="s">
        <v>1556</v>
      </c>
      <c r="CB133" s="1" t="s">
        <v>2598</v>
      </c>
      <c r="CF133" s="1" t="s">
        <v>2599</v>
      </c>
    </row>
    <row r="134">
      <c r="A134" s="1" t="s">
        <v>2600</v>
      </c>
      <c r="B134" s="1" t="str">
        <f>IFERROR(__xludf.DUMMYFUNCTION("GOOGLETRANSLATE(A:A, ""en"", ""te"")"),"ఆస్టర్ J/4")</f>
        <v>ఆస్టర్ J/4</v>
      </c>
      <c r="C134" s="1" t="s">
        <v>2601</v>
      </c>
      <c r="D134" s="1" t="str">
        <f>IFERROR(__xludf.DUMMYFUNCTION("GOOGLETRANSLATE(C:C, ""en"", ""te"")"),"ఆస్టర్ J/4 1940 ల బ్రిటిష్ సింగిల్-ఇంజిన్ రెండు-సీట్ల హై-వింగ్ టూరింగ్ మోనోప్లేన్, లీసెస్టర్షైర్లోని రియర్స్బై వద్ద ఆస్టర్ ఎయిర్క్రాఫ్ట్ లిమిటెడ్ నిర్మించబడింది. యునైటెడ్ కింగ్‌డమ్ ఆఫ్ ది అమెరికన్-ఇంజిన్ ఆస్టర్ J/2 బాణం ఇంజిన్‌లపై దిగుమతి పరిమితుల ద్వారా "&amp;"పరిమితం చేయబడింది, కాబట్టి ఆస్టర్ బ్రిటిష్ ఇంజిన్‌తో విమానాన్ని తిరిగి ఇంజనీరింగ్ చేసింది, 90 HP బ్లాక్బర్న్ సిరస్ మైనర్ I. మొదటి విమానం వైపుకు ఎగిరింది 1946 ముగింపు. రెండు-సీట్ల విమానం కంపెనీల కంటే మూడు-సీట్ల ఆస్టర్ J/1 ఆటోక్రాట్ మరియు 27 విమానాలు మాత్రమ"&amp;"ే నిర్మించబడ్డాయి. అనేక విమానాలు ఆస్ట్రేలియాకు ఎగుమతి చేయబడ్డాయి మరియు వీటిని ఆ దేశంలో ఆర్చర్ అని పిలుస్తారు. [1] 30 ఆగస్టు 1955 న ఆస్ట్రేలియా విమానం VH-AET పైలట్ లేకుండా బ్యాంక్‌స్టౌన్ విమానాశ్రయం సిడ్నీ నుండి తీసుకోగలిగింది. దీనిని రాయల్ ఆస్ట్రేలియన్ నే"&amp;"వీ హాకర్ సీ ఫ్యూరీస్ మరియు కాల్చి చంపారు. [1] జేన్ యొక్క ఆల్ ది వరల్డ్ విమానాల నుండి డేటా 1949-50, [2] అసంపూర్ణ గైడ్ టు ఎయిర్‌ఫాయిల్ వాడకం, [3] బ్రిటిష్ పౌర విమానం 1919 వాల్యూమ్ I [4] సాధారణ లక్షణాల పనితీరు సంబంధిత జాబితాలు")</f>
        <v>ఆస్టర్ J/4 1940 ల బ్రిటిష్ సింగిల్-ఇంజిన్ రెండు-సీట్ల హై-వింగ్ టూరింగ్ మోనోప్లేన్, లీసెస్టర్షైర్లోని రియర్స్బై వద్ద ఆస్టర్ ఎయిర్క్రాఫ్ట్ లిమిటెడ్ నిర్మించబడింది. యునైటెడ్ కింగ్‌డమ్ ఆఫ్ ది అమెరికన్-ఇంజిన్ ఆస్టర్ J/2 బాణం ఇంజిన్‌లపై దిగుమతి పరిమితుల ద్వారా పరిమితం చేయబడింది, కాబట్టి ఆస్టర్ బ్రిటిష్ ఇంజిన్‌తో విమానాన్ని తిరిగి ఇంజనీరింగ్ చేసింది, 90 HP బ్లాక్బర్న్ సిరస్ మైనర్ I. మొదటి విమానం వైపుకు ఎగిరింది 1946 ముగింపు. రెండు-సీట్ల విమానం కంపెనీల కంటే మూడు-సీట్ల ఆస్టర్ J/1 ఆటోక్రాట్ మరియు 27 విమానాలు మాత్రమే నిర్మించబడ్డాయి. అనేక విమానాలు ఆస్ట్రేలియాకు ఎగుమతి చేయబడ్డాయి మరియు వీటిని ఆ దేశంలో ఆర్చర్ అని పిలుస్తారు. [1] 30 ఆగస్టు 1955 న ఆస్ట్రేలియా విమానం VH-AET పైలట్ లేకుండా బ్యాంక్‌స్టౌన్ విమానాశ్రయం సిడ్నీ నుండి తీసుకోగలిగింది. దీనిని రాయల్ ఆస్ట్రేలియన్ నేవీ హాకర్ సీ ఫ్యూరీస్ మరియు కాల్చి చంపారు. [1] జేన్ యొక్క ఆల్ ది వరల్డ్ విమానాల నుండి డేటా 1949-50, [2] అసంపూర్ణ గైడ్ టు ఎయిర్‌ఫాయిల్ వాడకం, [3] బ్రిటిష్ పౌర విమానం 1919 వాల్యూమ్ I [4] సాధారణ లక్షణాల పనితీరు సంబంధిత జాబితాలు</v>
      </c>
      <c r="E134" s="1" t="s">
        <v>2602</v>
      </c>
      <c r="F134" s="1" t="str">
        <f>IFERROR(__xludf.DUMMYFUNCTION("GOOGLETRANSLATE(E:E, ""en"", ""te"")"),"పర్యటన విమానం")</f>
        <v>పర్యటన విమానం</v>
      </c>
      <c r="G134" s="1" t="s">
        <v>2603</v>
      </c>
      <c r="H134" s="1" t="str">
        <f>IFERROR(__xludf.DUMMYFUNCTION("GOOGLETRANSLATE(G:G, ""en"", ""te"")"),"ఆస్టర్ ఎయిర్క్రాఫ్ట్ లిమిటెడ్")</f>
        <v>ఆస్టర్ ఎయిర్క్రాఫ్ట్ లిమిటెడ్</v>
      </c>
      <c r="I134" s="1" t="s">
        <v>2604</v>
      </c>
      <c r="M134" s="1">
        <v>1946.0</v>
      </c>
      <c r="O134" s="1">
        <v>27.0</v>
      </c>
      <c r="AB134" s="1" t="s">
        <v>2605</v>
      </c>
      <c r="AF134" s="1" t="s">
        <v>2606</v>
      </c>
      <c r="AG134" s="1" t="s">
        <v>2607</v>
      </c>
      <c r="CA134" s="2" t="s">
        <v>2608</v>
      </c>
    </row>
    <row r="135">
      <c r="A135" s="1" t="s">
        <v>2609</v>
      </c>
      <c r="B135" s="1" t="str">
        <f>IFERROR(__xludf.DUMMYFUNCTION("GOOGLETRANSLATE(A:A, ""en"", ""te"")"),"ఆర్మ్‌స్ట్రాంగ్ విట్‌వర్త్ వోల్ఫ్")</f>
        <v>ఆర్మ్‌స్ట్రాంగ్ విట్‌వర్త్ వోల్ఫ్</v>
      </c>
      <c r="C135" s="1" t="s">
        <v>2610</v>
      </c>
      <c r="D135" s="1" t="str">
        <f>IFERROR(__xludf.DUMMYFUNCTION("GOOGLETRANSLATE(C:C, ""en"", ""te"")"),"ఆర్మ్‌స్ట్రాంగ్ విట్‌వర్త్ వోల్ఫ్ 1923 లో రాయల్ వైమానిక దళం ఆదేశించిన బ్రిటిష్ రెండు-సీట్ల నిఘా విమానం. తోడేలు అసాధారణ రూపకల్పన యొక్క రెండు-బే బిప్‌లేన్, రెండు సెట్ల రెక్కల మధ్య ఫ్యూజ్‌లేజ్ అమర్చబడి ఉంది. ఉత్పత్తి ఉత్తర్వులు ఏవీ ఉంచబడలేదు, మరియు నిర్మించి"&amp;"న మూడు యంత్రాలు ఫార్న్‌బరోలోని రాయల్ ఎయిర్‌క్రాఫ్ట్ స్థాపనలో ప్రయోగాత్మక టెస్ట్‌బెడ్‌లుగా తమ రోజులను అందించాయి. 1923 లో RAF యొక్క ఆర్డర్‌తో పాటు, ఆర్మ్‌స్ట్రాంగ్ విట్‌వర్త్ కూడా విట్లీలోని RAF రిజర్వ్ ఫ్లయింగ్ స్కూల్ కోసం రెండు నిర్మించారు, మరియు 1929 లో "&amp;"ఫైనల్, ఆరవ విమానాలు. శిక్షకులుగా, వారు పైలట్లతో ప్రాచుర్యం పొందారు, అయినప్పటికీ గ్రౌండ్ సిబ్బందితో రిగ్గింగ్ మరియు అండర్ క్యారేజ్ నిర్వహించడానికి ఇబ్బందికరంగా ఉంది. అన్ని తోడేళ్ళు 1931 లో సేవ నుండి రిటైర్ అయ్యాయి మరియు ఇటీవల నిర్మించినవి కాని అన్నింటికీ ర"&amp;"ద్దు చేయబడ్డాయి. తుది విమానం బోధనా ఎయిర్‌ఫ్రేమ్‌గా ఉపయోగించడానికి హాంబుల్ కోసం తీసుకువెళ్లారు. 1913 నుండి ఆర్మ్‌స్ట్రాంగ్ విట్‌వర్త్ విమానం నుండి డేటా [1] సాధారణ లక్షణాలు పనితీరు ఆయుధ సంబంధిత జాబితాలు")</f>
        <v>ఆర్మ్‌స్ట్రాంగ్ విట్‌వర్త్ వోల్ఫ్ 1923 లో రాయల్ వైమానిక దళం ఆదేశించిన బ్రిటిష్ రెండు-సీట్ల నిఘా విమానం. తోడేలు అసాధారణ రూపకల్పన యొక్క రెండు-బే బిప్‌లేన్, రెండు సెట్ల రెక్కల మధ్య ఫ్యూజ్‌లేజ్ అమర్చబడి ఉంది. ఉత్పత్తి ఉత్తర్వులు ఏవీ ఉంచబడలేదు, మరియు నిర్మించిన మూడు యంత్రాలు ఫార్న్‌బరోలోని రాయల్ ఎయిర్‌క్రాఫ్ట్ స్థాపనలో ప్రయోగాత్మక టెస్ట్‌బెడ్‌లుగా తమ రోజులను అందించాయి. 1923 లో RAF యొక్క ఆర్డర్‌తో పాటు, ఆర్మ్‌స్ట్రాంగ్ విట్‌వర్త్ కూడా విట్లీలోని RAF రిజర్వ్ ఫ్లయింగ్ స్కూల్ కోసం రెండు నిర్మించారు, మరియు 1929 లో ఫైనల్, ఆరవ విమానాలు. శిక్షకులుగా, వారు పైలట్లతో ప్రాచుర్యం పొందారు, అయినప్పటికీ గ్రౌండ్ సిబ్బందితో రిగ్గింగ్ మరియు అండర్ క్యారేజ్ నిర్వహించడానికి ఇబ్బందికరంగా ఉంది. అన్ని తోడేళ్ళు 1931 లో సేవ నుండి రిటైర్ అయ్యాయి మరియు ఇటీవల నిర్మించినవి కాని అన్నింటికీ రద్దు చేయబడ్డాయి. తుది విమానం బోధనా ఎయిర్‌ఫ్రేమ్‌గా ఉపయోగించడానికి హాంబుల్ కోసం తీసుకువెళ్లారు. 1913 నుండి ఆర్మ్‌స్ట్రాంగ్ విట్‌వర్త్ విమానం నుండి డేటా [1] సాధారణ లక్షణాలు పనితీరు ఆయుధ సంబంధిత జాబితాలు</v>
      </c>
      <c r="E135" s="1" t="s">
        <v>2210</v>
      </c>
      <c r="F135" s="1" t="str">
        <f>IFERROR(__xludf.DUMMYFUNCTION("GOOGLETRANSLATE(E:E, ""en"", ""te"")"),"శిక్షకుడు")</f>
        <v>శిక్షకుడు</v>
      </c>
      <c r="G135" s="1" t="s">
        <v>2611</v>
      </c>
      <c r="H135" s="1" t="str">
        <f>IFERROR(__xludf.DUMMYFUNCTION("GOOGLETRANSLATE(G:G, ""en"", ""te"")"),"ఆర్మ్‌స్ట్రాంగ్ విట్‌వర్త్ విమానం")</f>
        <v>ఆర్మ్‌స్ట్రాంగ్ విట్‌వర్త్ విమానం</v>
      </c>
      <c r="I135" s="1" t="s">
        <v>2612</v>
      </c>
      <c r="M135" s="4">
        <v>8420.0</v>
      </c>
      <c r="N135" s="1">
        <v>1923.0</v>
      </c>
      <c r="O135" s="1">
        <v>6.0</v>
      </c>
      <c r="Q135" s="1" t="s">
        <v>2613</v>
      </c>
      <c r="R135" s="1" t="s">
        <v>2614</v>
      </c>
      <c r="S135" s="1" t="s">
        <v>2615</v>
      </c>
      <c r="T135" s="1" t="s">
        <v>2616</v>
      </c>
      <c r="U135" s="1" t="s">
        <v>2617</v>
      </c>
      <c r="V135" s="1" t="s">
        <v>2618</v>
      </c>
      <c r="W135" s="1" t="s">
        <v>2619</v>
      </c>
      <c r="X135" s="1" t="s">
        <v>2620</v>
      </c>
      <c r="Y135" s="1" t="s">
        <v>2621</v>
      </c>
      <c r="AA135" s="1" t="s">
        <v>2622</v>
      </c>
      <c r="AB135" s="1" t="s">
        <v>2623</v>
      </c>
      <c r="AM135" s="1" t="s">
        <v>2624</v>
      </c>
      <c r="AO135" s="1" t="s">
        <v>2625</v>
      </c>
      <c r="AP135" s="1" t="s">
        <v>2626</v>
      </c>
      <c r="AQ135" s="1">
        <v>1931.0</v>
      </c>
      <c r="AR135" s="1" t="s">
        <v>2627</v>
      </c>
      <c r="AV135" s="1" t="s">
        <v>2628</v>
      </c>
      <c r="AW135" s="1" t="s">
        <v>2629</v>
      </c>
    </row>
    <row r="136">
      <c r="A136" s="1" t="s">
        <v>2630</v>
      </c>
      <c r="B136" s="1" t="str">
        <f>IFERROR(__xludf.DUMMYFUNCTION("GOOGLETRANSLATE(A:A, ""en"", ""te"")"),"అవ్రో 527")</f>
        <v>అవ్రో 527</v>
      </c>
      <c r="C136" s="1" t="s">
        <v>2631</v>
      </c>
      <c r="D136" s="1" t="str">
        <f>IFERROR(__xludf.DUMMYFUNCTION("GOOGLETRANSLATE(C:C, ""en"", ""te"")"),"అవ్రో 527 బేసిక్ 504 డిజైన్ యొక్క చివరి అవ్రో రెండు-సీట్ల ఫైటర్ ఉత్పన్నం. రాయల్ ఫ్లయింగ్ కార్ప్స్ విచారణ కోసం 1916 ప్రారంభంలో దీనిని నిర్మించింది, రాయల్ నావల్ ఎయిర్ సర్వీస్ (ఆర్‌ఎన్‌ఎఎస్) అవ్రో 504 జి యొక్క లక్షణాలతో కానీ మరింత శక్తివంతమైన ఇంజిన్‌తో; ఇది "&amp;"ఉత్పత్తికి చేరుకోలేదు. RNAS AVRO 504G AVRO 504B యొక్క 80 HP (60 kW) గ్నోమ్ రోటరీ-ఇంజిన్ వెర్షన్, ఫార్వర్డ్-ఫైరింగ్ విక్కర్స్ గన్స్ మరియు వెనుక కాక్‌పిట్‌లో స్కార్ఫ్ రింగ్-మౌంటెడ్ లూయిస్ గన్. [1] అవ్రో 527 [2] RFC కోసం ఉద్దేశించిన 504 యొక్క సమానమైన రెండు-స"&amp;"ీట్ల ఫైటర్ రికనైసెన్స్ డెరివేటివ్ వెర్షన్, ఇది మరింత శక్తివంతమైన, 150 హెచ్‌పి (110 కిలోవాట్) సన్‌బీమ్ నుబియన్ వాటర్-కూల్డ్ ఇంజిన్‌తో. ఇది ప్రామాణిక 504 కె రెక్కలు మరియు సెంట్రల్ స్కిడ్, సింగిల్-యాక్సిల్ అండర్ క్యారేజీని ఉపయోగించింది. [2] నావల్ 504 లు ఎక్క"&amp;"ువగా ఉదారంగా స్థిర ఫిన్ తో నిలువు తోకతో అమర్చబడి ఉన్నాయి, RFC యంత్రాలకు భిన్నంగా ఆల్-కదిలే, కామా-ఆకారపు చుక్కానితో, మరియు 527 RNAS 504 లు ఉపయోగించినట్లుగా FIN ని కలిగి ఉంది. [3] ఇంజిన్ సంస్థాపన ఇతర 504 ల నుండి చాలా భిన్నంగా ఉంది, రెండు పొడవైన, దాదాపు నిలు"&amp;"వు ఎగ్జాస్ట్ పైపులు, నిటారుగా ఉన్న V- ఎనిమిది నుబియన్ యొక్క ప్రతి బ్యాంకు నుండి ఒకటి, ఎగువ రెక్క పైన డిశ్చార్జ్. దీని రేడియేటర్ రెక్కల మధ్య (రేఖాంశంగా) అంచున ఉంది. [2] 527 మొదట 1916 లో ఎగిరింది. 6 అడుగుల (1.83 మీ) స్పాన్ రెక్కలతో కూడిన సంస్కరణ పరిగణించబడి"&amp;"ంది, 527 ఎ, కానీ అది ఎగురుతున్నట్లు రికార్డులు లేవు. [2] RFC చేత ట్రయల్ చేసినప్పుడు, పైలట్లు అది బాగా ఎక్కలేదని మరియు వారి అభిప్రాయం పెద్ద ఇంజిన్, దాని రేడియేటర్ మరియు ఎగ్జాస్ట్ చేత అస్పష్టంగా ఉందని కనుగొన్నారు. తత్ఫలితంగా, ఉత్పత్తిని కొనసాగించలేదు మరియు "&amp;"ఒక విమానం మాత్రమే నిర్మించబడింది. [2] 1908 నుండి అవ్రో విమానం నుండి డేటా [2] సాధారణ లక్షణాలు పనితీరు ఆయుధాలు")</f>
        <v>అవ్రో 527 బేసిక్ 504 డిజైన్ యొక్క చివరి అవ్రో రెండు-సీట్ల ఫైటర్ ఉత్పన్నం. రాయల్ ఫ్లయింగ్ కార్ప్స్ విచారణ కోసం 1916 ప్రారంభంలో దీనిని నిర్మించింది, రాయల్ నావల్ ఎయిర్ సర్వీస్ (ఆర్‌ఎన్‌ఎఎస్) అవ్రో 504 జి యొక్క లక్షణాలతో కానీ మరింత శక్తివంతమైన ఇంజిన్‌తో; ఇది ఉత్పత్తికి చేరుకోలేదు. RNAS AVRO 504G AVRO 504B యొక్క 80 HP (60 kW) గ్నోమ్ రోటరీ-ఇంజిన్ వెర్షన్, ఫార్వర్డ్-ఫైరింగ్ విక్కర్స్ గన్స్ మరియు వెనుక కాక్‌పిట్‌లో స్కార్ఫ్ రింగ్-మౌంటెడ్ లూయిస్ గన్. [1] అవ్రో 527 [2] RFC కోసం ఉద్దేశించిన 504 యొక్క సమానమైన రెండు-సీట్ల ఫైటర్ రికనైసెన్స్ డెరివేటివ్ వెర్షన్, ఇది మరింత శక్తివంతమైన, 150 హెచ్‌పి (110 కిలోవాట్) సన్‌బీమ్ నుబియన్ వాటర్-కూల్డ్ ఇంజిన్‌తో. ఇది ప్రామాణిక 504 కె రెక్కలు మరియు సెంట్రల్ స్కిడ్, సింగిల్-యాక్సిల్ అండర్ క్యారేజీని ఉపయోగించింది. [2] నావల్ 504 లు ఎక్కువగా ఉదారంగా స్థిర ఫిన్ తో నిలువు తోకతో అమర్చబడి ఉన్నాయి, RFC యంత్రాలకు భిన్నంగా ఆల్-కదిలే, కామా-ఆకారపు చుక్కానితో, మరియు 527 RNAS 504 లు ఉపయోగించినట్లుగా FIN ని కలిగి ఉంది. [3] ఇంజిన్ సంస్థాపన ఇతర 504 ల నుండి చాలా భిన్నంగా ఉంది, రెండు పొడవైన, దాదాపు నిలువు ఎగ్జాస్ట్ పైపులు, నిటారుగా ఉన్న V- ఎనిమిది నుబియన్ యొక్క ప్రతి బ్యాంకు నుండి ఒకటి, ఎగువ రెక్క పైన డిశ్చార్జ్. దీని రేడియేటర్ రెక్కల మధ్య (రేఖాంశంగా) అంచున ఉంది. [2] 527 మొదట 1916 లో ఎగిరింది. 6 అడుగుల (1.83 మీ) స్పాన్ రెక్కలతో కూడిన సంస్కరణ పరిగణించబడింది, 527 ఎ, కానీ అది ఎగురుతున్నట్లు రికార్డులు లేవు. [2] RFC చేత ట్రయల్ చేసినప్పుడు, పైలట్లు అది బాగా ఎక్కలేదని మరియు వారి అభిప్రాయం పెద్ద ఇంజిన్, దాని రేడియేటర్ మరియు ఎగ్జాస్ట్ చేత అస్పష్టంగా ఉందని కనుగొన్నారు. తత్ఫలితంగా, ఉత్పత్తిని కొనసాగించలేదు మరియు ఒక విమానం మాత్రమే నిర్మించబడింది. [2] 1908 నుండి అవ్రో విమానం నుండి డేటా [2] సాధారణ లక్షణాలు పనితీరు ఆయుధాలు</v>
      </c>
      <c r="E136" s="1" t="s">
        <v>141</v>
      </c>
      <c r="F136" s="1" t="str">
        <f>IFERROR(__xludf.DUMMYFUNCTION("GOOGLETRANSLATE(E:E, ""en"", ""te"")"),"యుద్ధ")</f>
        <v>యుద్ధ</v>
      </c>
      <c r="G136" s="1" t="s">
        <v>2632</v>
      </c>
      <c r="H136" s="1" t="str">
        <f>IFERROR(__xludf.DUMMYFUNCTION("GOOGLETRANSLATE(G:G, ""en"", ""te"")"),"అవ్రో")</f>
        <v>అవ్రో</v>
      </c>
      <c r="I136" s="2" t="s">
        <v>2633</v>
      </c>
      <c r="J136" s="1" t="s">
        <v>2634</v>
      </c>
      <c r="K136" s="1" t="str">
        <f>IFERROR(__xludf.DUMMYFUNCTION("GOOGLETRANSLATE(J:J, ""en"", ""te"")"),"ఎ. వి. రో")</f>
        <v>ఎ. వి. రో</v>
      </c>
      <c r="L136" s="1" t="s">
        <v>2635</v>
      </c>
      <c r="M136" s="1" t="s">
        <v>2636</v>
      </c>
      <c r="O136" s="1">
        <v>1.0</v>
      </c>
      <c r="S136" s="1" t="s">
        <v>752</v>
      </c>
      <c r="X136" s="1" t="s">
        <v>2637</v>
      </c>
      <c r="Y136" s="1" t="s">
        <v>2638</v>
      </c>
      <c r="AK136" s="1" t="s">
        <v>1259</v>
      </c>
      <c r="AM136" s="1" t="s">
        <v>2639</v>
      </c>
      <c r="BS136" s="2" t="s">
        <v>1160</v>
      </c>
    </row>
    <row r="137">
      <c r="A137" s="1" t="s">
        <v>2640</v>
      </c>
      <c r="B137" s="1" t="str">
        <f>IFERROR(__xludf.DUMMYFUNCTION("GOOGLETRANSLATE(A:A, ""en"", ""te"")"),"అవ్రో 627 మెయిల్‌ప్లేన్")</f>
        <v>అవ్రో 627 మెయిల్‌ప్లేన్</v>
      </c>
      <c r="C137" s="1" t="s">
        <v>2641</v>
      </c>
      <c r="D137" s="1" t="str">
        <f>IFERROR(__xludf.DUMMYFUNCTION("GOOGLETRANSLATE(C:C, ""en"", ""te"")"),"అవ్రో 627 మెయిల్‌ప్లేన్ 1931 లో అవ్రో చేత అవ్రో యాంటెలోప్ బాంబర్ నుండి అభివృద్ధి చెందిన బ్రిటిష్ బిప్‌లేన్, కెనడాలో ఉపయోగం కోసం మెయిల్ విమానంగా. ఒకటి మాత్రమే నిర్మించబడింది, ఇది టెస్ట్ బెడ్‌గా ఉపయోగించబడింది. AVRO 608 హాక్ అనేది యాంటెలోప్ యొక్క ప్రతిపాదిత"&amp;" రెండు-సీట్ల ఫైటర్ వేరియంట్, ఇది బ్రిస్టల్ బృహస్పతి రేడియల్ ఇంజిన్ చేత శక్తినిచ్చేలా ప్రణాళిక చేయబడింది. ఒక ప్రోటోటైప్ నిర్మాణం ప్రారంభమైనప్పటికీ, 540 హెచ్‌పి (400 కిలోవాట్) ఆర్మ్‌స్ట్రాంగ్ సిడ్డిలీ పాంథర్ ఇంజిన్‌తో అవ్రో 622 గా పున es రూపకల్పన చేయబడినప్ప"&amp;"ుడు ఇది అసంపూర్ణంగా ఉంది. [1] మెయిల్ విమానం కోసం అవసరమైన కెనడియన్ ఎయిర్‌వేస్ ఆసక్తిని అనుసరించి, రాయ్ చాడ్విక్ మళ్ళీ అసంపూర్ణ నమూనాను అవ్రో 627 మెయిల్‌ప్లేన్‌కు పున es రూపకల్పన చేశాడు. ఇది సింగిల్-ఇంజిన్, సింగిల్-బే బైప్‌లేన్, ఇది 525 హెచ్‌పి (391 కిలోవాట"&amp;"్) పాంథర్ ఇంజిన్‌తో శక్తినిస్తుంది మరియు వీల్ లేదా ఫ్లోట్ ఆపరేషన్ కోసం అమర్చబడి ఉంటుంది. ఏకైక ప్రోటోటైప్ (జి-అబ్జెఎం) 2 ఆగస్టు 1931 న ధృవీకరించబడింది, [1] మరియు కార్యాచరణ పరీక్షల కోసం కెనడాకు పంపబడింది. ఈ ప్రయత్నాలు విజయవంతమైతే, కెనడియన్ ప్రభుత్వం పౌర విమ"&amp;"ానయానానికి సబ్సిడీని తగ్గించింది మరియు కెనడియన్ ఎయిర్‌వేస్ కొత్త విమానాలను భరించలేకపోయింది, కాబట్టి మెయిల్‌ప్లేన్ తిరిగి ఇంగ్లాండ్‌కు పంపబడింది. [1] మెయిల్‌ప్లేన్ 1933 లో ఆర్మ్‌స్ట్రాంగ్ సిడ్లీ టైగర్ ఇంజిన్ కోసం హై-స్పీడ్ టెస్ట్ బెడ్‌గా మార్చబడింది, సవరిం"&amp;"చిన విమానం అవ్రో 654 అని పిలుస్తారు. [1] కెనడా నుండి తిరిగి వచ్చినప్పుడు, మెయిల్‌ప్లేన్ 1932 కింగ్స్ కప్ రేసులో ప్రవేశించింది, ఇక్కడ ఇది 176 mph (283 కిమీ/గం) వేగవంతమైన వేగంతో నమోదు చేసింది, [2] వికలాంగ వ్యవస్థ కారణంగా, ఇది 29 వ స్థానంలో నిలిచింది. [1] AV"&amp;"RO 654 కు మార్చిన తరువాత, విమానం కార్యాచరణ జీవితం తక్కువగా ఉంది, ఇది 1934 లో వుడ్‌ఫోర్డ్ ఏరోడ్రోమ్‌లో కూల్చివేయబడింది. [2] 1908 నుండి అవ్రో విమానం నుండి డేటా [1] సాధారణ లక్షణాలు పనితీరు సంబంధిత అభివృద్ధి")</f>
        <v>అవ్రో 627 మెయిల్‌ప్లేన్ 1931 లో అవ్రో చేత అవ్రో యాంటెలోప్ బాంబర్ నుండి అభివృద్ధి చెందిన బ్రిటిష్ బిప్‌లేన్, కెనడాలో ఉపయోగం కోసం మెయిల్ విమానంగా. ఒకటి మాత్రమే నిర్మించబడింది, ఇది టెస్ట్ బెడ్‌గా ఉపయోగించబడింది. AVRO 608 హాక్ అనేది యాంటెలోప్ యొక్క ప్రతిపాదిత రెండు-సీట్ల ఫైటర్ వేరియంట్, ఇది బ్రిస్టల్ బృహస్పతి రేడియల్ ఇంజిన్ చేత శక్తినిచ్చేలా ప్రణాళిక చేయబడింది. ఒక ప్రోటోటైప్ నిర్మాణం ప్రారంభమైనప్పటికీ, 540 హెచ్‌పి (400 కిలోవాట్) ఆర్మ్‌స్ట్రాంగ్ సిడ్డిలీ పాంథర్ ఇంజిన్‌తో అవ్రో 622 గా పున es రూపకల్పన చేయబడినప్పుడు ఇది అసంపూర్ణంగా ఉంది. [1] మెయిల్ విమానం కోసం అవసరమైన కెనడియన్ ఎయిర్‌వేస్ ఆసక్తిని అనుసరించి, రాయ్ చాడ్విక్ మళ్ళీ అసంపూర్ణ నమూనాను అవ్రో 627 మెయిల్‌ప్లేన్‌కు పున es రూపకల్పన చేశాడు. ఇది సింగిల్-ఇంజిన్, సింగిల్-బే బైప్‌లేన్, ఇది 525 హెచ్‌పి (391 కిలోవాట్) పాంథర్ ఇంజిన్‌తో శక్తినిస్తుంది మరియు వీల్ లేదా ఫ్లోట్ ఆపరేషన్ కోసం అమర్చబడి ఉంటుంది. ఏకైక ప్రోటోటైప్ (జి-అబ్జెఎం) 2 ఆగస్టు 1931 న ధృవీకరించబడింది, [1] మరియు కార్యాచరణ పరీక్షల కోసం కెనడాకు పంపబడింది. ఈ ప్రయత్నాలు విజయవంతమైతే, కెనడియన్ ప్రభుత్వం పౌర విమానయానానికి సబ్సిడీని తగ్గించింది మరియు కెనడియన్ ఎయిర్‌వేస్ కొత్త విమానాలను భరించలేకపోయింది, కాబట్టి మెయిల్‌ప్లేన్ తిరిగి ఇంగ్లాండ్‌కు పంపబడింది. [1] మెయిల్‌ప్లేన్ 1933 లో ఆర్మ్‌స్ట్రాంగ్ సిడ్లీ టైగర్ ఇంజిన్ కోసం హై-స్పీడ్ టెస్ట్ బెడ్‌గా మార్చబడింది, సవరించిన విమానం అవ్రో 654 అని పిలుస్తారు. [1] కెనడా నుండి తిరిగి వచ్చినప్పుడు, మెయిల్‌ప్లేన్ 1932 కింగ్స్ కప్ రేసులో ప్రవేశించింది, ఇక్కడ ఇది 176 mph (283 కిమీ/గం) వేగవంతమైన వేగంతో నమోదు చేసింది, [2] వికలాంగ వ్యవస్థ కారణంగా, ఇది 29 వ స్థానంలో నిలిచింది. [1] AVRO 654 కు మార్చిన తరువాత, విమానం కార్యాచరణ జీవితం తక్కువగా ఉంది, ఇది 1934 లో వుడ్‌ఫోర్డ్ ఏరోడ్రోమ్‌లో కూల్చివేయబడింది. [2] 1908 నుండి అవ్రో విమానం నుండి డేటా [1] సాధారణ లక్షణాలు పనితీరు సంబంధిత అభివృద్ధి</v>
      </c>
      <c r="E137" s="1" t="s">
        <v>569</v>
      </c>
      <c r="F137" s="1" t="str">
        <f>IFERROR(__xludf.DUMMYFUNCTION("GOOGLETRANSLATE(E:E, ""en"", ""te"")"),"కాంతి రవాణా")</f>
        <v>కాంతి రవాణా</v>
      </c>
      <c r="G137" s="1" t="s">
        <v>2632</v>
      </c>
      <c r="H137" s="1" t="str">
        <f>IFERROR(__xludf.DUMMYFUNCTION("GOOGLETRANSLATE(G:G, ""en"", ""te"")"),"అవ్రో")</f>
        <v>అవ్రో</v>
      </c>
      <c r="I137" s="2" t="s">
        <v>2633</v>
      </c>
      <c r="M137" s="1">
        <v>1931.0</v>
      </c>
      <c r="O137" s="1">
        <v>1.0</v>
      </c>
      <c r="P137" s="1" t="s">
        <v>1004</v>
      </c>
      <c r="Q137" s="1">
        <v>1.0</v>
      </c>
      <c r="R137" s="1" t="s">
        <v>2215</v>
      </c>
      <c r="S137" s="1" t="s">
        <v>752</v>
      </c>
      <c r="T137" s="1" t="s">
        <v>2642</v>
      </c>
      <c r="U137" s="1" t="s">
        <v>2643</v>
      </c>
      <c r="V137" s="1" t="s">
        <v>2644</v>
      </c>
      <c r="W137" s="1" t="s">
        <v>2645</v>
      </c>
      <c r="X137" s="1" t="s">
        <v>2646</v>
      </c>
      <c r="Y137" s="1" t="s">
        <v>2647</v>
      </c>
      <c r="Z137" s="1" t="s">
        <v>2648</v>
      </c>
      <c r="AA137" s="1" t="s">
        <v>2649</v>
      </c>
      <c r="AB137" s="1" t="s">
        <v>2650</v>
      </c>
      <c r="AC137" s="1" t="s">
        <v>689</v>
      </c>
      <c r="AF137" s="1" t="s">
        <v>2651</v>
      </c>
      <c r="AG137" s="1" t="s">
        <v>2652</v>
      </c>
      <c r="AK137" s="1" t="s">
        <v>1259</v>
      </c>
      <c r="AL137" s="1" t="s">
        <v>2653</v>
      </c>
      <c r="AN137" s="1" t="s">
        <v>186</v>
      </c>
      <c r="AS137" s="1" t="s">
        <v>2654</v>
      </c>
      <c r="AY137" s="1" t="s">
        <v>2655</v>
      </c>
      <c r="BF137" s="1" t="s">
        <v>2656</v>
      </c>
      <c r="BV137" s="1" t="s">
        <v>2657</v>
      </c>
    </row>
    <row r="138">
      <c r="A138" s="1" t="s">
        <v>2658</v>
      </c>
      <c r="B138" s="1" t="str">
        <f>IFERROR(__xludf.DUMMYFUNCTION("GOOGLETRANSLATE(A:A, ""en"", ""te"")"),"అవ్రో 641 కమోడోర్")</f>
        <v>అవ్రో 641 కమోడోర్</v>
      </c>
      <c r="C138" s="1" t="s">
        <v>2659</v>
      </c>
      <c r="D138" s="1" t="str">
        <f>IFERROR(__xludf.DUMMYFUNCTION("GOOGLETRANSLATE(C:C, ""en"", ""te"")"),"అవ్రో 641 కమోడోర్ బ్రిటిష్ సింగిల్-ఇంజిన్ ఐదు-సీట్ల క్యాబిన్ బిప్‌లేన్, ఇది 1930 ల మధ్యలో ప్రైవేట్ ఉపయోగం కోసం అవ్రో నిర్మించింది. ప్రోటోటైప్‌తో సహా మొత్తం ఆరు మాత్రమే నిర్మించబడ్డాయి. మూడు సీట్ల అవ్రో 639 క్యాబిన్ క్యాడెట్‌ను నిర్మించిన తరువాత, అవ్రో అప్"&amp;"పుడు పెద్ద, ఐదు సీట్ల క్యాబిన్ బిప్‌లేన్, అవ్రో 641 కమోడోర్ను రూపొందించాడు. కమోడోర్ ట్యూటర్‌కు సమానమైన స్టీల్ ట్యూబ్ నిర్మాణాన్ని కలిగి ఉంది, భారీగా అస్థిరమైన సింగిల్ బే రెక్కలు మరియు స్పాటెడ్ అండర్ క్యారేజీ ఉన్నాయి. మొదటి కమోడోర్ 24 మే 1934 న దాని యజమాని"&amp;"కి పంపిణీ చేయబడింది. [1] ఆరు కమోడోర్లను మాత్రమే నిర్మించారు, ఒకటి విజియానాగ్రామ్ మహారాజాకు విక్రయించబడింది. ఇది భారతీయ పరిస్థితులకు అనుచితమైనదని కనుగొనబడింది మరియు బ్రిటన్‌కు తిరిగి వచ్చి రద్దు చేయబడింది. [2] ఇద్దరిని ఈజిప్టులోని ప్రైవేట్ యజమానులకు విక్రయ"&amp;"ించారు మరియు తరువాత ఈజిప్టు ఆర్మీ వైమానిక దళం స్వాధీనం చేసుకున్నారు. [1] రెండవ ప్రపంచ యుద్ధం వ్యాప్తి చెందుతున్నప్పుడు ఇంగ్లాండ్‌లో సేవలో ఉన్న రెండు కమోడోర్స్ రాయల్ వైమానిక దళం మరియు వాయు రవాణా సహాయకారిలతో సేవలో ఆకట్టుకున్నారు. 1941 లో ఒకరు ప్రాణాంతకంగా క"&amp;"్రాష్ అయ్యారు, చివరిగా 1942 లో ఛార్జీని తగ్గించింది. [1] 1908 నుండి అవ్రో విమానం నుండి డేటా [1] సాధారణ లక్షణాలు పనితీరు సంబంధిత జాబితాలు")</f>
        <v>అవ్రో 641 కమోడోర్ బ్రిటిష్ సింగిల్-ఇంజిన్ ఐదు-సీట్ల క్యాబిన్ బిప్‌లేన్, ఇది 1930 ల మధ్యలో ప్రైవేట్ ఉపయోగం కోసం అవ్రో నిర్మించింది. ప్రోటోటైప్‌తో సహా మొత్తం ఆరు మాత్రమే నిర్మించబడ్డాయి. మూడు సీట్ల అవ్రో 639 క్యాబిన్ క్యాడెట్‌ను నిర్మించిన తరువాత, అవ్రో అప్పుడు పెద్ద, ఐదు సీట్ల క్యాబిన్ బిప్‌లేన్, అవ్రో 641 కమోడోర్ను రూపొందించాడు. కమోడోర్ ట్యూటర్‌కు సమానమైన స్టీల్ ట్యూబ్ నిర్మాణాన్ని కలిగి ఉంది, భారీగా అస్థిరమైన సింగిల్ బే రెక్కలు మరియు స్పాటెడ్ అండర్ క్యారేజీ ఉన్నాయి. మొదటి కమోడోర్ 24 మే 1934 న దాని యజమానికి పంపిణీ చేయబడింది. [1] ఆరు కమోడోర్లను మాత్రమే నిర్మించారు, ఒకటి విజియానాగ్రామ్ మహారాజాకు విక్రయించబడింది. ఇది భారతీయ పరిస్థితులకు అనుచితమైనదని కనుగొనబడింది మరియు బ్రిటన్‌కు తిరిగి వచ్చి రద్దు చేయబడింది. [2] ఇద్దరిని ఈజిప్టులోని ప్రైవేట్ యజమానులకు విక్రయించారు మరియు తరువాత ఈజిప్టు ఆర్మీ వైమానిక దళం స్వాధీనం చేసుకున్నారు. [1] రెండవ ప్రపంచ యుద్ధం వ్యాప్తి చెందుతున్నప్పుడు ఇంగ్లాండ్‌లో సేవలో ఉన్న రెండు కమోడోర్స్ రాయల్ వైమానిక దళం మరియు వాయు రవాణా సహాయకారిలతో సేవలో ఆకట్టుకున్నారు. 1941 లో ఒకరు ప్రాణాంతకంగా క్రాష్ అయ్యారు, చివరిగా 1942 లో ఛార్జీని తగ్గించింది. [1] 1908 నుండి అవ్రో విమానం నుండి డేటా [1] సాధారణ లక్షణాలు పనితీరు సంబంధిత జాబితాలు</v>
      </c>
      <c r="E138" s="1" t="s">
        <v>2660</v>
      </c>
      <c r="F138" s="1" t="str">
        <f>IFERROR(__xludf.DUMMYFUNCTION("GOOGLETRANSLATE(E:E, ""en"", ""te"")"),"టూరర్")</f>
        <v>టూరర్</v>
      </c>
      <c r="G138" s="1" t="s">
        <v>2632</v>
      </c>
      <c r="H138" s="1" t="str">
        <f>IFERROR(__xludf.DUMMYFUNCTION("GOOGLETRANSLATE(G:G, ""en"", ""te"")"),"అవ్రో")</f>
        <v>అవ్రో</v>
      </c>
      <c r="I138" s="2" t="s">
        <v>2633</v>
      </c>
      <c r="M138" s="1">
        <v>1934.0</v>
      </c>
      <c r="N138" s="4">
        <v>12563.0</v>
      </c>
      <c r="O138" s="1">
        <v>6.0</v>
      </c>
      <c r="Q138" s="1">
        <v>1.0</v>
      </c>
      <c r="R138" s="1" t="s">
        <v>2661</v>
      </c>
      <c r="S138" s="1" t="s">
        <v>2662</v>
      </c>
      <c r="T138" s="1" t="s">
        <v>834</v>
      </c>
      <c r="U138" s="1" t="s">
        <v>2663</v>
      </c>
      <c r="V138" s="1" t="s">
        <v>2664</v>
      </c>
      <c r="W138" s="1" t="s">
        <v>2665</v>
      </c>
      <c r="X138" s="1" t="s">
        <v>2666</v>
      </c>
      <c r="Y138" s="1" t="s">
        <v>1534</v>
      </c>
      <c r="Z138" s="1" t="s">
        <v>2667</v>
      </c>
      <c r="AA138" s="1" t="s">
        <v>2668</v>
      </c>
      <c r="AB138" s="1" t="s">
        <v>2669</v>
      </c>
      <c r="AK138" s="1" t="s">
        <v>2670</v>
      </c>
      <c r="AL138" s="1" t="s">
        <v>2671</v>
      </c>
      <c r="AN138" s="1" t="s">
        <v>186</v>
      </c>
      <c r="AQ138" s="1">
        <v>1942.0</v>
      </c>
      <c r="AS138" s="1" t="s">
        <v>769</v>
      </c>
      <c r="AY138" s="1" t="s">
        <v>2672</v>
      </c>
      <c r="BB138" s="1" t="s">
        <v>2673</v>
      </c>
      <c r="BF138" s="1" t="s">
        <v>2674</v>
      </c>
      <c r="BU138" s="2" t="s">
        <v>1075</v>
      </c>
      <c r="BV138" s="1" t="s">
        <v>2675</v>
      </c>
      <c r="CA138" s="2" t="s">
        <v>2676</v>
      </c>
    </row>
    <row r="139">
      <c r="A139" s="1" t="s">
        <v>2677</v>
      </c>
      <c r="B139" s="1" t="str">
        <f>IFERROR(__xludf.DUMMYFUNCTION("GOOGLETRANSLATE(A:A, ""en"", ""te"")"),"బాట్ బాబూన్")</f>
        <v>బాట్ బాబూన్</v>
      </c>
      <c r="C139" s="1" t="s">
        <v>2678</v>
      </c>
      <c r="D139" s="1" t="str">
        <f>IFERROR(__xludf.DUMMYFUNCTION("GOOGLETRANSLATE(C:C, ""en"", ""te"")"),"బ్యాట్ F.K.24 బాబూన్ మొదటి ప్రపంచ యుద్ధంలో లండన్ పరిమిత బ్రిటిష్ ఏరియల్ ట్రాన్స్‌పోర్ట్ కంపెనీ నిర్మించిన బ్రిటిష్ రెండు-సీట్ల శిక్షణా బైప్‌లేన్. రెండు-బే బిప్‌లేన్ F.K.24 బబూన్ అని పిలుస్తారు. ఈ విమానం ఫ్లాట్-సైడెడ్ ఫ్యూజ్‌లేజ్ మరియు అన్‌కౌల్డ్ 170 హెచ్‌"&amp;"పి (127 కిలోవాట్) ఎబిసి కందిరీగ ఇంజిన్ కలిగి ఉంది. ఆరు విమానాలు ప్రణాళిక చేయబడ్డాయి, కాని ఒకటి మాత్రమే జూలై 1918 లో నిర్మించబడింది. జూలై 1919 లో హెండన్ ట్రోఫీ రేసును 20-మైళ్ల (32 కిలోమీటర్ల) సర్క్యూట్‌పై గెలిచినప్పుడు, క్రిస్టోఫర్ డ్రేపర్ చేత ఎగిరింది. [1"&amp;"] బబూన్ 1920 లో రద్దు చేయబడింది. బ్రిటిష్ విమానాల డేటా 1914-18 [2] [3] పోల్చదగిన పాత్ర, కాన్ఫిగరేషన్ మరియు యుగం యొక్క సాధారణ లక్షణాల పనితీరు విమానం")</f>
        <v>బ్యాట్ F.K.24 బాబూన్ మొదటి ప్రపంచ యుద్ధంలో లండన్ పరిమిత బ్రిటిష్ ఏరియల్ ట్రాన్స్‌పోర్ట్ కంపెనీ నిర్మించిన బ్రిటిష్ రెండు-సీట్ల శిక్షణా బైప్‌లేన్. రెండు-బే బిప్‌లేన్ F.K.24 బబూన్ అని పిలుస్తారు. ఈ విమానం ఫ్లాట్-సైడెడ్ ఫ్యూజ్‌లేజ్ మరియు అన్‌కౌల్డ్ 170 హెచ్‌పి (127 కిలోవాట్) ఎబిసి కందిరీగ ఇంజిన్ కలిగి ఉంది. ఆరు విమానాలు ప్రణాళిక చేయబడ్డాయి, కాని ఒకటి మాత్రమే జూలై 1918 లో నిర్మించబడింది. జూలై 1919 లో హెండన్ ట్రోఫీ రేసును 20-మైళ్ల (32 కిలోమీటర్ల) సర్క్యూట్‌పై గెలిచినప్పుడు, క్రిస్టోఫర్ డ్రేపర్ చేత ఎగిరింది. [1] బబూన్ 1920 లో రద్దు చేయబడింది. బ్రిటిష్ విమానాల డేటా 1914-18 [2] [3] పోల్చదగిన పాత్ర, కాన్ఫిగరేషన్ మరియు యుగం యొక్క సాధారణ లక్షణాల పనితీరు విమానం</v>
      </c>
      <c r="E139" s="1" t="s">
        <v>2679</v>
      </c>
      <c r="F139" s="1" t="str">
        <f>IFERROR(__xludf.DUMMYFUNCTION("GOOGLETRANSLATE(E:E, ""en"", ""te"")"),"రెండు సీట్ల శిక్షకుడు")</f>
        <v>రెండు సీట్ల శిక్షకుడు</v>
      </c>
      <c r="G139" s="1" t="s">
        <v>2680</v>
      </c>
      <c r="H139" s="1" t="str">
        <f>IFERROR(__xludf.DUMMYFUNCTION("GOOGLETRANSLATE(G:G, ""en"", ""te"")"),"బ్రిటిష్ వైమానిక రవాణా సంస్థ లిమిటెడ్")</f>
        <v>బ్రిటిష్ వైమానిక రవాణా సంస్థ లిమిటెడ్</v>
      </c>
      <c r="I139" s="1" t="s">
        <v>2681</v>
      </c>
      <c r="J139" s="1" t="s">
        <v>2682</v>
      </c>
      <c r="K139" s="1" t="str">
        <f>IFERROR(__xludf.DUMMYFUNCTION("GOOGLETRANSLATE(J:J, ""en"", ""te"")"),"ఫ్రెడరిక్ కూల్హోవెన్ మరియు రాబర్ట్ నూర్డ్యూయిన్")</f>
        <v>ఫ్రెడరిక్ కూల్హోవెన్ మరియు రాబర్ట్ నూర్డ్యూయిన్</v>
      </c>
      <c r="L139" s="1" t="s">
        <v>2683</v>
      </c>
      <c r="M139" s="1">
        <v>1918.0</v>
      </c>
      <c r="O139" s="1">
        <v>1.0</v>
      </c>
      <c r="Q139" s="1">
        <v>2.0</v>
      </c>
      <c r="R139" s="1" t="s">
        <v>2684</v>
      </c>
      <c r="S139" s="1" t="s">
        <v>2685</v>
      </c>
      <c r="T139" s="1" t="s">
        <v>2686</v>
      </c>
      <c r="U139" s="1" t="s">
        <v>2687</v>
      </c>
      <c r="V139" s="1" t="s">
        <v>2688</v>
      </c>
      <c r="W139" s="1" t="s">
        <v>2327</v>
      </c>
      <c r="X139" s="1" t="s">
        <v>2689</v>
      </c>
      <c r="Y139" s="1" t="s">
        <v>2334</v>
      </c>
      <c r="AB139" s="1" t="s">
        <v>2690</v>
      </c>
      <c r="AK139" s="1" t="s">
        <v>2691</v>
      </c>
      <c r="AL139" s="1" t="s">
        <v>2692</v>
      </c>
      <c r="AO139" s="1" t="s">
        <v>2333</v>
      </c>
      <c r="AP139" s="1" t="s">
        <v>2693</v>
      </c>
      <c r="AY139" s="1" t="s">
        <v>2694</v>
      </c>
      <c r="BB139" s="1" t="s">
        <v>2695</v>
      </c>
      <c r="BF139" s="1" t="s">
        <v>2696</v>
      </c>
      <c r="BV139" s="1" t="s">
        <v>2697</v>
      </c>
      <c r="CA139" s="2" t="s">
        <v>2698</v>
      </c>
      <c r="DH139" s="1" t="s">
        <v>2699</v>
      </c>
    </row>
    <row r="140">
      <c r="A140" s="1" t="s">
        <v>2700</v>
      </c>
      <c r="B140" s="1" t="str">
        <f>IFERROR(__xludf.DUMMYFUNCTION("GOOGLETRANSLATE(A:A, ""en"", ""te"")"),"ఆబెర్ట్ సిగాలే")</f>
        <v>ఆబెర్ట్ సిగాలే</v>
      </c>
      <c r="C140" s="1" t="s">
        <v>2701</v>
      </c>
      <c r="D140" s="1" t="str">
        <f>IFERROR(__xludf.DUMMYFUNCTION("GOOGLETRANSLATE(C:C, ""en"", ""te"")"),"ఆబెర్ట్ పిఎ -20 సిగలే (ఇంగ్లీష్: సికాడా), పిఎ -204 సిగలే మేజర్ మరియు పిఎ -205 సూపర్ సిగలే ఫ్రాన్స్‌లో నిర్మించిన హై-వింగ్ క్యాబిన్ మోనోప్లేన్స్ యొక్క కుటుంబం, రెండవ ప్రపంచ యుద్ధం తరువాత వెంటనే మరియు వెంటనే. అసలు సిగాలే 1938 పారిస్ సెలూన్లో చూపబడింది, కాని"&amp;" దాని అభివృద్ధికి యుద్ధం అంతరాయం కలిగింది. సిగాలే అనేది స్థిరమైన, టెయిల్‌వీల్ అండర్ క్యారేజ్‌తో సాంప్రదాయిక కాన్ఫిగరేషన్ యొక్క అధిక-వింగ్ కాంటిలివర్ మోనోప్లేన్. అసలు రెండు-సీట్ల పిఎ -20 సిగలే మొదట 1938 లో రైలు 6 టి చేత నడిచింది. రెనాల్ట్ 4PEI ఇంజిన్‌లో మా"&amp;"ర్పుతో సహా వివిధ మెరుగుదలలు జరిగాయి, మరియు ఈ విమానం PA-201 సిగాలే పున es రూపకల్పన చేయబడింది. ఈ అసలు విమానం రెండవ ప్రపంచ యుద్ధం సమయంలో నాశనం చేయబడింది, కానీ 1945 లో, పాల్ ఆబెర్ట్ డిజైన్‌కు తిరిగి వచ్చాడు, మరొక విమానాన్ని PA-2010 ప్రమాణానికి నిర్మించాడు. 19"&amp;"45 మరియు 1946 లలో పోటీగా ఎగిరినప్పుడు ఇది చాలా విజయవంతమైంది. ఆబెర్ట్ తన డిజైన్‌ను నాలుగు సీట్లగా మరింత సవరించాడు, 21 ఏప్రిల్ 1947 న PA-204 సిగాలే మేజర్‌ను ఎగురుతూ, త్వరలో ఈ ప్రమాణానికి రెండవ ఉదాహరణను నిర్మించాడు. PA-204 లలో ఒకటి మొదట 1951 లో స్నెక్మా 4L ("&amp;"PA-204S) తో, ఆపై 1955 లో O-290-D2B (PA-204L) మరియు 1956 లో లైమింగ్ O-320 తో తిరిగి ఇంజిన్ చేయబడింది ( PA-205 సూపర్ సిగలే). ఈ ఇంజిన్‌తో, ఆబెర్ట్ చివరకు డిజైన్‌తో సంతృప్తి చెందాడు మరియు ముప్పై ఉత్పత్తి ఉదాహరణలను నిర్మించాడు, వాటిలో ఎనిమిది ఏరోక్లబ్ ఎయిర్ ఫ్"&amp;"రాన్స్‌కు వెళ్లాయి. ఇలస్ట్రేటెడ్ ఎన్సైక్లోపీడియా ఆఫ్ ఎయిర్క్రాఫ్ట్ నుండి డేటా, [1] [3] సాధారణ లక్షణాల పనితీరు")</f>
        <v>ఆబెర్ట్ పిఎ -20 సిగలే (ఇంగ్లీష్: సికాడా), పిఎ -204 సిగలే మేజర్ మరియు పిఎ -205 సూపర్ సిగలే ఫ్రాన్స్‌లో నిర్మించిన హై-వింగ్ క్యాబిన్ మోనోప్లేన్స్ యొక్క కుటుంబం, రెండవ ప్రపంచ యుద్ధం తరువాత వెంటనే మరియు వెంటనే. అసలు సిగాలే 1938 పారిస్ సెలూన్లో చూపబడింది, కాని దాని అభివృద్ధికి యుద్ధం అంతరాయం కలిగింది. సిగాలే అనేది స్థిరమైన, టెయిల్‌వీల్ అండర్ క్యారేజ్‌తో సాంప్రదాయిక కాన్ఫిగరేషన్ యొక్క అధిక-వింగ్ కాంటిలివర్ మోనోప్లేన్. అసలు రెండు-సీట్ల పిఎ -20 సిగలే మొదట 1938 లో రైలు 6 టి చేత నడిచింది. రెనాల్ట్ 4PEI ఇంజిన్‌లో మార్పుతో సహా వివిధ మెరుగుదలలు జరిగాయి, మరియు ఈ విమానం PA-201 సిగాలే పున es రూపకల్పన చేయబడింది. ఈ అసలు విమానం రెండవ ప్రపంచ యుద్ధం సమయంలో నాశనం చేయబడింది, కానీ 1945 లో, పాల్ ఆబెర్ట్ డిజైన్‌కు తిరిగి వచ్చాడు, మరొక విమానాన్ని PA-2010 ప్రమాణానికి నిర్మించాడు. 1945 మరియు 1946 లలో పోటీగా ఎగిరినప్పుడు ఇది చాలా విజయవంతమైంది. ఆబెర్ట్ తన డిజైన్‌ను నాలుగు సీట్లగా మరింత సవరించాడు, 21 ఏప్రిల్ 1947 న PA-204 సిగాలే మేజర్‌ను ఎగురుతూ, త్వరలో ఈ ప్రమాణానికి రెండవ ఉదాహరణను నిర్మించాడు. PA-204 లలో ఒకటి మొదట 1951 లో స్నెక్మా 4L (PA-204S) తో, ఆపై 1955 లో O-290-D2B (PA-204L) మరియు 1956 లో లైమింగ్ O-320 తో తిరిగి ఇంజిన్ చేయబడింది ( PA-205 సూపర్ సిగలే). ఈ ఇంజిన్‌తో, ఆబెర్ట్ చివరకు డిజైన్‌తో సంతృప్తి చెందాడు మరియు ముప్పై ఉత్పత్తి ఉదాహరణలను నిర్మించాడు, వాటిలో ఎనిమిది ఏరోక్లబ్ ఎయిర్ ఫ్రాన్స్‌కు వెళ్లాయి. ఇలస్ట్రేటెడ్ ఎన్సైక్లోపీడియా ఆఫ్ ఎయిర్క్రాఫ్ట్ నుండి డేటా, [1] [3] సాధారణ లక్షణాల పనితీరు</v>
      </c>
      <c r="F140" s="1" t="str">
        <f>IFERROR(__xludf.DUMMYFUNCTION("GOOGLETRANSLATE(E:E, ""en"", ""te"")"),"#VALUE!")</f>
        <v>#VALUE!</v>
      </c>
      <c r="G140" s="1" t="s">
        <v>2702</v>
      </c>
      <c r="H140" s="1" t="str">
        <f>IFERROR(__xludf.DUMMYFUNCTION("GOOGLETRANSLATE(G:G, ""en"", ""te"")"),"ఆబెర్ట్ ఏవియేషన్")</f>
        <v>ఆబెర్ట్ ఏవియేషన్</v>
      </c>
      <c r="I140" s="1" t="s">
        <v>2703</v>
      </c>
      <c r="J140" s="1" t="s">
        <v>2704</v>
      </c>
      <c r="K140" s="1" t="str">
        <f>IFERROR(__xludf.DUMMYFUNCTION("GOOGLETRANSLATE(J:J, ""en"", ""te"")"),"పాల్ ఆబెర్ట్")</f>
        <v>పాల్ ఆబెర్ట్</v>
      </c>
      <c r="M140" s="4">
        <v>13936.0</v>
      </c>
      <c r="O140" s="1" t="s">
        <v>2705</v>
      </c>
      <c r="P140" s="1" t="s">
        <v>1004</v>
      </c>
      <c r="Q140" s="1">
        <v>1.0</v>
      </c>
      <c r="R140" s="1" t="s">
        <v>2227</v>
      </c>
      <c r="S140" s="1" t="s">
        <v>2706</v>
      </c>
      <c r="T140" s="1" t="s">
        <v>2451</v>
      </c>
      <c r="U140" s="1" t="s">
        <v>2707</v>
      </c>
      <c r="V140" s="1" t="s">
        <v>2708</v>
      </c>
      <c r="X140" s="1" t="s">
        <v>2709</v>
      </c>
      <c r="Y140" s="1" t="s">
        <v>2710</v>
      </c>
      <c r="Z140" s="1" t="s">
        <v>2711</v>
      </c>
      <c r="AA140" s="1" t="s">
        <v>2712</v>
      </c>
      <c r="AB140" s="1" t="s">
        <v>2713</v>
      </c>
      <c r="AJ140" s="1" t="s">
        <v>2714</v>
      </c>
      <c r="AK140" s="1" t="s">
        <v>2715</v>
      </c>
      <c r="AL140" s="1" t="s">
        <v>2716</v>
      </c>
      <c r="AS140" s="1" t="s">
        <v>2717</v>
      </c>
      <c r="AY140" s="1" t="s">
        <v>2461</v>
      </c>
      <c r="AZ140" s="1">
        <v>7.8</v>
      </c>
      <c r="BC140" s="1" t="s">
        <v>2718</v>
      </c>
      <c r="BD140" s="1" t="s">
        <v>2719</v>
      </c>
      <c r="BE140" s="1" t="s">
        <v>2720</v>
      </c>
      <c r="CA140" s="1" t="s">
        <v>2721</v>
      </c>
      <c r="DH140" s="1" t="s">
        <v>1600</v>
      </c>
    </row>
    <row r="141">
      <c r="A141" s="1" t="s">
        <v>2722</v>
      </c>
      <c r="B141" s="1" t="str">
        <f>IFERROR(__xludf.DUMMYFUNCTION("GOOGLETRANSLATE(A:A, ""en"", ""te"")"),"ఆస్టిన్ విప్పెట్")</f>
        <v>ఆస్టిన్ విప్పెట్</v>
      </c>
      <c r="C141" s="1" t="s">
        <v>2723</v>
      </c>
      <c r="D141" s="1" t="str">
        <f>IFERROR(__xludf.DUMMYFUNCTION("GOOGLETRANSLATE(C:C, ""en"", ""te"")"),"ఆస్టిన్ విప్పెట్ మొదటి ప్రపంచ యుద్ధం తరువాత ఆస్టిన్ మోటార్ కంపెనీ రూపొందించిన మరియు నిర్మించిన బ్రిటిష్ సింగిల్-సీట్ లైట్ విమానం. ఇది ఒక చిన్న సింగిల్-సీట్ల బిప్‌లేన్, ఇది te త్సాహిక ప్రైవేట్ పైలట్‌కు చవకైన విమానం అని ఉద్దేశించబడింది మరియు ఆస్టిన్ విమాన ఉ"&amp;"త్పత్తిని వదిలివేసే ముందు తక్కువ సంఖ్యలో నిర్మించబడింది. 1919 లో, మోటారు తయారీదారు ఆస్టిన్ మోటార్ కంపెనీ యొక్క చీఫ్ డిజైనర్ జాన్ కెన్‌వర్తి, (మొదటి ప్రపంచ యుద్ధంలో లైసెన్స్ కింద పెద్ద సంఖ్యలో విమానాలను నిర్మించారు) ఒక చిన్న సింగిల్-సీట్ల లైట్ విమానాలను రూ"&amp;"పొందించారు. ప్రైవేట్ ఫ్లయింగ్. ఫలితంగా ఆస్టిన్ విప్పెట్ అని పిలువబడే విమానం మిశ్రమ నిర్మాణం యొక్క చిన్న సింగిల్-సీట్ల బిప్‌లేన్, ఫాబ్రిక్ కప్పబడిన స్టీల్ ట్యూబ్ ఫ్యూజ్‌లేజ్, మరియు సింగిల్-బే, మడత చెక్క రెక్కలు. క్రమబద్ధీకరించిన స్టీల్ లిఫ్ట్ స్ట్రట్‌లను ఉ"&amp;"పయోగించడం ద్వారా రెక్కలు వైర్లను రిగ్గింగ్ చేయవలసిన అవసరాన్ని నివారించాయి. [1] [2] మొదటి నమూనా, రెండు సిలిండర్ల అడ్డంగా వ్యతిరేకించిన ఇంజిన్ చేత శక్తినిస్తుంది, [3] 1919 లో ఎగిరింది, ఆ ఏడాది డిసెంబరులో దాని వాయు యోగ్యత ధృవీకరణ పత్రాన్ని అందుకుంది. [1] ఉత్"&amp;"పత్తి విమానాలు ఆరు సిలిండర్ల అంజాని ఎయిర్-కూల్డ్ రేడియల్ చేత శక్తిని పొందాయి, మరియు 1920 లో ఆస్టిన్ విమాన ఉత్పత్తిని వదిలివేసే ముందు మరో నాలుగు విమానాలు అనుసరించాయి, యుద్ధానంతర మాంద్యం విమాన అమ్మకాలను తీవ్రంగా పరిమితం చేస్తుందని గ్రహించినప్పుడు. [1] [4] న"&amp;"ిర్మించిన ఐదు విమానాలలో, రెండు న్యూజిలాండ్‌కు విక్రయించగా, మరొకటి దాని కొనుగోలుదారుని అర్జెంటీనాకు పంపారు. న్యూజిలాండ్ విమానం, సీరియల్ AU.4/ZK-ACR, 1940 లలో కై IWI వద్ద ఉనికిలో ఉంది. [5] విప్పెట్ K-158 యొక్క ఖచ్చితమైన ప్రతిరూపం ప్రస్తుతం UK లోని డాన్‌కాస్"&amp;"టర్‌లోని ఏరోవెంచర్ సౌత్ యార్క్‌షైర్ ఎయిర్‌క్రాఫ్ట్ మ్యూజియంలో ప్రదర్శనలో ఉంది. 1919 నుండి బ్రిటిష్ సివిల్ ఎయిర్క్రాఫ్ట్ నుండి డేటా: వాల్యూమ్ I [6] సాధారణ లక్షణాల పనితీరు")</f>
        <v>ఆస్టిన్ విప్పెట్ మొదటి ప్రపంచ యుద్ధం తరువాత ఆస్టిన్ మోటార్ కంపెనీ రూపొందించిన మరియు నిర్మించిన బ్రిటిష్ సింగిల్-సీట్ లైట్ విమానం. ఇది ఒక చిన్న సింగిల్-సీట్ల బిప్‌లేన్, ఇది te త్సాహిక ప్రైవేట్ పైలట్‌కు చవకైన విమానం అని ఉద్దేశించబడింది మరియు ఆస్టిన్ విమాన ఉత్పత్తిని వదిలివేసే ముందు తక్కువ సంఖ్యలో నిర్మించబడింది. 1919 లో, మోటారు తయారీదారు ఆస్టిన్ మోటార్ కంపెనీ యొక్క చీఫ్ డిజైనర్ జాన్ కెన్‌వర్తి, (మొదటి ప్రపంచ యుద్ధంలో లైసెన్స్ కింద పెద్ద సంఖ్యలో విమానాలను నిర్మించారు) ఒక చిన్న సింగిల్-సీట్ల లైట్ విమానాలను రూపొందించారు. ప్రైవేట్ ఫ్లయింగ్. ఫలితంగా ఆస్టిన్ విప్పెట్ అని పిలువబడే విమానం మిశ్రమ నిర్మాణం యొక్క చిన్న సింగిల్-సీట్ల బిప్‌లేన్, ఫాబ్రిక్ కప్పబడిన స్టీల్ ట్యూబ్ ఫ్యూజ్‌లేజ్, మరియు సింగిల్-బే, మడత చెక్క రెక్కలు. క్రమబద్ధీకరించిన స్టీల్ లిఫ్ట్ స్ట్రట్‌లను ఉపయోగించడం ద్వారా రెక్కలు వైర్లను రిగ్గింగ్ చేయవలసిన అవసరాన్ని నివారించాయి. [1] [2] మొదటి నమూనా, రెండు సిలిండర్ల అడ్డంగా వ్యతిరేకించిన ఇంజిన్ చేత శక్తినిస్తుంది, [3] 1919 లో ఎగిరింది, ఆ ఏడాది డిసెంబరులో దాని వాయు యోగ్యత ధృవీకరణ పత్రాన్ని అందుకుంది. [1] ఉత్పత్తి విమానాలు ఆరు సిలిండర్ల అంజాని ఎయిర్-కూల్డ్ రేడియల్ చేత శక్తిని పొందాయి, మరియు 1920 లో ఆస్టిన్ విమాన ఉత్పత్తిని వదిలివేసే ముందు మరో నాలుగు విమానాలు అనుసరించాయి, యుద్ధానంతర మాంద్యం విమాన అమ్మకాలను తీవ్రంగా పరిమితం చేస్తుందని గ్రహించినప్పుడు. [1] [4] నిర్మించిన ఐదు విమానాలలో, రెండు న్యూజిలాండ్‌కు విక్రయించగా, మరొకటి దాని కొనుగోలుదారుని అర్జెంటీనాకు పంపారు. న్యూజిలాండ్ విమానం, సీరియల్ AU.4/ZK-ACR, 1940 లలో కై IWI వద్ద ఉనికిలో ఉంది. [5] విప్పెట్ K-158 యొక్క ఖచ్చితమైన ప్రతిరూపం ప్రస్తుతం UK లోని డాన్‌కాస్టర్‌లోని ఏరోవెంచర్ సౌత్ యార్క్‌షైర్ ఎయిర్‌క్రాఫ్ట్ మ్యూజియంలో ప్రదర్శనలో ఉంది. 1919 నుండి బ్రిటిష్ సివిల్ ఎయిర్క్రాఫ్ట్ నుండి డేటా: వాల్యూమ్ I [6] సాధారణ లక్షణాల పనితీరు</v>
      </c>
      <c r="E141" s="1" t="s">
        <v>2724</v>
      </c>
      <c r="F141" s="1" t="str">
        <f>IFERROR(__xludf.DUMMYFUNCTION("GOOGLETRANSLATE(E:E, ""en"", ""te"")"),"ప్రైవేట్ లైట్ విమానం")</f>
        <v>ప్రైవేట్ లైట్ విమానం</v>
      </c>
      <c r="G141" s="1" t="s">
        <v>2725</v>
      </c>
      <c r="H141" s="1" t="str">
        <f>IFERROR(__xludf.DUMMYFUNCTION("GOOGLETRANSLATE(G:G, ""en"", ""te"")"),"ఆస్టిన్ మోటార్ కంపెనీ")</f>
        <v>ఆస్టిన్ మోటార్ కంపెనీ</v>
      </c>
      <c r="I141" s="1" t="s">
        <v>2726</v>
      </c>
      <c r="M141" s="1">
        <v>1919.0</v>
      </c>
      <c r="O141" s="1">
        <v>5.0</v>
      </c>
      <c r="Q141" s="1">
        <v>1.0</v>
      </c>
      <c r="R141" s="1" t="s">
        <v>2727</v>
      </c>
      <c r="S141" s="1" t="s">
        <v>1842</v>
      </c>
      <c r="T141" s="1" t="s">
        <v>864</v>
      </c>
      <c r="U141" s="1" t="s">
        <v>2728</v>
      </c>
      <c r="V141" s="1" t="s">
        <v>2729</v>
      </c>
      <c r="W141" s="1" t="s">
        <v>2730</v>
      </c>
      <c r="X141" s="1" t="s">
        <v>2731</v>
      </c>
      <c r="Y141" s="1" t="s">
        <v>2479</v>
      </c>
      <c r="AB141" s="1" t="s">
        <v>2732</v>
      </c>
      <c r="AK141" s="1" t="s">
        <v>1259</v>
      </c>
      <c r="AN141" s="1" t="s">
        <v>2733</v>
      </c>
      <c r="AO141" s="1" t="s">
        <v>2333</v>
      </c>
      <c r="AP141" s="1" t="s">
        <v>2734</v>
      </c>
      <c r="AS141" s="1" t="s">
        <v>1947</v>
      </c>
      <c r="BT141" s="2" t="s">
        <v>2735</v>
      </c>
    </row>
    <row r="142">
      <c r="A142" s="1" t="s">
        <v>2736</v>
      </c>
      <c r="B142" s="1" t="str">
        <f>IFERROR(__xludf.DUMMYFUNCTION("GOOGLETRANSLATE(A:A, ""en"", ""te"")"),"ఆస్టిన్-బాల్ A.F.B.1")</f>
        <v>ఆస్టిన్-బాల్ A.F.B.1</v>
      </c>
      <c r="C142" s="1" t="s">
        <v>2737</v>
      </c>
      <c r="D142" s="1" t="str">
        <f>IFERROR(__xludf.DUMMYFUNCTION("GOOGLETRANSLATE(C:C, ""en"", ""te"")"),"ఆస్టిన్-బాల్ A.F.B.1 (ఆస్టిన్ ఫైటింగ్ బిప్‌లేన్) మొదటి ప్రపంచ యుద్ధానికి చెందిన బ్రిటిష్ ఫైటర్ విమానం, ఆస్టిన్ మోటార్ కంపెనీ ఆ సమయంలో బ్రిటన్ యొక్క ప్రముఖ ఫైటర్ ఏస్, ఆల్బర్ట్ బాల్ నుండి డిజైన్ ఇన్‌పుట్‌తో నిర్మించబడింది. ప్రోటోటైప్‌తో ట్రయల్స్ మొత్తం అద్భ"&amp;"ుతమైనవి అయినప్పటికీ, మరియు ఇది చాలా ఉపయోగకరమైన కార్యాచరణ రకంగా అభివృద్ధి చేయబడి ఉండవచ్చు, A.F.B.1 ఉత్పత్తిలోకి వెళ్ళలేదు, ఎందుకంటే ఆస్టిన్ యొక్క ఉత్పత్తి సామర్థ్యం మరియు దాని హిస్పానో-సుయిజా ఇంజిన్ రెండూ S.E. 5 ఎ. ఫైటర్ విమాన రూపకల్పనపై ఆల్బర్ట్ బాల్ యొక్"&amp;"క ఆసక్తి అతని మొదటి వైమానిక విజయాన్ని అంచనా వేసింది. 14 ఏప్రిల్ 1916 లోనే, అతను కొత్త ఫైటర్ ""హన్ ఫోకర్ కంటే మెరుగైన కుప్పలు"" కోసం ప్రణాళికల గురించి తన తండ్రికి ఇల్లు రాశాడు, అయినప్పటికీ ప్రణాళికలు తన సొంత పని అని అతను ఎటువంటి వాదన చేయలేదు. మరో లేఖలో అతన"&amp;"ు ప్రణాళికలను పోస్ట్ చేయలేనని, మరియు అతను సెలవు అందుకున్న తదుపరిసారి వాటిని ఇంటికి తీసుకువెళుతున్నాడని వ్యాఖ్యానించాడు. [1] కొంతమంది రచయితలు దీనిని డిజైన్‌కు ముందస్తు సూచనగా తీసుకున్నారు, చివరికి అది A.F.B.1 గా ఉద్భవించింది; ఇది చాలావరకు డిస్కౌంట్ అయ్యింద"&amp;"ి, ఇతర కారణాలతో పాటు, A.F.B.1 కొత్త హిస్పానో-సుయిజా ఇంజిన్ చుట్టూ రూపొందించబడింది, ఇది ఆగస్టు 1916 తరువాత కొంతకాలం తీవ్రమైన డిజైన్ ప్రారంభాన్ని ఉంచుతుంది. [2] యువ పైలట్ తన సెలవు పొందడానికి ఆరు నెలల ముందు ఉంటుంది; ఈ కాలంలో అతను ఒకే-సీట్ల ఫైటర్ విమానాల కోసం"&amp;" స్పెసిఫికేషన్ల కోసం తన సొంత ఆలోచనలను రూపొందించడం ప్రారంభించాడు; ఇవి అతను తన తండ్రికి మెయిల్ చేశాడు. [1] యుద్ధ ప్రయత్నం కోసం విమానాలను నిర్మించడానికి ఒప్పందాలను స్వీకరించడానికి యుద్ధానికి పూర్వ విమాన పరిశ్రమలో భాగం కాని అనేక సంస్థలలో ఆస్టిన్ మోటార్ కంపెనీ"&amp;" ఒకటి. R.E.7 యొక్క ఉదాహరణల కోసం ప్రారంభ ఒప్పందం తరువాత R.E.8 మరియు S.E.5A లకు గణనీయమైన ఒప్పందాలు ఉన్నాయి. ఆస్టిన్స్ 1916 చివరలో తమ సొంత డిజైన్ కార్యాలయాన్ని కూడా తెరిచారు; అనేక యుద్ధ-సమయ ఆస్టిన్ రూపకల్పన చేసిన విమానం ప్రోటోటైప్‌లుగా నిర్మించబడింది, ఏదీ ఉత"&amp;"్పత్తి ఆర్డర్‌లను పొందలేదు. వీటిలో మొదటిది A.F.B.1. ఆల్బర్ట్ బాల్ ఎస్ఆర్, ఆస్టిన్స్ డైరెక్టర్ల బోర్డులో (లేదా ఉన్నారు), మరియు ఖచ్చితంగా అతను సంస్థకు కొత్త విమానాల కోసం ప్రణాళికలను అందించిన స్థితిలో ఉన్నాడు. బాల్ యొక్క జీవితచరిత్ర రచయిత కోలిన్ పెంగెల్లీ యొ"&amp;"క్క స్థానం ఏమిటంటే, అతను తన కొడుకు యొక్క ఆలోచనలను మరియు డ్రాయింగ్లను సంస్థకు ఖచ్చితంగా అందించాడు, మరియు ఇవి కనీసం A.F.B.1 రూపకల్పనకు ఆధారం అయ్యాయి. [1] బంతి ఇన్పుట్ యొక్క స్వభావం మరియు పరిధి ఏమైనప్పటికీ, సి. హెచ్. బ్రూక్స్ నాయకత్వంలో, డిజైన్ పనిలో ఎక్కువ "&amp;"భాగం ఆస్టిన్స్ వద్ద జరిగింది. [3] బంతి ఇంగ్లాండ్‌లో విధిని చేపట్టడానికి ముందు, 5 అక్టోబర్ 1916 న ఇంటి సెలవులో వచ్చాడు. ఈ సమయానికి, బాల్ 31 వైమానిక విజయాలు సాధించాడు మరియు RFC లో అత్యంత ప్రసిద్ధ పైలట్. ఆస్టిన్స్‌తో తన పరిచయాలతో పాటు, ప్రతిపాదిత పోరాట యోధుడ"&amp;"ి గురించి మిలిటరీ ఏరోనాటిక్స్ డైరెక్టర్ జనరల్ సర్ డేవిడ్ హెండర్సన్‌ను సంప్రదించడానికి అతను తన ప్రముఖుడిని ఉపయోగించాడు; బాల్ తరువాత జనరల్ సెఫ్టన్ బ్రాకర్‌ను కూడా లాబీయింగ్ చేసింది. [1] 1 డిసెంబర్ 1916 న, ఈవెంట్స్ మోటారు సంస్థ నుండి సాంకేతిక డేటాను అధికారిక"&amp;"ంగా అభ్యర్థిస్తూ యుద్ధ కార్యాలయం వరకు అభివృద్ధి చెందాయి. [1] బాల్ ఆ నెలలో ఆస్టిన్ రచనలను సందర్శించారు. [2] అతను సెంటర్ విభాగంలో అమర్చిన రెండు లూయిస్ తుపాకులతో విమానం ఆయుధాలు చేయాలని మరియు విమానం యొక్క ప్రొపెల్లర్ పైన కాల్పులు జరపాలని అతను సిఫార్సు చేశాడు;"&amp;" ఏదేమైనా, ఈ అమరికను హెర్బర్ట్ ఆస్టిన్ పేటెంట్ పొందిన సంస్థాపన ద్వారా భర్తీ చేయబడింది, దీనిలో విక్కర్స్ మెషిన్ గన్ 500-రౌండ్ల బెల్ట్ మందుగుండు సామగ్రిని బోలు ప్రొపెల్లర్ షాఫ్ట్ ద్వారా కాల్చారు, (లూయిస్ గన్ వాస్తవానికి ఈ స్థితిలో అమర్చబడి ఉన్నట్లు అనిపిస్తు"&amp;"ంది పూర్తయినట్లుగా ప్రోటోటైప్). [2] నాలుగు 97-రౌండ్ మ్యాగజైన్‌లతో నిండిన అనుబంధ లూయిస్ గన్ సెంటర్ విభాగంలో అమర్చిన ఈ కార్యక్రమంలో ఉంది. పూర్తయిన విమానం ""తటస్థ ఎగిరే లక్షణాలు"" కలిగి ఉండాలి అని 8 డిసెంబర్ 1916 నాటి స్పెసిఫికేషన్స్ షీట్ చివరిలో ఒక గమనికను "&amp;"కూడా జోడించాడు. [1] అంతర్గత మెమో ప్రతిపాదిత రూపకల్పనను విమర్శించింది, ఉత్పత్తి కోసం దాని ఫిట్‌నెస్ వైపు కన్ను ఉంది. విమానం యొక్క బరువును తగ్గించే ప్రయత్నంలో మరియు దాని పనితీరును పెంచే ప్రయత్నంలో, ఇది పూర్తి థొరెటల్ వద్ద రెండు గంటలు మాత్రమే ఇంధనాన్ని తీసుక"&amp;"ువెళుతుంది. చదరపు అడుగుకు 7 పౌండ్ల సాపేక్షంగా అధిక డిజైన్ వింగ్ లోడింగ్ వేగాన్ని పెంచుతుంది, కానీ యుక్తిని తగ్గిస్తుంది. కాక్‌పిట్‌తో పాటు ఇంజిన్ ఎగ్జాస్ట్ పైపుల మౌంటు క్రిందికి వీక్షణకు ఆటంకం కలిగిస్తుంది, (ఈ సందర్భంలో తక్కువ ఎగ్జాస్ట్‌లు అమర్చబడి, ముందు"&amp;"కు మరియు క్రిందికి విడుదలవుతాయి). A.F.B.1 యొక్క ""అస్పష్టంగా జర్మనీ"" రూపాన్ని కూడా విమర్శించారు. మెమో పైన ఉన్న ఒక ఆమోదం బంతి సెఫ్టన్ బ్రాకర్‌ను చూడటం అని పేర్కొంది. [1] 13 ఫిబ్రవరి 1917 న, బాల్ బ్రాకర్‌ను చూసిన తరువాత, ఆస్టిన్స్ కొత్త పోరాట యోధుడిని ఉత్ప"&amp;"త్తి చేయడానికి ఒక అధికారిక ఒప్పందాన్ని అభ్యర్థించాడు. ఒక జత ప్రోటోటైప్‌ల కల్పన కోసం ఇది వెంటనే జారీ చేయబడింది, [1] ఒక ప్రోటోటైప్‌కు మాత్రమే సీరియల్ నంబర్ కేటాయించినప్పటికీ, ఇది పూర్తయిన తర్వాత ఇది ఉన్నట్లు అనిపిస్తుంది: ఇది ప్రారంభించబడిందని సూచిస్తుంది, "&amp;"కనీసం, ప్రైవేట్ వెంచర్. 6 ఏప్రిల్ 1917 న బాల్ పోరాటానికి తిరిగి వచ్చిన సమయంలో, ప్రోటోటైప్ ఇంకా అసంపూర్తిగా ఉంది - కొత్త రాయల్ ఎయిర్క్రాఫ్ట్ ఫ్యాక్టరీ SE.5 కు బదులుగా, A.F.B.1 ను పోరాటంలోకి ఎగరాలనే అతని కోరికలో బాల్ అడ్డుపడింది. . [[ బాల్ మరణం తరువాత ప్రోట"&amp;"ోటైప్ నిర్మాణం వాస్తవానికి పూర్తి కాలేదు; [3] దాని మొదటి ఫ్లైట్ 27 జూలై 1917 న జరిగింది. [1] A.F.B.1 అనేది అన్-స్టాపర్‌డ్, ఈక్వల్-స్పాన్ రెక్కలతో కూడిన బిప్‌లేన్. వారికి డైహెడ్రల్ లేదు, కానీ కొంచెం తుడిచిపెట్టుకుపోయారు. టెయిల్‌ప్లేన్ చాలా పెద్దది, మరియు త"&amp;"్రిభుజాకార ఆకారంలో ఉంది - మరోవైపు చుక్కాని ఒక చిన్న సమతుల్య వ్యవహారం, నిలువు ఫిన్ లేకుండా. [2] ఫ్యూజ్‌లేజ్ సాంప్రదాయిక నిర్మాణంలో ఉన్నప్పటికీ, ఇది అసాధారణంగా లోతుగా ఉంది, ఎల్‌ఎఫ్‌జి రోలాండ్ C.II పద్ధతిలో, విమానాల మధ్య అంతరాన్ని దాదాపుగా నింపుతుంది. చాలా శ"&amp;"ుభ్రమైన ఇంజిన్ ఇన్‌స్టాలేషన్ కోసం తయారు చేసిన ఫ్యూజ్‌లేజ్ యొక్క పోర్ట్‌లీ కొలతలు - కాని రేడియేటర్లు ఫ్యూజ్‌లేజ్ వైపులా వికృతంగా జతచేయబడ్డాయి, పైలట్ యొక్క దృష్టితో ముక్కును ముందుకు వెనుకకు ఆటంకం కలిగి ఉండాలి. యుద్ధ నష్టం జరిగితే శీతలకరణి నష్టాన్ని పరిమితం "&amp;"చేయడానికి స్పష్టంగా బైపాస్ చేయవచ్చు. ఒక అధునాతన లక్షణం ఏమిటంటే, నియంత్రణలు బాహ్యంగా తీసుకువెళ్ళే తంతులు కాకుండా ఎయిర్ఫ్రేమ్ లోపల అమర్చిన రాడ్లచే నిర్వహించబడుతున్నాయి, ఆ సమయంలో సాధారణం. [2] టాప్ వింగ్ మరియు ఫ్యూజ్‌లేజ్ మధ్య చాలా చిన్న అంతరం పైలట్‌కు పైన అద"&amp;"్భుతమైన దృశ్యమానతను ఇచ్చింది, కాని ఎగువ లూయిస్ తుపాకీ కోసం ప్రామాణిక (S.E.5 రకం) ఫోస్టర్ మౌంటు యొక్క అమరికను నిరోధించింది; ఇప్పటికే ఉన్న ఫోటోగ్రాఫిక్ సాక్ష్యాలు ప్రొపెల్లర్ ఆర్క్‌ను క్లియర్ చేయడానికి కొంచెం కోణంలో ఒక స్థిరమైన తుపాకీని సూచిస్తాయి. ఇది తరచూ"&amp;" పేర్కొన్నట్లుగా, వెనుక మరియు క్రింద నుండి బాల్ యొక్క ఇష్టమైన దాడికి ఇది అనుకూలంగా ఉండేది కాదు (దృష్టాంతాలు చూడండి), అయినప్పటికీ, ఈ రకం ఉత్పత్తిలోకి వెళ్ళినట్లయితే, ""nieuporpor రకం"" ఫోస్టర్ మౌంటు యొక్క వైవిధ్యం ఉండే అవకాశం ఉంది బంతికి అనుకూలంగా ఉన్న నిట"&amp;"ారుగా ఉన్న వాటితో పాటు నేరుగా ముందుకు సాగిన ఫ్లాట్ కోణంలో లూయిస్‌ను వివిధ పైకి కోణాలలో కాల్చడానికి అనుమతించడానికి రూపొందించబడింది. ఒకే నమూనా మాత్రమే నిర్మించబడింది. ఇది సీరియల్ నంబర్ B9909 ను కేటాయించారు, అయినప్పటికీ ఇది రకం యొక్క ఛాయాచిత్రాలలో కనిపించదు."&amp;" అధికారిక విమాన పరీక్ష జూలై 1917 లో RAF మార్టెల్షామ్ హీత్ వద్ద ప్రారంభమైంది. [1] పనితీరు అద్భుతమైనది - ఇది S.E.5A వలె అదే వేగాన్ని కలిగి ఉంది, కానీ మెరుగ్గా ఉంది. దాని నిర్వహణ గురించి మాత్రమే ఫిర్యాదులు తక్కువ పార్శ్వ నియంత్రణ (ప్రారంభ S.5 లకు ఇలాంటి సమస్"&amp;"యలు ఉన్నాయి, ఇవి త్వరగా పరిష్కరించబడ్డాయి). S.E.5A ఈ సమయానికి అప్పటికే ఉత్పత్తిలో ఉంది, మరియు ఇది ఒక అద్భుతమైన సేవా రకాన్ని రుజువు చేసింది - అయితే ఇది దీర్ఘకాలికంగా తక్కువ సరఫరాలో ఉంది, మరియు ఈ పరిస్థితి దానితో పోటీపడే కొత్త రకాన్ని ప్రవేశపెట్టే ప్రయత్నం "&amp;"ద్వారా మాత్రమే ఈ పరిస్థితి తీవ్రతరం కావచ్చు ఉత్పత్తి సౌకర్యాల కోసం (ఆస్టిన్స్ ఇప్పటికే పెద్ద SE.5A కాంట్రాక్ట్ కలిగి ఉంది) మరియు ఇంజన్లు (ఇద్దరూ యోధులు హిస్పానో-సుయిజా 8 ను ఉపయోగించారు, వీటిలో ఈ దశలో తీవ్రమైన కొరత ఉంది). అందువల్ల A.F.B.1 కు ఉత్పత్తి ఉత్తర"&amp;"్వు కోసం అంగీకరించబడటానికి నిజమైన అవకాశం లేదు. [2] A.F.B.1 యొక్క ఛాయాచిత్రం స్ట్రెయిట్ స్పాడ్-టైప్ రెక్కలతో ఉంది, ఇది ఇంటర్‌ప్లేన్ బ్రేసింగ్ యొక్క సాధారణ స్పాడ్ మిడ్-బే ఉపబలంతో పూర్తి అవుతుంది. వాస్తవానికి, వారు ఒక జత స్పాడ్ S.7 రెక్కలు. ఈ సవరణ ఎప్పుడు మర"&amp;"ియు ఎందుకు ప్రయత్నించారో లేదా అది యంత్రం యొక్క లక్షణాలు లేదా పనితీరును ఏ విధంగానైనా మెరుగుపరిచినట్లయితే ఏమీ తెలియదు. అక్టోబర్ 1917 చివరలో, మార్ట్‌సమ్ హీత్‌లోని పరీక్షకులు A.F.B.1 యొక్క ఇంజిన్‌ను తీసివేసి, రైలు ద్వారా అస్కాట్‌కు రవాణా చేయాలని ఆదేశించారు. ఆ"&amp;" తర్వాత విమానం యొక్క విధి నివేదించబడలేదు. [1] జేన్ యొక్క అన్ని ప్రపంచ విమానాల నుండి డేటా 1919 [4] సాధారణ లక్షణాలు పనితీరు ఆయుధాలు 2 × స్థిర, ఫార్వర్డ్-ఫైరింగ్ 0.303 (7.70 మిమీ) లూయిస్ గన్స్ (బోలు ప్రొపెల్లర్ షాఫ్ట్ ద్వారా కాల్పులు, మరొకటి టాప్ మెయిన్‌ప్లే"&amp;"న్ పైన కోణ మౌంట్ పై)")</f>
        <v>ఆస్టిన్-బాల్ A.F.B.1 (ఆస్టిన్ ఫైటింగ్ బిప్‌లేన్) మొదటి ప్రపంచ యుద్ధానికి చెందిన బ్రిటిష్ ఫైటర్ విమానం, ఆస్టిన్ మోటార్ కంపెనీ ఆ సమయంలో బ్రిటన్ యొక్క ప్రముఖ ఫైటర్ ఏస్, ఆల్బర్ట్ బాల్ నుండి డిజైన్ ఇన్‌పుట్‌తో నిర్మించబడింది. ప్రోటోటైప్‌తో ట్రయల్స్ మొత్తం అద్భుతమైనవి అయినప్పటికీ, మరియు ఇది చాలా ఉపయోగకరమైన కార్యాచరణ రకంగా అభివృద్ధి చేయబడి ఉండవచ్చు, A.F.B.1 ఉత్పత్తిలోకి వెళ్ళలేదు, ఎందుకంటే ఆస్టిన్ యొక్క ఉత్పత్తి సామర్థ్యం మరియు దాని హిస్పానో-సుయిజా ఇంజిన్ రెండూ S.E. 5 ఎ. ఫైటర్ విమాన రూపకల్పనపై ఆల్బర్ట్ బాల్ యొక్క ఆసక్తి అతని మొదటి వైమానిక విజయాన్ని అంచనా వేసింది. 14 ఏప్రిల్ 1916 లోనే, అతను కొత్త ఫైటర్ "హన్ ఫోకర్ కంటే మెరుగైన కుప్పలు" కోసం ప్రణాళికల గురించి తన తండ్రికి ఇల్లు రాశాడు, అయినప్పటికీ ప్రణాళికలు తన సొంత పని అని అతను ఎటువంటి వాదన చేయలేదు. మరో లేఖలో అతను ప్రణాళికలను పోస్ట్ చేయలేనని, మరియు అతను సెలవు అందుకున్న తదుపరిసారి వాటిని ఇంటికి తీసుకువెళుతున్నాడని వ్యాఖ్యానించాడు. [1] కొంతమంది రచయితలు దీనిని డిజైన్‌కు ముందస్తు సూచనగా తీసుకున్నారు, చివరికి అది A.F.B.1 గా ఉద్భవించింది; ఇది చాలావరకు డిస్కౌంట్ అయ్యింది, ఇతర కారణాలతో పాటు, A.F.B.1 కొత్త హిస్పానో-సుయిజా ఇంజిన్ చుట్టూ రూపొందించబడింది, ఇది ఆగస్టు 1916 తరువాత కొంతకాలం తీవ్రమైన డిజైన్ ప్రారంభాన్ని ఉంచుతుంది. [2] యువ పైలట్ తన సెలవు పొందడానికి ఆరు నెలల ముందు ఉంటుంది; ఈ కాలంలో అతను ఒకే-సీట్ల ఫైటర్ విమానాల కోసం స్పెసిఫికేషన్ల కోసం తన సొంత ఆలోచనలను రూపొందించడం ప్రారంభించాడు; ఇవి అతను తన తండ్రికి మెయిల్ చేశాడు. [1] యుద్ధ ప్రయత్నం కోసం విమానాలను నిర్మించడానికి ఒప్పందాలను స్వీకరించడానికి యుద్ధానికి పూర్వ విమాన పరిశ్రమలో భాగం కాని అనేక సంస్థలలో ఆస్టిన్ మోటార్ కంపెనీ ఒకటి. R.E.7 యొక్క ఉదాహరణల కోసం ప్రారంభ ఒప్పందం తరువాత R.E.8 మరియు S.E.5A లకు గణనీయమైన ఒప్పందాలు ఉన్నాయి. ఆస్టిన్స్ 1916 చివరలో తమ సొంత డిజైన్ కార్యాలయాన్ని కూడా తెరిచారు; అనేక యుద్ధ-సమయ ఆస్టిన్ రూపకల్పన చేసిన విమానం ప్రోటోటైప్‌లుగా నిర్మించబడింది, ఏదీ ఉత్పత్తి ఆర్డర్‌లను పొందలేదు. వీటిలో మొదటిది A.F.B.1. ఆల్బర్ట్ బాల్ ఎస్ఆర్, ఆస్టిన్స్ డైరెక్టర్ల బోర్డులో (లేదా ఉన్నారు), మరియు ఖచ్చితంగా అతను సంస్థకు కొత్త విమానాల కోసం ప్రణాళికలను అందించిన స్థితిలో ఉన్నాడు. బాల్ యొక్క జీవితచరిత్ర రచయిత కోలిన్ పెంగెల్లీ యొక్క స్థానం ఏమిటంటే, అతను తన కొడుకు యొక్క ఆలోచనలను మరియు డ్రాయింగ్లను సంస్థకు ఖచ్చితంగా అందించాడు, మరియు ఇవి కనీసం A.F.B.1 రూపకల్పనకు ఆధారం అయ్యాయి. [1] బంతి ఇన్పుట్ యొక్క స్వభావం మరియు పరిధి ఏమైనప్పటికీ, సి. హెచ్. బ్రూక్స్ నాయకత్వంలో, డిజైన్ పనిలో ఎక్కువ భాగం ఆస్టిన్స్ వద్ద జరిగింది. [3] బంతి ఇంగ్లాండ్‌లో విధిని చేపట్టడానికి ముందు, 5 అక్టోబర్ 1916 న ఇంటి సెలవులో వచ్చాడు. ఈ సమయానికి, బాల్ 31 వైమానిక విజయాలు సాధించాడు మరియు RFC లో అత్యంత ప్రసిద్ధ పైలట్. ఆస్టిన్స్‌తో తన పరిచయాలతో పాటు, ప్రతిపాదిత పోరాట యోధుడి గురించి మిలిటరీ ఏరోనాటిక్స్ డైరెక్టర్ జనరల్ సర్ డేవిడ్ హెండర్సన్‌ను సంప్రదించడానికి అతను తన ప్రముఖుడిని ఉపయోగించాడు; బాల్ తరువాత జనరల్ సెఫ్టన్ బ్రాకర్‌ను కూడా లాబీయింగ్ చేసింది. [1] 1 డిసెంబర్ 1916 న, ఈవెంట్స్ మోటారు సంస్థ నుండి సాంకేతిక డేటాను అధికారికంగా అభ్యర్థిస్తూ యుద్ధ కార్యాలయం వరకు అభివృద్ధి చెందాయి. [1] బాల్ ఆ నెలలో ఆస్టిన్ రచనలను సందర్శించారు. [2] అతను సెంటర్ విభాగంలో అమర్చిన రెండు లూయిస్ తుపాకులతో విమానం ఆయుధాలు చేయాలని మరియు విమానం యొక్క ప్రొపెల్లర్ పైన కాల్పులు జరపాలని అతను సిఫార్సు చేశాడు; ఏదేమైనా, ఈ అమరికను హెర్బర్ట్ ఆస్టిన్ పేటెంట్ పొందిన సంస్థాపన ద్వారా భర్తీ చేయబడింది, దీనిలో విక్కర్స్ మెషిన్ గన్ 500-రౌండ్ల బెల్ట్ మందుగుండు సామగ్రిని బోలు ప్రొపెల్లర్ షాఫ్ట్ ద్వారా కాల్చారు, (లూయిస్ గన్ వాస్తవానికి ఈ స్థితిలో అమర్చబడి ఉన్నట్లు అనిపిస్తుంది పూర్తయినట్లుగా ప్రోటోటైప్). [2] నాలుగు 97-రౌండ్ మ్యాగజైన్‌లతో నిండిన అనుబంధ లూయిస్ గన్ సెంటర్ విభాగంలో అమర్చిన ఈ కార్యక్రమంలో ఉంది. పూర్తయిన విమానం "తటస్థ ఎగిరే లక్షణాలు" కలిగి ఉండాలి అని 8 డిసెంబర్ 1916 నాటి స్పెసిఫికేషన్స్ షీట్ చివరిలో ఒక గమనికను కూడా జోడించాడు. [1] అంతర్గత మెమో ప్రతిపాదిత రూపకల్పనను విమర్శించింది, ఉత్పత్తి కోసం దాని ఫిట్‌నెస్ వైపు కన్ను ఉంది. విమానం యొక్క బరువును తగ్గించే ప్రయత్నంలో మరియు దాని పనితీరును పెంచే ప్రయత్నంలో, ఇది పూర్తి థొరెటల్ వద్ద రెండు గంటలు మాత్రమే ఇంధనాన్ని తీసుకువెళుతుంది. చదరపు అడుగుకు 7 పౌండ్ల సాపేక్షంగా అధిక డిజైన్ వింగ్ లోడింగ్ వేగాన్ని పెంచుతుంది, కానీ యుక్తిని తగ్గిస్తుంది. కాక్‌పిట్‌తో పాటు ఇంజిన్ ఎగ్జాస్ట్ పైపుల మౌంటు క్రిందికి వీక్షణకు ఆటంకం కలిగిస్తుంది, (ఈ సందర్భంలో తక్కువ ఎగ్జాస్ట్‌లు అమర్చబడి, ముందుకు మరియు క్రిందికి విడుదలవుతాయి). A.F.B.1 యొక్క "అస్పష్టంగా జర్మనీ" రూపాన్ని కూడా విమర్శించారు. మెమో పైన ఉన్న ఒక ఆమోదం బంతి సెఫ్టన్ బ్రాకర్‌ను చూడటం అని పేర్కొంది. [1] 13 ఫిబ్రవరి 1917 న, బాల్ బ్రాకర్‌ను చూసిన తరువాత, ఆస్టిన్స్ కొత్త పోరాట యోధుడిని ఉత్పత్తి చేయడానికి ఒక అధికారిక ఒప్పందాన్ని అభ్యర్థించాడు. ఒక జత ప్రోటోటైప్‌ల కల్పన కోసం ఇది వెంటనే జారీ చేయబడింది, [1] ఒక ప్రోటోటైప్‌కు మాత్రమే సీరియల్ నంబర్ కేటాయించినప్పటికీ, ఇది పూర్తయిన తర్వాత ఇది ఉన్నట్లు అనిపిస్తుంది: ఇది ప్రారంభించబడిందని సూచిస్తుంది, కనీసం, ప్రైవేట్ వెంచర్. 6 ఏప్రిల్ 1917 న బాల్ పోరాటానికి తిరిగి వచ్చిన సమయంలో, ప్రోటోటైప్ ఇంకా అసంపూర్తిగా ఉంది - కొత్త రాయల్ ఎయిర్క్రాఫ్ట్ ఫ్యాక్టరీ SE.5 కు బదులుగా, A.F.B.1 ను పోరాటంలోకి ఎగరాలనే అతని కోరికలో బాల్ అడ్డుపడింది. . [[ బాల్ మరణం తరువాత ప్రోటోటైప్ నిర్మాణం వాస్తవానికి పూర్తి కాలేదు; [3] దాని మొదటి ఫ్లైట్ 27 జూలై 1917 న జరిగింది. [1] A.F.B.1 అనేది అన్-స్టాపర్‌డ్, ఈక్వల్-స్పాన్ రెక్కలతో కూడిన బిప్‌లేన్. వారికి డైహెడ్రల్ లేదు, కానీ కొంచెం తుడిచిపెట్టుకుపోయారు. టెయిల్‌ప్లేన్ చాలా పెద్దది, మరియు త్రిభుజాకార ఆకారంలో ఉంది - మరోవైపు చుక్కాని ఒక చిన్న సమతుల్య వ్యవహారం, నిలువు ఫిన్ లేకుండా. [2] ఫ్యూజ్‌లేజ్ సాంప్రదాయిక నిర్మాణంలో ఉన్నప్పటికీ, ఇది అసాధారణంగా లోతుగా ఉంది, ఎల్‌ఎఫ్‌జి రోలాండ్ C.II పద్ధతిలో, విమానాల మధ్య అంతరాన్ని దాదాపుగా నింపుతుంది. చాలా శుభ్రమైన ఇంజిన్ ఇన్‌స్టాలేషన్ కోసం తయారు చేసిన ఫ్యూజ్‌లేజ్ యొక్క పోర్ట్‌లీ కొలతలు - కాని రేడియేటర్లు ఫ్యూజ్‌లేజ్ వైపులా వికృతంగా జతచేయబడ్డాయి, పైలట్ యొక్క దృష్టితో ముక్కును ముందుకు వెనుకకు ఆటంకం కలిగి ఉండాలి. యుద్ధ నష్టం జరిగితే శీతలకరణి నష్టాన్ని పరిమితం చేయడానికి స్పష్టంగా బైపాస్ చేయవచ్చు. ఒక అధునాతన లక్షణం ఏమిటంటే, నియంత్రణలు బాహ్యంగా తీసుకువెళ్ళే తంతులు కాకుండా ఎయిర్ఫ్రేమ్ లోపల అమర్చిన రాడ్లచే నిర్వహించబడుతున్నాయి, ఆ సమయంలో సాధారణం. [2] టాప్ వింగ్ మరియు ఫ్యూజ్‌లేజ్ మధ్య చాలా చిన్న అంతరం పైలట్‌కు పైన అద్భుతమైన దృశ్యమానతను ఇచ్చింది, కాని ఎగువ లూయిస్ తుపాకీ కోసం ప్రామాణిక (S.E.5 రకం) ఫోస్టర్ మౌంటు యొక్క అమరికను నిరోధించింది; ఇప్పటికే ఉన్న ఫోటోగ్రాఫిక్ సాక్ష్యాలు ప్రొపెల్లర్ ఆర్క్‌ను క్లియర్ చేయడానికి కొంచెం కోణంలో ఒక స్థిరమైన తుపాకీని సూచిస్తాయి. ఇది తరచూ పేర్కొన్నట్లుగా, వెనుక మరియు క్రింద నుండి బాల్ యొక్క ఇష్టమైన దాడికి ఇది అనుకూలంగా ఉండేది కాదు (దృష్టాంతాలు చూడండి), అయినప్పటికీ, ఈ రకం ఉత్పత్తిలోకి వెళ్ళినట్లయితే, "nieuporpor రకం" ఫోస్టర్ మౌంటు యొక్క వైవిధ్యం ఉండే అవకాశం ఉంది బంతికి అనుకూలంగా ఉన్న నిటారుగా ఉన్న వాటితో పాటు నేరుగా ముందుకు సాగిన ఫ్లాట్ కోణంలో లూయిస్‌ను వివిధ పైకి కోణాలలో కాల్చడానికి అనుమతించడానికి రూపొందించబడింది. ఒకే నమూనా మాత్రమే నిర్మించబడింది. ఇది సీరియల్ నంబర్ B9909 ను కేటాయించారు, అయినప్పటికీ ఇది రకం యొక్క ఛాయాచిత్రాలలో కనిపించదు. అధికారిక విమాన పరీక్ష జూలై 1917 లో RAF మార్టెల్షామ్ హీత్ వద్ద ప్రారంభమైంది. [1] పనితీరు అద్భుతమైనది - ఇది S.E.5A వలె అదే వేగాన్ని కలిగి ఉంది, కానీ మెరుగ్గా ఉంది. దాని నిర్వహణ గురించి మాత్రమే ఫిర్యాదులు తక్కువ పార్శ్వ నియంత్రణ (ప్రారంభ S.5 లకు ఇలాంటి సమస్యలు ఉన్నాయి, ఇవి త్వరగా పరిష్కరించబడ్డాయి). S.E.5A ఈ సమయానికి అప్పటికే ఉత్పత్తిలో ఉంది, మరియు ఇది ఒక అద్భుతమైన సేవా రకాన్ని రుజువు చేసింది - అయితే ఇది దీర్ఘకాలికంగా తక్కువ సరఫరాలో ఉంది, మరియు ఈ పరిస్థితి దానితో పోటీపడే కొత్త రకాన్ని ప్రవేశపెట్టే ప్రయత్నం ద్వారా మాత్రమే ఈ పరిస్థితి తీవ్రతరం కావచ్చు ఉత్పత్తి సౌకర్యాల కోసం (ఆస్టిన్స్ ఇప్పటికే పెద్ద SE.5A కాంట్రాక్ట్ కలిగి ఉంది) మరియు ఇంజన్లు (ఇద్దరూ యోధులు హిస్పానో-సుయిజా 8 ను ఉపయోగించారు, వీటిలో ఈ దశలో తీవ్రమైన కొరత ఉంది). అందువల్ల A.F.B.1 కు ఉత్పత్తి ఉత్తర్వు కోసం అంగీకరించబడటానికి నిజమైన అవకాశం లేదు. [2] A.F.B.1 యొక్క ఛాయాచిత్రం స్ట్రెయిట్ స్పాడ్-టైప్ రెక్కలతో ఉంది, ఇది ఇంటర్‌ప్లేన్ బ్రేసింగ్ యొక్క సాధారణ స్పాడ్ మిడ్-బే ఉపబలంతో పూర్తి అవుతుంది. వాస్తవానికి, వారు ఒక జత స్పాడ్ S.7 రెక్కలు. ఈ సవరణ ఎప్పుడు మరియు ఎందుకు ప్రయత్నించారో లేదా అది యంత్రం యొక్క లక్షణాలు లేదా పనితీరును ఏ విధంగానైనా మెరుగుపరిచినట్లయితే ఏమీ తెలియదు. అక్టోబర్ 1917 చివరలో, మార్ట్‌సమ్ హీత్‌లోని పరీక్షకులు A.F.B.1 యొక్క ఇంజిన్‌ను తీసివేసి, రైలు ద్వారా అస్కాట్‌కు రవాణా చేయాలని ఆదేశించారు. ఆ తర్వాత విమానం యొక్క విధి నివేదించబడలేదు. [1] జేన్ యొక్క అన్ని ప్రపంచ విమానాల నుండి డేటా 1919 [4] సాధారణ లక్షణాలు పనితీరు ఆయుధాలు 2 × స్థిర, ఫార్వర్డ్-ఫైరింగ్ 0.303 (7.70 మిమీ) లూయిస్ గన్స్ (బోలు ప్రొపెల్లర్ షాఫ్ట్ ద్వారా కాల్పులు, మరొకటి టాప్ మెయిన్‌ప్లేన్ పైన కోణ మౌంట్ పై)</v>
      </c>
      <c r="E142" s="1" t="s">
        <v>141</v>
      </c>
      <c r="F142" s="1" t="str">
        <f>IFERROR(__xludf.DUMMYFUNCTION("GOOGLETRANSLATE(E:E, ""en"", ""te"")"),"యుద్ధ")</f>
        <v>యుద్ధ</v>
      </c>
      <c r="G142" s="1" t="s">
        <v>2725</v>
      </c>
      <c r="H142" s="1" t="str">
        <f>IFERROR(__xludf.DUMMYFUNCTION("GOOGLETRANSLATE(G:G, ""en"", ""te"")"),"ఆస్టిన్ మోటార్ కంపెనీ")</f>
        <v>ఆస్టిన్ మోటార్ కంపెనీ</v>
      </c>
      <c r="I142" s="1" t="s">
        <v>2726</v>
      </c>
      <c r="J142" s="1" t="s">
        <v>2738</v>
      </c>
      <c r="K142" s="1" t="str">
        <f>IFERROR(__xludf.DUMMYFUNCTION("GOOGLETRANSLATE(J:J, ""en"", ""te"")"),"సి. హెచ్. బ్రూక్స్, ఆల్బర్ట్ బాల్")</f>
        <v>సి. హెచ్. బ్రూక్స్, ఆల్బర్ట్ బాల్</v>
      </c>
      <c r="L142" s="1" t="s">
        <v>2739</v>
      </c>
      <c r="M142" s="4">
        <v>6418.0</v>
      </c>
      <c r="O142" s="1">
        <v>1.0</v>
      </c>
      <c r="Q142" s="1">
        <v>1.0</v>
      </c>
      <c r="R142" s="1" t="s">
        <v>1842</v>
      </c>
      <c r="S142" s="1" t="s">
        <v>2095</v>
      </c>
      <c r="T142" s="1" t="s">
        <v>2740</v>
      </c>
      <c r="U142" s="1" t="s">
        <v>2741</v>
      </c>
      <c r="V142" s="1" t="s">
        <v>2742</v>
      </c>
      <c r="W142" s="1" t="s">
        <v>2743</v>
      </c>
      <c r="X142" s="1" t="s">
        <v>2744</v>
      </c>
      <c r="Y142" s="1" t="s">
        <v>2745</v>
      </c>
      <c r="AA142" s="1" t="s">
        <v>2746</v>
      </c>
      <c r="AB142" s="1" t="s">
        <v>2747</v>
      </c>
      <c r="AK142" s="1" t="s">
        <v>2748</v>
      </c>
      <c r="AL142" s="1" t="s">
        <v>2749</v>
      </c>
      <c r="AO142" s="1" t="s">
        <v>2333</v>
      </c>
      <c r="AP142" s="1" t="s">
        <v>2750</v>
      </c>
      <c r="BB142" s="1" t="s">
        <v>2751</v>
      </c>
      <c r="BF142" s="1" t="s">
        <v>2752</v>
      </c>
      <c r="BS142" s="2" t="s">
        <v>1160</v>
      </c>
      <c r="BV142" s="1" t="s">
        <v>2753</v>
      </c>
    </row>
    <row r="143">
      <c r="A143" s="1" t="s">
        <v>2754</v>
      </c>
      <c r="B143" s="1" t="str">
        <f>IFERROR(__xludf.DUMMYFUNCTION("GOOGLETRANSLATE(A:A, ""en"", ""te"")"),"అవ్రో అవెంజర్")</f>
        <v>అవ్రో అవెంజర్</v>
      </c>
      <c r="C143" s="1" t="s">
        <v>2755</v>
      </c>
      <c r="D143" s="1" t="str">
        <f>IFERROR(__xludf.DUMMYFUNCTION("GOOGLETRANSLATE(C:C, ""en"", ""te"")"),"అవ్రో 566 అవెంజర్ 1920 లలో బ్రిటిష్ ఫైటర్, ఇది అవ్రో చేత రూపొందించబడింది మరియు నిర్మించింది. ఇది కలప మరియు ఫాబ్రిక్ నిర్మాణం యొక్క సింగిల్-సీట్, సింగిల్-ఇంజిన్ బిప్‌లేన్. ఇది క్రమబద్ధీకరించిన మరియు అధునాతన రూపకల్పన అయినప్పటికీ, ఇది ఎప్పుడూ ఉత్పత్తిలోకి ప్"&amp;"రవేశించలేదు. అవెంజర్ ఒక ప్రైవేట్ వెంచర్‌గా రూపొందించబడింది మరియు రాయ్ చాడ్విక్ దాని కాలానికి గొప్ప ఏరోడైనమిక్ శుభ్రత కలిగిన యంత్రాన్ని రాశారు. మొదట నిర్మించినట్లుగా, ఇది 525 HP (391 kW) నేపియర్ లయన్ VIII చేత శక్తిని పొందింది మరియు ఇది మొదట 26 జూన్ 1926 న "&amp;"ప్రయాణించింది, [1] కానీ ఏ క్రమం రాబోతోంది; ఇది కొంతవరకు ఎందుకంటే దీనిని అంచనా వేసే సమయానికి, వైమానిక మంత్రిత్వ శాఖ లయన్‌కు ఫైటర్ ఇంజిన్‌గా అనుకూలంగా లేదు. మే 1928 లో, ఈ యంత్రం రేసర్‌గా సవరించబడింది, ఈక్వి-స్పాన్ రెక్కలు 28 అడుగుల (8.53 మీ) మరియు సవరించిన "&amp;"స్ట్రట్స్ మరియు ఐలెరాన్‌లు; దీనికి 553 హెచ్‌పి (412 కిలోవాట్) సింహంతో అమర్చారు. ఈ యంత్రం తరువాత అవ్రో 567 అవెంజర్ II ను పున es రూపకల్పన చేసింది. అవెంజర్ తన రోజులను బోధనా ఎయిర్‌ఫ్రేమ్‌గా ముగించారు. పూర్తి బుక్ ఆఫ్ ఫైటర్స్ నుండి డేటా [2] సాధారణ లక్షణాలు పని"&amp;"తీరు ఆయుధాలు")</f>
        <v>అవ్రో 566 అవెంజర్ 1920 లలో బ్రిటిష్ ఫైటర్, ఇది అవ్రో చేత రూపొందించబడింది మరియు నిర్మించింది. ఇది కలప మరియు ఫాబ్రిక్ నిర్మాణం యొక్క సింగిల్-సీట్, సింగిల్-ఇంజిన్ బిప్‌లేన్. ఇది క్రమబద్ధీకరించిన మరియు అధునాతన రూపకల్పన అయినప్పటికీ, ఇది ఎప్పుడూ ఉత్పత్తిలోకి ప్రవేశించలేదు. అవెంజర్ ఒక ప్రైవేట్ వెంచర్‌గా రూపొందించబడింది మరియు రాయ్ చాడ్విక్ దాని కాలానికి గొప్ప ఏరోడైనమిక్ శుభ్రత కలిగిన యంత్రాన్ని రాశారు. మొదట నిర్మించినట్లుగా, ఇది 525 HP (391 kW) నేపియర్ లయన్ VIII చేత శక్తిని పొందింది మరియు ఇది మొదట 26 జూన్ 1926 న ప్రయాణించింది, [1] కానీ ఏ క్రమం రాబోతోంది; ఇది కొంతవరకు ఎందుకంటే దీనిని అంచనా వేసే సమయానికి, వైమానిక మంత్రిత్వ శాఖ లయన్‌కు ఫైటర్ ఇంజిన్‌గా అనుకూలంగా లేదు. మే 1928 లో, ఈ యంత్రం రేసర్‌గా సవరించబడింది, ఈక్వి-స్పాన్ రెక్కలు 28 అడుగుల (8.53 మీ) మరియు సవరించిన స్ట్రట్స్ మరియు ఐలెరాన్‌లు; దీనికి 553 హెచ్‌పి (412 కిలోవాట్) సింహంతో అమర్చారు. ఈ యంత్రం తరువాత అవ్రో 567 అవెంజర్ II ను పున es రూపకల్పన చేసింది. అవెంజర్ తన రోజులను బోధనా ఎయిర్‌ఫ్రేమ్‌గా ముగించారు. పూర్తి బుక్ ఆఫ్ ఫైటర్స్ నుండి డేటా [2] సాధారణ లక్షణాలు పనితీరు ఆయుధాలు</v>
      </c>
      <c r="E143" s="1" t="s">
        <v>141</v>
      </c>
      <c r="F143" s="1" t="str">
        <f>IFERROR(__xludf.DUMMYFUNCTION("GOOGLETRANSLATE(E:E, ""en"", ""te"")"),"యుద్ధ")</f>
        <v>యుద్ధ</v>
      </c>
      <c r="G143" s="1" t="s">
        <v>2632</v>
      </c>
      <c r="H143" s="1" t="str">
        <f>IFERROR(__xludf.DUMMYFUNCTION("GOOGLETRANSLATE(G:G, ""en"", ""te"")"),"అవ్రో")</f>
        <v>అవ్రో</v>
      </c>
      <c r="I143" s="2" t="s">
        <v>2633</v>
      </c>
      <c r="J143" s="1" t="s">
        <v>2756</v>
      </c>
      <c r="K143" s="1" t="str">
        <f>IFERROR(__xludf.DUMMYFUNCTION("GOOGLETRANSLATE(J:J, ""en"", ""te"")"),"రాయ్ చాడ్విక్")</f>
        <v>రాయ్ చాడ్విక్</v>
      </c>
      <c r="L143" s="1" t="s">
        <v>2757</v>
      </c>
      <c r="M143" s="4">
        <v>9674.0</v>
      </c>
      <c r="O143" s="1">
        <v>1.0</v>
      </c>
      <c r="Q143" s="1">
        <v>1.0</v>
      </c>
      <c r="R143" s="1" t="s">
        <v>2758</v>
      </c>
      <c r="S143" s="1" t="s">
        <v>2759</v>
      </c>
      <c r="T143" s="1" t="s">
        <v>2760</v>
      </c>
      <c r="U143" s="1" t="s">
        <v>2761</v>
      </c>
      <c r="V143" s="1" t="s">
        <v>2762</v>
      </c>
      <c r="W143" s="1" t="s">
        <v>2763</v>
      </c>
      <c r="X143" s="1" t="s">
        <v>2764</v>
      </c>
      <c r="Y143" s="1" t="s">
        <v>2765</v>
      </c>
      <c r="AA143" s="1" t="s">
        <v>2766</v>
      </c>
      <c r="AB143" s="1" t="s">
        <v>2767</v>
      </c>
      <c r="AC143" s="1" t="s">
        <v>801</v>
      </c>
      <c r="AD143" s="1" t="s">
        <v>2768</v>
      </c>
      <c r="AE143" s="1" t="s">
        <v>2769</v>
      </c>
      <c r="AK143" s="1" t="s">
        <v>1259</v>
      </c>
      <c r="AL143" s="1" t="s">
        <v>2770</v>
      </c>
      <c r="AM143" s="1" t="s">
        <v>2771</v>
      </c>
      <c r="AQ143" s="1">
        <v>1931.0</v>
      </c>
      <c r="AS143" s="1" t="s">
        <v>1534</v>
      </c>
    </row>
    <row r="144">
      <c r="A144" s="1" t="s">
        <v>2772</v>
      </c>
      <c r="B144" s="1" t="str">
        <f>IFERROR(__xludf.DUMMYFUNCTION("GOOGLETRANSLATE(A:A, ""en"", ""te"")"),"సిడ్లీ-రెసిటీ సినాయా")</f>
        <v>సిడ్లీ-రెసిటీ సినాయా</v>
      </c>
      <c r="C144" s="1" t="s">
        <v>2773</v>
      </c>
      <c r="D144" s="1" t="str">
        <f>IFERROR(__xludf.DUMMYFUNCTION("GOOGLETRANSLATE(C:C, ""en"", ""te"")"),"ఆర్మ్‌స్ట్రాంగ్ విట్‌వర్త్ సినాయా అని కూడా పిలువబడే సిడ్లీ-పోటీ సినాయా, ఇంజిన్ నాసెల్లెస్ యొక్క వెనుక పొడిగింపులలో గన్నర్లతో జంట-ఇంజిన్ బిప్‌లేన్ డే బాంబర్. రెండు ఉదాహరణలను వైమానిక మంత్రిత్వ శాఖ ఆదేశించింది కాని ఒకటి మాత్రమే పూర్తయింది. సినాయా, సిడ్లీ-డీస"&amp;"ీ వద్ద జాన్ లాయిడ్ మరియు ఎఫ్. ఎం. గ్రీన్ నేతృత్వంలోని బృందం నిర్మించిన మూడవ మరియు చివరి విమాన రూపకల్పన, వారు సర్ డబ్ల్యూ. నిజమే, ఇది 1921 లో ప్రయాణించే సమయానికి ఈ మార్పు అమలులోకి వచ్చింది. ఇది ఒక రోజు బాంబర్ కోసం వాయు మంత్రిత్వ శాఖ అవసరాన్ని తీర్చడానికి ర"&amp;"ూపొందించబడింది. పెద్ద జంట-ఇంజిన్ బిప్‌లేన్, దాని అత్యంత ఆసక్తికరమైన లక్షణం డిఫెన్సివ్ ఆయుధాల అమరిక. సినాయా యొక్క ఇంజన్లు దిగువ రెక్కల పైభాగంలో నాసెల్లెస్లో ఉన్నాయి మరియు ఈ నాసెల్లెస్ వెనుకకు మరియు పైకి విస్తరించబడ్డాయి. ప్రతి పొడిగింపు గన్నర్ యొక్క కాక్‌ప"&amp;"ిట్‌ను దాని అంత్య భాగాన్ని కలిగి ఉంది, తుపాకీ ఉంగరంతో అమర్చబడి ఉంది. ఈ స్థానాల నుండి గన్నర్స్ బాంబర్ యొక్క రెండు వైపులా స్వతంత్రంగా రక్షించగలిగారు. [1] సినాయా మూడు బే (ఇంజిన్ నాసెల్లెస్ నుండి ఎగువ రెక్కలకు స్ట్రట్స్ తో) బిప్లేన్. దిగువ రెక్క ఇరుకైనది అయిన"&amp;"ప్పటికీ రెక్కలు అస్థిరంగా లేవు మరియు సమానమైన విస్తీర్ణంలో ఉన్నాయి. అన్ని రెక్కలపై కొమ్ము సమతుల్య ఐలెరాన్లు ఉన్నాయి. సామ్రాజ్యం ఎగువ విమానంలో సమతుల్య ఎలివేటర్‌తో మరియు మూడు సమతుల్య రడ్డర్‌లను కలిగి ఉంది. చదరపు విభాగం ఫ్యూజ్‌లేజ్ పైలట్ యొక్క కాక్‌పిట్‌ను ఇం"&amp;"జిన్ల కోసం బాగా ముందుకు ఉంచింది మరియు విపరీతమైన, వాలుగా ఉన్న ముక్కులో మూడవ గన్నర్ యొక్క స్థానం. ప్రతి ఇంజిన్ కింద రెండు చక్రాల ప్రధాన అండర్ క్యారేజ్ యూనిట్ అమర్చబడింది. [1] సినాయా రెండు 500 హెచ్‌పి సిడ్లీ టైగర్ వాటర్-కూల్డ్ ఇంజన్లతో శక్తిని పొందింది, రెండ"&amp;"ు వరుస -6 సిడ్లీ ప్యూమాస్‌ను ఒకే క్రాంక్ షాఫ్ట్‌లో కలపడం ద్వారా ఉత్పత్తి చేయబడిన కొత్త వి -12 డిజైన్. ఆశ్చర్యకరంగా ఈ చిన్న-పరీక్షించిన పవర్‌ప్లాంట్ దానితో నమ్మదగని మరియు తరచూ సమస్యలను రుజువు చేసింది, ఇది సినాయా యొక్క విమాన పరీక్షలకు అంతరాయం కలిగించింది, ఇ"&amp;"ది మొదటిసారి 25 జూన్ 1921 న ప్రయాణించింది. అక్టోబర్ నాటికి ఎయిర్‌ఫ్రేమ్ నిర్మాణాత్మక సమస్యల సంకేతాలను చూపిస్తోంది మరియు ఇప్పటివరకు నిర్మించిన ఏకైక సినాయా తీసుకోబడింది ఉపయోగం లేదు. [1] [2] సాధారణ లక్షణాల నుండి డేటా")</f>
        <v>ఆర్మ్‌స్ట్రాంగ్ విట్‌వర్త్ సినాయా అని కూడా పిలువబడే సిడ్లీ-పోటీ సినాయా, ఇంజిన్ నాసెల్లెస్ యొక్క వెనుక పొడిగింపులలో గన్నర్లతో జంట-ఇంజిన్ బిప్‌లేన్ డే బాంబర్. రెండు ఉదాహరణలను వైమానిక మంత్రిత్వ శాఖ ఆదేశించింది కాని ఒకటి మాత్రమే పూర్తయింది. సినాయా, సిడ్లీ-డీసీ వద్ద జాన్ లాయిడ్ మరియు ఎఫ్. ఎం. గ్రీన్ నేతృత్వంలోని బృందం నిర్మించిన మూడవ మరియు చివరి విమాన రూపకల్పన, వారు సర్ డబ్ల్యూ. నిజమే, ఇది 1921 లో ప్రయాణించే సమయానికి ఈ మార్పు అమలులోకి వచ్చింది. ఇది ఒక రోజు బాంబర్ కోసం వాయు మంత్రిత్వ శాఖ అవసరాన్ని తీర్చడానికి రూపొందించబడింది. పెద్ద జంట-ఇంజిన్ బిప్‌లేన్, దాని అత్యంత ఆసక్తికరమైన లక్షణం డిఫెన్సివ్ ఆయుధాల అమరిక. సినాయా యొక్క ఇంజన్లు దిగువ రెక్కల పైభాగంలో నాసెల్లెస్లో ఉన్నాయి మరియు ఈ నాసెల్లెస్ వెనుకకు మరియు పైకి విస్తరించబడ్డాయి. ప్రతి పొడిగింపు గన్నర్ యొక్క కాక్‌పిట్‌ను దాని అంత్య భాగాన్ని కలిగి ఉంది, తుపాకీ ఉంగరంతో అమర్చబడి ఉంది. ఈ స్థానాల నుండి గన్నర్స్ బాంబర్ యొక్క రెండు వైపులా స్వతంత్రంగా రక్షించగలిగారు. [1] సినాయా మూడు బే (ఇంజిన్ నాసెల్లెస్ నుండి ఎగువ రెక్కలకు స్ట్రట్స్ తో) బిప్లేన్. దిగువ రెక్క ఇరుకైనది అయినప్పటికీ రెక్కలు అస్థిరంగా లేవు మరియు సమానమైన విస్తీర్ణంలో ఉన్నాయి. అన్ని రెక్కలపై కొమ్ము సమతుల్య ఐలెరాన్లు ఉన్నాయి. సామ్రాజ్యం ఎగువ విమానంలో సమతుల్య ఎలివేటర్‌తో మరియు మూడు సమతుల్య రడ్డర్‌లను కలిగి ఉంది. చదరపు విభాగం ఫ్యూజ్‌లేజ్ పైలట్ యొక్క కాక్‌పిట్‌ను ఇంజిన్ల కోసం బాగా ముందుకు ఉంచింది మరియు విపరీతమైన, వాలుగా ఉన్న ముక్కులో మూడవ గన్నర్ యొక్క స్థానం. ప్రతి ఇంజిన్ కింద రెండు చక్రాల ప్రధాన అండర్ క్యారేజ్ యూనిట్ అమర్చబడింది. [1] సినాయా రెండు 500 హెచ్‌పి సిడ్లీ టైగర్ వాటర్-కూల్డ్ ఇంజన్లతో శక్తిని పొందింది, రెండు వరుస -6 సిడ్లీ ప్యూమాస్‌ను ఒకే క్రాంక్ షాఫ్ట్‌లో కలపడం ద్వారా ఉత్పత్తి చేయబడిన కొత్త వి -12 డిజైన్. ఆశ్చర్యకరంగా ఈ చిన్న-పరీక్షించిన పవర్‌ప్లాంట్ దానితో నమ్మదగని మరియు తరచూ సమస్యలను రుజువు చేసింది, ఇది సినాయా యొక్క విమాన పరీక్షలకు అంతరాయం కలిగించింది, ఇది మొదటిసారి 25 జూన్ 1921 న ప్రయాణించింది. అక్టోబర్ నాటికి ఎయిర్‌ఫ్రేమ్ నిర్మాణాత్మక సమస్యల సంకేతాలను చూపిస్తోంది మరియు ఇప్పటివరకు నిర్మించిన ఏకైక సినాయా తీసుకోబడింది ఉపయోగం లేదు. [1] [2] సాధారణ లక్షణాల నుండి డేటా</v>
      </c>
      <c r="E144" s="1" t="s">
        <v>2774</v>
      </c>
      <c r="F144" s="1" t="str">
        <f>IFERROR(__xludf.DUMMYFUNCTION("GOOGLETRANSLATE(E:E, ""en"", ""te"")"),"డే బాంబర్")</f>
        <v>డే బాంబర్</v>
      </c>
      <c r="G144" s="1" t="s">
        <v>2775</v>
      </c>
      <c r="H144" s="1" t="str">
        <f>IFERROR(__xludf.DUMMYFUNCTION("GOOGLETRANSLATE(G:G, ""en"", ""te"")"),"సిడ్లీ-పోటీ")</f>
        <v>సిడ్లీ-పోటీ</v>
      </c>
      <c r="J144" s="1" t="s">
        <v>2776</v>
      </c>
      <c r="K144" s="1" t="str">
        <f>IFERROR(__xludf.DUMMYFUNCTION("GOOGLETRANSLATE(J:J, ""en"", ""te"")"),"F.M గ్రీన్ మరియు జాన్ లాయిడ్")</f>
        <v>F.M గ్రీన్ మరియు జాన్ లాయిడ్</v>
      </c>
      <c r="M144" s="4">
        <v>7847.0</v>
      </c>
      <c r="O144" s="1">
        <v>1.0</v>
      </c>
      <c r="Q144" s="1">
        <v>4.0</v>
      </c>
      <c r="S144" s="1" t="s">
        <v>2777</v>
      </c>
      <c r="U144" s="1" t="s">
        <v>2778</v>
      </c>
      <c r="W144" s="1" t="s">
        <v>2779</v>
      </c>
      <c r="X144" s="1" t="s">
        <v>2780</v>
      </c>
      <c r="AN144" s="1" t="s">
        <v>186</v>
      </c>
    </row>
    <row r="145">
      <c r="A145" s="1" t="s">
        <v>2781</v>
      </c>
      <c r="B145" s="1" t="str">
        <f>IFERROR(__xludf.DUMMYFUNCTION("GOOGLETRANSLATE(A:A, ""en"", ""te"")"),"అవికాప్టర్ AC313")</f>
        <v>అవికాప్టర్ AC313</v>
      </c>
      <c r="C145" s="1" t="s">
        <v>2782</v>
      </c>
      <c r="D145" s="1" t="str">
        <f>IFERROR(__xludf.DUMMYFUNCTION("GOOGLETRANSLATE(C:C, ""en"", ""te"")"),"అవికాప్టర్ AC313 (చాంగ్హే Z-8F-100 అని కూడా పిలుస్తారు) అనేది అవికాప్టర్ (అవిక్ హెలికాప్టర్ కంపెనీ) చేత నిర్మించబడిన పౌర హెలికాప్టర్ [2]. [3] ఇది మునుపటి హార్బిన్ Z-8 యొక్క అభివృద్ధి, ఇది ఏరోస్పాటియాల్ సూపర్ ఫ్రీలాన్ యొక్క స్థానికంగా ఉత్పత్తి చేయబడిన వెర్"&amp;"షన్. AC313 అనేది మునుపటి హార్బిన్ Z-8 ఆధారంగా నవీకరించబడిన డిజైన్, ఇది Aérospatiale సూపర్ ఫ్రీలాన్ యొక్క అభివృద్ధి. ఈ ప్రోటోటైప్ మొదట 18 మార్చి 2010 న జియాంగ్క్సిలోని జింగ్‌డెజెన్ వద్ద ప్రయాణించింది. ఇది 18 మంది ప్రయాణీకులను తీసుకువెళ్ళడానికి రూపొందించబడి"&amp;"ంది, గరిష్టంగా 1,050 కిలోమీటర్లు, మరియు గరిష్టంగా 13 టన్నుల టేకాఫ్ బరువు ఉంది. [4] మూడు ప్రాట్ &amp; విట్నీ కెనడా PT6B-67A ఇంజిన్లతో, [4] AC313 చైనాలో ఇప్పటివరకు అభివృద్ధి చేసిన అతిపెద్ద హెలికాప్టర్. AC313 అనేది టెయిల్ రోటర్లు, సైడ్-బై-సైడ్ పైలట్ సీటింగ్ మరియ"&amp;"ు రిట్రాకబుల్ కాని ల్యాండింగ్ గేర్‌లతో కూడిన సింగిల్-రోటర్ హెలికాప్టర్. 1960 ల రూపకల్పన ఆధారంగా, రోటర్ బ్లేడ్ మరియు టైటానియం మెయిన్ రోటర్ కోసం మిశ్రమ పదార్థాలను ఉపయోగించడానికి AC313 అభివృద్ధి చేయబడింది. 50% హెలికాప్టర్‌లో మిశ్రమ పదార్థాలు ఉపయోగించబడతాయి మ"&amp;"రియు మిగిలిన వాటికి టైటానియం ఉపయోగించబడుతుంది. లోపలి భాగంలో ఆధునిక ఇంటిగ్రేటెడ్ డిజిటల్ ఏవియానిక్స్ వ్యవస్థతో అమర్చబడి ఉంటుంది మరియు క్యాబిన్ ఎత్తు 1.83 మీ మరియు 23.5 మీ 3 అంతరిక్షంలో ఉంది. రవాణా పాత్రలో 27 మంది ప్రయాణికులు మరియు ఇద్దరు సిబ్బందిని తీసుకువ"&amp;"ెళ్ళడానికి రూపొందించబడిన దీనిని విఐపి రవాణా, వైద్య తరలింపులు మరియు శోధన మరియు రెస్క్యూ కార్యకలాపాల కోసం కూడా రూపొందించారు. సరుకు పరంగా, ఇది అంతర్గతంగా 4 టన్నుల వరకు లేదా 5 టన్నుల వరకు స్లింగ్‌ను తీసుకెళ్లగలదు. AC313 ఎలక్ట్రానిక్ ఫ్లైట్ ఇన్స్ట్రుమెంట్ సిస్"&amp;"టమ్‌ను కలిగి ఉంది. [5] [6] ఎసి 313 కింగ్‌హై-టిబెట్ పీఠభూమిలో పనిచేయగల రెండవ హెలికాప్టర్ మాత్రమే, మొదట సికోర్స్కీ ఎస్ -70 సి బ్లాక్ హాక్. 13-టన్నుల AC313 కోసం విమాన పరీక్షా కాలం లోపలి మంగోలియాలోని హులున్‌బుయిర్ నగరంలో జరిగింది, జనవరి నుండి ప్రారంభమైంది, అక"&amp;"్కడ ఆసియా యొక్క అతిపెద్ద టన్ను హెలికాప్టర్ మిషన్ అవసరాలను తీర్చడం యొక్క పరిధిని గుర్తించే మైనస్ 46 సి కంటే తక్కువ ఉష్ణోగ్రతలలో పనిచేయడానికి పరీక్షించబడింది. చల్లని వాతావరణం మరియు భూమి యొక్క ధ్రువ ప్రాంతాలు. పరీక్షా కాలంలో హెలికాప్టర్ గంటకు 336 కిమీ స్పీడ్"&amp;" రికార్డును సృష్టించింది. సముద్ర మట్టానికి 4,500 మీటర్ల ఎత్తులో ఉన్న అధిక ఎత్తులో ఉన్న ప్రాంతాలలో ఎగురుతున్న చైనా సివిల్ ఏవియేషన్ అథారిటీ చేత జనవరిలో చైనా యొక్క సివిల్ ఏవియేషన్ అథారిటీ అధికారం పొందిన మొట్టమొదటి చైనాతో తయారు చేసిన విమానంగా AC313 అయ్యింది. "&amp;"AC313 ఇటీవల సివిల్ ఏవియేషన్ అడ్మినిస్ట్రేషన్ ఆఫ్ చైనా (CAAC) జారీ చేసిన టైప్ సర్టిఫికేట్ను పొందింది. చైనీస్ ధృవీకరణ తరువాత, మొదటి ఐదు AC313 ను 2011 లో ఫ్లయింగ్ డ్రాగన్ స్పెషల్ ఏవియేషన్‌కు పంపిణీ చేయాలి, కాని ఇంకా విమానం పంపిణీ చేయబడలేదు. ఐరోపా మరియు అమెరి"&amp;"కాలో అమ్మకాల కోసం AC313 ను ధృవీకరించే ప్రణాళికలు AVICOPTER. హెలికాప్టర్ యొక్క చీఫ్ డిజైనర్ జు చాయోలియాంగ్ మాట్లాడుతూ, కంపెనీకి ఇప్పటివరకు జాతీయ మరియు అంతర్జాతీయ వినియోగదారుల నుండి 32 ఆర్డర్లు వచ్చాయి. అధునాతన ఇన్స్ట్రుమెంట్ ల్యాండింగ్ వ్యవస్థతో కూడిన, పీఠ"&amp;"భూమి ప్రాంతాలలో మంచు తుఫాను వాతావరణంలో కూడా హెలికాప్టర్‌ను విపత్తు ఉపశమనం కోసం ఉపయోగించవచ్చు. చైనా ఏవియేషన్ ఇండస్ట్రీ కార్ప్ యొక్క పూర్తిగా యాజమాన్యంలోని CAIH, 2015 నాటికి ఏటా 300 హెలికాప్టర్లను ఉత్పత్తి చేస్తుందని భావిస్తున్నారు, ఇది ప్రపంచంలోని ప్రధాన హ"&amp;"ెలికాప్టర్ సరఫరాదారులలో ఒకటిగా నిలిచింది. టియాంజిన్లో ప్రధాన కార్యాలయం ఉన్న ఈ సంస్థ ప్రధానంగా హెలికాప్టర్లు మరియు ఇతర విమానాలు మరియు విమానయాల భాగాల పరిశోధన మరియు అభివృద్ధి, ఉత్పత్తి, నిర్వహణ మరియు అమ్మకాలలో నిమగ్నమై ఉంది. అవిక్ చేంజ్ ఎయిర్క్రాఫ్ట్ ఇండస్ట్"&amp;"రీ (గ్రూప్) కార్పొరేషన్ లిమిటెడ్ నుండి డేటా.")</f>
        <v>అవికాప్టర్ AC313 (చాంగ్హే Z-8F-100 అని కూడా పిలుస్తారు) అనేది అవికాప్టర్ (అవిక్ హెలికాప్టర్ కంపెనీ) చేత నిర్మించబడిన పౌర హెలికాప్టర్ [2]. [3] ఇది మునుపటి హార్బిన్ Z-8 యొక్క అభివృద్ధి, ఇది ఏరోస్పాటియాల్ సూపర్ ఫ్రీలాన్ యొక్క స్థానికంగా ఉత్పత్తి చేయబడిన వెర్షన్. AC313 అనేది మునుపటి హార్బిన్ Z-8 ఆధారంగా నవీకరించబడిన డిజైన్, ఇది Aérospatiale సూపర్ ఫ్రీలాన్ యొక్క అభివృద్ధి. ఈ ప్రోటోటైప్ మొదట 18 మార్చి 2010 న జియాంగ్క్సిలోని జింగ్‌డెజెన్ వద్ద ప్రయాణించింది. ఇది 18 మంది ప్రయాణీకులను తీసుకువెళ్ళడానికి రూపొందించబడింది, గరిష్టంగా 1,050 కిలోమీటర్లు, మరియు గరిష్టంగా 13 టన్నుల టేకాఫ్ బరువు ఉంది. [4] మూడు ప్రాట్ &amp; విట్నీ కెనడా PT6B-67A ఇంజిన్లతో, [4] AC313 చైనాలో ఇప్పటివరకు అభివృద్ధి చేసిన అతిపెద్ద హెలికాప్టర్. AC313 అనేది టెయిల్ రోటర్లు, సైడ్-బై-సైడ్ పైలట్ సీటింగ్ మరియు రిట్రాకబుల్ కాని ల్యాండింగ్ గేర్‌లతో కూడిన సింగిల్-రోటర్ హెలికాప్టర్. 1960 ల రూపకల్పన ఆధారంగా, రోటర్ బ్లేడ్ మరియు టైటానియం మెయిన్ రోటర్ కోసం మిశ్రమ పదార్థాలను ఉపయోగించడానికి AC313 అభివృద్ధి చేయబడింది. 50% హెలికాప్టర్‌లో మిశ్రమ పదార్థాలు ఉపయోగించబడతాయి మరియు మిగిలిన వాటికి టైటానియం ఉపయోగించబడుతుంది. లోపలి భాగంలో ఆధునిక ఇంటిగ్రేటెడ్ డిజిటల్ ఏవియానిక్స్ వ్యవస్థతో అమర్చబడి ఉంటుంది మరియు క్యాబిన్ ఎత్తు 1.83 మీ మరియు 23.5 మీ 3 అంతరిక్షంలో ఉంది. రవాణా పాత్రలో 27 మంది ప్రయాణికులు మరియు ఇద్దరు సిబ్బందిని తీసుకువెళ్ళడానికి రూపొందించబడిన దీనిని విఐపి రవాణా, వైద్య తరలింపులు మరియు శోధన మరియు రెస్క్యూ కార్యకలాపాల కోసం కూడా రూపొందించారు. సరుకు పరంగా, ఇది అంతర్గతంగా 4 టన్నుల వరకు లేదా 5 టన్నుల వరకు స్లింగ్‌ను తీసుకెళ్లగలదు. AC313 ఎలక్ట్రానిక్ ఫ్లైట్ ఇన్స్ట్రుమెంట్ సిస్టమ్‌ను కలిగి ఉంది. [5] [6] ఎసి 313 కింగ్‌హై-టిబెట్ పీఠభూమిలో పనిచేయగల రెండవ హెలికాప్టర్ మాత్రమే, మొదట సికోర్స్కీ ఎస్ -70 సి బ్లాక్ హాక్. 13-టన్నుల AC313 కోసం విమాన పరీక్షా కాలం లోపలి మంగోలియాలోని హులున్‌బుయిర్ నగరంలో జరిగింది, జనవరి నుండి ప్రారంభమైంది, అక్కడ ఆసియా యొక్క అతిపెద్ద టన్ను హెలికాప్టర్ మిషన్ అవసరాలను తీర్చడం యొక్క పరిధిని గుర్తించే మైనస్ 46 సి కంటే తక్కువ ఉష్ణోగ్రతలలో పనిచేయడానికి పరీక్షించబడింది. చల్లని వాతావరణం మరియు భూమి యొక్క ధ్రువ ప్రాంతాలు. పరీక్షా కాలంలో హెలికాప్టర్ గంటకు 336 కిమీ స్పీడ్ రికార్డును సృష్టించింది. సముద్ర మట్టానికి 4,500 మీటర్ల ఎత్తులో ఉన్న అధిక ఎత్తులో ఉన్న ప్రాంతాలలో ఎగురుతున్న చైనా సివిల్ ఏవియేషన్ అథారిటీ చేత జనవరిలో చైనా యొక్క సివిల్ ఏవియేషన్ అథారిటీ అధికారం పొందిన మొట్టమొదటి చైనాతో తయారు చేసిన విమానంగా AC313 అయ్యింది. AC313 ఇటీవల సివిల్ ఏవియేషన్ అడ్మినిస్ట్రేషన్ ఆఫ్ చైనా (CAAC) జారీ చేసిన టైప్ సర్టిఫికేట్ను పొందింది. చైనీస్ ధృవీకరణ తరువాత, మొదటి ఐదు AC313 ను 2011 లో ఫ్లయింగ్ డ్రాగన్ స్పెషల్ ఏవియేషన్‌కు పంపిణీ చేయాలి, కాని ఇంకా విమానం పంపిణీ చేయబడలేదు. ఐరోపా మరియు అమెరికాలో అమ్మకాల కోసం AC313 ను ధృవీకరించే ప్రణాళికలు AVICOPTER. హెలికాప్టర్ యొక్క చీఫ్ డిజైనర్ జు చాయోలియాంగ్ మాట్లాడుతూ, కంపెనీకి ఇప్పటివరకు జాతీయ మరియు అంతర్జాతీయ వినియోగదారుల నుండి 32 ఆర్డర్లు వచ్చాయి. అధునాతన ఇన్స్ట్రుమెంట్ ల్యాండింగ్ వ్యవస్థతో కూడిన, పీఠభూమి ప్రాంతాలలో మంచు తుఫాను వాతావరణంలో కూడా హెలికాప్టర్‌ను విపత్తు ఉపశమనం కోసం ఉపయోగించవచ్చు. చైనా ఏవియేషన్ ఇండస్ట్రీ కార్ప్ యొక్క పూర్తిగా యాజమాన్యంలోని CAIH, 2015 నాటికి ఏటా 300 హెలికాప్టర్లను ఉత్పత్తి చేస్తుందని భావిస్తున్నారు, ఇది ప్రపంచంలోని ప్రధాన హెలికాప్టర్ సరఫరాదారులలో ఒకటిగా నిలిచింది. టియాంజిన్లో ప్రధాన కార్యాలయం ఉన్న ఈ సంస్థ ప్రధానంగా హెలికాప్టర్లు మరియు ఇతర విమానాలు మరియు విమానయాల భాగాల పరిశోధన మరియు అభివృద్ధి, ఉత్పత్తి, నిర్వహణ మరియు అమ్మకాలలో నిమగ్నమై ఉంది. అవిక్ చేంజ్ ఎయిర్క్రాఫ్ట్ ఇండస్ట్రీ (గ్రూప్) కార్పొరేషన్ లిమిటెడ్ నుండి డేటా.</v>
      </c>
      <c r="E145" s="1" t="s">
        <v>2783</v>
      </c>
      <c r="F145" s="1" t="str">
        <f>IFERROR(__xludf.DUMMYFUNCTION("GOOGLETRANSLATE(E:E, ""en"", ""te"")"),"హెలికాప్టర్లు")</f>
        <v>హెలికాప్టర్లు</v>
      </c>
      <c r="G145" s="1" t="s">
        <v>2784</v>
      </c>
      <c r="H145" s="1" t="str">
        <f>IFERROR(__xludf.DUMMYFUNCTION("GOOGLETRANSLATE(G:G, ""en"", ""te"")"),"అవికాప్టర్")</f>
        <v>అవికాప్టర్</v>
      </c>
      <c r="I145" s="2" t="s">
        <v>2785</v>
      </c>
      <c r="M145" s="4">
        <v>40255.0</v>
      </c>
      <c r="N145" s="10">
        <v>41613.0</v>
      </c>
      <c r="P145" s="1" t="s">
        <v>2786</v>
      </c>
      <c r="Q145" s="1" t="s">
        <v>2787</v>
      </c>
      <c r="AB145" s="1" t="s">
        <v>2788</v>
      </c>
      <c r="AC145" s="1" t="s">
        <v>2789</v>
      </c>
      <c r="AF145" s="1" t="s">
        <v>2790</v>
      </c>
      <c r="AG145" s="1" t="s">
        <v>2791</v>
      </c>
      <c r="AN145" s="1" t="s">
        <v>2792</v>
      </c>
      <c r="AO145" s="1" t="s">
        <v>2793</v>
      </c>
      <c r="AR145" s="1" t="s">
        <v>2794</v>
      </c>
      <c r="AY145" s="1" t="s">
        <v>2795</v>
      </c>
      <c r="BB145" s="1" t="s">
        <v>2796</v>
      </c>
      <c r="BS145" s="2" t="s">
        <v>2797</v>
      </c>
      <c r="BT145" s="2" t="s">
        <v>2798</v>
      </c>
      <c r="BZ145" s="1" t="s">
        <v>2799</v>
      </c>
    </row>
    <row r="146">
      <c r="A146" s="1" t="s">
        <v>2800</v>
      </c>
      <c r="B146" s="1" t="str">
        <f>IFERROR(__xludf.DUMMYFUNCTION("GOOGLETRANSLATE(A:A, ""en"", ""te"")"),"AVIASTROITEL AC-4 రష్యా")</f>
        <v>AVIASTROITEL AC-4 రష్యా</v>
      </c>
      <c r="C146" s="1" t="s">
        <v>2801</v>
      </c>
      <c r="D146" s="1" t="str">
        <f>IFERROR(__xludf.DUMMYFUNCTION("GOOGLETRANSLATE(C:C, ""en"", ""te"")"),"అవియాస్ట్రోయిటెల్ ఎసి -4 రష్యా ఒక రష్యన్ మిడ్-వింగ్, వ్లాదిమిర్ ఎగోరోవిచ్ ఫెడోరోవ్ చేత రూపొందించబడిన మరియు విమాన సహకార మెచా చేత నిర్మించబడింది, ఇది ఏవియాస్ట్రోయిటెల్, ఇప్పుడు గ్లైడర్ ఎయిర్ క్రాఫ్ట్. [1] [2] ఈ విమానం కొన్నిసార్లు ఫెడెరోవ్ ఎసి -4 రష్యా, మెచ"&amp;"ా ఎసి -4, ఫెడోరోవ్ ఎం 7 మెచా, కెనిల్వర్త్ ఎంఇ 7,+ లిమిటెడ్ ఎసి -4 లేదా ఎయిర్క్రాఫ్ట్ కోఆపరేటివ్ మెచా ఎసి -4 రష్యా అని పిలుస్తారు. ఇది ప్రస్తుతం గ్లైడర్ ఎయిర్ క్రాఫ్ట్ సోలో ఎసి -4 గా విక్రయించబడింది. [2] [3] [4] [5] [6] ఈ విమానం 1989 లో ఓస్టివ్ వరల్డ్ క్లా"&amp;"స్ సెయిల్ ప్లేన్ 1993 డిజైన్ పోటీ కోసం ఫెడోరోవ్ యొక్క ""డ్రీం"" ప్రాజెక్టుగా ప్రారంభమైంది. ఇది మెచా I, మెచా II మరియు రష్యా I మరియు II అనే అనేక డిజైన్ ప్రోటోటైప్‌ల ద్వారా వెళ్ళింది. రష్యా II పోటీకి సమర్పించిన వెర్షన్. ఈ బిడ్‌లో కొత్త ఆందోళన, విమాన సహకార మె"&amp;"చా మరియు చేతితో తయారు చేసిన మూడు ప్రోటోటైప్‌లను నిర్మించడం జరిగింది. ఈ విమానం జర్మనీలోని ఓర్లింగ్‌హౌసేన్‌లో జరిగిన పోటీలో మరియు ఫ్లై-ఆఫ్ అనే ఫ్లై-ఆఫ్‌లో మంచి ప్రదర్శన ఇచ్చింది, కాని డిజైన్ వెనుక తయారీ సౌకర్యం లేకపోవడం, రాజకీయ ఒత్తిళ్లు ఈ డిజైన్‌ను రెండవ స"&amp;"్థానంలో నిలిచాయి, పోలిష్ పాలిటెక్నికా వార్స్జావ్స్కా పిడబ్ల్యు -5 గెలిచింది [[[ 1] [[7] [8] పోటీలో ఉన్న అమెరికన్ బృందం రష్యన్ డిజైన్‌తో బాగా ఆకట్టుకుంది, క్లబ్ క్లాస్ మరియు స్టూడెంట్ సోలో ఫ్లయింగ్‌కు బాగా విక్రయిస్తుందని భావించారు మరియు వారితో ఇంటికి తీసు"&amp;"కెళ్లడానికి మూడు ప్రోటోటైప్‌లలో ఒకదాన్ని కొనుగోలు చేసింది. ఈ విమానం ప్రజాదరణ పొందింది మరియు రష్యన్ ఉత్పత్తిని విక్రయించడానికి రష్యా 12.6 పేరుతో యుఎస్ పంపిణీదారుడు ఏర్పాటు చేయబడింది. విమానం సహకార మెచా విమానాన్ని భారీగా ఉత్పత్తి చేయలేకపోయారు కాబట్టి అవి ఏవి"&amp;"యాస్ట్రోయిటెల్ గా సంస్కరించబడ్డాయి. 1994 లో యుఎస్ పంపిణీ 18 రష్యా గ్లైడర్‌లను దిగుమతి చేసుకున్న ఎల్‌ఎల్‌సిలోని మెచా సెయిల్‌ప్లేన్స్‌కు బదిలీ చేయబడింది. ఏవియాస్ట్రోయిటెల్ డిమాండ్‌కు ప్రతిస్పందించడానికి రెండవ అచ్చులను సృష్టించింది మరియు మొత్తం ఉత్పత్తి సామర"&amp;"్థ్యంతో సంవత్సరానికి 48 ఎసి -4 ల ఉత్పత్తి సామర్థ్యంతో రెండవ అసెంబ్లీ మార్గాన్ని ప్రారంభించింది. 1997 లో విలియం ఐడ్ రష్యా సెయిల్‌ప్లాన్స్, ఇంక్. పేరుతో యుఎస్ డిస్ట్రిబ్యూటర్ అయ్యాడు. 2003 లో ఎసి -4 యొక్క ఉత్పత్తిని సస్పెండ్ చేశారు, రష్యా ప్రభుత్వం పారిశ్రా"&amp;"మిక ఉత్పత్తికి అవసరాలను మార్చింది, వాటిని ఆర్థికంగా నిర్మించింది. 2010 లో అవియాస్ట్రోయిటెల్ గ్లైడర్ ఎయిర్ క్రాఫ్ట్ అయ్యింది మరియు ఉత్పత్తి తిరిగి ప్రారంభమైంది. [7] [8] ఈ విమానం ఫైబర్గ్లాస్ నుండి తయారవుతుంది. దీని 12.6 మీ (41.3 అడుగులు) స్పాన్ వింగ్ వోర్ట్"&amp;"‌మన్ ఎఫ్ఎక్స్ -60-157 ఎయిర్‌ఫాయిల్‌ను ఉపయోగిస్తుంది. AC-4 ను 12 HP (9 kW) యొక్క మెక్‌కలోచ్ MC-101B రెండు-స్ట్రోక్ ఇంజిన్‌తో అమర్చవచ్చు, ఇది విమానాలను కొనసాగిస్తుంది. బాలిస్టిక్ రికవరీ సిస్టమ్స్ పారాచూట్ ఐచ్ఛికం. [1] [5] అరవై రంగాలు పూర్తయ్యాయి, కొన్ని పూర"&amp;"్తి ధృవీకరించబడని విమానాలు మరియు కొన్ని te త్సాహిక నిర్మాణానికి వస్తు సామగ్రి. [1] [2] [3] [4] [7] ఆగష్టు 2011 లో అమెరికాలో 42 ర్యాసిస్ నమోదు చేయబడింది, [3] [9] [10] యునైటెడ్ కింగ్‌డమ్‌లో ఐదు [11] మరియు కెనడాలో రెండు. [4] సెయిల్ ప్లేన్ డైరెక్టరీ మరియు కంప"&amp;"ెనీ నుండి డేటా [1] [2] సాధారణ లక్షణాలు పనితీరు సంబంధిత జాబితాలు")</f>
        <v>అవియాస్ట్రోయిటెల్ ఎసి -4 రష్యా ఒక రష్యన్ మిడ్-వింగ్, వ్లాదిమిర్ ఎగోరోవిచ్ ఫెడోరోవ్ చేత రూపొందించబడిన మరియు విమాన సహకార మెచా చేత నిర్మించబడింది, ఇది ఏవియాస్ట్రోయిటెల్, ఇప్పుడు గ్లైడర్ ఎయిర్ క్రాఫ్ట్. [1] [2] ఈ విమానం కొన్నిసార్లు ఫెడెరోవ్ ఎసి -4 రష్యా, మెచా ఎసి -4, ఫెడోరోవ్ ఎం 7 మెచా, కెనిల్వర్త్ ఎంఇ 7,+ లిమిటెడ్ ఎసి -4 లేదా ఎయిర్క్రాఫ్ట్ కోఆపరేటివ్ మెచా ఎసి -4 రష్యా అని పిలుస్తారు. ఇది ప్రస్తుతం గ్లైడర్ ఎయిర్ క్రాఫ్ట్ సోలో ఎసి -4 గా విక్రయించబడింది. [2] [3] [4] [5] [6] ఈ విమానం 1989 లో ఓస్టివ్ వరల్డ్ క్లాస్ సెయిల్ ప్లేన్ 1993 డిజైన్ పోటీ కోసం ఫెడోరోవ్ యొక్క "డ్రీం" ప్రాజెక్టుగా ప్రారంభమైంది. ఇది మెచా I, మెచా II మరియు రష్యా I మరియు II అనే అనేక డిజైన్ ప్రోటోటైప్‌ల ద్వారా వెళ్ళింది. రష్యా II పోటీకి సమర్పించిన వెర్షన్. ఈ బిడ్‌లో కొత్త ఆందోళన, విమాన సహకార మెచా మరియు చేతితో తయారు చేసిన మూడు ప్రోటోటైప్‌లను నిర్మించడం జరిగింది. ఈ విమానం జర్మనీలోని ఓర్లింగ్‌హౌసేన్‌లో జరిగిన పోటీలో మరియు ఫ్లై-ఆఫ్ అనే ఫ్లై-ఆఫ్‌లో మంచి ప్రదర్శన ఇచ్చింది, కాని డిజైన్ వెనుక తయారీ సౌకర్యం లేకపోవడం, రాజకీయ ఒత్తిళ్లు ఈ డిజైన్‌ను రెండవ స్థానంలో నిలిచాయి, పోలిష్ పాలిటెక్నికా వార్స్జావ్స్కా పిడబ్ల్యు -5 గెలిచింది [[[ 1] [[7] [8] పోటీలో ఉన్న అమెరికన్ బృందం రష్యన్ డిజైన్‌తో బాగా ఆకట్టుకుంది, క్లబ్ క్లాస్ మరియు స్టూడెంట్ సోలో ఫ్లయింగ్‌కు బాగా విక్రయిస్తుందని భావించారు మరియు వారితో ఇంటికి తీసుకెళ్లడానికి మూడు ప్రోటోటైప్‌లలో ఒకదాన్ని కొనుగోలు చేసింది. ఈ విమానం ప్రజాదరణ పొందింది మరియు రష్యన్ ఉత్పత్తిని విక్రయించడానికి రష్యా 12.6 పేరుతో యుఎస్ పంపిణీదారుడు ఏర్పాటు చేయబడింది. విమానం సహకార మెచా విమానాన్ని భారీగా ఉత్పత్తి చేయలేకపోయారు కాబట్టి అవి ఏవియాస్ట్రోయిటెల్ గా సంస్కరించబడ్డాయి. 1994 లో యుఎస్ పంపిణీ 18 రష్యా గ్లైడర్‌లను దిగుమతి చేసుకున్న ఎల్‌ఎల్‌సిలోని మెచా సెయిల్‌ప్లేన్స్‌కు బదిలీ చేయబడింది. ఏవియాస్ట్రోయిటెల్ డిమాండ్‌కు ప్రతిస్పందించడానికి రెండవ అచ్చులను సృష్టించింది మరియు మొత్తం ఉత్పత్తి సామర్థ్యంతో సంవత్సరానికి 48 ఎసి -4 ల ఉత్పత్తి సామర్థ్యంతో రెండవ అసెంబ్లీ మార్గాన్ని ప్రారంభించింది. 1997 లో విలియం ఐడ్ రష్యా సెయిల్‌ప్లాన్స్, ఇంక్. పేరుతో యుఎస్ డిస్ట్రిబ్యూటర్ అయ్యాడు. 2003 లో ఎసి -4 యొక్క ఉత్పత్తిని సస్పెండ్ చేశారు, రష్యా ప్రభుత్వం పారిశ్రామిక ఉత్పత్తికి అవసరాలను మార్చింది, వాటిని ఆర్థికంగా నిర్మించింది. 2010 లో అవియాస్ట్రోయిటెల్ గ్లైడర్ ఎయిర్ క్రాఫ్ట్ అయ్యింది మరియు ఉత్పత్తి తిరిగి ప్రారంభమైంది. [7] [8] ఈ విమానం ఫైబర్గ్లాస్ నుండి తయారవుతుంది. దీని 12.6 మీ (41.3 అడుగులు) స్పాన్ వింగ్ వోర్ట్‌మన్ ఎఫ్ఎక్స్ -60-157 ఎయిర్‌ఫాయిల్‌ను ఉపయోగిస్తుంది. AC-4 ను 12 HP (9 kW) యొక్క మెక్‌కలోచ్ MC-101B రెండు-స్ట్రోక్ ఇంజిన్‌తో అమర్చవచ్చు, ఇది విమానాలను కొనసాగిస్తుంది. బాలిస్టిక్ రికవరీ సిస్టమ్స్ పారాచూట్ ఐచ్ఛికం. [1] [5] అరవై రంగాలు పూర్తయ్యాయి, కొన్ని పూర్తి ధృవీకరించబడని విమానాలు మరియు కొన్ని te త్సాహిక నిర్మాణానికి వస్తు సామగ్రి. [1] [2] [3] [4] [7] ఆగష్టు 2011 లో అమెరికాలో 42 ర్యాసిస్ నమోదు చేయబడింది, [3] [9] [10] యునైటెడ్ కింగ్‌డమ్‌లో ఐదు [11] మరియు కెనడాలో రెండు. [4] సెయిల్ ప్లేన్ డైరెక్టరీ మరియు కంపెనీ నుండి డేటా [1] [2] సాధారణ లక్షణాలు పనితీరు సంబంధిత జాబితాలు</v>
      </c>
      <c r="E146" s="1" t="s">
        <v>2802</v>
      </c>
      <c r="F146" s="1" t="str">
        <f>IFERROR(__xludf.DUMMYFUNCTION("GOOGLETRANSLATE(E:E, ""en"", ""te"")"),"గ్లైడర్")</f>
        <v>గ్లైడర్</v>
      </c>
      <c r="G146" s="1" t="s">
        <v>2803</v>
      </c>
      <c r="H146" s="1" t="str">
        <f>IFERROR(__xludf.DUMMYFUNCTION("GOOGLETRANSLATE(G:G, ""en"", ""te"")"),"ఎయిర్క్రాఫ్ట్ కోఆటిఆర్")</f>
        <v>ఎయిర్క్రాఫ్ట్ కోఆటిఆర్</v>
      </c>
      <c r="I146" s="1" t="s">
        <v>2804</v>
      </c>
      <c r="J146" s="1" t="s">
        <v>2805</v>
      </c>
      <c r="K146" s="1" t="str">
        <f>IFERROR(__xludf.DUMMYFUNCTION("GOOGLETRANSLATE(J:J, ""en"", ""te"")"),"వ్లాదిమిర్ ఎగోరోవిచ్ ఫెడోరోవ్")</f>
        <v>వ్లాదిమిర్ ఎగోరోవిచ్ ఫెడోరోవ్</v>
      </c>
      <c r="L146" s="1" t="s">
        <v>2806</v>
      </c>
      <c r="N146" s="1">
        <v>1993.0</v>
      </c>
      <c r="O146" s="1">
        <v>60.0</v>
      </c>
      <c r="P146" s="1" t="s">
        <v>2807</v>
      </c>
      <c r="Q146" s="1" t="s">
        <v>217</v>
      </c>
      <c r="R146" s="1" t="s">
        <v>2808</v>
      </c>
      <c r="S146" s="1" t="s">
        <v>2809</v>
      </c>
      <c r="T146" s="1" t="s">
        <v>2810</v>
      </c>
      <c r="U146" s="1" t="s">
        <v>2811</v>
      </c>
      <c r="V146" s="1" t="s">
        <v>2812</v>
      </c>
      <c r="W146" s="1" t="s">
        <v>2813</v>
      </c>
      <c r="AB146" s="1" t="s">
        <v>2814</v>
      </c>
      <c r="AC146" s="1" t="s">
        <v>265</v>
      </c>
      <c r="AN146" s="1" t="s">
        <v>524</v>
      </c>
      <c r="AR146" s="1" t="s">
        <v>2815</v>
      </c>
      <c r="AZ146" s="1">
        <v>20.5</v>
      </c>
      <c r="BA146" s="1" t="s">
        <v>2816</v>
      </c>
      <c r="BF146" s="1" t="s">
        <v>2817</v>
      </c>
      <c r="BS146" s="2" t="s">
        <v>2818</v>
      </c>
      <c r="BT146" s="2" t="s">
        <v>528</v>
      </c>
      <c r="BZ146" s="1" t="s">
        <v>2819</v>
      </c>
      <c r="CB146" s="1" t="s">
        <v>2820</v>
      </c>
      <c r="CF146" s="1" t="s">
        <v>2821</v>
      </c>
      <c r="CH146" s="1" t="s">
        <v>2233</v>
      </c>
      <c r="CZ146" s="1" t="s">
        <v>2822</v>
      </c>
      <c r="DG146" s="1">
        <v>34.0</v>
      </c>
    </row>
    <row r="147">
      <c r="A147" s="1" t="s">
        <v>2823</v>
      </c>
      <c r="B147" s="1" t="str">
        <f>IFERROR(__xludf.DUMMYFUNCTION("GOOGLETRANSLATE(A:A, ""en"", ""te"")"),"ఆస్టర్ B.4")</f>
        <v>ఆస్టర్ B.4</v>
      </c>
      <c r="C147" s="1" t="s">
        <v>2824</v>
      </c>
      <c r="D147" s="1" t="str">
        <f>IFERROR(__xludf.DUMMYFUNCTION("GOOGLETRANSLATE(C:C, ""en"", ""te"")"),"ఆస్టర్ B.4 అనేది తేలికపాటి కార్గో విమానాలను సృష్టించే ప్రయత్నంలో తేలికపాటి విమానాల ఆస్టర్ కుటుంబం యొక్క అసాధారణ బ్రిటీష్ అభివృద్ధి. సాంప్రదాయిక ఫ్యూజ్‌లేజ్ గణనీయంగా పున es రూపకల్పన చేయబడింది, దీనిని టెయిల్ యూనిట్‌ను అధిక విజృంభణలో మోసే పాడ్-అండ్-బూమ్ కాన్"&amp;"ఫిగరేషన్‌గా మార్చారు. ఫ్యూజ్‌లేజ్ పాడ్ వెనుక భాగంలో సులభంగా లోడింగ్ మరియు అన్‌లోడ్ కోసం క్లామ్‌షెల్ తలుపులు అమర్చబడి ఉన్నాయి, మరియు క్వాడ్రిసైకిల్ అండర్ క్యారేజ్ అమర్చబడి, మునుపటి ఆస్టర్ డిజైన్ల నుండి మెయిన్‌వీల్స్‌ను నిలుపుకుంది, కాని ఫ్యూజ్‌లేజ్ పాడ్ యొ"&amp;"క్క ప్రతి వైపుకు టెయిల్‌వీల్‌ను జోడిస్తుంది. ఫ్యూజ్‌లేజ్ అంతస్తులో సీట్లు, కార్గో టై-డౌన్స్ లేదా ఎయిర్ అంబులెన్స్ పాత్ర కోసం లిట్టర్లు ఉన్నాయి. ఈ నమూనాను సెప్టెంబర్ 1953 లో ఫర్న్‌బరో ఎయిర్ షోలో ప్రదర్శించారు. సైనిక గుర్తులలో బ్రిటిష్ సైన్యం అంచనా వేసినప్ప"&amp;"టికీ, పౌర లేదా సైనిక ఉత్తర్వులు జరగలేదు, మరియు జేన్ యొక్క ప్రపంచ విమానాల 1955–56 నుండి ఒకే నమూనా డేటాకు మించి ఉదాహరణలు నిర్మించబడలేదు [ 1] సాధారణ లక్షణాలు పోల్చదగిన పాత్ర, కాన్ఫిగరేషన్ మరియు యుగం యొక్క పనితీరు విమానం")</f>
        <v>ఆస్టర్ B.4 అనేది తేలికపాటి కార్గో విమానాలను సృష్టించే ప్రయత్నంలో తేలికపాటి విమానాల ఆస్టర్ కుటుంబం యొక్క అసాధారణ బ్రిటీష్ అభివృద్ధి. సాంప్రదాయిక ఫ్యూజ్‌లేజ్ గణనీయంగా పున es రూపకల్పన చేయబడింది, దీనిని టెయిల్ యూనిట్‌ను అధిక విజృంభణలో మోసే పాడ్-అండ్-బూమ్ కాన్ఫిగరేషన్‌గా మార్చారు. ఫ్యూజ్‌లేజ్ పాడ్ వెనుక భాగంలో సులభంగా లోడింగ్ మరియు అన్‌లోడ్ కోసం క్లామ్‌షెల్ తలుపులు అమర్చబడి ఉన్నాయి, మరియు క్వాడ్రిసైకిల్ అండర్ క్యారేజ్ అమర్చబడి, మునుపటి ఆస్టర్ డిజైన్ల నుండి మెయిన్‌వీల్స్‌ను నిలుపుకుంది, కాని ఫ్యూజ్‌లేజ్ పాడ్ యొక్క ప్రతి వైపుకు టెయిల్‌వీల్‌ను జోడిస్తుంది. ఫ్యూజ్‌లేజ్ అంతస్తులో సీట్లు, కార్గో టై-డౌన్స్ లేదా ఎయిర్ అంబులెన్స్ పాత్ర కోసం లిట్టర్లు ఉన్నాయి. ఈ నమూనాను సెప్టెంబర్ 1953 లో ఫర్న్‌బరో ఎయిర్ షోలో ప్రదర్శించారు. సైనిక గుర్తులలో బ్రిటిష్ సైన్యం అంచనా వేసినప్పటికీ, పౌర లేదా సైనిక ఉత్తర్వులు జరగలేదు, మరియు జేన్ యొక్క ప్రపంచ విమానాల 1955–56 నుండి ఒకే నమూనా డేటాకు మించి ఉదాహరణలు నిర్మించబడలేదు [ 1] సాధారణ లక్షణాలు పోల్చదగిన పాత్ర, కాన్ఫిగరేషన్ మరియు యుగం యొక్క పనితీరు విమానం</v>
      </c>
      <c r="E147" s="1" t="s">
        <v>2825</v>
      </c>
      <c r="F147" s="1" t="str">
        <f>IFERROR(__xludf.DUMMYFUNCTION("GOOGLETRANSLATE(E:E, ""en"", ""te"")"),"లైట్ ఫ్రైటర్")</f>
        <v>లైట్ ఫ్రైటర్</v>
      </c>
      <c r="G147" s="1" t="s">
        <v>2826</v>
      </c>
      <c r="H147" s="1" t="str">
        <f>IFERROR(__xludf.DUMMYFUNCTION("GOOGLETRANSLATE(G:G, ""en"", ""te"")"),"ఆస్టర్")</f>
        <v>ఆస్టర్</v>
      </c>
      <c r="I147" s="2" t="s">
        <v>2827</v>
      </c>
      <c r="M147" s="4">
        <v>18878.0</v>
      </c>
      <c r="O147" s="1">
        <v>1.0</v>
      </c>
      <c r="Q147" s="1" t="s">
        <v>724</v>
      </c>
      <c r="R147" s="1" t="s">
        <v>2828</v>
      </c>
      <c r="S147" s="1" t="s">
        <v>2829</v>
      </c>
      <c r="T147" s="1" t="s">
        <v>2830</v>
      </c>
      <c r="U147" s="1" t="s">
        <v>2831</v>
      </c>
      <c r="V147" s="1" t="s">
        <v>2832</v>
      </c>
      <c r="W147" s="1" t="s">
        <v>2504</v>
      </c>
      <c r="X147" s="1" t="s">
        <v>2833</v>
      </c>
      <c r="Z147" s="1" t="s">
        <v>1974</v>
      </c>
      <c r="AB147" s="1" t="s">
        <v>2834</v>
      </c>
      <c r="AL147" s="1" t="s">
        <v>2835</v>
      </c>
      <c r="AS147" s="1" t="s">
        <v>2836</v>
      </c>
      <c r="AY147" s="1" t="s">
        <v>2837</v>
      </c>
      <c r="BB147" s="1" t="s">
        <v>2838</v>
      </c>
      <c r="DN147" s="1" t="s">
        <v>2839</v>
      </c>
      <c r="DO147" s="1" t="s">
        <v>2840</v>
      </c>
    </row>
    <row r="148">
      <c r="A148" s="1" t="s">
        <v>2841</v>
      </c>
      <c r="B148" s="1" t="str">
        <f>IFERROR(__xludf.DUMMYFUNCTION("GOOGLETRANSLATE(A:A, ""en"", ""te"")"),"ఆర్మ్‌స్ట్రాంగ్ విట్‌వర్త్ అర్మడిల్లో")</f>
        <v>ఆర్మ్‌స్ట్రాంగ్ విట్‌వర్త్ అర్మడిల్లో</v>
      </c>
      <c r="C148" s="1" t="s">
        <v>2842</v>
      </c>
      <c r="D148" s="1" t="str">
        <f>IFERROR(__xludf.DUMMYFUNCTION("GOOGLETRANSLATE(C:C, ""en"", ""te"")"),"ఆర్మ్‌స్ట్రాంగ్ విట్‌వర్త్ అర్మడిల్లో ఆర్మ్‌స్ట్రాంగ్ విట్‌వర్త్ నిర్మించిన బ్రిటిష్ సింగిల్-సీట్ల బిప్‌లేన్ ఫైటర్ విమానం. అర్మడిల్లోను 1917 లో ఆర్మ్‌స్ట్రాంగ్ విట్‌వర్త్ యొక్క కొత్త చీఫ్ డిజైనర్ ఫ్రెడ్ మర్ఫీ రూపొందించారు, ఇది బెంట్లీ BR2 రోటరీ ఇంజిన్‌తో "&amp;"నడిచే ప్రైవేట్ వెంచర్ సింగిల్-సీట్ ఫైటర్‌గా. డిజైన్ సోప్విత్ ఒంటెకు ప్రత్యామ్నాయం కోసం ఎయిర్ బోర్డ్ స్పెసిఫికేషన్ A1 (ఎ) యొక్క అవసరాలను తీర్చినప్పటికీ, ఇది ప్రధానంగా ఆర్మ్‌స్ట్రాంగ్ విట్‌వర్త్ యొక్క కొత్త డిజైన్ బృందం యొక్క సామర్ధ్యాలను పరీక్షించడానికి ఉత"&amp;"్పత్తి చేయబడింది మరియు అవసరానికి తీవ్రమైన పోటీదారుగా పరిగణించబడలేదు. [1 ] అయినప్పటికీ, ఆర్మ్‌స్ట్రాంగ్ విట్‌వర్త్‌కు రెండు ప్రోటోటైప్‌ల నిర్మాణాన్ని అనుమతించడానికి జనవరి 1918 లో లైసెన్స్ లభించింది. [2] ఈ విమానం చదరపు విభాగం ఫ్యూజ్‌లేజ్‌తో రెండు-బే బైప్‌లే"&amp;"న్. ముక్కులోని ఇంజిన్ ఒక వృత్తాకార కౌల్ చేత కౌల్ హౌసింగ్ పైన లోతైన మూపురం రెండు .303 లో (7.7 మిమీ) విక్కర్స్ మెషిన్ గన్స్, సింక్రొనైజేషన్ గేర్ ఉపయోగించి ప్రొపెల్లర్ ఆర్క్ ద్వారా కాల్పులు జరిపారు. [2] [3] మొదటి నమూనా ఏప్రిల్ 1918 లో తన తొలి విమాన ప్రయాణం చ"&amp;"ేసింది. [4] ఈ రకం వైమానిక మంత్రిత్వ శాఖ అధికారిక మూల్యాంకనానికి లోబడి లేదు, కాక్‌పిట్ నుండి పేలవమైన దృశ్యం విమర్శించబడింది. [5] అర్మడిల్లో అదే ఇంజిన్ ద్వారా శక్తినిచ్చే సోప్విత్ స్నిప్‌ను కనిపించే సమయానికి మరియు వేగంగా అప్పటికే పెద్ద ఎత్తున ఉత్పత్తిలో ఉంద"&amp;"ి మరియు మర్ఫీ మరింత అధునాతన ARA ఫైటర్‌పై పనిని ప్రారంభించింది, కాబట్టి అర్మడిల్లో వదిలివేయబడింది, రెండవ నమూనా పూర్తి కాలేదు. [6 నటించు మొదటి ప్రపంచ యుద్ధం యొక్క యుద్ధ విమానాల నుండి డేటా: వాల్యూమ్ వన్: ఫైటర్స్ [6] సాధారణ లక్షణాలు పనితీరు ఆయుధాలు పోల్చదగిన "&amp;"పాత్ర, ఆకృతీకరణ మరియు యుగం యొక్క విమానం")</f>
        <v>ఆర్మ్‌స్ట్రాంగ్ విట్‌వర్త్ అర్మడిల్లో ఆర్మ్‌స్ట్రాంగ్ విట్‌వర్త్ నిర్మించిన బ్రిటిష్ సింగిల్-సీట్ల బిప్‌లేన్ ఫైటర్ విమానం. అర్మడిల్లోను 1917 లో ఆర్మ్‌స్ట్రాంగ్ విట్‌వర్త్ యొక్క కొత్త చీఫ్ డిజైనర్ ఫ్రెడ్ మర్ఫీ రూపొందించారు, ఇది బెంట్లీ BR2 రోటరీ ఇంజిన్‌తో నడిచే ప్రైవేట్ వెంచర్ సింగిల్-సీట్ ఫైటర్‌గా. డిజైన్ సోప్విత్ ఒంటెకు ప్రత్యామ్నాయం కోసం ఎయిర్ బోర్డ్ స్పెసిఫికేషన్ A1 (ఎ) యొక్క అవసరాలను తీర్చినప్పటికీ, ఇది ప్రధానంగా ఆర్మ్‌స్ట్రాంగ్ విట్‌వర్త్ యొక్క కొత్త డిజైన్ బృందం యొక్క సామర్ధ్యాలను పరీక్షించడానికి ఉత్పత్తి చేయబడింది మరియు అవసరానికి తీవ్రమైన పోటీదారుగా పరిగణించబడలేదు. [1 ] అయినప్పటికీ, ఆర్మ్‌స్ట్రాంగ్ విట్‌వర్త్‌కు రెండు ప్రోటోటైప్‌ల నిర్మాణాన్ని అనుమతించడానికి జనవరి 1918 లో లైసెన్స్ లభించింది. [2] ఈ విమానం చదరపు విభాగం ఫ్యూజ్‌లేజ్‌తో రెండు-బే బైప్‌లేన్. ముక్కులోని ఇంజిన్ ఒక వృత్తాకార కౌల్ చేత కౌల్ హౌసింగ్ పైన లోతైన మూపురం రెండు .303 లో (7.7 మిమీ) విక్కర్స్ మెషిన్ గన్స్, సింక్రొనైజేషన్ గేర్ ఉపయోగించి ప్రొపెల్లర్ ఆర్క్ ద్వారా కాల్పులు జరిపారు. [2] [3] మొదటి నమూనా ఏప్రిల్ 1918 లో తన తొలి విమాన ప్రయాణం చేసింది. [4] ఈ రకం వైమానిక మంత్రిత్వ శాఖ అధికారిక మూల్యాంకనానికి లోబడి లేదు, కాక్‌పిట్ నుండి పేలవమైన దృశ్యం విమర్శించబడింది. [5] అర్మడిల్లో అదే ఇంజిన్ ద్వారా శక్తినిచ్చే సోప్విత్ స్నిప్‌ను కనిపించే సమయానికి మరియు వేగంగా అప్పటికే పెద్ద ఎత్తున ఉత్పత్తిలో ఉంది మరియు మర్ఫీ మరింత అధునాతన ARA ఫైటర్‌పై పనిని ప్రారంభించింది, కాబట్టి అర్మడిల్లో వదిలివేయబడింది, రెండవ నమూనా పూర్తి కాలేదు. [6 నటించు మొదటి ప్రపంచ యుద్ధం యొక్క యుద్ధ విమానాల నుండి డేటా: వాల్యూమ్ వన్: ఫైటర్స్ [6] సాధారణ లక్షణాలు పనితీరు ఆయుధాలు పోల్చదగిన పాత్ర, ఆకృతీకరణ మరియు యుగం యొక్క విమానం</v>
      </c>
      <c r="E148" s="1" t="s">
        <v>141</v>
      </c>
      <c r="F148" s="1" t="str">
        <f>IFERROR(__xludf.DUMMYFUNCTION("GOOGLETRANSLATE(E:E, ""en"", ""te"")"),"యుద్ధ")</f>
        <v>యుద్ధ</v>
      </c>
      <c r="G148" s="1" t="s">
        <v>2611</v>
      </c>
      <c r="H148" s="1" t="str">
        <f>IFERROR(__xludf.DUMMYFUNCTION("GOOGLETRANSLATE(G:G, ""en"", ""te"")"),"ఆర్మ్‌స్ట్రాంగ్ విట్‌వర్త్ విమానం")</f>
        <v>ఆర్మ్‌స్ట్రాంగ్ విట్‌వర్త్ విమానం</v>
      </c>
      <c r="I148" s="1" t="s">
        <v>2612</v>
      </c>
      <c r="J148" s="1" t="s">
        <v>2843</v>
      </c>
      <c r="K148" s="1" t="str">
        <f>IFERROR(__xludf.DUMMYFUNCTION("GOOGLETRANSLATE(J:J, ""en"", ""te"")"),"ఎఫ్. మర్ఫీ")</f>
        <v>ఎఫ్. మర్ఫీ</v>
      </c>
      <c r="L148" s="1" t="s">
        <v>2844</v>
      </c>
      <c r="M148" s="1">
        <v>1918.0</v>
      </c>
      <c r="O148" s="1">
        <v>1.0</v>
      </c>
      <c r="AC148" s="1" t="s">
        <v>689</v>
      </c>
      <c r="AN148" s="1" t="s">
        <v>2845</v>
      </c>
      <c r="BS148" s="2" t="s">
        <v>1160</v>
      </c>
      <c r="BT148" s="2" t="s">
        <v>2846</v>
      </c>
    </row>
    <row r="149">
      <c r="A149" s="1" t="s">
        <v>2847</v>
      </c>
      <c r="B149" s="1" t="str">
        <f>IFERROR(__xludf.DUMMYFUNCTION("GOOGLETRANSLATE(A:A, ""en"", ""te"")"),"Aviastroitel AC-7M")</f>
        <v>Aviastroitel AC-7M</v>
      </c>
      <c r="C149" s="1" t="s">
        <v>2848</v>
      </c>
      <c r="D149" s="1" t="str">
        <f>IFERROR(__xludf.DUMMYFUNCTION("GOOGLETRANSLATE(C:C, ""en"", ""te"")"),"అవియాస్ట్రోయిటెల్ ఎసి -7 ఎమ్ ఒక రష్యన్ మిడ్-వింగ్, టి-టెయిల్డ్, సైడ్-బై-సైడ్ కాన్ఫిగరేషన్ మోటార్ గ్లైడర్‌లో రెండు-సీట్లు, దీనిని వ్లాదిమిర్ ఎగోరోవిచ్ ఫెడోరోవ్ రూపొందించారు మరియు అవియాస్ట్రోయిటెల్, ఇప్పుడు గ్లైడర్ ఎయిర్ క్రాఫ్ట్ నిర్మించారు. [1] [2] నటించు"&amp;" AC-7M యొక్క అభివృద్ధి 2002 లో ప్రారంభించబడింది, ఇది మొట్టమొదట 2005 లో ఎగిరింది మరియు 2006 నాటికి రెండు ప్రోటోటైప్‌లు పూర్తయ్యాయి. [1] [3] AC-7M ఒక సాంప్రదాయిక స్వీయ-లాంచింగ్ సెయిల్ ప్లేన్, కానీ మరింత శక్తివంతమైన ముడుచుకునే పషర్ కాన్ఫిగరేషన్ హిర్త్ F30A25"&amp;"A 77.2 kW (104 HP) ఈ రకాల్లో సాధారణం కంటే రెండు స్ట్రోక్ ఇంజిన్ కలిగి ఉంది, దీనిని గ్లైడర్ టగ్‌గా కూడా ఉపయోగించుకోవచ్చు. మరియు టూరింగ్ మోటార్ గ్లైడర్‌గా. ఈ విమానం 1,800 కిమీ (1,118 మైళ్ళు) కు 180 కిమీ/గం (112 mph) వద్ద ప్రయాణించగలదు, అయితే గంటకు 9 లీటర్లు"&amp;" (2.0 ఇంప్ గల్/హెచ్; 2.4 యుఎస్ గాల్/హెచ్) ఇంధనం మాత్రమే బర్న్ చేస్తుంది. [1] [2 నటించు AC-7M 1.18 మీ (46 అంగుళాలు) వ్యాసం కలిగిన రెండు బ్లేడెడ్ చెక్క ప్రొపెల్లర్‌ను ఉపయోగిస్తుంది. 18 మీ (59.1 అడుగులు) స్పాన్ వింగ్ వోర్ట్‌మన్ ఎఫ్ఎక్స్ 60-157 ఎయిర్‌ఫాయిల్‌న"&amp;"ు ఉపయోగిస్తుంది మరియు ఫౌలర్ ఫ్లాప్‌లను మౌంట్ చేస్తుంది. రెక్కలు ఫ్యూజ్‌లేజ్‌పై ఒకే కామ్-పిన్ మరియు ఐలెరాన్స్ మరియు ఎయిర్ బ్రేక్‌లు హుక్-అప్ స్వయంచాలకంగా అమర్చబడి ఉంటాయి. స్థిర ల్యాండింగ్ గేర్‌లో ఇరుకైన ట్రాక్ జత రబ్బరు-సస్పెండ్ 360 మిమీ (14.2 అంగుళాలు) ప్"&amp;"రధాన చక్రాలు, 310 మిమీ (12.2 అంగుళాలు) ముక్కు చక్రం మరియు 200 మిమీ (7.9 అంగుళాలు) తోక క్యాస్టర్ ఉంటాయి. ప్రధాన చక్రాలు లివర్-యాక్చుయేటెడ్ డ్రమ్ బ్రేక్‌లను కలిగి ఉంటాయి. కాక్‌పిట్ పైలట్‌లను 190 సెం.మీ (74.8 అంగుళాలు) ఎత్తులో ఉంచగలదు. పందిరి 300 ° వీక్షణ క్"&amp;"షేత్రాన్ని అందిస్తుంది మరియు ఇది జెట్టిసన్. దాని ట్రైలర్ నుండి అసెంబ్లీ నలుగురికి 20 నిమిషాలు పడుతుంది. [1] [2] [3] AC-7M తరువాత శక్తి లేని మరియు పున es రూపకల్పన చేసిన AC-7 గా అభివృద్ధి చేయబడింది. [4] కంపెనీ నుండి డేటా [1] [2] సాధారణ లక్షణాల పనితీరు")</f>
        <v>అవియాస్ట్రోయిటెల్ ఎసి -7 ఎమ్ ఒక రష్యన్ మిడ్-వింగ్, టి-టెయిల్డ్, సైడ్-బై-సైడ్ కాన్ఫిగరేషన్ మోటార్ గ్లైడర్‌లో రెండు-సీట్లు, దీనిని వ్లాదిమిర్ ఎగోరోవిచ్ ఫెడోరోవ్ రూపొందించారు మరియు అవియాస్ట్రోయిటెల్, ఇప్పుడు గ్లైడర్ ఎయిర్ క్రాఫ్ట్ నిర్మించారు. [1] [2] నటించు AC-7M యొక్క అభివృద్ధి 2002 లో ప్రారంభించబడింది, ఇది మొట్టమొదట 2005 లో ఎగిరింది మరియు 2006 నాటికి రెండు ప్రోటోటైప్‌లు పూర్తయ్యాయి. [1] [3] AC-7M ఒక సాంప్రదాయిక స్వీయ-లాంచింగ్ సెయిల్ ప్లేన్, కానీ మరింత శక్తివంతమైన ముడుచుకునే పషర్ కాన్ఫిగరేషన్ హిర్త్ F30A25A 77.2 kW (104 HP) ఈ రకాల్లో సాధారణం కంటే రెండు స్ట్రోక్ ఇంజిన్ కలిగి ఉంది, దీనిని గ్లైడర్ టగ్‌గా కూడా ఉపయోగించుకోవచ్చు. మరియు టూరింగ్ మోటార్ గ్లైడర్‌గా. ఈ విమానం 1,800 కిమీ (1,118 మైళ్ళు) కు 180 కిమీ/గం (112 mph) వద్ద ప్రయాణించగలదు, అయితే గంటకు 9 లీటర్లు (2.0 ఇంప్ గల్/హెచ్; 2.4 యుఎస్ గాల్/హెచ్) ఇంధనం మాత్రమే బర్న్ చేస్తుంది. [1] [2 నటించు AC-7M 1.18 మీ (46 అంగుళాలు) వ్యాసం కలిగిన రెండు బ్లేడెడ్ చెక్క ప్రొపెల్లర్‌ను ఉపయోగిస్తుంది. 18 మీ (59.1 అడుగులు) స్పాన్ వింగ్ వోర్ట్‌మన్ ఎఫ్ఎక్స్ 60-157 ఎయిర్‌ఫాయిల్‌ను ఉపయోగిస్తుంది మరియు ఫౌలర్ ఫ్లాప్‌లను మౌంట్ చేస్తుంది. రెక్కలు ఫ్యూజ్‌లేజ్‌పై ఒకే కామ్-పిన్ మరియు ఐలెరాన్స్ మరియు ఎయిర్ బ్రేక్‌లు హుక్-అప్ స్వయంచాలకంగా అమర్చబడి ఉంటాయి. స్థిర ల్యాండింగ్ గేర్‌లో ఇరుకైన ట్రాక్ జత రబ్బరు-సస్పెండ్ 360 మిమీ (14.2 అంగుళాలు) ప్రధాన చక్రాలు, 310 మిమీ (12.2 అంగుళాలు) ముక్కు చక్రం మరియు 200 మిమీ (7.9 అంగుళాలు) తోక క్యాస్టర్ ఉంటాయి. ప్రధాన చక్రాలు లివర్-యాక్చుయేటెడ్ డ్రమ్ బ్రేక్‌లను కలిగి ఉంటాయి. కాక్‌పిట్ పైలట్‌లను 190 సెం.మీ (74.8 అంగుళాలు) ఎత్తులో ఉంచగలదు. పందిరి 300 ° వీక్షణ క్షేత్రాన్ని అందిస్తుంది మరియు ఇది జెట్టిసన్. దాని ట్రైలర్ నుండి అసెంబ్లీ నలుగురికి 20 నిమిషాలు పడుతుంది. [1] [2] [3] AC-7M తరువాత శక్తి లేని మరియు పున es రూపకల్పన చేసిన AC-7 గా అభివృద్ధి చేయబడింది. [4] కంపెనీ నుండి డేటా [1] [2] సాధారణ లక్షణాల పనితీరు</v>
      </c>
      <c r="E149" s="1" t="s">
        <v>2849</v>
      </c>
      <c r="F149" s="1" t="str">
        <f>IFERROR(__xludf.DUMMYFUNCTION("GOOGLETRANSLATE(E:E, ""en"", ""te"")"),"మోటార్ గ్లైడర్")</f>
        <v>మోటార్ గ్లైడర్</v>
      </c>
      <c r="G149" s="1" t="s">
        <v>2850</v>
      </c>
      <c r="H149" s="1" t="str">
        <f>IFERROR(__xludf.DUMMYFUNCTION("GOOGLETRANSLATE(G:G, ""en"", ""te"")"),"Aviastroitel")</f>
        <v>Aviastroitel</v>
      </c>
      <c r="I149" s="2" t="s">
        <v>2851</v>
      </c>
      <c r="J149" s="1" t="s">
        <v>2805</v>
      </c>
      <c r="K149" s="1" t="str">
        <f>IFERROR(__xludf.DUMMYFUNCTION("GOOGLETRANSLATE(J:J, ""en"", ""te"")"),"వ్లాదిమిర్ ఎగోరోవిచ్ ఫెడోరోవ్")</f>
        <v>వ్లాదిమిర్ ఎగోరోవిచ్ ఫెడోరోవ్</v>
      </c>
      <c r="L149" s="1" t="s">
        <v>2806</v>
      </c>
      <c r="M149" s="1">
        <v>2005.0</v>
      </c>
      <c r="N149" s="1">
        <v>2006.0</v>
      </c>
      <c r="O149" s="1" t="s">
        <v>2852</v>
      </c>
      <c r="P149" s="1" t="s">
        <v>1004</v>
      </c>
      <c r="Q149" s="1" t="s">
        <v>217</v>
      </c>
      <c r="R149" s="1" t="s">
        <v>2853</v>
      </c>
      <c r="S149" s="1" t="s">
        <v>2854</v>
      </c>
      <c r="T149" s="1" t="s">
        <v>2855</v>
      </c>
      <c r="U149" s="1" t="s">
        <v>2856</v>
      </c>
      <c r="V149" s="1" t="s">
        <v>2857</v>
      </c>
      <c r="W149" s="1" t="s">
        <v>2253</v>
      </c>
      <c r="X149" s="1" t="s">
        <v>2858</v>
      </c>
      <c r="Z149" s="1" t="s">
        <v>2859</v>
      </c>
      <c r="AC149" s="1" t="s">
        <v>2860</v>
      </c>
      <c r="AK149" s="1" t="s">
        <v>2861</v>
      </c>
      <c r="AL149" s="1" t="s">
        <v>2862</v>
      </c>
      <c r="AN149" s="1" t="s">
        <v>524</v>
      </c>
      <c r="AS149" s="1" t="s">
        <v>2863</v>
      </c>
      <c r="AY149" s="1" t="s">
        <v>764</v>
      </c>
      <c r="AZ149" s="1">
        <v>24.0</v>
      </c>
      <c r="BF149" s="1" t="s">
        <v>2864</v>
      </c>
      <c r="BS149" s="1" t="s">
        <v>2865</v>
      </c>
      <c r="BT149" s="2" t="s">
        <v>528</v>
      </c>
      <c r="BZ149" s="1" t="s">
        <v>2866</v>
      </c>
      <c r="CB149" s="1" t="s">
        <v>2820</v>
      </c>
      <c r="CF149" s="1" t="s">
        <v>2867</v>
      </c>
      <c r="CH149" s="1" t="s">
        <v>2233</v>
      </c>
      <c r="CZ149" s="1" t="s">
        <v>2868</v>
      </c>
      <c r="DG149" s="1">
        <v>38.0</v>
      </c>
    </row>
    <row r="150">
      <c r="A150" s="1" t="s">
        <v>2869</v>
      </c>
      <c r="B150" s="1" t="str">
        <f>IFERROR(__xludf.DUMMYFUNCTION("GOOGLETRANSLATE(A:A, ""en"", ""te"")"),"గల్ఫ్ స్ట్రీమ్ G100")</f>
        <v>గల్ఫ్ స్ట్రీమ్ G100</v>
      </c>
      <c r="C150" s="1" t="s">
        <v>2870</v>
      </c>
      <c r="D150" s="1" t="str">
        <f>IFERROR(__xludf.DUMMYFUNCTION("GOOGLETRANSLATE(C:C, ""en"", ""te"")"),"గతంలో IAI ఆస్ట్రా SPX అని పిలువబడే గల్ఫ్‌స్ట్రీమ్ G100, ఇజ్రాయెల్ ఏరోస్పేస్ ఇండస్ట్రీస్-మాన్యుఫ్యాక్చర్డ్ ట్విన్-ఇంజిన్ బిజినెస్ జెట్, ఇది గల్ఫ్‌స్ట్రీమ్ ఏరోస్పేస్ కోసం ఉత్పత్తి చేయబడింది. డెలివరీలు 1986 లో ప్రారంభమయ్యాయి. అమెరికా వైమానిక దళం ఈ విమానాన్ని"&amp;" సి -38 కొరియర్‌గా ఉపయోగిస్తుంది. G150 అని పిలువబడే తరువాత ఉత్పన్నం 2002 లో ప్రారంభించబడింది. గల్ఫ్‌స్ట్రీమ్ సెప్టెంబర్ 2016 లో G150 యొక్క తుది అమ్మకాన్ని మరియు 2017 మధ్య నాటికి చివరి డెలివరీని ప్రకటించారు. [1] ఇజ్రాయెల్ ఏరోస్పేస్ ఇండస్ట్రీస్ (IAI) ఆస్ట్ర"&amp;"ాను దాని మోడల్ 1124 వెస్ట్‌విండ్ బిజినెస్ జెట్ నుండి అభివృద్ధి చేసింది. మెరుగైన వెస్ట్‌విండ్‌లో పని 1970 ల చివరలో ప్రారంభమైంది, [3] 19 మార్చి 1984 న మొదటి ప్రోటోటైప్ విమానంతో. [4] మొట్టమొదటి ఉత్పత్తి ఆస్ట్రా 20 మార్చి 1985 న ఎగిరింది, FAA ధృవీకరణ 29 ఆగస్ట"&amp;"ు 1985 న మంజూరు చేయబడింది మరియు 1986 నుండి కస్టమర్ డెలివరీలు. [4] అసలు 1125 ఆస్ట్రాను 1989 లో ప్రకటించిన ఆస్ట్రా ఎస్పీ భర్తీ చేశారు; 37 నిర్మించబడ్డాయి. మూడవ వేరియంట్, ఆస్ట్రా ఎస్పిఎక్స్, ఆగస్టు 1994 లో మొదటిసారిగా ప్రయాణించింది. ఈ వేరియంట్‌కు సెప్టెంబర్ "&amp;"2002 నుండి G100 గా పేరు మార్చబడింది, గల్ఫ్‌స్ట్రీమ్ ఆస్ట్రా టైప్ సర్టిఫికెట్‌ను కలిగి ఉంది, ఇది ఆస్ట్రా టైప్ సర్టిఫికెట్‌ను కలిగి ఉంది. G100 ఆధారంగా మెరుగైన G150. ఈ చివరి వేరియంట్‌లో విస్తృత (12 అంగుళాలు) మరియు పొడవైన ఫ్యూజ్‌లేజ్ (వెనుక పీడన బల్క్‌హెడ్‌లో"&amp;" 16) ఏవియానిక్‌లను నవీకరించారు మరియు గరిష్ట టేకాఫ్ బరువు (MTOW) 26,100 పౌండ్ల (11,839 కిలోలు) వరకు G100 యొక్క MTOW 24,650 పౌండ్ల (11,839 కిలోలు) ఉన్నాయి ( 11,181 కిలోలు). ఇది 2005 చివరలో FAA చే ధృవీకరించబడింది. [5] లండన్ నగర విమానాశ్రయంలో దిగడానికి అవసరమై"&amp;"న సాధారణమైన అప్రోచ్ మార్గం కోసం ఇది ధృవీకరించబడింది. [6] G150 యొక్క ధృవీకరణ తరువాత G100 యొక్క ఉత్పత్తి నిలిపివేయబడింది. [సైటేషన్ అవసరం] IAI ఇజ్రాయెల్‌లో G150 లను తయారు చేస్తూనే ఉంది మరియు పూర్తయిన ఎయిర్‌ఫ్రేమ్‌లను ఇంటీరియర్ అవుట్‌ఫిటింగ్ కోసం U.S. కి తరలి"&amp;"ంచారు. సెప్టెంబర్ 2016 లో, గల్ఫ్‌స్ట్రీమ్, నెమ్మదిగా అమ్మకాల కారణంగా, ఉత్పత్తిని ఆపివేస్తుందని ప్రకటించారు, 2017 మధ్యలో తుది విమానాలను పంపిణీ చేయడంతో. [7] 1990 లలో ఆస్ట్రా మరింత అభివృద్ధి చేయబడింది; రెక్క సవరించబడింది మరియు పూర్తిగా కొత్త ఫ్యూజ్‌లేజ్‌తో జ"&amp;"తచేయబడింది. ఈ అభివృద్ధి IAI గెలాక్సీగా మారింది (తరువాత గల్ఫ్‌స్ట్రీమ్ G200). [8] 2018 నాటికి, 2006-2008 నుండి గల్ఫ్ స్ట్రీమ్ G150 లు $ 3.8 నుండి 8 4.8 మిలియన్ల పరిధిలో ఉన్నాయి. [9] G100 ను 1997 లో సి -38 ఎ కొరియర్గా అమెరికా వైమానిక దళం కోసం ఆదేశించారు. సి"&amp;" -38 ఎని మేరీల్యాండ్‌లోని ఆండ్రూస్ ఎయిర్ ఫోర్స్ బేస్ వద్ద 201ST ఎయిర్లిఫ్ట్ స్క్వాడ్రన్ నిర్వహించింది. సి -38 ఎ మునుపటి లియర్జెట్ సి -21 ను భర్తీ చేసింది. C-38A ప్రామాణిక గల్ఫ్ స్ట్రీమ్ G100 నుండి భిన్నంగా ఉంటుంది, ఇది వివిధ సైనిక ఏవియానిక్స్ వ్యవస్థలతో అ"&amp;"మర్చబడి ఉంటుంది. [10] సెప్టెంబర్ 2015 నుండి నావికాదళ ఎయిర్ స్టేషన్ పటుక్సెంట్ నదిలో ఉత్తర అమెరికా టి -2 బక్కీలను భర్తీ చేస్తూ అమెరికా నేవీకి సి -38 ఎ ఆదేశించబడింది. సి -38 చేజ్ విమానం, రాడార్ టెస్ట్ టార్గెట్ మరియు పైలట్ ప్రావీణ్యతగా వ్యవహరించే పనిలో ఉంది "&amp;"పరీక్ష మరియు మూల్యాంకనం స్క్వాడ్రన్ VX-20 కోసం విమానం. [11] 2012 లో, ఎరిట్రియన్ వైమానిక దళం నిర్వహిస్తున్న IAI ఆస్ట్రా ఎరిట్రియన్ అధ్యక్ష విమానాలను ఇద్దరు పైలట్లు దొంగిలించారు, ఇద్దరూ ఎరిట్రియన్ వైమానిక దళ అధికారులకు సేవలు అందిస్తున్నారు. వారు ఆస్ట్రాను స"&amp;"ౌదీ అరేబియాకు వెళ్లారు మరియు జిజాన్ ప్రాంతీయ విమానాశ్రయంలో దిగిన తరువాత రాజకీయ ఆశ్రయం అభ్యర్థించారు. [12] జేన్ యొక్క అన్ని ప్రపంచ విమానాల నుండి డేటా 2003-2004 [19] సాధారణ లక్షణాలు పనితీరు ఏవియానిక్స్ సంబంధిత అభివృద్ధి విమానం పోల్చదగిన పాత్ర, ఆకృతీకరణ మరియ"&amp;"ు యుగం")</f>
        <v>గతంలో IAI ఆస్ట్రా SPX అని పిలువబడే గల్ఫ్‌స్ట్రీమ్ G100, ఇజ్రాయెల్ ఏరోస్పేస్ ఇండస్ట్రీస్-మాన్యుఫ్యాక్చర్డ్ ట్విన్-ఇంజిన్ బిజినెస్ జెట్, ఇది గల్ఫ్‌స్ట్రీమ్ ఏరోస్పేస్ కోసం ఉత్పత్తి చేయబడింది. డెలివరీలు 1986 లో ప్రారంభమయ్యాయి. అమెరికా వైమానిక దళం ఈ విమానాన్ని సి -38 కొరియర్‌గా ఉపయోగిస్తుంది. G150 అని పిలువబడే తరువాత ఉత్పన్నం 2002 లో ప్రారంభించబడింది. గల్ఫ్‌స్ట్రీమ్ సెప్టెంబర్ 2016 లో G150 యొక్క తుది అమ్మకాన్ని మరియు 2017 మధ్య నాటికి చివరి డెలివరీని ప్రకటించారు. [1] ఇజ్రాయెల్ ఏరోస్పేస్ ఇండస్ట్రీస్ (IAI) ఆస్ట్రాను దాని మోడల్ 1124 వెస్ట్‌విండ్ బిజినెస్ జెట్ నుండి అభివృద్ధి చేసింది. మెరుగైన వెస్ట్‌విండ్‌లో పని 1970 ల చివరలో ప్రారంభమైంది, [3] 19 మార్చి 1984 న మొదటి ప్రోటోటైప్ విమానంతో. [4] మొట్టమొదటి ఉత్పత్తి ఆస్ట్రా 20 మార్చి 1985 న ఎగిరింది, FAA ధృవీకరణ 29 ఆగస్టు 1985 న మంజూరు చేయబడింది మరియు 1986 నుండి కస్టమర్ డెలివరీలు. [4] అసలు 1125 ఆస్ట్రాను 1989 లో ప్రకటించిన ఆస్ట్రా ఎస్పీ భర్తీ చేశారు; 37 నిర్మించబడ్డాయి. మూడవ వేరియంట్, ఆస్ట్రా ఎస్పిఎక్స్, ఆగస్టు 1994 లో మొదటిసారిగా ప్రయాణించింది. ఈ వేరియంట్‌కు సెప్టెంబర్ 2002 నుండి G100 గా పేరు మార్చబడింది, గల్ఫ్‌స్ట్రీమ్ ఆస్ట్రా టైప్ సర్టిఫికెట్‌ను కలిగి ఉంది, ఇది ఆస్ట్రా టైప్ సర్టిఫికెట్‌ను కలిగి ఉంది. G100 ఆధారంగా మెరుగైన G150. ఈ చివరి వేరియంట్‌లో విస్తృత (12 అంగుళాలు) మరియు పొడవైన ఫ్యూజ్‌లేజ్ (వెనుక పీడన బల్క్‌హెడ్‌లో 16) ఏవియానిక్‌లను నవీకరించారు మరియు గరిష్ట టేకాఫ్ బరువు (MTOW) 26,100 పౌండ్ల (11,839 కిలోలు) వరకు G100 యొక్క MTOW 24,650 పౌండ్ల (11,839 కిలోలు) ఉన్నాయి ( 11,181 కిలోలు). ఇది 2005 చివరలో FAA చే ధృవీకరించబడింది. [5] లండన్ నగర విమానాశ్రయంలో దిగడానికి అవసరమైన సాధారణమైన అప్రోచ్ మార్గం కోసం ఇది ధృవీకరించబడింది. [6] G150 యొక్క ధృవీకరణ తరువాత G100 యొక్క ఉత్పత్తి నిలిపివేయబడింది. [సైటేషన్ అవసరం] IAI ఇజ్రాయెల్‌లో G150 లను తయారు చేస్తూనే ఉంది మరియు పూర్తయిన ఎయిర్‌ఫ్రేమ్‌లను ఇంటీరియర్ అవుట్‌ఫిటింగ్ కోసం U.S. కి తరలించారు. సెప్టెంబర్ 2016 లో, గల్ఫ్‌స్ట్రీమ్, నెమ్మదిగా అమ్మకాల కారణంగా, ఉత్పత్తిని ఆపివేస్తుందని ప్రకటించారు, 2017 మధ్యలో తుది విమానాలను పంపిణీ చేయడంతో. [7] 1990 లలో ఆస్ట్రా మరింత అభివృద్ధి చేయబడింది; రెక్క సవరించబడింది మరియు పూర్తిగా కొత్త ఫ్యూజ్‌లేజ్‌తో జతచేయబడింది. ఈ అభివృద్ధి IAI గెలాక్సీగా మారింది (తరువాత గల్ఫ్‌స్ట్రీమ్ G200). [8] 2018 నాటికి, 2006-2008 నుండి గల్ఫ్ స్ట్రీమ్ G150 లు $ 3.8 నుండి 8 4.8 మిలియన్ల పరిధిలో ఉన్నాయి. [9] G100 ను 1997 లో సి -38 ఎ కొరియర్గా అమెరికా వైమానిక దళం కోసం ఆదేశించారు. సి -38 ఎని మేరీల్యాండ్‌లోని ఆండ్రూస్ ఎయిర్ ఫోర్స్ బేస్ వద్ద 201ST ఎయిర్లిఫ్ట్ స్క్వాడ్రన్ నిర్వహించింది. సి -38 ఎ మునుపటి లియర్జెట్ సి -21 ను భర్తీ చేసింది. C-38A ప్రామాణిక గల్ఫ్ స్ట్రీమ్ G100 నుండి భిన్నంగా ఉంటుంది, ఇది వివిధ సైనిక ఏవియానిక్స్ వ్యవస్థలతో అమర్చబడి ఉంటుంది. [10] సెప్టెంబర్ 2015 నుండి నావికాదళ ఎయిర్ స్టేషన్ పటుక్సెంట్ నదిలో ఉత్తర అమెరికా టి -2 బక్కీలను భర్తీ చేస్తూ అమెరికా నేవీకి సి -38 ఎ ఆదేశించబడింది. సి -38 చేజ్ విమానం, రాడార్ టెస్ట్ టార్గెట్ మరియు పైలట్ ప్రావీణ్యతగా వ్యవహరించే పనిలో ఉంది పరీక్ష మరియు మూల్యాంకనం స్క్వాడ్రన్ VX-20 కోసం విమానం. [11] 2012 లో, ఎరిట్రియన్ వైమానిక దళం నిర్వహిస్తున్న IAI ఆస్ట్రా ఎరిట్రియన్ అధ్యక్ష విమానాలను ఇద్దరు పైలట్లు దొంగిలించారు, ఇద్దరూ ఎరిట్రియన్ వైమానిక దళ అధికారులకు సేవలు అందిస్తున్నారు. వారు ఆస్ట్రాను సౌదీ అరేబియాకు వెళ్లారు మరియు జిజాన్ ప్రాంతీయ విమానాశ్రయంలో దిగిన తరువాత రాజకీయ ఆశ్రయం అభ్యర్థించారు. [12] జేన్ యొక్క అన్ని ప్రపంచ విమానాల నుండి డేటా 2003-2004 [19] సాధారణ లక్షణాలు పనితీరు ఏవియానిక్స్ సంబంధిత అభివృద్ధి విమానం పోల్చదగిన పాత్ర, ఆకృతీకరణ మరియు యుగం</v>
      </c>
      <c r="E150" s="1" t="s">
        <v>2871</v>
      </c>
      <c r="F150" s="1" t="str">
        <f>IFERROR(__xludf.DUMMYFUNCTION("GOOGLETRANSLATE(E:E, ""en"", ""te"")"),"బిజినెస్ జెట్")</f>
        <v>బిజినెస్ జెట్</v>
      </c>
      <c r="G150" s="1" t="s">
        <v>2872</v>
      </c>
      <c r="H150" s="1" t="str">
        <f>IFERROR(__xludf.DUMMYFUNCTION("GOOGLETRANSLATE(G:G, ""en"", ""te"")"),"గల్ఫ్ స్ట్రీమ్ ఏరోస్పేస్")</f>
        <v>గల్ఫ్ స్ట్రీమ్ ఏరోస్పేస్</v>
      </c>
      <c r="I150" s="1" t="s">
        <v>2873</v>
      </c>
      <c r="M150" s="1">
        <v>1984.0</v>
      </c>
      <c r="O150" s="1" t="s">
        <v>2874</v>
      </c>
      <c r="P150" s="1" t="s">
        <v>2875</v>
      </c>
      <c r="Q150" s="1">
        <v>2.0</v>
      </c>
      <c r="R150" s="1" t="s">
        <v>2876</v>
      </c>
      <c r="S150" s="1" t="s">
        <v>2877</v>
      </c>
      <c r="T150" s="1" t="s">
        <v>2878</v>
      </c>
      <c r="U150" s="1" t="s">
        <v>2879</v>
      </c>
      <c r="V150" s="1" t="s">
        <v>2880</v>
      </c>
      <c r="X150" s="1" t="s">
        <v>2881</v>
      </c>
      <c r="Y150" s="1" t="s">
        <v>2882</v>
      </c>
      <c r="Z150" s="1" t="s">
        <v>2883</v>
      </c>
      <c r="AA150" s="1" t="s">
        <v>2884</v>
      </c>
      <c r="AB150" s="1" t="s">
        <v>2885</v>
      </c>
      <c r="AC150" s="1" t="s">
        <v>88</v>
      </c>
      <c r="AD150" s="1" t="s">
        <v>332</v>
      </c>
      <c r="AE150" s="1" t="s">
        <v>333</v>
      </c>
      <c r="AF150" s="1" t="s">
        <v>2886</v>
      </c>
      <c r="AG150" s="1" t="s">
        <v>2887</v>
      </c>
      <c r="AJ150" s="1" t="s">
        <v>2888</v>
      </c>
      <c r="AL150" s="1" t="s">
        <v>2889</v>
      </c>
      <c r="AR150" s="1" t="s">
        <v>2890</v>
      </c>
      <c r="AS150" s="1" t="s">
        <v>2891</v>
      </c>
      <c r="AY150" s="1" t="s">
        <v>2892</v>
      </c>
      <c r="AZ150" s="1">
        <v>8.8</v>
      </c>
      <c r="BA150" s="1" t="s">
        <v>2893</v>
      </c>
      <c r="BB150" s="1" t="s">
        <v>2894</v>
      </c>
      <c r="BC150" s="1" t="s">
        <v>2895</v>
      </c>
      <c r="BS150" s="1" t="s">
        <v>2896</v>
      </c>
      <c r="BZ150" s="1" t="s">
        <v>2897</v>
      </c>
    </row>
    <row r="151">
      <c r="A151" s="1" t="s">
        <v>2898</v>
      </c>
      <c r="B151" s="1" t="str">
        <f>IFERROR(__xludf.DUMMYFUNCTION("GOOGLETRANSLATE(A:A, ""en"", ""te"")"),"ఆస్టర్ AOP.6")</f>
        <v>ఆస్టర్ AOP.6</v>
      </c>
      <c r="C151" s="1" t="s">
        <v>2899</v>
      </c>
      <c r="D151" s="1" t="str">
        <f>IFERROR(__xludf.DUMMYFUNCTION("GOOGLETRANSLATE(C:C, ""en"", ""te"")"),"ఆస్టర్ AOP.6 అనేది బ్రిటిష్ మిలిటరీ ఎయిర్ అబ్జర్వేషన్ విమానం, ఇది ఆస్టర్ ఎయిర్క్రాఫ్ట్ లిమిటెడ్ చేత ఉత్పత్తి చేయబడిన అనేక యుద్ధకాల టేలర్ క్రాఫ్ట్ ఆస్టర్ విమానాలను అప్పుడు సేవలో భర్తీ చేస్తుంది. ఆస్టర్ AOP.6 (ఆస్టర్ మోడల్ K) టేలర్ క్రాఫ్ట్ ఆస్టర్ V యొక్క వ"&amp;"ారసుడిగా రూపొందించబడింది, ఇది బలోపేతం చేసిన ఫ్యూజ్‌లేజ్, పెరిగిన ఆల్-అప్ బరువు మరియు 145 HP (108 kW) డి హవిలాండ్ జిప్సీ మేజర్ 7 ఇంజిన్‌ను కలిగి ఉంది. పొడవైన ల్యాండింగ్ గేర్ స్ట్రట్స్ (పెద్ద ప్రొపెల్లర్ కారణంగా) మరియు బాహ్యంగా తిరిగి రాలేని ఏరోఫాయిల్ ఫ్లాప"&amp;"్‌ల కారణంగా ఇది యుద్ధకాల ఆస్యాలకు భిన్నమైన రూపాన్ని కలిగి ఉంది. 1949 లో రాయల్ వైమానిక దళం కోసం 296 యొక్క ప్రారంభ ఉత్పత్తి పరుగు పూర్తయింది. రెండవ బ్యాచ్ 1952 నుండి మొత్తం 400 తో పంపిణీ చేయబడింది. రాయల్ ఎయిర్ ఫోర్స్ విమానం ఆదేశించిన కొన్ని విమానాలను బెల్జి"&amp;"యన్ వైమానిక దళానికి మళ్లించారు (22) మరియు రాయల్ హాంకాంగ్ సహాయక వైమానిక దళం (2). కొత్త విమానాలను రాయల్ కెనడియన్ వైమానిక దళం, దక్షిణాఫ్రికా వైమానిక దళం మరియు అరబ్ లెజియన్ వైమానిక దళం (జోర్డాన్) కు పంపిణీ చేశారు. AOP.6 యొక్క ద్వంద్వ-నియంత్రణ శిక్షణ వెర్షన్ ఉ"&amp;"త్పత్తి చేయబడింది, 77 ఆస్టర్ T.7 (ఆస్టర్ మోడల్ Q) గా పనిచేస్తోంది. ఇవి AOP స్క్వాడ్రన్లలో AOP.6 తో కలిసి ప్రయాణించాయి. 1955 లో, 1956 కామన్వెల్త్ ట్రాన్స్-ఆంటార్కిటిక్ యాత్రలో రెండు టి .7 విమానాలు సవరించబడ్డాయి, దీనిని ఆస్టర్ అంటార్కిటిక్ (ఆస్టర్ మోడల్ సి "&amp;"4) గా నియమించారు. ఈ విమానం అదనపు రేడియో పరికరాలు, పెద్ద తోక ఉపరితలాలు, అవసరమైన విధంగా ఫ్లోట్లు లేదా స్కిస్‌తో అమర్చగల సామర్థ్యం మరియు మంచు మరియు మంచుకు వ్యతిరేకంగా దృశ్యమానతను పెంచడానికి ప్రకాశవంతమైన పసుపు ముగింపు. ఈ విమానం క్రమంగా 1955 నుండి ఆస్టర్ AOP.9"&amp;" తో భర్తీ చేయబడింది మరియు మిగులు విమానాలను పౌర వాడకానికి మార్చారు, మొదట ఆస్టర్ 6A గా మరియు తరువాత బీగల్ A.61 టెర్రియర్ గా. మెక్‌డొనాల్డ్ ఎయిర్‌క్రాఫ్ట్ హ్యాండ్‌బుక్ నుండి డేటా [2] సాధారణ లక్షణాలు పనితీరు సంబంధిత అభివృద్ధి మీడియా ఆస్టర్ AOP.6 కు సంబంధించిన"&amp;" వికీమీడియా కామన్స్ వద్ద")</f>
        <v>ఆస్టర్ AOP.6 అనేది బ్రిటిష్ మిలిటరీ ఎయిర్ అబ్జర్వేషన్ విమానం, ఇది ఆస్టర్ ఎయిర్క్రాఫ్ట్ లిమిటెడ్ చేత ఉత్పత్తి చేయబడిన అనేక యుద్ధకాల టేలర్ క్రాఫ్ట్ ఆస్టర్ విమానాలను అప్పుడు సేవలో భర్తీ చేస్తుంది. ఆస్టర్ AOP.6 (ఆస్టర్ మోడల్ K) టేలర్ క్రాఫ్ట్ ఆస్టర్ V యొక్క వారసుడిగా రూపొందించబడింది, ఇది బలోపేతం చేసిన ఫ్యూజ్‌లేజ్, పెరిగిన ఆల్-అప్ బరువు మరియు 145 HP (108 kW) డి హవిలాండ్ జిప్సీ మేజర్ 7 ఇంజిన్‌ను కలిగి ఉంది. పొడవైన ల్యాండింగ్ గేర్ స్ట్రట్స్ (పెద్ద ప్రొపెల్లర్ కారణంగా) మరియు బాహ్యంగా తిరిగి రాలేని ఏరోఫాయిల్ ఫ్లాప్‌ల కారణంగా ఇది యుద్ధకాల ఆస్యాలకు భిన్నమైన రూపాన్ని కలిగి ఉంది. 1949 లో రాయల్ వైమానిక దళం కోసం 296 యొక్క ప్రారంభ ఉత్పత్తి పరుగు పూర్తయింది. రెండవ బ్యాచ్ 1952 నుండి మొత్తం 400 తో పంపిణీ చేయబడింది. రాయల్ ఎయిర్ ఫోర్స్ విమానం ఆదేశించిన కొన్ని విమానాలను బెల్జియన్ వైమానిక దళానికి మళ్లించారు (22) మరియు రాయల్ హాంకాంగ్ సహాయక వైమానిక దళం (2). కొత్త విమానాలను రాయల్ కెనడియన్ వైమానిక దళం, దక్షిణాఫ్రికా వైమానిక దళం మరియు అరబ్ లెజియన్ వైమానిక దళం (జోర్డాన్) కు పంపిణీ చేశారు. AOP.6 యొక్క ద్వంద్వ-నియంత్రణ శిక్షణ వెర్షన్ ఉత్పత్తి చేయబడింది, 77 ఆస్టర్ T.7 (ఆస్టర్ మోడల్ Q) గా పనిచేస్తోంది. ఇవి AOP స్క్వాడ్రన్లలో AOP.6 తో కలిసి ప్రయాణించాయి. 1955 లో, 1956 కామన్వెల్త్ ట్రాన్స్-ఆంటార్కిటిక్ యాత్రలో రెండు టి .7 విమానాలు సవరించబడ్డాయి, దీనిని ఆస్టర్ అంటార్కిటిక్ (ఆస్టర్ మోడల్ సి 4) గా నియమించారు. ఈ విమానం అదనపు రేడియో పరికరాలు, పెద్ద తోక ఉపరితలాలు, అవసరమైన విధంగా ఫ్లోట్లు లేదా స్కిస్‌తో అమర్చగల సామర్థ్యం మరియు మంచు మరియు మంచుకు వ్యతిరేకంగా దృశ్యమానతను పెంచడానికి ప్రకాశవంతమైన పసుపు ముగింపు. ఈ విమానం క్రమంగా 1955 నుండి ఆస్టర్ AOP.9 తో భర్తీ చేయబడింది మరియు మిగులు విమానాలను పౌర వాడకానికి మార్చారు, మొదట ఆస్టర్ 6A గా మరియు తరువాత బీగల్ A.61 టెర్రియర్ గా. మెక్‌డొనాల్డ్ ఎయిర్‌క్రాఫ్ట్ హ్యాండ్‌బుక్ నుండి డేటా [2] సాధారణ లక్షణాలు పనితీరు సంబంధిత అభివృద్ధి మీడియా ఆస్టర్ AOP.6 కు సంబంధించిన వికీమీడియా కామన్స్ వద్ద</v>
      </c>
      <c r="E151" s="1" t="s">
        <v>2900</v>
      </c>
      <c r="F151" s="1" t="str">
        <f>IFERROR(__xludf.DUMMYFUNCTION("GOOGLETRANSLATE(E:E, ""en"", ""te"")"),"పరిశీలన విమానం")</f>
        <v>పరిశీలన విమానం</v>
      </c>
      <c r="G151" s="1" t="s">
        <v>2603</v>
      </c>
      <c r="H151" s="1" t="str">
        <f>IFERROR(__xludf.DUMMYFUNCTION("GOOGLETRANSLATE(G:G, ""en"", ""te"")"),"ఆస్టర్ ఎయిర్క్రాఫ్ట్ లిమిటెడ్")</f>
        <v>ఆస్టర్ ఎయిర్క్రాఫ్ట్ లిమిటెడ్</v>
      </c>
      <c r="I151" s="1" t="s">
        <v>2604</v>
      </c>
      <c r="N151" s="1">
        <v>1945.0</v>
      </c>
      <c r="O151" s="1" t="s">
        <v>2901</v>
      </c>
      <c r="P151" s="1" t="s">
        <v>2902</v>
      </c>
      <c r="Q151" s="1">
        <v>2.0</v>
      </c>
      <c r="R151" s="1" t="s">
        <v>2903</v>
      </c>
      <c r="S151" s="1" t="s">
        <v>752</v>
      </c>
      <c r="T151" s="1" t="s">
        <v>2904</v>
      </c>
      <c r="U151" s="1" t="s">
        <v>2905</v>
      </c>
      <c r="V151" s="1" t="s">
        <v>2906</v>
      </c>
      <c r="X151" s="1" t="s">
        <v>2907</v>
      </c>
      <c r="Y151" s="1" t="s">
        <v>2908</v>
      </c>
      <c r="Z151" s="1" t="s">
        <v>2909</v>
      </c>
      <c r="AA151" s="1" t="s">
        <v>2910</v>
      </c>
      <c r="AB151" s="1" t="s">
        <v>2911</v>
      </c>
      <c r="AF151" s="1" t="s">
        <v>2912</v>
      </c>
      <c r="AG151" s="1" t="s">
        <v>2913</v>
      </c>
      <c r="AJ151" s="1" t="s">
        <v>2914</v>
      </c>
      <c r="AK151" s="1" t="s">
        <v>1259</v>
      </c>
      <c r="AL151" s="1" t="s">
        <v>2915</v>
      </c>
      <c r="AS151" s="1" t="s">
        <v>2916</v>
      </c>
      <c r="AV151" s="1" t="s">
        <v>2917</v>
      </c>
      <c r="AW151" s="1" t="s">
        <v>2918</v>
      </c>
      <c r="BB151" s="1" t="s">
        <v>2919</v>
      </c>
      <c r="BF151" s="1" t="s">
        <v>2920</v>
      </c>
      <c r="BV151" s="1" t="s">
        <v>2921</v>
      </c>
      <c r="BZ151" s="1" t="s">
        <v>2922</v>
      </c>
      <c r="DH151" s="1" t="s">
        <v>2923</v>
      </c>
    </row>
    <row r="152">
      <c r="A152" s="1" t="s">
        <v>2924</v>
      </c>
      <c r="B152" s="1" t="str">
        <f>IFERROR(__xludf.DUMMYFUNCTION("GOOGLETRANSLATE(A:A, ""en"", ""te"")"),"వేగం SE")</f>
        <v>వేగం SE</v>
      </c>
      <c r="C152" s="1" t="s">
        <v>2925</v>
      </c>
      <c r="D152" s="1" t="str">
        <f>IFERROR(__xludf.DUMMYFUNCTION("GOOGLETRANSLATE(C:C, ""en"", ""te"")"),"వేగం మోడల్ 173 SE (ప్రామాణిక ఎలైట్) అనేది వేగం విమానాల నుండి ఎంట్రీ లెవల్ కానార్డ్ పషర్ విమానం. [1] [2] [3] నాలుగు సీటులు, వెనుక ఇంజిన్ విమానం 160 హెచ్‌పి (120 కిలోవాట్ల) లైమింగ్ IO-320 లేదా 200 హెచ్‌పి (150 కిలోవాట్ [6] సాధారణ లక్షణాల పనితీరు నుండి డేటా")</f>
        <v>వేగం మోడల్ 173 SE (ప్రామాణిక ఎలైట్) అనేది వేగం విమానాల నుండి ఎంట్రీ లెవల్ కానార్డ్ పషర్ విమానం. [1] [2] [3] నాలుగు సీటులు, వెనుక ఇంజిన్ విమానం 160 హెచ్‌పి (120 కిలోవాట్ల) లైమింగ్ IO-320 లేదా 200 హెచ్‌పి (150 కిలోవాట్ [6] సాధారణ లక్షణాల పనితీరు నుండి డేటా</v>
      </c>
      <c r="E152" s="1" t="s">
        <v>1951</v>
      </c>
      <c r="F152" s="1" t="str">
        <f>IFERROR(__xludf.DUMMYFUNCTION("GOOGLETRANSLATE(E:E, ""en"", ""te"")"),"హోమ్‌బిల్ట్ విమానం")</f>
        <v>హోమ్‌బిల్ట్ విమానం</v>
      </c>
      <c r="G152" s="1" t="s">
        <v>2926</v>
      </c>
      <c r="H152" s="1" t="str">
        <f>IFERROR(__xludf.DUMMYFUNCTION("GOOGLETRANSLATE(G:G, ""en"", ""te"")"),"వేగం విమానం")</f>
        <v>వేగం విమానం</v>
      </c>
      <c r="I152" s="1" t="s">
        <v>2927</v>
      </c>
      <c r="J152" s="1" t="s">
        <v>2928</v>
      </c>
      <c r="K152" s="1" t="str">
        <f>IFERROR(__xludf.DUMMYFUNCTION("GOOGLETRANSLATE(J:J, ""en"", ""te"")"),"డువాన్ స్వింగ్")</f>
        <v>డువాన్ స్వింగ్</v>
      </c>
      <c r="N152" s="1">
        <v>1995.0</v>
      </c>
      <c r="P152" s="1" t="s">
        <v>1004</v>
      </c>
      <c r="Q152" s="6">
        <v>44563.0</v>
      </c>
      <c r="R152" s="1" t="s">
        <v>2929</v>
      </c>
      <c r="S152" s="1" t="s">
        <v>2930</v>
      </c>
      <c r="T152" s="1" t="s">
        <v>2931</v>
      </c>
      <c r="V152" s="1" t="s">
        <v>2932</v>
      </c>
      <c r="W152" s="1" t="s">
        <v>2933</v>
      </c>
      <c r="X152" s="1" t="s">
        <v>2934</v>
      </c>
      <c r="Z152" s="1" t="s">
        <v>2935</v>
      </c>
      <c r="AA152" s="1" t="s">
        <v>2936</v>
      </c>
      <c r="AB152" s="1" t="s">
        <v>2937</v>
      </c>
      <c r="AL152" s="1" t="s">
        <v>2653</v>
      </c>
      <c r="AN152" s="1" t="s">
        <v>397</v>
      </c>
      <c r="AS152" s="1" t="s">
        <v>2938</v>
      </c>
      <c r="AY152" s="1" t="s">
        <v>2939</v>
      </c>
      <c r="BB152" s="1" t="s">
        <v>2940</v>
      </c>
      <c r="BF152" s="1" t="s">
        <v>2941</v>
      </c>
      <c r="BS152" s="1" t="s">
        <v>1960</v>
      </c>
      <c r="BT152" s="2" t="s">
        <v>767</v>
      </c>
      <c r="BZ152" s="1" t="s">
        <v>2942</v>
      </c>
      <c r="CB152" s="1" t="s">
        <v>2943</v>
      </c>
      <c r="CF152" s="1" t="s">
        <v>2944</v>
      </c>
      <c r="CH152" s="1" t="s">
        <v>2945</v>
      </c>
      <c r="DH152" s="1" t="s">
        <v>2946</v>
      </c>
    </row>
    <row r="153">
      <c r="A153" s="1" t="s">
        <v>2947</v>
      </c>
      <c r="B153" s="1" t="str">
        <f>IFERROR(__xludf.DUMMYFUNCTION("GOOGLETRANSLATE(A:A, ""en"", ""te"")"),"వేగం xl")</f>
        <v>వేగం xl</v>
      </c>
      <c r="C153" s="1" t="s">
        <v>2948</v>
      </c>
      <c r="D153" s="1" t="str">
        <f>IFERROR(__xludf.DUMMYFUNCTION("GOOGLETRANSLATE(C:C, ""en"", ""te"")"),"వేగం XL (XL: ఎక్స్‌ట్రా లార్జ్) అనేది ఒక అమెరికన్ te త్సాహిక-నిర్మిత విమానం, ఇది వేగం, ఇంక్ చేత ఉత్పత్తి చేయబడింది. ఇది వారి వేగం సే కానార్డ్ పషర్ డిజైన్ యొక్క విస్తరించిన వెర్షన్. [1] [2] వేగం XL 12 లో (310 మిమీ) పొడవు ఉంటుంది మరియు SE కంటే 20 అంగుళాలు ("&amp;"510 mm) ఎక్కువ వ్యవధిలో ఉన్నాయి. [3] ప్రామాణిక XL క్రూజింగ్ పరిధి 875 నాటికల్ మైళ్ళు (1,620 కిమీ; 1,007 మైళ్ళు) మరియు 75% పవర్ క్రూజింగ్ స్పీడ్ ఆఫ్ 185 నాట్ల (213 mph; 343 కిమీ/గం) గాలి వేగం. [2] [4] [5] XL స్థిర గేర్ (FG) మరియు ముడుచుకునే గేర్ (RG) ఫారమ్"&amp;"‌లో లభిస్తుంది మరియు ముగ్గురు లేదా నలుగురు ప్రయాణీకులతో పాటు పైలట్‌ను కలిగి ఉంటుంది. ఐదు సీట్ల సంస్కరణలు, XL-5 మరియు TXL-RG-5, ప్రత్యామ్నాయ ప్రత్యేక జత సీట్ల కంటే మూడు కోసం వెనుక బెంచ్ సీటును కలిగి ఉన్నాయి. [1] [2] [5] [6] అన్ని మోడళ్లకు తయారీదారు నుండి క"&amp;"ిట్‌లుగా లభించే ఇంజన్లు 180 నుండి 200 హెచ్‌పి (134 నుండి 149 కిలోవాట్) యొక్క లైమింగ్ IO-360, 260 నుండి 300 హెచ్‌పి (194 నుండి 224 కిలోవాట్) యొక్క IO-540, 310 యొక్క ఖండాంతర IO-550 350 HP (231 నుండి 261 kW) మరియు 205 యొక్క ఫ్రాంక్లిన్ 6A350C1 నుండి 235 HP ("&amp;"153 నుండి 175 kW). [1] [2] [7] బిల్డర్లు ఈ తయారీదారుల కిట్‌లను ఉపయోగించవచ్చు లేదా ఇలాంటి విద్యుత్ ఉత్పత్తి యొక్క అనేక ఇతర ఇంజిన్లను ఉపయోగించి వారి స్వంత ఇంజిన్ ఇన్‌స్టాలేషన్‌లను రూపొందించవచ్చు. ఇప్పుడు పనికిరాని రాకెట్ రేసింగ్ లీగ్ అత్యంత సవరించిన వేగం XL"&amp;" FG ఎయిర్ఫ్రేమ్ మరియు అర్మడిల్లో ఏరోస్పేస్ 2,500 పౌండ్ల థ్రస్ట్ లిక్విడ్ ఆక్సిజన్ (LOX) మరియు ఇథనాల్ రాకెట్ ఇంజిన్ దాని మార్క్-II ఎక్స్-రేసర్ మరియు మార్క్-III ఎక్స్-రేసర్ ప్రదర్శన వాహనాలు రెండింటిలోనూ ఉపయోగించుకుంది. మార్క్ -2 ప్రామాణిక స్థిర-గేర్ వేగం XL"&amp;" ఎయిర్‌ఫ్రేమ్‌ను ఉపయోగించింది, ఇది రాకెట్ ప్రొపల్షన్ కోసం సవరించబడింది. MARK-III ఎయిర్‌ఫ్రేమ్ తయారీ సమయంలో మరింత విస్తృతంగా అనుకూలీకరించబడింది, స్పష్టంగా రాకెట్ రేసింగ్ కోసం, పందిరి టాప్, సెంటర్ సీట్ మరియు కంట్రోల్ స్టిక్ మరియు ఇతర మెరుగుదలలతో, మార్క్ -2 "&amp;"కు జోడించిన రాకెట్ ప్రొపల్షన్‌తో పాటు. [9] జేన్ యొక్క అన్ని ప్రపంచ విమానాల నుండి డేటా 2013/14 [3] సాధారణ లక్షణాల పనితీరు")</f>
        <v>వేగం XL (XL: ఎక్స్‌ట్రా లార్జ్) అనేది ఒక అమెరికన్ te త్సాహిక-నిర్మిత విమానం, ఇది వేగం, ఇంక్ చేత ఉత్పత్తి చేయబడింది. ఇది వారి వేగం సే కానార్డ్ పషర్ డిజైన్ యొక్క విస్తరించిన వెర్షన్. [1] [2] వేగం XL 12 లో (310 మిమీ) పొడవు ఉంటుంది మరియు SE కంటే 20 అంగుళాలు (510 mm) ఎక్కువ వ్యవధిలో ఉన్నాయి. [3] ప్రామాణిక XL క్రూజింగ్ పరిధి 875 నాటికల్ మైళ్ళు (1,620 కిమీ; 1,007 మైళ్ళు) మరియు 75% పవర్ క్రూజింగ్ స్పీడ్ ఆఫ్ 185 నాట్ల (213 mph; 343 కిమీ/గం) గాలి వేగం. [2] [4] [5] XL స్థిర గేర్ (FG) మరియు ముడుచుకునే గేర్ (RG) ఫారమ్‌లో లభిస్తుంది మరియు ముగ్గురు లేదా నలుగురు ప్రయాణీకులతో పాటు పైలట్‌ను కలిగి ఉంటుంది. ఐదు సీట్ల సంస్కరణలు, XL-5 మరియు TXL-RG-5, ప్రత్యామ్నాయ ప్రత్యేక జత సీట్ల కంటే మూడు కోసం వెనుక బెంచ్ సీటును కలిగి ఉన్నాయి. [1] [2] [5] [6] అన్ని మోడళ్లకు తయారీదారు నుండి కిట్‌లుగా లభించే ఇంజన్లు 180 నుండి 200 హెచ్‌పి (134 నుండి 149 కిలోవాట్) యొక్క లైమింగ్ IO-360, 260 నుండి 300 హెచ్‌పి (194 నుండి 224 కిలోవాట్) యొక్క IO-540, 310 యొక్క ఖండాంతర IO-550 350 HP (231 నుండి 261 kW) మరియు 205 యొక్క ఫ్రాంక్లిన్ 6A350C1 నుండి 235 HP (153 నుండి 175 kW). [1] [2] [7] బిల్డర్లు ఈ తయారీదారుల కిట్‌లను ఉపయోగించవచ్చు లేదా ఇలాంటి విద్యుత్ ఉత్పత్తి యొక్క అనేక ఇతర ఇంజిన్లను ఉపయోగించి వారి స్వంత ఇంజిన్ ఇన్‌స్టాలేషన్‌లను రూపొందించవచ్చు. ఇప్పుడు పనికిరాని రాకెట్ రేసింగ్ లీగ్ అత్యంత సవరించిన వేగం XL FG ఎయిర్ఫ్రేమ్ మరియు అర్మడిల్లో ఏరోస్పేస్ 2,500 పౌండ్ల థ్రస్ట్ లిక్విడ్ ఆక్సిజన్ (LOX) మరియు ఇథనాల్ రాకెట్ ఇంజిన్ దాని మార్క్-II ఎక్స్-రేసర్ మరియు మార్క్-III ఎక్స్-రేసర్ ప్రదర్శన వాహనాలు రెండింటిలోనూ ఉపయోగించుకుంది. మార్క్ -2 ప్రామాణిక స్థిర-గేర్ వేగం XL ఎయిర్‌ఫ్రేమ్‌ను ఉపయోగించింది, ఇది రాకెట్ ప్రొపల్షన్ కోసం సవరించబడింది. MARK-III ఎయిర్‌ఫ్రేమ్ తయారీ సమయంలో మరింత విస్తృతంగా అనుకూలీకరించబడింది, స్పష్టంగా రాకెట్ రేసింగ్ కోసం, పందిరి టాప్, సెంటర్ సీట్ మరియు కంట్రోల్ స్టిక్ మరియు ఇతర మెరుగుదలలతో, మార్క్ -2 కు జోడించిన రాకెట్ ప్రొపల్షన్‌తో పాటు. [9] జేన్ యొక్క అన్ని ప్రపంచ విమానాల నుండి డేటా 2013/14 [3] సాధారణ లక్షణాల పనితీరు</v>
      </c>
      <c r="E153" s="1" t="s">
        <v>1951</v>
      </c>
      <c r="F153" s="1" t="str">
        <f>IFERROR(__xludf.DUMMYFUNCTION("GOOGLETRANSLATE(E:E, ""en"", ""te"")"),"హోమ్‌బిల్ట్ విమానం")</f>
        <v>హోమ్‌బిల్ట్ విమానం</v>
      </c>
      <c r="G153" s="1" t="s">
        <v>2949</v>
      </c>
      <c r="H153" s="1" t="str">
        <f>IFERROR(__xludf.DUMMYFUNCTION("GOOGLETRANSLATE(G:G, ""en"", ""te"")"),"వెలాసిటీ, ఇంక్.")</f>
        <v>వెలాసిటీ, ఇంక్.</v>
      </c>
      <c r="I153" s="1" t="s">
        <v>2950</v>
      </c>
      <c r="O153" s="1" t="s">
        <v>2951</v>
      </c>
      <c r="P153" s="1" t="s">
        <v>2952</v>
      </c>
      <c r="Q153" s="1" t="s">
        <v>980</v>
      </c>
      <c r="R153" s="1" t="s">
        <v>1953</v>
      </c>
      <c r="S153" s="1" t="s">
        <v>2953</v>
      </c>
      <c r="T153" s="1" t="s">
        <v>2954</v>
      </c>
      <c r="U153" s="1" t="s">
        <v>2955</v>
      </c>
      <c r="V153" s="1" t="s">
        <v>2956</v>
      </c>
      <c r="X153" s="1" t="s">
        <v>2957</v>
      </c>
      <c r="Z153" s="1" t="s">
        <v>2958</v>
      </c>
      <c r="AB153" s="1" t="s">
        <v>2959</v>
      </c>
      <c r="AJ153" s="1" t="s">
        <v>2960</v>
      </c>
      <c r="AK153" s="1" t="s">
        <v>2961</v>
      </c>
      <c r="AS153" s="1" t="s">
        <v>2962</v>
      </c>
      <c r="AY153" s="1" t="s">
        <v>2963</v>
      </c>
      <c r="BB153" s="1" t="s">
        <v>2964</v>
      </c>
      <c r="BD153" s="1" t="s">
        <v>2965</v>
      </c>
      <c r="BS153" s="1" t="s">
        <v>1960</v>
      </c>
      <c r="CB153" s="1" t="s">
        <v>2966</v>
      </c>
      <c r="CF153" s="1" t="s">
        <v>2196</v>
      </c>
      <c r="DP153" s="1" t="s">
        <v>2967</v>
      </c>
    </row>
    <row r="154">
      <c r="A154" s="1" t="s">
        <v>2968</v>
      </c>
      <c r="B154" s="1" t="str">
        <f>IFERROR(__xludf.DUMMYFUNCTION("GOOGLETRANSLATE(A:A, ""en"", ""te"")"),"వద్ద వెర్విల్లే స్పోర్ట్ ట్రైనర్")</f>
        <v>వద్ద వెర్విల్లే స్పోర్ట్ ట్రైనర్</v>
      </c>
      <c r="C154" s="1" t="s">
        <v>2969</v>
      </c>
      <c r="D154" s="1" t="str">
        <f>IFERROR(__xludf.DUMMYFUNCTION("GOOGLETRANSLATE(C:C, ""en"", ""te"")"),"వెర్వ్విల్లే స్పోర్ట్ ట్రైనర్ ఎట్ ఆల్ఫ్రెడ్ వి. వెర్విల్లే చేత రూపొందించిన రెండు-సీట్ల టెన్డం బైప్లేన్, ఇది YPT-10 ప్రాధమిక శిక్షకుడి పౌర సంస్కరణగా, సంపన్న ప్రైవేట్ యజమానికి విజ్ఞప్తి చేయడానికి ఉద్దేశించబడింది. [1] వైట్ ఎయిర్క్రాఫ్ట్ కంపెనీ 1939 లో హక్కుల"&amp;"ను కొనుగోలు చేసింది. [2] [3] క్రీడాకారుడు, ఇది కూడా తెలిసినట్లుగా, [4] [5] అద్భుతమైన విమాన లక్షణాలు మరియు మంచి స్థిరత్వాన్ని అందించాడు, కొంతవరకు దిగువ వింగ్ రూపకల్పన కారణంగా. తోలు ట్రిమ్, స్టార్టర్‌తో బ్యాటరీ మరియు నావిగేషన్ లైట్లతో, స్పోర్ట్ ట్రైనర్, 5,2"&amp;"50 కు అమ్ముడైంది. అక్కడ 10 మంది తయారు చేశారు. సీరియల్ నంబర్ వన్ యజమాని యూజీన్ ఫ్రాన్సిస్ మే. [6] ఒకటి 1930 లో NACA పరీక్ష కోసం నిర్మించబడింది మరియు దీనిని AT-4 గా నియమించారు. ఇది పాంటూన్ల కోసం అదనపు అమరికలతో విస్తృత ల్యాండింగ్ గేర్‌ను సవరించింది, ఇది ఉపయో"&amp;"గించబడి ఉండవచ్చు లేదా ఉండకపోవచ్చు. రంగులు నీలిరంగు ఫ్యూజ్‌లేజ్, వెండి రెక్కలు, పసుపు గీత. ప్రత్యేక పరికరాలు ఉన్నాయి: స్ట్రక్చరల్ బేరింగ్, స్టీల్ ఇంటర్‌ప్లేన్ స్ట్రట్‌లతో ఎడో పాంటూన్ ఫిట్టింగులు. [7] 31 జనవరి 1931 న, టెస్ట్ పైలట్ లౌ మీస్టర్ తిరిగి పొందలేని"&amp;" స్పిన్‌లోకి ప్రవేశించిన తరువాత ఈ విమానం నుండి బెయిల్ పొందాడు. బెయిల్ ఇచ్చిన తర్వాత తన పారాచూట్ పూర్తిగా మోహరించనప్పుడు అతను మరణించాడు. [8] పెన్సిల్వేనియాలోని విలియమ్స్పోర్ట్ యొక్క లైమింగ్ తయారీ సంస్థ కోసం 1931 లో ఒకటి సవరించబడింది. దీనిని ఎల్‌టి స్పోర్ట్"&amp;"స్ మాన్ గా నియమించారు. దీనికి 210 హెచ్‌పి లైమింగ్ R-680 తో అమర్చారు. పార్కర్ పెన్ కంపెనీ వ్యవస్థాపకుడు జార్జ్ సాఫోర్డ్ పార్కర్ కుమారుడు కెన్నెత్ పార్కర్ AT కలిగి ఉన్నారు. USAAC 4 YPT-10 లను కొనుగోలు చేసింది మరియు 5 వేర్వేరు ఇంజిన్ వెర్షన్లతో పరీక్షించబడిం"&amp;"ది, దీని ఫలితంగా YPT-10 త్రూ YPT-10D హోదా వచ్చింది. ఇది 165 హెచ్‌పి ఇంజిన్‌ను కలిగి ఉంది మరియు 120 ఎమ్‌పిహెచ్ వేగాన్ని ఉత్పత్తి చేయగలదు, ఇది ఆ యుగం యొక్క ఇతర విమానాల కంటే వేగంగా లేదు, కానీ సైన్యం యొక్క విమాన శిక్షణా ప్రయోజనాలకు సరిపోతుంది. సాధారణ లక్షణాల "&amp;"పనితీరు")</f>
        <v>వెర్వ్విల్లే స్పోర్ట్ ట్రైనర్ ఎట్ ఆల్ఫ్రెడ్ వి. వెర్విల్లే చేత రూపొందించిన రెండు-సీట్ల టెన్డం బైప్లేన్, ఇది YPT-10 ప్రాధమిక శిక్షకుడి పౌర సంస్కరణగా, సంపన్న ప్రైవేట్ యజమానికి విజ్ఞప్తి చేయడానికి ఉద్దేశించబడింది. [1] వైట్ ఎయిర్క్రాఫ్ట్ కంపెనీ 1939 లో హక్కులను కొనుగోలు చేసింది. [2] [3] క్రీడాకారుడు, ఇది కూడా తెలిసినట్లుగా, [4] [5] అద్భుతమైన విమాన లక్షణాలు మరియు మంచి స్థిరత్వాన్ని అందించాడు, కొంతవరకు దిగువ వింగ్ రూపకల్పన కారణంగా. తోలు ట్రిమ్, స్టార్టర్‌తో బ్యాటరీ మరియు నావిగేషన్ లైట్లతో, స్పోర్ట్ ట్రైనర్, 5,250 కు అమ్ముడైంది. అక్కడ 10 మంది తయారు చేశారు. సీరియల్ నంబర్ వన్ యజమాని యూజీన్ ఫ్రాన్సిస్ మే. [6] ఒకటి 1930 లో NACA పరీక్ష కోసం నిర్మించబడింది మరియు దీనిని AT-4 గా నియమించారు. ఇది పాంటూన్ల కోసం అదనపు అమరికలతో విస్తృత ల్యాండింగ్ గేర్‌ను సవరించింది, ఇది ఉపయోగించబడి ఉండవచ్చు లేదా ఉండకపోవచ్చు. రంగులు నీలిరంగు ఫ్యూజ్‌లేజ్, వెండి రెక్కలు, పసుపు గీత. ప్రత్యేక పరికరాలు ఉన్నాయి: స్ట్రక్చరల్ బేరింగ్, స్టీల్ ఇంటర్‌ప్లేన్ స్ట్రట్‌లతో ఎడో పాంటూన్ ఫిట్టింగులు. [7] 31 జనవరి 1931 న, టెస్ట్ పైలట్ లౌ మీస్టర్ తిరిగి పొందలేని స్పిన్‌లోకి ప్రవేశించిన తరువాత ఈ విమానం నుండి బెయిల్ పొందాడు. బెయిల్ ఇచ్చిన తర్వాత తన పారాచూట్ పూర్తిగా మోహరించనప్పుడు అతను మరణించాడు. [8] పెన్సిల్వేనియాలోని విలియమ్స్పోర్ట్ యొక్క లైమింగ్ తయారీ సంస్థ కోసం 1931 లో ఒకటి సవరించబడింది. దీనిని ఎల్‌టి స్పోర్ట్స్ మాన్ గా నియమించారు. దీనికి 210 హెచ్‌పి లైమింగ్ R-680 తో అమర్చారు. పార్కర్ పెన్ కంపెనీ వ్యవస్థాపకుడు జార్జ్ సాఫోర్డ్ పార్కర్ కుమారుడు కెన్నెత్ పార్కర్ AT కలిగి ఉన్నారు. USAAC 4 YPT-10 లను కొనుగోలు చేసింది మరియు 5 వేర్వేరు ఇంజిన్ వెర్షన్లతో పరీక్షించబడింది, దీని ఫలితంగా YPT-10 త్రూ YPT-10D హోదా వచ్చింది. ఇది 165 హెచ్‌పి ఇంజిన్‌ను కలిగి ఉంది మరియు 120 ఎమ్‌పిహెచ్ వేగాన్ని ఉత్పత్తి చేయగలదు, ఇది ఆ యుగం యొక్క ఇతర విమానాల కంటే వేగంగా లేదు, కానీ సైన్యం యొక్క విమాన శిక్షణా ప్రయోజనాలకు సరిపోతుంది. సాధారణ లక్షణాల పనితీరు</v>
      </c>
      <c r="E154" s="1" t="s">
        <v>2970</v>
      </c>
      <c r="F154" s="1" t="str">
        <f>IFERROR(__xludf.DUMMYFUNCTION("GOOGLETRANSLATE(E:E, ""en"", ""te"")"),"మిలిటరీ ట్రైనర్ &amp; సివిలియన్ లగ్జరీ విమానం")</f>
        <v>మిలిటరీ ట్రైనర్ &amp; సివిలియన్ లగ్జరీ విమానం</v>
      </c>
      <c r="G154" s="1" t="s">
        <v>2971</v>
      </c>
      <c r="H154" s="1" t="str">
        <f>IFERROR(__xludf.DUMMYFUNCTION("GOOGLETRANSLATE(G:G, ""en"", ""te"")"),"వెర్విల్లే ఎయిర్క్రాఫ్ట్ కంపెనీ")</f>
        <v>వెర్విల్లే ఎయిర్క్రాఫ్ట్ కంపెనీ</v>
      </c>
      <c r="I154" s="1" t="s">
        <v>2972</v>
      </c>
      <c r="J154" s="1" t="s">
        <v>2973</v>
      </c>
      <c r="K154" s="1" t="str">
        <f>IFERROR(__xludf.DUMMYFUNCTION("GOOGLETRANSLATE(J:J, ""en"", ""te"")"),"ఆల్ఫ్రెడ్ వి. వెర్విల్లే")</f>
        <v>ఆల్ఫ్రెడ్ వి. వెర్విల్లే</v>
      </c>
      <c r="L154" s="1" t="s">
        <v>2974</v>
      </c>
      <c r="M154" s="1">
        <v>1930.0</v>
      </c>
      <c r="O154" s="1" t="s">
        <v>2975</v>
      </c>
      <c r="R154" s="1" t="s">
        <v>2976</v>
      </c>
      <c r="S154" s="1" t="s">
        <v>2977</v>
      </c>
      <c r="T154" s="1" t="s">
        <v>2518</v>
      </c>
      <c r="V154" s="1" t="s">
        <v>2978</v>
      </c>
      <c r="W154" s="1" t="s">
        <v>2979</v>
      </c>
      <c r="X154" s="1" t="s">
        <v>2980</v>
      </c>
      <c r="Y154" s="1" t="s">
        <v>2337</v>
      </c>
      <c r="AB154" s="1" t="s">
        <v>2981</v>
      </c>
      <c r="AD154" s="1" t="s">
        <v>2982</v>
      </c>
      <c r="AE154" s="1" t="s">
        <v>2983</v>
      </c>
      <c r="AO154" s="1" t="s">
        <v>2984</v>
      </c>
      <c r="AY154" s="1">
        <v>2.0</v>
      </c>
    </row>
    <row r="155">
      <c r="A155" s="1" t="s">
        <v>2985</v>
      </c>
      <c r="B155" s="1" t="str">
        <f>IFERROR(__xludf.DUMMYFUNCTION("GOOGLETRANSLATE(A:A, ""en"", ""te"")"),"వోలుత")</f>
        <v>వోలుత</v>
      </c>
      <c r="C155" s="1" t="s">
        <v>2986</v>
      </c>
      <c r="D155" s="1" t="str">
        <f>IFERROR(__xludf.DUMMYFUNCTION("GOOGLETRANSLATE(C:C, ""en"", ""te"")"),"వాల్యూమ్ జెర్పా ఉల్మ్ పల్సర్ అనేది బార్సిలోనాకు చెందిన వాల్యూమ్ జెర్పా చేత ఉత్పత్తి చేయబడిన స్పానిష్ అల్ట్రాలైట్ విమానం. ఈ విమానం te త్సాహిక నిర్మాణానికి కిట్‌గా లేదా పూర్తి రెడీ-టు-ఫ్లై-ఎయిర్‌క్రాఫ్ట్‌గా సరఫరా చేయబడుతుంది. [1] [2] పల్సర్ సాంప్రదాయిక ల్యా"&amp;"ండింగ్ గేర్-అమర్చిన కోల్బ్ ఫైర్‌స్టార్ II యొక్క అభివృద్ధి మరియు ఇది ఫెడెరేషన్ ఏరోనటిక్ ఇంటర్నేషనల్ మైక్రోలైట్ నిబంధనలకు అనుగుణంగా రూపొందించబడింది. ఇది స్ట్రట్-బ్రేస్డ్ హై-వింగ్, రెండు-సీట్ల-సైడ్-సైడ్ కాన్ఫిగరేషన్ పరివేష్టిత లేదా ఓపెన్ కాక్‌పిట్, వీల్ ప్యా"&amp;"ంటుతో స్థిర ట్రైసైకిల్ ల్యాండింగ్ గేర్ మరియు ట్రాక్టర్ కాన్ఫిగరేషన్‌లో ఒకే ఇంజిన్ కలిగి ఉంది. [1] [2] ఈ విమానం బోల్ట్-కలిసి అల్యూమినియం గొట్టాల నుండి తయారవుతుంది, దాని ఎగిరే ఉపరితలాలు డోప్డ్ ఎయిర్క్రాఫ్ట్ ఫాబ్రిక్‌లో కప్పబడి ఉంటాయి. దీని 9.2 మీ (30.2 అడుగ"&amp;"ులు) స్పాన్ వింగ్ 14.75 మీ 2 (158.8 చదరపు అడుగులు) విస్తీర్ణంలో ఉంది మరియు భూమి రవాణా లేదా నిల్వను సులభతరం చేయడానికి మడత లక్షణాన్ని కలిగి ఉంటుంది. అందుబాటులో ఉన్న ప్రామాణిక ఇంజిన్ 64 HP (48 kW) రోటాక్స్ 582 టూ-స్ట్రోక్ పవర్‌ప్లాంట్. [1] [2] ప్రామాణిక సంస్"&amp;"కరణలో విండ్‌షీల్డ్ మాత్రమే ఉంది, కానీ పూర్తిగా పరివేష్టిత కాక్‌పిట్ ఫెయిరింగ్ అందుబాటులో ఉంది. [1] [2] బేయర్ల్ మరియు టాక్ నుండి డేటా [1] [2] సాధారణ లక్షణాల పనితీరు")</f>
        <v>వాల్యూమ్ జెర్పా ఉల్మ్ పల్సర్ అనేది బార్సిలోనాకు చెందిన వాల్యూమ్ జెర్పా చేత ఉత్పత్తి చేయబడిన స్పానిష్ అల్ట్రాలైట్ విమానం. ఈ విమానం te త్సాహిక నిర్మాణానికి కిట్‌గా లేదా పూర్తి రెడీ-టు-ఫ్లై-ఎయిర్‌క్రాఫ్ట్‌గా సరఫరా చేయబడుతుంది. [1] [2] పల్సర్ సాంప్రదాయిక ల్యాండింగ్ గేర్-అమర్చిన కోల్బ్ ఫైర్‌స్టార్ II యొక్క అభివృద్ధి మరియు ఇది ఫెడెరేషన్ ఏరోనటిక్ ఇంటర్నేషనల్ మైక్రోలైట్ నిబంధనలకు అనుగుణంగా రూపొందించబడింది. ఇది స్ట్రట్-బ్రేస్డ్ హై-వింగ్, రెండు-సీట్ల-సైడ్-సైడ్ కాన్ఫిగరేషన్ పరివేష్టిత లేదా ఓపెన్ కాక్‌పిట్, వీల్ ప్యాంటుతో స్థిర ట్రైసైకిల్ ల్యాండింగ్ గేర్ మరియు ట్రాక్టర్ కాన్ఫిగరేషన్‌లో ఒకే ఇంజిన్ కలిగి ఉంది. [1] [2] ఈ విమానం బోల్ట్-కలిసి అల్యూమినియం గొట్టాల నుండి తయారవుతుంది, దాని ఎగిరే ఉపరితలాలు డోప్డ్ ఎయిర్క్రాఫ్ట్ ఫాబ్రిక్‌లో కప్పబడి ఉంటాయి. దీని 9.2 మీ (30.2 అడుగులు) స్పాన్ వింగ్ 14.75 మీ 2 (158.8 చదరపు అడుగులు) విస్తీర్ణంలో ఉంది మరియు భూమి రవాణా లేదా నిల్వను సులభతరం చేయడానికి మడత లక్షణాన్ని కలిగి ఉంటుంది. అందుబాటులో ఉన్న ప్రామాణిక ఇంజిన్ 64 HP (48 kW) రోటాక్స్ 582 టూ-స్ట్రోక్ పవర్‌ప్లాంట్. [1] [2] ప్రామాణిక సంస్కరణలో విండ్‌షీల్డ్ మాత్రమే ఉంది, కానీ పూర్తిగా పరివేష్టిత కాక్‌పిట్ ఫెయిరింగ్ అందుబాటులో ఉంది. [1] [2] బేయర్ల్ మరియు టాక్ నుండి డేటా [1] [2] సాధారణ లక్షణాల పనితీరు</v>
      </c>
      <c r="E155" s="1" t="s">
        <v>1993</v>
      </c>
      <c r="F155" s="1" t="str">
        <f>IFERROR(__xludf.DUMMYFUNCTION("GOOGLETRANSLATE(E:E, ""en"", ""te"")"),"అల్ట్రాలైట్ విమానం")</f>
        <v>అల్ట్రాలైట్ విమానం</v>
      </c>
      <c r="G155" s="1" t="s">
        <v>2987</v>
      </c>
      <c r="H155" s="1" t="str">
        <f>IFERROR(__xludf.DUMMYFUNCTION("GOOGLETRANSLATE(G:G, ""en"", ""te"")"),"వాల్యూమ్ జెర్పా")</f>
        <v>వాల్యూమ్ జెర్పా</v>
      </c>
      <c r="I155" s="1" t="s">
        <v>2988</v>
      </c>
      <c r="Q155" s="1" t="s">
        <v>217</v>
      </c>
      <c r="S155" s="1" t="s">
        <v>1723</v>
      </c>
      <c r="U155" s="1" t="s">
        <v>2989</v>
      </c>
      <c r="V155" s="1" t="s">
        <v>2990</v>
      </c>
      <c r="W155" s="1" t="s">
        <v>2001</v>
      </c>
      <c r="X155" s="1" t="s">
        <v>2991</v>
      </c>
      <c r="Y155" s="1" t="s">
        <v>2992</v>
      </c>
      <c r="AC155" s="1" t="s">
        <v>2993</v>
      </c>
      <c r="AF155" s="1" t="s">
        <v>2994</v>
      </c>
      <c r="AG155" s="1" t="s">
        <v>2995</v>
      </c>
      <c r="AL155" s="1" t="s">
        <v>2232</v>
      </c>
      <c r="AN155" s="1" t="s">
        <v>2996</v>
      </c>
      <c r="AS155" s="1" t="s">
        <v>2997</v>
      </c>
      <c r="AY155" s="1" t="s">
        <v>764</v>
      </c>
      <c r="BB155" s="1" t="s">
        <v>2998</v>
      </c>
      <c r="BF155" s="1" t="s">
        <v>2999</v>
      </c>
      <c r="BS155" s="1" t="s">
        <v>2012</v>
      </c>
      <c r="BT155" s="2" t="s">
        <v>3000</v>
      </c>
      <c r="CF155" s="1" t="s">
        <v>3001</v>
      </c>
    </row>
    <row r="156">
      <c r="A156" s="1" t="s">
        <v>3002</v>
      </c>
      <c r="B156" s="1" t="str">
        <f>IFERROR(__xludf.DUMMYFUNCTION("GOOGLETRANSLATE(A:A, ""en"", ""te"")"),"వోర్టెక్ జి -1")</f>
        <v>వోర్టెక్ జి -1</v>
      </c>
      <c r="C156" s="1" t="s">
        <v>3003</v>
      </c>
      <c r="D156" s="1" t="str">
        <f>IFERROR(__xludf.DUMMYFUNCTION("GOOGLETRANSLATE(C:C, ""en"", ""te"")"),"కాంప్‌కాప్ జి -1 అని కూడా పిలువబడే వోర్టెక్ జి -1, 1970 లలో రూపొందించబడిన ఒక అమెరికన్ హెలికాప్టర్. Te త్సాహిక నిర్మాణం కోసం ప్రణాళికలు మొదట కాంప్‌కాప్ చేత సరఫరా చేయబడ్డాయి మరియు నేడు వోర్టెక్ చేత అందించబడ్డాయి. [1] [2] [3] యుఎస్ ఫార్ 103 అల్ట్రాలైట్ వాహనా"&amp;"ల నియమాలను అవలంబించడానికి చాలా కాలం ముందు ఈ విమానం రూపొందించబడింది, వీటిలో వర్గం యొక్క గరిష్ట ఖాళీ బరువు 254 ఎల్బి (115 కిలోలు), అయితే వాటికి అనుగుణంగా ఉంటుంది. ఈ విమానం ప్రామాణిక ఖాళీ బరువు 150 పౌండ్లు (68 కిలోలు) మరియు ప్రణాళికల సరఫరాదారు ""ప్రపంచంలోని "&amp;"అతిచిన్న హోమ్‌బిల్ట్ హెలికాప్టర్"" గా బిల్ చేయబడింది. ఇది సింగిల్ మెయిన్ రోటర్ మరియు టెయిల్ రోటర్, విండ్‌షీల్డ్ లేని సింగిల్-సీట్ల ఓపెన్ కాక్‌పిట్, ప్రధాన చక్రాలు మరియు ముక్కు స్కిడ్‌తో ట్రైసైకిల్ ల్యాండింగ్ గేర్ మరియు ట్విన్ సిలిండర్, ఎయిర్-కూల్డ్, టూ-స్"&amp;"ట్రోక్, సింగిల్-ఇగ్నిషన్ 40 హెచ్‌పి (30 కెడబ్ల్యుడబ్ల్యు (30 కెడబ్ల్యుడబ్ల్యు (30 కెడబ్ల్యుడబ్ల్యు (30 కెడబ్ల్యు. ) రోటాక్స్ 447 ఎయిర్క్రాఫ్ట్ ఇంజిన్ లేదా కవాసాకి 440 స్నోమొబైల్ ఇంజిన్. 50 HP (37 kW) రోటాక్స్ 503 ను కూడా ఉపయోగించవచ్చు. [1] [2] [3] విమానం "&amp;"ఫ్యూజ్‌లేజ్ బోల్ట్-కలిసి అల్యూమినియం గొట్టాల నుండి తయారవుతుంది. దీని ప్రధాన రోటర్ 12 అడుగుల (3.7 మీ) వ్యాసం. ఇంధన సామర్థ్యం 5 యు.ఎస్. గ్యాలన్లు (19 ఎల్; 4.2 ఇంప్ గాల్). [1] [2] ప్రణాళికలు సరఫరాదారు ఈ హెచ్చరికను పేర్కొన్నాడు: వోర్టెక్ G-1 ప్రణాళికలను హోమ్‌"&amp;"బిల్ట్ హెలికాప్టర్లపై ఆసక్తి ఉన్నవారికి ఉత్సుకతతో అందిస్తుంది, ఎందుకంటే దాని చమత్కారమైన పరిమాణం మరియు సరళత; ఏదేమైనా, వోర్టెక్‌కు ఈ మోడల్ యొక్క రూపకల్పన లేదా విమానంతో ప్రత్యక్ష అనుభవం లేదు మరియు దీనిని నిరూపితమైన విమానంగా ఆమోదించదు మరియు ఆమోదించదు. ప్రజలు "&amp;"ఈ మోడల్‌ను నిర్మించి, ఎగురుతున్నట్లు నివేదించినప్పటికీ, ఆ ఎగిరే సంస్కరణలు చాలావరకు అసలు రూపకల్పన యొక్క వైవిధ్యాలు లేదా మెరుగుదలలు అని తెలుస్తుంది. [2] క్లిచ్, వోర్టెక్ మరియు కిట్‌ప్లాన్‌ల నుండి డేటా [1] [2] [3] సాధారణ లక్షణాల పనితీరు")</f>
        <v>కాంప్‌కాప్ జి -1 అని కూడా పిలువబడే వోర్టెక్ జి -1, 1970 లలో రూపొందించబడిన ఒక అమెరికన్ హెలికాప్టర్. Te త్సాహిక నిర్మాణం కోసం ప్రణాళికలు మొదట కాంప్‌కాప్ చేత సరఫరా చేయబడ్డాయి మరియు నేడు వోర్టెక్ చేత అందించబడ్డాయి. [1] [2] [3] యుఎస్ ఫార్ 103 అల్ట్రాలైట్ వాహనాల నియమాలను అవలంబించడానికి చాలా కాలం ముందు ఈ విమానం రూపొందించబడింది, వీటిలో వర్గం యొక్క గరిష్ట ఖాళీ బరువు 254 ఎల్బి (115 కిలోలు), అయితే వాటికి అనుగుణంగా ఉంటుంది. ఈ విమానం ప్రామాణిక ఖాళీ బరువు 150 పౌండ్లు (68 కిలోలు) మరియు ప్రణాళికల సరఫరాదారు "ప్రపంచంలోని అతిచిన్న హోమ్‌బిల్ట్ హెలికాప్టర్" గా బిల్ చేయబడింది. ఇది సింగిల్ మెయిన్ రోటర్ మరియు టెయిల్ రోటర్, విండ్‌షీల్డ్ లేని సింగిల్-సీట్ల ఓపెన్ కాక్‌పిట్, ప్రధాన చక్రాలు మరియు ముక్కు స్కిడ్‌తో ట్రైసైకిల్ ల్యాండింగ్ గేర్ మరియు ట్విన్ సిలిండర్, ఎయిర్-కూల్డ్, టూ-స్ట్రోక్, సింగిల్-ఇగ్నిషన్ 40 హెచ్‌పి (30 కెడబ్ల్యుడబ్ల్యు (30 కెడబ్ల్యుడబ్ల్యు (30 కెడబ్ల్యుడబ్ల్యు (30 కెడబ్ల్యు. ) రోటాక్స్ 447 ఎయిర్క్రాఫ్ట్ ఇంజిన్ లేదా కవాసాకి 440 స్నోమొబైల్ ఇంజిన్. 50 HP (37 kW) రోటాక్స్ 503 ను కూడా ఉపయోగించవచ్చు. [1] [2] [3] విమానం ఫ్యూజ్‌లేజ్ బోల్ట్-కలిసి అల్యూమినియం గొట్టాల నుండి తయారవుతుంది. దీని ప్రధాన రోటర్ 12 అడుగుల (3.7 మీ) వ్యాసం. ఇంధన సామర్థ్యం 5 యు.ఎస్. గ్యాలన్లు (19 ఎల్; 4.2 ఇంప్ గాల్). [1] [2] ప్రణాళికలు సరఫరాదారు ఈ హెచ్చరికను పేర్కొన్నాడు: వోర్టెక్ G-1 ప్రణాళికలను హోమ్‌బిల్ట్ హెలికాప్టర్లపై ఆసక్తి ఉన్నవారికి ఉత్సుకతతో అందిస్తుంది, ఎందుకంటే దాని చమత్కారమైన పరిమాణం మరియు సరళత; ఏదేమైనా, వోర్టెక్‌కు ఈ మోడల్ యొక్క రూపకల్పన లేదా విమానంతో ప్రత్యక్ష అనుభవం లేదు మరియు దీనిని నిరూపితమైన విమానంగా ఆమోదించదు మరియు ఆమోదించదు. ప్రజలు ఈ మోడల్‌ను నిర్మించి, ఎగురుతున్నట్లు నివేదించినప్పటికీ, ఆ ఎగిరే సంస్కరణలు చాలావరకు అసలు రూపకల్పన యొక్క వైవిధ్యాలు లేదా మెరుగుదలలు అని తెలుస్తుంది. [2] క్లిచ్, వోర్టెక్ మరియు కిట్‌ప్లాన్‌ల నుండి డేటా [1] [2] [3] సాధారణ లక్షణాల పనితీరు</v>
      </c>
      <c r="E156" s="1" t="s">
        <v>2322</v>
      </c>
      <c r="F156" s="1" t="str">
        <f>IFERROR(__xludf.DUMMYFUNCTION("GOOGLETRANSLATE(E:E, ""en"", ""te"")"),"హెలికాప్టర్")</f>
        <v>హెలికాప్టర్</v>
      </c>
      <c r="G156" s="1" t="s">
        <v>3004</v>
      </c>
      <c r="H156" s="1" t="str">
        <f>IFERROR(__xludf.DUMMYFUNCTION("GOOGLETRANSLATE(G:G, ""en"", ""te"")"),"Compcopvortech")</f>
        <v>Compcopvortech</v>
      </c>
      <c r="I156" s="2" t="s">
        <v>3005</v>
      </c>
      <c r="N156" s="1" t="s">
        <v>3006</v>
      </c>
      <c r="O156" s="1" t="s">
        <v>3007</v>
      </c>
      <c r="Q156" s="1" t="s">
        <v>217</v>
      </c>
      <c r="T156" s="1" t="s">
        <v>1206</v>
      </c>
      <c r="V156" s="1" t="s">
        <v>3008</v>
      </c>
      <c r="W156" s="1" t="s">
        <v>3009</v>
      </c>
      <c r="X156" s="1" t="s">
        <v>3010</v>
      </c>
      <c r="Y156" s="1" t="s">
        <v>1947</v>
      </c>
      <c r="Z156" s="1" t="s">
        <v>3011</v>
      </c>
      <c r="AA156" s="1" t="s">
        <v>2330</v>
      </c>
      <c r="AC156" s="1" t="s">
        <v>3012</v>
      </c>
      <c r="AL156" s="1" t="s">
        <v>3013</v>
      </c>
      <c r="AN156" s="1" t="s">
        <v>397</v>
      </c>
      <c r="AS156" s="1" t="s">
        <v>3014</v>
      </c>
      <c r="BB156" s="1" t="s">
        <v>3015</v>
      </c>
      <c r="BS156" s="2" t="s">
        <v>2336</v>
      </c>
      <c r="BT156" s="2" t="s">
        <v>767</v>
      </c>
      <c r="CD156" s="1" t="s">
        <v>3016</v>
      </c>
      <c r="CE156" s="1" t="s">
        <v>3017</v>
      </c>
      <c r="CT156" s="1" t="s">
        <v>3018</v>
      </c>
      <c r="DQ156" s="1" t="s">
        <v>3019</v>
      </c>
    </row>
    <row r="157">
      <c r="A157" s="1" t="s">
        <v>3020</v>
      </c>
      <c r="B157" s="1" t="str">
        <f>IFERROR(__xludf.DUMMYFUNCTION("GOOGLETRANSLATE(A:A, ""en"", ""te"")"),"వోట్ వి -141")</f>
        <v>వోట్ వి -141</v>
      </c>
      <c r="C157" s="1" t="s">
        <v>3021</v>
      </c>
      <c r="D157" s="1" t="str">
        <f>IFERROR(__xludf.DUMMYFUNCTION("GOOGLETRANSLATE(C:C, ""en"", ""te"")"),"వోట్ V-141 (ఇది తరువాత సవరణ తర్వాత V-143 ను పున es రూపకల్పన చేసింది) 1930 లలో ఒక ప్రోటోటైప్ అమెరికన్ సింగిల్-సీట్ ఫైటర్ విమానం. ఇది విజయవంతం కాని నార్త్రోప్ 3-ఎ డిజైన్ యొక్క అభివృద్ధి, కానీ అమెరికా ఆర్మీ ఎయిర్ కార్ప్స్ చేత తిరస్కరించబడినది. ఏకైక ప్రోటోటైప"&amp;"్ 1937 లో జపనీస్ సైన్యానికి విక్రయించబడింది, కాని ఈ రకాన్ని అనుసరించలేదు, ఈ రకం ఇప్పటికే ఉన్న జపనీస్ యోధుల కంటే హీనంగా ఉందని రుజువు చేసింది. 1935 లో, నార్త్రోప్ సింగిల్-సీట్ ఫైటర్ కోసం అమెరికా ఆర్మీ ఎయిర్ కార్ప్స్ (యుఎస్ఎఎసి) అవసరాన్ని తీర్చడానికి, ముడుచు"&amp;"కునే అండర్ క్యారేజీతో సింగిల్-ఇంజిన్, సింగిల్-సీట్ల మోనోప్లేన్ నార్త్రోప్ 3 ఎ నుండి ఎగిరింది. ఇది నార్త్రోప్ యొక్క XFT ప్రోటోటైప్ క్యారియర్ ఫైటర్ యొక్క అభివృద్ధి, మరియు XFT యొక్క అస్థిరత మరియు స్పిన్‌లలోకి ప్రవేశించే ధోరణిని పంచుకుంది. 30 జూలై 1935 న పసిఫ"&amp;"ిక్ మీదుగా ఒక పరీక్ష విమానంలో ఏకైక నార్త్రోప్ 3 ఎ ప్రోటోటైప్ అదృశ్యమైంది, మరియు నార్త్రోప్ 3A యొక్క మరింత అభివృద్ధిని వదిలివేయాలని నిర్ణయించుకుంది. [1] [2] కొత్త ఫైటర్ కోసం ఎయిర్ కార్ప్స్ యొక్క అవసరం ఇంకా అత్యుత్తమంగా ఉంది, తుది మూల్యాంకనం చాలాసార్లు ఆలస్"&amp;"యం కావడంతో. [3] తన ఇంజనీర్ల హెచ్చరికలు ఉన్నప్పటికీ, వోట్ అధ్యక్షుడు యూజీన్ రైట్, ఎయిర్ కార్ప్స్ నుండి ఆర్డర్లు గెలవాలనే ఆశతో నార్త్రోప్ నుండి 3A ప్రాజెక్ట్ను కొనుగోలు చేయాలని నిర్ణయించుకున్నాడు, ఈ కొనుగోలు 1936 ప్రారంభంలో అంగీకరించబడింది. [2] [4] వాట్ యొక"&amp;"్క డిజైన్ బృందానికి ఎయిర్ కార్ప్స్ పోటీలో పోటీ పడాలంటే కొత్త ఫైటర్‌లో పనిచేయడానికి తక్కువ సమయం ఉంది, మరియు నార్త్రోప్ నుండి కొనుగోలు చేసిన డిజైన్‌లో చేసిన మార్పులు చాలా తక్కువగా ఉన్నాయి, నిర్వహణ సమస్యలను పరిష్కరించడానికి విస్తరించిన చుక్కాని అమర్చారు XFT "&amp;"మరియు 3A లలో, అండర్ క్యారేజ్ మరియు ఇంజిన్ కౌలింగ్ కూడా సవరించబడ్డాయి. [5] ఈ రూపంలో, ప్రోటోటైప్ ఫైటర్, తయారీదారు వోట్ వి -141 ను నియమించారు, 29 మార్చి 1936 న తొలి ఫ్లైట్ చేసింది. [2] 3A మాదిరిగా, V-141 తక్కువ-వింగ్ మోనోప్లేన్, ముడుచుకునే టెయిల్‌వీల్ అండర్ "&amp;"క్యారేజ్ మరియు పరివేష్టిత కాక్‌పిట్. ఇది 750 హెచ్‌పి (560 కిలోవాట్) ప్రాట్ &amp; విట్నీ ట్విన్ కందిరీగ జూనియర్ రేడియల్ ఇంజిన్, 3 ఎ శక్తినిచ్చే ఇంజిన్ యొక్క కొంచెం శక్తివంతమైన వెర్షన్. [6] [7] పోటీ బిడ్లను ఏప్రిల్ 1936 లో ఎయిర్ కార్ప్స్ అంచనా వేసింది. 25 విమాన"&amp;"ాల (ఇంజన్లు మరియు ప్రభుత్వం అందించిన పరికరాలను మినహాయించి) బ్యాచ్ కోసం V-141 లను, 34,148 యూనిట్ ధర వద్ద విక్రయించడానికి వోట్ ఇచ్చింది, 200 విమాన బ్యాచ్ కోసం, 16,041 కు తగ్గింది. . V-141 లో ఇప్పటికీ పేలవమైన నిర్వహణ ఉందని మరియు స్పిన్నింగ్‌కు గురయ్యే అవకాశం"&amp;" ఉందని పరీక్షలో తేలింది, మరియు తోక అల్లాడుతో కూడా బాధపడ్డాడు, ఇది వోట్ డిజైన్ తిరస్కరించబడటానికి దారితీసింది. పోటీ యొక్క ప్రాధమిక విజేత సెవర్స్కీ, 77 పి -35 లు ఆదేశించబడ్డాయి. [8] వోట్ అప్పుడు తన ఫైటర్‌ను ఎగుమతి కోసం అందించాలని నిర్ణయించుకుంది, దానిని పెద"&amp;"్ద తోక ఉపరితలాలతో సవరించడం మరియు దాని పేరు V-143 గా పేరు మార్చడం. ఇది వాడుకలో లేని డ్యూయిటిన్ d.21 లకు బదులుగా అర్జెంటీనాకు అందించబడింది. అర్జెంటీనాలో ఇది పరీక్షించబడినప్పుడు, కర్టిస్-రైట్ ప్రతినిధులు, కర్టిస్ 75 ను విక్రయించడానికి ఆసక్తిగా ఉన్నారు, వోట్ "&amp;"తోకలో యాంటీ-స్పిన్ పారాచూట్‌తో అమర్చబడిందని ఎత్తి చూపారు. యాంటీ-స్పిన్ పారాచూట్ లేకుండా స్పిన్ లక్షణాలను ప్రదర్శించాలని అర్జెంటీనా కోరినప్పుడు, వోట్ నిరాకరించబడింది, మరియు కర్టిస్ 75 ను అర్జెంటీనా చేత ఎంపిక చేశారు. [2] [7] [9] టర్కీ, నార్వే మరియు యుగోస్లే"&amp;"వియా నుండి మరింత తిరస్కరణలు అనుసరించాయి. [5] ఇది మే 1937 లో, విమానాన్ని మళ్లీ పునర్నిర్మించే పోరాటాన్ని ఒక్కసారిగా పునర్నిర్మించే ప్రయత్నంలో, ఇది చాలా వెనుక ఫ్యూజ్‌లేజ్ మరియు కొత్త పొడవైన తోకతో, వోట్ SB2U ను పోలి ఉంటుంది. ఇంజిన్ స్థానంలో 825 HP (615 kW) R"&amp;"-1535-SB4G. [7] ఈ విధంగా సవరించబడింది, V-143 ను జూన్ 1937 లో USAAC మళ్ళీ పరీక్షించారు, కాని మళ్ళీ తిరస్కరించబడింది. V-143 ప్రోటోటైప్‌ను చివరకు జపాన్ జూలై 1937 లో 5,000 175,000 కు కొనుగోలు చేసింది. [2] దీనిని జపనీస్ నావికాదళం నేవీ ప్రయోగాత్మక ఫైటర్ రకం V ("&amp;"షార్ట్ హోదా AXV1) గా పరీక్షించింది, కానీ ఇప్పటికే ఉన్న జపనీస్ యోధుల కంటే హీనమైనదని కనుగొనబడింది. [10] [11] అమెరికన్ ఫైటర్ [10] నుండి డేటా సాధారణ లక్షణాలు పనితీరు ఆయుధాలు 2 హైఫనేటెడ్ వెనుకంజలో ఉన్న లేఖ (-j, -k, -l, -n లేదా -s) ద్వితీయ పాత్ర కోసం సవరించిన డ"&amp;"ిజైన్‌ను సూచిస్తుంది")</f>
        <v>వోట్ V-141 (ఇది తరువాత సవరణ తర్వాత V-143 ను పున es రూపకల్పన చేసింది) 1930 లలో ఒక ప్రోటోటైప్ అమెరికన్ సింగిల్-సీట్ ఫైటర్ విమానం. ఇది విజయవంతం కాని నార్త్రోప్ 3-ఎ డిజైన్ యొక్క అభివృద్ధి, కానీ అమెరికా ఆర్మీ ఎయిర్ కార్ప్స్ చేత తిరస్కరించబడినది. ఏకైక ప్రోటోటైప్ 1937 లో జపనీస్ సైన్యానికి విక్రయించబడింది, కాని ఈ రకాన్ని అనుసరించలేదు, ఈ రకం ఇప్పటికే ఉన్న జపనీస్ యోధుల కంటే హీనంగా ఉందని రుజువు చేసింది. 1935 లో, నార్త్రోప్ సింగిల్-సీట్ ఫైటర్ కోసం అమెరికా ఆర్మీ ఎయిర్ కార్ప్స్ (యుఎస్ఎఎసి) అవసరాన్ని తీర్చడానికి, ముడుచుకునే అండర్ క్యారేజీతో సింగిల్-ఇంజిన్, సింగిల్-సీట్ల మోనోప్లేన్ నార్త్రోప్ 3 ఎ నుండి ఎగిరింది. ఇది నార్త్రోప్ యొక్క XFT ప్రోటోటైప్ క్యారియర్ ఫైటర్ యొక్క అభివృద్ధి, మరియు XFT యొక్క అస్థిరత మరియు స్పిన్‌లలోకి ప్రవేశించే ధోరణిని పంచుకుంది. 30 జూలై 1935 న పసిఫిక్ మీదుగా ఒక పరీక్ష విమానంలో ఏకైక నార్త్రోప్ 3 ఎ ప్రోటోటైప్ అదృశ్యమైంది, మరియు నార్త్రోప్ 3A యొక్క మరింత అభివృద్ధిని వదిలివేయాలని నిర్ణయించుకుంది. [1] [2] కొత్త ఫైటర్ కోసం ఎయిర్ కార్ప్స్ యొక్క అవసరం ఇంకా అత్యుత్తమంగా ఉంది, తుది మూల్యాంకనం చాలాసార్లు ఆలస్యం కావడంతో. [3] తన ఇంజనీర్ల హెచ్చరికలు ఉన్నప్పటికీ, వోట్ అధ్యక్షుడు యూజీన్ రైట్, ఎయిర్ కార్ప్స్ నుండి ఆర్డర్లు గెలవాలనే ఆశతో నార్త్రోప్ నుండి 3A ప్రాజెక్ట్ను కొనుగోలు చేయాలని నిర్ణయించుకున్నాడు, ఈ కొనుగోలు 1936 ప్రారంభంలో అంగీకరించబడింది. [2] [4] వాట్ యొక్క డిజైన్ బృందానికి ఎయిర్ కార్ప్స్ పోటీలో పోటీ పడాలంటే కొత్త ఫైటర్‌లో పనిచేయడానికి తక్కువ సమయం ఉంది, మరియు నార్త్రోప్ నుండి కొనుగోలు చేసిన డిజైన్‌లో చేసిన మార్పులు చాలా తక్కువగా ఉన్నాయి, నిర్వహణ సమస్యలను పరిష్కరించడానికి విస్తరించిన చుక్కాని అమర్చారు XFT మరియు 3A లలో, అండర్ క్యారేజ్ మరియు ఇంజిన్ కౌలింగ్ కూడా సవరించబడ్డాయి. [5] ఈ రూపంలో, ప్రోటోటైప్ ఫైటర్, తయారీదారు వోట్ వి -141 ను నియమించారు, 29 మార్చి 1936 న తొలి ఫ్లైట్ చేసింది. [2] 3A మాదిరిగా, V-141 తక్కువ-వింగ్ మోనోప్లేన్, ముడుచుకునే టెయిల్‌వీల్ అండర్ క్యారేజ్ మరియు పరివేష్టిత కాక్‌పిట్. ఇది 750 హెచ్‌పి (560 కిలోవాట్) ప్రాట్ &amp; విట్నీ ట్విన్ కందిరీగ జూనియర్ రేడియల్ ఇంజిన్, 3 ఎ శక్తినిచ్చే ఇంజిన్ యొక్క కొంచెం శక్తివంతమైన వెర్షన్. [6] [7] పోటీ బిడ్లను ఏప్రిల్ 1936 లో ఎయిర్ కార్ప్స్ అంచనా వేసింది. 25 విమానాల (ఇంజన్లు మరియు ప్రభుత్వం అందించిన పరికరాలను మినహాయించి) బ్యాచ్ కోసం V-141 లను, 34,148 యూనిట్ ధర వద్ద విక్రయించడానికి వోట్ ఇచ్చింది, 200 విమాన బ్యాచ్ కోసం, 16,041 కు తగ్గింది. . V-141 లో ఇప్పటికీ పేలవమైన నిర్వహణ ఉందని మరియు స్పిన్నింగ్‌కు గురయ్యే అవకాశం ఉందని పరీక్షలో తేలింది, మరియు తోక అల్లాడుతో కూడా బాధపడ్డాడు, ఇది వోట్ డిజైన్ తిరస్కరించబడటానికి దారితీసింది. పోటీ యొక్క ప్రాధమిక విజేత సెవర్స్కీ, 77 పి -35 లు ఆదేశించబడ్డాయి. [8] వోట్ అప్పుడు తన ఫైటర్‌ను ఎగుమతి కోసం అందించాలని నిర్ణయించుకుంది, దానిని పెద్ద తోక ఉపరితలాలతో సవరించడం మరియు దాని పేరు V-143 గా పేరు మార్చడం. ఇది వాడుకలో లేని డ్యూయిటిన్ d.21 లకు బదులుగా అర్జెంటీనాకు అందించబడింది. అర్జెంటీనాలో ఇది పరీక్షించబడినప్పుడు, కర్టిస్-రైట్ ప్రతినిధులు, కర్టిస్ 75 ను విక్రయించడానికి ఆసక్తిగా ఉన్నారు, వోట్ తోకలో యాంటీ-స్పిన్ పారాచూట్‌తో అమర్చబడిందని ఎత్తి చూపారు. యాంటీ-స్పిన్ పారాచూట్ లేకుండా స్పిన్ లక్షణాలను ప్రదర్శించాలని అర్జెంటీనా కోరినప్పుడు, వోట్ నిరాకరించబడింది, మరియు కర్టిస్ 75 ను అర్జెంటీనా చేత ఎంపిక చేశారు. [2] [7] [9] టర్కీ, నార్వే మరియు యుగోస్లేవియా నుండి మరింత తిరస్కరణలు అనుసరించాయి. [5] ఇది మే 1937 లో, విమానాన్ని మళ్లీ పునర్నిర్మించే పోరాటాన్ని ఒక్కసారిగా పునర్నిర్మించే ప్రయత్నంలో, ఇది చాలా వెనుక ఫ్యూజ్‌లేజ్ మరియు కొత్త పొడవైన తోకతో, వోట్ SB2U ను పోలి ఉంటుంది. ఇంజిన్ స్థానంలో 825 HP (615 kW) R-1535-SB4G. [7] ఈ విధంగా సవరించబడింది, V-143 ను జూన్ 1937 లో USAAC మళ్ళీ పరీక్షించారు, కాని మళ్ళీ తిరస్కరించబడింది. V-143 ప్రోటోటైప్‌ను చివరకు జపాన్ జూలై 1937 లో 5,000 175,000 కు కొనుగోలు చేసింది. [2] దీనిని జపనీస్ నావికాదళం నేవీ ప్రయోగాత్మక ఫైటర్ రకం V (షార్ట్ హోదా AXV1) గా పరీక్షించింది, కానీ ఇప్పటికే ఉన్న జపనీస్ యోధుల కంటే హీనమైనదని కనుగొనబడింది. [10] [11] అమెరికన్ ఫైటర్ [10] నుండి డేటా సాధారణ లక్షణాలు పనితీరు ఆయుధాలు 2 హైఫనేటెడ్ వెనుకంజలో ఉన్న లేఖ (-j, -k, -l, -n లేదా -s) ద్వితీయ పాత్ర కోసం సవరించిన డిజైన్‌ను సూచిస్తుంది</v>
      </c>
      <c r="E157" s="1" t="s">
        <v>1685</v>
      </c>
      <c r="F157" s="1" t="str">
        <f>IFERROR(__xludf.DUMMYFUNCTION("GOOGLETRANSLATE(E:E, ""en"", ""te"")"),"ఫైటర్ విమానం")</f>
        <v>ఫైటర్ విమానం</v>
      </c>
      <c r="G157" s="1" t="s">
        <v>720</v>
      </c>
      <c r="H157" s="1" t="str">
        <f>IFERROR(__xludf.DUMMYFUNCTION("GOOGLETRANSLATE(G:G, ""en"", ""te"")"),"వోట్")</f>
        <v>వోట్</v>
      </c>
      <c r="I157" s="2" t="s">
        <v>721</v>
      </c>
      <c r="M157" s="4">
        <v>13238.0</v>
      </c>
      <c r="O157" s="1">
        <v>1.0</v>
      </c>
      <c r="Q157" s="1">
        <v>1.0</v>
      </c>
      <c r="R157" s="1" t="s">
        <v>3022</v>
      </c>
      <c r="S157" s="1" t="s">
        <v>3023</v>
      </c>
      <c r="T157" s="1" t="s">
        <v>3024</v>
      </c>
      <c r="U157" s="1" t="s">
        <v>3025</v>
      </c>
      <c r="V157" s="1" t="s">
        <v>3026</v>
      </c>
      <c r="W157" s="1" t="s">
        <v>3027</v>
      </c>
      <c r="X157" s="1" t="s">
        <v>3028</v>
      </c>
      <c r="Y157" s="1" t="s">
        <v>3029</v>
      </c>
      <c r="Z157" s="1" t="s">
        <v>3030</v>
      </c>
      <c r="AA157" s="1" t="s">
        <v>3031</v>
      </c>
      <c r="AB157" s="1" t="s">
        <v>3032</v>
      </c>
      <c r="AF157" s="1" t="s">
        <v>3033</v>
      </c>
      <c r="AG157" s="1" t="s">
        <v>3034</v>
      </c>
      <c r="AM157" s="1" t="s">
        <v>3035</v>
      </c>
      <c r="AN157" s="1" t="s">
        <v>397</v>
      </c>
      <c r="AP157" s="1" t="s">
        <v>3036</v>
      </c>
      <c r="AS157" s="1" t="s">
        <v>3037</v>
      </c>
      <c r="AT157" s="1" t="s">
        <v>3038</v>
      </c>
      <c r="BB157" s="1" t="s">
        <v>3039</v>
      </c>
    </row>
    <row r="158">
      <c r="A158" s="1" t="s">
        <v>3040</v>
      </c>
      <c r="B158" s="1" t="str">
        <f>IFERROR(__xludf.DUMMYFUNCTION("GOOGLETRANSLATE(A:A, ""en"", ""te"")"),"W.A.R. జపనీస్ జీరో")</f>
        <v>W.A.R. జపనీస్ జీరో</v>
      </c>
      <c r="C158" s="1" t="s">
        <v>3041</v>
      </c>
      <c r="D158" s="1" t="str">
        <f>IFERROR(__xludf.DUMMYFUNCTION("GOOGLETRANSLATE(C:C, ""en"", ""te"")"),"యుద్ధం. సున్నా అనేది మిత్సుబిషి A6M2 ఫైటర్ యొక్క సగం-స్థాయి హోమ్‌బిల్ట్ ప్రతిరూపం. [1] సాధారణ లక్షణాల పనితీరు 1980 ల విమానంలో ఈ వ్యాసం ఒక స్టబ్. వికీపీడియా విస్తరించడం ద్వారా మీరు సహాయపడవచ్చు.")</f>
        <v>యుద్ధం. సున్నా అనేది మిత్సుబిషి A6M2 ఫైటర్ యొక్క సగం-స్థాయి హోమ్‌బిల్ట్ ప్రతిరూపం. [1] సాధారణ లక్షణాల పనితీరు 1980 ల విమానంలో ఈ వ్యాసం ఒక స్టబ్. వికీపీడియా విస్తరించడం ద్వారా మీరు సహాయపడవచ్చు.</v>
      </c>
      <c r="E158" s="1" t="s">
        <v>1951</v>
      </c>
      <c r="F158" s="1" t="str">
        <f>IFERROR(__xludf.DUMMYFUNCTION("GOOGLETRANSLATE(E:E, ""en"", ""te"")"),"హోమ్‌బిల్ట్ విమానం")</f>
        <v>హోమ్‌బిల్ట్ విమానం</v>
      </c>
      <c r="G158" s="1" t="s">
        <v>3042</v>
      </c>
      <c r="H158" s="1" t="str">
        <f>IFERROR(__xludf.DUMMYFUNCTION("GOOGLETRANSLATE(G:G, ""en"", ""te"")"),"వార్ ఎయిర్క్రాఫ్ట్ రెప్లికాస్ ఇంటర్నేషనల్, ఇంక్.")</f>
        <v>వార్ ఎయిర్క్రాఫ్ట్ రెప్లికాస్ ఇంటర్నేషనల్, ఇంక్.</v>
      </c>
      <c r="I158" s="1" t="s">
        <v>3043</v>
      </c>
      <c r="Q158" s="1">
        <v>1.0</v>
      </c>
      <c r="V158" s="1" t="s">
        <v>1834</v>
      </c>
      <c r="W158" s="1" t="s">
        <v>2288</v>
      </c>
      <c r="X158" s="1" t="s">
        <v>3044</v>
      </c>
      <c r="Y158" s="1" t="s">
        <v>3045</v>
      </c>
      <c r="Z158" s="1" t="s">
        <v>3046</v>
      </c>
      <c r="AN158" s="1" t="s">
        <v>397</v>
      </c>
      <c r="AS158" s="1" t="s">
        <v>3047</v>
      </c>
      <c r="AY158" s="1">
        <v>1.0</v>
      </c>
      <c r="BF158" s="1" t="s">
        <v>3048</v>
      </c>
      <c r="BS158" s="1" t="s">
        <v>1960</v>
      </c>
      <c r="BT158" s="2" t="s">
        <v>767</v>
      </c>
      <c r="CF158" s="1" t="s">
        <v>3049</v>
      </c>
    </row>
    <row r="159">
      <c r="A159" s="1" t="s">
        <v>3050</v>
      </c>
      <c r="B159" s="1" t="str">
        <f>IFERROR(__xludf.DUMMYFUNCTION("GOOGLETRANSLATE(A:A, ""en"", ""te"")"),"W.A.R. పి -47 పిడుగు")</f>
        <v>W.A.R. పి -47 పిడుగు</v>
      </c>
      <c r="C159" s="1" t="s">
        <v>3051</v>
      </c>
      <c r="D159" s="1" t="str">
        <f>IFERROR(__xludf.DUMMYFUNCTION("GOOGLETRANSLATE(C:C, ""en"", ""te"")"),"యుద్ధం. పి -47 థండర్ బోల్ట్ అనేది పి -47 థండర్ బోల్ట్ ఫైటర్ యొక్క సగం స్కేల్ హోమ్‌బిల్ట్ ప్రతిరూపం, ఇది te త్సాహిక నిర్మాణం కోసం యుద్ధ విమాన ప్రతిరూపం ఇంటర్నేషనల్, ఇంక్ చేత కిట్‌గా ఉత్పత్తి చేయబడింది. [1] [2] [3] అన్ని యుద్ధ ప్రతిరూపాలు ఒక సాధారణ చెక్క ప్"&amp;"రాధమిక నిర్మాణాన్ని పంచుకుంటాయి. ద్వితీయ నురుగు మరియు ఫైబర్గ్లాస్ నిర్మాణం విమానాన్ని ప్రతిబింబిస్తున్న విమానానికి సరిపోయేలా విమానాన్ని ఆకృతి చేస్తుంది. [3] P-47 ఫ్యూజ్‌లేజ్‌పై యూని-డైరెక్షనల్ ఫైబర్‌గ్లాస్ లేఅప్‌ను మరియు ఎలిప్టికల్ రెక్కలపై ద్వి-దిశాత్మక "&amp;"లేఅప్‌ను ఉపయోగిస్తుంది. [4] ఒక బిజిటెడ్ మోకాప్‌ను మొదట 1976 లో EAA ఎయిర్‌షోలో ప్రదర్శించారు. [5] సాధారణ లక్షణాల పనితీరు")</f>
        <v>యుద్ధం. పి -47 థండర్ బోల్ట్ అనేది పి -47 థండర్ బోల్ట్ ఫైటర్ యొక్క సగం స్కేల్ హోమ్‌బిల్ట్ ప్రతిరూపం, ఇది te త్సాహిక నిర్మాణం కోసం యుద్ధ విమాన ప్రతిరూపం ఇంటర్నేషనల్, ఇంక్ చేత కిట్‌గా ఉత్పత్తి చేయబడింది. [1] [2] [3] అన్ని యుద్ధ ప్రతిరూపాలు ఒక సాధారణ చెక్క ప్రాధమిక నిర్మాణాన్ని పంచుకుంటాయి. ద్వితీయ నురుగు మరియు ఫైబర్గ్లాస్ నిర్మాణం విమానాన్ని ప్రతిబింబిస్తున్న విమానానికి సరిపోయేలా విమానాన్ని ఆకృతి చేస్తుంది. [3] P-47 ఫ్యూజ్‌లేజ్‌పై యూని-డైరెక్షనల్ ఫైబర్‌గ్లాస్ లేఅప్‌ను మరియు ఎలిప్టికల్ రెక్కలపై ద్వి-దిశాత్మక లేఅప్‌ను ఉపయోగిస్తుంది. [4] ఒక బిజిటెడ్ మోకాప్‌ను మొదట 1976 లో EAA ఎయిర్‌షోలో ప్రదర్శించారు. [5] సాధారణ లక్షణాల పనితీరు</v>
      </c>
      <c r="E159" s="1" t="s">
        <v>1951</v>
      </c>
      <c r="F159" s="1" t="str">
        <f>IFERROR(__xludf.DUMMYFUNCTION("GOOGLETRANSLATE(E:E, ""en"", ""te"")"),"హోమ్‌బిల్ట్ విమానం")</f>
        <v>హోమ్‌బిల్ట్ విమానం</v>
      </c>
      <c r="G159" s="1" t="s">
        <v>3042</v>
      </c>
      <c r="H159" s="1" t="str">
        <f>IFERROR(__xludf.DUMMYFUNCTION("GOOGLETRANSLATE(G:G, ""en"", ""te"")"),"వార్ ఎయిర్క్రాఫ్ట్ రెప్లికాస్ ఇంటర్నేషనల్, ఇంక్.")</f>
        <v>వార్ ఎయిర్క్రాఫ్ట్ రెప్లికాస్ ఇంటర్నేషనల్, ఇంక్.</v>
      </c>
      <c r="I159" s="1" t="s">
        <v>3043</v>
      </c>
      <c r="Q159" s="1">
        <v>1.0</v>
      </c>
      <c r="V159" s="1" t="s">
        <v>1834</v>
      </c>
      <c r="W159" s="1" t="s">
        <v>2288</v>
      </c>
      <c r="X159" s="1" t="s">
        <v>3052</v>
      </c>
      <c r="Y159" s="1" t="s">
        <v>3045</v>
      </c>
      <c r="Z159" s="1" t="s">
        <v>3046</v>
      </c>
      <c r="AN159" s="1" t="s">
        <v>397</v>
      </c>
      <c r="AS159" s="1" t="s">
        <v>3047</v>
      </c>
      <c r="AY159" s="1">
        <v>1.0</v>
      </c>
      <c r="BF159" s="1" t="s">
        <v>3048</v>
      </c>
      <c r="BS159" s="1" t="s">
        <v>1960</v>
      </c>
      <c r="BT159" s="2" t="s">
        <v>767</v>
      </c>
      <c r="CF159" s="1" t="s">
        <v>3049</v>
      </c>
    </row>
    <row r="160">
      <c r="A160" s="1" t="s">
        <v>3053</v>
      </c>
      <c r="B160" s="1" t="str">
        <f>IFERROR(__xludf.DUMMYFUNCTION("GOOGLETRANSLATE(A:A, ""en"", ""te"")"),"ఫోస్టర్ విక్నర్ వికో")</f>
        <v>ఫోస్టర్ విక్నర్ వికో</v>
      </c>
      <c r="C160" s="1" t="s">
        <v>3054</v>
      </c>
      <c r="D160" s="1" t="str">
        <f>IFERROR(__xludf.DUMMYFUNCTION("GOOGLETRANSLATE(C:C, ""en"", ""te"")"),"ఫోస్టర్ విక్నర్ విక్కో 1930 ల బ్రిటిష్ రెండు సీట్ల క్యాబిన్ మోనోప్లేన్, హాంప్‌షైర్‌లోని సౌతాంప్టన్ విమానాశ్రయంలో ఫోస్టర్ విక్నర్ ఎయిర్‌క్రాఫ్ట్ కంపెనీ లిమిటెడ్ నిర్మించబడింది. జాఫ్రీ విక్నర్ ఒక ఆస్ట్రేలియా విమాన డిజైనర్, అతను మే 1934 లో ఇంగ్లాండ్‌కు వెళ్ల"&amp;"ారు మరియు అతని భాగస్వాములతో తక్కువ ఖర్చుతో కూడిన రెండు-సీట్ల హై-వింగ్ మోనోప్లేన్‌ను నిర్మించడానికి ఫోస్టర్ విక్నర్ ఎయిర్‌క్రాఫ్ట్ కంపెనీ లిమిటెడ్‌ను ఏర్పాటు చేశారు. స్పెషలిస్ట్ ఏరో-ఇంజిన్‌కు బదులుగా ప్రామాణిక ఫోర్డ్ V8 వాహన ఇంజిన్‌ను అమర్చడం ద్వారా తక్కువ"&amp;" ఖర్చు సహాయపడింది. V.8 ను పోబ్జోయ్ రిడక్షన్ గేర్‌తో అమర్చారు మరియు దీనిని వికో ఎఫ్ పవర్ యూనిట్ అని పిలుస్తారు. ప్రోటోటైప్ విమానం బ్రోమ్లీ-బై-విల్లు వద్ద J.F. లస్టీ యొక్క ఫర్నిచర్ ఫ్యాక్టరీలో నిర్మించబడింది. పూర్తి చేసిన విమానం, వికో F.W.1 ను రోడ్ ద్వారా స"&amp;"్టేపుల్ఫోర్డ్ ఏరోడ్రోమ్, ఎసెక్స్ మరియు మొదట సెప్టెంబర్ 1936 లో ప్రయాణించారు. ఇంజిన్ యొక్క 450 పౌండ్లు (200 కిలోల) బరువు కారణంగా, విమానం సుదీర్ఘ టేకాఫ్ రన్ అవసరం ఆరోహణ రేటు. ఈ నమూనాను వికో F.W.2 గా మరింత శక్తివంతమైన కానీ చాలా తేలికైనది-227 పౌండ్లు (103 కిల"&amp;"ోలు)-ఎయిర్-కూల్డ్ సిరస్ మైనర్ I ఇంజిన్. దీని ఫలితంగా మొత్తం బరువు ఉపయోగకరంగా తగ్గింది, అయితే ధర £ 425 నుండి 50 650 కు పెరిగింది. రెండవ మరియు తరువాతి విమానాలు 1937 లో కంపెనీ మారిన తరువాత సౌతాంప్టన్ విమానాశ్రయంలో నిర్మించబడ్డాయి. రెండవ యంత్రం ప్రారంభంలో సిర"&amp;"స్ మేజర్ మోటారుతో శక్తిని పొందింది మరియు F.W.3 గా నియమించబడింది, కాని తరువాత డి హవిలాండ్ జిప్సీ మేజర్‌తో తిరిగి ఇంజిన్ చేయబడింది. ఎనిమిది యంత్రాలు తరువాత పూర్తి చేసిన ఈ ఇంజిన్‌ను వికో జి.ఎమ్ .1 అనే పేరు ప్రతిబింబిస్తాయి. రెండవ ప్రపంచ యుద్ధం ప్రారంభంలో ఆగి"&amp;"పోయింది మరియు ఒక ఎయిర్ఫ్రేమ్ అసంపూర్తిగా ఉంది. న్యూజిలాండ్‌కు ఎగుమతి చేసిన ఒక విమానం రాయల్ న్యూజిలాండ్ వైమానిక దళంతో యుద్ధకాల సేవలో ఆకట్టుకుంది, ఇది 1942 లో క్రాష్ అయ్యింది. యునైటెడ్ కింగ్‌డమ్‌లోని ఏడు విమానాలు ఆకట్టుకున్నాయి మరియు మరొకటి సేవా పేరు వార్ఫె"&amp;"ర్రీ కింద రాయల్ వైమానిక దళంతో నేరుగా యుద్ధకాల సేవలో అంగీకరించారు. ప్రసిద్ధ మహిళా ఏవియేటర్ మరియు వాయు రవాణా సహాయక అనుభవజ్ఞుడైన లెటిస్ కర్టిస్ WWII తరువాత ఒక విక్కోను కొనుగోలు చేసింది, దీనిలో ఆమె అనేక రోజువారీ ఎక్స్‌ప్రెస్ ఎయిర్ రేసుల్లో పోటీ పడింది. 1938 ల"&amp;"ో మొదట జి-ఎఎఫ్‌జెబిగా నమోదు చేయబడిన ఒక విమానం 2008 నాటికి ఎగరడానికి అనుమతితో పనిచేస్తోంది. ఇది యుద్ధంలో తట్టుకుని రెండు RAF యంత్రాలలో ఒకటి మరియు 80 అడుగుల అనంతర (24 మీ) పతనం నుండి కోలుకుంది ఒక కొండ నుండి. [సైటేషన్ అవసరం] జేన్ యొక్క అన్ని ప్రపంచ విమానాల ను"&amp;"ండి డేటా 1938 [1] సాధారణ లక్షణాల పనితీరు సంబంధిత జాబితాలు")</f>
        <v>ఫోస్టర్ విక్నర్ విక్కో 1930 ల బ్రిటిష్ రెండు సీట్ల క్యాబిన్ మోనోప్లేన్, హాంప్‌షైర్‌లోని సౌతాంప్టన్ విమానాశ్రయంలో ఫోస్టర్ విక్నర్ ఎయిర్‌క్రాఫ్ట్ కంపెనీ లిమిటెడ్ నిర్మించబడింది. జాఫ్రీ విక్నర్ ఒక ఆస్ట్రేలియా విమాన డిజైనర్, అతను మే 1934 లో ఇంగ్లాండ్‌కు వెళ్లారు మరియు అతని భాగస్వాములతో తక్కువ ఖర్చుతో కూడిన రెండు-సీట్ల హై-వింగ్ మోనోప్లేన్‌ను నిర్మించడానికి ఫోస్టర్ విక్నర్ ఎయిర్‌క్రాఫ్ట్ కంపెనీ లిమిటెడ్‌ను ఏర్పాటు చేశారు. స్పెషలిస్ట్ ఏరో-ఇంజిన్‌కు బదులుగా ప్రామాణిక ఫోర్డ్ V8 వాహన ఇంజిన్‌ను అమర్చడం ద్వారా తక్కువ ఖర్చు సహాయపడింది. V.8 ను పోబ్జోయ్ రిడక్షన్ గేర్‌తో అమర్చారు మరియు దీనిని వికో ఎఫ్ పవర్ యూనిట్ అని పిలుస్తారు. ప్రోటోటైప్ విమానం బ్రోమ్లీ-బై-విల్లు వద్ద J.F. లస్టీ యొక్క ఫర్నిచర్ ఫ్యాక్టరీలో నిర్మించబడింది. పూర్తి చేసిన విమానం, వికో F.W.1 ను రోడ్ ద్వారా స్టేపుల్ఫోర్డ్ ఏరోడ్రోమ్, ఎసెక్స్ మరియు మొదట సెప్టెంబర్ 1936 లో ప్రయాణించారు. ఇంజిన్ యొక్క 450 పౌండ్లు (200 కిలోల) బరువు కారణంగా, విమానం సుదీర్ఘ టేకాఫ్ రన్ అవసరం ఆరోహణ రేటు. ఈ నమూనాను వికో F.W.2 గా మరింత శక్తివంతమైన కానీ చాలా తేలికైనది-227 పౌండ్లు (103 కిలోలు)-ఎయిర్-కూల్డ్ సిరస్ మైనర్ I ఇంజిన్. దీని ఫలితంగా మొత్తం బరువు ఉపయోగకరంగా తగ్గింది, అయితే ధర £ 425 నుండి 50 650 కు పెరిగింది. రెండవ మరియు తరువాతి విమానాలు 1937 లో కంపెనీ మారిన తరువాత సౌతాంప్టన్ విమానాశ్రయంలో నిర్మించబడ్డాయి. రెండవ యంత్రం ప్రారంభంలో సిరస్ మేజర్ మోటారుతో శక్తిని పొందింది మరియు F.W.3 గా నియమించబడింది, కాని తరువాత డి హవిలాండ్ జిప్సీ మేజర్‌తో తిరిగి ఇంజిన్ చేయబడింది. ఎనిమిది యంత్రాలు తరువాత పూర్తి చేసిన ఈ ఇంజిన్‌ను వికో జి.ఎమ్ .1 అనే పేరు ప్రతిబింబిస్తాయి. రెండవ ప్రపంచ యుద్ధం ప్రారంభంలో ఆగిపోయింది మరియు ఒక ఎయిర్ఫ్రేమ్ అసంపూర్తిగా ఉంది. న్యూజిలాండ్‌కు ఎగుమతి చేసిన ఒక విమానం రాయల్ న్యూజిలాండ్ వైమానిక దళంతో యుద్ధకాల సేవలో ఆకట్టుకుంది, ఇది 1942 లో క్రాష్ అయ్యింది. యునైటెడ్ కింగ్‌డమ్‌లోని ఏడు విమానాలు ఆకట్టుకున్నాయి మరియు మరొకటి సేవా పేరు వార్ఫెర్రీ కింద రాయల్ వైమానిక దళంతో నేరుగా యుద్ధకాల సేవలో అంగీకరించారు. ప్రసిద్ధ మహిళా ఏవియేటర్ మరియు వాయు రవాణా సహాయక అనుభవజ్ఞుడైన లెటిస్ కర్టిస్ WWII తరువాత ఒక విక్కోను కొనుగోలు చేసింది, దీనిలో ఆమె అనేక రోజువారీ ఎక్స్‌ప్రెస్ ఎయిర్ రేసుల్లో పోటీ పడింది. 1938 లో మొదట జి-ఎఎఫ్‌జెబిగా నమోదు చేయబడిన ఒక విమానం 2008 నాటికి ఎగరడానికి అనుమతితో పనిచేస్తోంది. ఇది యుద్ధంలో తట్టుకుని రెండు RAF యంత్రాలలో ఒకటి మరియు 80 అడుగుల అనంతర (24 మీ) పతనం నుండి కోలుకుంది ఒక కొండ నుండి. [సైటేషన్ అవసరం] జేన్ యొక్క అన్ని ప్రపంచ విమానాల నుండి డేటా 1938 [1] సాధారణ లక్షణాల పనితీరు సంబంధిత జాబితాలు</v>
      </c>
      <c r="E160" s="1" t="s">
        <v>3055</v>
      </c>
      <c r="F160" s="1" t="str">
        <f>IFERROR(__xludf.DUMMYFUNCTION("GOOGLETRANSLATE(E:E, ""en"", ""te"")"),"క్యాబిన్ మోనోప్లేన్")</f>
        <v>క్యాబిన్ మోనోప్లేన్</v>
      </c>
      <c r="G160" s="1" t="s">
        <v>3056</v>
      </c>
      <c r="H160" s="1" t="str">
        <f>IFERROR(__xludf.DUMMYFUNCTION("GOOGLETRANSLATE(G:G, ""en"", ""te"")"),"ఫోస్టర్ విక్నర్ విమానం")</f>
        <v>ఫోస్టర్ విక్నర్ విమానం</v>
      </c>
      <c r="I160" s="1" t="s">
        <v>3057</v>
      </c>
      <c r="J160" s="1" t="s">
        <v>3058</v>
      </c>
      <c r="K160" s="1" t="str">
        <f>IFERROR(__xludf.DUMMYFUNCTION("GOOGLETRANSLATE(J:J, ""en"", ""te"")"),"జాఫ్రీ ఎన్ విక్నర్")</f>
        <v>జాఫ్రీ ఎన్ విక్నర్</v>
      </c>
      <c r="M160" s="1">
        <v>1936.0</v>
      </c>
      <c r="O160" s="1">
        <v>10.0</v>
      </c>
      <c r="P160" s="1" t="s">
        <v>1004</v>
      </c>
      <c r="Q160" s="1">
        <v>2.0</v>
      </c>
      <c r="R160" s="1" t="s">
        <v>3059</v>
      </c>
      <c r="S160" s="1" t="s">
        <v>2426</v>
      </c>
      <c r="T160" s="1" t="s">
        <v>3060</v>
      </c>
      <c r="U160" s="1" t="s">
        <v>3061</v>
      </c>
      <c r="V160" s="1" t="s">
        <v>3062</v>
      </c>
      <c r="W160" s="1" t="s">
        <v>2549</v>
      </c>
      <c r="X160" s="1" t="s">
        <v>3063</v>
      </c>
      <c r="Y160" s="1" t="s">
        <v>1228</v>
      </c>
      <c r="Z160" s="1" t="s">
        <v>2667</v>
      </c>
      <c r="AA160" s="1" t="s">
        <v>2936</v>
      </c>
      <c r="AB160" s="1" t="s">
        <v>3064</v>
      </c>
      <c r="AD160" s="1" t="s">
        <v>3065</v>
      </c>
      <c r="AK160" s="1" t="s">
        <v>3066</v>
      </c>
      <c r="AL160" s="1" t="s">
        <v>3067</v>
      </c>
      <c r="AS160" s="1" t="s">
        <v>3068</v>
      </c>
      <c r="BA160" s="1" t="s">
        <v>3069</v>
      </c>
      <c r="BB160" s="1" t="s">
        <v>3070</v>
      </c>
      <c r="BF160" s="1" t="s">
        <v>3071</v>
      </c>
      <c r="BV160" s="1" t="s">
        <v>3072</v>
      </c>
      <c r="DH160" s="1" t="s">
        <v>3073</v>
      </c>
    </row>
    <row r="161">
      <c r="A161" s="1" t="s">
        <v>3074</v>
      </c>
      <c r="B161" s="1" t="str">
        <f>IFERROR(__xludf.DUMMYFUNCTION("GOOGLETRANSLATE(A:A, ""en"", ""te"")"),"వార్నర్ స్పోర్ట్‌స్టర్")</f>
        <v>వార్నర్ స్పోర్ట్‌స్టర్</v>
      </c>
      <c r="C161" s="1" t="s">
        <v>3075</v>
      </c>
      <c r="D161" s="1" t="str">
        <f>IFERROR(__xludf.DUMMYFUNCTION("GOOGLETRANSLATE(C:C, ""en"", ""te"")"),"వార్నర్ స్పోర్ట్‌స్టర్ ఒక అమెరికన్ లైట్-స్పోర్ట్ విమానం, ఇది ఫ్లోరిడాలోని సెమినోల్‌కు చెందిన వార్నర్ ఏరోక్రాఫ్ట్ రూపొందించి నిర్మించింది. విమానం పూర్తి రెడీ-టు-ఫ్లై-ఎయిర్‌క్రాఫ్ట్‌గా మాత్రమే సరఫరా చేయబడుతుంది. [1] [2] స్పోర్ట్స్టర్‌ను నార్త్ కరోలినాలోని హ"&amp;"ెండర్సన్‌కు చెందిన జెస్సీ ఆంగ్లిన్ రూపొందించారు. యుఎస్ లైట్-స్పోర్ట్ ఎయిర్క్రాఫ్ట్ నిబంధనలను పాటించడానికి ఇది అతని మునుపటి డిజైన్ వార్నర్ స్పేస్‌వాకర్ II నుండి తీసుకోబడింది. ఇది కాంటిలివర్ లో-వింగ్, సింగిల్-సీట్ లేదా రెండు-సీట్ల-టెన్డం ఓపెన్ కాక్‌పిట్‌ను "&amp;"కలిగి ఉంది, వీటిని ఐచ్ఛికంగా బబుల్ పందిరి, స్థిర సాంప్రదాయ ల్యాండింగ్ గేర్ మరియు ట్రాక్టర్ కాన్ఫిగరేషన్‌లో ఒకే ఇంజిన్ కింద జతచేయవచ్చు. [1] [3 ] విమానం ఫ్యూజ్‌లేజ్ వెల్డెడ్ స్టీల్ గొట్టాల నుండి తయారవుతుంది, దాని చెక్క రెక్కలు డోప్డ్ ఎయిర్‌క్రాఫ్ట్ ఫాబ్రిక్"&amp;"‌లో కప్పబడి ఉంటాయి. దాని 28.5 అడుగుల (8.7 మీ) స్పాన్ వింగ్ 112.1 చదరపు అడుగుల (10.41 మీ 2) విస్తీర్ణంలో ఉంది. అందుబాటులో ఉన్న ప్రామాణిక ఇంజిన్ 100 హెచ్‌పి (75 కిలోవాట్) కాంటినెంటల్ ఓ -200 ఫోర్-స్ట్రోక్ పవర్‌ప్లాంట్. 125 నుండి 140 HP (93 నుండి 104 kW) లైమి"&amp;"ంగ్ O-290 కూడా ఉపయోగించబడింది. [1] [2] [4] మార్చి 2017 నాటికి, ఫెడరల్ ఏవియేషన్ అడ్మినిస్ట్రేషన్ యొక్క ఆమోదించబడిన ప్రత్యేక లైట్-స్పోర్ట్ విమానాల జాబితాలో డిజైన్ కనిపించదు. [5] మార్చి 2017 నాటికి ఐదు ఉదాహరణలు అమెరికాలో ఫెడరల్ ఏవియేషన్ అడ్మినిస్ట్రేషన్, అన్"&amp;"నీ ప్రయోగాత్మక విభాగంలో నమోదు చేయబడ్డాయి. [6] బేయర్ల్ మరియు వార్నర్ ఏరోక్రాఫ్ట్ నుండి డేటా [1] [7] సాధారణ లక్షణాల పనితీరు")</f>
        <v>వార్నర్ స్పోర్ట్‌స్టర్ ఒక అమెరికన్ లైట్-స్పోర్ట్ విమానం, ఇది ఫ్లోరిడాలోని సెమినోల్‌కు చెందిన వార్నర్ ఏరోక్రాఫ్ట్ రూపొందించి నిర్మించింది. విమానం పూర్తి రెడీ-టు-ఫ్లై-ఎయిర్‌క్రాఫ్ట్‌గా మాత్రమే సరఫరా చేయబడుతుంది. [1] [2] స్పోర్ట్స్టర్‌ను నార్త్ కరోలినాలోని హెండర్సన్‌కు చెందిన జెస్సీ ఆంగ్లిన్ రూపొందించారు. యుఎస్ లైట్-స్పోర్ట్ ఎయిర్క్రాఫ్ట్ నిబంధనలను పాటించడానికి ఇది అతని మునుపటి డిజైన్ వార్నర్ స్పేస్‌వాకర్ II నుండి తీసుకోబడింది. ఇది కాంటిలివర్ లో-వింగ్, సింగిల్-సీట్ లేదా రెండు-సీట్ల-టెన్డం ఓపెన్ కాక్‌పిట్‌ను కలిగి ఉంది, వీటిని ఐచ్ఛికంగా బబుల్ పందిరి, స్థిర సాంప్రదాయ ల్యాండింగ్ గేర్ మరియు ట్రాక్టర్ కాన్ఫిగరేషన్‌లో ఒకే ఇంజిన్ కింద జతచేయవచ్చు. [1] [3 ] విమానం ఫ్యూజ్‌లేజ్ వెల్డెడ్ స్టీల్ గొట్టాల నుండి తయారవుతుంది, దాని చెక్క రెక్కలు డోప్డ్ ఎయిర్‌క్రాఫ్ట్ ఫాబ్రిక్‌లో కప్పబడి ఉంటాయి. దాని 28.5 అడుగుల (8.7 మీ) స్పాన్ వింగ్ 112.1 చదరపు అడుగుల (10.41 మీ 2) విస్తీర్ణంలో ఉంది. అందుబాటులో ఉన్న ప్రామాణిక ఇంజిన్ 100 హెచ్‌పి (75 కిలోవాట్) కాంటినెంటల్ ఓ -200 ఫోర్-స్ట్రోక్ పవర్‌ప్లాంట్. 125 నుండి 140 HP (93 నుండి 104 kW) లైమింగ్ O-290 కూడా ఉపయోగించబడింది. [1] [2] [4] మార్చి 2017 నాటికి, ఫెడరల్ ఏవియేషన్ అడ్మినిస్ట్రేషన్ యొక్క ఆమోదించబడిన ప్రత్యేక లైట్-స్పోర్ట్ విమానాల జాబితాలో డిజైన్ కనిపించదు. [5] మార్చి 2017 నాటికి ఐదు ఉదాహరణలు అమెరికాలో ఫెడరల్ ఏవియేషన్ అడ్మినిస్ట్రేషన్, అన్నీ ప్రయోగాత్మక విభాగంలో నమోదు చేయబడ్డాయి. [6] బేయర్ల్ మరియు వార్నర్ ఏరోక్రాఫ్ట్ నుండి డేటా [1] [7] సాధారణ లక్షణాల పనితీరు</v>
      </c>
      <c r="E161" s="1" t="s">
        <v>3076</v>
      </c>
      <c r="F161" s="1" t="str">
        <f>IFERROR(__xludf.DUMMYFUNCTION("GOOGLETRANSLATE(E:E, ""en"", ""te"")"),"లైట్-స్పోర్ట్ విమానం")</f>
        <v>లైట్-స్పోర్ట్ విమానం</v>
      </c>
      <c r="G161" s="1" t="s">
        <v>3077</v>
      </c>
      <c r="H161" s="1" t="str">
        <f>IFERROR(__xludf.DUMMYFUNCTION("GOOGLETRANSLATE(G:G, ""en"", ""te"")"),"వార్నర్ ఏరోక్రాఫ్ట్")</f>
        <v>వార్నర్ ఏరోక్రాఫ్ట్</v>
      </c>
      <c r="I161" s="1" t="s">
        <v>3078</v>
      </c>
      <c r="J161" s="1" t="s">
        <v>3079</v>
      </c>
      <c r="K161" s="1" t="str">
        <f>IFERROR(__xludf.DUMMYFUNCTION("GOOGLETRANSLATE(J:J, ""en"", ""te"")"),"జెస్సీ ఆంగ్లిన్")</f>
        <v>జెస్సీ ఆంగ్లిన్</v>
      </c>
      <c r="L161" s="1" t="s">
        <v>3080</v>
      </c>
      <c r="O161" s="1">
        <v>5.0</v>
      </c>
      <c r="Q161" s="1" t="s">
        <v>217</v>
      </c>
      <c r="R161" s="1" t="s">
        <v>3081</v>
      </c>
      <c r="S161" s="1" t="s">
        <v>2561</v>
      </c>
      <c r="T161" s="1" t="s">
        <v>1206</v>
      </c>
      <c r="U161" s="1" t="s">
        <v>3082</v>
      </c>
      <c r="V161" s="1" t="s">
        <v>3083</v>
      </c>
      <c r="W161" s="1" t="s">
        <v>2025</v>
      </c>
      <c r="X161" s="1" t="s">
        <v>3084</v>
      </c>
      <c r="Y161" s="1" t="s">
        <v>1534</v>
      </c>
      <c r="AB161" s="1" t="s">
        <v>3085</v>
      </c>
      <c r="AC161" s="1" t="s">
        <v>3086</v>
      </c>
      <c r="AK161" s="1" t="s">
        <v>3087</v>
      </c>
      <c r="AL161" s="1" t="s">
        <v>2195</v>
      </c>
      <c r="AN161" s="1" t="s">
        <v>397</v>
      </c>
      <c r="AS161" s="1" t="s">
        <v>2337</v>
      </c>
      <c r="AY161" s="1" t="s">
        <v>764</v>
      </c>
      <c r="BB161" s="1" t="s">
        <v>3088</v>
      </c>
      <c r="BF161" s="1" t="s">
        <v>3089</v>
      </c>
      <c r="BS161" s="1" t="s">
        <v>3090</v>
      </c>
      <c r="BT161" s="2" t="s">
        <v>767</v>
      </c>
      <c r="CB161" s="1" t="s">
        <v>3091</v>
      </c>
      <c r="CF161" s="1" t="s">
        <v>3092</v>
      </c>
      <c r="CH161" s="1" t="s">
        <v>3093</v>
      </c>
    </row>
    <row r="162">
      <c r="A162" s="1" t="s">
        <v>3094</v>
      </c>
      <c r="B162" s="1" t="str">
        <f>IFERROR(__xludf.DUMMYFUNCTION("GOOGLETRANSLATE(A:A, ""en"", ""te"")"),"వెల్లర్ యుడబ్ల్యు -9 స్ప్రింట్")</f>
        <v>వెల్లర్ యుడబ్ల్యు -9 స్ప్రింట్</v>
      </c>
      <c r="C162" s="1" t="s">
        <v>3095</v>
      </c>
      <c r="D162" s="1" t="str">
        <f>IFERROR(__xludf.DUMMYFUNCTION("GOOGLETRANSLATE(C:C, ""en"", ""te"")"),"వెల్లర్ యుడబ్ల్యు -9 స్ప్రింట్ అనేది జర్మన్ అల్ట్రాలైట్ విమానం, ఇది బైబర్స్ఫెల్డ్ యొక్క వెల్లర్ ఫ్లూగ్జ్యూగ్బా చేత రూపొందించబడింది మరియు ఉత్పత్తి చేస్తుంది. ఈ విమానం te త్సాహిక నిర్మాణానికి కిట్‌గా లేదా పూర్తి రెడీ-టు-ఫ్లై-ఎయిర్‌క్రాఫ్ట్‌గా సరఫరా చేయబడుతు"&amp;"ంది. [1] UW-9 నాస్టాల్జిక్ 1930 ల స్టైల్ డిజైన్‌గా ఉద్దేశించబడింది, ఇది ఫెడరేషన్ ఏరోనటిక్ ఇంటర్నేషనల్ మైక్రోలైట్ నిబంధనలకు అనుగుణంగా ఉంటుంది. ఇది స్ట్రట్-బ్రేస్డ్ పారాసోల్ వింగ్, రెండు-సీట్ల-టెన్డం ఓపెన్ కాక్‌పిట్, స్థిర సాంప్రదాయ ల్యాండింగ్ గేర్ మరియు ట్"&amp;"రాక్టర్ కాన్ఫిగరేషన్‌లో ఒకే ఇంజిన్ కలిగి ఉంది. [1] [2] విమానం ఫ్యూజ్‌లేజ్ వెల్డెడ్ స్టీల్ గొట్టాల నుండి తయారవుతుంది, బోల్ట్-కలిసి అల్యూమినియం గొట్టాలు స్పార్ నిచ్చెన-నిర్మాణ రెక్కలు, అన్నీ డోప్డ్ ఎయిర్‌క్రాఫ్ట్ ఫాబ్రిక్‌లో కప్పబడి ఉంటాయి. దీని 9.8 మీ (32."&amp;"2 అడుగులు) స్పాన్ వింగ్ 13.3 మీ 2 (143 చదరపు అడుగులు) మరియు వెనుక కాక్‌పిట్ యాక్సెస్ కోసం మధ్య వెనుకంజలో ఉన్న అంచులో కటౌట్ కలిగి ఉంది. రెక్కకు ""V"" -స్ట్రట్స్ మరియు జ్యూరీ స్ట్రట్స్ మద్దతు ఇస్తున్నాయి. టెయిల్‌ప్లేన్‌కు ""V"" -స్ట్రట్స్ కూడా మద్దతు ఇస్తున"&amp;"్నాయి. 70 హెచ్‌పి (52 కిలోవాట్ల) సౌర్ యుఎల్ 2100, 75 హెచ్‌పి (56 కిలోవాట్ ఇంజిన్. జర్మనీలో ఏరో-టూవింగ్ గ్లైడర్లు మరియు బ్యానర్ వెళ్ళుట కోసం స్ప్రింట్ ఆమోదించబడింది. [1] [2] బేయర్ల్ మరియు వెల్లర్ నుండి డేటా [1] [2] సాధారణ లక్షణాల పనితీరు")</f>
        <v>వెల్లర్ యుడబ్ల్యు -9 స్ప్రింట్ అనేది జర్మన్ అల్ట్రాలైట్ విమానం, ఇది బైబర్స్ఫెల్డ్ యొక్క వెల్లర్ ఫ్లూగ్జ్యూగ్బా చేత రూపొందించబడింది మరియు ఉత్పత్తి చేస్తుంది. ఈ విమానం te త్సాహిక నిర్మాణానికి కిట్‌గా లేదా పూర్తి రెడీ-టు-ఫ్లై-ఎయిర్‌క్రాఫ్ట్‌గా సరఫరా చేయబడుతుంది. [1] UW-9 నాస్టాల్జిక్ 1930 ల స్టైల్ డిజైన్‌గా ఉద్దేశించబడింది, ఇది ఫెడరేషన్ ఏరోనటిక్ ఇంటర్నేషనల్ మైక్రోలైట్ నిబంధనలకు అనుగుణంగా ఉంటుంది. ఇది స్ట్రట్-బ్రేస్డ్ పారాసోల్ వింగ్, రెండు-సీట్ల-టెన్డం ఓపెన్ కాక్‌పిట్, స్థిర సాంప్రదాయ ల్యాండింగ్ గేర్ మరియు ట్రాక్టర్ కాన్ఫిగరేషన్‌లో ఒకే ఇంజిన్ కలిగి ఉంది. [1] [2] విమానం ఫ్యూజ్‌లేజ్ వెల్డెడ్ స్టీల్ గొట్టాల నుండి తయారవుతుంది, బోల్ట్-కలిసి అల్యూమినియం గొట్టాలు స్పార్ నిచ్చెన-నిర్మాణ రెక్కలు, అన్నీ డోప్డ్ ఎయిర్‌క్రాఫ్ట్ ఫాబ్రిక్‌లో కప్పబడి ఉంటాయి. దీని 9.8 మీ (32.2 అడుగులు) స్పాన్ వింగ్ 13.3 మీ 2 (143 చదరపు అడుగులు) మరియు వెనుక కాక్‌పిట్ యాక్సెస్ కోసం మధ్య వెనుకంజలో ఉన్న అంచులో కటౌట్ కలిగి ఉంది. రెక్కకు "V" -స్ట్రట్స్ మరియు జ్యూరీ స్ట్రట్స్ మద్దతు ఇస్తున్నాయి. టెయిల్‌ప్లేన్‌కు "V" -స్ట్రట్స్ కూడా మద్దతు ఇస్తున్నాయి. 70 హెచ్‌పి (52 కిలోవాట్ల) సౌర్ యుఎల్ 2100, 75 హెచ్‌పి (56 కిలోవాట్ ఇంజిన్. జర్మనీలో ఏరో-టూవింగ్ గ్లైడర్లు మరియు బ్యానర్ వెళ్ళుట కోసం స్ప్రింట్ ఆమోదించబడింది. [1] [2] బేయర్ల్ మరియు వెల్లర్ నుండి డేటా [1] [2] సాధారణ లక్షణాల పనితీరు</v>
      </c>
      <c r="E162" s="1" t="s">
        <v>1993</v>
      </c>
      <c r="F162" s="1" t="str">
        <f>IFERROR(__xludf.DUMMYFUNCTION("GOOGLETRANSLATE(E:E, ""en"", ""te"")"),"అల్ట్రాలైట్ విమానం")</f>
        <v>అల్ట్రాలైట్ విమానం</v>
      </c>
      <c r="G162" s="1" t="s">
        <v>3096</v>
      </c>
      <c r="H162" s="1" t="str">
        <f>IFERROR(__xludf.DUMMYFUNCTION("GOOGLETRANSLATE(G:G, ""en"", ""te"")"),"వెల్లర్ ఫ్లూగ్జీగ్బావు")</f>
        <v>వెల్లర్ ఫ్లూగ్జీగ్బావు</v>
      </c>
      <c r="I162" s="1" t="s">
        <v>3097</v>
      </c>
      <c r="Q162" s="1" t="s">
        <v>217</v>
      </c>
      <c r="R162" s="1" t="s">
        <v>3098</v>
      </c>
      <c r="S162" s="1" t="s">
        <v>3099</v>
      </c>
      <c r="T162" s="1" t="s">
        <v>3100</v>
      </c>
      <c r="U162" s="1" t="s">
        <v>3101</v>
      </c>
      <c r="V162" s="1" t="s">
        <v>3102</v>
      </c>
      <c r="W162" s="1" t="s">
        <v>3103</v>
      </c>
      <c r="X162" s="1" t="s">
        <v>3104</v>
      </c>
      <c r="Y162" s="1" t="s">
        <v>3105</v>
      </c>
      <c r="Z162" s="1" t="s">
        <v>3106</v>
      </c>
      <c r="AC162" s="1" t="s">
        <v>2309</v>
      </c>
      <c r="AK162" s="1" t="s">
        <v>3107</v>
      </c>
      <c r="AL162" s="1" t="s">
        <v>3108</v>
      </c>
      <c r="AN162" s="1" t="s">
        <v>408</v>
      </c>
      <c r="AO162" s="1" t="s">
        <v>3109</v>
      </c>
      <c r="AS162" s="1" t="s">
        <v>1262</v>
      </c>
      <c r="AY162" s="1" t="s">
        <v>764</v>
      </c>
      <c r="BB162" s="1" t="s">
        <v>3110</v>
      </c>
      <c r="BF162" s="1" t="s">
        <v>3111</v>
      </c>
      <c r="BS162" s="1" t="s">
        <v>2012</v>
      </c>
      <c r="BT162" s="2" t="s">
        <v>1476</v>
      </c>
      <c r="CF162" s="1" t="s">
        <v>3112</v>
      </c>
      <c r="DG162" s="1">
        <v>10.5</v>
      </c>
    </row>
    <row r="163">
      <c r="A163" s="1" t="s">
        <v>3113</v>
      </c>
      <c r="B163" s="1" t="str">
        <f>IFERROR(__xludf.DUMMYFUNCTION("GOOGLETRANSLATE(A:A, ""en"", ""te"")"),"మేరీల్యాండ్ గేమెరా విశ్వవిద్యాలయం II")</f>
        <v>మేరీల్యాండ్ గేమెరా విశ్వవిద్యాలయం II</v>
      </c>
      <c r="C163" s="1" t="s">
        <v>3114</v>
      </c>
      <c r="D163" s="1" t="str">
        <f>IFERROR(__xludf.DUMMYFUNCTION("GOOGLETRANSLATE(C:C, ""en"", ""te"")"),"మేరీల్యాండ్ గేమెరా II విశ్వవిద్యాలయం US $ 250,000 సికోర్స్కీ బహుమతిని గెలుచుకోవడానికి రూపొందించిన మెరుగైన మానవ-శక్తితో కూడిన హెలికాప్టర్. [1] గేమెరా II అనేది క్వాడ్రోటర్ హెలికాప్టర్ ప్రయోజనం, ఇది నేషనల్ ఏరోనాటిక్ అసోసియేషన్ చేత మంజూరు చేసిన అధికారిక విమాన"&amp;" వ్యవధి రికార్డును ప్రయత్నించడానికి రూపొందించబడింది మరియు ఇది 1980 అమెరికన్ హెలికాప్టర్ సొసైటీ IGOR IGOR IGOR యొక్క ప్రమాణాలకు అనుగుణంగా నిర్మించిన డిజైన్ల పురోగతిలో ఒక దశ హెలికాప్టర్ పోటీ. ఇది సంవత్సరం ముందు నేను అభివృద్ధి చేసిన గేమెరా యొక్క అధునాతన ఫాలో"&amp;"-ఆన్ మోడల్. మరో రెండు జట్లు సికోర్స్కీ బహుమతి ప్రయత్నాలను విజయవంతం చేయలేదు. [2] జూన్ 13, 2013 న, టొరంటో విశ్వవిద్యాలయం యొక్క ఏరోవెలో అట్లాస్, తన హెలికాప్టర్‌ను 64.11 సెకన్ల పాటు గాలిలో ఉంచగలిగింది, గరిష్ట ఎత్తుకు 3.3 మీటర్ల ఎత్తుకు చేరుకుంది మరియు ప్రారంభ"&amp;" స్థానం నుండి 9.8 మీటర్ల కన్నా ఎక్కువ దూరం కాదు, బహుమతిని పేర్కొంది. [[ 3 వాలు సికోర్స్కీ బహుమతిని గెలుచుకోవాలనే అవసరాలు 60 సెకన్ల విమాన వ్యవధిని సాధించడం మరియు 3 మీ (9 అడుగుల 10 అంగుళాలు) యొక్క ""ఎత్తు"" కు చేరుకోవడం. అదే సమయంలో విమానం 10 మీ (32 అడుగుల 1"&amp;"0 అంగుళాలు) చదరపులో ఉంచడం ద్వారా నియంత్రించదగినదని నిరూపించాలి. [5] మేరీల్యాండ్ విశ్వవిద్యాలయం యొక్క మస్కట్ ఒక టెర్రాపిన్ తాబేలు కాబట్టి, ఈ క్రాఫ్ట్‌కు గేమెరా II అని పేరు పెట్టారు, ఇది ఎగిరే తాబేలు గేమెరాను కలిగి ఉన్న ప్రసిద్ధ జపనీస్ కైజు సిరీస్ చిత్రాలకు"&amp;" నివాళి. గేమెరాలో మైక్రో ట్రస్ నిర్మాణాన్ని ఉపయోగించి ""X"" ఆకారపు ఫ్యూజ్‌లేజ్ ఫ్రేమ్ ఉంటుంది, ఇది గేమెరా I నుండి మొత్తం బరువును 33 శాతం తగ్గించడంలో సహాయపడింది. ట్రాన్స్మిషన్, కాక్‌పిట్ మరియు రోటర్లు అసలు గేమెరా I నుండి శుద్ధి చేయబడ్డాయి. ప్రసారంలో ఇప్పుడ"&amp;"ు ఫ్లైవీల్ ఉంది రోటర్లపై ""జెర్కీ"" ప్రేరణలను తగ్గించండి. గేమ్‌రా I లో 1 అడుగుల వర్సెస్ 25 అంగుళాలు మాత్రమే విక్షేపం చేసే త్రిభుజాకార ట్రస్ స్పార్స్ యొక్క వెబ్బింగ్‌లో పదార్థాన్ని తగ్గించడం ద్వారా రోటర్ బరువు 39 శాతం తగ్గింది. రోటర్లు ఇప్పుడు సెలిగ్ S8037"&amp;" ఎయిర్‌ఫాయిల్‌తో దెబ్బతిన్నాయి మరియు పరిహారం కోసం 3 డిగ్రీల అన్‌హెడ్రాల్‌తో రిగ్గింగ్ చేయబడ్డాయి కోయింగ్ కోసం బ్లేడ్లు దాదాపుగా భూమితో ఎగురుతాయి. అదే బరువు పైలట్లతో గేమెరా I కంటే గేమెరా II ను హోవర్ చేయడానికి 35 శాతం తక్కువ శక్తి అవసరం. [6] ఫ్రేమ్ యొక్క ప్"&amp;"రతి చివర టెర్మినస్ వద్ద రోటర్ ఉంటుంది. ప్రతి రోటర్ బరువు 2 కిలోలు (4.4 ఎల్బి), మరియు పవర్‌ప్లాంట్/పైలట్ 135 ఎల్బి (61 కిలోలు) బరువు 145 ఎల్బి (66 కిలోలు) వరకు ఉంటుంది. నిర్మాణం క్రింద సస్పెండ్ చేయబడిన పాడ్‌లోని చేతి మరియు ఫుట్ పెడల్స్ ద్వారా శక్తి రోటర్లక"&amp;"ు బదిలీ చేయబడుతుంది. 60 సెకన్ల రన్‌టైమ్ కోసం 20 శాతం వరకు అదనపు శక్తి పెడల్ శక్తి కంటే ఈ సంక్లిష్ట పద్ధతిని ఉపయోగించి సాధించబడుతుంది. పచ్చిక మొవర్‌పై పుల్-స్టార్టర్ లాగా, రోటర్లను తిప్పడానికి ట్రాన్స్మిషన్ స్పూల్స్‌ను స్పెక్ట్రా లైన్ యొక్క పొడవులో స్పూల్ "&amp;"చేస్తుంది. రోటర్లను 90 సెకన్లు స్పూల్ చేయడానికి తగినంత లైన్ ఉంది. ప్రతి ప్రయత్నానికి పంక్తి తిరిగి రావాలి, కాని నిరంతర గొలుసు లేదా బెల్ట్ డ్రైవ్ కంటే చాలా తక్కువ బరువు ఉంటుంది. రోటర్లు విపరీతమైన గ్రౌండ్ ఎఫెక్ట్‌లో పనిచేస్తాయి, దాని ఆపరేటింగ్ ఎత్తు నుండి ర"&amp;"ోటర్ పొడవులో ఐదు శాతం కంటే తక్కువ దూరం. [7] ఆదర్శ ఆపరేషన్ ""ఇంజిన్"" కోసం 90 RPM వద్ద మరియు రోటర్లకు 20 RPM వద్ద ఉంటుంది. నిర్మాణం నవంబర్ 2011 లో ప్రారంభమైంది. జూన్ 20, 2012 న, కోలిన్ గోరే గేమెరా II ను మేరీల్యాండ్ విశ్వవిద్యాలయ క్యాంపస్‌లోని రికార్డ్ ఆర్మ"&amp;"రీ వద్ద 35 సెకన్ల వ్యవధిలో ప్రయాణించారు, మానవ శక్తితో కూడిన హెలికాప్టర్ విమాన వ్యవధికి కొత్త ప్రపంచ రికార్డును నెలకొల్పాడు. ఇంజనీరింగ్ మెరుగుదలలతో, బృందం గేమెరా I ఓర్పు ప్రయత్నాన్ని 24 సెకన్ల పాటు ఉత్తమంగా చేసింది. [8] ఒక రోజు తరువాత, జూన్ 21, 2012 న, కైల"&amp;"్ గ్లూసెన్‌క్యాంప్ గేమెరా II ను అనధికారిక ప్రపంచ రికార్డుకు 50 సెకన్ల కోసం ప్రయాణించాడు. సమయం జాతీయ ఏరోనాటిక్ అసోసియేషన్‌కు న్యాయమూర్తి క్రిస్ మేనార్డ్ సమర్పించబడుతుంది మరియు ధ్రువీకరణ ప్రక్రియకు కొన్ని వారాలు పడుతుంది. [9] ఆగష్టు 28, 2012 న, మేరీల్యాండ్ "&amp;"యూనివర్శిటీ ఫ్రెష్మాన్ హెన్రీ ఎనర్సన్ గేమెరా II ను గ్రౌండ్ లెవెల్ కంటే 8 అడుగుల (2.4 మీ) ప్రపంచ రికార్డు ఎత్తుకు ఎగరారు. [10] ఆగష్టు 28, 2012 న, కోలిన్ గోరే గేమెరా II ని 65.1 సెకన్ల పాటు 10 మీటర్ల x 10 మీటర్ల ప్రాంతంలోనే నడిపించాడు. అమెరికన్ హెలికాప్టర్ స"&amp;"ొసైటీ సికోర్స్కీ బహుమతి పోటీని తీర్చడానికి సూచించిన మూడు ప్రమాణాలలో రెండు సాధించబడ్డాయి, హోవర్ ఎత్తు మాత్రమే తగ్గిపోతుంది. ప్రయత్నం కోసం సోనార్ ఆల్టిమీటర్లు మరియు సవరించిన ప్రసారం జోడించబడ్డాయి. [11] జూన్ 13, 2013 న, కెనడియన్ ఏరోవెలో అట్లాస్ సికోర్స్కీ బహ"&amp;"ుమతికి ప్రమాణాలకు అనుగుణంగా ఉంది. [12] [13] జూన్ 26, 2013 న, గేమెరా II 74 సెకన్ల మానవ శక్తితో కూడిన హెలికాప్టర్ ఓర్పు కోసం అనధికారిక ప్రపంచ రికార్డును సృష్టించింది. [14] సెప్టెంబర్ 25, 2013 న, సర్టిఫైడ్ యు.ఎస్. రికార్డ్ మరియు పెండింగ్ వరల్డ్ రికార్డ్ ఫ్లై"&amp;"ట్ వ్యవధి 97.5 సెకన్ల కోసం పైలట్ జస్టిన్ మౌచ్ గేమెరా ఐఐడి (గేమెరా II యొక్క సవరించిన వెర్షన్). అదే రోజు, మహిళా పైలట్ కే సుయి 38 సెకన్ల విమాన కాలానికి కొత్త యు.ఎస్. రికార్డును నెలకొల్పారు. [15] UMD, PRWIRE నుండి డేటా [1] పోల్చదగిన పాత్ర, కాన్ఫిగరేషన్ మరియు "&amp;"ERA యొక్క సాధారణ లక్షణాల విమానం")</f>
        <v>మేరీల్యాండ్ గేమెరా II విశ్వవిద్యాలయం US $ 250,000 సికోర్స్కీ బహుమతిని గెలుచుకోవడానికి రూపొందించిన మెరుగైన మానవ-శక్తితో కూడిన హెలికాప్టర్. [1] గేమెరా II అనేది క్వాడ్రోటర్ హెలికాప్టర్ ప్రయోజనం, ఇది నేషనల్ ఏరోనాటిక్ అసోసియేషన్ చేత మంజూరు చేసిన అధికారిక విమాన వ్యవధి రికార్డును ప్రయత్నించడానికి రూపొందించబడింది మరియు ఇది 1980 అమెరికన్ హెలికాప్టర్ సొసైటీ IGOR IGOR IGOR యొక్క ప్రమాణాలకు అనుగుణంగా నిర్మించిన డిజైన్ల పురోగతిలో ఒక దశ హెలికాప్టర్ పోటీ. ఇది సంవత్సరం ముందు నేను అభివృద్ధి చేసిన గేమెరా యొక్క అధునాతన ఫాలో-ఆన్ మోడల్. మరో రెండు జట్లు సికోర్స్కీ బహుమతి ప్రయత్నాలను విజయవంతం చేయలేదు. [2] జూన్ 13, 2013 న, టొరంటో విశ్వవిద్యాలయం యొక్క ఏరోవెలో అట్లాస్, తన హెలికాప్టర్‌ను 64.11 సెకన్ల పాటు గాలిలో ఉంచగలిగింది, గరిష్ట ఎత్తుకు 3.3 మీటర్ల ఎత్తుకు చేరుకుంది మరియు ప్రారంభ స్థానం నుండి 9.8 మీటర్ల కన్నా ఎక్కువ దూరం కాదు, బహుమతిని పేర్కొంది. [[ 3 వాలు సికోర్స్కీ బహుమతిని గెలుచుకోవాలనే అవసరాలు 60 సెకన్ల విమాన వ్యవధిని సాధించడం మరియు 3 మీ (9 అడుగుల 10 అంగుళాలు) యొక్క "ఎత్తు" కు చేరుకోవడం. అదే సమయంలో విమానం 10 మీ (32 అడుగుల 10 అంగుళాలు) చదరపులో ఉంచడం ద్వారా నియంత్రించదగినదని నిరూపించాలి. [5] మేరీల్యాండ్ విశ్వవిద్యాలయం యొక్క మస్కట్ ఒక టెర్రాపిన్ తాబేలు కాబట్టి, ఈ క్రాఫ్ట్‌కు గేమెరా II అని పేరు పెట్టారు, ఇది ఎగిరే తాబేలు గేమెరాను కలిగి ఉన్న ప్రసిద్ధ జపనీస్ కైజు సిరీస్ చిత్రాలకు నివాళి. గేమెరాలో మైక్రో ట్రస్ నిర్మాణాన్ని ఉపయోగించి "X" ఆకారపు ఫ్యూజ్‌లేజ్ ఫ్రేమ్ ఉంటుంది, ఇది గేమెరా I నుండి మొత్తం బరువును 33 శాతం తగ్గించడంలో సహాయపడింది. ట్రాన్స్మిషన్, కాక్‌పిట్ మరియు రోటర్లు అసలు గేమెరా I నుండి శుద్ధి చేయబడ్డాయి. ప్రసారంలో ఇప్పుడు ఫ్లైవీల్ ఉంది రోటర్లపై "జెర్కీ" ప్రేరణలను తగ్గించండి. గేమ్‌రా I లో 1 అడుగుల వర్సెస్ 25 అంగుళాలు మాత్రమే విక్షేపం చేసే త్రిభుజాకార ట్రస్ స్పార్స్ యొక్క వెబ్బింగ్‌లో పదార్థాన్ని తగ్గించడం ద్వారా రోటర్ బరువు 39 శాతం తగ్గింది. రోటర్లు ఇప్పుడు సెలిగ్ S8037 ఎయిర్‌ఫాయిల్‌తో దెబ్బతిన్నాయి మరియు పరిహారం కోసం 3 డిగ్రీల అన్‌హెడ్రాల్‌తో రిగ్గింగ్ చేయబడ్డాయి కోయింగ్ కోసం బ్లేడ్లు దాదాపుగా భూమితో ఎగురుతాయి. అదే బరువు పైలట్లతో గేమెరా I కంటే గేమెరా II ను హోవర్ చేయడానికి 35 శాతం తక్కువ శక్తి అవసరం. [6] ఫ్రేమ్ యొక్క ప్రతి చివర టెర్మినస్ వద్ద రోటర్ ఉంటుంది. ప్రతి రోటర్ బరువు 2 కిలోలు (4.4 ఎల్బి), మరియు పవర్‌ప్లాంట్/పైలట్ 135 ఎల్బి (61 కిలోలు) బరువు 145 ఎల్బి (66 కిలోలు) వరకు ఉంటుంది. నిర్మాణం క్రింద సస్పెండ్ చేయబడిన పాడ్‌లోని చేతి మరియు ఫుట్ పెడల్స్ ద్వారా శక్తి రోటర్లకు బదిలీ చేయబడుతుంది. 60 సెకన్ల రన్‌టైమ్ కోసం 20 శాతం వరకు అదనపు శక్తి పెడల్ శక్తి కంటే ఈ సంక్లిష్ట పద్ధతిని ఉపయోగించి సాధించబడుతుంది. పచ్చిక మొవర్‌పై పుల్-స్టార్టర్ లాగా, రోటర్లను తిప్పడానికి ట్రాన్స్మిషన్ స్పూల్స్‌ను స్పెక్ట్రా లైన్ యొక్క పొడవులో స్పూల్ చేస్తుంది. రోటర్లను 90 సెకన్లు స్పూల్ చేయడానికి తగినంత లైన్ ఉంది. ప్రతి ప్రయత్నానికి పంక్తి తిరిగి రావాలి, కాని నిరంతర గొలుసు లేదా బెల్ట్ డ్రైవ్ కంటే చాలా తక్కువ బరువు ఉంటుంది. రోటర్లు విపరీతమైన గ్రౌండ్ ఎఫెక్ట్‌లో పనిచేస్తాయి, దాని ఆపరేటింగ్ ఎత్తు నుండి రోటర్ పొడవులో ఐదు శాతం కంటే తక్కువ దూరం. [7] ఆదర్శ ఆపరేషన్ "ఇంజిన్" కోసం 90 RPM వద్ద మరియు రోటర్లకు 20 RPM వద్ద ఉంటుంది. నిర్మాణం నవంబర్ 2011 లో ప్రారంభమైంది. జూన్ 20, 2012 న, కోలిన్ గోరే గేమెరా II ను మేరీల్యాండ్ విశ్వవిద్యాలయ క్యాంపస్‌లోని రికార్డ్ ఆర్మరీ వద్ద 35 సెకన్ల వ్యవధిలో ప్రయాణించారు, మానవ శక్తితో కూడిన హెలికాప్టర్ విమాన వ్యవధికి కొత్త ప్రపంచ రికార్డును నెలకొల్పాడు. ఇంజనీరింగ్ మెరుగుదలలతో, బృందం గేమెరా I ఓర్పు ప్రయత్నాన్ని 24 సెకన్ల పాటు ఉత్తమంగా చేసింది. [8] ఒక రోజు తరువాత, జూన్ 21, 2012 న, కైల్ గ్లూసెన్‌క్యాంప్ గేమెరా II ను అనధికారిక ప్రపంచ రికార్డుకు 50 సెకన్ల కోసం ప్రయాణించాడు. సమయం జాతీయ ఏరోనాటిక్ అసోసియేషన్‌కు న్యాయమూర్తి క్రిస్ మేనార్డ్ సమర్పించబడుతుంది మరియు ధ్రువీకరణ ప్రక్రియకు కొన్ని వారాలు పడుతుంది. [9] ఆగష్టు 28, 2012 న, మేరీల్యాండ్ యూనివర్శిటీ ఫ్రెష్మాన్ హెన్రీ ఎనర్సన్ గేమెరా II ను గ్రౌండ్ లెవెల్ కంటే 8 అడుగుల (2.4 మీ) ప్రపంచ రికార్డు ఎత్తుకు ఎగరారు. [10] ఆగష్టు 28, 2012 న, కోలిన్ గోరే గేమెరా II ని 65.1 సెకన్ల పాటు 10 మీటర్ల x 10 మీటర్ల ప్రాంతంలోనే నడిపించాడు. అమెరికన్ హెలికాప్టర్ సొసైటీ సికోర్స్కీ బహుమతి పోటీని తీర్చడానికి సూచించిన మూడు ప్రమాణాలలో రెండు సాధించబడ్డాయి, హోవర్ ఎత్తు మాత్రమే తగ్గిపోతుంది. ప్రయత్నం కోసం సోనార్ ఆల్టిమీటర్లు మరియు సవరించిన ప్రసారం జోడించబడ్డాయి. [11] జూన్ 13, 2013 న, కెనడియన్ ఏరోవెలో అట్లాస్ సికోర్స్కీ బహుమతికి ప్రమాణాలకు అనుగుణంగా ఉంది. [12] [13] జూన్ 26, 2013 న, గేమెరా II 74 సెకన్ల మానవ శక్తితో కూడిన హెలికాప్టర్ ఓర్పు కోసం అనధికారిక ప్రపంచ రికార్డును సృష్టించింది. [14] సెప్టెంబర్ 25, 2013 న, సర్టిఫైడ్ యు.ఎస్. రికార్డ్ మరియు పెండింగ్ వరల్డ్ రికార్డ్ ఫ్లైట్ వ్యవధి 97.5 సెకన్ల కోసం పైలట్ జస్టిన్ మౌచ్ గేమెరా ఐఐడి (గేమెరా II యొక్క సవరించిన వెర్షన్). అదే రోజు, మహిళా పైలట్ కే సుయి 38 సెకన్ల విమాన కాలానికి కొత్త యు.ఎస్. రికార్డును నెలకొల్పారు. [15] UMD, PRWIRE నుండి డేటా [1] పోల్చదగిన పాత్ర, కాన్ఫిగరేషన్ మరియు ERA యొక్క సాధారణ లక్షణాల విమానం</v>
      </c>
      <c r="E163" s="1" t="s">
        <v>3115</v>
      </c>
      <c r="F163" s="1" t="str">
        <f>IFERROR(__xludf.DUMMYFUNCTION("GOOGLETRANSLATE(E:E, ""en"", ""te"")"),"మానవ శక్తితో కూడిన హెలికాప్టర్")</f>
        <v>మానవ శక్తితో కూడిన హెలికాప్టర్</v>
      </c>
      <c r="G163" s="1" t="s">
        <v>3116</v>
      </c>
      <c r="H163" s="1" t="str">
        <f>IFERROR(__xludf.DUMMYFUNCTION("GOOGLETRANSLATE(G:G, ""en"", ""te"")"),"మేరీల్యాండ్ విశ్వవిద్యాలయం")</f>
        <v>మేరీల్యాండ్ విశ్వవిద్యాలయం</v>
      </c>
      <c r="I163" s="1" t="s">
        <v>3117</v>
      </c>
      <c r="J163" s="1" t="s">
        <v>3118</v>
      </c>
      <c r="K163" s="1" t="str">
        <f>IFERROR(__xludf.DUMMYFUNCTION("GOOGLETRANSLATE(J:J, ""en"", ""te"")"),"ఎ. జేమ్స్ క్లార్క్ స్కూల్ ఆఫ్ ఇంజనీరింగ్ స్టూడెంట్స్")</f>
        <v>ఎ. జేమ్స్ క్లార్క్ స్కూల్ ఆఫ్ ఇంజనీరింగ్ స్టూడెంట్స్</v>
      </c>
      <c r="N163" s="1">
        <v>2012.0</v>
      </c>
      <c r="O163" s="1">
        <v>1.0</v>
      </c>
      <c r="Q163" s="1">
        <v>1.0</v>
      </c>
      <c r="V163" s="1" t="s">
        <v>3119</v>
      </c>
      <c r="X163" s="1" t="s">
        <v>3120</v>
      </c>
      <c r="Z163" s="1" t="s">
        <v>3121</v>
      </c>
      <c r="AA163" s="1" t="s">
        <v>3122</v>
      </c>
      <c r="AC163" s="1" t="s">
        <v>3123</v>
      </c>
      <c r="AF163" s="1" t="s">
        <v>3124</v>
      </c>
      <c r="AG163" s="1" t="s">
        <v>3125</v>
      </c>
      <c r="AN163" s="1" t="s">
        <v>397</v>
      </c>
      <c r="AO163" s="1" t="s">
        <v>3126</v>
      </c>
      <c r="AS163" s="1" t="s">
        <v>3127</v>
      </c>
      <c r="BA163" s="1" t="s">
        <v>3128</v>
      </c>
      <c r="BS163" s="1" t="s">
        <v>3129</v>
      </c>
      <c r="BT163" s="2" t="s">
        <v>767</v>
      </c>
      <c r="CD163" s="1" t="s">
        <v>3130</v>
      </c>
    </row>
    <row r="164">
      <c r="A164" s="1" t="s">
        <v>3131</v>
      </c>
      <c r="B164" s="1" t="str">
        <f>IFERROR(__xludf.DUMMYFUNCTION("GOOGLETRANSLATE(A:A, ""en"", ""te"")"),"వాల్మెట్ పిక్ -23 టవ్‌మాస్టర్")</f>
        <v>వాల్మెట్ పిక్ -23 టవ్‌మాస్టర్</v>
      </c>
      <c r="C164" s="1" t="s">
        <v>3132</v>
      </c>
      <c r="D164" s="1" t="str">
        <f>IFERROR(__xludf.DUMMYFUNCTION("GOOGLETRANSLATE(C:C, ""en"", ""te"")"),"వాల్మెట్ పిక్ -23 టవ్‌మాస్టర్ లేదా సుహిను 1980 ల ప్రారంభంలో మిశ్రమ పదార్థాల నుండి పూర్తిగా నిర్మించిన ఫిన్నిష్ రెండు-సీట్ల గ్లైడర్-టూవింగ్/ప్రాధమిక ట్రైనర్ విమానం. గ్లైడర్ వెళ్ళుట కోసం కొత్త విమానాన్ని అభివృద్ధి చేయాలని ఫిన్నిష్ టెక్నాలజీ స్టూడెంట్స్ ఏవియ"&amp;"ేషన్ క్లబ్ (పిఐసి) 1970 లలో సూచించింది. మునుపటి డిజైన్, పిక్ -19 ముహిను యొక్క మెరుగుదలపై ఈ పని దృష్టి సారించింది. తరువాత, హెల్సింకి యూనివర్శిటీ ఆఫ్ టెక్నాలజీ మరియు వాల్మెట్ ఓయ్ ఈ ప్రాజెక్టులో చేరింది మరియు డిజైన్ ప్రక్రియ మొదటి నుండి ప్రారంభమైంది. లక్ష్యం"&amp;"/గ్లైడర్ టవర్‌ను అభివృద్ధి చేయడమే లక్ష్యం, ఇది ప్రాథమిక శిక్షణ కోసం కూడా ఉపయోగించబడుతుంది. దీనికి ""పిక్ -23 టవ్‌మాస్టర్"" అనే పేరు ఇవ్వబడింది. రెండు విమానాలు మాత్రమే తయారు చేయబడ్డాయి, ఒకటి వాల్మెట్ వద్ద మరియు ఒకటి హెల్సింకి యూనివర్శిటీ ఆఫ్ టెక్నాలజీలో. మ"&amp;"ొట్టమొదటి విమానం, ఓహ్-టో, మార్చి 22, 1982 న మైడెన్ ఫ్లైట్ చేసింది, మిక్కో జార్వి చేత ఎగిరింది. రెండవ విమానం, ఓహ్-టగ్, మరుసటి సంవత్సరం ప్రయాణించింది. వాల్మెట్ విమానాన్ని తీవ్రంగా విక్రయించాడు, కాని ఎటువంటి ఆర్డర్లు పాటించలేదు. ధరను తగ్గించడానికి, ఈ విమానం "&amp;"స్వీయ-అసెంబ్లీ కోసం భాగాలుగా విక్రయించవచ్చా అని కూడా పరిశోధించారు. గ్లైడర్ టవర్‌గా ఉద్దేశించిన పాత్రలో, PIK-23 చాలా విజయవంతమైంది. జేన్ యొక్క అన్ని ప్రపంచ విమానాల నుండి డేటా 1982-83 [1] సాధారణ లక్షణాల పనితీరు సంబంధిత జాబితాలు")</f>
        <v>వాల్మెట్ పిక్ -23 టవ్‌మాస్టర్ లేదా సుహిను 1980 ల ప్రారంభంలో మిశ్రమ పదార్థాల నుండి పూర్తిగా నిర్మించిన ఫిన్నిష్ రెండు-సీట్ల గ్లైడర్-టూవింగ్/ప్రాధమిక ట్రైనర్ విమానం. గ్లైడర్ వెళ్ళుట కోసం కొత్త విమానాన్ని అభివృద్ధి చేయాలని ఫిన్నిష్ టెక్నాలజీ స్టూడెంట్స్ ఏవియేషన్ క్లబ్ (పిఐసి) 1970 లలో సూచించింది. మునుపటి డిజైన్, పిక్ -19 ముహిను యొక్క మెరుగుదలపై ఈ పని దృష్టి సారించింది. తరువాత, హెల్సింకి యూనివర్శిటీ ఆఫ్ టెక్నాలజీ మరియు వాల్మెట్ ఓయ్ ఈ ప్రాజెక్టులో చేరింది మరియు డిజైన్ ప్రక్రియ మొదటి నుండి ప్రారంభమైంది. లక్ష్యం/గ్లైడర్ టవర్‌ను అభివృద్ధి చేయడమే లక్ష్యం, ఇది ప్రాథమిక శిక్షణ కోసం కూడా ఉపయోగించబడుతుంది. దీనికి "పిక్ -23 టవ్‌మాస్టర్" అనే పేరు ఇవ్వబడింది. రెండు విమానాలు మాత్రమే తయారు చేయబడ్డాయి, ఒకటి వాల్మెట్ వద్ద మరియు ఒకటి హెల్సింకి యూనివర్శిటీ ఆఫ్ టెక్నాలజీలో. మొట్టమొదటి విమానం, ఓహ్-టో, మార్చి 22, 1982 న మైడెన్ ఫ్లైట్ చేసింది, మిక్కో జార్వి చేత ఎగిరింది. రెండవ విమానం, ఓహ్-టగ్, మరుసటి సంవత్సరం ప్రయాణించింది. వాల్మెట్ విమానాన్ని తీవ్రంగా విక్రయించాడు, కాని ఎటువంటి ఆర్డర్లు పాటించలేదు. ధరను తగ్గించడానికి, ఈ విమానం స్వీయ-అసెంబ్లీ కోసం భాగాలుగా విక్రయించవచ్చా అని కూడా పరిశోధించారు. గ్లైడర్ టవర్‌గా ఉద్దేశించిన పాత్రలో, PIK-23 చాలా విజయవంతమైంది. జేన్ యొక్క అన్ని ప్రపంచ విమానాల నుండి డేటా 1982-83 [1] సాధారణ లక్షణాల పనితీరు సంబంధిత జాబితాలు</v>
      </c>
      <c r="E164" s="1" t="s">
        <v>3133</v>
      </c>
      <c r="F164" s="1" t="str">
        <f>IFERROR(__xludf.DUMMYFUNCTION("GOOGLETRANSLATE(E:E, ""en"", ""te"")"),"గ్లైడర్-టవర్/ప్రాధమిక శిక్షకుడు")</f>
        <v>గ్లైడర్-టవర్/ప్రాధమిక శిక్షకుడు</v>
      </c>
      <c r="G164" s="1" t="s">
        <v>3134</v>
      </c>
      <c r="H164" s="1" t="str">
        <f>IFERROR(__xludf.DUMMYFUNCTION("GOOGLETRANSLATE(G:G, ""en"", ""te"")"),"వాల్మెట్")</f>
        <v>వాల్మెట్</v>
      </c>
      <c r="I164" s="2" t="s">
        <v>3135</v>
      </c>
      <c r="M164" s="8">
        <v>30032.0</v>
      </c>
      <c r="N164" s="1">
        <v>1982.0</v>
      </c>
      <c r="O164" s="1">
        <v>2.0</v>
      </c>
      <c r="Q164" s="1">
        <v>2.0</v>
      </c>
      <c r="R164" s="1" t="s">
        <v>3136</v>
      </c>
      <c r="S164" s="1" t="s">
        <v>2706</v>
      </c>
      <c r="T164" s="1" t="s">
        <v>3137</v>
      </c>
      <c r="U164" s="1" t="s">
        <v>3138</v>
      </c>
      <c r="V164" s="1" t="s">
        <v>3139</v>
      </c>
      <c r="X164" s="1" t="s">
        <v>3140</v>
      </c>
      <c r="Y164" s="1" t="s">
        <v>3141</v>
      </c>
      <c r="Z164" s="1" t="s">
        <v>3142</v>
      </c>
      <c r="AB164" s="1" t="s">
        <v>3143</v>
      </c>
      <c r="AF164" s="1" t="s">
        <v>3144</v>
      </c>
      <c r="AG164" s="1" t="s">
        <v>3145</v>
      </c>
      <c r="AJ164" s="1" t="s">
        <v>3146</v>
      </c>
      <c r="AK164" s="1" t="s">
        <v>3147</v>
      </c>
      <c r="AL164" s="1" t="s">
        <v>3148</v>
      </c>
      <c r="AO164" s="1" t="s">
        <v>3149</v>
      </c>
      <c r="AR164" s="1" t="s">
        <v>3150</v>
      </c>
      <c r="AS164" s="1" t="s">
        <v>3151</v>
      </c>
      <c r="AZ164" s="1">
        <v>7.14</v>
      </c>
      <c r="BA164" s="1" t="s">
        <v>3152</v>
      </c>
      <c r="BB164" s="1" t="s">
        <v>3153</v>
      </c>
      <c r="CF164" s="1" t="s">
        <v>3154</v>
      </c>
      <c r="CH164" s="1" t="s">
        <v>3155</v>
      </c>
      <c r="DR164" s="1" t="s">
        <v>3156</v>
      </c>
    </row>
    <row r="165">
      <c r="A165" s="1" t="s">
        <v>3157</v>
      </c>
      <c r="B165" s="1" t="str">
        <f>IFERROR(__xludf.DUMMYFUNCTION("GOOGLETRANSLATE(A:A, ""en"", ""te"")"),"విడోర్ అసో ఎక్స్ జ్యువెల్")</f>
        <v>విడోర్ అసో ఎక్స్ జ్యువెల్</v>
      </c>
      <c r="C165" s="1" t="s">
        <v>3158</v>
      </c>
      <c r="D165" s="1" t="str">
        <f>IFERROR(__xludf.DUMMYFUNCTION("GOOGLETRANSLATE(C:C, ""en"", ""te"")"),"అస్సో ఎక్స్ జ్యువెల్ అన్ని - కలప, తక్కువ వింగ్, సింగిల్ ఇంజిన్, రెండు టెన్డం సీట్లు అల్ట్రాలైట్ విమానం, వీటిని ఇటాలియన్ డిజైనర్ గియుసేప్ విడోర్ రూపొందించారు. ఈ విమానం అతని అనేక చెక్క డిజైన్లలో ఒకటి, విడోర్ యొక్క అస్సో ఏరెయి కంపెనీ, అసో వి ఛాంపియన్, అసో IV"&amp;" విస్కీ మరియు అసో వి జూనియర్ వంటిది. రోటాక్స్ 912, [1] కోసం ఎయిర్క్రాఫ్ట్ కిట్/ప్రణాళికలు పేర్కొనబడ్డాయి, అయితే ఇది సౌర్ ఎస్ 2100 అల్ట్ ఇంజిన్‌ను ఉపయోగిస్తున్నట్లు నివేదించబడిన చాలా తక్కువ విమానాలలో ఒకటి. [2] తేలికపాటి విమానాల నుండి డేటా డైరెక్టరీ [3] సాధ"&amp;"ారణ లక్షణాల పనితీరు")</f>
        <v>అస్సో ఎక్స్ జ్యువెల్ అన్ని - కలప, తక్కువ వింగ్, సింగిల్ ఇంజిన్, రెండు టెన్డం సీట్లు అల్ట్రాలైట్ విమానం, వీటిని ఇటాలియన్ డిజైనర్ గియుసేప్ విడోర్ రూపొందించారు. ఈ విమానం అతని అనేక చెక్క డిజైన్లలో ఒకటి, విడోర్ యొక్క అస్సో ఏరెయి కంపెనీ, అసో వి ఛాంపియన్, అసో IV విస్కీ మరియు అసో వి జూనియర్ వంటిది. రోటాక్స్ 912, [1] కోసం ఎయిర్క్రాఫ్ట్ కిట్/ప్రణాళికలు పేర్కొనబడ్డాయి, అయితే ఇది సౌర్ ఎస్ 2100 అల్ట్ ఇంజిన్‌ను ఉపయోగిస్తున్నట్లు నివేదించబడిన చాలా తక్కువ విమానాలలో ఒకటి. [2] తేలికపాటి విమానాల నుండి డేటా డైరెక్టరీ [3] సాధారణ లక్షణాల పనితీరు</v>
      </c>
      <c r="E165" s="1" t="s">
        <v>3159</v>
      </c>
      <c r="F165" s="1" t="str">
        <f>IFERROR(__xludf.DUMMYFUNCTION("GOOGLETRANSLATE(E:E, ""en"", ""te"")"),"టెన్డం సీటు అల్ట్రాలైట్")</f>
        <v>టెన్డం సీటు అల్ట్రాలైట్</v>
      </c>
      <c r="J165" s="1" t="s">
        <v>3160</v>
      </c>
      <c r="K165" s="1" t="str">
        <f>IFERROR(__xludf.DUMMYFUNCTION("GOOGLETRANSLATE(J:J, ""en"", ""te"")"),"గియుసేప్ విడోర్")</f>
        <v>గియుసేప్ విడోర్</v>
      </c>
      <c r="L165" s="1" t="s">
        <v>3161</v>
      </c>
      <c r="P165" s="1" t="s">
        <v>3162</v>
      </c>
      <c r="R165" s="1" t="s">
        <v>3163</v>
      </c>
      <c r="S165" s="1" t="s">
        <v>3164</v>
      </c>
      <c r="T165" s="1" t="s">
        <v>3165</v>
      </c>
      <c r="U165" s="1" t="s">
        <v>3166</v>
      </c>
      <c r="V165" s="1" t="s">
        <v>3167</v>
      </c>
      <c r="Y165" s="1" t="s">
        <v>1800</v>
      </c>
      <c r="Z165" s="1" t="s">
        <v>3168</v>
      </c>
      <c r="AB165" s="1" t="s">
        <v>3169</v>
      </c>
      <c r="AJ165" s="1" t="s">
        <v>3103</v>
      </c>
      <c r="AK165" s="1" t="s">
        <v>3170</v>
      </c>
      <c r="AN165" s="1" t="s">
        <v>442</v>
      </c>
      <c r="AS165" s="1" t="s">
        <v>3171</v>
      </c>
      <c r="AY165" s="1">
        <v>2.0</v>
      </c>
      <c r="BF165" s="1" t="s">
        <v>3172</v>
      </c>
      <c r="BT165" s="2" t="s">
        <v>452</v>
      </c>
      <c r="BZ165" s="1" t="s">
        <v>3173</v>
      </c>
      <c r="CF165" s="1" t="s">
        <v>3174</v>
      </c>
      <c r="CH165" s="1" t="s">
        <v>3175</v>
      </c>
    </row>
    <row r="166">
      <c r="A166" s="1" t="s">
        <v>3176</v>
      </c>
      <c r="B166" s="1" t="str">
        <f>IFERROR(__xludf.DUMMYFUNCTION("GOOGLETRANSLATE(A:A, ""en"", ""te"")"),"W.A.R. BF-109")</f>
        <v>W.A.R. BF-109</v>
      </c>
      <c r="C166" s="1" t="s">
        <v>3177</v>
      </c>
      <c r="D166" s="1" t="str">
        <f>IFERROR(__xludf.DUMMYFUNCTION("GOOGLETRANSLATE(C:C, ""en"", ""te"")"),"యుద్ధం. BF-109 అనేది మెసెర్స్చ్మిట్ BF 109 ఫైటర్ యొక్క స్థాయి హోమ్‌బిల్ట్ ప్రతిరూపం. కొన్ని వెర్షన్లు 125 HP (93 kW) లైమింగ్ O-235 మరియు 123 HP (92 kW) HCI రేడియల్ ఇంజిన్లను ఉపయోగించి నిర్మించబడ్డాయి. సాధారణ లక్షణాల పనితీరు 1980 ల విమానంలో ఈ వ్యాసం ఒక స్ట"&amp;"బ్. వికీపీడియా విస్తరించడం ద్వారా మీరు సహాయపడవచ్చు.")</f>
        <v>యుద్ధం. BF-109 అనేది మెసెర్స్చ్మిట్ BF 109 ఫైటర్ యొక్క స్థాయి హోమ్‌బిల్ట్ ప్రతిరూపం. కొన్ని వెర్షన్లు 125 HP (93 kW) లైమింగ్ O-235 మరియు 123 HP (92 kW) HCI రేడియల్ ఇంజిన్లను ఉపయోగించి నిర్మించబడ్డాయి. సాధారణ లక్షణాల పనితీరు 1980 ల విమానంలో ఈ వ్యాసం ఒక స్టబ్. వికీపీడియా విస్తరించడం ద్వారా మీరు సహాయపడవచ్చు.</v>
      </c>
      <c r="E166" s="1" t="s">
        <v>1951</v>
      </c>
      <c r="F166" s="1" t="str">
        <f>IFERROR(__xludf.DUMMYFUNCTION("GOOGLETRANSLATE(E:E, ""en"", ""te"")"),"హోమ్‌బిల్ట్ విమానం")</f>
        <v>హోమ్‌బిల్ట్ విమానం</v>
      </c>
      <c r="G166" s="1" t="s">
        <v>3042</v>
      </c>
      <c r="H166" s="1" t="str">
        <f>IFERROR(__xludf.DUMMYFUNCTION("GOOGLETRANSLATE(G:G, ""en"", ""te"")"),"వార్ ఎయిర్క్రాఫ్ట్ రెప్లికాస్ ఇంటర్నేషనల్, ఇంక్.")</f>
        <v>వార్ ఎయిర్క్రాఫ్ట్ రెప్లికాస్ ఇంటర్నేషనల్, ఇంక్.</v>
      </c>
      <c r="I166" s="1" t="s">
        <v>3043</v>
      </c>
      <c r="AN166" s="1" t="s">
        <v>397</v>
      </c>
      <c r="BS166" s="1" t="s">
        <v>1960</v>
      </c>
      <c r="BT166" s="2" t="s">
        <v>767</v>
      </c>
    </row>
    <row r="167">
      <c r="A167" s="1" t="s">
        <v>3178</v>
      </c>
      <c r="B167" s="1" t="str">
        <f>IFERROR(__xludf.DUMMYFUNCTION("GOOGLETRANSLATE(A:A, ""en"", ""te"")"),"W.A.R. F4U కోర్సెయిర్")</f>
        <v>W.A.R. F4U కోర్సెయిర్</v>
      </c>
      <c r="C167" s="1" t="s">
        <v>3179</v>
      </c>
      <c r="D167" s="1" t="str">
        <f>IFERROR(__xludf.DUMMYFUNCTION("GOOGLETRANSLATE(C:C, ""en"", ""te"")"),"యుద్ధం. F4U కోర్సెయిర్ అనేది 50% స్కేల్ హోమ్‌బిల్ట్ ప్రతిరూపం, అవకాశం-వాట్ F4U కోర్సెయిర్ రెండవ ప్రపంచ యుద్ధ క్యారియర్ ఫైటర్. [1] [2] ఈ విమానం ఒకే ప్రదేశం, ముడుచుకునే సాంప్రదాయ ల్యాండింగ్ గేర్‌తో సింగిల్ ఇంజిన్ గల్-వింగ్ డిజైన్. F4U W.A.R లో పూర్తయిన రెండ"&amp;"వ విమానం. సిరీస్, మొదటి ఉదాహరణతో 1975 లో EAA ఎయిర్‌షోలో ప్రదర్శించబడింది. ఈ విమానం మడత రెక్కలను కలిగి ఉంది. [3] ఫ్రెడ్ బాయర్ జూనియర్ నిర్మించిన యుద్ధం F4U జనవరి 1980 పాపులర్ మెకానిక్స్లో కవర్ ప్లేన్‌గా ప్రదర్శించబడింది. ఈ విమానం 5 145 ఖర్చు చేసే ప్రణాళికల"&amp;" నుండి నిర్మించబడింది. [4] కొన్ని వెర్షన్లు 125 HP (93 kW) లైమింగ్ O-235 మరియు 123 HP (92 kW) HCI రేడియల్ ఇంజిన్లను ఉపయోగించి నిర్మించబడ్డాయి. [5] ROTEC R2800 రేడియల్ ఇంజిన్ ఉపయోగించి ఒక ఉదాహరణ నిర్మించబడింది. జేన్ యొక్క అన్ని ప్రపంచ విమానాల నుండి డేటా 19"&amp;"88-89 [6] సాధారణ లక్షణాల పనితీరు")</f>
        <v>యుద్ధం. F4U కోర్సెయిర్ అనేది 50% స్కేల్ హోమ్‌బిల్ట్ ప్రతిరూపం, అవకాశం-వాట్ F4U కోర్సెయిర్ రెండవ ప్రపంచ యుద్ధ క్యారియర్ ఫైటర్. [1] [2] ఈ విమానం ఒకే ప్రదేశం, ముడుచుకునే సాంప్రదాయ ల్యాండింగ్ గేర్‌తో సింగిల్ ఇంజిన్ గల్-వింగ్ డిజైన్. F4U W.A.R లో పూర్తయిన రెండవ విమానం. సిరీస్, మొదటి ఉదాహరణతో 1975 లో EAA ఎయిర్‌షోలో ప్రదర్శించబడింది. ఈ విమానం మడత రెక్కలను కలిగి ఉంది. [3] ఫ్రెడ్ బాయర్ జూనియర్ నిర్మించిన యుద్ధం F4U జనవరి 1980 పాపులర్ మెకానిక్స్లో కవర్ ప్లేన్‌గా ప్రదర్శించబడింది. ఈ విమానం 5 145 ఖర్చు చేసే ప్రణాళికల నుండి నిర్మించబడింది. [4] కొన్ని వెర్షన్లు 125 HP (93 kW) లైమింగ్ O-235 మరియు 123 HP (92 kW) HCI రేడియల్ ఇంజిన్లను ఉపయోగించి నిర్మించబడ్డాయి. [5] ROTEC R2800 రేడియల్ ఇంజిన్ ఉపయోగించి ఒక ఉదాహరణ నిర్మించబడింది. జేన్ యొక్క అన్ని ప్రపంచ విమానాల నుండి డేటా 1988-89 [6] సాధారణ లక్షణాల పనితీరు</v>
      </c>
      <c r="E167" s="1" t="s">
        <v>1951</v>
      </c>
      <c r="F167" s="1" t="str">
        <f>IFERROR(__xludf.DUMMYFUNCTION("GOOGLETRANSLATE(E:E, ""en"", ""te"")"),"హోమ్‌బిల్ట్ విమానం")</f>
        <v>హోమ్‌బిల్ట్ విమానం</v>
      </c>
      <c r="G167" s="1" t="s">
        <v>3042</v>
      </c>
      <c r="H167" s="1" t="str">
        <f>IFERROR(__xludf.DUMMYFUNCTION("GOOGLETRANSLATE(G:G, ""en"", ""te"")"),"వార్ ఎయిర్క్రాఫ్ట్ రెప్లికాస్ ఇంటర్నేషనల్, ఇంక్.")</f>
        <v>వార్ ఎయిర్క్రాఫ్ట్ రెప్లికాస్ ఇంటర్నేషనల్, ఇంక్.</v>
      </c>
      <c r="I167" s="1" t="s">
        <v>3043</v>
      </c>
      <c r="N167" s="1">
        <v>1975.0</v>
      </c>
      <c r="P167" s="1" t="s">
        <v>1004</v>
      </c>
      <c r="Q167" s="1">
        <v>1.0</v>
      </c>
      <c r="R167" s="1" t="s">
        <v>3180</v>
      </c>
      <c r="S167" s="1" t="s">
        <v>1953</v>
      </c>
      <c r="T167" s="1" t="s">
        <v>3181</v>
      </c>
      <c r="V167" s="1" t="s">
        <v>3182</v>
      </c>
      <c r="W167" s="1" t="s">
        <v>3183</v>
      </c>
      <c r="X167" s="1" t="s">
        <v>3184</v>
      </c>
      <c r="Y167" s="1" t="s">
        <v>3185</v>
      </c>
      <c r="Z167" s="1" t="s">
        <v>3186</v>
      </c>
      <c r="AB167" s="1" t="s">
        <v>3187</v>
      </c>
      <c r="AL167" s="1" t="s">
        <v>3188</v>
      </c>
      <c r="AN167" s="1" t="s">
        <v>397</v>
      </c>
      <c r="AS167" s="1" t="s">
        <v>3189</v>
      </c>
      <c r="BS167" s="1" t="s">
        <v>1960</v>
      </c>
      <c r="BT167" s="2" t="s">
        <v>767</v>
      </c>
    </row>
    <row r="168">
      <c r="A168" s="1" t="s">
        <v>3190</v>
      </c>
      <c r="B168" s="1" t="str">
        <f>IFERROR(__xludf.DUMMYFUNCTION("GOOGLETRANSLATE(A:A, ""en"", ""te"")"),"W.A.R. హాకర్ సీ ఫ్యూరీ")</f>
        <v>W.A.R. హాకర్ సీ ఫ్యూరీ</v>
      </c>
      <c r="C168" s="1" t="s">
        <v>3191</v>
      </c>
      <c r="D168" s="1" t="str">
        <f>IFERROR(__xludf.DUMMYFUNCTION("GOOGLETRANSLATE(C:C, ""en"", ""te"")"),"యుద్ధం. హాకర్ సీ ఫ్యూరీ అనేది హాకర్ సీ ఫ్యూరీ క్యారియర్ ఫైటర్ యొక్క సగం-స్థాయి హోమ్‌బిల్ట్ ప్రతిరూపం, te త్సాహిక నిర్మాణం కోసం యుద్ధ విమాన ప్రతిరూపం ఇంటర్నేషనల్ నిర్మించింది. [1] [2] మొదటి ఉదాహరణ ఇంగ్లాండ్‌లో నిర్మించబడింది మరియు 1986 లో ప్రయాణించారు. [3]"&amp;" సాధారణ లక్షణాల పనితీరు")</f>
        <v>యుద్ధం. హాకర్ సీ ఫ్యూరీ అనేది హాకర్ సీ ఫ్యూరీ క్యారియర్ ఫైటర్ యొక్క సగం-స్థాయి హోమ్‌బిల్ట్ ప్రతిరూపం, te త్సాహిక నిర్మాణం కోసం యుద్ధ విమాన ప్రతిరూపం ఇంటర్నేషనల్ నిర్మించింది. [1] [2] మొదటి ఉదాహరణ ఇంగ్లాండ్‌లో నిర్మించబడింది మరియు 1986 లో ప్రయాణించారు. [3] సాధారణ లక్షణాల పనితీరు</v>
      </c>
      <c r="E168" s="1" t="s">
        <v>1951</v>
      </c>
      <c r="F168" s="1" t="str">
        <f>IFERROR(__xludf.DUMMYFUNCTION("GOOGLETRANSLATE(E:E, ""en"", ""te"")"),"హోమ్‌బిల్ట్ విమానం")</f>
        <v>హోమ్‌బిల్ట్ విమానం</v>
      </c>
      <c r="G168" s="1" t="s">
        <v>3042</v>
      </c>
      <c r="H168" s="1" t="str">
        <f>IFERROR(__xludf.DUMMYFUNCTION("GOOGLETRANSLATE(G:G, ""en"", ""te"")"),"వార్ ఎయిర్క్రాఫ్ట్ రెప్లికాస్ ఇంటర్నేషనల్, ఇంక్.")</f>
        <v>వార్ ఎయిర్క్రాఫ్ట్ రెప్లికాస్ ఇంటర్నేషనల్, ఇంక్.</v>
      </c>
      <c r="I168" s="1" t="s">
        <v>3043</v>
      </c>
      <c r="M168" s="1">
        <v>1986.0</v>
      </c>
      <c r="Q168" s="1">
        <v>1.0</v>
      </c>
      <c r="V168" s="1" t="s">
        <v>1834</v>
      </c>
      <c r="W168" s="1" t="s">
        <v>2288</v>
      </c>
      <c r="X168" s="1" t="s">
        <v>3044</v>
      </c>
      <c r="Y168" s="1" t="s">
        <v>3045</v>
      </c>
      <c r="Z168" s="1" t="s">
        <v>3046</v>
      </c>
      <c r="AB168" s="1" t="s">
        <v>3192</v>
      </c>
      <c r="AN168" s="1" t="s">
        <v>397</v>
      </c>
      <c r="AS168" s="1" t="s">
        <v>3047</v>
      </c>
      <c r="AY168" s="1">
        <v>1.0</v>
      </c>
      <c r="BF168" s="1" t="s">
        <v>3048</v>
      </c>
      <c r="BS168" s="1" t="s">
        <v>1960</v>
      </c>
      <c r="BT168" s="2" t="s">
        <v>767</v>
      </c>
      <c r="CF168" s="1" t="s">
        <v>3049</v>
      </c>
    </row>
    <row r="169">
      <c r="A169" s="1" t="s">
        <v>3193</v>
      </c>
      <c r="B169" s="1" t="str">
        <f>IFERROR(__xludf.DUMMYFUNCTION("GOOGLETRANSLATE(A:A, ""en"", ""te"")"),"వాగ్-ఏరో చుబీ క్యూబీ")</f>
        <v>వాగ్-ఏరో చుబీ క్యూబీ</v>
      </c>
      <c r="C169" s="1" t="s">
        <v>3194</v>
      </c>
      <c r="D169" s="1" t="str">
        <f>IFERROR(__xludf.DUMMYFUNCTION("GOOGLETRANSLATE(C:C, ""en"", ""te"")"),"వాగ్-ఏరో చుబీ క్యూటీ ట్యూబ్-అండ్-ఫాబ్రిక్ నిర్మాణం యొక్క నాలుగు-సీట్ల హోమ్‌బిల్ట్ క్యాబిన్ మోనోప్లేన్, ఇది ఇతర పైపర్ కుటుంబ సభ్యుల మూలకాలతో పైపర్ PA-14 TAILDRAGURE యొక్క ఆధునిక ప్రాతినిధ్యం. ఈ విమానం ప్రస్తుతం వాగ్-ఏరో స్పోర్ట్స్ మాన్ 2+2 గా వాగ్-ఏరో చేత "&amp;"కిట్ రూపంలో విక్రయించబడింది. [1] [2] [3] చిబీ క్యూటీ పార్ట్స్ సప్లయర్ వాగ్-ఏరో నుండి పైపర్ ఉత్పత్తి యొక్క మూడవ హోమ్‌బిల్ట్ ప్రతిరూపం. PA-14 లైన్ అలాస్కా ఫ్లోట్‌ప్లేన్ కార్యకలాపాలకు ఒక ప్రసిద్ధ విమానం, కొత్త ఉదాహరణలను నిర్మించడానికి చౌబీ క్యూబీని మార్కెట్ల"&amp;"ోకి తీసుకువెళ్లారు. ఈ విమానం పైపర్ HE-1 అంబులెన్స్ స్టైల్ డోర్ మాదిరిగానే సామాను కంపార్ట్‌మెంట్‌కు ఐచ్ఛిక పెద్ద ఓపెనింగ్ కలిగి ఉంది. [3] చుబీ క్యూటీ పైపర్ PA-14 ను దగ్గరగా పోలి ఉంటుంది, కానీ అనేక మార్పులు ఉన్నాయి. సిఫార్సు చేయబడిన ఇంజిన్ లైమింగ్ O-320-E2D"&amp;" యొక్క 150 HP (112 kW) లేదా 135 HP (101 kW) యొక్క లైమింగ్ O-290 కస్టమ్-రూపొందించిన స్వింగ్-అవుట్ ఇంజిన్ మౌంట్‌లో వేలాడదీసింది. చుబీ క్యూబీలో క్యాబిన్ యొక్క రెండు వైపులా స్వింగ్ తలుపులు మరియు రెండు వింగ్-మౌంటెడ్ ఇంధన ట్యాంకులను చిన్న హెడర్ ట్యాంక్‌తో కలిగి"&amp;" ఉంది. ఫ్యూజ్‌లేజ్ అసలులో ఉపయోగించిన 1020 గ్రేడ్ స్టీల్ కంటే 4130 స్టీల్ గొట్టాల నుండి వెల్డింగ్ చేయబడింది. రెక్కలు విమానాన్ని నేలమీద ఉంచడానికి మరియు తేలుతూ ఉండటానికి స్పాయిలర్లను కలిగి ఉంటాయి. [4] వాగ్-ఏరో కంపెనీ ప్రెసిడెంట్ డిక్ వాగ్నెర్ మే 8, 1982 న మొ"&amp;"దటిసారి చుబీ క్యూబీని ప్రయాణించారు. [4] తయారీదారు నుండి డేటా [సైటేషన్ అవసరం] సాధారణ లక్షణాల పనితీరు")</f>
        <v>వాగ్-ఏరో చుబీ క్యూటీ ట్యూబ్-అండ్-ఫాబ్రిక్ నిర్మాణం యొక్క నాలుగు-సీట్ల హోమ్‌బిల్ట్ క్యాబిన్ మోనోప్లేన్, ఇది ఇతర పైపర్ కుటుంబ సభ్యుల మూలకాలతో పైపర్ PA-14 TAILDRAGURE యొక్క ఆధునిక ప్రాతినిధ్యం. ఈ విమానం ప్రస్తుతం వాగ్-ఏరో స్పోర్ట్స్ మాన్ 2+2 గా వాగ్-ఏరో చేత కిట్ రూపంలో విక్రయించబడింది. [1] [2] [3] చిబీ క్యూటీ పార్ట్స్ సప్లయర్ వాగ్-ఏరో నుండి పైపర్ ఉత్పత్తి యొక్క మూడవ హోమ్‌బిల్ట్ ప్రతిరూపం. PA-14 లైన్ అలాస్కా ఫ్లోట్‌ప్లేన్ కార్యకలాపాలకు ఒక ప్రసిద్ధ విమానం, కొత్త ఉదాహరణలను నిర్మించడానికి చౌబీ క్యూబీని మార్కెట్లోకి తీసుకువెళ్లారు. ఈ విమానం పైపర్ HE-1 అంబులెన్స్ స్టైల్ డోర్ మాదిరిగానే సామాను కంపార్ట్‌మెంట్‌కు ఐచ్ఛిక పెద్ద ఓపెనింగ్ కలిగి ఉంది. [3] చుబీ క్యూటీ పైపర్ PA-14 ను దగ్గరగా పోలి ఉంటుంది, కానీ అనేక మార్పులు ఉన్నాయి. సిఫార్సు చేయబడిన ఇంజిన్ లైమింగ్ O-320-E2D యొక్క 150 HP (112 kW) లేదా 135 HP (101 kW) యొక్క లైమింగ్ O-290 కస్టమ్-రూపొందించిన స్వింగ్-అవుట్ ఇంజిన్ మౌంట్‌లో వేలాడదీసింది. చుబీ క్యూబీలో క్యాబిన్ యొక్క రెండు వైపులా స్వింగ్ తలుపులు మరియు రెండు వింగ్-మౌంటెడ్ ఇంధన ట్యాంకులను చిన్న హెడర్ ట్యాంక్‌తో కలిగి ఉంది. ఫ్యూజ్‌లేజ్ అసలులో ఉపయోగించిన 1020 గ్రేడ్ స్టీల్ కంటే 4130 స్టీల్ గొట్టాల నుండి వెల్డింగ్ చేయబడింది. రెక్కలు విమానాన్ని నేలమీద ఉంచడానికి మరియు తేలుతూ ఉండటానికి స్పాయిలర్లను కలిగి ఉంటాయి. [4] వాగ్-ఏరో కంపెనీ ప్రెసిడెంట్ డిక్ వాగ్నెర్ మే 8, 1982 న మొదటిసారి చుబీ క్యూబీని ప్రయాణించారు. [4] తయారీదారు నుండి డేటా [సైటేషన్ అవసరం] సాధారణ లక్షణాల పనితీరు</v>
      </c>
      <c r="E169" s="1" t="s">
        <v>1951</v>
      </c>
      <c r="F169" s="1" t="str">
        <f>IFERROR(__xludf.DUMMYFUNCTION("GOOGLETRANSLATE(E:E, ""en"", ""te"")"),"హోమ్‌బిల్ట్ విమానం")</f>
        <v>హోమ్‌బిల్ట్ విమానం</v>
      </c>
      <c r="G169" s="1" t="s">
        <v>3195</v>
      </c>
      <c r="H169" s="1" t="str">
        <f>IFERROR(__xludf.DUMMYFUNCTION("GOOGLETRANSLATE(G:G, ""en"", ""te"")"),"వాగ్-ఏరో")</f>
        <v>వాగ్-ఏరో</v>
      </c>
      <c r="I169" s="2" t="s">
        <v>3196</v>
      </c>
      <c r="J169" s="1" t="s">
        <v>3197</v>
      </c>
      <c r="K169" s="1" t="str">
        <f>IFERROR(__xludf.DUMMYFUNCTION("GOOGLETRANSLATE(J:J, ""en"", ""te"")"),"డిక్ వాగ్నెర్, టామ్ ఐవర్సన్")</f>
        <v>డిక్ వాగ్నెర్, టామ్ ఐవర్సన్</v>
      </c>
      <c r="M169" s="8">
        <v>30079.0</v>
      </c>
      <c r="O169" s="1" t="s">
        <v>3198</v>
      </c>
      <c r="Q169" s="1" t="s">
        <v>217</v>
      </c>
      <c r="R169" s="1" t="s">
        <v>3199</v>
      </c>
      <c r="S169" s="1" t="s">
        <v>3200</v>
      </c>
      <c r="T169" s="1" t="s">
        <v>3201</v>
      </c>
      <c r="U169" s="1" t="s">
        <v>3202</v>
      </c>
      <c r="V169" s="1" t="s">
        <v>3203</v>
      </c>
      <c r="W169" s="1" t="s">
        <v>2056</v>
      </c>
      <c r="X169" s="1" t="s">
        <v>3204</v>
      </c>
      <c r="Y169" s="1" t="s">
        <v>3205</v>
      </c>
      <c r="Z169" s="1" t="s">
        <v>3206</v>
      </c>
      <c r="AA169" s="1" t="s">
        <v>3207</v>
      </c>
      <c r="AB169" s="1" t="s">
        <v>3208</v>
      </c>
      <c r="AF169" s="1" t="s">
        <v>3209</v>
      </c>
      <c r="AG169" s="1" t="s">
        <v>3210</v>
      </c>
      <c r="AL169" s="1" t="s">
        <v>3067</v>
      </c>
      <c r="AN169" s="1" t="s">
        <v>397</v>
      </c>
      <c r="AS169" s="1" t="s">
        <v>3211</v>
      </c>
      <c r="AY169" s="1" t="s">
        <v>3212</v>
      </c>
      <c r="BA169" s="1" t="s">
        <v>3213</v>
      </c>
      <c r="BB169" s="1" t="s">
        <v>3214</v>
      </c>
      <c r="BF169" s="1" t="s">
        <v>3215</v>
      </c>
      <c r="BS169" s="1" t="s">
        <v>1960</v>
      </c>
      <c r="BT169" s="2" t="s">
        <v>767</v>
      </c>
      <c r="CF169" s="1" t="s">
        <v>3216</v>
      </c>
    </row>
    <row r="170">
      <c r="A170" s="1" t="s">
        <v>3217</v>
      </c>
      <c r="B170" s="1" t="str">
        <f>IFERROR(__xludf.DUMMYFUNCTION("GOOGLETRANSLATE(A:A, ""en"", ""te"")"),"వాగ్-ఏరో క్యూబీ")</f>
        <v>వాగ్-ఏరో క్యూబీ</v>
      </c>
      <c r="C170" s="1" t="s">
        <v>3218</v>
      </c>
      <c r="D170" s="1" t="str">
        <f>IFERROR(__xludf.DUMMYFUNCTION("GOOGLETRANSLATE(C:C, ""en"", ""te"")"),"WAG-AERO క్యూటీ పైపర్ J-3 యొక్క ప్రతిరూపం, దీనిని డిక్ వాగ్నెర్ రూపొందించారు మరియు విస్కాన్సిన్, విస్కాన్సిన్ యొక్క లియోన్స్ యొక్క వాగ్-ఏరో చేత లేదా కిట్ రూపంలో విక్రయించబడింది. [2] [3] [4] ఈ విమానం ప్రస్తుతం వాగ్-ఏరో స్పోర్ట్ ట్రైనర్ పేరుతో విక్రయించబడిం"&amp;"ది. [5] వాగ్-ఏరో తనిఖీ కవర్ల శ్రేణితో ప్రారంభమైంది, తరువాత చివరికి పైపర్ కబ్ కోసం పూర్తి శ్రేణి భాగాలతో సహా విమాన భాగాల యొక్క సమగ్ర శ్రేణి. కొత్త ఉత్పత్తి కోసం పైపర్ కబ్ హక్కులను కొనుగోలు చేయడానికి అనేక ప్రయత్నాల తరువాత, వాగ్-ఏరో యజమాని జాక్ వాగ్నెర్ హోమ్"&amp;"‌బిల్ట్ కిట్‌ను రూపొందించారు, ఇది హోమ్‌బిల్డర్‌లను పిల్ల మాదిరిగానే కొత్త విమానాలను నిర్మించటానికి వీలు కల్పిస్తుంది. [6] క్యూబీని మొదట చెక్క వింగ్ పక్కటెముకలు మరియు పైపర్ కబ్ వంటి స్పార్‌లతో అందించగా, అల్యూమినియం పక్కటెముకలు మరియు స్పార్‌లను తరువాత ఒక ఎం"&amp;"పికగా చేర్చారు, తరువాతి పిల్లల మాదిరిగా కూడా. ఈ విమానం అసలు పైపర్ డిజైన్ నుండి అనేక విధాలుగా భిన్నంగా ఉంటుంది, వీటిలో కబ్ యొక్క అసలు 1025 కార్బన్ స్టీల్‌కు బదులుగా 4130 స్టీల్ నుండి ఫ్యూజ్‌లేజ్ కల్పించబడింది మరియు పిల్ల యొక్క జాక్ స్క్రూ ట్రిమ్మింగ్ సిస్ట"&amp;"మ్ స్థానంలో సాంప్రదాయిక ఎలివేటర్-మౌంటెడ్ ట్రిమ్ టాబ్‌ను ఉపయోగించడం, ఇది పిల్లలను సర్దుబాటు చేస్తుంది. సంభవం యొక్క ఎలివేటర్ కోణం. [2] [6] క్యూబీ డ్రాయింగ్లను బిల్ బ్లేక్ రూపొందించారు. [7] ఈ నమూనా మొదట మార్చి 12, 1975 న స్కిస్‌తో అమర్చబడి ఉంది. [8] పరిచయ నమ"&amp;"ూనా విరుద్ధమైన పెయింట్ పథకంతో ప్రదర్శించబడింది, ఒక సగం పసుపు గీతతో ఆకుపచ్చ రంగులో పెయింట్ చేయబడింది మరియు మిగిలిన సగం పసుపును ఆకుపచ్చ గీతతో పెయింట్ చేసింది. ఈ అసాధారణమైన ""కోర్ట్ జెస్టర్"" పెయింట్ పథకం మార్కెటింగ్ ప్రయోజనాల కోసం పైపర్ పిల్లలో ఉపయోగించిన ప"&amp;"్రామాణిక పసుపు పథకం నుండి ప్రోటోటైప్‌ను వేరు చేయడానికి ఉపయోగించబడింది. [9] పాల్ పోబెరెజ్నీ ఒక క్యూటీని నిర్మించిన మొదటి కస్టమర్ అయ్యాడు. [6] పోబెరెజ్నీ యొక్క విమానం EAA ఎయిర్‌వెంచర్ మ్యూజియం ఫౌండేషన్ [10] లో భాగమైంది మరియు ప్రయోగాత్మక విమాన సంఘం కోసం విమా"&amp;"న ఇంజిన్లలో ఆటోమోటివ్ ఇంధనాన్ని ఉపయోగించడాన్ని ప్రదర్శించడానికి ఉపయోగించబడింది. [11] ఆటో ఇంధనం ఆవిరి తాళానికి కారణం కాదని నిరూపించడానికి డిక్ వాగ్నెర్ యొక్క డిజైనర్ డిక్ వాగ్నెర్ 20,000 అడుగుల (6,096 మీ) అధికంగా ఉన్న విమానాలను 20,000 అడుగుల (6,096 మీ) ఎగు"&amp;"రవేసాడు. [12] స్పోర్ట్ ఏవియేషన్, ప్లేన్ &amp; పైలట్ [2] మరియు పర్డీ [3] సాధారణ లక్షణాల నుండి డేటా పోల్చదగిన పాత్ర, కాన్ఫిగరేషన్ మరియు యుగం యొక్క పనితీరు విమానం")</f>
        <v>WAG-AERO క్యూటీ పైపర్ J-3 యొక్క ప్రతిరూపం, దీనిని డిక్ వాగ్నెర్ రూపొందించారు మరియు విస్కాన్సిన్, విస్కాన్సిన్ యొక్క లియోన్స్ యొక్క వాగ్-ఏరో చేత లేదా కిట్ రూపంలో విక్రయించబడింది. [2] [3] [4] ఈ విమానం ప్రస్తుతం వాగ్-ఏరో స్పోర్ట్ ట్రైనర్ పేరుతో విక్రయించబడింది. [5] వాగ్-ఏరో తనిఖీ కవర్ల శ్రేణితో ప్రారంభమైంది, తరువాత చివరికి పైపర్ కబ్ కోసం పూర్తి శ్రేణి భాగాలతో సహా విమాన భాగాల యొక్క సమగ్ర శ్రేణి. కొత్త ఉత్పత్తి కోసం పైపర్ కబ్ హక్కులను కొనుగోలు చేయడానికి అనేక ప్రయత్నాల తరువాత, వాగ్-ఏరో యజమాని జాక్ వాగ్నెర్ హోమ్‌బిల్ట్ కిట్‌ను రూపొందించారు, ఇది హోమ్‌బిల్డర్‌లను పిల్ల మాదిరిగానే కొత్త విమానాలను నిర్మించటానికి వీలు కల్పిస్తుంది. [6] క్యూబీని మొదట చెక్క వింగ్ పక్కటెముకలు మరియు పైపర్ కబ్ వంటి స్పార్‌లతో అందించగా, అల్యూమినియం పక్కటెముకలు మరియు స్పార్‌లను తరువాత ఒక ఎంపికగా చేర్చారు, తరువాతి పిల్లల మాదిరిగా కూడా. ఈ విమానం అసలు పైపర్ డిజైన్ నుండి అనేక విధాలుగా భిన్నంగా ఉంటుంది, వీటిలో కబ్ యొక్క అసలు 1025 కార్బన్ స్టీల్‌కు బదులుగా 4130 స్టీల్ నుండి ఫ్యూజ్‌లేజ్ కల్పించబడింది మరియు పిల్ల యొక్క జాక్ స్క్రూ ట్రిమ్మింగ్ సిస్టమ్ స్థానంలో సాంప్రదాయిక ఎలివేటర్-మౌంటెడ్ ట్రిమ్ టాబ్‌ను ఉపయోగించడం, ఇది పిల్లలను సర్దుబాటు చేస్తుంది. సంభవం యొక్క ఎలివేటర్ కోణం. [2] [6] క్యూబీ డ్రాయింగ్లను బిల్ బ్లేక్ రూపొందించారు. [7] ఈ నమూనా మొదట మార్చి 12, 1975 న స్కిస్‌తో అమర్చబడి ఉంది. [8] పరిచయ నమూనా విరుద్ధమైన పెయింట్ పథకంతో ప్రదర్శించబడింది, ఒక సగం పసుపు గీతతో ఆకుపచ్చ రంగులో పెయింట్ చేయబడింది మరియు మిగిలిన సగం పసుపును ఆకుపచ్చ గీతతో పెయింట్ చేసింది. ఈ అసాధారణమైన "కోర్ట్ జెస్టర్" పెయింట్ పథకం మార్కెటింగ్ ప్రయోజనాల కోసం పైపర్ పిల్లలో ఉపయోగించిన ప్రామాణిక పసుపు పథకం నుండి ప్రోటోటైప్‌ను వేరు చేయడానికి ఉపయోగించబడింది. [9] పాల్ పోబెరెజ్నీ ఒక క్యూటీని నిర్మించిన మొదటి కస్టమర్ అయ్యాడు. [6] పోబెరెజ్నీ యొక్క విమానం EAA ఎయిర్‌వెంచర్ మ్యూజియం ఫౌండేషన్ [10] లో భాగమైంది మరియు ప్రయోగాత్మక విమాన సంఘం కోసం విమాన ఇంజిన్లలో ఆటోమోటివ్ ఇంధనాన్ని ఉపయోగించడాన్ని ప్రదర్శించడానికి ఉపయోగించబడింది. [11] ఆటో ఇంధనం ఆవిరి తాళానికి కారణం కాదని నిరూపించడానికి డిక్ వాగ్నెర్ యొక్క డిజైనర్ డిక్ వాగ్నెర్ 20,000 అడుగుల (6,096 మీ) అధికంగా ఉన్న విమానాలను 20,000 అడుగుల (6,096 మీ) ఎగురవేసాడు. [12] స్పోర్ట్ ఏవియేషన్, ప్లేన్ &amp; పైలట్ [2] మరియు పర్డీ [3] సాధారణ లక్షణాల నుండి డేటా పోల్చదగిన పాత్ర, కాన్ఫిగరేషన్ మరియు యుగం యొక్క పనితీరు విమానం</v>
      </c>
      <c r="E170" s="1" t="s">
        <v>1951</v>
      </c>
      <c r="F170" s="1" t="str">
        <f>IFERROR(__xludf.DUMMYFUNCTION("GOOGLETRANSLATE(E:E, ""en"", ""te"")"),"హోమ్‌బిల్ట్ విమానం")</f>
        <v>హోమ్‌బిల్ట్ విమానం</v>
      </c>
      <c r="G170" s="1" t="s">
        <v>3195</v>
      </c>
      <c r="H170" s="1" t="str">
        <f>IFERROR(__xludf.DUMMYFUNCTION("GOOGLETRANSLATE(G:G, ""en"", ""te"")"),"వాగ్-ఏరో")</f>
        <v>వాగ్-ఏరో</v>
      </c>
      <c r="J170" s="1" t="s">
        <v>3219</v>
      </c>
      <c r="K170" s="1" t="str">
        <f>IFERROR(__xludf.DUMMYFUNCTION("GOOGLETRANSLATE(J:J, ""en"", ""te"")"),"డిక్ వాగ్నెర్")</f>
        <v>డిక్ వాగ్నెర్</v>
      </c>
      <c r="M170" s="1" t="s">
        <v>3220</v>
      </c>
      <c r="N170" s="1">
        <v>1975.0</v>
      </c>
      <c r="P170" s="1" t="s">
        <v>3221</v>
      </c>
      <c r="Q170" s="1" t="s">
        <v>217</v>
      </c>
      <c r="R170" s="1" t="s">
        <v>3222</v>
      </c>
      <c r="S170" s="1" t="s">
        <v>3223</v>
      </c>
      <c r="T170" s="1" t="s">
        <v>3224</v>
      </c>
      <c r="U170" s="1" t="s">
        <v>3225</v>
      </c>
      <c r="V170" s="1" t="s">
        <v>3226</v>
      </c>
      <c r="W170" s="1" t="s">
        <v>3227</v>
      </c>
      <c r="X170" s="1" t="s">
        <v>3228</v>
      </c>
      <c r="Y170" s="1" t="s">
        <v>323</v>
      </c>
      <c r="Z170" s="1" t="s">
        <v>3229</v>
      </c>
      <c r="AA170" s="1" t="s">
        <v>3230</v>
      </c>
      <c r="AB170" s="1" t="s">
        <v>3231</v>
      </c>
      <c r="AF170" s="1" t="s">
        <v>3232</v>
      </c>
      <c r="AG170" s="1" t="s">
        <v>3233</v>
      </c>
      <c r="AL170" s="1" t="s">
        <v>3234</v>
      </c>
      <c r="AN170" s="1" t="s">
        <v>397</v>
      </c>
      <c r="AS170" s="1" t="s">
        <v>3235</v>
      </c>
      <c r="AY170" s="1" t="s">
        <v>3236</v>
      </c>
      <c r="BA170" s="1" t="s">
        <v>3237</v>
      </c>
      <c r="BB170" s="1" t="s">
        <v>3238</v>
      </c>
      <c r="BS170" s="1" t="s">
        <v>1960</v>
      </c>
      <c r="BT170" s="2" t="s">
        <v>767</v>
      </c>
      <c r="CF170" s="1" t="s">
        <v>768</v>
      </c>
    </row>
    <row r="171">
      <c r="A171" s="1" t="s">
        <v>3239</v>
      </c>
      <c r="B171" s="1" t="str">
        <f>IFERROR(__xludf.DUMMYFUNCTION("GOOGLETRANSLATE(A:A, ""en"", ""te"")"),"వాల్రావెన్ 2")</f>
        <v>వాల్రావెన్ 2</v>
      </c>
      <c r="C171" s="1" t="s">
        <v>3240</v>
      </c>
      <c r="D171" s="1" t="str">
        <f>IFERROR(__xludf.DUMMYFUNCTION("GOOGLETRANSLATE(C:C, ""en"", ""te"")"),"వాల్‌రావెన్ 2 ఒక వలస ఇండోనేషియా, ట్విన్-ఇంజిన్ క్యాబిన్ మోనోప్లేన్, దీనిని చైనీస్-ఇండోనేషియా మార్గదర్శకుడు ఖౌవ్ ఖే హియెన్ నియమించింది, దీనిని లారెన్స్ వాల్‌రావెన్ రూపొందించారు మరియు 1930 లలో నెదర్లాండ్స్ ఈస్ట్ ఇండీస్ ఆర్మీ వైమానిక దళం సిబ్బంది నిర్మించారు"&amp;". [1] వాల్‌రావెన్ 2 అనేది రెండు-సీట్ల తక్కువ-వింగ్ క్యాబిన్ మోనోప్లేన్, ఇది రెండు పోబ్జోయ్ నయాగర రేడియల్ ఇంజన్లు. [2] గోటింగెన్ 681 ఎయిర్‌ఫాయిల్‌ను ఉపయోగించడం, [3] ఈ విమానం రాయల్ నెదర్లాండ్స్ ఈస్ట్ ఇండీస్ ఆర్మీ ఎయిర్ ఫోర్స్‌కు చీఫ్ ఇంజనీర్ అయిన లారెన్స్ వ"&amp;"ాల్‌రావెన్ చేత రూపొందించబడింది, మిలియనీర్ ఖోవ్ కిమ్ గోవాన్ కుమారుడు ఖౌ ఖే హియెన్ యొక్క స్పెసిఫికేషన్‌కు. [4] [[(చేర్చుట ఈ విమానం మొదట 4 జనవరి 1935 న ప్రయాణించింది. [2] ఈ విమానం సంతృప్తికరంగా ఉందని కనుగొన్న యువ ఖౌవ్, వాల్‌రావెన్ రూపొందించిన విమానాలను నిర్మ"&amp;"ించడానికి నెదర్లాండ్స్ ఈస్ట్ ఇండీస్‌లో ఒక విమాన సంస్థను ప్రారంభించాలని అనుకున్నాడు. [6] ఈ వెంచర్‌ను ప్రోత్సహించడానికి, వాల్‌రావెన్ 2 ను ఇండోనేషియా నుండి నెదర్లాండ్స్‌కు మరియు 1935 చివరిలో తిరిగి పంపారు. [2] అతని సోదరి, ఖౌవ్ కెంగ్ నియో, మార్చి 1936 లో చైనీ"&amp;"స్ లేదా వలస ఇండోనేషియా జాతీయత యొక్క మొదటి మహిళగా తనకంటూ ఒక పేరు తెచ్చుకుంది. [5] ఈ వెంచర్‌కు ఈ మంచి ఆరంభం ఉన్నప్పటికీ, ఫిబ్రవరి 1938 లో జరిగిన వైమానిక ప్రమాదంలో ఖౌ ఖే హియెన్ చంపబడ్డాడు, మరియు ఫ్యాక్టరీ ప్రణాళిక శ్రమతో కూడుకున్నది. ఈ విమానం కొద్దిసేపటికే న"&amp;"ిల్వలో ఉంచబడింది మరియు 1942 ఫిబ్రవరి 19 న జపనీస్ వైమానిక దాడిలో నాశనం చేయబడింది. [2] [2] 1000 ఎయిర్‌క్రాఫ్ట్‌ఫోటోస్.కామ్ నుండి డేటా")</f>
        <v>వాల్‌రావెన్ 2 ఒక వలస ఇండోనేషియా, ట్విన్-ఇంజిన్ క్యాబిన్ మోనోప్లేన్, దీనిని చైనీస్-ఇండోనేషియా మార్గదర్శకుడు ఖౌవ్ ఖే హియెన్ నియమించింది, దీనిని లారెన్స్ వాల్‌రావెన్ రూపొందించారు మరియు 1930 లలో నెదర్లాండ్స్ ఈస్ట్ ఇండీస్ ఆర్మీ వైమానిక దళం సిబ్బంది నిర్మించారు. [1] వాల్‌రావెన్ 2 అనేది రెండు-సీట్ల తక్కువ-వింగ్ క్యాబిన్ మోనోప్లేన్, ఇది రెండు పోబ్జోయ్ నయాగర రేడియల్ ఇంజన్లు. [2] గోటింగెన్ 681 ఎయిర్‌ఫాయిల్‌ను ఉపయోగించడం, [3] ఈ విమానం రాయల్ నెదర్లాండ్స్ ఈస్ట్ ఇండీస్ ఆర్మీ ఎయిర్ ఫోర్స్‌కు చీఫ్ ఇంజనీర్ అయిన లారెన్స్ వాల్‌రావెన్ చేత రూపొందించబడింది, మిలియనీర్ ఖోవ్ కిమ్ గోవాన్ కుమారుడు ఖౌ ఖే హియెన్ యొక్క స్పెసిఫికేషన్‌కు. [4] [[(చేర్చుట ఈ విమానం మొదట 4 జనవరి 1935 న ప్రయాణించింది. [2] ఈ విమానం సంతృప్తికరంగా ఉందని కనుగొన్న యువ ఖౌవ్, వాల్‌రావెన్ రూపొందించిన విమానాలను నిర్మించడానికి నెదర్లాండ్స్ ఈస్ట్ ఇండీస్‌లో ఒక విమాన సంస్థను ప్రారంభించాలని అనుకున్నాడు. [6] ఈ వెంచర్‌ను ప్రోత్సహించడానికి, వాల్‌రావెన్ 2 ను ఇండోనేషియా నుండి నెదర్లాండ్స్‌కు మరియు 1935 చివరిలో తిరిగి పంపారు. [2] అతని సోదరి, ఖౌవ్ కెంగ్ నియో, మార్చి 1936 లో చైనీస్ లేదా వలస ఇండోనేషియా జాతీయత యొక్క మొదటి మహిళగా తనకంటూ ఒక పేరు తెచ్చుకుంది. [5] ఈ వెంచర్‌కు ఈ మంచి ఆరంభం ఉన్నప్పటికీ, ఫిబ్రవరి 1938 లో జరిగిన వైమానిక ప్రమాదంలో ఖౌ ఖే హియెన్ చంపబడ్డాడు, మరియు ఫ్యాక్టరీ ప్రణాళిక శ్రమతో కూడుకున్నది. ఈ విమానం కొద్దిసేపటికే నిల్వలో ఉంచబడింది మరియు 1942 ఫిబ్రవరి 19 న జపనీస్ వైమానిక దాడిలో నాశనం చేయబడింది. [2] [2] 1000 ఎయిర్‌క్రాఫ్ట్‌ఫోటోస్.కామ్ నుండి డేటా</v>
      </c>
      <c r="E171" s="1" t="s">
        <v>3241</v>
      </c>
      <c r="F171" s="1" t="str">
        <f>IFERROR(__xludf.DUMMYFUNCTION("GOOGLETRANSLATE(E:E, ""en"", ""te"")"),"ట్విన్-ఇంజిన్ క్యాబిన్ మోనోప్లేన్")</f>
        <v>ట్విన్-ఇంజిన్ క్యాబిన్ మోనోప్లేన్</v>
      </c>
      <c r="J171" s="1" t="s">
        <v>3242</v>
      </c>
      <c r="K171" s="1" t="str">
        <f>IFERROR(__xludf.DUMMYFUNCTION("GOOGLETRANSLATE(J:J, ""en"", ""te"")"),"L W వాల్రావెన్")</f>
        <v>L W వాల్రావెన్</v>
      </c>
      <c r="M171" s="4">
        <v>12788.0</v>
      </c>
      <c r="O171" s="1">
        <v>1.0</v>
      </c>
      <c r="Q171" s="1">
        <v>2.0</v>
      </c>
      <c r="R171" s="1" t="s">
        <v>3243</v>
      </c>
      <c r="S171" s="1" t="s">
        <v>1164</v>
      </c>
      <c r="T171" s="1" t="s">
        <v>3165</v>
      </c>
      <c r="U171" s="1" t="s">
        <v>3244</v>
      </c>
      <c r="V171" s="1" t="s">
        <v>3245</v>
      </c>
      <c r="W171" s="1" t="s">
        <v>3246</v>
      </c>
      <c r="X171" s="1" t="s">
        <v>3247</v>
      </c>
      <c r="Y171" s="1" t="s">
        <v>2349</v>
      </c>
      <c r="Z171" s="1" t="s">
        <v>2859</v>
      </c>
      <c r="AA171" s="1" t="s">
        <v>3248</v>
      </c>
      <c r="AB171" s="1" t="s">
        <v>3249</v>
      </c>
      <c r="AC171" s="1" t="s">
        <v>3250</v>
      </c>
      <c r="AN171" s="1" t="s">
        <v>3251</v>
      </c>
      <c r="AS171" s="1" t="s">
        <v>3252</v>
      </c>
      <c r="BA171" s="1" t="s">
        <v>3253</v>
      </c>
      <c r="BT171" s="1" t="s">
        <v>3254</v>
      </c>
    </row>
    <row r="172">
      <c r="A172" s="1" t="s">
        <v>3255</v>
      </c>
      <c r="B172" s="1" t="str">
        <f>IFERROR(__xludf.DUMMYFUNCTION("GOOGLETRANSLATE(A:A, ""en"", ""te"")"),"వాల్ష్ బ్రదర్స్ ఎగురుతున్న పడవలు")</f>
        <v>వాల్ష్ బ్రదర్స్ ఎగురుతున్న పడవలు</v>
      </c>
      <c r="C172" s="1" t="s">
        <v>3256</v>
      </c>
      <c r="D172" s="1" t="str">
        <f>IFERROR(__xludf.DUMMYFUNCTION("GOOGLETRANSLATE(C:C, ""en"", ""te"")"),"వాల్ష్ బ్రదర్స్ ఫ్లయింగ్ బోట్లు మొదటి ప్రపంచ యుద్ధంలో రాయల్ ఫ్లయింగ్ కార్ప్స్లో చేరేముందు న్యూజిలాండ్‌లోని పైలట్‌లకు శిక్షణ ఇవ్వడానికి ఉపయోగించిన విమానాలు. బ్రదర్స్ లియో మరియు వివియన్ వాల్ష్ 1910 లో హోవార్డ్ రైట్ బిప్‌లేన్‌ను నిర్మించారు, దీనిని ది యునిరే"&amp;"వా అని పేరు పెట్టారు మరియు మొదట ఫిబ్రవరి 1911 లో గ్లెనోరా పార్క్ (ఆధునిక తకానిని) వద్ద విజయవంతంగా ప్రయాణించారు. [1] ఆగష్టు 1911 లో, ఈ విమానం క్రాష్ అయ్యింది, కాని తరువాత దీనిని సోదరులు పునర్నిర్మించారు మరియు పూర్తిగా కొత్త విమానంగా మార్చారు, రెక్కల మధ్య ఒ"&amp;"క క్రమబద్ధమైన నాసెల్లెతో ఉంచారు, ఇది బయటి బేను కలిగి ఉంది, కానార్డ్ ఒక సాంప్రదాయిక టెయిల్‌ప్లేన్‌తో భర్తీ చేయబడింది [[[ సైటేషన్ అవసరం] 1914 లో వాల్ష్ బ్రదర్స్ కర్టిస్ డిజైన్ మాదిరిగానే రెండు సీట్ల ఎగిరే పడవను నిర్మించారు. ఆగష్టు 1914 లో యుద్ధం ప్రారంభమైంద"&amp;"ి, మరియు కర్టిస్ ఆధారిత డిజైన్ ద్వంద్వ నియంత్రణలతో సవరించబడింది, ఇది ఒక శిక్షకుడిగా మారింది మరియు మొదట 1 జనవరి 1915 న ఎగిరింది. [1] 14 మార్చి 1915 నాటికి, సముద్ర విమానాలు తమ మొదటి ప్రయాణీకులను ఎగరడం ప్రారంభించాయి. [1] 1915 మధ్యలో, బ్రదర్స్ న్యూజిలాండ్ ఫ్ల"&amp;"యింగ్ స్కూల్‌ను రాయల్ ఫ్లయింగ్ కార్ప్స్ కోసం పురుషులకు శిక్షణ ఇవ్వడానికి స్థాపించారు. [1] మూడు మొదటి తరగతిలో ఫైటర్ ఏస్, కీత్ కాల్డ్వెల్ ఉన్నారు. తరగతులు ఎల్లప్పుడూ చిన్నవి కాని విదేశీ శిక్షణకు విరుద్ధంగా, సమగ్రంగా ఉన్నాయి. 1916 నాటికి, పాఠశాల వారి శాశ్వత "&amp;"ప్రదేశం నుండి కోహిమరామ వద్ద పనిచేసింది. [1] 1,000 మంది పైలట్లకు పైగా శిక్షణ పొందిన తరువాత ఫ్లయింగ్ పాఠశాల సెప్టెంబర్ 1924 లో ముగిసింది. [1] తగిన శిక్షణా విమానాలను పొందడంలో ఇబ్బందుల కారణంగా, వాల్ష్ సోదరులు తమ సొంత శిక్షకులను నిర్మించాలని నిర్ణయించుకున్నారు"&amp;", ప్రారంభంలో కర్టిస్ నమూనా ఆధారంగా. తరువాతి నాలుగు సంవత్సరాల్లో వారు నాలుగు ఫ్లయింగ్ బోట్ డిజైన్ల శ్రేణిని ఉత్పత్తి చేశారు, వీటి నుండి ఉద్భవించింది, కాని అసలు కర్టిస్ మోడల్ నుండి తక్కువ పోలికను కలిగి ఉంది. చివరి ది వాల్ష్ బ్రదర్స్ డిజైన్స్, 1919 యొక్క రకం"&amp;", శక్తివంతమైన బార్డ్మోర్ ఇంజిన్‌తో ఏరోడైనమిక్‌గా మరియు హైడ్రోడైనమిక్‌గా అభివృద్ధి చెందిన యంత్రం. 1924 లో న్యూజిలాండ్ శాశ్వత వైమానిక దళం (NZPAF) కోసం పొందారు. వాల్ష్ సోదరులందరూ ఎగిరే పడవలు పాఠశాల ఉపయోగం కోసం తయారు చేయబడ్డారు, అమ్మకం కోసం కాదు, మరియు NZPAF "&amp;"కి బదిలీ చేయబడ్డారు; ఏదేమైనా, NZPAF AVRO 504K ఆధారంగా ల్యాండ్‌ప్లేన్ శిక్షణా కార్యక్రమాన్ని కలిగి ఉంది మరియు ఫ్లయింగ్ బోట్లకు ఎటువంటి ఉపయోగం లేదు. ప్రాణాలతో బయటపడినవారు ఆక్లాండ్ వాటర్ ఫ్రంట్ మీద కాలిపోయారని నమ్ముతారు, అయినప్పటికీ వీటిని మరియు ఫ్లయింగ్ పాఠ"&amp;"శాల ఉపయోగించే కొన్ని ఇతర యంత్రాలు ""లాస్ట్ ట్రెజర్"" కథలు ఉన్నాయి ప్రపంచ యుద్ధం. [సైటేషన్ అవసరం]")</f>
        <v>వాల్ష్ బ్రదర్స్ ఫ్లయింగ్ బోట్లు మొదటి ప్రపంచ యుద్ధంలో రాయల్ ఫ్లయింగ్ కార్ప్స్లో చేరేముందు న్యూజిలాండ్‌లోని పైలట్‌లకు శిక్షణ ఇవ్వడానికి ఉపయోగించిన విమానాలు. బ్రదర్స్ లియో మరియు వివియన్ వాల్ష్ 1910 లో హోవార్డ్ రైట్ బిప్‌లేన్‌ను నిర్మించారు, దీనిని ది యునిరేవా అని పేరు పెట్టారు మరియు మొదట ఫిబ్రవరి 1911 లో గ్లెనోరా పార్క్ (ఆధునిక తకానిని) వద్ద విజయవంతంగా ప్రయాణించారు. [1] ఆగష్టు 1911 లో, ఈ విమానం క్రాష్ అయ్యింది, కాని తరువాత దీనిని సోదరులు పునర్నిర్మించారు మరియు పూర్తిగా కొత్త విమానంగా మార్చారు, రెక్కల మధ్య ఒక క్రమబద్ధమైన నాసెల్లెతో ఉంచారు, ఇది బయటి బేను కలిగి ఉంది, కానార్డ్ ఒక సాంప్రదాయిక టెయిల్‌ప్లేన్‌తో భర్తీ చేయబడింది [[[ సైటేషన్ అవసరం] 1914 లో వాల్ష్ బ్రదర్స్ కర్టిస్ డిజైన్ మాదిరిగానే రెండు సీట్ల ఎగిరే పడవను నిర్మించారు. ఆగష్టు 1914 లో యుద్ధం ప్రారంభమైంది, మరియు కర్టిస్ ఆధారిత డిజైన్ ద్వంద్వ నియంత్రణలతో సవరించబడింది, ఇది ఒక శిక్షకుడిగా మారింది మరియు మొదట 1 జనవరి 1915 న ఎగిరింది. [1] 14 మార్చి 1915 నాటికి, సముద్ర విమానాలు తమ మొదటి ప్రయాణీకులను ఎగరడం ప్రారంభించాయి. [1] 1915 మధ్యలో, బ్రదర్స్ న్యూజిలాండ్ ఫ్లయింగ్ స్కూల్‌ను రాయల్ ఫ్లయింగ్ కార్ప్స్ కోసం పురుషులకు శిక్షణ ఇవ్వడానికి స్థాపించారు. [1] మూడు మొదటి తరగతిలో ఫైటర్ ఏస్, కీత్ కాల్డ్వెల్ ఉన్నారు. తరగతులు ఎల్లప్పుడూ చిన్నవి కాని విదేశీ శిక్షణకు విరుద్ధంగా, సమగ్రంగా ఉన్నాయి. 1916 నాటికి, పాఠశాల వారి శాశ్వత ప్రదేశం నుండి కోహిమరామ వద్ద పనిచేసింది. [1] 1,000 మంది పైలట్లకు పైగా శిక్షణ పొందిన తరువాత ఫ్లయింగ్ పాఠశాల సెప్టెంబర్ 1924 లో ముగిసింది. [1] తగిన శిక్షణా విమానాలను పొందడంలో ఇబ్బందుల కారణంగా, వాల్ష్ సోదరులు తమ సొంత శిక్షకులను నిర్మించాలని నిర్ణయించుకున్నారు, ప్రారంభంలో కర్టిస్ నమూనా ఆధారంగా. తరువాతి నాలుగు సంవత్సరాల్లో వారు నాలుగు ఫ్లయింగ్ బోట్ డిజైన్ల శ్రేణిని ఉత్పత్తి చేశారు, వీటి నుండి ఉద్భవించింది, కాని అసలు కర్టిస్ మోడల్ నుండి తక్కువ పోలికను కలిగి ఉంది. చివరి ది వాల్ష్ బ్రదర్స్ డిజైన్స్, 1919 యొక్క రకం, శక్తివంతమైన బార్డ్మోర్ ఇంజిన్‌తో ఏరోడైనమిక్‌గా మరియు హైడ్రోడైనమిక్‌గా అభివృద్ధి చెందిన యంత్రం. 1924 లో న్యూజిలాండ్ శాశ్వత వైమానిక దళం (NZPAF) కోసం పొందారు. వాల్ష్ సోదరులందరూ ఎగిరే పడవలు పాఠశాల ఉపయోగం కోసం తయారు చేయబడ్డారు, అమ్మకం కోసం కాదు, మరియు NZPAF కి బదిలీ చేయబడ్డారు; ఏదేమైనా, NZPAF AVRO 504K ఆధారంగా ల్యాండ్‌ప్లేన్ శిక్షణా కార్యక్రమాన్ని కలిగి ఉంది మరియు ఫ్లయింగ్ బోట్లకు ఎటువంటి ఉపయోగం లేదు. ప్రాణాలతో బయటపడినవారు ఆక్లాండ్ వాటర్ ఫ్రంట్ మీద కాలిపోయారని నమ్ముతారు, అయినప్పటికీ వీటిని మరియు ఫ్లయింగ్ పాఠశాల ఉపయోగించే కొన్ని ఇతర యంత్రాలు "లాస్ట్ ట్రెజర్" కథలు ఉన్నాయి ప్రపంచ యుద్ధం. [సైటేషన్ అవసరం]</v>
      </c>
      <c r="E172" s="1" t="s">
        <v>3257</v>
      </c>
      <c r="F172" s="1" t="str">
        <f>IFERROR(__xludf.DUMMYFUNCTION("GOOGLETRANSLATE(E:E, ""en"", ""te"")"),"ఎగిరే పడవలు")</f>
        <v>ఎగిరే పడవలు</v>
      </c>
      <c r="G172" s="1" t="s">
        <v>3258</v>
      </c>
      <c r="H172" s="1" t="str">
        <f>IFERROR(__xludf.DUMMYFUNCTION("GOOGLETRANSLATE(G:G, ""en"", ""te"")"),"వాల్ష్ బ్రదర్స్")</f>
        <v>వాల్ష్ బ్రదర్స్</v>
      </c>
      <c r="AB172" s="1" t="s">
        <v>3259</v>
      </c>
      <c r="AN172" s="1" t="s">
        <v>3260</v>
      </c>
      <c r="BS172" s="1" t="s">
        <v>3261</v>
      </c>
      <c r="BT172" s="1" t="s">
        <v>3262</v>
      </c>
    </row>
    <row r="173">
      <c r="A173" s="1" t="s">
        <v>3263</v>
      </c>
      <c r="B173" s="1" t="str">
        <f>IFERROR(__xludf.DUMMYFUNCTION("GOOGLETRANSLATE(A:A, ""en"", ""te"")"),"వెల్లర్ ఉలి ఎన్జి")</f>
        <v>వెల్లర్ ఉలి ఎన్జి</v>
      </c>
      <c r="C173" s="1" t="s">
        <v>3264</v>
      </c>
      <c r="D173" s="1" t="str">
        <f>IFERROR(__xludf.DUMMYFUNCTION("GOOGLETRANSLATE(C:C, ""en"", ""te"")"),"వెల్లర్ ఉలి ఎన్జి (న్యూ జనరేషన్), కొన్నిసార్లు వెల్లర్ ఉలి ఎన్జి అని పిలుస్తారు, ఇది జర్మన్ అల్ట్రాలైట్ విమానం, ఇది బైబర్స్ఫెల్డ్ యొక్క వెల్లర్ ఫ్లూగ్జీగ్బావు రూపొందించింది మరియు ఉత్పత్తి చేస్తుంది. ఇది 2010 లో ఫ్రీడ్రిచ్‌షాఫెన్‌లో జరిగిన ఏరో షోలో ప్రవేశప"&amp;"ెట్టబడింది. ఈ విమానం పూర్తి రెడీ-టు-ఫ్లై-ఎయిర్‌క్రాఫ్ట్‌గా సరఫరా చేయబడుతుంది. [1] [2] ఈ విమానం EGON SCHEIBE ULI 1 నుండి తీసుకోబడింది మరియు జర్మన్ 120 కిలోల (265 పౌండ్లు) క్లాస్ అల్ట్రాలైట్ నిబంధనలకు అనుగుణంగా తిరిగి రూపొందించబడింది. ఇది కేబుల్-బ్రేస్డ్ హై"&amp;"-వింగ్, విండ్‌షీల్డ్ లేని సింగిల్-సీట్ల ఓపెన్ కాక్‌పిట్, స్థిర సాంప్రదాయ ల్యాండింగ్ గేర్ మరియు పషర్ కాన్ఫిగరేషన్‌లో ఒకే ఇంజిన్ కలిగి ఉంది. [1] [2] [3] విమానం ఫ్యూజ్‌లేజ్ వెల్డెడ్ స్టీల్ గొట్టాల నుండి తయారవుతుంది, బోల్ట్-టుగెథర్ అల్యూమినియం గొట్టాల నుండి న"&amp;"ిర్మించిన రెక్క, దాని ఎగిరే ఉపరితలాలు విమాన ఫాబ్రిక్‌లో కప్పబడి ఉంటాయి. దీని 9.68 మీ (31.8 అడుగులు) స్పాన్ వింగ్ 12.78 మీ 2 (137.6 చదరపు అడుగులు) విస్తీర్ణంలో ఉంది, ఇది చాలా తేలికపాటి వింగ్ లోడింగ్ 17.0 కిలోలు/మీ 2 (3.5 ఎల్బి/చదరపు అడుగులు) ఇస్తుంది. అందు"&amp;"బాటులో ఉన్న ప్రామాణిక ఇంజిన్ 30 హెచ్‌పి (22 కిలోవాట్ల) బ్రిగ్స్ &amp; స్ట్రాటన్ ఇండస్ట్రియల్ ఫోర్-స్ట్రోక్ పవర్‌ప్లాంట్, వి-బెల్ట్ రిడక్షన్ డ్రైవ్‌తో, రెండు బ్లేడెడ్ చెక్క ప్రొపెల్లర్‌కు శక్తినిస్తుంది. ఇంజిన్ క్రూయిజ్ వద్ద గంటకు 5 లీటర్లు (1.1 ఇంప్ గల్; 1.3 "&amp;"యుఎస్ గాల్) ను కాల్చేస్తుంది. విమానం యొక్క 18 లీటర్లు (4.0 ఇంప్ గల్; 4.8 యుఎస్ గాల్) ఇంధన ట్యాంక్ ఇంధనం నింపడానికి వేరు చేయబడుతుంది మరియు ప్రీమియం ఆటో-ఇంధనంతో నిండి ఉంటుంది. ఈ డిజైన్ బాలిస్టిక్ పారాచూట్ మొత్తం-విమాన రెస్క్యూ వ్యవస్థను కలిగి ఉంటుంది, ఇది క"&amp;"ాల్పులపై జ్వలన కట్-ఆఫ్ కలిగి ఉంటుంది. [1] [2] [3] బేయర్ల్, టాక్ మరియు వెల్లర్ నుండి డేటా [1] [2] [3] సాధారణ లక్షణాల పనితీరు")</f>
        <v>వెల్లర్ ఉలి ఎన్జి (న్యూ జనరేషన్), కొన్నిసార్లు వెల్లర్ ఉలి ఎన్జి అని పిలుస్తారు, ఇది జర్మన్ అల్ట్రాలైట్ విమానం, ఇది బైబర్స్ఫెల్డ్ యొక్క వెల్లర్ ఫ్లూగ్జీగ్బావు రూపొందించింది మరియు ఉత్పత్తి చేస్తుంది. ఇది 2010 లో ఫ్రీడ్రిచ్‌షాఫెన్‌లో జరిగిన ఏరో షోలో ప్రవేశపెట్టబడింది. ఈ విమానం పూర్తి రెడీ-టు-ఫ్లై-ఎయిర్‌క్రాఫ్ట్‌గా సరఫరా చేయబడుతుంది. [1] [2] ఈ విమానం EGON SCHEIBE ULI 1 నుండి తీసుకోబడింది మరియు జర్మన్ 120 కిలోల (265 పౌండ్లు) క్లాస్ అల్ట్రాలైట్ నిబంధనలకు అనుగుణంగా తిరిగి రూపొందించబడింది. ఇది కేబుల్-బ్రేస్డ్ హై-వింగ్, విండ్‌షీల్డ్ లేని సింగిల్-సీట్ల ఓపెన్ కాక్‌పిట్, స్థిర సాంప్రదాయ ల్యాండింగ్ గేర్ మరియు పషర్ కాన్ఫిగరేషన్‌లో ఒకే ఇంజిన్ కలిగి ఉంది. [1] [2] [3] విమానం ఫ్యూజ్‌లేజ్ వెల్డెడ్ స్టీల్ గొట్టాల నుండి తయారవుతుంది, బోల్ట్-టుగెథర్ అల్యూమినియం గొట్టాల నుండి నిర్మించిన రెక్క, దాని ఎగిరే ఉపరితలాలు విమాన ఫాబ్రిక్‌లో కప్పబడి ఉంటాయి. దీని 9.68 మీ (31.8 అడుగులు) స్పాన్ వింగ్ 12.78 మీ 2 (137.6 చదరపు అడుగులు) విస్తీర్ణంలో ఉంది, ఇది చాలా తేలికపాటి వింగ్ లోడింగ్ 17.0 కిలోలు/మీ 2 (3.5 ఎల్బి/చదరపు అడుగులు) ఇస్తుంది. అందుబాటులో ఉన్న ప్రామాణిక ఇంజిన్ 30 హెచ్‌పి (22 కిలోవాట్ల) బ్రిగ్స్ &amp; స్ట్రాటన్ ఇండస్ట్రియల్ ఫోర్-స్ట్రోక్ పవర్‌ప్లాంట్, వి-బెల్ట్ రిడక్షన్ డ్రైవ్‌తో, రెండు బ్లేడెడ్ చెక్క ప్రొపెల్లర్‌కు శక్తినిస్తుంది. ఇంజిన్ క్రూయిజ్ వద్ద గంటకు 5 లీటర్లు (1.1 ఇంప్ గల్; 1.3 యుఎస్ గాల్) ను కాల్చేస్తుంది. విమానం యొక్క 18 లీటర్లు (4.0 ఇంప్ గల్; 4.8 యుఎస్ గాల్) ఇంధన ట్యాంక్ ఇంధనం నింపడానికి వేరు చేయబడుతుంది మరియు ప్రీమియం ఆటో-ఇంధనంతో నిండి ఉంటుంది. ఈ డిజైన్ బాలిస్టిక్ పారాచూట్ మొత్తం-విమాన రెస్క్యూ వ్యవస్థను కలిగి ఉంటుంది, ఇది కాల్పులపై జ్వలన కట్-ఆఫ్ కలిగి ఉంటుంది. [1] [2] [3] బేయర్ల్, టాక్ మరియు వెల్లర్ నుండి డేటా [1] [2] [3] సాధారణ లక్షణాల పనితీరు</v>
      </c>
      <c r="E173" s="1" t="s">
        <v>1993</v>
      </c>
      <c r="F173" s="1" t="str">
        <f>IFERROR(__xludf.DUMMYFUNCTION("GOOGLETRANSLATE(E:E, ""en"", ""te"")"),"అల్ట్రాలైట్ విమానం")</f>
        <v>అల్ట్రాలైట్ విమానం</v>
      </c>
      <c r="G173" s="1" t="s">
        <v>3096</v>
      </c>
      <c r="H173" s="1" t="str">
        <f>IFERROR(__xludf.DUMMYFUNCTION("GOOGLETRANSLATE(G:G, ""en"", ""te"")"),"వెల్లర్ ఫ్లూగ్జీగ్బావు")</f>
        <v>వెల్లర్ ఫ్లూగ్జీగ్బావు</v>
      </c>
      <c r="I173" s="1" t="s">
        <v>3097</v>
      </c>
      <c r="N173" s="1">
        <v>2010.0</v>
      </c>
      <c r="Q173" s="1" t="s">
        <v>217</v>
      </c>
      <c r="R173" s="1" t="s">
        <v>3265</v>
      </c>
      <c r="S173" s="1" t="s">
        <v>3266</v>
      </c>
      <c r="U173" s="1" t="s">
        <v>3267</v>
      </c>
      <c r="V173" s="1" t="s">
        <v>3268</v>
      </c>
      <c r="W173" s="1" t="s">
        <v>3269</v>
      </c>
      <c r="X173" s="1" t="s">
        <v>3270</v>
      </c>
      <c r="Y173" s="1" t="s">
        <v>3271</v>
      </c>
      <c r="Z173" s="1" t="s">
        <v>3272</v>
      </c>
      <c r="AB173" s="1" t="s">
        <v>3273</v>
      </c>
      <c r="AC173" s="1" t="s">
        <v>2309</v>
      </c>
      <c r="AF173" s="1" t="s">
        <v>3274</v>
      </c>
      <c r="AG173" s="1" t="s">
        <v>3275</v>
      </c>
      <c r="AK173" s="1" t="s">
        <v>3087</v>
      </c>
      <c r="AL173" s="1" t="s">
        <v>3276</v>
      </c>
      <c r="AN173" s="1" t="s">
        <v>408</v>
      </c>
      <c r="AO173" s="1">
        <v>2.0</v>
      </c>
      <c r="AS173" s="1" t="s">
        <v>2258</v>
      </c>
      <c r="BB173" s="1" t="s">
        <v>3277</v>
      </c>
      <c r="BF173" s="1" t="s">
        <v>3278</v>
      </c>
      <c r="BS173" s="1" t="s">
        <v>2012</v>
      </c>
      <c r="BT173" s="2" t="s">
        <v>1476</v>
      </c>
      <c r="CF173" s="1" t="s">
        <v>1477</v>
      </c>
    </row>
    <row r="174">
      <c r="A174" s="1" t="s">
        <v>3279</v>
      </c>
      <c r="B174" s="1" t="str">
        <f>IFERROR(__xludf.DUMMYFUNCTION("GOOGLETRANSLATE(A:A, ""en"", ""te"")"),"VC-137C SAM 27000")</f>
        <v>VC-137C SAM 27000</v>
      </c>
      <c r="C174" s="1" t="s">
        <v>3280</v>
      </c>
      <c r="D174" s="1" t="str">
        <f>IFERROR(__xludf.DUMMYFUNCTION("GOOGLETRANSLATE(C:C, ""en"", ""te"")"),"సామ్ 27000 రెండు బోయింగ్ విసి -137 సి అమెరికా ఎయిర్ ఫోర్స్ విమానంలో రెండవది, ఇవి అమెరికా అధ్యక్షుడి ఉపయోగం కోసం ప్రత్యేకంగా కాన్ఫిగర్ చేయబడ్డాయి మరియు నిర్వహించబడ్డాయి. అధ్యక్షుడు బోర్డులో ఉన్నప్పుడు ఇది కాల్ సైన్ ఎయిర్ ఫోర్స్ వన్ ను ఉపయోగించింది, మరియు ఇ"&amp;"తర సమయాల్లో ఇది కాల్ గుర్తు SAM 27000 (SAM రెండు-ఏడు వేల వేల మంది ') గా ఉపయోగించబడింది, SAM' స్పెషల్ ఎయిర్ మిషన్ 'ను సూచిస్తుంది. VC-137C సీరియల్ నంబర్ 72-7000 [A] అనేది బోయింగ్ 707 యొక్క అనుకూలీకరించిన వెర్షన్, ఇది 1972 లో నిక్సన్ అడ్మినిస్ట్రేషన్ సమయంలో"&amp;" సేవలోకి ప్రవేశించింది. ఇది జార్జ్ డబ్ల్యూ. బుష్ వరకు యుఎస్ అధ్యక్షులందరికీ సేవ చేసింది మరియు 2001 లో రిటైర్ అయ్యింది. ఇది ఇప్పుడు ఉంది రోనాల్డ్ రీగన్ ప్రెసిడెన్షియల్ లైబ్రరీలో ప్రదర్శన. ఈ విమానం మొదట రిచర్డ్ నిక్సన్ పరిపాలనలో 1972 లో సేవలోకి ప్రవేశించింద"&amp;"ి. సామ్ 26000 ను అధ్యక్ష ప్రయాణానికి ప్రాధమిక మార్గంగా సామ్ 27000 వృద్ధాప్య సామ్ 26000 ను భర్తీ చేసింది, అయినప్పటికీ సామ్ 26000 బ్యాకప్ విమానం వలె ఉంది. సామ్ 27000 తన ఇరవై తొమ్మిది సంవత్సరాల సేవలో ఏడుగురు అధ్యక్షులకు సేవలు అందించారు: రిచర్డ్ నిక్సన్, జెరా"&amp;"ల్డ్ ఫోర్డ్, జిమ్మీ కార్టర్, రోనాల్డ్ రీగన్, జార్జ్ హెచ్. డబ్ల్యూ. బుష్, బిల్ క్లింటన్ మరియు జార్జ్ డబ్ల్యూ. బుష్. 1990 లో, దీనిని ప్రాధమిక అధ్యక్ష విమానంగా రెండు బోయింగ్ VC-25 జంబో జెట్స్-SAM 28000 మరియు SAM 29000 గా మార్చారు. ఈ వైమానిక దళం వన్ మరియు దాన"&amp;"ి సోదరి విమానం, SAM 26000, ది డబ్బింగ్ నిక్సన్ మొదటి అధ్యక్షుడు, "" '76 యొక్క ఆత్మ, ఆ పదబంధాన్ని రెండు విమానాల ముక్కుపై పెయింట్ చేసింది, అయినప్పటికీ తరువాత అధ్యక్షుడు కార్టర్ తొలగించబడింది. [1] [2] SAM 27000 SAM 26000 ను నిక్సన్ యొక్క ప్రాధమిక వైమానిక రవా"&amp;"ణా మోడ్‌గా భర్తీ చేసినప్పటికీ, అతను తన కుటుంబం అతనితో ప్రయాణించినప్పుడు SAM 26000 తొక్కడం ఎంచుకున్నాడు. నిక్సన్ ఎయిర్ ఫోర్స్ వన్ మీదుగా తన తరచూ ఎగురుతున్నందుకు చాలా శ్రద్ధ కనబరిచాడు, సాధారణంగా కాలిఫోర్నియా మరియు ఫ్లోరిడాలోని తన ఇళ్లకు ఎగురుతూ, కానీ 1972 ల"&amp;"ో చైనా పర్యటన వంటి అనేక పర్యటనలు కూడా చేశాడు. అగ్ర అధ్యక్ష సహాయకులు మరియు క్యాబినెట్ కార్యదర్శులు ఈ విమానం మరియు క్యాబినెట్ కార్యదర్శులు కూడా ఈ విమానం ఉపయోగించారు , రాష్ట్ర కార్యదర్శి హెన్రీ కిస్సింజర్‌తో సహా. అధ్యక్షుడు నిక్సన్ ఆగష్టు 9, 1974 న అధ్యక్ష ప"&amp;"దవికి రాజీనామా చేసినప్పుడు, అతను సామ్ 27000 లో కాలిఫోర్నియాలోని ఆరెంజ్ కౌంటీలోని తన ఇంటికి వెళ్లాడు. మిస్సౌరీపై వారి గమ్యస్థానానికి వెళ్లేటప్పుడు, కల్నల్ రాల్ఫ్ అల్బెర్టాజీ, పైలట్ కాన్సాస్ సిటీ సెంటర్‌ను సంప్రదించి, కలిగి ఉన్నారు జెరాల్డ్ ఫోర్డ్ ప్రమాణ స్"&amp;"వీకారం కారణంగా ఎయిర్క్రాఫ్ట్ యొక్క కాల్ గుర్తు ఎయిర్ ఫోర్స్ వన్ నుండి సామ్ 27000 గా మార్చబడింది. జెరాల్డ్ ఫోర్డ్ SAM 27000 ను కొంత తరచుగా ఉపయోగించారు, ముఖ్యంగా విదేశాలలో అతను చేసిన పర్యటనల కోసం, 1974 లో వ్లాడివోస్టోక్‌లో సోవియట్ ప్రీమియర్ లియోనిడ్ బ్రెజ్న"&amp;"ెవ్‌తో సమావేశం వంటిది. రెండు అనుభవించిన తరువాత. హత్యాయత్నాలు, ఫోర్డ్ తన భార్య బెట్టీ క్విప్ వినడానికి విమానానికి తిరిగి వచ్చాడు ""సరే, వారు శాన్ఫ్రాన్సిస్కోలో మిమ్మల్ని ఎలా చూసుకున్నారు?"" . కాల్ గుర్తుతో పాటు ఎయిర్ ఫోర్స్ వన్ అవ్వండి. [సైటేషన్ అవసరం] జిమ"&amp;"్మీ కార్టర్ తన వ్యక్తిగత విలువలను ప్రతిబింబించే ఎయిర్ ఫోర్స్ వన్‌కు కొన్ని మార్పులు చేసాడు. అతను మరియు అతని కుటుంబం వారి స్వంత సామాను మీదికి తీసుకెళ్లాలని కూడా అతను పట్టుబట్టాడు. కార్టర్ దేశీయ ఉపయోగం కోసం మరియు విదేశాలలో ఉపయోగం కోసం విమానం క్రమంగా ఉపయోగిం"&amp;"చుకున్నాడు. 1980 లో, అమెరికన్ హాకీ జట్టు సోవియట్ జట్టును ఓడించిన తరువాత, కార్టర్ సామ్ 27000 ను జట్టును తీసుకొని తిరిగి వాషింగ్టన్, డి.సి.కి తీసుకురావడానికి ఒక అభినందన వేడుక కోసం పంపారు. [3] 27000 లో కార్టర్ యొక్క చివరి పర్యటన వాస్తవానికి మాజీ అధ్యక్షుడిగా"&amp;" తీసుకోబడింది, రోనాల్డ్ రీగన్ కార్టర్‌ను అమెరికన్ ప్రజల తరపున జర్మనీకి పంపినప్పుడు, ఇరాన్‌లో బందీలుగా ఉన్న 52 అమెరికన్ బందీలను ఇంటికి స్వాగతించడానికి. [3] రోనాల్డ్ రీగన్ సామ్ 27000 యొక్క చాలా తరచుగా ఫ్లైయర్, దానిపై ప్రయాణించిన మిగతా అధ్యక్షులందరి కంటే ఎక్"&amp;"కువ కాలం మరియు దూరంగా ఎగురుతూ, 675,000 మైళ్ళ కంటే ఎక్కువ ప్రయాణిస్తున్నది. [4] రీగన్ తన ప్రతిష్టాత్మక దౌత్య లక్ష్యాలను సాధించడానికి ప్రపంచంలోని అన్ని ప్రాంతాలకు ప్రయాణించడానికి ఎయిర్ ఫోర్స్ వన్‌ను ఉపయోగించాడు, ఆసియాకు మూడు ట్రిప్పులు, ఆరు ఐరోపాకు, మరియు ప"&amp;"శ్చిమ అర్ధగోళంలోని విదేశీ ప్రదేశాలకు పన్నెండు ట్రిప్పులు చేశాడు. సామ్ 27000 లో సోవియట్ నాయకుడు మిఖాయిల్ గోర్బాచెవ్‌తో రీగన్ తన నాలుగు శిఖరాగ్ర సమావేశాలలో మూడింటికి వెళ్లారు: జెనీవా, రేక్‌జావిక్, మరియు మాస్కో (ఒకటి వాషింగ్టన్, డి.సి.లో జరిగింది). సామ్ 2700"&amp;"0 లో ప్రయాణిస్తున్నప్పుడు, రీగన్ తన ఫార్వర్డ్ క్యాబిన్లో ఎక్కువ సమయం గడిపాడు, కాని అప్పుడప్పుడు తన సహాయకులతో సమావేశాల కోసం సీనియర్ స్టాఫ్ లాంజ్ సందర్శనలు చేశాడు. [సైటేషన్ అవసరం] రీగన్ అరుదుగా విమానంలో, సుదీర్ఘ ప్రయాణాలలో కూడా పడుకున్నాడు. ప్రథమ మహిళ నాన్స"&amp;"ీ రీగన్ ఎయిర్ ఫోర్స్ వన్ గురించి కూడా ఉత్సాహంగా ఉంది, ఆమె విమానంలో మొదటిసారి ఎగిరినట్లు గుర్తుచేసుకుంది, ""రోనీ నివేదికలను చదివి వ్రాతపనికి హాజరయ్యాను, అదే సమయంలో నేను ఎయిర్ ఫోర్స్ వన్ లెటర్‌హెడ్‌లో ఇంటికి తిరిగి వచ్చిన స్నేహితులకు బిజీగా లేఖలు రాయడం. నన్"&amp;"ను చూడండి , నేను ఎయిర్ ఫోర్స్ వన్లో ఎగురుతున్నాను! జార్జ్ హెచ్.డబ్ల్యు. SAM 27000 ను అధ్యక్ష ప్రయాణానికి ప్రాధమిక మార్గంగా ఉపయోగించిన చివరి అధ్యక్షుడు బుష్, 1990 లో ఈ విమానం రెండు బోయింగ్ 747-200 బి జంబో జెట్‌ల స్థానంలో ఉంది, వీసి -25 ను నియమించారు, అయినప"&amp;"్పటికీ SAM 27000 ను బుష్ కోసం బ్యాకప్ విమానం గా ఉంచారు అతని అధ్యక్ష పదవిలో మిగిలినవి, అలాగే బిల్ క్లింటన్ మరియు జార్జ్ డబ్ల్యూ. బుష్. మాజీ అధ్యక్షుడు రిచర్డ్ నిక్సన్ ఏప్రిల్ 22, 1994 న న్యూయార్క్ నగరంలో మరణించారు. సామ్ 27000 తన మృతదేహాన్ని నాలుగు రోజుల తర"&amp;"ువాత కాలిఫోర్నియాలోని ఆరెంజ్ కౌంటీలోని మెరైన్ కార్ప్స్ ఎయిర్ స్టేషన్ ఎల్ టోరోకు తీసుకువచ్చారు. అతని మృతదేహాన్ని రిచర్డ్ నిక్సన్ లైబ్రరీ మరియు జన్మస్థలం (ఇప్పుడు రిచర్డ్ నిక్సన్ ప్రెసిడెన్షియల్ లైబ్రరీ అండ్ మ్యూజియం) కు అంత్యక్రియల సేవ మరియు ఖననం ముందు రాష"&amp;"్ట్రంలో పడుకోవడానికి తీసుకువెళ్లారు. దాని చివరి అధ్యక్ష సముద్రయానం ఆగష్టు 29, 2001, జార్జ్ డబ్ల్యు. బుష్ మరియు లారా బుష్‌ను టిఎస్‌టిసి వాకో విమానాశ్రయానికి వారి ప్రైరీ చాపెల్ గడ్డిబీడుకు పంపినప్పుడు. [5] SAM 27000 ను సెప్టెంబర్ 2001 లో శాన్ బెర్నార్డినో అ"&amp;"ంతర్జాతీయ విమానాశ్రయం (గతంలో నార్టన్ ఎయిర్ ఫోర్స్ బేస్) కు పంపించారు, అక్కడ దీనిని రీగన్ ఫౌండేషన్‌కు సమర్పించారు. ఆపరేషన్ హోమ్‌వార్డ్ బౌండ్ అని పిలువబడే వాటిలో, విమానం తయారీదారు బోయింగ్, విమానాన్ని విడదీసి లైబ్రరీకి ముక్కలుగా రవాణా చేశాడు. [6] పెవిలియన్ య"&amp;"ొక్క పునాది నిర్మాణం తరువాత, విమానం తిరిగి కలపబడి మ్యూజియం నాణ్యతకు పునరుద్ధరించబడింది, [6] అలాగే భూమి పైన 25 అడుగుల (7.6 మీ) పీఠాలపై పెంచారు. [7] పెవిలియన్ అక్టోబర్ 24, 2005 న నాన్సీ రీగన్, ప్రెసిడెంట్ జార్జ్ డబ్ల్యు. బుష్ మరియు ప్రథమ మహిళ లారా బుష్ చేత "&amp;"అంకితం చేయబడింది. [8] పోల్చదగిన పాత్ర, కాన్ఫిగరేషన్ మరియు యుగం యొక్క సంబంధిత అభివృద్ధి విమానం ఈ వ్యాసం యొక్క ప్రధాన మూలం ఈ క్రింది పుస్తకం:")</f>
        <v>సామ్ 27000 రెండు బోయింగ్ విసి -137 సి అమెరికా ఎయిర్ ఫోర్స్ విమానంలో రెండవది, ఇవి అమెరికా అధ్యక్షుడి ఉపయోగం కోసం ప్రత్యేకంగా కాన్ఫిగర్ చేయబడ్డాయి మరియు నిర్వహించబడ్డాయి. అధ్యక్షుడు బోర్డులో ఉన్నప్పుడు ఇది కాల్ సైన్ ఎయిర్ ఫోర్స్ వన్ ను ఉపయోగించింది, మరియు ఇతర సమయాల్లో ఇది కాల్ గుర్తు SAM 27000 (SAM రెండు-ఏడు వేల వేల మంది ') గా ఉపయోగించబడింది, SAM' స్పెషల్ ఎయిర్ మిషన్ 'ను సూచిస్తుంది. VC-137C సీరియల్ నంబర్ 72-7000 [A] అనేది బోయింగ్ 707 యొక్క అనుకూలీకరించిన వెర్షన్, ఇది 1972 లో నిక్సన్ అడ్మినిస్ట్రేషన్ సమయంలో సేవలోకి ప్రవేశించింది. ఇది జార్జ్ డబ్ల్యూ. బుష్ వరకు యుఎస్ అధ్యక్షులందరికీ సేవ చేసింది మరియు 2001 లో రిటైర్ అయ్యింది. ఇది ఇప్పుడు ఉంది రోనాల్డ్ రీగన్ ప్రెసిడెన్షియల్ లైబ్రరీలో ప్రదర్శన. ఈ విమానం మొదట రిచర్డ్ నిక్సన్ పరిపాలనలో 1972 లో సేవలోకి ప్రవేశించింది. సామ్ 26000 ను అధ్యక్ష ప్రయాణానికి ప్రాధమిక మార్గంగా సామ్ 27000 వృద్ధాప్య సామ్ 26000 ను భర్తీ చేసింది, అయినప్పటికీ సామ్ 26000 బ్యాకప్ విమానం వలె ఉంది. సామ్ 27000 తన ఇరవై తొమ్మిది సంవత్సరాల సేవలో ఏడుగురు అధ్యక్షులకు సేవలు అందించారు: రిచర్డ్ నిక్సన్, జెరాల్డ్ ఫోర్డ్, జిమ్మీ కార్టర్, రోనాల్డ్ రీగన్, జార్జ్ హెచ్. డబ్ల్యూ. బుష్, బిల్ క్లింటన్ మరియు జార్జ్ డబ్ల్యూ. బుష్. 1990 లో, దీనిని ప్రాధమిక అధ్యక్ష విమానంగా రెండు బోయింగ్ VC-25 జంబో జెట్స్-SAM 28000 మరియు SAM 29000 గా మార్చారు. ఈ వైమానిక దళం వన్ మరియు దాని సోదరి విమానం, SAM 26000, ది డబ్బింగ్ నిక్సన్ మొదటి అధ్యక్షుడు, " '76 యొక్క ఆత్మ, ఆ పదబంధాన్ని రెండు విమానాల ముక్కుపై పెయింట్ చేసింది, అయినప్పటికీ తరువాత అధ్యక్షుడు కార్టర్ తొలగించబడింది. [1] [2] SAM 27000 SAM 26000 ను నిక్సన్ యొక్క ప్రాధమిక వైమానిక రవాణా మోడ్‌గా భర్తీ చేసినప్పటికీ, అతను తన కుటుంబం అతనితో ప్రయాణించినప్పుడు SAM 26000 తొక్కడం ఎంచుకున్నాడు. నిక్సన్ ఎయిర్ ఫోర్స్ వన్ మీదుగా తన తరచూ ఎగురుతున్నందుకు చాలా శ్రద్ధ కనబరిచాడు, సాధారణంగా కాలిఫోర్నియా మరియు ఫ్లోరిడాలోని తన ఇళ్లకు ఎగురుతూ, కానీ 1972 లో చైనా పర్యటన వంటి అనేక పర్యటనలు కూడా చేశాడు. అగ్ర అధ్యక్ష సహాయకులు మరియు క్యాబినెట్ కార్యదర్శులు ఈ విమానం మరియు క్యాబినెట్ కార్యదర్శులు కూడా ఈ విమానం ఉపయోగించారు , రాష్ట్ర కార్యదర్శి హెన్రీ కిస్సింజర్‌తో సహా. అధ్యక్షుడు నిక్సన్ ఆగష్టు 9, 1974 న అధ్యక్ష పదవికి రాజీనామా చేసినప్పుడు, అతను సామ్ 27000 లో కాలిఫోర్నియాలోని ఆరెంజ్ కౌంటీలోని తన ఇంటికి వెళ్లాడు. మిస్సౌరీపై వారి గమ్యస్థానానికి వెళ్లేటప్పుడు, కల్నల్ రాల్ఫ్ అల్బెర్టాజీ, పైలట్ కాన్సాస్ సిటీ సెంటర్‌ను సంప్రదించి, కలిగి ఉన్నారు జెరాల్డ్ ఫోర్డ్ ప్రమాణ స్వీకారం కారణంగా ఎయిర్క్రాఫ్ట్ యొక్క కాల్ గుర్తు ఎయిర్ ఫోర్స్ వన్ నుండి సామ్ 27000 గా మార్చబడింది. జెరాల్డ్ ఫోర్డ్ SAM 27000 ను కొంత తరచుగా ఉపయోగించారు, ముఖ్యంగా విదేశాలలో అతను చేసిన పర్యటనల కోసం, 1974 లో వ్లాడివోస్టోక్‌లో సోవియట్ ప్రీమియర్ లియోనిడ్ బ్రెజ్నెవ్‌తో సమావేశం వంటిది. రెండు అనుభవించిన తరువాత. హత్యాయత్నాలు, ఫోర్డ్ తన భార్య బెట్టీ క్విప్ వినడానికి విమానానికి తిరిగి వచ్చాడు "సరే, వారు శాన్ఫ్రాన్సిస్కోలో మిమ్మల్ని ఎలా చూసుకున్నారు?" . కాల్ గుర్తుతో పాటు ఎయిర్ ఫోర్స్ వన్ అవ్వండి. [సైటేషన్ అవసరం] జిమ్మీ కార్టర్ తన వ్యక్తిగత విలువలను ప్రతిబింబించే ఎయిర్ ఫోర్స్ వన్‌కు కొన్ని మార్పులు చేసాడు. అతను మరియు అతని కుటుంబం వారి స్వంత సామాను మీదికి తీసుకెళ్లాలని కూడా అతను పట్టుబట్టాడు. కార్టర్ దేశీయ ఉపయోగం కోసం మరియు విదేశాలలో ఉపయోగం కోసం విమానం క్రమంగా ఉపయోగించుకున్నాడు. 1980 లో, అమెరికన్ హాకీ జట్టు సోవియట్ జట్టును ఓడించిన తరువాత, కార్టర్ సామ్ 27000 ను జట్టును తీసుకొని తిరిగి వాషింగ్టన్, డి.సి.కి తీసుకురావడానికి ఒక అభినందన వేడుక కోసం పంపారు. [3] 27000 లో కార్టర్ యొక్క చివరి పర్యటన వాస్తవానికి మాజీ అధ్యక్షుడిగా తీసుకోబడింది, రోనాల్డ్ రీగన్ కార్టర్‌ను అమెరికన్ ప్రజల తరపున జర్మనీకి పంపినప్పుడు, ఇరాన్‌లో బందీలుగా ఉన్న 52 అమెరికన్ బందీలను ఇంటికి స్వాగతించడానికి. [3] రోనాల్డ్ రీగన్ సామ్ 27000 యొక్క చాలా తరచుగా ఫ్లైయర్, దానిపై ప్రయాణించిన మిగతా అధ్యక్షులందరి కంటే ఎక్కువ కాలం మరియు దూరంగా ఎగురుతూ, 675,000 మైళ్ళ కంటే ఎక్కువ ప్రయాణిస్తున్నది. [4] రీగన్ తన ప్రతిష్టాత్మక దౌత్య లక్ష్యాలను సాధించడానికి ప్రపంచంలోని అన్ని ప్రాంతాలకు ప్రయాణించడానికి ఎయిర్ ఫోర్స్ వన్‌ను ఉపయోగించాడు, ఆసియాకు మూడు ట్రిప్పులు, ఆరు ఐరోపాకు, మరియు పశ్చిమ అర్ధగోళంలోని విదేశీ ప్రదేశాలకు పన్నెండు ట్రిప్పులు చేశాడు. సామ్ 27000 లో సోవియట్ నాయకుడు మిఖాయిల్ గోర్బాచెవ్‌తో రీగన్ తన నాలుగు శిఖరాగ్ర సమావేశాలలో మూడింటికి వెళ్లారు: జెనీవా, రేక్‌జావిక్, మరియు మాస్కో (ఒకటి వాషింగ్టన్, డి.సి.లో జరిగింది). సామ్ 27000 లో ప్రయాణిస్తున్నప్పుడు, రీగన్ తన ఫార్వర్డ్ క్యాబిన్లో ఎక్కువ సమయం గడిపాడు, కాని అప్పుడప్పుడు తన సహాయకులతో సమావేశాల కోసం సీనియర్ స్టాఫ్ లాంజ్ సందర్శనలు చేశాడు. [సైటేషన్ అవసరం] రీగన్ అరుదుగా విమానంలో, సుదీర్ఘ ప్రయాణాలలో కూడా పడుకున్నాడు. ప్రథమ మహిళ నాన్సీ రీగన్ ఎయిర్ ఫోర్స్ వన్ గురించి కూడా ఉత్సాహంగా ఉంది, ఆమె విమానంలో మొదటిసారి ఎగిరినట్లు గుర్తుచేసుకుంది, "రోనీ నివేదికలను చదివి వ్రాతపనికి హాజరయ్యాను, అదే సమయంలో నేను ఎయిర్ ఫోర్స్ వన్ లెటర్‌హెడ్‌లో ఇంటికి తిరిగి వచ్చిన స్నేహితులకు బిజీగా లేఖలు రాయడం. నన్ను చూడండి , నేను ఎయిర్ ఫోర్స్ వన్లో ఎగురుతున్నాను! జార్జ్ హెచ్.డబ్ల్యు. SAM 27000 ను అధ్యక్ష ప్రయాణానికి ప్రాధమిక మార్గంగా ఉపయోగించిన చివరి అధ్యక్షుడు బుష్, 1990 లో ఈ విమానం రెండు బోయింగ్ 747-200 బి జంబో జెట్‌ల స్థానంలో ఉంది, వీసి -25 ను నియమించారు, అయినప్పటికీ SAM 27000 ను బుష్ కోసం బ్యాకప్ విమానం గా ఉంచారు అతని అధ్యక్ష పదవిలో మిగిలినవి, అలాగే బిల్ క్లింటన్ మరియు జార్జ్ డబ్ల్యూ. బుష్. మాజీ అధ్యక్షుడు రిచర్డ్ నిక్సన్ ఏప్రిల్ 22, 1994 న న్యూయార్క్ నగరంలో మరణించారు. సామ్ 27000 తన మృతదేహాన్ని నాలుగు రోజుల తరువాత కాలిఫోర్నియాలోని ఆరెంజ్ కౌంటీలోని మెరైన్ కార్ప్స్ ఎయిర్ స్టేషన్ ఎల్ టోరోకు తీసుకువచ్చారు. అతని మృతదేహాన్ని రిచర్డ్ నిక్సన్ లైబ్రరీ మరియు జన్మస్థలం (ఇప్పుడు రిచర్డ్ నిక్సన్ ప్రెసిడెన్షియల్ లైబ్రరీ అండ్ మ్యూజియం) కు అంత్యక్రియల సేవ మరియు ఖననం ముందు రాష్ట్రంలో పడుకోవడానికి తీసుకువెళ్లారు. దాని చివరి అధ్యక్ష సముద్రయానం ఆగష్టు 29, 2001, జార్జ్ డబ్ల్యు. బుష్ మరియు లారా బుష్‌ను టిఎస్‌టిసి వాకో విమానాశ్రయానికి వారి ప్రైరీ చాపెల్ గడ్డిబీడుకు పంపినప్పుడు. [5] SAM 27000 ను సెప్టెంబర్ 2001 లో శాన్ బెర్నార్డినో అంతర్జాతీయ విమానాశ్రయం (గతంలో నార్టన్ ఎయిర్ ఫోర్స్ బేస్) కు పంపించారు, అక్కడ దీనిని రీగన్ ఫౌండేషన్‌కు సమర్పించారు. ఆపరేషన్ హోమ్‌వార్డ్ బౌండ్ అని పిలువబడే వాటిలో, విమానం తయారీదారు బోయింగ్, విమానాన్ని విడదీసి లైబ్రరీకి ముక్కలుగా రవాణా చేశాడు. [6] పెవిలియన్ యొక్క పునాది నిర్మాణం తరువాత, విమానం తిరిగి కలపబడి మ్యూజియం నాణ్యతకు పునరుద్ధరించబడింది, [6] అలాగే భూమి పైన 25 అడుగుల (7.6 మీ) పీఠాలపై పెంచారు. [7] పెవిలియన్ అక్టోబర్ 24, 2005 న నాన్సీ రీగన్, ప్రెసిడెంట్ జార్జ్ డబ్ల్యు. బుష్ మరియు ప్రథమ మహిళ లారా బుష్ చేత అంకితం చేయబడింది. [8] పోల్చదగిన పాత్ర, కాన్ఫిగరేషన్ మరియు యుగం యొక్క సంబంధిత అభివృద్ధి విమానం ఈ వ్యాసం యొక్క ప్రధాన మూలం ఈ క్రింది పుస్తకం:</v>
      </c>
      <c r="F174" s="1" t="str">
        <f>IFERROR(__xludf.DUMMYFUNCTION("GOOGLETRANSLATE(E:E, ""en"", ""te"")"),"#VALUE!")</f>
        <v>#VALUE!</v>
      </c>
      <c r="M174" s="8">
        <v>26511.0</v>
      </c>
      <c r="AB174" s="1" t="s">
        <v>3281</v>
      </c>
      <c r="AC174" s="1" t="s">
        <v>37</v>
      </c>
      <c r="CJ174" s="1" t="s">
        <v>3282</v>
      </c>
      <c r="CK174" s="1" t="s">
        <v>3283</v>
      </c>
      <c r="CL174" s="1">
        <v>20630.0</v>
      </c>
      <c r="CM174" s="1" t="s">
        <v>3284</v>
      </c>
      <c r="CN174" s="1" t="s">
        <v>332</v>
      </c>
      <c r="CO174" s="1" t="s">
        <v>333</v>
      </c>
      <c r="CP174" s="1" t="s">
        <v>3285</v>
      </c>
      <c r="CR174" s="1" t="s">
        <v>3286</v>
      </c>
      <c r="CS174" s="1" t="s">
        <v>3287</v>
      </c>
      <c r="DS174" s="1" t="s">
        <v>3288</v>
      </c>
      <c r="DT174" s="1">
        <v>1972.0</v>
      </c>
    </row>
    <row r="175">
      <c r="A175" s="1" t="s">
        <v>3289</v>
      </c>
      <c r="B175" s="1" t="str">
        <f>IFERROR(__xludf.DUMMYFUNCTION("GOOGLETRANSLATE(A:A, ""en"", ""te"")"),"వెర్హీస్ డి-ప్లేన్ 1")</f>
        <v>వెర్హీస్ డి-ప్లేన్ 1</v>
      </c>
      <c r="C175" s="1" t="s">
        <v>3290</v>
      </c>
      <c r="D175" s="1" t="str">
        <f>IFERROR(__xludf.DUMMYFUNCTION("GOOGLETRANSLATE(C:C, ""en"", ""te"")"),"వెర్హీస్ డి-ప్లేన్ 1 అనేది బెల్జియన్ హోమ్‌బిల్ట్ ఫ్లయింగ్ వింగ్, ఇది వెర్హీస్ ఇంజనీరింగ్ రూపొందించిన మరియు te త్సాహిక నిర్మాణానికి ప్రణాళికలుగా సరఫరా చేయబడింది. [2] డి-ప్లేన్ 1 లో కాంటిలివర్ మిడ్-వింగ్, సింగిల్-సీట్ల పరివేష్టిత కాక్‌పిట్, చిన్న తోక మరియు "&amp;"వింగ్‌టిప్ చక్రాలతో సెమీ-రిట్రాక్టబుల్ టెన్డం ల్యాండింగ్ గేర్ మరియు ట్రాక్టర్ కాన్ఫిగరేషన్‌లో ఒకే ఇంజిన్ ఉన్నాయి. [2] నియంత్రణ ఉపరితలాలు ప్రతి రెక్క యొక్క వెనుకంజలో ఉన్న అంచు వద్ద ఎలివేన్ మరియు చుక్కానితో సాంప్రదాయ నిలువు స్టెబిలైజర్ కలిగి ఉంటాయి. ఈ విమాన"&amp;"ం ప్రధానంగా షీట్ అల్యూమినియం నుండి తయారు చేయబడింది. దీని చాలా తక్కువ కారక నిష్పత్తి 4.5 మీ (14.8 అడుగులు) స్పాన్ డెల్టా వింగ్ 10 మీ 2 (110 చదరపు అడుగులు) విస్తీర్ణంలో ఉంది. సింగిల్ ముక్కు-మౌంటెడ్ వీల్ ఉపసంహరించుకుంటుంది, అయితే తోక మరియు వింగ్ చిట్కా చక్రా"&amp;"లు పరిష్కరించబడతాయి. సిఫార్సు చేయబడిన ఇంజిన్ 1.6 లీటర్ స్థానభ్రంశం 50 హెచ్‌పి (37 కిలోవాట్) సుబారు ఇఎ 71 ఫోర్-స్ట్రోక్ ఫ్లాట్ -4 (బాక్సర్) ఆటోమోటివ్ కన్వర్షన్ పవర్‌ప్లాంట్. [2] 2011 నాటికి ప్రోటోటైప్ డి-ప్లేన్ 1 మాత్రమే ఎగిరింది, కాని రెండు-సీట్ల డి-ప్లేన"&amp;"్ 2 రూపకల్పనపై అభివృద్ధి పనులు ప్రారంభమయ్యాయి. ఇది మొదట 2018 ప్రారంభంలో ప్రయాణించింది, ఇది 100 హెచ్‌పి (75 కిలోవాట్ మరియు గంటకు 250 కిమీ (155 mph) వద్ద క్రూయిజ్. [2] [3] బేయర్ల్ నుండి డేటా [2] సాధారణ లక్షణాల పనితీరు")</f>
        <v>వెర్హీస్ డి-ప్లేన్ 1 అనేది బెల్జియన్ హోమ్‌బిల్ట్ ఫ్లయింగ్ వింగ్, ఇది వెర్హీస్ ఇంజనీరింగ్ రూపొందించిన మరియు te త్సాహిక నిర్మాణానికి ప్రణాళికలుగా సరఫరా చేయబడింది. [2] డి-ప్లేన్ 1 లో కాంటిలివర్ మిడ్-వింగ్, సింగిల్-సీట్ల పరివేష్టిత కాక్‌పిట్, చిన్న తోక మరియు వింగ్‌టిప్ చక్రాలతో సెమీ-రిట్రాక్టబుల్ టెన్డం ల్యాండింగ్ గేర్ మరియు ట్రాక్టర్ కాన్ఫిగరేషన్‌లో ఒకే ఇంజిన్ ఉన్నాయి. [2] నియంత్రణ ఉపరితలాలు ప్రతి రెక్క యొక్క వెనుకంజలో ఉన్న అంచు వద్ద ఎలివేన్ మరియు చుక్కానితో సాంప్రదాయ నిలువు స్టెబిలైజర్ కలిగి ఉంటాయి. ఈ విమానం ప్రధానంగా షీట్ అల్యూమినియం నుండి తయారు చేయబడింది. దీని చాలా తక్కువ కారక నిష్పత్తి 4.5 మీ (14.8 అడుగులు) స్పాన్ డెల్టా వింగ్ 10 మీ 2 (110 చదరపు అడుగులు) విస్తీర్ణంలో ఉంది. సింగిల్ ముక్కు-మౌంటెడ్ వీల్ ఉపసంహరించుకుంటుంది, అయితే తోక మరియు వింగ్ చిట్కా చక్రాలు పరిష్కరించబడతాయి. సిఫార్సు చేయబడిన ఇంజిన్ 1.6 లీటర్ స్థానభ్రంశం 50 హెచ్‌పి (37 కిలోవాట్) సుబారు ఇఎ 71 ఫోర్-స్ట్రోక్ ఫ్లాట్ -4 (బాక్సర్) ఆటోమోటివ్ కన్వర్షన్ పవర్‌ప్లాంట్. [2] 2011 నాటికి ప్రోటోటైప్ డి-ప్లేన్ 1 మాత్రమే ఎగిరింది, కాని రెండు-సీట్ల డి-ప్లేన్ 2 రూపకల్పనపై అభివృద్ధి పనులు ప్రారంభమయ్యాయి. ఇది మొదట 2018 ప్రారంభంలో ప్రయాణించింది, ఇది 100 హెచ్‌పి (75 కిలోవాట్ మరియు గంటకు 250 కిమీ (155 mph) వద్ద క్రూయిజ్. [2] [3] బేయర్ల్ నుండి డేటా [2] సాధారణ లక్షణాల పనితీరు</v>
      </c>
      <c r="E175" s="1" t="s">
        <v>1460</v>
      </c>
      <c r="F175" s="1" t="str">
        <f>IFERROR(__xludf.DUMMYFUNCTION("GOOGLETRANSLATE(E:E, ""en"", ""te"")"),"Te త్సాహిక నిర్మించిన విమానం")</f>
        <v>Te త్సాహిక నిర్మించిన విమానం</v>
      </c>
      <c r="G175" s="1" t="s">
        <v>3291</v>
      </c>
      <c r="H175" s="1" t="str">
        <f>IFERROR(__xludf.DUMMYFUNCTION("GOOGLETRANSLATE(G:G, ""en"", ""te"")"),"వెర్హీస్ ఇంజనీరింగ్")</f>
        <v>వెర్హీస్ ఇంజనీరింగ్</v>
      </c>
      <c r="I175" s="1" t="s">
        <v>3292</v>
      </c>
      <c r="M175" s="1" t="s">
        <v>3293</v>
      </c>
      <c r="O175" s="1" t="s">
        <v>681</v>
      </c>
      <c r="Q175" s="1" t="s">
        <v>217</v>
      </c>
      <c r="S175" s="1" t="s">
        <v>1487</v>
      </c>
      <c r="U175" s="1" t="s">
        <v>2116</v>
      </c>
      <c r="V175" s="1" t="s">
        <v>3294</v>
      </c>
      <c r="W175" s="1" t="s">
        <v>3295</v>
      </c>
      <c r="X175" s="1" t="s">
        <v>3296</v>
      </c>
      <c r="Y175" s="1" t="s">
        <v>3297</v>
      </c>
      <c r="AB175" s="1" t="s">
        <v>3298</v>
      </c>
      <c r="AC175" s="1" t="s">
        <v>3299</v>
      </c>
      <c r="AN175" s="1" t="s">
        <v>1420</v>
      </c>
      <c r="AS175" s="1" t="s">
        <v>2233</v>
      </c>
      <c r="BB175" s="1" t="s">
        <v>2998</v>
      </c>
      <c r="BF175" s="1" t="s">
        <v>3300</v>
      </c>
      <c r="BS175" s="1" t="s">
        <v>1475</v>
      </c>
      <c r="BT175" s="2" t="s">
        <v>3301</v>
      </c>
      <c r="CF175" s="1" t="s">
        <v>3302</v>
      </c>
    </row>
    <row r="176">
      <c r="A176" s="1" t="s">
        <v>3303</v>
      </c>
      <c r="B176" s="1" t="str">
        <f>IFERROR(__xludf.DUMMYFUNCTION("GOOGLETRANSLATE(A:A, ""en"", ""te"")"),"వెర్విల్లే ఎయిర్ కోచ్")</f>
        <v>వెర్విల్లే ఎయిర్ కోచ్</v>
      </c>
      <c r="C176" s="1" t="s">
        <v>3304</v>
      </c>
      <c r="D176" s="1" t="str">
        <f>IFERROR(__xludf.DUMMYFUNCTION("GOOGLETRANSLATE(C:C, ""en"", ""te"")"),"వెర్వ్విల్లే ఎయిర్ కోచ్ 1927 లో ఆల్ఫ్రెడ్ వి. వెర్విల్లే చేత రూపొందించబడిన నలుగురు-ప్రయాణీకుడు, హై-వింగ్ మోనోప్లేన్ మరియు అతని సంస్థ వెర్వ్విల్లే ఎయిర్క్రాఫ్ట్ కంపెనీ నిర్మించింది. ఇది సౌకర్యవంతమైన, మంచిగా కనిపించే క్యాబిన్ మోనోప్లేన్, ఇది, 500 10,500 కు "&amp;"అమ్ముడైంది. ఈ విమానం 1929 లో డెట్రాయిట్ ఎయిర్ షోలో అరంగేట్రం చేసింది. [1] మూలాలు మారుతూ ఉంటాయి, కాని 1931 లో గొప్ప మాంద్యం ప్రారంభంలో వెర్వ్విల్లే దివాలా తీయడానికి ముందు 10-16 మాత్రమే నిర్మించబడ్డాయి [2]. [3] మొదట 110 హెచ్‌పి, 7 సిలిండర్ వార్నర్ స్కార్బ్ "&amp;"చేత శక్తినివ్విన తరువాత, ఇది 5 సిల్‌ను ఆడుకుంది. 165 హెచ్‌పి యొక్క రైట్ జె 6. అంతిమంగా, ఎయిర్ కోచ్ 7 CYL చేత శక్తిని పొందుతాడు. 225 HP యొక్క J6 మోడల్ 104-C, ATC #267 తో. ఈ మోడల్‌లో కనీసం ఆరు 1931 వరకు ఉత్పత్తి చేయబడ్డాయి. ఇది 44 'క్లార్క్ వై యొక్క విస్తరి"&amp;"ంచింది, 28' 9 ""పొడవు మరియు 2166 పౌండ్లు ఉపయోగకరమైన లోడ్, 3400 పౌండ్లు వద్ద వసూలు చేసింది. స్పీడ్ 130 mph వద్ద గరిష్టంగా, 110 వద్ద క్రూజ్ చేయబడింది, మరియు 50 mph వద్ద దిగిపోతుంది. ఈ ATC కోసం EDO ఫ్లోట్లు కూడా అందుబాటులో ఉన్నాయి. ఫ్యూజ్ మరియు తోక నిర్మాణం "&amp;"స్టీల్ ట్యూబ్, ఇది ఒక తెలివైన అమరికతో ఉంది, ఇది ప్రయాణీకుల కంపార్ట్మెంట్ యొక్క కిటికీల చుట్టూ ఇబ్బందికరమైన ఫ్రేమింగ్‌ను తొలగించింది. స్పాన్సన్‌లు రెండింటికీ అటాచ్ పాయింట్లుగా ఉపయోగపడ్డాయి. ల్యాండింగ్ గేర్ మరియు ఫార్వర్డ్ వింగ్ స్ట్రట్స్, మరియు టూల్ కిట్, "&amp;"బ్యాటరీ మరియు ఇతర మిస్సెలనీ కోసం నిల్వ ఉన్నాయి! రెక్కలు అల్యూమినియం ఐలెరాన్స్ మరియు లీడింగ్ ఎడ్జ్ షీటింగ్‌తో కలపగా ఉన్నాయి. క్యాబిన్ మొహైర్ ఫాబ్రిక్ ఒక శైలిలో అప్హోల్స్టర్ చేయబడింది. క్యాబిన్ మరియు ఇన్స్ట్రుమెంట్ లైట్లు, మెటల్ ప్రొపెల్లర్ మరియు ఎలక్ట్రిక్"&amp;" జడత్వం లేదా హేవుడ్ కంప్రెస్డ్ ఎయిర్ స్టార్టర్స్ యొక్క ఎంపిక అన్ని ప్రామాణిక పరికరాలు. [1] తరువాత ఉత్పత్తి చేయబడిన ఎయిర్ కోచ్ యొక్క అత్యంత ఆసక్తికరమైన మోడల్ డీజిల్ 104-పి, ఇది WA S 9-సిలిండర్ ప్యాకర్డ్ DR-980 డీజిల్ ఇంజిన్ చేత శక్తినిస్తుంది. 104-పి ఇటలీల"&amp;"ో విక్రయించబడిందని కొన్ని ఆధారాలు ఉన్నాయి. [4] వికీమీడియా కామన్స్ వద్ద వెర్విల్లే ఎయిర్ కోచ్‌కు సంబంధించిన మీడియా")</f>
        <v>వెర్వ్విల్లే ఎయిర్ కోచ్ 1927 లో ఆల్ఫ్రెడ్ వి. వెర్విల్లే చేత రూపొందించబడిన నలుగురు-ప్రయాణీకుడు, హై-వింగ్ మోనోప్లేన్ మరియు అతని సంస్థ వెర్వ్విల్లే ఎయిర్క్రాఫ్ట్ కంపెనీ నిర్మించింది. ఇది సౌకర్యవంతమైన, మంచిగా కనిపించే క్యాబిన్ మోనోప్లేన్, ఇది, 500 10,500 కు అమ్ముడైంది. ఈ విమానం 1929 లో డెట్రాయిట్ ఎయిర్ షోలో అరంగేట్రం చేసింది. [1] మూలాలు మారుతూ ఉంటాయి, కాని 1931 లో గొప్ప మాంద్యం ప్రారంభంలో వెర్వ్విల్లే దివాలా తీయడానికి ముందు 10-16 మాత్రమే నిర్మించబడ్డాయి [2]. [3] మొదట 110 హెచ్‌పి, 7 సిలిండర్ వార్నర్ స్కార్బ్ చేత శక్తినివ్విన తరువాత, ఇది 5 సిల్‌ను ఆడుకుంది. 165 హెచ్‌పి యొక్క రైట్ జె 6. అంతిమంగా, ఎయిర్ కోచ్ 7 CYL చేత శక్తిని పొందుతాడు. 225 HP యొక్క J6 మోడల్ 104-C, ATC #267 తో. ఈ మోడల్‌లో కనీసం ఆరు 1931 వరకు ఉత్పత్తి చేయబడ్డాయి. ఇది 44 'క్లార్క్ వై యొక్క విస్తరించింది, 28' 9 "పొడవు మరియు 2166 పౌండ్లు ఉపయోగకరమైన లోడ్, 3400 పౌండ్లు వద్ద వసూలు చేసింది. స్పీడ్ 130 mph వద్ద గరిష్టంగా, 110 వద్ద క్రూజ్ చేయబడింది, మరియు 50 mph వద్ద దిగిపోతుంది. ఈ ATC కోసం EDO ఫ్లోట్లు కూడా అందుబాటులో ఉన్నాయి. ఫ్యూజ్ మరియు తోక నిర్మాణం స్టీల్ ట్యూబ్, ఇది ఒక తెలివైన అమరికతో ఉంది, ఇది ప్రయాణీకుల కంపార్ట్మెంట్ యొక్క కిటికీల చుట్టూ ఇబ్బందికరమైన ఫ్రేమింగ్‌ను తొలగించింది. స్పాన్సన్‌లు రెండింటికీ అటాచ్ పాయింట్లుగా ఉపయోగపడ్డాయి. ల్యాండింగ్ గేర్ మరియు ఫార్వర్డ్ వింగ్ స్ట్రట్స్, మరియు టూల్ కిట్, బ్యాటరీ మరియు ఇతర మిస్సెలనీ కోసం నిల్వ ఉన్నాయి! రెక్కలు అల్యూమినియం ఐలెరాన్స్ మరియు లీడింగ్ ఎడ్జ్ షీటింగ్‌తో కలపగా ఉన్నాయి. క్యాబిన్ మొహైర్ ఫాబ్రిక్ ఒక శైలిలో అప్హోల్స్టర్ చేయబడింది. క్యాబిన్ మరియు ఇన్స్ట్రుమెంట్ లైట్లు, మెటల్ ప్రొపెల్లర్ మరియు ఎలక్ట్రిక్ జడత్వం లేదా హేవుడ్ కంప్రెస్డ్ ఎయిర్ స్టార్టర్స్ యొక్క ఎంపిక అన్ని ప్రామాణిక పరికరాలు. [1] తరువాత ఉత్పత్తి చేయబడిన ఎయిర్ కోచ్ యొక్క అత్యంత ఆసక్తికరమైన మోడల్ డీజిల్ 104-పి, ఇది WA S 9-సిలిండర్ ప్యాకర్డ్ DR-980 డీజిల్ ఇంజిన్ చేత శక్తినిస్తుంది. 104-పి ఇటలీలో విక్రయించబడిందని కొన్ని ఆధారాలు ఉన్నాయి. [4] వికీమీడియా కామన్స్ వద్ద వెర్విల్లే ఎయిర్ కోచ్‌కు సంబంధించిన మీడియా</v>
      </c>
      <c r="E176" s="1" t="s">
        <v>3305</v>
      </c>
      <c r="F176" s="1" t="str">
        <f>IFERROR(__xludf.DUMMYFUNCTION("GOOGLETRANSLATE(E:E, ""en"", ""te"")"),"లగ్జరీ కోచ్")</f>
        <v>లగ్జరీ కోచ్</v>
      </c>
      <c r="G176" s="1" t="s">
        <v>2971</v>
      </c>
      <c r="H176" s="1" t="str">
        <f>IFERROR(__xludf.DUMMYFUNCTION("GOOGLETRANSLATE(G:G, ""en"", ""te"")"),"వెర్విల్లే ఎయిర్క్రాఫ్ట్ కంపెనీ")</f>
        <v>వెర్విల్లే ఎయిర్క్రాఫ్ట్ కంపెనీ</v>
      </c>
      <c r="I176" s="1" t="s">
        <v>2972</v>
      </c>
      <c r="J176" s="1" t="s">
        <v>2973</v>
      </c>
      <c r="K176" s="1" t="str">
        <f>IFERROR(__xludf.DUMMYFUNCTION("GOOGLETRANSLATE(J:J, ""en"", ""te"")"),"ఆల్ఫ్రెడ్ వి. వెర్విల్లే")</f>
        <v>ఆల్ఫ్రెడ్ వి. వెర్విల్లే</v>
      </c>
      <c r="L176" s="1" t="s">
        <v>2974</v>
      </c>
      <c r="M176" s="1">
        <v>1929.0</v>
      </c>
      <c r="O176" s="9">
        <v>44850.0</v>
      </c>
      <c r="AB176" s="1" t="s">
        <v>3306</v>
      </c>
      <c r="AR176" s="1" t="s">
        <v>3307</v>
      </c>
      <c r="CA176" s="2" t="s">
        <v>3308</v>
      </c>
    </row>
    <row r="177">
      <c r="A177" s="1" t="s">
        <v>3309</v>
      </c>
      <c r="B177" s="1" t="str">
        <f>IFERROR(__xludf.DUMMYFUNCTION("GOOGLETRANSLATE(A:A, ""en"", ""te"")"),"విజూర్ వాన్టేజ్")</f>
        <v>విజూర్ వాన్టేజ్</v>
      </c>
      <c r="C177" s="1" t="s">
        <v>3310</v>
      </c>
      <c r="D177" s="1" t="str">
        <f>IFERROR(__xludf.DUMMYFUNCTION("GOOGLETRANSLATE(C:C, ""en"", ""te"")"),"ది విజాయిర్ VA-10 వాన్టేజ్ అనేది అమెరికన్ కంపెనీ విజ్యురేర్ జెట్స్ కార్పొరేషన్ రూపొందించిన మరియు అభివృద్ధి చేసిన ప్రోటోటైప్ సింగిల్-ఇంజిన్ లైట్ బిజినెస్-జెట్ (లేదా ""చాలా లైట్ జెట్""). వాస్తవానికి 1990 ల చివరలో ఉత్పత్తి కోసం ప్రణాళిక చేయబడినది, అసలు విజర్"&amp;" కార్పొరేషన్ 2003 లో విఫలమైంది. ఈ ప్రాజెక్టును ఎవియేషన్ జెట్స్ చేత సంపాదించింది, ఇది పున es రూపకల్పన చేసిన EV-20 వాన్టేజ్ జెట్ గా ఉత్పత్తి చేయాలని ప్రణాళిక వేసింది. EVITION కూడా విఫలమైంది, మరియు 2012 లో డిజైన్ దాని అసలు రూపకల్పనలో పునరుద్ధరించబడిన విజన్ చ"&amp;"ేత తిరిగి ప్రారంభించబడింది. అధిక పనితీరు గల పిస్టన్-ఇంజిన్ విమానం మరియు ట్విన్-ఇంజిన్డ్ ఎగ్జిక్యూటివ్ జెట్‌ల మధ్య తేలికపాటి విమాన మార్కెట్లో గ్రహించిన అంతరాన్ని పూరించడానికి 1988 లో స్థాపించబడిన విజన్ కార్పొరేషన్‌కు వారసుడు సంస్థ అయిన విజ్యురేర్ జెట్స్, ఎ"&amp;"ల్‌ఎల్‌సి చేత వాన్టేజ్‌ను అభివృద్ధి చేస్తోంది. సమకాలీన ఎగ్జిక్యూటివ్ జెట్‌ల నుండి వాన్టేజ్ భిన్నంగా ఉంది, ఇది ఒకే ఇంజిన్, ప్రాట్ &amp; విట్నీ కెనడా JT15D టర్బోఫాన్ వెనుక ఫ్యూజ్‌లేజ్‌లో ఖననం చేయబడి, ఫ్యూజ్‌లేజ్ పైన జంట గాలి-చేర్చారు. ఇది ఆల్-కాంపోజిట్ నిర్మాణం"&amp;"లో ఉంది, మరియు దాని రెక్క డ్రాగ్‌ను తగ్గించడానికి మరియు క్యాబిన్ వెనుక రెక్క స్పార్‌ను మౌంట్ చేయడం ద్వారా అడ్డుకోని క్యాబిన్‌ను అనుమతించడానికి ముందుకు వచ్చింది. సెస్నా సైటేషన్జెట్ కోసం 3 3.3 మిలియన్లతో పోలిస్తే, వాన్టేజ్‌ను 65 1.65 మిలియన్లకు విక్రయించాలన"&amp;"ి ప్రణాళిక చేయబడింది. [1] [2] [3] మొదటి నమూనా, డిజైన్ యొక్క నిర్వహణను ధృవీకరించడానికి ఉద్దేశించిన ప్రూఫ్-ఆఫ్-కాన్సెప్ట్ విమానం, కాలిఫోర్నియాలోని మొజావేలో బర్ట్ రుటాన్ యొక్క స్కేల్డ్ మిశ్రమాలు రూపొందించబడ్డాయి మరియు నిర్మించబడ్డాయి. [4] ఇది నవంబర్ 16, 1996"&amp;" న తన తొలి విమానంగా మారింది. [1] ఫ్లైట్ టెస్టింగ్ అనేక నిర్వహణ మరియు ఏరోడైనమిక్ సమస్యలను వెల్లడించింది, దీని ఫలితంగా డిసెంబర్ 1998 లో విమానం యొక్క పున es రూపకల్పన జరిగింది. [1] [5] ఈ కార్యక్రమానికి ఆలస్యం కొనసాగింది, ఖర్చులు పెరిగాయి, మరియు జనవరి 2003 లో,"&amp;" కంపెనీ ఇప్పటికే 110 మిలియన్ డాలర్లు ఖర్చు చేసింది, పూర్తి ధృవీకరణకు మరో 125 మిలియన్ డాలర్లు అవసరం మరియు 35 మిలియన్ డాలర్లు, ఫెడరల్ న్యాయమూర్తి తన అప్పులు చెల్లించాలని గెలిరేర్ లిక్విడేట్ చేసినట్లు ఆదేశించారు. [2] [[ వాన్టేజ్ డిజైన్ ఇవియేషన్ ద్వారా కొనుగో"&amp;"లు చేయబడింది, ట్విన్-ఇంజిన్ EV-20 వాన్టేజ్ జెట్ డిజైన్‌కు ప్రాతిపదికగా ఉపయోగం కోసం. [8] [9] వాన్టేజ్ ప్రూఫ్-ఆఫ్-కాన్సెప్ట్ (పిఒసి) విమానం ప్రస్తుతం హికోరి నార్త్ కరోలినాలోని హికోరి విమానాశ్రయంలోని విజ్యురేర్ జెట్స్ సౌకర్యం వద్ద ఉంది. ఇవియేషన్ జెట్స్ ద్వార"&amp;"ా వాన్టేజ్ కొనుగోలు చేసిన తరువాత, [10] ప్రతిపాదిత EV-20 ను రెండు విలియమ్స్ FJ44-1AP టర్బోఫాన్ ఇంజిన్లతో జంట-ఇంజిన్ డిజైన్‌గా vision హించారు, 424 నాట్ల (785.2 కిమీ/గం) క్రూయిజ్ వేగంతో 1,300 నాటికల్ మైళ్ళు (2,407.6 కిమీ) సుమారు 36,000 అడుగుల (10,972.8 మీ). "&amp;"ఎగ్జిక్యూటివ్ కాన్ఫిగరేషన్‌లో ఇది ఎనిమిది మంది ప్రయాణీకులకు లేదా పది మంది ప్రయాణికుల ప్రయాణీకులకు గదిని అందించేది. ఇది గార్మిన్ G1000 ఏవియానిక్‌లను కలిగి ఉంటుంది మరియు ఇది పూర్తిగా మిశ్రమ పదార్థాల నుండి తయారవుతుంది. KBKY 2006, EV-20 రూపకల్పన యొక్క ప్రారంభ"&amp;" సమీక్ష పూర్తయింది మరియు ప్రోటోటైప్ విమానం నిర్మాణం ప్రారంభమవుతుందని భావించారు, ఇది ప్రోటోటైప్ నిర్మాణం కోసం బయటి ఫాబ్రికేటర్‌ను ఉపయోగించుకుంది. [11] వాన్టేజ్ యొక్క పున es రూపకల్పన ఒకే నుండి జంట-ఇంజిన్ రూపకల్పన వరకు సమస్యాత్మకంగా నిరూపించబడింది; ఈ రకం అభి"&amp;"వృద్ధితో కంపెనీ పురోగతి సాధించడంలో విఫలమైంది, మరియు 2012 లో EV-20 ను విజనిర్ తిరిగి కొనుగోలు చేసింది; [12] విమానం యొక్క రూపకల్పన ఒకే-ఇంజిన్డ్ కాన్ఫిగరేషన్‌కు తిరిగి ఇవ్వబడింది మరియు 2013 ప్రారంభంలో వారు నిర్మించాలని యోచిస్తున్నారు నార్త్ కరోలినాలోని న్యూట"&amp;"న్ లోని ఒక కర్మాగారంలో, 2014 లో ప్రోటోటైప్ షెడ్యూల్ చేయబడింది. [13] అయితే, 2015 చివరిలో మరింత పురోగతి ప్రకటించబడలేదు; కంపెనీ వెబ్‌సైట్‌లో తాజా నవీకరణ మార్చి 2013 నాటిది. [14] జేన్ యొక్క అన్ని ప్రపంచ విమానాల నుండి డేటా 2003-2004 [1] సాధారణ లక్షణాల పనితీరు "&amp;"సంబంధిత జాబితాలు")</f>
        <v>ది విజాయిర్ VA-10 వాన్టేజ్ అనేది అమెరికన్ కంపెనీ విజ్యురేర్ జెట్స్ కార్పొరేషన్ రూపొందించిన మరియు అభివృద్ధి చేసిన ప్రోటోటైప్ సింగిల్-ఇంజిన్ లైట్ బిజినెస్-జెట్ (లేదా "చాలా లైట్ జెట్"). వాస్తవానికి 1990 ల చివరలో ఉత్పత్తి కోసం ప్రణాళిక చేయబడినది, అసలు విజర్ కార్పొరేషన్ 2003 లో విఫలమైంది. ఈ ప్రాజెక్టును ఎవియేషన్ జెట్స్ చేత సంపాదించింది, ఇది పున es రూపకల్పన చేసిన EV-20 వాన్టేజ్ జెట్ గా ఉత్పత్తి చేయాలని ప్రణాళిక వేసింది. EVITION కూడా విఫలమైంది, మరియు 2012 లో డిజైన్ దాని అసలు రూపకల్పనలో పునరుద్ధరించబడిన విజన్ చేత తిరిగి ప్రారంభించబడింది. అధిక పనితీరు గల పిస్టన్-ఇంజిన్ విమానం మరియు ట్విన్-ఇంజిన్డ్ ఎగ్జిక్యూటివ్ జెట్‌ల మధ్య తేలికపాటి విమాన మార్కెట్లో గ్రహించిన అంతరాన్ని పూరించడానికి 1988 లో స్థాపించబడిన విజన్ కార్పొరేషన్‌కు వారసుడు సంస్థ అయిన విజ్యురేర్ జెట్స్, ఎల్‌ఎల్‌సి చేత వాన్టేజ్‌ను అభివృద్ధి చేస్తోంది. సమకాలీన ఎగ్జిక్యూటివ్ జెట్‌ల నుండి వాన్టేజ్ భిన్నంగా ఉంది, ఇది ఒకే ఇంజిన్, ప్రాట్ &amp; విట్నీ కెనడా JT15D టర్బోఫాన్ వెనుక ఫ్యూజ్‌లేజ్‌లో ఖననం చేయబడి, ఫ్యూజ్‌లేజ్ పైన జంట గాలి-చేర్చారు. ఇది ఆల్-కాంపోజిట్ నిర్మాణంలో ఉంది, మరియు దాని రెక్క డ్రాగ్‌ను తగ్గించడానికి మరియు క్యాబిన్ వెనుక రెక్క స్పార్‌ను మౌంట్ చేయడం ద్వారా అడ్డుకోని క్యాబిన్‌ను అనుమతించడానికి ముందుకు వచ్చింది. సెస్నా సైటేషన్జెట్ కోసం 3 3.3 మిలియన్లతో పోలిస్తే, వాన్టేజ్‌ను 65 1.65 మిలియన్లకు విక్రయించాలని ప్రణాళిక చేయబడింది. [1] [2] [3] మొదటి నమూనా, డిజైన్ యొక్క నిర్వహణను ధృవీకరించడానికి ఉద్దేశించిన ప్రూఫ్-ఆఫ్-కాన్సెప్ట్ విమానం, కాలిఫోర్నియాలోని మొజావేలో బర్ట్ రుటాన్ యొక్క స్కేల్డ్ మిశ్రమాలు రూపొందించబడ్డాయి మరియు నిర్మించబడ్డాయి. [4] ఇది నవంబర్ 16, 1996 న తన తొలి విమానంగా మారింది. [1] ఫ్లైట్ టెస్టింగ్ అనేక నిర్వహణ మరియు ఏరోడైనమిక్ సమస్యలను వెల్లడించింది, దీని ఫలితంగా డిసెంబర్ 1998 లో విమానం యొక్క పున es రూపకల్పన జరిగింది. [1] [5] ఈ కార్యక్రమానికి ఆలస్యం కొనసాగింది, ఖర్చులు పెరిగాయి, మరియు జనవరి 2003 లో, కంపెనీ ఇప్పటికే 110 మిలియన్ డాలర్లు ఖర్చు చేసింది, పూర్తి ధృవీకరణకు మరో 125 మిలియన్ డాలర్లు అవసరం మరియు 35 మిలియన్ డాలర్లు, ఫెడరల్ న్యాయమూర్తి తన అప్పులు చెల్లించాలని గెలిరేర్ లిక్విడేట్ చేసినట్లు ఆదేశించారు. [2] [[ వాన్టేజ్ డిజైన్ ఇవియేషన్ ద్వారా కొనుగోలు చేయబడింది, ట్విన్-ఇంజిన్ EV-20 వాన్టేజ్ జెట్ డిజైన్‌కు ప్రాతిపదికగా ఉపయోగం కోసం. [8] [9] వాన్టేజ్ ప్రూఫ్-ఆఫ్-కాన్సెప్ట్ (పిఒసి) విమానం ప్రస్తుతం హికోరి నార్త్ కరోలినాలోని హికోరి విమానాశ్రయంలోని విజ్యురేర్ జెట్స్ సౌకర్యం వద్ద ఉంది. ఇవియేషన్ జెట్స్ ద్వారా వాన్టేజ్ కొనుగోలు చేసిన తరువాత, [10] ప్రతిపాదిత EV-20 ను రెండు విలియమ్స్ FJ44-1AP టర్బోఫాన్ ఇంజిన్లతో జంట-ఇంజిన్ డిజైన్‌గా vision హించారు, 424 నాట్ల (785.2 కిమీ/గం) క్రూయిజ్ వేగంతో 1,300 నాటికల్ మైళ్ళు (2,407.6 కిమీ) సుమారు 36,000 అడుగుల (10,972.8 మీ). ఎగ్జిక్యూటివ్ కాన్ఫిగరేషన్‌లో ఇది ఎనిమిది మంది ప్రయాణీకులకు లేదా పది మంది ప్రయాణికుల ప్రయాణీకులకు గదిని అందించేది. ఇది గార్మిన్ G1000 ఏవియానిక్‌లను కలిగి ఉంటుంది మరియు ఇది పూర్తిగా మిశ్రమ పదార్థాల నుండి తయారవుతుంది. KBKY 2006, EV-20 రూపకల్పన యొక్క ప్రారంభ సమీక్ష పూర్తయింది మరియు ప్రోటోటైప్ విమానం నిర్మాణం ప్రారంభమవుతుందని భావించారు, ఇది ప్రోటోటైప్ నిర్మాణం కోసం బయటి ఫాబ్రికేటర్‌ను ఉపయోగించుకుంది. [11] వాన్టేజ్ యొక్క పున es రూపకల్పన ఒకే నుండి జంట-ఇంజిన్ రూపకల్పన వరకు సమస్యాత్మకంగా నిరూపించబడింది; ఈ రకం అభివృద్ధితో కంపెనీ పురోగతి సాధించడంలో విఫలమైంది, మరియు 2012 లో EV-20 ను విజనిర్ తిరిగి కొనుగోలు చేసింది; [12] విమానం యొక్క రూపకల్పన ఒకే-ఇంజిన్డ్ కాన్ఫిగరేషన్‌కు తిరిగి ఇవ్వబడింది మరియు 2013 ప్రారంభంలో వారు నిర్మించాలని యోచిస్తున్నారు నార్త్ కరోలినాలోని న్యూటన్ లోని ఒక కర్మాగారంలో, 2014 లో ప్రోటోటైప్ షెడ్యూల్ చేయబడింది. [13] అయితే, 2015 చివరిలో మరింత పురోగతి ప్రకటించబడలేదు; కంపెనీ వెబ్‌సైట్‌లో తాజా నవీకరణ మార్చి 2013 నాటిది. [14] జేన్ యొక్క అన్ని ప్రపంచ విమానాల నుండి డేటా 2003-2004 [1] సాధారణ లక్షణాల పనితీరు సంబంధిత జాబితాలు</v>
      </c>
      <c r="E177" s="1" t="s">
        <v>3311</v>
      </c>
      <c r="F177" s="1" t="str">
        <f>IFERROR(__xludf.DUMMYFUNCTION("GOOGLETRANSLATE(E:E, ""en"", ""te"")"),"లైట్ బిజినెస్ జెట్")</f>
        <v>లైట్ బిజినెస్ జెట్</v>
      </c>
      <c r="G177" s="1" t="s">
        <v>3312</v>
      </c>
      <c r="H177" s="1" t="str">
        <f>IFERROR(__xludf.DUMMYFUNCTION("GOOGLETRANSLATE(G:G, ""en"", ""te"")"),"విజన్ కార్పొరేషన్")</f>
        <v>విజన్ కార్పొరేషన్</v>
      </c>
      <c r="J177" s="1" t="s">
        <v>3313</v>
      </c>
      <c r="K177" s="1" t="str">
        <f>IFERROR(__xludf.DUMMYFUNCTION("GOOGLETRANSLATE(J:J, ""en"", ""te"")"),"బర్ట్ రుటాన్")</f>
        <v>బర్ట్ రుటాన్</v>
      </c>
      <c r="L177" s="1" t="s">
        <v>3314</v>
      </c>
      <c r="M177" s="8">
        <v>35385.0</v>
      </c>
      <c r="O177" s="1">
        <v>1.0</v>
      </c>
      <c r="Q177" s="1">
        <v>1.0</v>
      </c>
      <c r="R177" s="1" t="s">
        <v>3315</v>
      </c>
      <c r="S177" s="1" t="s">
        <v>3316</v>
      </c>
      <c r="T177" s="1" t="s">
        <v>3317</v>
      </c>
      <c r="U177" s="1" t="s">
        <v>3318</v>
      </c>
      <c r="V177" s="1" t="s">
        <v>3319</v>
      </c>
      <c r="X177" s="1" t="s">
        <v>3320</v>
      </c>
      <c r="Y177" s="1" t="s">
        <v>3321</v>
      </c>
      <c r="Z177" s="1" t="s">
        <v>3322</v>
      </c>
      <c r="AA177" s="1" t="s">
        <v>3323</v>
      </c>
      <c r="AB177" s="1" t="s">
        <v>3324</v>
      </c>
      <c r="AC177" s="1" t="s">
        <v>3325</v>
      </c>
      <c r="AJ177" s="1" t="s">
        <v>3326</v>
      </c>
      <c r="AL177" s="1" t="s">
        <v>3327</v>
      </c>
      <c r="AN177" s="1" t="s">
        <v>397</v>
      </c>
      <c r="AS177" s="1" t="s">
        <v>3328</v>
      </c>
      <c r="AY177" s="1" t="s">
        <v>2065</v>
      </c>
      <c r="AZ177" s="1">
        <v>10.2</v>
      </c>
      <c r="BB177" s="1" t="s">
        <v>3329</v>
      </c>
      <c r="BT177" s="2" t="s">
        <v>767</v>
      </c>
      <c r="CF177" s="1" t="s">
        <v>3330</v>
      </c>
    </row>
    <row r="178">
      <c r="A178" s="1" t="s">
        <v>3331</v>
      </c>
      <c r="B178" s="1" t="str">
        <f>IFERROR(__xludf.DUMMYFUNCTION("GOOGLETRANSLATE(A:A, ""en"", ""te"")"),"W.A.R. FW-190")</f>
        <v>W.A.R. FW-190</v>
      </c>
      <c r="C178" s="1" t="s">
        <v>3332</v>
      </c>
      <c r="D178" s="1" t="str">
        <f>IFERROR(__xludf.DUMMYFUNCTION("GOOGLETRANSLATE(C:C, ""en"", ""te"")"),"యుద్ధం. FW-190 అనేది ఫోకే-వుల్ఫ్ FW 190 ఫైటర్ యొక్క సగం-స్థాయి హోమ్‌బిల్ట్ ప్రతిరూపం. జూలై 1973 లో, కాలిఫోర్నియాలోని శాంటా పౌలా యొక్క యుద్ధ విమాన ప్రతిరూపం ఇంటర్నేషనల్ FW 190 యొక్క సుమారు సగం స్థాయి ప్రతిరూప రూపకల్పనను ప్రారంభించింది, ఇది రెండవ ప్రపంచ యుద"&amp;"్ధ విమానాల ప్రతిరూపాలలో మొదటిది, ఇలాంటి నిర్మాణ పద్ధతులను ఉపయోగించి. మొదటి నమూనా 21 ఆగస్టు 1974 న తన తొలి విమానంలో చేసింది. [1] [2] [3] [4] [5] విమాన నిర్మాణం ఫ్యూజ్‌లేజ్ మరియు రెక్కల కోసం చెక్క చట్రంపై ఆధారపడి ఉంటుంది, పాలియురేతేన్ నురుగు ఉపయోగించి ఫ్యూజ"&amp;"్‌లేజ్ ఆకారం మరియు వింగ్ ఏరోఫాయిల్ ప్రొఫైల్‌ను నిర్మించడానికి, ఫాబ్రిక్/ఎపోక్సీ కవరింగ్‌తో. అసలు విమానం యొక్క కాన్ఫిగరేషన్‌కు సరిపోయేలా ఈ విమానం విద్యుత్తుగా ముడుచుకునే టెయిల్‌వీల్ అండర్ క్యారేజ్‌తో అమర్చబడి ఉంటుంది. పేర్కొన్న ప్రారంభ పవర్‌ప్లాంట్ 1600 సి"&amp;"సి వోక్స్వ్యాగన్ ఎయిర్-కూల్డ్ ఇంజిన్ 70 హెచ్‌పి (52 కిలోవాట్), మూడు బ్లేడెడ్ స్థిర పిచ్ ప్రొపెల్లర్‌ను నడుపుతుంది. స్మాల్ కాంటినెంటల్ మోటార్స్, ఇంక్. మరియు 100 నుండి 120 హెచ్‌పి (75 నుండి 89 కిలోవాట్) యొక్క లైమింగ్ ఇంజన్లు సాధారణంగా ఉపయోగించబడ్డాయి. [1] ["&amp;"2] [5] ప్రోటోటైప్ విమానం 1974 లో ప్రయోగాత్మక ఎయిర్క్రాఫ్ట్ అసోసియేషన్ కన్వెన్షన్‌లో ప్రదర్శించబడింది. అనుకరణ ఫాబ్రిక్ ఉపరితలాలు మరియు వివరణాత్మక పొగ బాటలు వంటి వాస్తవిక వివరాలు గుర్తించబడ్డాయి, ఈ విమానం ప్రదర్శనలో పెద్ద మొత్తంలో దృష్టిని ఆకర్షించింది. [6]"&amp;" కనీసం 197 సెట్ల ప్రణాళికలు 1982 నాటికి విక్రయించబడ్డాయి, [1] మరియు ఇప్పుడు ఫ్లోరిడాలో ఉన్న యుద్ధ విమానాల ప్రతిరూపాల నుండి ప్రణాళికలు అమ్మకానికి ఉన్నాయి. [7] కొన్ని వెర్షన్లు 125 HP (93 kW) లైమింగ్ O-235 మరియు 123 HP (92 kW) HCI రేడియల్ ఇంజిన్లను ఉపయోగించ"&amp;"ి నిర్మించబడ్డాయి. జేన్ యొక్క అన్ని ప్రపంచ విమానాల నుండి డేటా 1988-89 [8] సాధారణ లక్షణాల పనితీరు")</f>
        <v>యుద్ధం. FW-190 అనేది ఫోకే-వుల్ఫ్ FW 190 ఫైటర్ యొక్క సగం-స్థాయి హోమ్‌బిల్ట్ ప్రతిరూపం. జూలై 1973 లో, కాలిఫోర్నియాలోని శాంటా పౌలా యొక్క యుద్ధ విమాన ప్రతిరూపం ఇంటర్నేషనల్ FW 190 యొక్క సుమారు సగం స్థాయి ప్రతిరూప రూపకల్పనను ప్రారంభించింది, ఇది రెండవ ప్రపంచ యుద్ధ విమానాల ప్రతిరూపాలలో మొదటిది, ఇలాంటి నిర్మాణ పద్ధతులను ఉపయోగించి. మొదటి నమూనా 21 ఆగస్టు 1974 న తన తొలి విమానంలో చేసింది. [1] [2] [3] [4] [5] విమాన నిర్మాణం ఫ్యూజ్‌లేజ్ మరియు రెక్కల కోసం చెక్క చట్రంపై ఆధారపడి ఉంటుంది, పాలియురేతేన్ నురుగు ఉపయోగించి ఫ్యూజ్‌లేజ్ ఆకారం మరియు వింగ్ ఏరోఫాయిల్ ప్రొఫైల్‌ను నిర్మించడానికి, ఫాబ్రిక్/ఎపోక్సీ కవరింగ్‌తో. అసలు విమానం యొక్క కాన్ఫిగరేషన్‌కు సరిపోయేలా ఈ విమానం విద్యుత్తుగా ముడుచుకునే టెయిల్‌వీల్ అండర్ క్యారేజ్‌తో అమర్చబడి ఉంటుంది. పేర్కొన్న ప్రారంభ పవర్‌ప్లాంట్ 1600 సిసి వోక్స్వ్యాగన్ ఎయిర్-కూల్డ్ ఇంజిన్ 70 హెచ్‌పి (52 కిలోవాట్), మూడు బ్లేడెడ్ స్థిర పిచ్ ప్రొపెల్లర్‌ను నడుపుతుంది. స్మాల్ కాంటినెంటల్ మోటార్స్, ఇంక్. మరియు 100 నుండి 120 హెచ్‌పి (75 నుండి 89 కిలోవాట్) యొక్క లైమింగ్ ఇంజన్లు సాధారణంగా ఉపయోగించబడ్డాయి. [1] [2] [5] ప్రోటోటైప్ విమానం 1974 లో ప్రయోగాత్మక ఎయిర్క్రాఫ్ట్ అసోసియేషన్ కన్వెన్షన్‌లో ప్రదర్శించబడింది. అనుకరణ ఫాబ్రిక్ ఉపరితలాలు మరియు వివరణాత్మక పొగ బాటలు వంటి వాస్తవిక వివరాలు గుర్తించబడ్డాయి, ఈ విమానం ప్రదర్శనలో పెద్ద మొత్తంలో దృష్టిని ఆకర్షించింది. [6] కనీసం 197 సెట్ల ప్రణాళికలు 1982 నాటికి విక్రయించబడ్డాయి, [1] మరియు ఇప్పుడు ఫ్లోరిడాలో ఉన్న యుద్ధ విమానాల ప్రతిరూపాల నుండి ప్రణాళికలు అమ్మకానికి ఉన్నాయి. [7] కొన్ని వెర్షన్లు 125 HP (93 kW) లైమింగ్ O-235 మరియు 123 HP (92 kW) HCI రేడియల్ ఇంజిన్లను ఉపయోగించి నిర్మించబడ్డాయి. జేన్ యొక్క అన్ని ప్రపంచ విమానాల నుండి డేటా 1988-89 [8] సాధారణ లక్షణాల పనితీరు</v>
      </c>
      <c r="E178" s="1" t="s">
        <v>1951</v>
      </c>
      <c r="F178" s="1" t="str">
        <f>IFERROR(__xludf.DUMMYFUNCTION("GOOGLETRANSLATE(E:E, ""en"", ""te"")"),"హోమ్‌బిల్ట్ విమానం")</f>
        <v>హోమ్‌బిల్ట్ విమానం</v>
      </c>
      <c r="G178" s="1" t="s">
        <v>3042</v>
      </c>
      <c r="H178" s="1" t="str">
        <f>IFERROR(__xludf.DUMMYFUNCTION("GOOGLETRANSLATE(G:G, ""en"", ""te"")"),"వార్ ఎయిర్క్రాఫ్ట్ రెప్లికాస్ ఇంటర్నేషనల్, ఇంక్.")</f>
        <v>వార్ ఎయిర్క్రాఫ్ట్ రెప్లికాస్ ఇంటర్నేషనల్, ఇంక్.</v>
      </c>
      <c r="I178" s="1" t="s">
        <v>3043</v>
      </c>
      <c r="M178" s="4">
        <v>27262.0</v>
      </c>
      <c r="P178" s="1" t="s">
        <v>1004</v>
      </c>
      <c r="Q178" s="1">
        <v>1.0</v>
      </c>
      <c r="R178" s="1" t="s">
        <v>3333</v>
      </c>
      <c r="S178" s="1" t="s">
        <v>1953</v>
      </c>
      <c r="T178" s="1" t="s">
        <v>3334</v>
      </c>
      <c r="U178" s="1" t="s">
        <v>3335</v>
      </c>
      <c r="V178" s="1" t="s">
        <v>3336</v>
      </c>
      <c r="X178" s="1" t="s">
        <v>3337</v>
      </c>
      <c r="Y178" s="1" t="s">
        <v>3338</v>
      </c>
      <c r="Z178" s="1" t="s">
        <v>3186</v>
      </c>
      <c r="AA178" s="1" t="s">
        <v>3339</v>
      </c>
      <c r="AB178" s="1" t="s">
        <v>3340</v>
      </c>
      <c r="AJ178" s="1" t="s">
        <v>2288</v>
      </c>
      <c r="AL178" s="1" t="s">
        <v>2195</v>
      </c>
      <c r="AN178" s="1" t="s">
        <v>397</v>
      </c>
      <c r="AS178" s="1" t="s">
        <v>3341</v>
      </c>
      <c r="BB178" s="1" t="s">
        <v>3342</v>
      </c>
      <c r="BF178" s="1" t="s">
        <v>3048</v>
      </c>
      <c r="BS178" s="1" t="s">
        <v>1960</v>
      </c>
      <c r="CF178" s="1" t="s">
        <v>3049</v>
      </c>
    </row>
    <row r="179">
      <c r="A179" s="1" t="s">
        <v>3343</v>
      </c>
      <c r="B179" s="1" t="str">
        <f>IFERROR(__xludf.DUMMYFUNCTION("GOOGLETRANSLATE(A:A, ""en"", ""te"")"),"WENDT WH-1 ట్రావెలర్")</f>
        <v>WENDT WH-1 ట్రావెలర్</v>
      </c>
      <c r="C179" s="1" t="s">
        <v>3344</v>
      </c>
      <c r="D179" s="1" t="str">
        <f>IFERROR(__xludf.DUMMYFUNCTION("GOOGLETRANSLATE(C:C, ""en"", ""te"")"),"వెండ్ట్ డబ్ల్యూహెచ్ -1 ట్రావెలర్ అనేది హెరాల్డ్ వెండ్ట్ రూపొందించిన ఒక అమెరికన్ రెండు-సీట్ల హోమ్‌బిల్ట్ క్రీడా విమానం మరియు అతని సంస్థ వెండ్ట్ ఎయిర్‌క్రాఫ్ట్ ఇంజనీరింగ్ నిర్మించారు. [1] [2] యాత్రికుడి ప్రణాళికలు te త్సాహిక నిర్మాణానికి అందుబాటులో ఉన్నాయి."&amp;" [2] WH-1 ​​ట్రావెలర్ సాంప్రదాయిక చెక్క ఫ్యూజ్‌లేజ్‌తో కూడిన కాంటిలివర్ లో-వింగ్ మోనోప్లేన్, రెక్క అనేది ఐలెరాన్‌లతో స్థిరమైన-కార్డ్ రెండు-స్పేర్ నిర్మాణం కాని ఫ్లాప్‌లు లేవు. [2] ప్రోటోటైప్ విమానం 75 హెచ్‌పి (56 కిలోవాట్ ప్రయాణికుడికి స్థిర ట్రైసైకిల్ ల్"&amp;"యాండింగ్ గేర్ ఉంది, ఇది ముక్కు-చక్రం మరియు గ్లాస్‌ఫైబర్ వీల్ ఫెయిరింగ్‌లతో. [2] పైలట్ మరియు ప్రయాణీకుడు ప్రతి వైపు పారదర్శక ప్యానెల్స్‌తో పోర్ట్-హింగ్డ్ పందిరితో పరివేష్టిత కాక్‌పిట్‌లో కూర్చుని, వెనుక సీటు వెనుక 50 ఎల్బి (23 కిలోల) సామాను కోసం స్టోవేజ్ క"&amp;"ూడా ఉంది. [2] జేన్ యొక్క అన్ని ప్రపంచ విమానాల నుండి డేటా 1973-74 [2] సాధారణ లక్షణాల పనితీరు")</f>
        <v>వెండ్ట్ డబ్ల్యూహెచ్ -1 ట్రావెలర్ అనేది హెరాల్డ్ వెండ్ట్ రూపొందించిన ఒక అమెరికన్ రెండు-సీట్ల హోమ్‌బిల్ట్ క్రీడా విమానం మరియు అతని సంస్థ వెండ్ట్ ఎయిర్‌క్రాఫ్ట్ ఇంజనీరింగ్ నిర్మించారు. [1] [2] యాత్రికుడి ప్రణాళికలు te త్సాహిక నిర్మాణానికి అందుబాటులో ఉన్నాయి. [2] WH-1 ​​ట్రావెలర్ సాంప్రదాయిక చెక్క ఫ్యూజ్‌లేజ్‌తో కూడిన కాంటిలివర్ లో-వింగ్ మోనోప్లేన్, రెక్క అనేది ఐలెరాన్‌లతో స్థిరమైన-కార్డ్ రెండు-స్పేర్ నిర్మాణం కాని ఫ్లాప్‌లు లేవు. [2] ప్రోటోటైప్ విమానం 75 హెచ్‌పి (56 కిలోవాట్ ప్రయాణికుడికి స్థిర ట్రైసైకిల్ ల్యాండింగ్ గేర్ ఉంది, ఇది ముక్కు-చక్రం మరియు గ్లాస్‌ఫైబర్ వీల్ ఫెయిరింగ్‌లతో. [2] పైలట్ మరియు ప్రయాణీకుడు ప్రతి వైపు పారదర్శక ప్యానెల్స్‌తో పోర్ట్-హింగ్డ్ పందిరితో పరివేష్టిత కాక్‌పిట్‌లో కూర్చుని, వెనుక సీటు వెనుక 50 ఎల్బి (23 కిలోల) సామాను కోసం స్టోవేజ్ కూడా ఉంది. [2] జేన్ యొక్క అన్ని ప్రపంచ విమానాల నుండి డేటా 1973-74 [2] సాధారణ లక్షణాల పనితీరు</v>
      </c>
      <c r="E179" s="1" t="s">
        <v>3345</v>
      </c>
      <c r="F179" s="1" t="str">
        <f>IFERROR(__xludf.DUMMYFUNCTION("GOOGLETRANSLATE(E:E, ""en"", ""te"")"),"రెండు-సీట్ల హోమ్‌బిల్ట్ స్పోర్టింగ్ ఎయిర్‌క్రాఫ్ట్")</f>
        <v>రెండు-సీట్ల హోమ్‌బిల్ట్ స్పోర్టింగ్ ఎయిర్‌క్రాఫ్ట్</v>
      </c>
      <c r="G179" s="1" t="s">
        <v>3346</v>
      </c>
      <c r="H179" s="1" t="str">
        <f>IFERROR(__xludf.DUMMYFUNCTION("GOOGLETRANSLATE(G:G, ""en"", ""te"")"),"వెండ్ట్ ఎయిర్క్రాఫ్ట్ ఇంజనీరింగ్")</f>
        <v>వెండ్ట్ ఎయిర్క్రాఫ్ట్ ఇంజనీరింగ్</v>
      </c>
      <c r="I179" s="1" t="s">
        <v>3347</v>
      </c>
      <c r="J179" s="1" t="s">
        <v>3348</v>
      </c>
      <c r="K179" s="1" t="str">
        <f>IFERROR(__xludf.DUMMYFUNCTION("GOOGLETRANSLATE(J:J, ""en"", ""te"")"),"హెరాల్డ్ వెండ్")</f>
        <v>హెరాల్డ్ వెండ్</v>
      </c>
      <c r="M179" s="4">
        <v>26373.0</v>
      </c>
      <c r="O179" s="1">
        <v>1.0</v>
      </c>
      <c r="Q179" s="1">
        <v>2.0</v>
      </c>
      <c r="R179" s="1" t="s">
        <v>1063</v>
      </c>
      <c r="S179" s="1" t="s">
        <v>1064</v>
      </c>
      <c r="T179" s="1" t="s">
        <v>2188</v>
      </c>
      <c r="U179" s="1" t="s">
        <v>3349</v>
      </c>
      <c r="V179" s="1" t="s">
        <v>2288</v>
      </c>
      <c r="W179" s="1" t="s">
        <v>3227</v>
      </c>
      <c r="X179" s="1" t="s">
        <v>3350</v>
      </c>
      <c r="Y179" s="1" t="s">
        <v>3351</v>
      </c>
      <c r="Z179" s="1" t="s">
        <v>3352</v>
      </c>
      <c r="AA179" s="1" t="s">
        <v>3353</v>
      </c>
      <c r="AB179" s="1" t="s">
        <v>3354</v>
      </c>
      <c r="AL179" s="1" t="s">
        <v>3355</v>
      </c>
      <c r="AN179" s="1" t="s">
        <v>397</v>
      </c>
      <c r="AS179" s="1" t="s">
        <v>3356</v>
      </c>
      <c r="BS179" s="1" t="s">
        <v>3357</v>
      </c>
      <c r="CF179" s="1" t="s">
        <v>3358</v>
      </c>
    </row>
    <row r="180">
      <c r="A180" s="1" t="s">
        <v>3359</v>
      </c>
      <c r="B180" s="1" t="str">
        <f>IFERROR(__xludf.DUMMYFUNCTION("GOOGLETRANSLATE(A:A, ""en"", ""te"")"),"వైకింగ్ బి -8 కిట్టిహాక్")</f>
        <v>వైకింగ్ బి -8 కిట్టిహాక్</v>
      </c>
      <c r="C180" s="1" t="s">
        <v>3360</v>
      </c>
      <c r="D180" s="1" t="str">
        <f>IFERROR(__xludf.DUMMYFUNCTION("GOOGLETRANSLATE(C:C, ""en"", ""te"")"),"వైకింగ్ బి -8 కిట్టిహాక్ 1930 ల ప్రారంభంలో ఒక అమెరికన్ సింగిల్-ఇంజిన్ ఓపెన్-కాక్‌పిట్ బిప్‌లేన్. వైకింగ్ బి -8 కిట్టిహాక్ బౌర్డాన్ బి -4 కిట్టిహాక్ నుండి అభివృద్ధి చేయబడింది, 31 ఉదాహరణలు 1930 మరియు 1931 లలో కనెక్టికట్‌లోని న్యూ హెవెన్‌లోని వైకింగ్ ఫ్యాక్ట"&amp;"రీలో నిర్మించబడ్డాయి. కొన్ని విమానాలను నీటి నుండి ఆపరేషన్ కోసం ఎడో ఫ్లోట్లతో అమర్చారు. వైకింగ్ బి -8 ను ప్రైవేట్ పైలట్ యజమానులు మరియు బార్న్‌స్టార్మింగ్ సంస్థలు ఎగురవేశారు, వారు మూడు సీట్ల లేఅవుట్‌ను ప్రత్యేక పైలట్ యొక్క కాక్‌పిట్ కంటే ముందు జంట-ప్రయాణీకు"&amp;"ల కాక్‌పిట్‌తో ఉపయోగించుకున్నారు. 2015 లో, 1973 లో ల్యాండింగ్ ప్రమాదం తరువాత వైకింగ్ కిట్టి హాక్ సీరియల్ #28 ఎయిర్ విలువైన స్థితికి పునరుద్ధరించబడింది. [సైటేషన్ అవసరం] వైకింగ్ కిట్టి హాక్ సీరియల్ #30 న్యూ ఇంగ్లాండ్ ఎయిర్ మ్యూజియంలో నిల్వలో ఉంది. [1] [2] స"&amp;"ాధారణ లక్షణాల పనితీరు నుండి డేటా")</f>
        <v>వైకింగ్ బి -8 కిట్టిహాక్ 1930 ల ప్రారంభంలో ఒక అమెరికన్ సింగిల్-ఇంజిన్ ఓపెన్-కాక్‌పిట్ బిప్‌లేన్. వైకింగ్ బి -8 కిట్టిహాక్ బౌర్డాన్ బి -4 కిట్టిహాక్ నుండి అభివృద్ధి చేయబడింది, 31 ఉదాహరణలు 1930 మరియు 1931 లలో కనెక్టికట్‌లోని న్యూ హెవెన్‌లోని వైకింగ్ ఫ్యాక్టరీలో నిర్మించబడ్డాయి. కొన్ని విమానాలను నీటి నుండి ఆపరేషన్ కోసం ఎడో ఫ్లోట్లతో అమర్చారు. వైకింగ్ బి -8 ను ప్రైవేట్ పైలట్ యజమానులు మరియు బార్న్‌స్టార్మింగ్ సంస్థలు ఎగురవేశారు, వారు మూడు సీట్ల లేఅవుట్‌ను ప్రత్యేక పైలట్ యొక్క కాక్‌పిట్ కంటే ముందు జంట-ప్రయాణీకుల కాక్‌పిట్‌తో ఉపయోగించుకున్నారు. 2015 లో, 1973 లో ల్యాండింగ్ ప్రమాదం తరువాత వైకింగ్ కిట్టి హాక్ సీరియల్ #28 ఎయిర్ విలువైన స్థితికి పునరుద్ధరించబడింది. [సైటేషన్ అవసరం] వైకింగ్ కిట్టి హాక్ సీరియల్ #30 న్యూ ఇంగ్లాండ్ ఎయిర్ మ్యూజియంలో నిల్వలో ఉంది. [1] [2] సాధారణ లక్షణాల పనితీరు నుండి డేటా</v>
      </c>
      <c r="E180" s="1" t="s">
        <v>3361</v>
      </c>
      <c r="F180" s="1" t="str">
        <f>IFERROR(__xludf.DUMMYFUNCTION("GOOGLETRANSLATE(E:E, ""en"", ""te"")"),"సింగిల్-ఇంజిన్ ఓపెన్-కాక్‌పిట్ బిప్‌లేన్")</f>
        <v>సింగిల్-ఇంజిన్ ఓపెన్-కాక్‌పిట్ బిప్‌లేన్</v>
      </c>
      <c r="G180" s="1" t="s">
        <v>3362</v>
      </c>
      <c r="H180" s="1" t="str">
        <f>IFERROR(__xludf.DUMMYFUNCTION("GOOGLETRANSLATE(G:G, ""en"", ""te"")"),"వైకింగ్ ఫ్లయింగ్ బోట్ కో")</f>
        <v>వైకింగ్ ఫ్లయింగ్ బోట్ కో</v>
      </c>
      <c r="J180" s="1" t="s">
        <v>3363</v>
      </c>
      <c r="K180" s="1" t="str">
        <f>IFERROR(__xludf.DUMMYFUNCTION("GOOGLETRANSLATE(J:J, ""en"", ""te"")"),"అలెన్ బౌర్డాన్")</f>
        <v>అలెన్ బౌర్డాన్</v>
      </c>
      <c r="N180" s="1">
        <v>1930.0</v>
      </c>
      <c r="O180" s="1">
        <v>31.0</v>
      </c>
      <c r="Q180" s="1">
        <v>1.0</v>
      </c>
      <c r="R180" s="1" t="s">
        <v>3364</v>
      </c>
      <c r="S180" s="1" t="s">
        <v>3365</v>
      </c>
      <c r="X180" s="1" t="s">
        <v>3366</v>
      </c>
      <c r="Y180" s="1" t="s">
        <v>3367</v>
      </c>
      <c r="Z180" s="1" t="s">
        <v>3368</v>
      </c>
      <c r="AB180" s="1" t="s">
        <v>3369</v>
      </c>
      <c r="AC180" s="1" t="s">
        <v>3370</v>
      </c>
      <c r="AD180" s="1" t="s">
        <v>3371</v>
      </c>
      <c r="AF180" s="1" t="s">
        <v>3372</v>
      </c>
      <c r="AN180" s="1" t="s">
        <v>397</v>
      </c>
      <c r="AS180" s="1" t="s">
        <v>3373</v>
      </c>
      <c r="AY180" s="1" t="s">
        <v>3374</v>
      </c>
      <c r="CF180" s="1" t="s">
        <v>3375</v>
      </c>
      <c r="DU180" s="1" t="s">
        <v>3376</v>
      </c>
    </row>
    <row r="181">
      <c r="A181" s="1" t="s">
        <v>3377</v>
      </c>
      <c r="B181" s="1" t="str">
        <f>IFERROR(__xludf.DUMMYFUNCTION("GOOGLETRANSLATE(A:A, ""en"", ""te"")"),"W.A.R. పి -51 ముస్తాంగ్")</f>
        <v>W.A.R. పి -51 ముస్తాంగ్</v>
      </c>
      <c r="C181" s="1" t="s">
        <v>3378</v>
      </c>
      <c r="D181" s="1" t="str">
        <f>IFERROR(__xludf.DUMMYFUNCTION("GOOGLETRANSLATE(C:C, ""en"", ""te"")"),"యుద్ధం. పి -51 ముస్తాంగ్ ఉత్తర అమెరికా పి -51 ముస్తాంగ్ ఫైటర్ యొక్క 53% సమీప-స్థాయి హోమ్‌బిల్ట్ ప్రతిరూపం. [1] [2] సాధారణ లక్షణాలు పోల్చదగిన పాత్ర, ఆకృతీకరణ మరియు యుగం యొక్క పనితీరు విమానం")</f>
        <v>యుద్ధం. పి -51 ముస్తాంగ్ ఉత్తర అమెరికా పి -51 ముస్తాంగ్ ఫైటర్ యొక్క 53% సమీప-స్థాయి హోమ్‌బిల్ట్ ప్రతిరూపం. [1] [2] సాధారణ లక్షణాలు పోల్చదగిన పాత్ర, ఆకృతీకరణ మరియు యుగం యొక్క పనితీరు విమానం</v>
      </c>
      <c r="E181" s="1" t="s">
        <v>1951</v>
      </c>
      <c r="F181" s="1" t="str">
        <f>IFERROR(__xludf.DUMMYFUNCTION("GOOGLETRANSLATE(E:E, ""en"", ""te"")"),"హోమ్‌బిల్ట్ విమానం")</f>
        <v>హోమ్‌బిల్ట్ విమానం</v>
      </c>
      <c r="G181" s="1" t="s">
        <v>3042</v>
      </c>
      <c r="H181" s="1" t="str">
        <f>IFERROR(__xludf.DUMMYFUNCTION("GOOGLETRANSLATE(G:G, ""en"", ""te"")"),"వార్ ఎయిర్క్రాఫ్ట్ రెప్లికాస్ ఇంటర్నేషనల్, ఇంక్.")</f>
        <v>వార్ ఎయిర్క్రాఫ్ట్ రెప్లికాస్ ఇంటర్నేషనల్, ఇంక్.</v>
      </c>
      <c r="I181" s="1" t="s">
        <v>3043</v>
      </c>
      <c r="Q181" s="1">
        <v>1.0</v>
      </c>
      <c r="V181" s="1" t="s">
        <v>1834</v>
      </c>
      <c r="W181" s="1" t="s">
        <v>2288</v>
      </c>
      <c r="X181" s="1" t="s">
        <v>3379</v>
      </c>
      <c r="Y181" s="1" t="s">
        <v>3045</v>
      </c>
      <c r="Z181" s="1" t="s">
        <v>3046</v>
      </c>
      <c r="AN181" s="1" t="s">
        <v>397</v>
      </c>
      <c r="AS181" s="1" t="s">
        <v>3047</v>
      </c>
      <c r="AY181" s="1">
        <v>1.0</v>
      </c>
      <c r="BF181" s="1" t="s">
        <v>3048</v>
      </c>
      <c r="BS181" s="1" t="s">
        <v>1960</v>
      </c>
      <c r="BT181" s="2" t="s">
        <v>767</v>
      </c>
      <c r="CF181" s="1" t="s">
        <v>3049</v>
      </c>
    </row>
    <row r="182">
      <c r="A182" s="1" t="s">
        <v>3380</v>
      </c>
      <c r="B182" s="1" t="str">
        <f>IFERROR(__xludf.DUMMYFUNCTION("GOOGLETRANSLATE(A:A, ""en"", ""te"")"),"వాల్మెట్ విహురి")</f>
        <v>వాల్మెట్ విహురి</v>
      </c>
      <c r="C182" s="1" t="s">
        <v>3381</v>
      </c>
      <c r="D182" s="1" t="str">
        <f>IFERROR(__xludf.DUMMYFUNCTION("GOOGLETRANSLATE(C:C, ""en"", ""te"")"),"వాల్మెట్ విహురి (ఫిన్నిష్ ఫర్ గేల్) ఫిన్నిష్ అధునాతన రెండు-సీట్ల ఫైటర్ ట్రైనర్ విమానం, ఇది 1953 మరియు 1959 మధ్య ఫిన్నిష్ వైమానిక దళంలో పనిచేస్తోంది. ఫిన్లాండ్‌లోని సెంట్రల్ ఫిన్లాండ్ ఏవియేషన్ మ్యూజియంలో మాదిరిగా కొన్ని ఎయిర్‌ఫ్రేమ్‌లు మాత్రమే బయటపడ్డాయి. "&amp;"వారి ఆర్థిక సమస్యలు ఉన్నప్పటికీ, విమాన తయారీదారు వాల్మెట్ 1950 ల ప్రారంభంలో కొత్త విమానాన్ని రూపొందించడం ప్రారంభించాడు, వృద్ధాప్య ఫిన్నిష్ వైమానిక దళం (FAF) VL పైరిస్ స్థానంలో. మార్టి వినియో ఈ ప్రాజెక్ట్ యొక్క చీఫ్ డిజైనర్. 1948-49లో ఏరోనాటికల్ ఇంజనీర్లు "&amp;"ఎల్. హ్మాలినెన్ మరియు టి. మాంటిసలో చాలా ప్రణాళికను రూపొందించారు. బ్రిస్టల్ మెర్క్యురీ, తరువాత బ్రిస్టల్ బ్లెన్‌హీమ్ బాంబర్ కోసం ఫిన్లాండ్‌లో లైసెన్స్ కింద తయారు చేయబడుతోంది, ఇది ఇంజిన్‌గా ఎంపిక చేయబడింది, ఎందుకంటే ఇది తక్షణమే అందుబాటులో ఉంది. ప్రోటోటైప్ ("&amp;"విహెచ్ -1) తన మొదటి విమానంలో 6 ఫిబ్రవరి 1951 న, టాంపేర్లో, కెప్టెన్ ఎస్కో హాల్మే చేత పైలట్ చేయబడింది. విజయవంతమైన పరీక్ష విమానాల తరువాత, FAF 27 ఫిబ్రవరి 1951 న వాల్మెట్ విహురి II అని పిలువబడే 30 ఉత్పత్తి విమానాలను ఆదేశించింది. 1954 శరదృతువులో, వైమానిక దళం "&amp;"అభివృద్ధి చెందిన వెర్షన్ వాల్మెట్ విహురి III యొక్క మరో 20 విమానాలను ఆదేశించింది. మూడవ వెర్షన్ యొక్క అన్ని విమానాలు 15 జనవరి 1957 న వైమానిక దళానికి అప్పగించబడ్డాయి. వాల్మెట్ 51 విహూరిస్‌ను కుయోరీవీ మరియు టాంపేర్లలో మూడు వేర్వేరు మోడళ్లలో నిర్మించాడు. ఈ విమ"&amp;"ానం VH-51 ద్వారా రిజిస్ట్రేషన్ కోడ్‌లు VH-1 ను కలిగి ఉంది. విహురి విమానం 1950 ల మధ్య నాటికి FAF సేవలో ఎక్కువగా ఉపయోగించిన విమానంగా మారింది. ఈ విమానం చాలా ప్రమాదాలకు లోబడి ఉంది, మరియు ప్రెస్ దీనిపై చాలా ఆందోళన కలిగించింది. విహురి యొక్క భద్రత కూడా ప్రభుత్వా"&amp;"నికి ఒక విషయంగా మారింది. మే 1959 లో, ఈ విమానం శాశ్వతంగా గ్రౌన్దేడ్ చేయబడింది. విమానాన్ని ట్యునీషియాకు విక్రయించే ప్రయత్నాలు జరిగాయి. తనిఖీ తరువాత, రకం మరియు దాని రూపకల్పన ధ్వని అని స్పష్టమైంది; పైలట్లు తరచూ విమాన నిబంధనల యొక్క తీవ్రమైన ఉల్లంఘనలు మరియు 195"&amp;"0 ల చివరినాటికి అన్ని ఎయిర్‌ఫ్రేమ్‌లు బాగా ధరించబడ్డాయి. ఇతర సమస్య ఇంజన్లు. ఉపయోగించిన ఇంజన్లు, టాంపెల్లా మెర్క్యురీ, యుద్ధకాల బ్రిస్టల్ బ్లెన్‌హీమ్ బాంబర్ల రీసైకిల్ ఇంజన్లు అప్పటికే అరిగిపోయాయి. విమానాలను స్క్రాప్ కోసం మోజర్ ఓయ్ కు విక్రయించారు. ఒక ఎయిర్"&amp;"ఫ్రేమ్, విహెచ్ -18, సెంట్రల్ ఫిన్లాండ్ ఏవియేషన్ మ్యూజియంలో మనుగడలో ఉంది, మరియు మరొకటి ముందు ఫ్యూజ్‌లేజ్, విహెచ్ -25 పునరుద్ధరించబడుతోంది. ఎస్పూలోని కుసకోస్కి మెటల్-రీసైక్లింగ్ ప్లాంట్ యొక్క పైకప్పు కిటికీలుగా స్క్రాప్ చేసిన విమానం యొక్క పందిరి నేడు ఉన్నాయ"&amp;"ి. జేన్ యొక్క అన్ని ప్రపంచ విమానాల నుండి డేటా 1956–57 [1] సాధారణ లక్షణాల పనితీరు ఆయుధాలు ఈ విమానం డి హవిలాండ్ దోమ యొక్క ఫిన్నిష్ ఫాస్ట్ బాంబర్ వేరియంట్‌తో గందరగోళం చెందకూడదు, DB 605 ఇంజిన్లతో, ఈ ప్రాజెక్ట్ ఎప్పుడూ కార్యరూపం దాల్చలేదు. 1943 లో, FIAF HQ VL "&amp;"ను DB605 ఇంజిన్లతో దోమ యొక్క కాపీని నిర్మించడం సాధ్యమేనా అని అడిగారు. క్రాష్ చేసిన రెండు బ్రిటిష్ విమానాలను జర్మనీ నుండి మోడళ్లుగా పనిచేయమని అభ్యర్థించారు. ప్రాధమిక ఆకర్షణ చెక్క నిర్మాణం (VL కి తెలిసినది). క్యూలో ఇతర విమానాలు ఉన్నందున, 1946 లో సీరియల్ ఉత్"&amp;"పత్తిని ఎప్పుడైనా ప్రారంభించవచ్చని విచారణలు సూచించాయి మరియు కొత్త విమానాన్ని ఉత్పత్తి చేయడానికి అవసరమైన ప్రతిదాని గురించి పొందడంలో ఇబ్బందులు ఉన్నాయి. కొత్త విమానానికి ""విహురి"" అని కూడా పేరు పెట్టాల్సి ఉంది. సెంట్రల్ ఫిన్లాండ్ ఏవియేషన్ మ్యూజియం VH-18 ను "&amp;"ప్రదర్శిస్తోంది, ఇది సంరక్షించబడిన విహురి మాత్రమే. ఇది 802 ఎగిరే గంటలను సేకరించింది, ఆ తరువాత ఈ విమానం కౌహావాలోని ఎయిర్ ఫోర్స్ అకాడమీలో విద్యా యంత్రంగా పనిచేసింది. పోల్చదగిన పాత్ర, ఆకృతీకరణ మరియు యుగం యొక్క విమానం")</f>
        <v>వాల్మెట్ విహురి (ఫిన్నిష్ ఫర్ గేల్) ఫిన్నిష్ అధునాతన రెండు-సీట్ల ఫైటర్ ట్రైనర్ విమానం, ఇది 1953 మరియు 1959 మధ్య ఫిన్నిష్ వైమానిక దళంలో పనిచేస్తోంది. ఫిన్లాండ్‌లోని సెంట్రల్ ఫిన్లాండ్ ఏవియేషన్ మ్యూజియంలో మాదిరిగా కొన్ని ఎయిర్‌ఫ్రేమ్‌లు మాత్రమే బయటపడ్డాయి. వారి ఆర్థిక సమస్యలు ఉన్నప్పటికీ, విమాన తయారీదారు వాల్మెట్ 1950 ల ప్రారంభంలో కొత్త విమానాన్ని రూపొందించడం ప్రారంభించాడు, వృద్ధాప్య ఫిన్నిష్ వైమానిక దళం (FAF) VL పైరిస్ స్థానంలో. మార్టి వినియో ఈ ప్రాజెక్ట్ యొక్క చీఫ్ డిజైనర్. 1948-49లో ఏరోనాటికల్ ఇంజనీర్లు ఎల్. హ్మాలినెన్ మరియు టి. మాంటిసలో చాలా ప్రణాళికను రూపొందించారు. బ్రిస్టల్ మెర్క్యురీ, తరువాత బ్రిస్టల్ బ్లెన్‌హీమ్ బాంబర్ కోసం ఫిన్లాండ్‌లో లైసెన్స్ కింద తయారు చేయబడుతోంది, ఇది ఇంజిన్‌గా ఎంపిక చేయబడింది, ఎందుకంటే ఇది తక్షణమే అందుబాటులో ఉంది. ప్రోటోటైప్ (విహెచ్ -1) తన మొదటి విమానంలో 6 ఫిబ్రవరి 1951 న, టాంపేర్లో, కెప్టెన్ ఎస్కో హాల్మే చేత పైలట్ చేయబడింది. విజయవంతమైన పరీక్ష విమానాల తరువాత, FAF 27 ఫిబ్రవరి 1951 న వాల్మెట్ విహురి II అని పిలువబడే 30 ఉత్పత్తి విమానాలను ఆదేశించింది. 1954 శరదృతువులో, వైమానిక దళం అభివృద్ధి చెందిన వెర్షన్ వాల్మెట్ విహురి III యొక్క మరో 20 విమానాలను ఆదేశించింది. మూడవ వెర్షన్ యొక్క అన్ని విమానాలు 15 జనవరి 1957 న వైమానిక దళానికి అప్పగించబడ్డాయి. వాల్మెట్ 51 విహూరిస్‌ను కుయోరీవీ మరియు టాంపేర్లలో మూడు వేర్వేరు మోడళ్లలో నిర్మించాడు. ఈ విమానం VH-51 ద్వారా రిజిస్ట్రేషన్ కోడ్‌లు VH-1 ను కలిగి ఉంది. విహురి విమానం 1950 ల మధ్య నాటికి FAF సేవలో ఎక్కువగా ఉపయోగించిన విమానంగా మారింది. ఈ విమానం చాలా ప్రమాదాలకు లోబడి ఉంది, మరియు ప్రెస్ దీనిపై చాలా ఆందోళన కలిగించింది. విహురి యొక్క భద్రత కూడా ప్రభుత్వానికి ఒక విషయంగా మారింది. మే 1959 లో, ఈ విమానం శాశ్వతంగా గ్రౌన్దేడ్ చేయబడింది. విమానాన్ని ట్యునీషియాకు విక్రయించే ప్రయత్నాలు జరిగాయి. తనిఖీ తరువాత, రకం మరియు దాని రూపకల్పన ధ్వని అని స్పష్టమైంది; పైలట్లు తరచూ విమాన నిబంధనల యొక్క తీవ్రమైన ఉల్లంఘనలు మరియు 1950 ల చివరినాటికి అన్ని ఎయిర్‌ఫ్రేమ్‌లు బాగా ధరించబడ్డాయి. ఇతర సమస్య ఇంజన్లు. ఉపయోగించిన ఇంజన్లు, టాంపెల్లా మెర్క్యురీ, యుద్ధకాల బ్రిస్టల్ బ్లెన్‌హీమ్ బాంబర్ల రీసైకిల్ ఇంజన్లు అప్పటికే అరిగిపోయాయి. విమానాలను స్క్రాప్ కోసం మోజర్ ఓయ్ కు విక్రయించారు. ఒక ఎయిర్ఫ్రేమ్, విహెచ్ -18, సెంట్రల్ ఫిన్లాండ్ ఏవియేషన్ మ్యూజియంలో మనుగడలో ఉంది, మరియు మరొకటి ముందు ఫ్యూజ్‌లేజ్, విహెచ్ -25 పునరుద్ధరించబడుతోంది. ఎస్పూలోని కుసకోస్కి మెటల్-రీసైక్లింగ్ ప్లాంట్ యొక్క పైకప్పు కిటికీలుగా స్క్రాప్ చేసిన విమానం యొక్క పందిరి నేడు ఉన్నాయి. జేన్ యొక్క అన్ని ప్రపంచ విమానాల నుండి డేటా 1956–57 [1] సాధారణ లక్షణాల పనితీరు ఆయుధాలు ఈ విమానం డి హవిలాండ్ దోమ యొక్క ఫిన్నిష్ ఫాస్ట్ బాంబర్ వేరియంట్‌తో గందరగోళం చెందకూడదు, DB 605 ఇంజిన్లతో, ఈ ప్రాజెక్ట్ ఎప్పుడూ కార్యరూపం దాల్చలేదు. 1943 లో, FIAF HQ VL ను DB605 ఇంజిన్లతో దోమ యొక్క కాపీని నిర్మించడం సాధ్యమేనా అని అడిగారు. క్రాష్ చేసిన రెండు బ్రిటిష్ విమానాలను జర్మనీ నుండి మోడళ్లుగా పనిచేయమని అభ్యర్థించారు. ప్రాధమిక ఆకర్షణ చెక్క నిర్మాణం (VL కి తెలిసినది). క్యూలో ఇతర విమానాలు ఉన్నందున, 1946 లో సీరియల్ ఉత్పత్తిని ఎప్పుడైనా ప్రారంభించవచ్చని విచారణలు సూచించాయి మరియు కొత్త విమానాన్ని ఉత్పత్తి చేయడానికి అవసరమైన ప్రతిదాని గురించి పొందడంలో ఇబ్బందులు ఉన్నాయి. కొత్త విమానానికి "విహురి" అని కూడా పేరు పెట్టాల్సి ఉంది. సెంట్రల్ ఫిన్లాండ్ ఏవియేషన్ మ్యూజియం VH-18 ను ప్రదర్శిస్తోంది, ఇది సంరక్షించబడిన విహురి మాత్రమే. ఇది 802 ఎగిరే గంటలను సేకరించింది, ఆ తరువాత ఈ విమానం కౌహావాలోని ఎయిర్ ఫోర్స్ అకాడమీలో విద్యా యంత్రంగా పనిచేసింది. పోల్చదగిన పాత్ర, ఆకృతీకరణ మరియు యుగం యొక్క విమానం</v>
      </c>
      <c r="E182" s="1" t="s">
        <v>2210</v>
      </c>
      <c r="F182" s="1" t="str">
        <f>IFERROR(__xludf.DUMMYFUNCTION("GOOGLETRANSLATE(E:E, ""en"", ""te"")"),"శిక్షకుడు")</f>
        <v>శిక్షకుడు</v>
      </c>
      <c r="G182" s="1" t="s">
        <v>3134</v>
      </c>
      <c r="H182" s="1" t="str">
        <f>IFERROR(__xludf.DUMMYFUNCTION("GOOGLETRANSLATE(G:G, ""en"", ""te"")"),"వాల్మెట్")</f>
        <v>వాల్మెట్</v>
      </c>
      <c r="I182" s="2" t="s">
        <v>3135</v>
      </c>
      <c r="M182" s="8">
        <v>18665.0</v>
      </c>
      <c r="O182" s="1">
        <v>51.0</v>
      </c>
      <c r="Q182" s="1">
        <v>2.0</v>
      </c>
      <c r="R182" s="1" t="s">
        <v>3382</v>
      </c>
      <c r="S182" s="1" t="s">
        <v>1585</v>
      </c>
      <c r="T182" s="1" t="s">
        <v>3383</v>
      </c>
      <c r="U182" s="1" t="s">
        <v>3384</v>
      </c>
      <c r="W182" s="1" t="s">
        <v>3385</v>
      </c>
      <c r="X182" s="1" t="s">
        <v>3386</v>
      </c>
      <c r="Y182" s="1" t="s">
        <v>3387</v>
      </c>
      <c r="AA182" s="1" t="s">
        <v>3388</v>
      </c>
      <c r="AB182" s="1" t="s">
        <v>3389</v>
      </c>
      <c r="AD182" s="1" t="s">
        <v>3390</v>
      </c>
      <c r="AE182" s="1" t="s">
        <v>3391</v>
      </c>
      <c r="AJ182" s="1" t="s">
        <v>3392</v>
      </c>
      <c r="AL182" s="1" t="s">
        <v>3393</v>
      </c>
      <c r="AM182" s="1" t="s">
        <v>3394</v>
      </c>
      <c r="AQ182" s="1">
        <v>1959.0</v>
      </c>
      <c r="AS182" s="1" t="s">
        <v>3395</v>
      </c>
      <c r="AT182" s="1" t="s">
        <v>3396</v>
      </c>
      <c r="AZ182" s="1">
        <v>5.7</v>
      </c>
      <c r="BA182" s="1" t="s">
        <v>3397</v>
      </c>
      <c r="BB182" s="1" t="s">
        <v>3398</v>
      </c>
    </row>
    <row r="183">
      <c r="A183" s="1" t="s">
        <v>3399</v>
      </c>
      <c r="B183" s="1" t="str">
        <f>IFERROR(__xludf.DUMMYFUNCTION("GOOGLETRANSLATE(A:A, ""en"", ""te"")"),"వెర్వూస్ట్ FV-3 డెల్ఫిన్")</f>
        <v>వెర్వూస్ట్ FV-3 డెల్ఫిన్</v>
      </c>
      <c r="C183" s="1" t="s">
        <v>3400</v>
      </c>
      <c r="D183" s="1" t="str">
        <f>IFERROR(__xludf.DUMMYFUNCTION("GOOGLETRANSLATE(C:C, ""en"", ""te"")"),"వెర్వూస్ట్ FV-3 డెల్ఫిన్ (ఇంగ్లీష్: డాల్ఫిన్) అనేది జర్మన్ అల్ట్రాలైట్ విమానం, ఇది సిన్జిగ్ యొక్క వెర్వూస్ట్ లీచ్ట్ఫ్లగ్జ్యూజ్ రూపొందించింది మరియు ఉత్పత్తి చేస్తుంది. ఇది మొట్టమొదట 19 నవంబర్ 2009 న ఎగురవేయబడింది మరియు 2010 లో ఏరో ఫ్రెడరిచాఫెన్ షోలో ప్రవేశ"&amp;"పెట్టబడింది. ఈ విమానం పూర్తి రెడీ-టు-ఫ్లై-ఎయిర్‌క్రాఫ్ట్‌గా సరఫరా చేయబడింది. [1] [2] [3] FV-3 మొదట ఒక పరిశోధనా విమానంగా రూపొందించబడింది, కానీ ఇది వాణిజ్య నమూనాగా కూడా అందించబడింది, ఇది ఫెడెరేషన్ ఏరోనటిక్ ఇంటర్నేషనల్ మైక్రోలైట్ నిబంధనలకు అనుగుణంగా ఉంటుంది."&amp;" ఇది కాంటిలివర్ లో-వింగ్, బబుల్ పందిరి కింద రెండు-సీట్ల-టెన్డం పరివేష్టిత కాక్‌పిట్, స్థిర సాంప్రదాయ ల్యాండింగ్ గేర్ మరియు ట్రాక్టర్ కాన్ఫిగరేషన్‌లో ఒకే ఇంజిన్ కలిగి ఉంది. [1] [2] విమానం ఫ్యూజ్‌లేజ్ వెల్డెడ్ స్టీల్ గొట్టాల నుండి తయారవుతుంది, వెనుక భాగం డో"&amp;"ప్డ్ ఎయిర్‌క్రాఫ్ట్ ఫాబ్రిక్‌లో కప్పబడి ఉంటుంది మరియు కార్బన్ ఫైబర్ ప్యానెల్స్‌లో కప్పబడిన ఫార్వర్డ్ పార్ట్. దీని 9.36 మీ (30.7 అడుగులు) స్పాన్ వింగ్ కార్బన్ ఫైబర్ నుండి తయారవుతుంది మరియు ఇది 11.92 మీ 2 (128.3 చదరపు అడుగులు) మరియు పెద్ద ఫ్లాప్‌లను మౌంట్ చ"&amp;"ేస్తుంది. రెక్కలు గ్లైడర్ రెక్కల వలె రూపొందించబడ్డాయి మరియు సులభంగా తొలగించబడతాయి, అయితే భూ రవాణా లేదా నిల్వను అనుమతించడానికి టెయిల్‌ప్లేన్ మడతలు. అందుబాటులో ఉన్న ప్రామాణిక ఇంజిన్ 100 HP (75 kW) రోటాక్స్ 912లు నాలుగు-స్ట్రోక్ పవర్‌ప్లాంట్. [1] [2] బేయర్లా"&amp;"ండ్ టాక్ నుండి డేటా [1] [2] సాధారణ లక్షణాల పనితీరు")</f>
        <v>వెర్వూస్ట్ FV-3 డెల్ఫిన్ (ఇంగ్లీష్: డాల్ఫిన్) అనేది జర్మన్ అల్ట్రాలైట్ విమానం, ఇది సిన్జిగ్ యొక్క వెర్వూస్ట్ లీచ్ట్ఫ్లగ్జ్యూజ్ రూపొందించింది మరియు ఉత్పత్తి చేస్తుంది. ఇది మొట్టమొదట 19 నవంబర్ 2009 న ఎగురవేయబడింది మరియు 2010 లో ఏరో ఫ్రెడరిచాఫెన్ షోలో ప్రవేశపెట్టబడింది. ఈ విమానం పూర్తి రెడీ-టు-ఫ్లై-ఎయిర్‌క్రాఫ్ట్‌గా సరఫరా చేయబడింది. [1] [2] [3] FV-3 మొదట ఒక పరిశోధనా విమానంగా రూపొందించబడింది, కానీ ఇది వాణిజ్య నమూనాగా కూడా అందించబడింది, ఇది ఫెడెరేషన్ ఏరోనటిక్ ఇంటర్నేషనల్ మైక్రోలైట్ నిబంధనలకు అనుగుణంగా ఉంటుంది. ఇది కాంటిలివర్ లో-వింగ్, బబుల్ పందిరి కింద రెండు-సీట్ల-టెన్డం పరివేష్టిత కాక్‌పిట్, స్థిర సాంప్రదాయ ల్యాండింగ్ గేర్ మరియు ట్రాక్టర్ కాన్ఫిగరేషన్‌లో ఒకే ఇంజిన్ కలిగి ఉంది. [1] [2] విమానం ఫ్యూజ్‌లేజ్ వెల్డెడ్ స్టీల్ గొట్టాల నుండి తయారవుతుంది, వెనుక భాగం డోప్డ్ ఎయిర్‌క్రాఫ్ట్ ఫాబ్రిక్‌లో కప్పబడి ఉంటుంది మరియు కార్బన్ ఫైబర్ ప్యానెల్స్‌లో కప్పబడిన ఫార్వర్డ్ పార్ట్. దీని 9.36 మీ (30.7 అడుగులు) స్పాన్ వింగ్ కార్బన్ ఫైబర్ నుండి తయారవుతుంది మరియు ఇది 11.92 మీ 2 (128.3 చదరపు అడుగులు) మరియు పెద్ద ఫ్లాప్‌లను మౌంట్ చేస్తుంది. రెక్కలు గ్లైడర్ రెక్కల వలె రూపొందించబడ్డాయి మరియు సులభంగా తొలగించబడతాయి, అయితే భూ రవాణా లేదా నిల్వను అనుమతించడానికి టెయిల్‌ప్లేన్ మడతలు. అందుబాటులో ఉన్న ప్రామాణిక ఇంజిన్ 100 HP (75 kW) రోటాక్స్ 912లు నాలుగు-స్ట్రోక్ పవర్‌ప్లాంట్. [1] [2] బేయర్లాండ్ టాక్ నుండి డేటా [1] [2] సాధారణ లక్షణాల పనితీరు</v>
      </c>
      <c r="E183" s="1" t="s">
        <v>3401</v>
      </c>
      <c r="F183" s="1" t="str">
        <f>IFERROR(__xludf.DUMMYFUNCTION("GOOGLETRANSLATE(E:E, ""en"", ""te"")"),"పరిశోధన మరియు అల్ట్రాలైట్ విమానం")</f>
        <v>పరిశోధన మరియు అల్ట్రాలైట్ విమానం</v>
      </c>
      <c r="G183" s="1" t="s">
        <v>3402</v>
      </c>
      <c r="H183" s="1" t="str">
        <f>IFERROR(__xludf.DUMMYFUNCTION("GOOGLETRANSLATE(G:G, ""en"", ""te"")"),"వెర్వూస్ట్ లీచ్ట్ఫ్లగ్జ్యూజ్")</f>
        <v>వెర్వూస్ట్ లీచ్ట్ఫ్లగ్జ్యూజ్</v>
      </c>
      <c r="I183" s="1" t="s">
        <v>3403</v>
      </c>
      <c r="M183" s="4">
        <v>40136.0</v>
      </c>
      <c r="N183" s="1">
        <v>2010.0</v>
      </c>
      <c r="P183" s="1" t="s">
        <v>1004</v>
      </c>
      <c r="Q183" s="1" t="s">
        <v>217</v>
      </c>
      <c r="S183" s="1" t="s">
        <v>3404</v>
      </c>
      <c r="U183" s="1" t="s">
        <v>3405</v>
      </c>
      <c r="V183" s="1" t="s">
        <v>3406</v>
      </c>
      <c r="W183" s="1" t="s">
        <v>3103</v>
      </c>
      <c r="X183" s="1" t="s">
        <v>3407</v>
      </c>
      <c r="Y183" s="1" t="s">
        <v>1566</v>
      </c>
      <c r="AC183" s="1" t="s">
        <v>2993</v>
      </c>
      <c r="AL183" s="1" t="s">
        <v>3408</v>
      </c>
      <c r="AN183" s="1" t="s">
        <v>408</v>
      </c>
      <c r="AS183" s="1" t="s">
        <v>3252</v>
      </c>
      <c r="AY183" s="1" t="s">
        <v>764</v>
      </c>
      <c r="BB183" s="1" t="s">
        <v>3409</v>
      </c>
      <c r="BF183" s="1" t="s">
        <v>3410</v>
      </c>
      <c r="BS183" s="1" t="s">
        <v>3411</v>
      </c>
      <c r="BT183" s="2" t="s">
        <v>1476</v>
      </c>
      <c r="CF183" s="1" t="s">
        <v>3412</v>
      </c>
    </row>
    <row r="184">
      <c r="A184" s="1" t="s">
        <v>3413</v>
      </c>
      <c r="B184" s="1" t="str">
        <f>IFERROR(__xludf.DUMMYFUNCTION("GOOGLETRANSLATE(A:A, ""en"", ""te"")"),"వెదర్లీ 201")</f>
        <v>వెదర్లీ 201</v>
      </c>
      <c r="C184" s="1" t="s">
        <v>3414</v>
      </c>
      <c r="D184" s="1" t="str">
        <f>IFERROR(__xludf.DUMMYFUNCTION("GOOGLETRANSLATE(C:C, ""en"", ""te"")"),"వెదర్లీ మోడల్ 201 1960 ల అమెరికన్ అగ్రికల్చరల్ మోనోప్లేన్, ఇది కాలిఫోర్నియాలోని హోలిస్టర్ యొక్క వెదర్లీ ఏవియేషన్ కంపెనీ రూపొందించింది మరియు నిర్మించింది. 1960 ల ప్రారంభంలో, జాన్ వెదర్లీ 19 ఫెయిర్‌చైల్డ్ M-62 లను వెదర్లీ WM-62C వ్యవసాయ విమానాలుగా మార్చడాని"&amp;"కి వెదర్లీ ఏవియేషన్ కంపెనీని ఏర్పాటు చేశాడు. ఈ అనుభవంతో, వెదర్లీ తన సొంత వ్యవసాయ మోనోప్లేన్, వెదర్లీ మోడల్ 201 ను రూపొందించారు. [1] వెదర్లీ 201 అనేది కాంటిలివర్ లో-వింగ్ మోనోప్లేన్, ఇది స్థిర టెయిల్‌వీల్ ల్యాండింగ్ గేర్‌తో, మరియు ముక్కు-మౌంటెడ్ 450 హెచ్‌ప"&amp;"ి (336 కిలోవాట్) ప్రాట్ &amp; విట్నీ ఆర్ -985 రేడియల్ ఇంజిన్‌తో శక్తినిస్తుంది. దీని ఫ్యూజ్‌లేజ్ అల్యూమినియం ప్యానెల్ కవరింగ్‌తో స్టీల్ ట్యూబ్‌తో నిర్మించబడింది, అయితే రెక్కలు, అన్‌వెప్ట్ మరియు 6 డిగ్రీల డైహెడ్రల్ కలిగి ఉన్నవి, అన్ని లోహ (అల్యూమినియం) నిర్మాణ"&amp;"ంలో ఉంటాయి. ఇది పైలట్ కోసం పరివేష్టిత కాక్‌పిట్, మరియు ఫార్వర్డ్ ఫ్యూజ్‌లేజ్‌లో గ్లాస్‌ఫైబ్రే 270 గాలన్ (1022 లీటర్) కెమికల్ హాప్పర్‌ను కలిగి ఉంది. ఇది పంట దుమ్ము దులపడం మరియు ద్రవ స్ప్రేయింగ్ కోసం రూపొందించబడింది మరియు 1967 లో ధృవీకరించబడింది. 1970 లో, మ"&amp;"ోడల్ 201A ప్రవేశపెట్టబడింది, ఇది పెద్ద రసాయన హాప్పర్ మరియు ఇంధన సామర్థ్యాన్ని కలిగి ఉంది; ఇది చిన్న మెరుగుదలలతో మోడల్ 201 బిగా కూడా నిర్మించబడింది. 1975 లో, మరొక మెరుగైన సంస్కరణ, మోడల్ 201 సి ప్రవేశపెట్టబడింది. 1979 నాటికి, 100 కంటే ఎక్కువ మోడల్ 201 లు ని"&amp;"ర్మించబడ్డాయి, తరువాత దాని తరువాత మెరుగైన వాతావరణ 620. [2] జేన్ యొక్క అన్ని ప్రపంచ విమానాల నుండి డేటా 1971-72 [3] సాధారణ లక్షణాల పనితీరు")</f>
        <v>వెదర్లీ మోడల్ 201 1960 ల అమెరికన్ అగ్రికల్చరల్ మోనోప్లేన్, ఇది కాలిఫోర్నియాలోని హోలిస్టర్ యొక్క వెదర్లీ ఏవియేషన్ కంపెనీ రూపొందించింది మరియు నిర్మించింది. 1960 ల ప్రారంభంలో, జాన్ వెదర్లీ 19 ఫెయిర్‌చైల్డ్ M-62 లను వెదర్లీ WM-62C వ్యవసాయ విమానాలుగా మార్చడానికి వెదర్లీ ఏవియేషన్ కంపెనీని ఏర్పాటు చేశాడు. ఈ అనుభవంతో, వెదర్లీ తన సొంత వ్యవసాయ మోనోప్లేన్, వెదర్లీ మోడల్ 201 ను రూపొందించారు. [1] వెదర్లీ 201 అనేది కాంటిలివర్ లో-వింగ్ మోనోప్లేన్, ఇది స్థిర టెయిల్‌వీల్ ల్యాండింగ్ గేర్‌తో, మరియు ముక్కు-మౌంటెడ్ 450 హెచ్‌పి (336 కిలోవాట్) ప్రాట్ &amp; విట్నీ ఆర్ -985 రేడియల్ ఇంజిన్‌తో శక్తినిస్తుంది. దీని ఫ్యూజ్‌లేజ్ అల్యూమినియం ప్యానెల్ కవరింగ్‌తో స్టీల్ ట్యూబ్‌తో నిర్మించబడింది, అయితే రెక్కలు, అన్‌వెప్ట్ మరియు 6 డిగ్రీల డైహెడ్రల్ కలిగి ఉన్నవి, అన్ని లోహ (అల్యూమినియం) నిర్మాణంలో ఉంటాయి. ఇది పైలట్ కోసం పరివేష్టిత కాక్‌పిట్, మరియు ఫార్వర్డ్ ఫ్యూజ్‌లేజ్‌లో గ్లాస్‌ఫైబ్రే 270 గాలన్ (1022 లీటర్) కెమికల్ హాప్పర్‌ను కలిగి ఉంది. ఇది పంట దుమ్ము దులపడం మరియు ద్రవ స్ప్రేయింగ్ కోసం రూపొందించబడింది మరియు 1967 లో ధృవీకరించబడింది. 1970 లో, మోడల్ 201A ప్రవేశపెట్టబడింది, ఇది పెద్ద రసాయన హాప్పర్ మరియు ఇంధన సామర్థ్యాన్ని కలిగి ఉంది; ఇది చిన్న మెరుగుదలలతో మోడల్ 201 బిగా కూడా నిర్మించబడింది. 1975 లో, మరొక మెరుగైన సంస్కరణ, మోడల్ 201 సి ప్రవేశపెట్టబడింది. 1979 నాటికి, 100 కంటే ఎక్కువ మోడల్ 201 లు నిర్మించబడ్డాయి, తరువాత దాని తరువాత మెరుగైన వాతావరణ 620. [2] జేన్ యొక్క అన్ని ప్రపంచ విమానాల నుండి డేటా 1971-72 [3] సాధారణ లక్షణాల పనితీరు</v>
      </c>
      <c r="E184" s="1" t="s">
        <v>3415</v>
      </c>
      <c r="F184" s="1" t="str">
        <f>IFERROR(__xludf.DUMMYFUNCTION("GOOGLETRANSLATE(E:E, ""en"", ""te"")"),"వ్యవసాయ మోనోప్లేన్")</f>
        <v>వ్యవసాయ మోనోప్లేన్</v>
      </c>
      <c r="G184" s="1" t="s">
        <v>3416</v>
      </c>
      <c r="H184" s="1" t="str">
        <f>IFERROR(__xludf.DUMMYFUNCTION("GOOGLETRANSLATE(G:G, ""en"", ""te"")"),"వెదర్లీ ఏవియేషన్ కంపెనీ")</f>
        <v>వెదర్లీ ఏవియేషన్ కంపెనీ</v>
      </c>
      <c r="I184" s="1" t="s">
        <v>3417</v>
      </c>
      <c r="J184" s="1" t="s">
        <v>3418</v>
      </c>
      <c r="K184" s="1" t="str">
        <f>IFERROR(__xludf.DUMMYFUNCTION("GOOGLETRANSLATE(J:J, ""en"", ""te"")"),"జాన్ వెదర్లీ")</f>
        <v>జాన్ వెదర్లీ</v>
      </c>
      <c r="L184" s="1" t="s">
        <v>3419</v>
      </c>
      <c r="M184" s="1">
        <v>1967.0</v>
      </c>
      <c r="O184" s="1" t="s">
        <v>3420</v>
      </c>
      <c r="P184" s="1" t="s">
        <v>1004</v>
      </c>
      <c r="Q184" s="1">
        <v>1.0</v>
      </c>
      <c r="R184" s="1" t="s">
        <v>3421</v>
      </c>
      <c r="S184" s="1" t="s">
        <v>3422</v>
      </c>
      <c r="T184" s="1" t="s">
        <v>3423</v>
      </c>
      <c r="U184" s="1" t="s">
        <v>3424</v>
      </c>
      <c r="V184" s="1" t="s">
        <v>3425</v>
      </c>
      <c r="W184" s="1" t="s">
        <v>2665</v>
      </c>
      <c r="X184" s="1" t="s">
        <v>3426</v>
      </c>
      <c r="Y184" s="1" t="s">
        <v>3427</v>
      </c>
      <c r="AB184" s="1" t="s">
        <v>3428</v>
      </c>
      <c r="AH184" s="1" t="s">
        <v>3429</v>
      </c>
      <c r="AI184" s="1" t="s">
        <v>3430</v>
      </c>
      <c r="AJ184" s="1" t="s">
        <v>3431</v>
      </c>
      <c r="AL184" s="1" t="s">
        <v>3432</v>
      </c>
      <c r="AS184" s="1" t="s">
        <v>3433</v>
      </c>
      <c r="AY184" s="1" t="s">
        <v>3434</v>
      </c>
      <c r="CA184" s="2" t="s">
        <v>3435</v>
      </c>
      <c r="CF184" s="1" t="s">
        <v>3436</v>
      </c>
      <c r="CH184" s="1" t="s">
        <v>3437</v>
      </c>
    </row>
    <row r="185">
      <c r="A185" s="1" t="s">
        <v>3438</v>
      </c>
      <c r="B185" s="1" t="str">
        <f>IFERROR(__xludf.DUMMYFUNCTION("GOOGLETRANSLATE(A:A, ""en"", ""te"")"),"వంగ్‌రన్స్వెన్ RV-1")</f>
        <v>వంగ్‌రన్స్వెన్ RV-1</v>
      </c>
      <c r="C185" s="1" t="s">
        <v>3439</v>
      </c>
      <c r="D185" s="1" t="str">
        <f>IFERROR(__xludf.DUMMYFUNCTION("GOOGLETRANSLATE(C:C, ""en"", ""te"")"),"RV-1 అనేది స్టిట్స్ ప్లేబాయ్, దీనిని రిచర్డ్ వంగ్‌రన్‌స్వెన్ మార్పులతో నిర్మించారు. ఈ విమానం వాన్ యొక్క విమానాల శ్రేణిలో మొదటిది, ఇది ఉత్పత్తి చేయబడిన అత్యంత ప్రాచుర్యం పొందిన హోమ్‌బిల్ట్ విమానం. మొట్టమొదటి RV-1 3 అక్టోబర్ 1965 న పూర్తయిన SA-3A STITS. ప్ల"&amp;"ేబాయ్ సాంప్రదాయిక ల్యాండింగ్ గేర్‌తో సింగిల్ ప్లేస్, స్ట్రట్-బ్రేస్డ్, తక్కువ-వింగ్ విమానం. విమాన ఇంజిన్ సాధారణంగా అమర్చిన 65 హెచ్‌పి (48 కిలోవాట్ల) పవర్‌ప్లాంట్ నుండి 125 హెచ్‌పి (93 కిలోవాట్) లైమింగ్ ఓ -290 జికి అప్‌గ్రేడ్ చేయబడింది. ఫలితంగా వచ్చే విమాన"&amp;"ం మంచి పనితీరును కలిగి ఉంది, కానీ అధిక ల్యాండింగ్ వేగం. [1] 16 ఆగస్టు 1965 న, ఈ విమానం RV-1 గా నమోదు చేయబడింది. మార్పులలో ఫ్లాప్స్, హార్నర్ వింగ్ చిట్కాలు మరియు బబుల్ పందిరితో కొత్త అల్యూమినియం వింగ్ ఉన్నాయి. ఆల్-అల్యూమినియం ఫ్యూజ్‌లేజ్ నిర్మాణాన్ని ఉపయోగ"&amp;"ించే ఆర్‌వి సిరీస్‌కు విరుద్ధంగా ఫ్యూజ్‌లేజ్ వెల్డెడ్ స్టీల్ ట్యూబ్ నిర్మాణాన్ని ఉపయోగిస్తుంది. ఫ్లాప్స్ స్టాల్ వేగాన్ని 50 mph (h/h) కు తగ్గించాయి. రెండవ సవరణ మార్పులలో క్రమబద్ధీకరించిన కౌలింగ్, వీల్ ప్యాంటు మరియు సవరించిన క్షితిజ సమాంతర తోక ఉపరితలాలు ఉన"&amp;"్నాయి. [2] RV-1 యొక్క సంస్థ స్నేహితులు RV-1 ప్రోటోటైప్ను పునరుద్ధరించడానికి ఏర్పడింది. దీనిని 2012 లో అమెరికా మరియు కెనడా మీదుగా వివిధ ఎయిర్‌షోలు మరియు సంఘటనలకు ఎగురవేయబడింది. 23 జూలై 2012 న, ప్రోటోటైప్ RV-1 EAA ఎయిర్‌వెంచర్ ఓష్కోష్ వద్ద, EAA ఎయిర్‌వెంచర్"&amp;" మ్యూజియంకు విరాళం ఇవ్వడానికి ముందు ప్రదర్శించబడుతుంది. [3] కొలరాడోలోని ఎరీలో ఉన్న స్పిరిట్ ఆఫ్ ఫ్లైట్ సెంటర్ ఎయిర్ మ్యూజియం ఒక RV-1 ను కలిగి ఉంది, ఇది వాయుమార్గం. ఫ్లైట్ RV-1 యొక్క స్ఫూర్తి మ్యూజియంలో మరియు ఎయిర్‌షోలు మరియు సంఘటనలలో ప్రదర్శించబడుతుంది. ["&amp;"సైటేషన్ అవసరం] స్పోర్ట్ ఏవియేషన్ జనరల్ లక్షణాల పనితీరు నుండి డేటా")</f>
        <v>RV-1 అనేది స్టిట్స్ ప్లేబాయ్, దీనిని రిచర్డ్ వంగ్‌రన్‌స్వెన్ మార్పులతో నిర్మించారు. ఈ విమానం వాన్ యొక్క విమానాల శ్రేణిలో మొదటిది, ఇది ఉత్పత్తి చేయబడిన అత్యంత ప్రాచుర్యం పొందిన హోమ్‌బిల్ట్ విమానం. మొట్టమొదటి RV-1 3 అక్టోబర్ 1965 న పూర్తయిన SA-3A STITS. ప్లేబాయ్ సాంప్రదాయిక ల్యాండింగ్ గేర్‌తో సింగిల్ ప్లేస్, స్ట్రట్-బ్రేస్డ్, తక్కువ-వింగ్ విమానం. విమాన ఇంజిన్ సాధారణంగా అమర్చిన 65 హెచ్‌పి (48 కిలోవాట్ల) పవర్‌ప్లాంట్ నుండి 125 హెచ్‌పి (93 కిలోవాట్) లైమింగ్ ఓ -290 జికి అప్‌గ్రేడ్ చేయబడింది. ఫలితంగా వచ్చే విమానం మంచి పనితీరును కలిగి ఉంది, కానీ అధిక ల్యాండింగ్ వేగం. [1] 16 ఆగస్టు 1965 న, ఈ విమానం RV-1 గా నమోదు చేయబడింది. మార్పులలో ఫ్లాప్స్, హార్నర్ వింగ్ చిట్కాలు మరియు బబుల్ పందిరితో కొత్త అల్యూమినియం వింగ్ ఉన్నాయి. ఆల్-అల్యూమినియం ఫ్యూజ్‌లేజ్ నిర్మాణాన్ని ఉపయోగించే ఆర్‌వి సిరీస్‌కు విరుద్ధంగా ఫ్యూజ్‌లేజ్ వెల్డెడ్ స్టీల్ ట్యూబ్ నిర్మాణాన్ని ఉపయోగిస్తుంది. ఫ్లాప్స్ స్టాల్ వేగాన్ని 50 mph (h/h) కు తగ్గించాయి. రెండవ సవరణ మార్పులలో క్రమబద్ధీకరించిన కౌలింగ్, వీల్ ప్యాంటు మరియు సవరించిన క్షితిజ సమాంతర తోక ఉపరితలాలు ఉన్నాయి. [2] RV-1 యొక్క సంస్థ స్నేహితులు RV-1 ప్రోటోటైప్ను పునరుద్ధరించడానికి ఏర్పడింది. దీనిని 2012 లో అమెరికా మరియు కెనడా మీదుగా వివిధ ఎయిర్‌షోలు మరియు సంఘటనలకు ఎగురవేయబడింది. 23 జూలై 2012 న, ప్రోటోటైప్ RV-1 EAA ఎయిర్‌వెంచర్ ఓష్కోష్ వద్ద, EAA ఎయిర్‌వెంచర్ మ్యూజియంకు విరాళం ఇవ్వడానికి ముందు ప్రదర్శించబడుతుంది. [3] కొలరాడోలోని ఎరీలో ఉన్న స్పిరిట్ ఆఫ్ ఫ్లైట్ సెంటర్ ఎయిర్ మ్యూజియం ఒక RV-1 ను కలిగి ఉంది, ఇది వాయుమార్గం. ఫ్లైట్ RV-1 యొక్క స్ఫూర్తి మ్యూజియంలో మరియు ఎయిర్‌షోలు మరియు సంఘటనలలో ప్రదర్శించబడుతుంది. [సైటేషన్ అవసరం] స్పోర్ట్ ఏవియేషన్ జనరల్ లక్షణాల పనితీరు నుండి డేటా</v>
      </c>
      <c r="E185" s="1" t="s">
        <v>1951</v>
      </c>
      <c r="F185" s="1" t="str">
        <f>IFERROR(__xludf.DUMMYFUNCTION("GOOGLETRANSLATE(E:E, ""en"", ""te"")"),"హోమ్‌బిల్ట్ విమానం")</f>
        <v>హోమ్‌బిల్ట్ విమానం</v>
      </c>
      <c r="J185" s="1" t="s">
        <v>3440</v>
      </c>
      <c r="K185" s="1" t="str">
        <f>IFERROR(__xludf.DUMMYFUNCTION("GOOGLETRANSLATE(J:J, ""en"", ""te"")"),"రిచర్డ్ వంగ్‌రన్స్వెన్")</f>
        <v>రిచర్డ్ వంగ్‌రన్స్వెన్</v>
      </c>
      <c r="L185" s="1" t="s">
        <v>3441</v>
      </c>
      <c r="N185" s="3">
        <v>24016.0</v>
      </c>
      <c r="P185" s="1" t="s">
        <v>1004</v>
      </c>
      <c r="Q185" s="1">
        <v>1.0</v>
      </c>
      <c r="R185" s="1" t="s">
        <v>3442</v>
      </c>
      <c r="S185" s="1" t="s">
        <v>1273</v>
      </c>
      <c r="U185" s="1" t="s">
        <v>3443</v>
      </c>
      <c r="V185" s="1" t="s">
        <v>3444</v>
      </c>
      <c r="W185" s="1" t="s">
        <v>3445</v>
      </c>
      <c r="X185" s="1" t="s">
        <v>3446</v>
      </c>
      <c r="AB185" s="1" t="s">
        <v>3447</v>
      </c>
      <c r="AF185" s="1" t="s">
        <v>3448</v>
      </c>
      <c r="AG185" s="1" t="s">
        <v>3449</v>
      </c>
      <c r="AK185" s="1" t="s">
        <v>587</v>
      </c>
      <c r="AN185" s="1" t="s">
        <v>397</v>
      </c>
      <c r="BS185" s="1" t="s">
        <v>1960</v>
      </c>
      <c r="BT185" s="2" t="s">
        <v>767</v>
      </c>
      <c r="CF185" s="1" t="s">
        <v>3450</v>
      </c>
    </row>
    <row r="186">
      <c r="A186" s="1" t="s">
        <v>3451</v>
      </c>
      <c r="B186" s="1" t="str">
        <f>IFERROR(__xludf.DUMMYFUNCTION("GOOGLETRANSLATE(A:A, ""en"", ""te"")"),"వేగం v-twin")</f>
        <v>వేగం v-twin</v>
      </c>
      <c r="C186" s="1" t="s">
        <v>3452</v>
      </c>
      <c r="D186" s="1" t="str">
        <f>IFERROR(__xludf.DUMMYFUNCTION("GOOGLETRANSLATE(C:C, ""en"", ""te"")"),"వెలాసిటీ వి-ట్విన్ అనేది ఒక అమెరికన్ జంట ఇంజిన్, హోమ్‌బిల్ట్ విమానం, ఇది వేగం విమానం [1] చేత రూపొందించబడింది మరియు వారి మునుపటి వేగం XL యొక్క లేఅవుట్‌ను అనుసరిస్తుంది కాని ఒకే నిలువు తోకతో. [2] ఇది వేగం విమాన రేఖ యొక్క ప్రధాన నమూనా. వేగం V- ట్విన్ నాలుగు-"&amp;"సీట్ల (ఐదు-సీట్ల ఎంపికతో), ముడుచుకునే ట్రైసైకిల్ ల్యాండింగ్ గేర్, జంట ఇంజిన్డ్ పషర్ కాన్ఫిగరేషన్‌తో మిశ్రమ నిర్మాణ విమానం మరియు వేగం XL సింగిల్ ఇంజిన్ విమానం యొక్క కానార్డ్ లేఅవుట్. దీని ఫ్యూజ్‌లేజ్ XL-RG, సింగిల్, నిలువు ఉపరితలంతో పాటు చిన్న XL యొక్క జంట"&amp;" ముగింపు ప్లేట్ రెక్కలను భర్తీ చేస్తుంది. ఈ విమానంలో ""గల్ వింగ్"" కార్ లాంటి తలుపులు మరియు ద్వంద్వ సైడ్‌స్టిక్ కంట్రోలర్లు ఉన్నాయి. ఫ్లైట్ కంట్రోల్ ఉపరితలాలు XL మాదిరిగానే ఉంటాయి. సింగిల్-ఇంజిన్ కార్యకలాపాల సమయంలో సాంప్రదాయ జంట యొక్క స్టాల్ మరియు స్పిన్ "&amp;"రిస్క్ లేకుండా జంట ఇంజిన్ల భద్రతను అందించడం విమానం యొక్క రూపకల్పన లక్ష్యం. [1] [3] వెనుక వైపున ఉన్న పషర్ ప్రొపెల్లర్లు దగ్గరగా అమర్చబడి ఉంటాయి, ఇక్కడ ఫ్యూజ్‌లేజ్ క్రాస్-సెక్షన్ టేపులు, సాంప్రదాయిక జంట-ఇంజిన్ విమానాలతో పోలిస్తే అసమాన సింగిల్-ఇంజిన్ థ్రస్ట్"&amp;" యావింగ్‌ను తగ్గిస్తాయి. [4] వేగం వి-ట్విన్ ప్రత్యేకమైనది, ఎందుకంటే ఇది ఒకే ఇంజిన్ వైఫల్యంతో నిలిచిపోదు, బదులుగా ముక్కు ""బాబుల్స్"" అయితే ప్రధాన రెక్కలు స్థిరంగా ఉంటాయి, ఇంజిన్ వైఫల్యం తర్వాత విమాన సమయం నాటకీయంగా పెరుగుతుంది. ఈ నమూనా మొదట 13 మార్చి 2012 "&amp;"న ఎగురవేయబడింది మరియు తరువాతి నెలలో సన్ ఎన్ ఫన్ వద్ద కనిపించింది. [2] జేన్ యొక్క అన్ని ప్రపంచ విమానాల నుండి డేటా 2013/14 [2] పోల్చదగిన పాత్ర, కాన్ఫిగరేషన్ మరియు ERA యొక్క సాధారణ లక్షణాల పనితీరు విమానం")</f>
        <v>వెలాసిటీ వి-ట్విన్ అనేది ఒక అమెరికన్ జంట ఇంజిన్, హోమ్‌బిల్ట్ విమానం, ఇది వేగం విమానం [1] చేత రూపొందించబడింది మరియు వారి మునుపటి వేగం XL యొక్క లేఅవుట్‌ను అనుసరిస్తుంది కాని ఒకే నిలువు తోకతో. [2] ఇది వేగం విమాన రేఖ యొక్క ప్రధాన నమూనా. వేగం V- ట్విన్ నాలుగు-సీట్ల (ఐదు-సీట్ల ఎంపికతో), ముడుచుకునే ట్రైసైకిల్ ల్యాండింగ్ గేర్, జంట ఇంజిన్డ్ పషర్ కాన్ఫిగరేషన్‌తో మిశ్రమ నిర్మాణ విమానం మరియు వేగం XL సింగిల్ ఇంజిన్ విమానం యొక్క కానార్డ్ లేఅవుట్. దీని ఫ్యూజ్‌లేజ్ XL-RG, సింగిల్, నిలువు ఉపరితలంతో పాటు చిన్న XL యొక్క జంట ముగింపు ప్లేట్ రెక్కలను భర్తీ చేస్తుంది. ఈ విమానంలో "గల్ వింగ్" కార్ లాంటి తలుపులు మరియు ద్వంద్వ సైడ్‌స్టిక్ కంట్రోలర్లు ఉన్నాయి. ఫ్లైట్ కంట్రోల్ ఉపరితలాలు XL మాదిరిగానే ఉంటాయి. సింగిల్-ఇంజిన్ కార్యకలాపాల సమయంలో సాంప్రదాయ జంట యొక్క స్టాల్ మరియు స్పిన్ రిస్క్ లేకుండా జంట ఇంజిన్ల భద్రతను అందించడం విమానం యొక్క రూపకల్పన లక్ష్యం. [1] [3] వెనుక వైపున ఉన్న పషర్ ప్రొపెల్లర్లు దగ్గరగా అమర్చబడి ఉంటాయి, ఇక్కడ ఫ్యూజ్‌లేజ్ క్రాస్-సెక్షన్ టేపులు, సాంప్రదాయిక జంట-ఇంజిన్ విమానాలతో పోలిస్తే అసమాన సింగిల్-ఇంజిన్ థ్రస్ట్ యావింగ్‌ను తగ్గిస్తాయి. [4] వేగం వి-ట్విన్ ప్రత్యేకమైనది, ఎందుకంటే ఇది ఒకే ఇంజిన్ వైఫల్యంతో నిలిచిపోదు, బదులుగా ముక్కు "బాబుల్స్" అయితే ప్రధాన రెక్కలు స్థిరంగా ఉంటాయి, ఇంజిన్ వైఫల్యం తర్వాత విమాన సమయం నాటకీయంగా పెరుగుతుంది. ఈ నమూనా మొదట 13 మార్చి 2012 న ఎగురవేయబడింది మరియు తరువాతి నెలలో సన్ ఎన్ ఫన్ వద్ద కనిపించింది. [2] జేన్ యొక్క అన్ని ప్రపంచ విమానాల నుండి డేటా 2013/14 [2] పోల్చదగిన పాత్ర, కాన్ఫిగరేషన్ మరియు ERA యొక్క సాధారణ లక్షణాల పనితీరు విమానం</v>
      </c>
      <c r="E186" s="1" t="s">
        <v>1951</v>
      </c>
      <c r="F186" s="1" t="str">
        <f>IFERROR(__xludf.DUMMYFUNCTION("GOOGLETRANSLATE(E:E, ""en"", ""te"")"),"హోమ్‌బిల్ట్ విమానం")</f>
        <v>హోమ్‌బిల్ట్ విమానం</v>
      </c>
      <c r="G186" s="1" t="s">
        <v>2926</v>
      </c>
      <c r="H186" s="1" t="str">
        <f>IFERROR(__xludf.DUMMYFUNCTION("GOOGLETRANSLATE(G:G, ""en"", ""te"")"),"వేగం విమానం")</f>
        <v>వేగం విమానం</v>
      </c>
      <c r="I186" s="1" t="s">
        <v>2927</v>
      </c>
      <c r="J186" s="1" t="s">
        <v>2928</v>
      </c>
      <c r="K186" s="1" t="str">
        <f>IFERROR(__xludf.DUMMYFUNCTION("GOOGLETRANSLATE(J:J, ""en"", ""te"")"),"డువాన్ స్వింగ్")</f>
        <v>డువాన్ స్వింగ్</v>
      </c>
      <c r="M186" s="4">
        <v>40981.0</v>
      </c>
      <c r="O186" s="1">
        <v>3.0</v>
      </c>
      <c r="Q186" s="1">
        <v>1.0</v>
      </c>
      <c r="S186" s="1" t="s">
        <v>3453</v>
      </c>
      <c r="V186" s="1" t="s">
        <v>2549</v>
      </c>
      <c r="W186" s="1" t="s">
        <v>873</v>
      </c>
      <c r="X186" s="1" t="s">
        <v>3454</v>
      </c>
      <c r="Z186" s="1" t="s">
        <v>3455</v>
      </c>
      <c r="AB186" s="1" t="s">
        <v>469</v>
      </c>
      <c r="AF186" s="1" t="s">
        <v>2947</v>
      </c>
      <c r="AG186" s="1" t="s">
        <v>3456</v>
      </c>
      <c r="AK186" s="1" t="s">
        <v>3457</v>
      </c>
      <c r="AL186" s="1" t="s">
        <v>3458</v>
      </c>
      <c r="AN186" s="1" t="s">
        <v>397</v>
      </c>
      <c r="AS186" s="1" t="s">
        <v>3459</v>
      </c>
      <c r="AY186" s="1" t="s">
        <v>3460</v>
      </c>
      <c r="BB186" s="1" t="s">
        <v>3461</v>
      </c>
      <c r="BF186" s="1" t="s">
        <v>3462</v>
      </c>
      <c r="BS186" s="1" t="s">
        <v>1960</v>
      </c>
      <c r="BT186" s="2" t="s">
        <v>767</v>
      </c>
    </row>
    <row r="187">
      <c r="A187" s="1" t="s">
        <v>3463</v>
      </c>
      <c r="B187" s="1" t="str">
        <f>IFERROR(__xludf.DUMMYFUNCTION("GOOGLETRANSLATE(A:A, ""en"", ""te"")"),"వోర్టెక్ కెస్ట్రెల్ జెట్")</f>
        <v>వోర్టెక్ కెస్ట్రెల్ జెట్</v>
      </c>
      <c r="C187" s="1" t="s">
        <v>3464</v>
      </c>
      <c r="D187" s="1" t="str">
        <f>IFERROR(__xludf.DUMMYFUNCTION("GOOGLETRANSLATE(C:C, ""en"", ""te"")"),"వోర్టెక్ కెస్ట్రెల్ జెట్ ఒక అమెరికన్ టిప్-జెట్ హెలికాప్టర్, ఇది 1980 లలో రూపొందించబడింది. Te త్సాహిక నిర్మాణం కోసం వస్తు సామగ్రి మొదట వోర్టెక్ చేత అందించబడింది మరియు ప్రణాళికలు అందుబాటులో ఉన్నాయి. [1] [2] [3] [4] వర్గం యొక్క గరిష్ట ఖాళీ బరువు 254 పౌండ్లు "&amp;"(115 కిలోలు) తో సహా యుఎస్ ఫార్ 103 అల్ట్రాలైట్ వెహికల్స్ నిబంధనలకు సరిపోయేలా ఈ విమానం రూపొందించబడింది. ఈ విమానం ప్రామాణిక ఖాళీ బరువు 175 lb (79 kg). ఇది సింగిల్ మెయిన్ రోటర్, విండ్‌షీల్డ్ మరియు స్కిడ్ ల్యాండింగ్ గేర్ లేకుండా సింగిల్-సీట్ ఓపెన్ కాక్‌పిట్ క"&amp;"లిగి ఉంది. ప్రొపేన్‌పై నడుస్తున్న రెండు G8-2-20 రోటర్ టిప్ జెట్‌ల ద్వారా శక్తిని సరఫరా చేస్తారు, గంటకు 12 యు.ఎస్. గ్యాలన్లు (45 ఎల్; 10.0 ఇంప్ గాల్) వినియోగిస్తుంది మరియు ఒక్కొక్కటి 47 ఎల్బి (21 కిలోల) థ్రస్ట్‌ను ఉత్పత్తి చేస్తుంది. [1] [2] [[పట్టుదల) విమ"&amp;"ానం ఫ్యూజ్‌లేజ్ బోల్ట్-కలిసి అల్యూమినియం గొట్టాల నుండి తయారవుతుంది. దీని ప్రధాన రోటర్ 24 అడుగుల (7.3 మీ) వ్యాసం. ఉత్పత్తి చేయబడిన టార్క్ లేకపోవడం వల్ల తోక రోటర్ లేదు మరియు బదులుగా కెస్ట్రెల్ దిశాత్మక నియంత్రణ కోసం వృత్తాకార ఆకారపు చుక్కానిని మౌంట్ చేస్తుం"&amp;"ది. నియంత్రణలు చక్రీయ, చుక్కాని మరియు థొరెటల్ మాత్రమే కలిగి ఉంటాయి. [1] [2] క్లిచ్, వోర్టెక్ మరియు కిట్‌ప్లాన్‌ల నుండి డేటా [1] [2] [3] సాధారణ లక్షణాల పనితీరు ఏవియానిక్స్")</f>
        <v>వోర్టెక్ కెస్ట్రెల్ జెట్ ఒక అమెరికన్ టిప్-జెట్ హెలికాప్టర్, ఇది 1980 లలో రూపొందించబడింది. Te త్సాహిక నిర్మాణం కోసం వస్తు సామగ్రి మొదట వోర్టెక్ చేత అందించబడింది మరియు ప్రణాళికలు అందుబాటులో ఉన్నాయి. [1] [2] [3] [4] వర్గం యొక్క గరిష్ట ఖాళీ బరువు 254 పౌండ్లు (115 కిలోలు) తో సహా యుఎస్ ఫార్ 103 అల్ట్రాలైట్ వెహికల్స్ నిబంధనలకు సరిపోయేలా ఈ విమానం రూపొందించబడింది. ఈ విమానం ప్రామాణిక ఖాళీ బరువు 175 lb (79 kg). ఇది సింగిల్ మెయిన్ రోటర్, విండ్‌షీల్డ్ మరియు స్కిడ్ ల్యాండింగ్ గేర్ లేకుండా సింగిల్-సీట్ ఓపెన్ కాక్‌పిట్ కలిగి ఉంది. ప్రొపేన్‌పై నడుస్తున్న రెండు G8-2-20 రోటర్ టిప్ జెట్‌ల ద్వారా శక్తిని సరఫరా చేస్తారు, గంటకు 12 యు.ఎస్. గ్యాలన్లు (45 ఎల్; 10.0 ఇంప్ గాల్) వినియోగిస్తుంది మరియు ఒక్కొక్కటి 47 ఎల్బి (21 కిలోల) థ్రస్ట్‌ను ఉత్పత్తి చేస్తుంది. [1] [2] [[పట్టుదల) విమానం ఫ్యూజ్‌లేజ్ బోల్ట్-కలిసి అల్యూమినియం గొట్టాల నుండి తయారవుతుంది. దీని ప్రధాన రోటర్ 24 అడుగుల (7.3 మీ) వ్యాసం. ఉత్పత్తి చేయబడిన టార్క్ లేకపోవడం వల్ల తోక రోటర్ లేదు మరియు బదులుగా కెస్ట్రెల్ దిశాత్మక నియంత్రణ కోసం వృత్తాకార ఆకారపు చుక్కానిని మౌంట్ చేస్తుంది. నియంత్రణలు చక్రీయ, చుక్కాని మరియు థొరెటల్ మాత్రమే కలిగి ఉంటాయి. [1] [2] క్లిచ్, వోర్టెక్ మరియు కిట్‌ప్లాన్‌ల నుండి డేటా [1] [2] [3] సాధారణ లక్షణాల పనితీరు ఏవియానిక్స్</v>
      </c>
      <c r="E187" s="1" t="s">
        <v>2322</v>
      </c>
      <c r="F187" s="1" t="str">
        <f>IFERROR(__xludf.DUMMYFUNCTION("GOOGLETRANSLATE(E:E, ""en"", ""te"")"),"హెలికాప్టర్")</f>
        <v>హెలికాప్టర్</v>
      </c>
      <c r="G187" s="1" t="s">
        <v>1830</v>
      </c>
      <c r="H187" s="1" t="str">
        <f>IFERROR(__xludf.DUMMYFUNCTION("GOOGLETRANSLATE(G:G, ""en"", ""te"")"),"వోర్టెక్")</f>
        <v>వోర్టెక్</v>
      </c>
      <c r="I187" s="2" t="s">
        <v>1831</v>
      </c>
      <c r="N187" s="1" t="s">
        <v>3465</v>
      </c>
      <c r="O187" s="1" t="s">
        <v>3466</v>
      </c>
      <c r="Q187" s="1" t="s">
        <v>217</v>
      </c>
      <c r="R187" s="1" t="s">
        <v>173</v>
      </c>
      <c r="T187" s="1" t="s">
        <v>3334</v>
      </c>
      <c r="V187" s="1" t="s">
        <v>3467</v>
      </c>
      <c r="W187" s="1" t="s">
        <v>3468</v>
      </c>
      <c r="X187" s="1" t="s">
        <v>3469</v>
      </c>
      <c r="Y187" s="1" t="s">
        <v>1874</v>
      </c>
      <c r="Z187" s="1" t="s">
        <v>3011</v>
      </c>
      <c r="AA187" s="1" t="s">
        <v>3339</v>
      </c>
      <c r="AC187" s="1" t="s">
        <v>3012</v>
      </c>
      <c r="AL187" s="1" t="s">
        <v>3013</v>
      </c>
      <c r="AN187" s="1" t="s">
        <v>397</v>
      </c>
      <c r="AS187" s="1" t="s">
        <v>3014</v>
      </c>
      <c r="BB187" s="1" t="s">
        <v>3470</v>
      </c>
      <c r="BS187" s="2" t="s">
        <v>2336</v>
      </c>
      <c r="BT187" s="2" t="s">
        <v>767</v>
      </c>
      <c r="CD187" s="1" t="s">
        <v>171</v>
      </c>
      <c r="CE187" s="1" t="s">
        <v>3471</v>
      </c>
      <c r="DQ187" s="1" t="s">
        <v>3472</v>
      </c>
    </row>
    <row r="188">
      <c r="A188" s="1" t="s">
        <v>3473</v>
      </c>
      <c r="B188" s="1" t="str">
        <f>IFERROR(__xludf.DUMMYFUNCTION("GOOGLETRANSLATE(A:A, ""en"", ""te"")"),"W.A.R. P40e")</f>
        <v>W.A.R. P40e</v>
      </c>
      <c r="C188" s="1" t="s">
        <v>3474</v>
      </c>
      <c r="D188" s="1" t="str">
        <f>IFERROR(__xludf.DUMMYFUNCTION("GOOGLETRANSLATE(C:C, ""en"", ""te"")"),"యుద్ధం. P40e అనేది కర్టిస్ P-40 వార్హాక్ ఫైటర్ యొక్క హోమ్‌బిల్ట్ ప్రతిరూపం. కొన్ని వెర్షన్లు 125 HP (93 kW) లైమింగ్ O-235 మరియు 123 HP (92 kW) HCI రేడియల్ ఇంజిన్లను ఉపయోగించి నిర్మించబడ్డాయి. సాధారణ లక్షణాల పనితీరు")</f>
        <v>యుద్ధం. P40e అనేది కర్టిస్ P-40 వార్హాక్ ఫైటర్ యొక్క హోమ్‌బిల్ట్ ప్రతిరూపం. కొన్ని వెర్షన్లు 125 HP (93 kW) లైమింగ్ O-235 మరియు 123 HP (92 kW) HCI రేడియల్ ఇంజిన్లను ఉపయోగించి నిర్మించబడ్డాయి. సాధారణ లక్షణాల పనితీరు</v>
      </c>
      <c r="E188" s="1" t="s">
        <v>1951</v>
      </c>
      <c r="F188" s="1" t="str">
        <f>IFERROR(__xludf.DUMMYFUNCTION("GOOGLETRANSLATE(E:E, ""en"", ""te"")"),"హోమ్‌బిల్ట్ విమానం")</f>
        <v>హోమ్‌బిల్ట్ విమానం</v>
      </c>
      <c r="G188" s="1" t="s">
        <v>3042</v>
      </c>
      <c r="H188" s="1" t="str">
        <f>IFERROR(__xludf.DUMMYFUNCTION("GOOGLETRANSLATE(G:G, ""en"", ""te"")"),"వార్ ఎయిర్క్రాఫ్ట్ రెప్లికాస్ ఇంటర్నేషనల్, ఇంక్.")</f>
        <v>వార్ ఎయిర్క్రాఫ్ట్ రెప్లికాస్ ఇంటర్నేషనల్, ఇంక్.</v>
      </c>
      <c r="I188" s="1" t="s">
        <v>3043</v>
      </c>
      <c r="AN188" s="1" t="s">
        <v>397</v>
      </c>
      <c r="BS188" s="1" t="s">
        <v>1960</v>
      </c>
      <c r="BT188" s="2" t="s">
        <v>767</v>
      </c>
    </row>
    <row r="189">
      <c r="A189" s="1" t="s">
        <v>3209</v>
      </c>
      <c r="B189" s="1" t="str">
        <f>IFERROR(__xludf.DUMMYFUNCTION("GOOGLETRANSLATE(A:A, ""en"", ""te"")"),"వాగ్-ఏరో వాగ్-ఎ-బాండ్")</f>
        <v>వాగ్-ఏరో వాగ్-ఎ-బాండ్</v>
      </c>
      <c r="C189" s="1" t="s">
        <v>3475</v>
      </c>
      <c r="D189" s="1" t="str">
        <f>IFERROR(__xludf.DUMMYFUNCTION("GOOGLETRANSLATE(C:C, ""en"", ""te"")"),"వాగ్-ఏరో వాగ్-ఎ-బాండ్ ట్యూబ్-అండ్-ఫాబ్రిక్ నిర్మాణం యొక్క రెండు-సీట్ల పక్కపక్కనే హోమ్‌బిల్ట్ విమానం. ఇది పైపర్ వాగబాండ్ టెయిల్‌డ్రాగర్ యొక్క ప్రతిరూపం మరియు కిట్ రూపంలో వాగ్-ఏరో చేత ఉత్పత్తి అవుతుంది. [1] [2] [3] [4] వాగ్-ఎ-బాండ్ పార్ట్స్ సరఫరాదారు వాగ్-ఏ"&amp;"రో నుండి పైపర్ ఉత్పత్తి యొక్క రెండవ హోమ్‌బిల్ట్ ప్రతిరూపం. టెన్డం సీట్ వాగ్-ఏరో క్యూబీ విజయం సాధించిన తరువాత ఈ విమానం పక్కపక్కనే ఉత్పత్తిని అందించడానికి నిర్మించబడింది. వాగ్-ఎ-బాండ్ మొదట్లో పైపర్ యొక్క వాగబాండ్ విమానం యొక్క ప్రతిరూపం. వాగ్-ఎ-బాండ్ ట్రావెల"&amp;"ర్ వాగబాండ్ మీద ఆధారపడి ఉంటుంది, కానీ అనేక మార్పులు ఉన్నాయి. ఇది 108 నుండి 115 హెచ్‌పి (81 నుండి 86 కిలోవాట్) మరియు క్యాంపింగ్ గేర్ కోసం కార్గో స్పేస్ యొక్క పెద్ద ఇంజిన్ ఎంపికలను కలిగి ఉంది. ఈ ప్రయాణికుడికి క్యాబిన్ యొక్క రెండు వైపులా తలుపులు మరియు రెండు "&amp;"వింగ్-మౌంటెడ్ ఇంధన ట్యాంకులు చిన్న హెడర్ ట్యాంక్‌తో ఉన్నాయి. రెక్కలు వాగ్-ఏరో అక్రో ట్రైనర్ వలె ఉంటాయి మరియు అవి స్ప్రూస్ స్పార్స్, చెక్క పక్కటెముకలతో నిర్మించబడ్డాయి మరియు 2024-టి 3 అల్యూమినియం షీట్ తో కప్పబడి ఉంటాయి. [4] [5] అసలు వాగ్-ఎ-బాండ్ డిజైన్ వాగ"&amp;"్-ఎ-బాండ్ క్లాసిక్‌గా విక్రయించబడింది. వాగ్-ఏరో కంపెనీ ప్రెసిడెంట్ డిక్ వాగ్నెర్ జూన్ 9, 1978 న మొదటిసారి వాగ్-ఎ-బాండ్‌లోకి వెళ్లారు. [5] తయారీ నుండి డేటా పోల్చదగిన పాత్ర, కాన్ఫిగరేషన్ మరియు ERA యొక్క పనితీరు విమానం")</f>
        <v>వాగ్-ఏరో వాగ్-ఎ-బాండ్ ట్యూబ్-అండ్-ఫాబ్రిక్ నిర్మాణం యొక్క రెండు-సీట్ల పక్కపక్కనే హోమ్‌బిల్ట్ విమానం. ఇది పైపర్ వాగబాండ్ టెయిల్‌డ్రాగర్ యొక్క ప్రతిరూపం మరియు కిట్ రూపంలో వాగ్-ఏరో చేత ఉత్పత్తి అవుతుంది. [1] [2] [3] [4] వాగ్-ఎ-బాండ్ పార్ట్స్ సరఫరాదారు వాగ్-ఏరో నుండి పైపర్ ఉత్పత్తి యొక్క రెండవ హోమ్‌బిల్ట్ ప్రతిరూపం. టెన్డం సీట్ వాగ్-ఏరో క్యూబీ విజయం సాధించిన తరువాత ఈ విమానం పక్కపక్కనే ఉత్పత్తిని అందించడానికి నిర్మించబడింది. వాగ్-ఎ-బాండ్ మొదట్లో పైపర్ యొక్క వాగబాండ్ విమానం యొక్క ప్రతిరూపం. వాగ్-ఎ-బాండ్ ట్రావెలర్ వాగబాండ్ మీద ఆధారపడి ఉంటుంది, కానీ అనేక మార్పులు ఉన్నాయి. ఇది 108 నుండి 115 హెచ్‌పి (81 నుండి 86 కిలోవాట్) మరియు క్యాంపింగ్ గేర్ కోసం కార్గో స్పేస్ యొక్క పెద్ద ఇంజిన్ ఎంపికలను కలిగి ఉంది. ఈ ప్రయాణికుడికి క్యాబిన్ యొక్క రెండు వైపులా తలుపులు మరియు రెండు వింగ్-మౌంటెడ్ ఇంధన ట్యాంకులు చిన్న హెడర్ ట్యాంక్‌తో ఉన్నాయి. రెక్కలు వాగ్-ఏరో అక్రో ట్రైనర్ వలె ఉంటాయి మరియు అవి స్ప్రూస్ స్పార్స్, చెక్క పక్కటెముకలతో నిర్మించబడ్డాయి మరియు 2024-టి 3 అల్యూమినియం షీట్ తో కప్పబడి ఉంటాయి. [4] [5] అసలు వాగ్-ఎ-బాండ్ డిజైన్ వాగ్-ఎ-బాండ్ క్లాసిక్‌గా విక్రయించబడింది. వాగ్-ఏరో కంపెనీ ప్రెసిడెంట్ డిక్ వాగ్నెర్ జూన్ 9, 1978 న మొదటిసారి వాగ్-ఎ-బాండ్‌లోకి వెళ్లారు. [5] తయారీ నుండి డేటా పోల్చదగిన పాత్ర, కాన్ఫిగరేషన్ మరియు ERA యొక్క పనితీరు విమానం</v>
      </c>
      <c r="E189" s="1" t="s">
        <v>1951</v>
      </c>
      <c r="F189" s="1" t="str">
        <f>IFERROR(__xludf.DUMMYFUNCTION("GOOGLETRANSLATE(E:E, ""en"", ""te"")"),"హోమ్‌బిల్ట్ విమానం")</f>
        <v>హోమ్‌బిల్ట్ విమానం</v>
      </c>
      <c r="G189" s="1" t="s">
        <v>3195</v>
      </c>
      <c r="H189" s="1" t="str">
        <f>IFERROR(__xludf.DUMMYFUNCTION("GOOGLETRANSLATE(G:G, ""en"", ""te"")"),"వాగ్-ఏరో")</f>
        <v>వాగ్-ఏరో</v>
      </c>
      <c r="I189" s="2" t="s">
        <v>3196</v>
      </c>
      <c r="J189" s="1" t="s">
        <v>3219</v>
      </c>
      <c r="K189" s="1" t="str">
        <f>IFERROR(__xludf.DUMMYFUNCTION("GOOGLETRANSLATE(J:J, ""en"", ""te"")"),"డిక్ వాగ్నెర్")</f>
        <v>డిక్ వాగ్నెర్</v>
      </c>
      <c r="M189" s="8">
        <v>28650.0</v>
      </c>
      <c r="O189" s="1" t="s">
        <v>3476</v>
      </c>
      <c r="P189" s="1" t="s">
        <v>1004</v>
      </c>
      <c r="R189" s="1" t="s">
        <v>3477</v>
      </c>
      <c r="S189" s="1" t="s">
        <v>3478</v>
      </c>
      <c r="T189" s="1" t="s">
        <v>3479</v>
      </c>
      <c r="U189" s="1" t="s">
        <v>3480</v>
      </c>
      <c r="V189" s="1" t="s">
        <v>3481</v>
      </c>
      <c r="W189" s="1" t="s">
        <v>1280</v>
      </c>
      <c r="Y189" s="1" t="s">
        <v>3433</v>
      </c>
      <c r="AB189" s="1" t="s">
        <v>3482</v>
      </c>
      <c r="AF189" s="1" t="s">
        <v>3483</v>
      </c>
      <c r="AG189" s="1" t="s">
        <v>3484</v>
      </c>
      <c r="AL189" s="1" t="s">
        <v>3485</v>
      </c>
      <c r="AN189" s="1" t="s">
        <v>397</v>
      </c>
      <c r="AS189" s="1" t="s">
        <v>3486</v>
      </c>
      <c r="AY189" s="1">
        <v>2.0</v>
      </c>
      <c r="BB189" s="1">
        <v>12.0</v>
      </c>
      <c r="BS189" s="1" t="s">
        <v>1960</v>
      </c>
      <c r="CF189" s="1" t="s">
        <v>3487</v>
      </c>
    </row>
    <row r="190">
      <c r="A190" s="1" t="s">
        <v>3429</v>
      </c>
      <c r="B190" s="1" t="str">
        <f>IFERROR(__xludf.DUMMYFUNCTION("GOOGLETRANSLATE(A:A, ""en"", ""te"")"),"వెదర్లీ 620")</f>
        <v>వెదర్లీ 620</v>
      </c>
      <c r="C190" s="1" t="s">
        <v>3488</v>
      </c>
      <c r="D190" s="1" t="str">
        <f>IFERROR(__xludf.DUMMYFUNCTION("GOOGLETRANSLATE(C:C, ""en"", ""te"")"),"వెదర్లీ 620 1970 ల అమెరికన్ వ్యవసాయ మోనోప్లేన్, ఇది కాలిఫోర్నియాలోని మెక్‌క్లెల్లన్ యొక్క వెదర్లీ ఎయిర్క్రాఫ్ట్ కంపెనీ చేత వెదర్లీ 201 యొక్క మెరుగైన వేరియంట్‌గా రూపొందించబడింది మరియు నిర్మించబడింది. [1] వెదర్లీ 620 అనేది ఆల్-మెటల్ సింగిల్-సీట్ లో-వింగ్ కా"&amp;"ంటిలివర్ మోనోప్లేన్, ఇది టెయిల్‌వీల్‌తో సాంప్రదాయ ల్యాండింగ్ గేర్‌తో ఉంటుంది. ప్రాట్ &amp; విట్నీ R-985 రేడియల్ ఇంజిన్, మరియు PT6A లేదా TPE331 టర్బోప్రాప్ ఇంజిన్‌తో ఉదాహరణలు అమర్చబడ్డాయి, మూడు బ్లేడెడ్ ట్రాక్టర్ ప్రొపెల్లర్‌ను నడుపుతున్నాయి. ఫార్వర్డ్ ఫ్యూజ్‌"&amp;"లేజ్‌లో, ఈ విమానం 355 యుఎస్ గాలన్ (1344 లీటర్) హాప్పర్‌ను కలిగి ఉంది, అది వ్యవసాయ వ్యాప్తి వ్యవస్థకు ఆహారం ఇస్తుంది. [1] జేన్ యొక్క అన్ని ప్రపంచ విమానాల నుండి డేటా 2004-05 [1] సాధారణ లక్షణాల పనితీరు")</f>
        <v>వెదర్లీ 620 1970 ల అమెరికన్ వ్యవసాయ మోనోప్లేన్, ఇది కాలిఫోర్నియాలోని మెక్‌క్లెల్లన్ యొక్క వెదర్లీ ఎయిర్క్రాఫ్ట్ కంపెనీ చేత వెదర్లీ 201 యొక్క మెరుగైన వేరియంట్‌గా రూపొందించబడింది మరియు నిర్మించబడింది. [1] వెదర్లీ 620 అనేది ఆల్-మెటల్ సింగిల్-సీట్ లో-వింగ్ కాంటిలివర్ మోనోప్లేన్, ఇది టెయిల్‌వీల్‌తో సాంప్రదాయ ల్యాండింగ్ గేర్‌తో ఉంటుంది. ప్రాట్ &amp; విట్నీ R-985 రేడియల్ ఇంజిన్, మరియు PT6A లేదా TPE331 టర్బోప్రాప్ ఇంజిన్‌తో ఉదాహరణలు అమర్చబడ్డాయి, మూడు బ్లేడెడ్ ట్రాక్టర్ ప్రొపెల్లర్‌ను నడుపుతున్నాయి. ఫార్వర్డ్ ఫ్యూజ్‌లేజ్‌లో, ఈ విమానం 355 యుఎస్ గాలన్ (1344 లీటర్) హాప్పర్‌ను కలిగి ఉంది, అది వ్యవసాయ వ్యాప్తి వ్యవస్థకు ఆహారం ఇస్తుంది. [1] జేన్ యొక్క అన్ని ప్రపంచ విమానాల నుండి డేటా 2004-05 [1] సాధారణ లక్షణాల పనితీరు</v>
      </c>
      <c r="E190" s="1" t="s">
        <v>1425</v>
      </c>
      <c r="F190" s="1" t="str">
        <f>IFERROR(__xludf.DUMMYFUNCTION("GOOGLETRANSLATE(E:E, ""en"", ""te"")"),"వ్యవసాయ విమానం")</f>
        <v>వ్యవసాయ విమానం</v>
      </c>
      <c r="G190" s="1" t="s">
        <v>3489</v>
      </c>
      <c r="H190" s="1" t="str">
        <f>IFERROR(__xludf.DUMMYFUNCTION("GOOGLETRANSLATE(G:G, ""en"", ""te"")"),"వెదర్లీ ఎయిర్క్రాఫ్ట్ కంపెనీ")</f>
        <v>వెదర్లీ ఎయిర్క్రాఫ్ట్ కంపెనీ</v>
      </c>
      <c r="I190" s="1" t="s">
        <v>3490</v>
      </c>
      <c r="M190" s="1">
        <v>1979.0</v>
      </c>
      <c r="O190" s="1">
        <v>155.0</v>
      </c>
      <c r="P190" s="1" t="s">
        <v>1004</v>
      </c>
      <c r="Q190" s="1">
        <v>1.0</v>
      </c>
      <c r="R190" s="1" t="s">
        <v>3491</v>
      </c>
      <c r="S190" s="1" t="s">
        <v>3492</v>
      </c>
      <c r="T190" s="1" t="s">
        <v>552</v>
      </c>
      <c r="U190" s="1" t="s">
        <v>3493</v>
      </c>
      <c r="V190" s="1" t="s">
        <v>3494</v>
      </c>
      <c r="X190" s="1" t="s">
        <v>3495</v>
      </c>
      <c r="AA190" s="1" t="s">
        <v>3496</v>
      </c>
      <c r="AB190" s="1" t="s">
        <v>3497</v>
      </c>
      <c r="AF190" s="1" t="s">
        <v>3413</v>
      </c>
      <c r="AG190" s="1" t="s">
        <v>3498</v>
      </c>
      <c r="AJ190" s="1" t="s">
        <v>3499</v>
      </c>
      <c r="AL190" s="1" t="s">
        <v>3188</v>
      </c>
      <c r="AN190" s="1" t="s">
        <v>397</v>
      </c>
      <c r="AS190" s="1" t="s">
        <v>3500</v>
      </c>
      <c r="AY190" s="1" t="s">
        <v>3501</v>
      </c>
      <c r="BS190" s="1" t="s">
        <v>1440</v>
      </c>
      <c r="CF190" s="1" t="s">
        <v>3502</v>
      </c>
      <c r="CH190" s="1" t="s">
        <v>3503</v>
      </c>
    </row>
    <row r="191">
      <c r="A191" s="1" t="s">
        <v>3504</v>
      </c>
      <c r="B191" s="1" t="str">
        <f>IFERROR(__xludf.DUMMYFUNCTION("GOOGLETRANSLATE(A:A, ""en"", ""te"")"),"వెడెల్-విలియమ్స్ XP-34")</f>
        <v>వెడెల్-విలియమ్స్ XP-34</v>
      </c>
      <c r="C191" s="1" t="s">
        <v>3505</v>
      </c>
      <c r="D191" s="1" t="str">
        <f>IFERROR(__xludf.DUMMYFUNCTION("GOOGLETRANSLATE(C:C, ""en"", ""te"")"),"వెడెల్-విలియమ్స్ XP-34 అనేది ఒక యుద్ధ విమాన రూపకల్పన, ఇది రెండవ ప్రపంచ యుద్ధానికి ముందు అమెరికా ఆర్మీ ఎయిర్ కార్ప్స్ (యుఎస్ఎసి) కు సమర్పించబడింది, మాజీ యజమాని మరియు వెడెల్-విలియమ్స్ సహ-వ్యవస్థాపకుడు లక్షాధికారి హ్యారీ పి. ఎయిర్ సర్వీస్ కార్పొరేషన్. 1932 ల"&amp;"ో చేసిన అసలు ప్రతిపాదన నుండి ఉద్భవించిన XP-34 ఎయిర్ రేసర్ జిమ్మీ వెడెల్ రూపకల్పనపై ఆధారపడింది, అతను ""దాని రోజు యొక్క అత్యంత ప్రసిద్ధ రేసు విమానం డిజైనర్లలో ఒకరు"" గా పరిగణించబడ్డాడు. [1] ఈ విమానం వెడెల్ యొక్క అత్యంత విజయవంతమైన డిజైన్ల అభివృద్ధికి ప్రత్యక"&amp;"్ష ఫలితం, మోడల్ 44 మరియు మోడల్ 45. [2] ఫార్వర్డ్ ఫ్యూజ్‌లేజ్ లోహంగా ఉండటానికి ఉద్దేశించబడింది, తరువాత భాగం మరియు నియంత్రణ ఉపరితలాలు ఫాబ్రిక్‌తో కప్పబడి ఉంటాయి. [1] USAAC నుండి వ్యక్తీకరించబడిన వడ్డీ 1930 లలో ప్రైవేట్ రేసింగ్ విమానాల విజయంపై ఆధారపడింది, ఇవ"&amp;"ి పోటీలో 300 mph వేగంతో చేరుకున్నాయి, యు.ఎస్. మిలిటరీలో సేవలో ప్రామాణిక విమాన రకాలు సాధించని పనితీరు స్థాయి. [2] 1 అక్టోబర్ 1935 న, USAAC పూర్తి డ్రాయింగ్లను ఆదేశించింది మరియు XP-34 హోదాను జారీ చేసింది. అయినప్పటికీ, దాని అసలు 700 HP (522 kW) ప్రాట్ &amp; విట్"&amp;"నీ R1535 ట్విన్ కందిరీగ ఇంజిన్‌తో ఇది త్వరలోనే స్పష్టమైంది, ఇప్పటికే ఉత్పత్తిలో ఉన్న డిజైన్లతో పోలిస్తే XP-34 యొక్క performance హించిన పనితీరు సరిపోదు. వెడెల్-విలియమ్స్ బదులుగా 900 హెచ్‌పి (671 కిలోవాట్) ఎక్స్‌ఆర్ -1830 ను ప్రత్యామ్నాయం చేయాలని సూచించారు."&amp;" అధిక వేగం యొక్క వాగ్దానం ఇంకా ఉన్నప్పటికీ, భారీ మరియు మరింత శక్తివంతమైన ఇంజిన్‌కు అనుగుణంగా ఎయిర్‌ఫ్రేమ్ యొక్క పూర్తి పున es రూపకల్పన వంటి ఇతర పరిగణనలు కొత్త డిజైన్‌తో అసాధ్యమైనవిగా పరిగణించబడ్డాయి, తదనంతరం ఏదైనా విమానం నిర్మించబడటానికి ముందు ఎయిర్ కార్ప"&amp;"్స్ తిరస్కరించారు. [2] యు.ఎస్. ఫైగటర్స్ జనరల్ లక్షణాల నుండి డేటా పనితీరు సంబంధిత అభివృద్ధి సంబంధిత జాబితాలు")</f>
        <v>వెడెల్-విలియమ్స్ XP-34 అనేది ఒక యుద్ధ విమాన రూపకల్పన, ఇది రెండవ ప్రపంచ యుద్ధానికి ముందు అమెరికా ఆర్మీ ఎయిర్ కార్ప్స్ (యుఎస్ఎసి) కు సమర్పించబడింది, మాజీ యజమాని మరియు వెడెల్-విలియమ్స్ సహ-వ్యవస్థాపకుడు లక్షాధికారి హ్యారీ పి. ఎయిర్ సర్వీస్ కార్పొరేషన్. 1932 లో చేసిన అసలు ప్రతిపాదన నుండి ఉద్భవించిన XP-34 ఎయిర్ రేసర్ జిమ్మీ వెడెల్ రూపకల్పనపై ఆధారపడింది, అతను "దాని రోజు యొక్క అత్యంత ప్రసిద్ధ రేసు విమానం డిజైనర్లలో ఒకరు" గా పరిగణించబడ్డాడు. [1] ఈ విమానం వెడెల్ యొక్క అత్యంత విజయవంతమైన డిజైన్ల అభివృద్ధికి ప్రత్యక్ష ఫలితం, మోడల్ 44 మరియు మోడల్ 45. [2] ఫార్వర్డ్ ఫ్యూజ్‌లేజ్ లోహంగా ఉండటానికి ఉద్దేశించబడింది, తరువాత భాగం మరియు నియంత్రణ ఉపరితలాలు ఫాబ్రిక్‌తో కప్పబడి ఉంటాయి. [1] USAAC నుండి వ్యక్తీకరించబడిన వడ్డీ 1930 లలో ప్రైవేట్ రేసింగ్ విమానాల విజయంపై ఆధారపడింది, ఇవి పోటీలో 300 mph వేగంతో చేరుకున్నాయి, యు.ఎస్. మిలిటరీలో సేవలో ప్రామాణిక విమాన రకాలు సాధించని పనితీరు స్థాయి. [2] 1 అక్టోబర్ 1935 న, USAAC పూర్తి డ్రాయింగ్లను ఆదేశించింది మరియు XP-34 హోదాను జారీ చేసింది. అయినప్పటికీ, దాని అసలు 700 HP (522 kW) ప్రాట్ &amp; విట్నీ R1535 ట్విన్ కందిరీగ ఇంజిన్‌తో ఇది త్వరలోనే స్పష్టమైంది, ఇప్పటికే ఉత్పత్తిలో ఉన్న డిజైన్లతో పోలిస్తే XP-34 యొక్క performance హించిన పనితీరు సరిపోదు. వెడెల్-విలియమ్స్ బదులుగా 900 హెచ్‌పి (671 కిలోవాట్) ఎక్స్‌ఆర్ -1830 ను ప్రత్యామ్నాయం చేయాలని సూచించారు. అధిక వేగం యొక్క వాగ్దానం ఇంకా ఉన్నప్పటికీ, భారీ మరియు మరింత శక్తివంతమైన ఇంజిన్‌కు అనుగుణంగా ఎయిర్‌ఫ్రేమ్ యొక్క పూర్తి పున es రూపకల్పన వంటి ఇతర పరిగణనలు కొత్త డిజైన్‌తో అసాధ్యమైనవిగా పరిగణించబడ్డాయి, తదనంతరం ఏదైనా విమానం నిర్మించబడటానికి ముందు ఎయిర్ కార్ప్స్ తిరస్కరించారు. [2] యు.ఎస్. ఫైగటర్స్ జనరల్ లక్షణాల నుండి డేటా పనితీరు సంబంధిత అభివృద్ధి సంబంధిత జాబితాలు</v>
      </c>
      <c r="E191" s="1" t="s">
        <v>1685</v>
      </c>
      <c r="F191" s="1" t="str">
        <f>IFERROR(__xludf.DUMMYFUNCTION("GOOGLETRANSLATE(E:E, ""en"", ""te"")"),"ఫైటర్ విమానం")</f>
        <v>ఫైటర్ విమానం</v>
      </c>
      <c r="G191" s="1" t="s">
        <v>3506</v>
      </c>
      <c r="H191" s="1" t="str">
        <f>IFERROR(__xludf.DUMMYFUNCTION("GOOGLETRANSLATE(G:G, ""en"", ""te"")"),"వెడెల్-విలియమ్స్ ఎయిర్ సర్వీస్ కార్పొరేషన్")</f>
        <v>వెడెల్-విలియమ్స్ ఎయిర్ సర్వీస్ కార్పొరేషన్</v>
      </c>
      <c r="I191" s="1" t="s">
        <v>3507</v>
      </c>
      <c r="Q191" s="1" t="s">
        <v>724</v>
      </c>
      <c r="R191" s="1" t="s">
        <v>3508</v>
      </c>
      <c r="S191" s="1" t="s">
        <v>3509</v>
      </c>
      <c r="T191" s="1" t="s">
        <v>3510</v>
      </c>
      <c r="W191" s="1" t="s">
        <v>3511</v>
      </c>
      <c r="X191" s="1" t="s">
        <v>3512</v>
      </c>
      <c r="Y191" s="1" t="s">
        <v>3513</v>
      </c>
      <c r="AB191" s="1" t="s">
        <v>3514</v>
      </c>
      <c r="AF191" s="1" t="s">
        <v>3515</v>
      </c>
      <c r="AG191" s="1" t="s">
        <v>3516</v>
      </c>
      <c r="AN191" s="1" t="s">
        <v>397</v>
      </c>
      <c r="BS191" s="1" t="s">
        <v>1704</v>
      </c>
    </row>
    <row r="192">
      <c r="A192" s="1" t="s">
        <v>3517</v>
      </c>
      <c r="B192" s="1" t="str">
        <f>IFERROR(__xludf.DUMMYFUNCTION("GOOGLETRANSLATE(A:A, ""en"", ""te"")"),"SA-11A ప్లేమేట్ను కలిగి ఉంటుంది")</f>
        <v>SA-11A ప్లేమేట్ను కలిగి ఉంటుంది</v>
      </c>
      <c r="C192" s="1" t="s">
        <v>3518</v>
      </c>
      <c r="D192" s="1" t="str">
        <f>IFERROR(__xludf.DUMMYFUNCTION("GOOGLETRANSLATE(C:C, ""en"", ""te"")"),"STITS SA-11A ప్లేమేట్ అనేది హోమ్‌బిల్ట్ ఎయిర్‌క్రాఫ్ట్ డిజైన్, ఇది ట్రెయిలింగ్ లేదా నిల్వ కోసం వేగవంతమైన రెక్క-మడత విధానాన్ని కలిగి ఉంది. [1] SA-11A అనేది ఒకే ఇంజిన్, సైడ్-బై-సైడ్ కాన్ఫిగరేషన్ సీటింగ్, ట్రైసైకిల్ గేర్, స్ట్రట్-బ్రేస్డ్, తక్కువ వింగ్ మోనోప"&amp;"్లేన్. ఫ్యూజ్‌లేజ్ విమాన ఫాబ్రిక్ కవరింగ్‌తో స్టీల్ గొట్టాలను వెల్డింగ్ చేస్తుంది. [2] రెక్కలు శీఘ్ర విడుదల యంత్రాంగాన్ని కలిగి ఉన్నాయి, ఇది 15-30 సెకన్లలో ఫ్యూజ్‌లేజ్‌తో పాటు మడవటానికి మరియు లాక్ చేయడానికి వీలు కల్పిస్తుంది. భద్రతా విధానాలను అమలులో ఉంచార"&amp;"ు, కాబట్టి పైలట్లు రెక్కలు లాక్ చేయబడిందని దృశ్యమానంగా పరిశీలించవచ్చు. వెనుక భాగంలో ఒక చిన్న పక్కకి సీటు 150 lb (68 kg) సామాను లేదా తేలికపాటి ప్రయాణీకుడిని కలిగి ఉంటుంది. [3] ఈ నమూనాను రే స్టిట్స్ 1969 లో విస్కాన్సిన్‌లోని ఓష్కోష్‌లోని EAA ఎయిర్‌వెంచర్ మ్"&amp;"యూజియంకు విరాళంగా ఇచ్చింది. దీని ఇంజిన్ పరీక్ష మరియు అభివృద్ధి కోసం SA-9A ""స్కైకాప్"" ప్రోటోటైప్‌లోకి వెళ్ళింది. [4] [5] స్పోర్ట్ ఏవియేషన్ జనరల్ లక్షణాల నుండి డేటా పోల్చదగిన పాత్ర, కాన్ఫిగరేషన్ మరియు ERA యొక్క పనితీరు సంబంధిత అభివృద్ధి విమానం")</f>
        <v>STITS SA-11A ప్లేమేట్ అనేది హోమ్‌బిల్ట్ ఎయిర్‌క్రాఫ్ట్ డిజైన్, ఇది ట్రెయిలింగ్ లేదా నిల్వ కోసం వేగవంతమైన రెక్క-మడత విధానాన్ని కలిగి ఉంది. [1] SA-11A అనేది ఒకే ఇంజిన్, సైడ్-బై-సైడ్ కాన్ఫిగరేషన్ సీటింగ్, ట్రైసైకిల్ గేర్, స్ట్రట్-బ్రేస్డ్, తక్కువ వింగ్ మోనోప్లేన్. ఫ్యూజ్‌లేజ్ విమాన ఫాబ్రిక్ కవరింగ్‌తో స్టీల్ గొట్టాలను వెల్డింగ్ చేస్తుంది. [2] రెక్కలు శీఘ్ర విడుదల యంత్రాంగాన్ని కలిగి ఉన్నాయి, ఇది 15-30 సెకన్లలో ఫ్యూజ్‌లేజ్‌తో పాటు మడవటానికి మరియు లాక్ చేయడానికి వీలు కల్పిస్తుంది. భద్రతా విధానాలను అమలులో ఉంచారు, కాబట్టి పైలట్లు రెక్కలు లాక్ చేయబడిందని దృశ్యమానంగా పరిశీలించవచ్చు. వెనుక భాగంలో ఒక చిన్న పక్కకి సీటు 150 lb (68 kg) సామాను లేదా తేలికపాటి ప్రయాణీకుడిని కలిగి ఉంటుంది. [3] ఈ నమూనాను రే స్టిట్స్ 1969 లో విస్కాన్సిన్‌లోని ఓష్కోష్‌లోని EAA ఎయిర్‌వెంచర్ మ్యూజియంకు విరాళంగా ఇచ్చింది. దీని ఇంజిన్ పరీక్ష మరియు అభివృద్ధి కోసం SA-9A "స్కైకాప్" ప్రోటోటైప్‌లోకి వెళ్ళింది. [4] [5] స్పోర్ట్ ఏవియేషన్ జనరల్ లక్షణాల నుండి డేటా పోల్చదగిన పాత్ర, కాన్ఫిగరేషన్ మరియు ERA యొక్క పనితీరు సంబంధిత అభివృద్ధి విమానం</v>
      </c>
      <c r="E192" s="1" t="s">
        <v>1951</v>
      </c>
      <c r="F192" s="1" t="str">
        <f>IFERROR(__xludf.DUMMYFUNCTION("GOOGLETRANSLATE(E:E, ""en"", ""te"")"),"హోమ్‌బిల్ట్ విమానం")</f>
        <v>హోమ్‌బిల్ట్ విమానం</v>
      </c>
      <c r="J192" s="1" t="s">
        <v>3519</v>
      </c>
      <c r="K192" s="1" t="str">
        <f>IFERROR(__xludf.DUMMYFUNCTION("GOOGLETRANSLATE(J:J, ""en"", ""te"")"),"రే స్టిట్స్")</f>
        <v>రే స్టిట్స్</v>
      </c>
      <c r="L192" s="1" t="s">
        <v>3520</v>
      </c>
      <c r="Q192" s="1">
        <v>1.0</v>
      </c>
      <c r="R192" s="1" t="s">
        <v>3521</v>
      </c>
      <c r="T192" s="1" t="s">
        <v>3522</v>
      </c>
      <c r="U192" s="1" t="s">
        <v>2433</v>
      </c>
      <c r="V192" s="1" t="s">
        <v>3523</v>
      </c>
      <c r="W192" s="1" t="s">
        <v>1532</v>
      </c>
      <c r="X192" s="1" t="s">
        <v>3524</v>
      </c>
      <c r="Y192" s="1" t="s">
        <v>3525</v>
      </c>
      <c r="Z192" s="1" t="s">
        <v>3526</v>
      </c>
      <c r="AA192" s="1" t="s">
        <v>3527</v>
      </c>
      <c r="AB192" s="1" t="s">
        <v>3528</v>
      </c>
      <c r="AL192" s="1" t="s">
        <v>3529</v>
      </c>
      <c r="AN192" s="1" t="s">
        <v>397</v>
      </c>
      <c r="AS192" s="1" t="s">
        <v>3530</v>
      </c>
      <c r="AY192" s="1">
        <v>1.0</v>
      </c>
      <c r="BB192" s="1" t="s">
        <v>2387</v>
      </c>
      <c r="BS192" s="1" t="s">
        <v>1960</v>
      </c>
      <c r="BT192" s="2" t="s">
        <v>767</v>
      </c>
    </row>
    <row r="193">
      <c r="A193" s="1" t="s">
        <v>3531</v>
      </c>
      <c r="B193" s="1" t="str">
        <f>IFERROR(__xludf.DUMMYFUNCTION("GOOGLETRANSLATE(A:A, ""en"", ""te"")"),"SA-2A స్కై బేబీని కలిగి ఉంటుంది")</f>
        <v>SA-2A స్కై బేబీని కలిగి ఉంటుంది</v>
      </c>
      <c r="C193" s="1" t="s">
        <v>3532</v>
      </c>
      <c r="D193" s="1" t="str">
        <f>IFERROR(__xludf.DUMMYFUNCTION("GOOGLETRANSLATE(C:C, ""en"", ""te"")"),"స్టిట్స్ SA-2A స్కై బేబీ అనేది ""ది వరల్డ్ యొక్క చిన్నది"" అనే శీర్షికను క్లెయిమ్ చేసే సవాలు కోసం రూపొందించిన హోమ్‌బిల్ట్ విమానం. [1] స్కై బేబీని రే స్టిట్స్ రూపొందించారు మరియు బాబ్ స్టార్‌తో స్టిట్స్ జూనియర్ మిడ్జెట్ రేసర్‌కు ఫాలో-ఆన్‌గా నిర్మించారు. ఈ వ"&amp;"ిమానం సాంప్రదాయిక ల్యాండింగ్ గేర్‌తో పరివేష్టిత సింగిల్ ఇంజిన్ నెగటివ్ కాంటిలివెర్డ్ బిప్‌లేన్. ఫ్యూజ్‌లేజ్ విమాన ఫాబ్రిక్ కవరింగ్‌తో వెల్డెడ్ స్టీల్ గొట్టాలతో నిర్మించబడింది. ఎగువ రెక్కలు ఫ్లాప్‌లను కలిగి ఉంటాయి, దిగువ రెక్కలు ఐలెరాన్‌లను కలిగి ఉంటాయి. చ"&amp;"ాలా విమానాలు ఇంజిన్ మరియు పైలట్ పాదాల మధ్య ఫ్లాట్ ఫైర్‌వాల్‌ను ఉపయోగిస్తాయి, స్కైబాబీ పైలట్‌తో ల్యాప్‌కు దగ్గరగా ఉన్న ఇంజిన్‌తో కూర్చున్న పైలట్‌తో కాన్ఫిగర్ చేయబడింది మరియు కౌలింగ్ ముందు భాగంలో ఆయిల్ సంప్ కింద ఉన్న చుక్కాని పెడల్స్. [2] పవర్‌ప్లాంట్ ఒక ER"&amp;"CO ERCOUPE నుండి లభించింది, ఇది నీటి ఇంజెక్షన్‌తో సవరించబడింది, ఇది 112 HP (84 kW) ను ఉత్పత్తి చేస్తుంది. [3] ఈ విమానం 26 మే 1952 న కాలిఫోర్నియాలోని పామ్ స్ప్రింగ్స్‌లో బాబ్ స్టార్ ఎగిరింది. చిన్న కపుల్డ్ విమానం మొదట ట్రైసైకిల్ ల్యాండింగ్ గేర్‌తో నిర్మించ"&amp;"బడింది, ఇది తేలికపాటి టెయిల్‌వీల్ అమరికకు అనుకూలంగా తొలగించబడింది. ఈ విమానానికి గురుత్వాకర్షణ మధ్యలో ఉండటానికి 170 ఎల్బి (77 కిలోల) పైలట్ అవసరం మరియు పైలట్లు స్టార్ మరియు లెస్టర్ కోల్ మాత్రమే ఎగిరిపోయారు, అది ప్రమాణాలకు అనుగుణంగా ఉంది. ల్యాండింగ్ విధానం 1"&amp;"25 mph (201 కిమీ/గం) ఎంట్రీ నమూనాలను ఉపయోగిస్తుంది, తుది విధానంలో 80 mph (129 కిమీ/గం), మరియు 55 mph (89 కిమీ/గం) టచ్డౌన్ వేగం ఉంటుంది. ఈ విమానం ఎయిర్‌షో చట్టాన్ని ప్రోత్సహించడానికి ప్రచార విమానాలను ప్రదర్శించింది. ఇది 25 గంటల విమాన సమయం తరువాత అక్టోబర్ 1"&amp;"952 లో రిటైర్ అయ్యింది. [4] ఈ విమానం చివరికి ప్రదర్శన కోసం నేషనల్ ఎయిర్ అండ్ స్పేస్ మ్యూజియానికి విరాళంగా ఇవ్వబడింది. [2] రే స్టిట్స్ ఒక మెకానిక్ మరియు రెండవ ప్రపంచ యుద్ధ ఫైటర్ పైలట్, కానీ అతను ఇంజనీర్ కాదని పేర్కొన్నాడు. అతను SA-3A ప్లేబాయ్‌తో సహా అనేక ఇ"&amp;"ంట్లో నిర్మించిన డిజైన్లను అభివృద్ధి చేశాడు, ఇది వంగ్‌రన్స్వెన్ RV-1 మరియు వేలాది వాన్ విమానాలకు ఆధారం అవుతుంది. [5] నేషనల్ ఎయిర్ అండ్ స్పేస్ మ్యూజియం నుండి రుణంపై విస్కాన్సిన్‌లోని ఓష్కోష్‌లోని EAA ఎయిర్‌వెంచర్ మ్యూజియంలో స్కై బేబీ ప్రదర్శనలో ఉంది. [6] స"&amp;"్కై బేబీ అప్పటి నుండి నేషనల్ ఎయిర్ అండ్ స్పేస్ మ్యూజియం యొక్క స్టీవెన్ ఎఫ్. ఉడ్వర్-హేజీ సెంటర్‌కు తిరిగి ఇవ్వబడింది. [సైటేషన్ అవసరం] స్పోర్ట్ ఏవియేషన్ జనరల్ లక్షణాల పనితీరు నుండి డేటా")</f>
        <v>స్టిట్స్ SA-2A స్కై బేబీ అనేది "ది వరల్డ్ యొక్క చిన్నది" అనే శీర్షికను క్లెయిమ్ చేసే సవాలు కోసం రూపొందించిన హోమ్‌బిల్ట్ విమానం. [1] స్కై బేబీని రే స్టిట్స్ రూపొందించారు మరియు బాబ్ స్టార్‌తో స్టిట్స్ జూనియర్ మిడ్జెట్ రేసర్‌కు ఫాలో-ఆన్‌గా నిర్మించారు. ఈ విమానం సాంప్రదాయిక ల్యాండింగ్ గేర్‌తో పరివేష్టిత సింగిల్ ఇంజిన్ నెగటివ్ కాంటిలివెర్డ్ బిప్‌లేన్. ఫ్యూజ్‌లేజ్ విమాన ఫాబ్రిక్ కవరింగ్‌తో వెల్డెడ్ స్టీల్ గొట్టాలతో నిర్మించబడింది. ఎగువ రెక్కలు ఫ్లాప్‌లను కలిగి ఉంటాయి, దిగువ రెక్కలు ఐలెరాన్‌లను కలిగి ఉంటాయి. చాలా విమానాలు ఇంజిన్ మరియు పైలట్ పాదాల మధ్య ఫ్లాట్ ఫైర్‌వాల్‌ను ఉపయోగిస్తాయి, స్కైబాబీ పైలట్‌తో ల్యాప్‌కు దగ్గరగా ఉన్న ఇంజిన్‌తో కూర్చున్న పైలట్‌తో కాన్ఫిగర్ చేయబడింది మరియు కౌలింగ్ ముందు భాగంలో ఆయిల్ సంప్ కింద ఉన్న చుక్కాని పెడల్స్. [2] పవర్‌ప్లాంట్ ఒక ERCO ERCOUPE నుండి లభించింది, ఇది నీటి ఇంజెక్షన్‌తో సవరించబడింది, ఇది 112 HP (84 kW) ను ఉత్పత్తి చేస్తుంది. [3] ఈ విమానం 26 మే 1952 న కాలిఫోర్నియాలోని పామ్ స్ప్రింగ్స్‌లో బాబ్ స్టార్ ఎగిరింది. చిన్న కపుల్డ్ విమానం మొదట ట్రైసైకిల్ ల్యాండింగ్ గేర్‌తో నిర్మించబడింది, ఇది తేలికపాటి టెయిల్‌వీల్ అమరికకు అనుకూలంగా తొలగించబడింది. ఈ విమానానికి గురుత్వాకర్షణ మధ్యలో ఉండటానికి 170 ఎల్బి (77 కిలోల) పైలట్ అవసరం మరియు పైలట్లు స్టార్ మరియు లెస్టర్ కోల్ మాత్రమే ఎగిరిపోయారు, అది ప్రమాణాలకు అనుగుణంగా ఉంది. ల్యాండింగ్ విధానం 125 mph (201 కిమీ/గం) ఎంట్రీ నమూనాలను ఉపయోగిస్తుంది, తుది విధానంలో 80 mph (129 కిమీ/గం), మరియు 55 mph (89 కిమీ/గం) టచ్డౌన్ వేగం ఉంటుంది. ఈ విమానం ఎయిర్‌షో చట్టాన్ని ప్రోత్సహించడానికి ప్రచార విమానాలను ప్రదర్శించింది. ఇది 25 గంటల విమాన సమయం తరువాత అక్టోబర్ 1952 లో రిటైర్ అయ్యింది. [4] ఈ విమానం చివరికి ప్రదర్శన కోసం నేషనల్ ఎయిర్ అండ్ స్పేస్ మ్యూజియానికి విరాళంగా ఇవ్వబడింది. [2] రే స్టిట్స్ ఒక మెకానిక్ మరియు రెండవ ప్రపంచ యుద్ధ ఫైటర్ పైలట్, కానీ అతను ఇంజనీర్ కాదని పేర్కొన్నాడు. అతను SA-3A ప్లేబాయ్‌తో సహా అనేక ఇంట్లో నిర్మించిన డిజైన్లను అభివృద్ధి చేశాడు, ఇది వంగ్‌రన్స్వెన్ RV-1 మరియు వేలాది వాన్ విమానాలకు ఆధారం అవుతుంది. [5] నేషనల్ ఎయిర్ అండ్ స్పేస్ మ్యూజియం నుండి రుణంపై విస్కాన్సిన్‌లోని ఓష్కోష్‌లోని EAA ఎయిర్‌వెంచర్ మ్యూజియంలో స్కై బేబీ ప్రదర్శనలో ఉంది. [6] స్కై బేబీ అప్పటి నుండి నేషనల్ ఎయిర్ అండ్ స్పేస్ మ్యూజియం యొక్క స్టీవెన్ ఎఫ్. ఉడ్వర్-హేజీ సెంటర్‌కు తిరిగి ఇవ్వబడింది. [సైటేషన్ అవసరం] స్పోర్ట్ ఏవియేషన్ జనరల్ లక్షణాల పనితీరు నుండి డేటా</v>
      </c>
      <c r="E193" s="1" t="s">
        <v>1951</v>
      </c>
      <c r="F193" s="1" t="str">
        <f>IFERROR(__xludf.DUMMYFUNCTION("GOOGLETRANSLATE(E:E, ""en"", ""te"")"),"హోమ్‌బిల్ట్ విమానం")</f>
        <v>హోమ్‌బిల్ట్ విమానం</v>
      </c>
      <c r="J193" s="1" t="s">
        <v>3519</v>
      </c>
      <c r="K193" s="1" t="str">
        <f>IFERROR(__xludf.DUMMYFUNCTION("GOOGLETRANSLATE(J:J, ""en"", ""te"")"),"రే స్టిట్స్")</f>
        <v>రే స్టిట్స్</v>
      </c>
      <c r="L193" s="1" t="s">
        <v>3520</v>
      </c>
      <c r="M193" s="4">
        <v>19140.0</v>
      </c>
      <c r="O193" s="1">
        <v>1.0</v>
      </c>
      <c r="Q193" s="1">
        <v>1.0</v>
      </c>
      <c r="R193" s="1" t="s">
        <v>3533</v>
      </c>
      <c r="S193" s="1" t="s">
        <v>2546</v>
      </c>
      <c r="T193" s="1" t="s">
        <v>3534</v>
      </c>
      <c r="U193" s="1" t="s">
        <v>3535</v>
      </c>
      <c r="V193" s="1" t="s">
        <v>3536</v>
      </c>
      <c r="W193" s="1" t="s">
        <v>3537</v>
      </c>
      <c r="X193" s="1" t="s">
        <v>3538</v>
      </c>
      <c r="Y193" s="1" t="s">
        <v>2272</v>
      </c>
      <c r="AB193" s="1" t="s">
        <v>3539</v>
      </c>
      <c r="AK193" s="1" t="s">
        <v>3540</v>
      </c>
      <c r="AN193" s="1" t="s">
        <v>397</v>
      </c>
      <c r="AS193" s="1" t="s">
        <v>3045</v>
      </c>
      <c r="BB193" s="1" t="s">
        <v>3015</v>
      </c>
      <c r="BS193" s="1" t="s">
        <v>1960</v>
      </c>
      <c r="BT193" s="2" t="s">
        <v>767</v>
      </c>
      <c r="CF193" s="1" t="s">
        <v>1961</v>
      </c>
    </row>
    <row r="194">
      <c r="A194" s="1" t="s">
        <v>3541</v>
      </c>
      <c r="B194" s="1" t="str">
        <f>IFERROR(__xludf.DUMMYFUNCTION("GOOGLETRANSLATE(A:A, ""en"", ""te"")"),"తుఫాను ర్యాలీ")</f>
        <v>తుఫాను ర్యాలీ</v>
      </c>
      <c r="C194" s="1" t="s">
        <v>3542</v>
      </c>
      <c r="D194" s="1" t="str">
        <f>IFERROR(__xludf.DUMMYFUNCTION("GOOGLETRANSLATE(C:C, ""en"", ""te"")"),"తుఫాను ర్యాలీ (మొదట SG ఏవియేషన్ ర్యాలీగా విక్రయించబడింది) 1990 లలో ఇటలీలో అభివృద్ధి చేయబడిన మిశ్రమ నిర్మాణం యొక్క క్రీడా విమానం. [1] ర్యాలీ సాంప్రదాయిక రూపకల్పన యొక్క అధిక-వింగ్, స్ట్రట్-బ్రెస్డ్ మోనోప్లేన్ మరియు ఇది ఫ్యాక్టరీ-నిర్మిత లేదా కిట్ రూపంలో విక"&amp;"్రయించబడుతుంది. క్యాబిన్ రెండు, పక్కపక్కనే సీట్లు చేస్తుంది, మరియు అండర్ క్యారేజ్ స్థిరమైన, ట్రైసైకిల్ కాన్ఫిగరేషన్. ఈ విమానం రెండు వెర్షన్లలో లభిస్తుంది, ఒకటి గరిష్టంగా టేకాఫ్ బరువు 450 కిలోల (990 ఎల్బి) తో యూరోపియన్ జాయింట్ ఏవియేషన్ అథారిటీ రెగ్యులేషన్స"&amp;"్ మరియు 600 కిలోల (1,320 ఎల్బి) బరువు కలిగిన ""స్పోర్ట్"" వెర్షన్ కింద అల్ట్రాలైట్‌గా అర్హత సాధించడానికి (1,320 ఎల్బి) ఇది అమెరికాలో ప్రత్యేక లైట్ స్పోర్ట్ విమానంగా అర్హత పొందుతుంది. [1] సాధారణ లక్షణాల పనితీరు")</f>
        <v>తుఫాను ర్యాలీ (మొదట SG ఏవియేషన్ ర్యాలీగా విక్రయించబడింది) 1990 లలో ఇటలీలో అభివృద్ధి చేయబడిన మిశ్రమ నిర్మాణం యొక్క క్రీడా విమానం. [1] ర్యాలీ సాంప్రదాయిక రూపకల్పన యొక్క అధిక-వింగ్, స్ట్రట్-బ్రెస్డ్ మోనోప్లేన్ మరియు ఇది ఫ్యాక్టరీ-నిర్మిత లేదా కిట్ రూపంలో విక్రయించబడుతుంది. క్యాబిన్ రెండు, పక్కపక్కనే సీట్లు చేస్తుంది, మరియు అండర్ క్యారేజ్ స్థిరమైన, ట్రైసైకిల్ కాన్ఫిగరేషన్. ఈ విమానం రెండు వెర్షన్లలో లభిస్తుంది, ఒకటి గరిష్టంగా టేకాఫ్ బరువు 450 కిలోల (990 ఎల్బి) తో యూరోపియన్ జాయింట్ ఏవియేషన్ అథారిటీ రెగ్యులేషన్స్ మరియు 600 కిలోల (1,320 ఎల్బి) బరువు కలిగిన "స్పోర్ట్" వెర్షన్ కింద అల్ట్రాలైట్‌గా అర్హత సాధించడానికి (1,320 ఎల్బి) ఇది అమెరికాలో ప్రత్యేక లైట్ స్పోర్ట్ విమానంగా అర్హత పొందుతుంది. [1] సాధారణ లక్షణాల పనితీరు</v>
      </c>
      <c r="E194" s="1" t="s">
        <v>2238</v>
      </c>
      <c r="F194" s="1" t="str">
        <f>IFERROR(__xludf.DUMMYFUNCTION("GOOGLETRANSLATE(E:E, ""en"", ""te"")"),"క్రీడా విమానం")</f>
        <v>క్రీడా విమానం</v>
      </c>
      <c r="G194" s="1" t="s">
        <v>3543</v>
      </c>
      <c r="H194" s="1" t="str">
        <f>IFERROR(__xludf.DUMMYFUNCTION("GOOGLETRANSLATE(G:G, ""en"", ""te"")"),"తుఫాను విమానం srl")</f>
        <v>తుఫాను విమానం srl</v>
      </c>
      <c r="I194" s="1" t="s">
        <v>3544</v>
      </c>
      <c r="J194" s="1" t="s">
        <v>3545</v>
      </c>
      <c r="K194" s="1" t="str">
        <f>IFERROR(__xludf.DUMMYFUNCTION("GOOGLETRANSLATE(J:J, ""en"", ""te"")"),"జియోవన్నీ సల్సెడో")</f>
        <v>జియోవన్నీ సల్సెడో</v>
      </c>
      <c r="L194" s="1" t="s">
        <v>3546</v>
      </c>
      <c r="M194" s="1" t="s">
        <v>3547</v>
      </c>
      <c r="Q194" s="1" t="s">
        <v>1511</v>
      </c>
      <c r="R194" s="1" t="s">
        <v>3548</v>
      </c>
      <c r="S194" s="1" t="s">
        <v>3549</v>
      </c>
      <c r="U194" s="1" t="s">
        <v>3550</v>
      </c>
      <c r="V194" s="1" t="s">
        <v>3551</v>
      </c>
      <c r="W194" s="1" t="s">
        <v>1517</v>
      </c>
      <c r="X194" s="1" t="s">
        <v>3552</v>
      </c>
      <c r="Y194" s="1" t="s">
        <v>1569</v>
      </c>
      <c r="Z194" s="1" t="s">
        <v>968</v>
      </c>
      <c r="AL194" s="1" t="s">
        <v>3553</v>
      </c>
      <c r="AN194" s="1" t="s">
        <v>442</v>
      </c>
      <c r="AY194" s="1" t="s">
        <v>1825</v>
      </c>
    </row>
    <row r="195">
      <c r="A195" s="1" t="s">
        <v>3554</v>
      </c>
      <c r="B195" s="1" t="str">
        <f>IFERROR(__xludf.DUMMYFUNCTION("GOOGLETRANSLATE(A:A, ""en"", ""te"")"),"సూపర్ 18 మోడల్ S18-180")</f>
        <v>సూపర్ 18 మోడల్ S18-180</v>
      </c>
      <c r="C195" s="1" t="s">
        <v>3555</v>
      </c>
      <c r="D195" s="1" t="str">
        <f>IFERROR(__xludf.DUMMYFUNCTION("GOOGLETRANSLATE(C:C, ""en"", ""te"")"),"సూపర్ 18 మోడల్ S18-180 పైపర్ PA-18 సూపర్ కబ్ నుండి ఉద్భవించిన FAA రకం సర్టిఫికేట్ లైట్ విమానం. [1] సూపర్ 18-180 సాంప్రదాయిక ల్యాండింగ్ గేర్‌తో కూడిన స్ట్రట్-బ్రేస్డ్, హై-వింగ్ మోనోప్లేన్. ఫ్యూజ్‌లేజ్ విమాన ఫాబ్రిక్ కవరింగ్‌తో వెల్డెడ్ స్టీల్ గొట్టాలతో నిర"&amp;"్మించబడింది. డిజైన్ మెరుగుదలలతో పైపర్ PA-18 పై ఆధారపడి ఉంటుంది. వీటిలో విస్తృత క్యాబిన్, స్లాట్డ్ ప్రముఖ అంచులు మరియు విస్తరించిన ఫ్లాప్‌లు ఉన్నాయి. [2] సూపర్ 18-180 FAA రకం 2009 లో ధృవీకరించబడింది. [3] సూపర్ 18 llcgeneral లక్షణాల పనితీరు నుండి డేటా")</f>
        <v>సూపర్ 18 మోడల్ S18-180 పైపర్ PA-18 సూపర్ కబ్ నుండి ఉద్భవించిన FAA రకం సర్టిఫికేట్ లైట్ విమానం. [1] సూపర్ 18-180 సాంప్రదాయిక ల్యాండింగ్ గేర్‌తో కూడిన స్ట్రట్-బ్రేస్డ్, హై-వింగ్ మోనోప్లేన్. ఫ్యూజ్‌లేజ్ విమాన ఫాబ్రిక్ కవరింగ్‌తో వెల్డెడ్ స్టీల్ గొట్టాలతో నిర్మించబడింది. డిజైన్ మెరుగుదలలతో పైపర్ PA-18 పై ఆధారపడి ఉంటుంది. వీటిలో విస్తృత క్యాబిన్, స్లాట్డ్ ప్రముఖ అంచులు మరియు విస్తరించిన ఫ్లాప్‌లు ఉన్నాయి. [2] సూపర్ 18-180 FAA రకం 2009 లో ధృవీకరించబడింది. [3] సూపర్ 18 llcgeneral లక్షణాల పనితీరు నుండి డేటా</v>
      </c>
      <c r="E195" s="1" t="s">
        <v>2238</v>
      </c>
      <c r="F195" s="1" t="str">
        <f>IFERROR(__xludf.DUMMYFUNCTION("GOOGLETRANSLATE(E:E, ""en"", ""te"")"),"క్రీడా విమానం")</f>
        <v>క్రీడా విమానం</v>
      </c>
      <c r="G195" s="1" t="s">
        <v>3556</v>
      </c>
      <c r="H195" s="1" t="str">
        <f>IFERROR(__xludf.DUMMYFUNCTION("GOOGLETRANSLATE(G:G, ""en"", ""te"")"),"సూపర్ 18")</f>
        <v>సూపర్ 18</v>
      </c>
      <c r="I195" s="1" t="s">
        <v>3557</v>
      </c>
      <c r="J195" s="1" t="s">
        <v>3558</v>
      </c>
      <c r="K195" s="1" t="str">
        <f>IFERROR(__xludf.DUMMYFUNCTION("GOOGLETRANSLATE(J:J, ""en"", ""te"")"),"మార్క్ ఎరిక్సన్")</f>
        <v>మార్క్ ఎరిక్సన్</v>
      </c>
      <c r="P195" s="1" t="s">
        <v>1004</v>
      </c>
      <c r="Q195" s="1">
        <v>1.0</v>
      </c>
      <c r="V195" s="1" t="s">
        <v>1280</v>
      </c>
      <c r="W195" s="1" t="s">
        <v>2933</v>
      </c>
      <c r="X195" s="1" t="s">
        <v>3559</v>
      </c>
      <c r="Z195" s="1" t="s">
        <v>3560</v>
      </c>
      <c r="AB195" s="1" t="s">
        <v>3561</v>
      </c>
      <c r="AF195" s="1" t="s">
        <v>3562</v>
      </c>
      <c r="AG195" s="1" t="s">
        <v>3563</v>
      </c>
      <c r="AL195" s="1" t="s">
        <v>3564</v>
      </c>
      <c r="AN195" s="1" t="s">
        <v>397</v>
      </c>
      <c r="AY195" s="1">
        <v>1.0</v>
      </c>
      <c r="BS195" s="1" t="s">
        <v>3565</v>
      </c>
      <c r="BT195" s="2" t="s">
        <v>767</v>
      </c>
      <c r="BZ195" s="1" t="s">
        <v>3566</v>
      </c>
      <c r="CF195" s="1" t="s">
        <v>3567</v>
      </c>
    </row>
    <row r="196">
      <c r="A196" s="1" t="s">
        <v>3448</v>
      </c>
      <c r="B196" s="1" t="str">
        <f>IFERROR(__xludf.DUMMYFUNCTION("GOOGLETRANSLATE(A:A, ""en"", ""te"")"),"ప్లేబాయ్‌ను ఉంచారు")</f>
        <v>ప్లేబాయ్‌ను ఉంచారు</v>
      </c>
      <c r="C196" s="1" t="s">
        <v>3568</v>
      </c>
      <c r="D196" s="1" t="str">
        <f>IFERROR(__xludf.DUMMYFUNCTION("GOOGLETRANSLATE(C:C, ""en"", ""te"")"),"SA-3A ప్లేబాయ్ (స్టిట్స్ SA-3A ప్లేబాయ్ అని కూడా పిలుస్తారు) ఒకే సీటు, స్ట్రట్-బ్రెస్డ్ లో-వింగ్ మోనోప్లేన్, దీనిని ra త్సాహిక నిర్మాణం కోసం రే స్టిట్స్ రూపొందించారు. ఈ విమానం రూపొందించబడింది మరియు 1952 లో మూడు నెలల కాలంలో ప్రోటోటైప్ పూర్తయింది. విమాన హోమ"&amp;"్‌క్రాఫ్ట్ హోమ్‌బిల్డింగ్‌లో యుద్ధానంతర విజృంభణలో ఈ డిజైన్ అత్యంత ప్రభావవంతమైనదిగా మారింది. [1] [2] [3] ప్రక్క ప్రక్క రెండు సీట్ల సంస్కరణను SA-3B అంటారు. [4] ప్లేబాయ్ స్టిట్స్ చేత సృష్టించబడిన పదిహేను వేర్వేరు విమాన డిజైన్లలో మూడవది, అతను 1960 లలో ప్రణాళి"&amp;"కల ప్రణాళికల నుండి పాలిఫైబర్ విమాన కవరింగ్స్ మరియు సంబంధిత పెయింట్ సూత్రాలను అభివృద్ధి చేయడం వరకు వలస వచ్చారు. పాక్షిక వస్తు సామగ్రి నుండి. నిర్మాణం వెల్డెడ్ స్టీల్ నుండి తయారైన ఫ్యూజ్‌లేజ్‌తో మరియు కలప నుండి నిర్మించిన రెక్కలతో కలుపుతారు. విమానం ఫాబ్రిక్"&amp;" కప్పబడి ఉంటుంది మరియు స్లైడింగ్ పందిరిని కలిగి ఉంటుంది. తక్కువ రెక్కలు స్ట్రట్-బ్రేస్డ్ కావడంలో విమానం అసాధారణమైనది. [1] ఇంజిన్ పరిధి 85 నుండి 160 హెచ్‌పి (63 నుండి 119 కిలోవాట్) 85 హెచ్‌పి (63 కిలోవాట్) కాంటినెంటల్ సి 85 తో ఎక్కువగా ఉపయోగించబడుతుంది. [1"&amp;"] రిచర్డ్ వంగ్‌రన్‌స్వెన్ రూపొందించిన వాన్ యొక్క విమానంలో మొదటిది, వాన్ యొక్క విమానం RV-1 సవరించిన ప్లేబాయ్ మరియు నేరుగా వాన్ యొక్క విమానం RV-3 మరియు అత్యంత విజయవంతమైన RV లైన్ విమానాలకు దారితీసింది. 1955 లో విక్రయించిన తరువాత, ప్రోటోటైప్ ప్లేబాయ్ ప్రయోగాత"&amp;"్మక విమాన సంఘానికి విరాళంగా ఇవ్వడానికి ముందు అనేక మంది యజమానుల చేతుల గుండా వెళ్ళింది. రే స్టిట్స్ చాప్టర్ 1 యొక్క మొదటి సభ్యుడు. ఆ విమానం ఇప్పుడు విస్కాన్సిన్‌లోని ఓష్కోష్‌లోని EAA ఎయిర్‌వెంచర్ మ్యూజియంలో ఉంది. [3] కెనడా యొక్క మొట్టమొదటి లైసెన్స్ పొందిన t"&amp;"e త్సాహిక-నిర్మిత విమానం కీత్ ఎస్. హాప్కిన్సన్ నిర్మించిన అత్యంత మార్పు చెందిన ప్లేబాయ్. హాప్కిన్సన్ ప్రాథమిక ప్లేబాయ్ డిజైన్‌ను ఉపయోగించాడు మరియు పైపర్ జె -3 కౌలింగ్, సెస్నా 170 ప్రొపెల్లర్ స్పిన్నర్, డి హవిలాండ్ టైగర్ చిమ్మట వింగ్ స్ట్రట్స్, సెస్నా 140 "&amp;"సాంప్రదాయ ల్యాండింగ్ గేర్ మరియు స్టిన్సన్ 108 వీల్ ప్యాంటులను కలిగి ఉన్నాడు. [2] మార్చి 2010 లో యుఎస్‌లో 41 ప్లేబాయ్‌లు, కెనడాలో ఆరు మరియు UK లో రెండు రిజిస్టర్ చేయబడ్డాయి. [5] [6] [7] ప్లేన్ &amp; పైలట్, [1] కెనడా ఏవియేషన్ మ్యూజియం [2] &amp; ఎయిర్‌వెంచర్ మ్యూజియ"&amp;"ం [9] సాధారణ లక్షణాల పనితీరు సంబంధిత అభివృద్ధి")</f>
        <v>SA-3A ప్లేబాయ్ (స్టిట్స్ SA-3A ప్లేబాయ్ అని కూడా పిలుస్తారు) ఒకే సీటు, స్ట్రట్-బ్రెస్డ్ లో-వింగ్ మోనోప్లేన్, దీనిని ra త్సాహిక నిర్మాణం కోసం రే స్టిట్స్ రూపొందించారు. ఈ విమానం రూపొందించబడింది మరియు 1952 లో మూడు నెలల కాలంలో ప్రోటోటైప్ పూర్తయింది. విమాన హోమ్‌క్రాఫ్ట్ హోమ్‌బిల్డింగ్‌లో యుద్ధానంతర విజృంభణలో ఈ డిజైన్ అత్యంత ప్రభావవంతమైనదిగా మారింది. [1] [2] [3] ప్రక్క ప్రక్క రెండు సీట్ల సంస్కరణను SA-3B అంటారు. [4] ప్లేబాయ్ స్టిట్స్ చేత సృష్టించబడిన పదిహేను వేర్వేరు విమాన డిజైన్లలో మూడవది, అతను 1960 లలో ప్రణాళికల ప్రణాళికల నుండి పాలిఫైబర్ విమాన కవరింగ్స్ మరియు సంబంధిత పెయింట్ సూత్రాలను అభివృద్ధి చేయడం వరకు వలస వచ్చారు. పాక్షిక వస్తు సామగ్రి నుండి. నిర్మాణం వెల్డెడ్ స్టీల్ నుండి తయారైన ఫ్యూజ్‌లేజ్‌తో మరియు కలప నుండి నిర్మించిన రెక్కలతో కలుపుతారు. విమానం ఫాబ్రిక్ కప్పబడి ఉంటుంది మరియు స్లైడింగ్ పందిరిని కలిగి ఉంటుంది. తక్కువ రెక్కలు స్ట్రట్-బ్రేస్డ్ కావడంలో విమానం అసాధారణమైనది. [1] ఇంజిన్ పరిధి 85 నుండి 160 హెచ్‌పి (63 నుండి 119 కిలోవాట్) 85 హెచ్‌పి (63 కిలోవాట్) కాంటినెంటల్ సి 85 తో ఎక్కువగా ఉపయోగించబడుతుంది. [1] రిచర్డ్ వంగ్‌రన్‌స్వెన్ రూపొందించిన వాన్ యొక్క విమానంలో మొదటిది, వాన్ యొక్క విమానం RV-1 సవరించిన ప్లేబాయ్ మరియు నేరుగా వాన్ యొక్క విమానం RV-3 మరియు అత్యంత విజయవంతమైన RV లైన్ విమానాలకు దారితీసింది. 1955 లో విక్రయించిన తరువాత, ప్రోటోటైప్ ప్లేబాయ్ ప్రయోగాత్మక విమాన సంఘానికి విరాళంగా ఇవ్వడానికి ముందు అనేక మంది యజమానుల చేతుల గుండా వెళ్ళింది. రే స్టిట్స్ చాప్టర్ 1 యొక్క మొదటి సభ్యుడు. ఆ విమానం ఇప్పుడు విస్కాన్సిన్‌లోని ఓష్కోష్‌లోని EAA ఎయిర్‌వెంచర్ మ్యూజియంలో ఉంది. [3] కెనడా యొక్క మొట్టమొదటి లైసెన్స్ పొందిన te త్సాహిక-నిర్మిత విమానం కీత్ ఎస్. హాప్కిన్సన్ నిర్మించిన అత్యంత మార్పు చెందిన ప్లేబాయ్. హాప్కిన్సన్ ప్రాథమిక ప్లేబాయ్ డిజైన్‌ను ఉపయోగించాడు మరియు పైపర్ జె -3 కౌలింగ్, సెస్నా 170 ప్రొపెల్లర్ స్పిన్నర్, డి హవిలాండ్ టైగర్ చిమ్మట వింగ్ స్ట్రట్స్, సెస్నా 140 సాంప్రదాయ ల్యాండింగ్ గేర్ మరియు స్టిన్సన్ 108 వీల్ ప్యాంటులను కలిగి ఉన్నాడు. [2] మార్చి 2010 లో యుఎస్‌లో 41 ప్లేబాయ్‌లు, కెనడాలో ఆరు మరియు UK లో రెండు రిజిస్టర్ చేయబడ్డాయి. [5] [6] [7] ప్లేన్ &amp; పైలట్, [1] కెనడా ఏవియేషన్ మ్యూజియం [2] &amp; ఎయిర్‌వెంచర్ మ్యూజియం [9] సాధారణ లక్షణాల పనితీరు సంబంధిత అభివృద్ధి</v>
      </c>
      <c r="E196" s="1" t="s">
        <v>1460</v>
      </c>
      <c r="F196" s="1" t="str">
        <f>IFERROR(__xludf.DUMMYFUNCTION("GOOGLETRANSLATE(E:E, ""en"", ""te"")"),"Te త్సాహిక నిర్మించిన విమానం")</f>
        <v>Te త్సాహిక నిర్మించిన విమానం</v>
      </c>
      <c r="J196" s="1" t="s">
        <v>3519</v>
      </c>
      <c r="K196" s="1" t="str">
        <f>IFERROR(__xludf.DUMMYFUNCTION("GOOGLETRANSLATE(J:J, ""en"", ""te"")"),"రే స్టిట్స్")</f>
        <v>రే స్టిట్స్</v>
      </c>
      <c r="L196" s="1" t="s">
        <v>3520</v>
      </c>
      <c r="M196" s="1">
        <v>1952.0</v>
      </c>
      <c r="N196" s="1">
        <v>1952.0</v>
      </c>
      <c r="P196" s="1" t="s">
        <v>1004</v>
      </c>
      <c r="Q196" s="1" t="s">
        <v>217</v>
      </c>
      <c r="R196" s="1" t="s">
        <v>3569</v>
      </c>
      <c r="S196" s="1" t="s">
        <v>550</v>
      </c>
      <c r="T196" s="1" t="s">
        <v>3570</v>
      </c>
      <c r="U196" s="1" t="s">
        <v>3571</v>
      </c>
      <c r="V196" s="1" t="s">
        <v>1834</v>
      </c>
      <c r="W196" s="1" t="s">
        <v>3572</v>
      </c>
      <c r="X196" s="1" t="s">
        <v>3573</v>
      </c>
      <c r="Y196" s="1" t="s">
        <v>660</v>
      </c>
      <c r="Z196" s="1" t="s">
        <v>3574</v>
      </c>
      <c r="AA196" s="1" t="s">
        <v>3575</v>
      </c>
      <c r="AB196" s="1" t="s">
        <v>3576</v>
      </c>
      <c r="AL196" s="1" t="s">
        <v>3577</v>
      </c>
      <c r="AN196" s="1" t="s">
        <v>397</v>
      </c>
      <c r="AS196" s="1" t="s">
        <v>1534</v>
      </c>
      <c r="BB196" s="1" t="s">
        <v>3578</v>
      </c>
      <c r="BS196" s="1" t="s">
        <v>1475</v>
      </c>
      <c r="BT196" s="2" t="s">
        <v>767</v>
      </c>
      <c r="BZ196" s="1" t="s">
        <v>3579</v>
      </c>
    </row>
    <row r="197">
      <c r="A197" s="1" t="s">
        <v>3580</v>
      </c>
      <c r="B197" s="1" t="str">
        <f>IFERROR(__xludf.DUMMYFUNCTION("GOOGLETRANSLATE(A:A, ""en"", ""te"")"),"స్టిట్స్-బెస్లర్ ఎగ్జిక్యూటివ్")</f>
        <v>స్టిట్స్-బెస్లర్ ఎగ్జిక్యూటివ్</v>
      </c>
      <c r="C197" s="1" t="s">
        <v>3581</v>
      </c>
      <c r="D197" s="1" t="str">
        <f>IFERROR(__xludf.DUMMYFUNCTION("GOOGLETRANSLATE(C:C, ""en"", ""te"")"),"స్టిట్స్-బెస్లర్ ఎగ్జిక్యూటివ్ అనేది రే స్టిట్స్ రూపొందించిన మూడు ప్రదేశాల హోమ్‌బ్యూట్ విమానం, SA-4A ఎగ్జిక్యూటివ్. [1] బెస్లర్ కార్పొరేషన్ యొక్క విలియం బెస్లెర్ కు రేట్ స్టిట్ చేసినప్పుడు ఈ ప్రాజెక్ట్ ప్రారంభించబడింది, మూడు-స్థానంలో ఉన్న హోమ్‌బిల్ట్ విమా"&amp;"నాలను మడత రెక్కలతో రూపొందించడానికి. [2] బెస్లర్ ఒక ప్రారంభ విమానయాన ప్రయోగాత్మకం, అతను 1933 లో ట్రావెల్ ఎయిర్ 2000 లో తన సొంత డిజైన్ యొక్క ఆవిరి ఇంజిన్‌ను అమర్చాడు. ఎగ్జిక్యూటివ్ రెట్లు వెనుక మరియు పైకి రెక్కలు. ఇంధన ట్యాంకులు మడత లేని రెక్కల మూలాలలో పొంద"&amp;"ుపరచబడ్డాయి. ఫ్యూజ్‌లేజ్ ఫాబ్రిక్ కవరింగ్‌తో వెల్డింగ్ స్టీల్ ట్యూబ్. ఐలెరాన్లు చిట్కాల కంటే రెక్క మధ్యలో అమర్చబడి ఉంటాయి. ఏకైక ఎగ్జిక్యూటివ్, (రిజిస్ట్రేషన్ నం. N36K), బెస్లర్-రూపొందించిన ఇంజిన్ల కోసం పరీక్షా మంచంగా ఉపయోగించబడింది; 150 హెచ్‌పి (112 కిలోవ"&amp;"ాట్) ఆవిరి ఇంజిన్ మరియు రెండు చక్రం, నాలుగు సిలిండర్ వీ 100 హెచ్‌పి (75 కిలోవాట్) వద్ద రేట్ చేయబడింది. [3] జేన్ యొక్క అన్ని ప్రపంచ విమానాల నుండి డేటా 1955–56 [4] సాధారణ లక్షణాల పనితీరు సంబంధిత అభివృద్ధి")</f>
        <v>స్టిట్స్-బెస్లర్ ఎగ్జిక్యూటివ్ అనేది రే స్టిట్స్ రూపొందించిన మూడు ప్రదేశాల హోమ్‌బ్యూట్ విమానం, SA-4A ఎగ్జిక్యూటివ్. [1] బెస్లర్ కార్పొరేషన్ యొక్క విలియం బెస్లెర్ కు రేట్ స్టిట్ చేసినప్పుడు ఈ ప్రాజెక్ట్ ప్రారంభించబడింది, మూడు-స్థానంలో ఉన్న హోమ్‌బిల్ట్ విమానాలను మడత రెక్కలతో రూపొందించడానికి. [2] బెస్లర్ ఒక ప్రారంభ విమానయాన ప్రయోగాత్మకం, అతను 1933 లో ట్రావెల్ ఎయిర్ 2000 లో తన సొంత డిజైన్ యొక్క ఆవిరి ఇంజిన్‌ను అమర్చాడు. ఎగ్జిక్యూటివ్ రెట్లు వెనుక మరియు పైకి రెక్కలు. ఇంధన ట్యాంకులు మడత లేని రెక్కల మూలాలలో పొందుపరచబడ్డాయి. ఫ్యూజ్‌లేజ్ ఫాబ్రిక్ కవరింగ్‌తో వెల్డింగ్ స్టీల్ ట్యూబ్. ఐలెరాన్లు చిట్కాల కంటే రెక్క మధ్యలో అమర్చబడి ఉంటాయి. ఏకైక ఎగ్జిక్యూటివ్, (రిజిస్ట్రేషన్ నం. N36K), బెస్లర్-రూపొందించిన ఇంజిన్ల కోసం పరీక్షా మంచంగా ఉపయోగించబడింది; 150 హెచ్‌పి (112 కిలోవాట్) ఆవిరి ఇంజిన్ మరియు రెండు చక్రం, నాలుగు సిలిండర్ వీ 100 హెచ్‌పి (75 కిలోవాట్) వద్ద రేట్ చేయబడింది. [3] జేన్ యొక్క అన్ని ప్రపంచ విమానాల నుండి డేటా 1955–56 [4] సాధారణ లక్షణాల పనితీరు సంబంధిత అభివృద్ధి</v>
      </c>
      <c r="E197" s="1" t="s">
        <v>1951</v>
      </c>
      <c r="F197" s="1" t="str">
        <f>IFERROR(__xludf.DUMMYFUNCTION("GOOGLETRANSLATE(E:E, ""en"", ""te"")"),"హోమ్‌బిల్ట్ విమానం")</f>
        <v>హోమ్‌బిల్ట్ విమానం</v>
      </c>
      <c r="J197" s="1" t="s">
        <v>3519</v>
      </c>
      <c r="K197" s="1" t="str">
        <f>IFERROR(__xludf.DUMMYFUNCTION("GOOGLETRANSLATE(J:J, ""en"", ""te"")"),"రే స్టిట్స్")</f>
        <v>రే స్టిట్స్</v>
      </c>
      <c r="L197" s="1" t="s">
        <v>3520</v>
      </c>
      <c r="N197" s="1">
        <v>1955.0</v>
      </c>
      <c r="O197" s="1">
        <v>1.0</v>
      </c>
      <c r="Q197" s="1" t="s">
        <v>724</v>
      </c>
      <c r="R197" s="1" t="s">
        <v>3582</v>
      </c>
      <c r="S197" s="1" t="s">
        <v>2758</v>
      </c>
      <c r="T197" s="1" t="s">
        <v>3583</v>
      </c>
      <c r="U197" s="1" t="s">
        <v>2433</v>
      </c>
      <c r="V197" s="1" t="s">
        <v>3584</v>
      </c>
      <c r="W197" s="1" t="s">
        <v>2098</v>
      </c>
      <c r="X197" s="1" t="s">
        <v>3585</v>
      </c>
      <c r="Y197" s="1" t="s">
        <v>3045</v>
      </c>
      <c r="AB197" s="1" t="s">
        <v>3586</v>
      </c>
      <c r="AF197" s="1" t="s">
        <v>3448</v>
      </c>
      <c r="AG197" s="1" t="s">
        <v>3449</v>
      </c>
      <c r="AL197" s="1" t="s">
        <v>2530</v>
      </c>
      <c r="AN197" s="1" t="s">
        <v>397</v>
      </c>
      <c r="AS197" s="1" t="s">
        <v>1285</v>
      </c>
      <c r="AY197" s="1" t="s">
        <v>3374</v>
      </c>
      <c r="BB197" s="1" t="s">
        <v>3587</v>
      </c>
      <c r="BS197" s="1" t="s">
        <v>1960</v>
      </c>
      <c r="BT197" s="2" t="s">
        <v>767</v>
      </c>
      <c r="CF197" s="1" t="s">
        <v>3450</v>
      </c>
      <c r="CT197" s="1" t="s">
        <v>3588</v>
      </c>
    </row>
    <row r="198">
      <c r="A198" s="1" t="s">
        <v>3589</v>
      </c>
      <c r="B198" s="1" t="str">
        <f>IFERROR(__xludf.DUMMYFUNCTION("GOOGLETRANSLATE(A:A, ""en"", ""te"")"),"స్ట్రాల్పెస్ ఏరో ST-11")</f>
        <v>స్ట్రాల్పెస్ ఏరో ST-11</v>
      </c>
      <c r="C198" s="1" t="s">
        <v>3590</v>
      </c>
      <c r="D198" s="1" t="str">
        <f>IFERROR(__xludf.DUMMYFUNCTION("GOOGLETRANSLATE(C:C, ""en"", ""te"")"),"స్ట్రాల్పెస్ అరో సెయింట్ -11 అనేది ఫ్రెంచ్ సింగిల్-సీట్ క్లబ్-క్లాస్ సెయిల్ ప్లేన్, ఇది క్రిస్టియన్ బ్రోండెల్ చేత రూపొందించబడింది మరియు చాల్స్-లెస్-ఇయాక్స్ యొక్క స్ట్రాల్పెస్ అరో చేత నిర్మించబడింది. [1] ST-111 ఒక కాంటిలివర్ మిడ్-వింగ్ మోనోప్లేన్, ఇది ఒక క"&amp;"్రూసిఫార్మ్ తోకతో ఉంటుంది మరియు ప్రోటోటైప్ మొదట 29 ఆగస్టు 1982 న ఎగిరింది. ల్యాండింగ్ గేర్ ఒక స్థిర సెమీ-రిసెస్డ్ మోనోహీల్ గేర్ మరియు టెయిల్‌స్కిడ్, పరివేష్టిత సింగిల్-సీట్ కాక్‌పిట్ ఒకటి- ముక్క పందిరి. [1] శక్తితో కూడిన మోటారు-గ్లైడర్ వెర్షన్. [2] జేన్ య"&amp;"ొక్క అన్ని ప్రపంచ విమానాల నుండి డేటా 1989-90 [1] సాధారణ లక్షణాల పనితీరు సంబంధిత జాబితాలు")</f>
        <v>స్ట్రాల్పెస్ అరో సెయింట్ -11 అనేది ఫ్రెంచ్ సింగిల్-సీట్ క్లబ్-క్లాస్ సెయిల్ ప్లేన్, ఇది క్రిస్టియన్ బ్రోండెల్ చేత రూపొందించబడింది మరియు చాల్స్-లెస్-ఇయాక్స్ యొక్క స్ట్రాల్పెస్ అరో చేత నిర్మించబడింది. [1] ST-111 ఒక కాంటిలివర్ మిడ్-వింగ్ మోనోప్లేన్, ఇది ఒక క్రూసిఫార్మ్ తోకతో ఉంటుంది మరియు ప్రోటోటైప్ మొదట 29 ఆగస్టు 1982 న ఎగిరింది. ల్యాండింగ్ గేర్ ఒక స్థిర సెమీ-రిసెస్డ్ మోనోహీల్ గేర్ మరియు టెయిల్‌స్కిడ్, పరివేష్టిత సింగిల్-సీట్ కాక్‌పిట్ ఒకటి- ముక్క పందిరి. [1] శక్తితో కూడిన మోటారు-గ్లైడర్ వెర్షన్. [2] జేన్ యొక్క అన్ని ప్రపంచ విమానాల నుండి డేటా 1989-90 [1] సాధారణ లక్షణాల పనితీరు సంబంధిత జాబితాలు</v>
      </c>
      <c r="E198" s="1" t="s">
        <v>3591</v>
      </c>
      <c r="F198" s="1" t="str">
        <f>IFERROR(__xludf.DUMMYFUNCTION("GOOGLETRANSLATE(E:E, ""en"", ""te"")"),"సింగిల్-సీట్ క్లబ్-క్లాస్ సెయిల్ ప్లేన్")</f>
        <v>సింగిల్-సీట్ క్లబ్-క్లాస్ సెయిల్ ప్లేన్</v>
      </c>
      <c r="G198" s="1" t="s">
        <v>3592</v>
      </c>
      <c r="H198" s="1" t="str">
        <f>IFERROR(__xludf.DUMMYFUNCTION("GOOGLETRANSLATE(G:G, ""en"", ""te"")"),"స్ట్రాల్పెస్ అరో సార్ల్")</f>
        <v>స్ట్రాల్పెస్ అరో సార్ల్</v>
      </c>
      <c r="I198" s="1" t="s">
        <v>3593</v>
      </c>
      <c r="J198" s="1" t="s">
        <v>3594</v>
      </c>
      <c r="K198" s="1" t="str">
        <f>IFERROR(__xludf.DUMMYFUNCTION("GOOGLETRANSLATE(J:J, ""en"", ""te"")"),"క్రిస్టియన్ బ్రోండెల్")</f>
        <v>క్రిస్టియన్ బ్రోండెల్</v>
      </c>
      <c r="M198" s="4">
        <v>30192.0</v>
      </c>
      <c r="Q198" s="1">
        <v>1.0</v>
      </c>
      <c r="R198" s="1" t="s">
        <v>3595</v>
      </c>
      <c r="S198" s="1" t="s">
        <v>3596</v>
      </c>
      <c r="T198" s="1" t="s">
        <v>3597</v>
      </c>
      <c r="U198" s="1" t="s">
        <v>3598</v>
      </c>
      <c r="V198" s="1" t="s">
        <v>3599</v>
      </c>
      <c r="W198" s="1" t="s">
        <v>2229</v>
      </c>
      <c r="Y198" s="1" t="s">
        <v>3600</v>
      </c>
      <c r="AN198" s="1" t="s">
        <v>268</v>
      </c>
      <c r="AZ198" s="1">
        <v>20.6</v>
      </c>
      <c r="CB198" s="1" t="s">
        <v>2820</v>
      </c>
      <c r="CF198" s="1" t="s">
        <v>3601</v>
      </c>
      <c r="CZ198" s="1" t="s">
        <v>3602</v>
      </c>
      <c r="DG198" s="1">
        <v>35.0</v>
      </c>
    </row>
    <row r="199">
      <c r="A199" s="1" t="s">
        <v>3603</v>
      </c>
      <c r="B199" s="1" t="str">
        <f>IFERROR(__xludf.DUMMYFUNCTION("GOOGLETRANSLATE(A:A, ""en"", ""te"")"),"స్ట్రిప్లిన్ లోన్ రేంజర్")</f>
        <v>స్ట్రిప్లిన్ లోన్ రేంజర్</v>
      </c>
      <c r="C199" s="1" t="s">
        <v>3604</v>
      </c>
      <c r="D199" s="1" t="str">
        <f>IFERROR(__xludf.DUMMYFUNCTION("GOOGLETRANSLATE(C:C, ""en"", ""te"")"),"స్ట్రిప్లిన్ లోన్ రేంజర్ అనేది అమెరికన్ అల్ట్రాలైట్ విమానాల కుటుంబం, దీనిని కెన్ స్ట్రిప్లిన్ రూపొందించారు. ఈ విమానం te త్సాహిక నిర్మాణానికి కిట్‌గా సరఫరా చేయబడింది. [1] [2] వర్గం యొక్క గరిష్ట ఖాళీ బరువు 254 పౌండ్లు (115 కిలోలు) తో సహా యుఎస్ ఫార్ 103 అల్ట"&amp;"్రాలైట్ వెహికల్స్ నిబంధనలకు అనుగుణంగా ఈ విమానం రూపొందించబడింది. ఈ విమానం ప్రామాణిక ఖాళీ బరువు 245 పౌండ్లు (111 కిలోలు). ఇది హై-వింగ్, సింగిల్-సీట్, ఓపెన్ కాక్‌పిట్, ట్రైసైకిల్ ల్యాండింగ్ గేర్ మరియు ట్రాక్టర్ కాన్ఫిగరేషన్‌లో ఒకే ఇంజిన్‌ను కలిగి ఉంది. [1] మ"&amp;"ునుపటి స్ట్రిప్లిన్ F.L.A.C. లో కనిపించే పిచ్ స్థిరత్వ సమస్యలను అధిగమించడానికి లోన్ రేంజర్ రూపొందించబడింది. ఫ్లయింగ్ వింగ్. సాంప్రదాయిక ఎలివేటర్లు మరియు నియంత్రణ కోసం చుక్కానితో సహా సాంప్రదాయిక తోక యూనిట్ చేరికతో స్థిరత్వం పెరిగింది. వారు ఇకపై అవసరం లేనంద"&amp;"ున F.L.A.C. యొక్క వింగ్ చిట్కా రడ్డర్లు తొలగించబడ్డాయి. ల్యాండింగ్ గేర్ ట్రైసైకిల్ కాన్ఫిగరేషన్ మరియు స్టీరబుల్ నోస్‌వీల్‌ను కలిగి ఉంటుంది. ఇంజిన్ రెక్క పైన అమర్చబడి ఉంటుంది, పైన మరియు విండ్‌షీల్డ్ ముందు ప్రొపెల్లర్‌తో ఉంటుంది. ఈ డిజైన్ ఒకటి మరియు రెండు స"&amp;"ీట్లను కలిగి ఉన్న వేరియంట్ల కుటుంబానికి దారితీసింది, అలాగే స్ట్రట్-బ్రేస్డ్ మరియు కాంటిలివర్ రెక్కలు. [1] క్లిచ్ నుండి డేటా [1] సాధారణ లక్షణాల పనితీరు")</f>
        <v>స్ట్రిప్లిన్ లోన్ రేంజర్ అనేది అమెరికన్ అల్ట్రాలైట్ విమానాల కుటుంబం, దీనిని కెన్ స్ట్రిప్లిన్ రూపొందించారు. ఈ విమానం te త్సాహిక నిర్మాణానికి కిట్‌గా సరఫరా చేయబడింది. [1] [2] వర్గం యొక్క గరిష్ట ఖాళీ బరువు 254 పౌండ్లు (115 కిలోలు) తో సహా యుఎస్ ఫార్ 103 అల్ట్రాలైట్ వెహికల్స్ నిబంధనలకు అనుగుణంగా ఈ విమానం రూపొందించబడింది. ఈ విమానం ప్రామాణిక ఖాళీ బరువు 245 పౌండ్లు (111 కిలోలు). ఇది హై-వింగ్, సింగిల్-సీట్, ఓపెన్ కాక్‌పిట్, ట్రైసైకిల్ ల్యాండింగ్ గేర్ మరియు ట్రాక్టర్ కాన్ఫిగరేషన్‌లో ఒకే ఇంజిన్‌ను కలిగి ఉంది. [1] మునుపటి స్ట్రిప్లిన్ F.L.A.C. లో కనిపించే పిచ్ స్థిరత్వ సమస్యలను అధిగమించడానికి లోన్ రేంజర్ రూపొందించబడింది. ఫ్లయింగ్ వింగ్. సాంప్రదాయిక ఎలివేటర్లు మరియు నియంత్రణ కోసం చుక్కానితో సహా సాంప్రదాయిక తోక యూనిట్ చేరికతో స్థిరత్వం పెరిగింది. వారు ఇకపై అవసరం లేనందున F.L.A.C. యొక్క వింగ్ చిట్కా రడ్డర్లు తొలగించబడ్డాయి. ల్యాండింగ్ గేర్ ట్రైసైకిల్ కాన్ఫిగరేషన్ మరియు స్టీరబుల్ నోస్‌వీల్‌ను కలిగి ఉంటుంది. ఇంజిన్ రెక్క పైన అమర్చబడి ఉంటుంది, పైన మరియు విండ్‌షీల్డ్ ముందు ప్రొపెల్లర్‌తో ఉంటుంది. ఈ డిజైన్ ఒకటి మరియు రెండు సీట్లను కలిగి ఉన్న వేరియంట్ల కుటుంబానికి దారితీసింది, అలాగే స్ట్రట్-బ్రేస్డ్ మరియు కాంటిలివర్ రెక్కలు. [1] క్లిచ్ నుండి డేటా [1] సాధారణ లక్షణాల పనితీరు</v>
      </c>
      <c r="E199" s="1" t="s">
        <v>1993</v>
      </c>
      <c r="F199" s="1" t="str">
        <f>IFERROR(__xludf.DUMMYFUNCTION("GOOGLETRANSLATE(E:E, ""en"", ""te"")"),"అల్ట్రాలైట్ విమానం")</f>
        <v>అల్ట్రాలైట్ విమానం</v>
      </c>
      <c r="J199" s="1" t="s">
        <v>3605</v>
      </c>
      <c r="K199" s="1" t="str">
        <f>IFERROR(__xludf.DUMMYFUNCTION("GOOGLETRANSLATE(J:J, ""en"", ""te"")"),"కెన్ స్ట్రిప్లిన్")</f>
        <v>కెన్ స్ట్రిప్లిన్</v>
      </c>
      <c r="P199" s="1" t="s">
        <v>1004</v>
      </c>
      <c r="Q199" s="1" t="s">
        <v>217</v>
      </c>
      <c r="S199" s="1" t="s">
        <v>1690</v>
      </c>
      <c r="U199" s="1" t="s">
        <v>2433</v>
      </c>
      <c r="V199" s="1" t="s">
        <v>3606</v>
      </c>
      <c r="W199" s="1" t="s">
        <v>3607</v>
      </c>
      <c r="X199" s="1" t="s">
        <v>3608</v>
      </c>
      <c r="Y199" s="1" t="s">
        <v>1874</v>
      </c>
      <c r="AC199" s="1" t="s">
        <v>3609</v>
      </c>
      <c r="AF199" s="1" t="s">
        <v>3610</v>
      </c>
      <c r="AG199" s="1" t="s">
        <v>3611</v>
      </c>
      <c r="AL199" s="1" t="s">
        <v>3612</v>
      </c>
      <c r="AN199" s="1" t="s">
        <v>397</v>
      </c>
      <c r="BB199" s="1" t="s">
        <v>3015</v>
      </c>
      <c r="BF199" s="1" t="s">
        <v>3613</v>
      </c>
      <c r="BS199" s="1" t="s">
        <v>2012</v>
      </c>
      <c r="BT199" s="2" t="s">
        <v>767</v>
      </c>
      <c r="CB199" s="1" t="s">
        <v>3091</v>
      </c>
      <c r="CF199" s="1" t="s">
        <v>3614</v>
      </c>
    </row>
    <row r="200">
      <c r="A200" s="1" t="s">
        <v>3615</v>
      </c>
      <c r="B200" s="1" t="str">
        <f>IFERROR(__xludf.DUMMYFUNCTION("GOOGLETRANSLATE(A:A, ""en"", ""te"")"),"స్ట్రోజ్నిక్ ఎస్ -2")</f>
        <v>స్ట్రోజ్నిక్ ఎస్ -2</v>
      </c>
      <c r="C200" s="1" t="s">
        <v>3616</v>
      </c>
      <c r="D200" s="1" t="str">
        <f>IFERROR(__xludf.DUMMYFUNCTION("GOOGLETRANSLATE(C:C, ""en"", ""te"")"),"స్ట్రోజ్నిక్ ఎస్ -2 ఒక అమెరికన్ హై-వింగ్, సింగిల్-సీట్ మోటార్ గ్లైడర్, దీనిని అలెస్ స్ట్రోజ్నిక్ రూపొందించారు మరియు నిర్మించారు. [1] [2] [3] స్ట్రోజ్నిక్ 1980 లో తన ఎస్ -2 డిజైన్‌ను పూర్తి చేసి ప్రయాణించారు. [1] [2] ఎస్ -2 మిశ్రమ నిర్మాణంలో ఉంది. 49.2 అడు"&amp;"గుల (15 మీ) స్పాన్ రెక్కలు కార్బన్ ఫైబర్ మరియు అల్యూమినియం స్పార్స్ చుట్టూ నిర్మించిన ఫైబర్గ్లాస్ స్కిన్స్ కలిగి ఉంటాయి. రెక్కలు వోర్ట్‌మన్ ఎఫ్ఎక్స్ 67-170/17 ఎయిర్‌ఫాయిల్‌ను ఉపయోగిస్తాయి మరియు గ్లైడ్‌పాత్ నియంత్రణ కోసం ఫ్లాప్‌లను కలిగి ఉంటాయి. రెక్కలు స్"&amp;"థిరమైన తీగ రూపకల్పన, దెబ్బతిన్న రెక్క చిట్కాలతో. ఫ్యూజ్‌లేజ్ అనేది పాడ్-అండ్-బూమ్ డిజైన్, ఇది కలపతో తయారు చేసిన కాక్‌పిట్ ప్రాంతం, ఫైబర్‌గ్లాస్‌తో కప్పబడి మరియు అల్యూమినియం నుండి తయారైన తోక బూమ్. తోక ఉపరితలాలు కార్బన్ ఫైబర్ నిర్మాణంతో ఉంటాయి, వీటిని ఫైబర్"&amp;"గ్లాస్‌తో కప్పబడి ఉంటుంది. పవర్‌ప్లాంట్ 28 హెచ్‌పి (21 కిలోవాట్) యొక్క కోహ్లర్ కంపెనీ ఇంజిన్, ఇది మడత రెండు-బ్లేడెడ్ ప్రొపెల్లర్‌ను నడుపుతుంది. ఇంజిన్ కాక్‌పిట్ వెనుక పషర్ కాన్ఫిగరేషన్‌లో అమర్చబడి ఉంటుంది, తోక బూమ్ ప్రొపెల్లర్ కింద నడుస్తుంది. ల్యాండింగ్ "&amp;"గేర్‌లో ఫ్యూజ్‌లేజ్ సెంటర్‌లైన్‌లో రెండు చిన్న చక్రాలు ఉంటాయి. [1] [2] [4] ఒకే బాహ్య కొలతలు కలిగిన రెండు-సీట్ల వెర్షన్ 1983 లో అభివృద్ధిలో ఉన్నట్లు తెలిసింది. [2] 22 సెట్ల ప్రణాళికలు 1983 నాటికి విక్రయించబడిందని స్ట్రోజ్నిక్ నివేదించారు. [2] స్ట్రోజ్నిక్ "&amp;"తన సిల్వర్ బ్యాడ్జ్ను ఎస్ -2 ఎగురుతూ సంపాదించాడు. ప్రోటోటైప్ ఎస్ -2 ఇకపై ఫెడరల్ ఏవియేషన్ అడ్మినిస్ట్రేషన్ రిజిస్ట్రీలో లేదు, కానీ కనీసం ఎనిమిది మంది నిర్మించబడ్డాయి మరియు జూలై 2011 లో ఆరు యుఎస్ రిజిస్టర్‌లో మూడు ఎస్ -2 లు మరియు మూడు ఎస్ -2 ఎస్‌ఎస్‌తో సహా "&amp;"యుఎస్ రిజిస్టర్‌లో ఉన్నాయి. [2] [3] సెయిల్ ప్లేన్ డైరెక్టరీ మరియు పెరిగే డేటా [1] [2] సాధారణ లక్షణాల పనితీరు")</f>
        <v>స్ట్రోజ్నిక్ ఎస్ -2 ఒక అమెరికన్ హై-వింగ్, సింగిల్-సీట్ మోటార్ గ్లైడర్, దీనిని అలెస్ స్ట్రోజ్నిక్ రూపొందించారు మరియు నిర్మించారు. [1] [2] [3] స్ట్రోజ్నిక్ 1980 లో తన ఎస్ -2 డిజైన్‌ను పూర్తి చేసి ప్రయాణించారు. [1] [2] ఎస్ -2 మిశ్రమ నిర్మాణంలో ఉంది. 49.2 అడుగుల (15 మీ) స్పాన్ రెక్కలు కార్బన్ ఫైబర్ మరియు అల్యూమినియం స్పార్స్ చుట్టూ నిర్మించిన ఫైబర్గ్లాస్ స్కిన్స్ కలిగి ఉంటాయి. రెక్కలు వోర్ట్‌మన్ ఎఫ్ఎక్స్ 67-170/17 ఎయిర్‌ఫాయిల్‌ను ఉపయోగిస్తాయి మరియు గ్లైడ్‌పాత్ నియంత్రణ కోసం ఫ్లాప్‌లను కలిగి ఉంటాయి. రెక్కలు స్థిరమైన తీగ రూపకల్పన, దెబ్బతిన్న రెక్క చిట్కాలతో. ఫ్యూజ్‌లేజ్ అనేది పాడ్-అండ్-బూమ్ డిజైన్, ఇది కలపతో తయారు చేసిన కాక్‌పిట్ ప్రాంతం, ఫైబర్‌గ్లాస్‌తో కప్పబడి మరియు అల్యూమినియం నుండి తయారైన తోక బూమ్. తోక ఉపరితలాలు కార్బన్ ఫైబర్ నిర్మాణంతో ఉంటాయి, వీటిని ఫైబర్గ్లాస్‌తో కప్పబడి ఉంటుంది. పవర్‌ప్లాంట్ 28 హెచ్‌పి (21 కిలోవాట్) యొక్క కోహ్లర్ కంపెనీ ఇంజిన్, ఇది మడత రెండు-బ్లేడెడ్ ప్రొపెల్లర్‌ను నడుపుతుంది. ఇంజిన్ కాక్‌పిట్ వెనుక పషర్ కాన్ఫిగరేషన్‌లో అమర్చబడి ఉంటుంది, తోక బూమ్ ప్రొపెల్లర్ కింద నడుస్తుంది. ల్యాండింగ్ గేర్‌లో ఫ్యూజ్‌లేజ్ సెంటర్‌లైన్‌లో రెండు చిన్న చక్రాలు ఉంటాయి. [1] [2] [4] ఒకే బాహ్య కొలతలు కలిగిన రెండు-సీట్ల వెర్షన్ 1983 లో అభివృద్ధిలో ఉన్నట్లు తెలిసింది. [2] 22 సెట్ల ప్రణాళికలు 1983 నాటికి విక్రయించబడిందని స్ట్రోజ్నిక్ నివేదించారు. [2] స్ట్రోజ్నిక్ తన సిల్వర్ బ్యాడ్జ్ను ఎస్ -2 ఎగురుతూ సంపాదించాడు. ప్రోటోటైప్ ఎస్ -2 ఇకపై ఫెడరల్ ఏవియేషన్ అడ్మినిస్ట్రేషన్ రిజిస్ట్రీలో లేదు, కానీ కనీసం ఎనిమిది మంది నిర్మించబడ్డాయి మరియు జూలై 2011 లో ఆరు యుఎస్ రిజిస్టర్‌లో మూడు ఎస్ -2 లు మరియు మూడు ఎస్ -2 ఎస్‌ఎస్‌తో సహా యుఎస్ రిజిస్టర్‌లో ఉన్నాయి. [2] [3] సెయిల్ ప్లేన్ డైరెక్టరీ మరియు పెరిగే డేటా [1] [2] సాధారణ లక్షణాల పనితీరు</v>
      </c>
      <c r="E200" s="1" t="s">
        <v>2849</v>
      </c>
      <c r="F200" s="1" t="str">
        <f>IFERROR(__xludf.DUMMYFUNCTION("GOOGLETRANSLATE(E:E, ""en"", ""te"")"),"మోటార్ గ్లైడర్")</f>
        <v>మోటార్ గ్లైడర్</v>
      </c>
      <c r="J200" s="1" t="s">
        <v>3617</v>
      </c>
      <c r="K200" s="1" t="str">
        <f>IFERROR(__xludf.DUMMYFUNCTION("GOOGLETRANSLATE(J:J, ""en"", ""te"")"),"అలెస్ స్ట్రోజ్నిక్")</f>
        <v>అలెస్ స్ట్రోజ్నిక్</v>
      </c>
      <c r="L200" s="1" t="s">
        <v>3618</v>
      </c>
      <c r="M200" s="1">
        <v>1980.0</v>
      </c>
      <c r="N200" s="1">
        <v>1980.0</v>
      </c>
      <c r="O200" s="1" t="s">
        <v>3619</v>
      </c>
      <c r="P200" s="1" t="s">
        <v>1004</v>
      </c>
      <c r="Q200" s="1" t="s">
        <v>217</v>
      </c>
      <c r="R200" s="1" t="s">
        <v>3620</v>
      </c>
      <c r="S200" s="1" t="s">
        <v>3621</v>
      </c>
      <c r="U200" s="1" t="s">
        <v>3622</v>
      </c>
      <c r="V200" s="1" t="s">
        <v>3623</v>
      </c>
      <c r="W200" s="1" t="s">
        <v>3624</v>
      </c>
      <c r="X200" s="1" t="s">
        <v>3625</v>
      </c>
      <c r="AC200" s="1" t="s">
        <v>3609</v>
      </c>
      <c r="AK200" s="1" t="s">
        <v>3626</v>
      </c>
      <c r="AL200" s="1" t="s">
        <v>1890</v>
      </c>
      <c r="AN200" s="1" t="s">
        <v>397</v>
      </c>
      <c r="AZ200" s="1">
        <v>19.0</v>
      </c>
      <c r="BA200" s="1" t="s">
        <v>3627</v>
      </c>
      <c r="BF200" s="1" t="s">
        <v>3628</v>
      </c>
      <c r="BS200" s="1" t="s">
        <v>2865</v>
      </c>
      <c r="BT200" s="2" t="s">
        <v>767</v>
      </c>
      <c r="CF200" s="1" t="s">
        <v>3629</v>
      </c>
      <c r="CH200" s="1" t="s">
        <v>3630</v>
      </c>
      <c r="CZ200" s="1" t="s">
        <v>3631</v>
      </c>
      <c r="DG200" s="1">
        <v>34.0</v>
      </c>
    </row>
    <row r="201">
      <c r="A201" s="1" t="s">
        <v>3632</v>
      </c>
      <c r="B201" s="1" t="str">
        <f>IFERROR(__xludf.DUMMYFUNCTION("GOOGLETRANSLATE(A:A, ""en"", ""te"")"),"సమ్మిట్ 103 మినీ బ్రీజ్")</f>
        <v>సమ్మిట్ 103 మినీ బ్రీజ్</v>
      </c>
      <c r="C201" s="1" t="s">
        <v>3633</v>
      </c>
      <c r="D201" s="1" t="str">
        <f>IFERROR(__xludf.DUMMYFUNCTION("GOOGLETRANSLATE(C:C, ""en"", ""te"")"),"సమ్మిట్ 103 మినీ బ్రీజ్ ఒక అమెరికన్ శక్తితో కూడిన పారాచూట్, ఇది మిచిగాన్ లోని యేల్ యొక్క సమ్మిట్ ఏరోస్పోర్ట్స్ చేత రూపొందించబడింది మరియు ఉత్పత్తి చేస్తుంది. [1] వర్గం యొక్క గరిష్ట ఖాళీ బరువు 254 పౌండ్లు (115 కిలోలు) తో సహా యుఎస్ ఫార్ 103 అల్ట్రాలైట్ వెహిక"&amp;"ల్స్ నిబంధనలకు అనుగుణంగా ఈ విమానం రూపొందించబడింది. మినీ బ్రీజ్ రోటాక్స్ 447 ఇంజిన్ మరియు 253 ఎల్బి (115 కిలోల) తో అమర్చినప్పుడు 240 ఎల్బి (109 కిలోల) ప్రామాణిక ఖాళీ బరువును కలిగి ఉంది. . 50 HP (37 kW) రోటాక్స్ 503 ఇంజిన్ ఫ్యాక్టరీ ఎంపిక. [1] [2] మినీ బ్రీ"&amp;"జ్ యొక్క ఎయిర్ఫ్రేమ్ టిగ్-వెల్డెడ్, పౌడర్ కోటెడ్ 4130 స్టీల్ గొట్టాల నుండి నిర్మించబడింది. ప్రామాణిక దీర్ఘచతురస్రాకార ముస్తాంగ్ ఎస్ -380 పందిరి 380 చదరపు అడుగుల (35 మీ 2) విస్తీర్ణంలో ఉంది మరియు స్థిరత్వాన్ని పెంచడానికి నాలుగు పాయింట్ల వద్ద జతచేయబడుతుంది."&amp;" ముస్తాంగ్ ఎస్ -380 550 ఎల్బి (249 కిలోల) స్థూల బరువును అనుమతిస్తుంది. ఐచ్ఛిక కానోపీలలో ఎలిప్టికల్ ముస్తాంగ్ ఇ -280 మరియు ఎలిప్టికల్ థండర్ బోల్ట్ ఇ -310 ఉన్నాయి, ఇవి రెండూ 600 ఎల్బి (272 కిలోల) స్థూల బరువును అనుమతిస్తాయి. విమానంలో స్టీరింగ్ ఫుట్ పెడల్స్ ద"&amp;"్వారా సాధించబడుతుంది, ఇవి పందిరి బ్రేక్‌లను అమలు చేస్తాయి, రోల్ మరియు యావ్ సృష్టించబడతాయి. మైదానంలో విమానంలో నోస్‌వీల్ స్టీరింగ్ సీతాకోకచిలుక స్టీరింగ్ వీల్ చేత నియంత్రించబడుతుంది మరియు ప్రధాన ల్యాండింగ్ గేర్ బంగీ సస్పెన్షన్‌ను కలిగి ఉంటుంది. విమానం ఫ్యాక"&amp;"్టరీ పూర్తయింది. [1] [2] కిట్‌ప్లాన్లు మరియు సమ్మిట్ ఏరోస్పోర్ట్స్ నుండి డేటా [1] [2] సాధారణ లక్షణాల పనితీరు")</f>
        <v>సమ్మిట్ 103 మినీ బ్రీజ్ ఒక అమెరికన్ శక్తితో కూడిన పారాచూట్, ఇది మిచిగాన్ లోని యేల్ యొక్క సమ్మిట్ ఏరోస్పోర్ట్స్ చేత రూపొందించబడింది మరియు ఉత్పత్తి చేస్తుంది. [1] వర్గం యొక్క గరిష్ట ఖాళీ బరువు 254 పౌండ్లు (115 కిలోలు) తో సహా యుఎస్ ఫార్ 103 అల్ట్రాలైట్ వెహికల్స్ నిబంధనలకు అనుగుణంగా ఈ విమానం రూపొందించబడింది. మినీ బ్రీజ్ రోటాక్స్ 447 ఇంజిన్ మరియు 253 ఎల్బి (115 కిలోల) తో అమర్చినప్పుడు 240 ఎల్బి (109 కిలోల) ప్రామాణిక ఖాళీ బరువును కలిగి ఉంది. . 50 HP (37 kW) రోటాక్స్ 503 ఇంజిన్ ఫ్యాక్టరీ ఎంపిక. [1] [2] మినీ బ్రీజ్ యొక్క ఎయిర్ఫ్రేమ్ టిగ్-వెల్డెడ్, పౌడర్ కోటెడ్ 4130 స్టీల్ గొట్టాల నుండి నిర్మించబడింది. ప్రామాణిక దీర్ఘచతురస్రాకార ముస్తాంగ్ ఎస్ -380 పందిరి 380 చదరపు అడుగుల (35 మీ 2) విస్తీర్ణంలో ఉంది మరియు స్థిరత్వాన్ని పెంచడానికి నాలుగు పాయింట్ల వద్ద జతచేయబడుతుంది. ముస్తాంగ్ ఎస్ -380 550 ఎల్బి (249 కిలోల) స్థూల బరువును అనుమతిస్తుంది. ఐచ్ఛిక కానోపీలలో ఎలిప్టికల్ ముస్తాంగ్ ఇ -280 మరియు ఎలిప్టికల్ థండర్ బోల్ట్ ఇ -310 ఉన్నాయి, ఇవి రెండూ 600 ఎల్బి (272 కిలోల) స్థూల బరువును అనుమతిస్తాయి. విమానంలో స్టీరింగ్ ఫుట్ పెడల్స్ ద్వారా సాధించబడుతుంది, ఇవి పందిరి బ్రేక్‌లను అమలు చేస్తాయి, రోల్ మరియు యావ్ సృష్టించబడతాయి. మైదానంలో విమానంలో నోస్‌వీల్ స్టీరింగ్ సీతాకోకచిలుక స్టీరింగ్ వీల్ చేత నియంత్రించబడుతుంది మరియు ప్రధాన ల్యాండింగ్ గేర్ బంగీ సస్పెన్షన్‌ను కలిగి ఉంటుంది. విమానం ఫ్యాక్టరీ పూర్తయింది. [1] [2] కిట్‌ప్లాన్లు మరియు సమ్మిట్ ఏరోస్పోర్ట్స్ నుండి డేటా [1] [2] సాధారణ లక్షణాల పనితీరు</v>
      </c>
      <c r="E201" s="1" t="s">
        <v>3634</v>
      </c>
      <c r="F201" s="1" t="str">
        <f>IFERROR(__xludf.DUMMYFUNCTION("GOOGLETRANSLATE(E:E, ""en"", ""te"")"),"శక్తితో కూడిన పారాచూట్")</f>
        <v>శక్తితో కూడిన పారాచూట్</v>
      </c>
      <c r="G201" s="1" t="s">
        <v>3635</v>
      </c>
      <c r="H201" s="1" t="str">
        <f>IFERROR(__xludf.DUMMYFUNCTION("GOOGLETRANSLATE(G:G, ""en"", ""te"")"),"సమ్మిట్ ఏరోస్పోర్ట్స్")</f>
        <v>సమ్మిట్ ఏరోస్పోర్ట్స్</v>
      </c>
      <c r="I201" s="1" t="s">
        <v>3636</v>
      </c>
      <c r="Q201" s="1" t="s">
        <v>217</v>
      </c>
      <c r="R201" s="1" t="s">
        <v>3637</v>
      </c>
      <c r="U201" s="1" t="s">
        <v>3638</v>
      </c>
      <c r="V201" s="1" t="s">
        <v>3639</v>
      </c>
      <c r="W201" s="1" t="s">
        <v>3640</v>
      </c>
      <c r="X201" s="1" t="s">
        <v>3641</v>
      </c>
      <c r="AC201" s="1" t="s">
        <v>265</v>
      </c>
      <c r="AK201" s="1" t="s">
        <v>3642</v>
      </c>
      <c r="AL201" s="1" t="s">
        <v>3643</v>
      </c>
      <c r="AN201" s="1" t="s">
        <v>397</v>
      </c>
      <c r="AS201" s="1" t="s">
        <v>3614</v>
      </c>
      <c r="BB201" s="1" t="s">
        <v>3644</v>
      </c>
      <c r="BF201" s="1" t="s">
        <v>3645</v>
      </c>
      <c r="BS201" s="1" t="s">
        <v>3646</v>
      </c>
      <c r="BT201" s="2" t="s">
        <v>767</v>
      </c>
      <c r="DG201" s="1">
        <v>4.0</v>
      </c>
    </row>
  </sheetData>
  <hyperlinks>
    <hyperlink r:id="rId1" ref="I2"/>
    <hyperlink r:id="rId2" ref="I3"/>
    <hyperlink r:id="rId3" ref="AE4"/>
    <hyperlink r:id="rId4" ref="I5"/>
    <hyperlink r:id="rId5" ref="I7"/>
    <hyperlink r:id="rId6" ref="AU8"/>
    <hyperlink r:id="rId7" ref="I16"/>
    <hyperlink r:id="rId8" ref="AE16"/>
    <hyperlink r:id="rId9" ref="I17"/>
    <hyperlink r:id="rId10" ref="AU17"/>
    <hyperlink r:id="rId11" ref="BT17"/>
    <hyperlink r:id="rId12" ref="BU17"/>
    <hyperlink r:id="rId13" ref="BT18"/>
    <hyperlink r:id="rId14" ref="I19"/>
    <hyperlink r:id="rId15" ref="I21"/>
    <hyperlink r:id="rId16" ref="BT21"/>
    <hyperlink r:id="rId17" ref="I23"/>
    <hyperlink r:id="rId18" ref="AE23"/>
    <hyperlink r:id="rId19" ref="I26"/>
    <hyperlink r:id="rId20" ref="I27"/>
    <hyperlink r:id="rId21" ref="I29"/>
    <hyperlink r:id="rId22" ref="BT29"/>
    <hyperlink r:id="rId23" ref="AE30"/>
    <hyperlink r:id="rId24" ref="BT31"/>
    <hyperlink r:id="rId25" ref="I32"/>
    <hyperlink r:id="rId26" ref="I33"/>
    <hyperlink r:id="rId27" ref="BT34"/>
    <hyperlink r:id="rId28" ref="BT35"/>
    <hyperlink r:id="rId29" ref="I36"/>
    <hyperlink r:id="rId30" ref="I38"/>
    <hyperlink r:id="rId31" ref="AE39"/>
    <hyperlink r:id="rId32" ref="I43"/>
    <hyperlink r:id="rId33" ref="I44"/>
    <hyperlink r:id="rId34" ref="BT44"/>
    <hyperlink r:id="rId35" ref="BT47"/>
    <hyperlink r:id="rId36" ref="I48"/>
    <hyperlink r:id="rId37" ref="BZ49"/>
    <hyperlink r:id="rId38" ref="AU50"/>
    <hyperlink r:id="rId39" ref="BU50"/>
    <hyperlink r:id="rId40" ref="BT51"/>
    <hyperlink r:id="rId41" ref="I52"/>
    <hyperlink r:id="rId42" ref="CA52"/>
    <hyperlink r:id="rId43" ref="I53"/>
    <hyperlink r:id="rId44" ref="BT53"/>
    <hyperlink r:id="rId45" ref="I54"/>
    <hyperlink r:id="rId46" ref="BS54"/>
    <hyperlink r:id="rId47" ref="BS56"/>
    <hyperlink r:id="rId48" ref="CA57"/>
    <hyperlink r:id="rId49" ref="I59"/>
    <hyperlink r:id="rId50" ref="AE61"/>
    <hyperlink r:id="rId51" ref="I62"/>
    <hyperlink r:id="rId52" ref="I64"/>
    <hyperlink r:id="rId53" ref="AE64"/>
    <hyperlink r:id="rId54" ref="BS64"/>
    <hyperlink r:id="rId55" ref="I67"/>
    <hyperlink r:id="rId56" ref="AU67"/>
    <hyperlink r:id="rId57" ref="BS67"/>
    <hyperlink r:id="rId58" ref="BU67"/>
    <hyperlink r:id="rId59" ref="DC67"/>
    <hyperlink r:id="rId60" ref="I71"/>
    <hyperlink r:id="rId61" ref="BT72"/>
    <hyperlink r:id="rId62" ref="I74"/>
    <hyperlink r:id="rId63" ref="I75"/>
    <hyperlink r:id="rId64" ref="I76"/>
    <hyperlink r:id="rId65" ref="BT77"/>
    <hyperlink r:id="rId66" ref="I78"/>
    <hyperlink r:id="rId67" ref="CA79"/>
    <hyperlink r:id="rId68" ref="AU81"/>
    <hyperlink r:id="rId69" ref="CA81"/>
    <hyperlink r:id="rId70" ref="BT83"/>
    <hyperlink r:id="rId71" ref="BT89"/>
    <hyperlink r:id="rId72" ref="I90"/>
    <hyperlink r:id="rId73" ref="I91"/>
    <hyperlink r:id="rId74" ref="AU94"/>
    <hyperlink r:id="rId75" ref="BS94"/>
    <hyperlink r:id="rId76" ref="CA94"/>
    <hyperlink r:id="rId77" ref="BT95"/>
    <hyperlink r:id="rId78" ref="BT97"/>
    <hyperlink r:id="rId79" ref="I100"/>
    <hyperlink r:id="rId80" ref="I101"/>
    <hyperlink r:id="rId81" ref="BS101"/>
    <hyperlink r:id="rId82" ref="BT103"/>
    <hyperlink r:id="rId83" ref="I105"/>
    <hyperlink r:id="rId84" ref="BT109"/>
    <hyperlink r:id="rId85" ref="BT110"/>
    <hyperlink r:id="rId86" ref="I111"/>
    <hyperlink r:id="rId87" ref="BT111"/>
    <hyperlink r:id="rId88" ref="I112"/>
    <hyperlink r:id="rId89" ref="I113"/>
    <hyperlink r:id="rId90" ref="BT113"/>
    <hyperlink r:id="rId91" ref="I114"/>
    <hyperlink r:id="rId92" ref="I115"/>
    <hyperlink r:id="rId93" ref="BT115"/>
    <hyperlink r:id="rId94" ref="BT117"/>
    <hyperlink r:id="rId95" ref="BT118"/>
    <hyperlink r:id="rId96" ref="BS119"/>
    <hyperlink r:id="rId97" ref="BT119"/>
    <hyperlink r:id="rId98" ref="I120"/>
    <hyperlink r:id="rId99" ref="BT122"/>
    <hyperlink r:id="rId100" ref="AU123"/>
    <hyperlink r:id="rId101" ref="CA123"/>
    <hyperlink r:id="rId102" ref="I124"/>
    <hyperlink r:id="rId103" ref="BS124"/>
    <hyperlink r:id="rId104" ref="BT125"/>
    <hyperlink r:id="rId105" ref="BT126"/>
    <hyperlink r:id="rId106" ref="BT128"/>
    <hyperlink r:id="rId107" ref="BT129"/>
    <hyperlink r:id="rId108" ref="BT131"/>
    <hyperlink r:id="rId109" ref="CA134"/>
    <hyperlink r:id="rId110" ref="I136"/>
    <hyperlink r:id="rId111" ref="BS136"/>
    <hyperlink r:id="rId112" ref="I137"/>
    <hyperlink r:id="rId113" ref="I138"/>
    <hyperlink r:id="rId114" ref="BU138"/>
    <hyperlink r:id="rId115" ref="CA138"/>
    <hyperlink r:id="rId116" ref="CA139"/>
    <hyperlink r:id="rId117" ref="BT141"/>
    <hyperlink r:id="rId118" ref="BS142"/>
    <hyperlink r:id="rId119" ref="I143"/>
    <hyperlink r:id="rId120" ref="I145"/>
    <hyperlink r:id="rId121" ref="BS145"/>
    <hyperlink r:id="rId122" ref="BT145"/>
    <hyperlink r:id="rId123" ref="BS146"/>
    <hyperlink r:id="rId124" ref="BT146"/>
    <hyperlink r:id="rId125" ref="I147"/>
    <hyperlink r:id="rId126" ref="BS148"/>
    <hyperlink r:id="rId127" ref="BT148"/>
    <hyperlink r:id="rId128" ref="I149"/>
    <hyperlink r:id="rId129" ref="BT149"/>
    <hyperlink r:id="rId130" ref="BT152"/>
    <hyperlink r:id="rId131" ref="BT155"/>
    <hyperlink r:id="rId132" ref="I156"/>
    <hyperlink r:id="rId133" ref="BS156"/>
    <hyperlink r:id="rId134" ref="BT156"/>
    <hyperlink r:id="rId135" ref="I157"/>
    <hyperlink r:id="rId136" ref="BT158"/>
    <hyperlink r:id="rId137" ref="BT159"/>
    <hyperlink r:id="rId138" ref="BT161"/>
    <hyperlink r:id="rId139" ref="BT162"/>
    <hyperlink r:id="rId140" ref="BT163"/>
    <hyperlink r:id="rId141" ref="I164"/>
    <hyperlink r:id="rId142" ref="BT165"/>
    <hyperlink r:id="rId143" ref="BT166"/>
    <hyperlink r:id="rId144" ref="BT167"/>
    <hyperlink r:id="rId145" ref="BT168"/>
    <hyperlink r:id="rId146" ref="I169"/>
    <hyperlink r:id="rId147" ref="BT169"/>
    <hyperlink r:id="rId148" ref="BT170"/>
    <hyperlink r:id="rId149" ref="BT173"/>
    <hyperlink r:id="rId150" ref="BT175"/>
    <hyperlink r:id="rId151" ref="CA176"/>
    <hyperlink r:id="rId152" ref="BT177"/>
    <hyperlink r:id="rId153" ref="BT181"/>
    <hyperlink r:id="rId154" ref="I182"/>
    <hyperlink r:id="rId155" ref="BT183"/>
    <hyperlink r:id="rId156" ref="CA184"/>
    <hyperlink r:id="rId157" ref="BT185"/>
    <hyperlink r:id="rId158" ref="BT186"/>
    <hyperlink r:id="rId159" ref="I187"/>
    <hyperlink r:id="rId160" ref="BS187"/>
    <hyperlink r:id="rId161" ref="BT187"/>
    <hyperlink r:id="rId162" ref="BT188"/>
    <hyperlink r:id="rId163" ref="I189"/>
    <hyperlink r:id="rId164" ref="BT192"/>
    <hyperlink r:id="rId165" ref="BT193"/>
    <hyperlink r:id="rId166" ref="BT195"/>
    <hyperlink r:id="rId167" ref="BT196"/>
    <hyperlink r:id="rId168" ref="BT197"/>
    <hyperlink r:id="rId169" ref="BT199"/>
    <hyperlink r:id="rId170" ref="BT200"/>
    <hyperlink r:id="rId171" ref="BT201"/>
  </hyperlinks>
  <drawing r:id="rId172"/>
</worksheet>
</file>