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 activeTab="1"/>
  </bookViews>
  <sheets>
    <sheet name="maiz1" sheetId="4" r:id="rId1"/>
    <sheet name="Castilla" sheetId="5" r:id="rId2"/>
    <sheet name="frejoles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A57" i="5" l="1"/>
  <c r="L33" i="5"/>
  <c r="K33" i="5"/>
  <c r="E25" i="5"/>
  <c r="B25" i="5"/>
  <c r="E24" i="5"/>
  <c r="E26" i="5" s="1"/>
  <c r="B24" i="5"/>
  <c r="K23" i="5"/>
  <c r="F23" i="5"/>
  <c r="G23" i="5" s="1"/>
  <c r="H23" i="5" s="1"/>
  <c r="K20" i="5"/>
  <c r="L22" i="5" s="1"/>
  <c r="L26" i="5" s="1"/>
  <c r="E19" i="5"/>
  <c r="I17" i="5"/>
  <c r="I16" i="5"/>
  <c r="I15" i="5"/>
  <c r="F14" i="5"/>
  <c r="B14" i="5"/>
  <c r="B13" i="5"/>
  <c r="J12" i="5"/>
  <c r="J11" i="5"/>
  <c r="F11" i="5"/>
  <c r="J10" i="5"/>
  <c r="J13" i="5" s="1"/>
  <c r="B10" i="5"/>
  <c r="B11" i="5" s="1"/>
  <c r="L9" i="5"/>
  <c r="M9" i="5" s="1"/>
  <c r="D9" i="5"/>
  <c r="G8" i="5"/>
  <c r="G7" i="5"/>
  <c r="G6" i="5"/>
  <c r="G5" i="5"/>
  <c r="G4" i="5"/>
  <c r="G3" i="5"/>
  <c r="H2" i="4"/>
  <c r="B4" i="4" s="1"/>
  <c r="B5" i="4" s="1"/>
  <c r="B6" i="4" s="1"/>
  <c r="F6" i="4"/>
  <c r="B9" i="4"/>
  <c r="L18" i="4"/>
  <c r="B20" i="4"/>
  <c r="F20" i="4"/>
  <c r="F21" i="4" s="1"/>
  <c r="B18" i="5" l="1"/>
  <c r="B20" i="5" s="1"/>
  <c r="K10" i="5"/>
  <c r="K13" i="5" s="1"/>
  <c r="K14" i="5" s="1"/>
  <c r="K16" i="5" s="1"/>
  <c r="F22" i="4"/>
  <c r="B8" i="4"/>
  <c r="B13" i="4" s="1"/>
  <c r="B22" i="5" l="1"/>
  <c r="B15" i="4"/>
  <c r="B17" i="4"/>
  <c r="E16" i="5" l="1"/>
  <c r="B26" i="5"/>
  <c r="E11" i="4"/>
  <c r="B19" i="4"/>
  <c r="B27" i="5" l="1"/>
  <c r="E14" i="4"/>
  <c r="B21" i="4"/>
  <c r="B28" i="5" l="1"/>
  <c r="E15" i="5"/>
  <c r="B29" i="5"/>
  <c r="B31" i="5" s="1"/>
  <c r="B22" i="4"/>
  <c r="E11" i="5" l="1"/>
  <c r="E20" i="5" s="1"/>
  <c r="E22" i="5" s="1"/>
  <c r="F22" i="5" s="1"/>
  <c r="E10" i="5"/>
  <c r="F12" i="5" s="1"/>
  <c r="E17" i="5"/>
  <c r="E13" i="5"/>
  <c r="E10" i="4"/>
  <c r="B23" i="4"/>
  <c r="E8" i="4" s="1"/>
  <c r="B24" i="4"/>
  <c r="B26" i="4" s="1"/>
  <c r="E6" i="4" l="1"/>
  <c r="E15" i="4" s="1"/>
  <c r="E17" i="4" s="1"/>
  <c r="E5" i="4"/>
</calcChain>
</file>

<file path=xl/sharedStrings.xml><?xml version="1.0" encoding="utf-8"?>
<sst xmlns="http://schemas.openxmlformats.org/spreadsheetml/2006/main" count="164" uniqueCount="115">
  <si>
    <t>PRECIO DE VENTA</t>
  </si>
  <si>
    <t>TM</t>
  </si>
  <si>
    <t>CANTIDAD DE PRODUCTO</t>
  </si>
  <si>
    <t>TOTAL 2</t>
  </si>
  <si>
    <t>IMPUESTO A LA RENTA 2%</t>
  </si>
  <si>
    <t>unit</t>
  </si>
  <si>
    <t>broker</t>
  </si>
  <si>
    <t>TOTAL 1</t>
  </si>
  <si>
    <t>FLETE</t>
  </si>
  <si>
    <t>flete</t>
  </si>
  <si>
    <t xml:space="preserve">UTILIDAD </t>
  </si>
  <si>
    <t>USD. 2000 + drawback</t>
  </si>
  <si>
    <t>CFR Valencia</t>
  </si>
  <si>
    <t xml:space="preserve"> MAIZ MOTE 1ra</t>
  </si>
  <si>
    <t xml:space="preserve">2X20´fcl con 18TM de </t>
  </si>
  <si>
    <t>TOTAL</t>
  </si>
  <si>
    <t xml:space="preserve">TOTAL </t>
  </si>
  <si>
    <t xml:space="preserve"> MAIZ BLANCO GIGANTE DEL CUSCO 1ra extra</t>
  </si>
  <si>
    <t xml:space="preserve"> MAIZ BLANCO GIGANTE DEL CUSCO 2da</t>
  </si>
  <si>
    <t>DRAWBACK 5%</t>
  </si>
  <si>
    <t>10. ITF 0.08%</t>
  </si>
  <si>
    <t xml:space="preserve"> MAIZ BLANCO GIGANTE DEL CUSCO 1ra</t>
  </si>
  <si>
    <t xml:space="preserve">UTILIDAD      </t>
  </si>
  <si>
    <t>9. GASTOS BANCARIOS</t>
  </si>
  <si>
    <t>UTILIDAD x FCL</t>
  </si>
  <si>
    <t>UND.</t>
  </si>
  <si>
    <t>STOCK</t>
  </si>
  <si>
    <t>TERMINOS</t>
  </si>
  <si>
    <t>PRECIO</t>
  </si>
  <si>
    <t>ITEM</t>
  </si>
  <si>
    <t>oferta:</t>
  </si>
  <si>
    <t>8. FINANCIERO 3%</t>
  </si>
  <si>
    <t>PRECIOS PARA COTIZAR ESPAÑA</t>
  </si>
  <si>
    <t>7. ADUANA</t>
  </si>
  <si>
    <t>COSTO TOTAL</t>
  </si>
  <si>
    <t>6. CERPER</t>
  </si>
  <si>
    <t>maiz mote 2da</t>
  </si>
  <si>
    <t xml:space="preserve">COMISION DE BROKER </t>
  </si>
  <si>
    <t>5. COURIER/CERT/ORIGEN/FITO</t>
  </si>
  <si>
    <t>Maíz 2da</t>
  </si>
  <si>
    <t>VALENCIA</t>
  </si>
  <si>
    <t>FLETE MARINO</t>
  </si>
  <si>
    <t>proceso ANDESA</t>
  </si>
  <si>
    <t xml:space="preserve">Maíz Japón      </t>
  </si>
  <si>
    <t xml:space="preserve"> </t>
  </si>
  <si>
    <t>INMEDIATA</t>
  </si>
  <si>
    <t>Maíz mote 1ra</t>
  </si>
  <si>
    <t>MENOS</t>
  </si>
  <si>
    <t>2. SACOS</t>
  </si>
  <si>
    <t xml:space="preserve"> Maíz 1ra</t>
  </si>
  <si>
    <t>PRECIO DE VENTA C+F   X  18 TM</t>
  </si>
  <si>
    <t>1. PRODUCTO 18 TM +1%</t>
  </si>
  <si>
    <t>FECHA /ENTREGA</t>
  </si>
  <si>
    <t>CANTIDAD</t>
  </si>
  <si>
    <t>PRODUCTO</t>
  </si>
  <si>
    <t>NRO</t>
  </si>
  <si>
    <t>PRECIO DE VENTA  C+F</t>
  </si>
  <si>
    <t>precio tonelada:</t>
  </si>
  <si>
    <t>SINERGIA ANDES-FRANDA</t>
  </si>
  <si>
    <t>redondeado</t>
  </si>
  <si>
    <t>precio kg</t>
  </si>
  <si>
    <t>COSTEO</t>
  </si>
  <si>
    <t xml:space="preserve"> 18 TM x 20´MT</t>
  </si>
  <si>
    <t>conversion</t>
  </si>
  <si>
    <t>COTIZCION MAIZ BLANCO GIGANTE</t>
  </si>
  <si>
    <t>TC</t>
  </si>
  <si>
    <t>50/55</t>
  </si>
  <si>
    <t>2800tm canada</t>
  </si>
  <si>
    <t>habas pel. Part</t>
  </si>
  <si>
    <t>chocho</t>
  </si>
  <si>
    <t>MIXTOS SACOS  SEPTIEMBRE 2013</t>
  </si>
  <si>
    <t>canario</t>
  </si>
  <si>
    <t>cotización</t>
  </si>
  <si>
    <t>blackeye</t>
  </si>
  <si>
    <t>zañartu desde barranca</t>
  </si>
  <si>
    <t xml:space="preserve"> 19 TM (1 FCL 20´)</t>
  </si>
  <si>
    <t>pigeon peas</t>
  </si>
  <si>
    <t>zañartu</t>
  </si>
  <si>
    <t>pallar</t>
  </si>
  <si>
    <t>costo proceso habas</t>
  </si>
  <si>
    <t>tm</t>
  </si>
  <si>
    <t>costo</t>
  </si>
  <si>
    <t>1. PRODUCTO 16 TM</t>
  </si>
  <si>
    <t>PRECIO DE VENTA X LOTE</t>
  </si>
  <si>
    <t>pelado</t>
  </si>
  <si>
    <t>3. FLETE (0.15x Kg)</t>
  </si>
  <si>
    <t>flete lima</t>
  </si>
  <si>
    <t>4. bolsas de 5kg (stak x 25kg)</t>
  </si>
  <si>
    <t>CFR Lisvon</t>
  </si>
  <si>
    <t>FOB Callao</t>
  </si>
  <si>
    <t>Canari</t>
  </si>
  <si>
    <t>Val Beans</t>
  </si>
  <si>
    <t>costo export.</t>
  </si>
  <si>
    <t>Pigeon Peas</t>
  </si>
  <si>
    <t>ut. Produc</t>
  </si>
  <si>
    <t>quinoa roja</t>
  </si>
  <si>
    <t>quinoa blanca</t>
  </si>
  <si>
    <t>millar bolsas</t>
  </si>
  <si>
    <t>precio de bolsas - stack en 25</t>
  </si>
  <si>
    <t>P. x Bolsa de 5kg</t>
  </si>
  <si>
    <t>numero de bolsas</t>
  </si>
  <si>
    <t>bolsas de 5kg</t>
  </si>
  <si>
    <t>castilla</t>
  </si>
  <si>
    <t>costo de bolsas x FCL</t>
  </si>
  <si>
    <t>COMISION DE BROKER  %</t>
  </si>
  <si>
    <t>ITEM:</t>
  </si>
  <si>
    <t>quantiy MT</t>
  </si>
  <si>
    <t>price</t>
  </si>
  <si>
    <t>TERMS</t>
  </si>
  <si>
    <t>RED QUINOA</t>
  </si>
  <si>
    <t>TM CFR Tilbury</t>
  </si>
  <si>
    <t>BLACK QUINOA</t>
  </si>
  <si>
    <t>WHITE QUINOA</t>
  </si>
  <si>
    <t>BLACK EYE BEANS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</si>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</sst>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 [$USD]\ * #,##0.00_ ;_ [$USD]\ * \-#,##0.00_ ;_ [$USD]\ * &quot;-&quot;??_ ;_ @_ "/>
    <numFmt numFmtId="165" formatCode="[$$-409]#,##0.00_);\([$$-409]#,##0.00\)"/>
    <numFmt numFmtId="166" formatCode="0.0%"/>
    <numFmt numFmtId="167" formatCode="[$$-409]#,##0.00"/>
    <numFmt numFmtId="168" formatCode="_(* #,##0_);_(* \(#,##0\);_(* &quot;-&quot;??_);_(@_)"/>
    <numFmt numFmtId="169" formatCode="[$$-409]#,##0"/>
    <numFmt numFmtId="170" formatCode="[$$-409]#.##0.00"/>
    <numFmt numFmtId="171" formatCode="[$$-409]#,##0_);\([$$-409]#,##0\)"/>
    <numFmt numFmtId="172" formatCode="_(* #,##0.00_);_(* \(#,##0.00\);_(* &quot;-&quot;??_);_(@_)"/>
    <numFmt numFmtId="173" formatCode="_(* #,##0.000_);_(* \(#,##0.000\);_(* &quot;-&quot;??_);_(@_)"/>
    <numFmt numFmtId="174" formatCode="_(&quot;S/.&quot;\ * #,##0.00_);_(&quot;S/.&quot;\ * \(#,##0.00\);_(&quot;S/.&quot;\ * &quot;-&quot;??_);_(@_)"/>
    <numFmt numFmtId="175" formatCode="_ &quot;S/.&quot;\ * #.##0.00_ ;_ &quot;S/.&quot;\ * \-#.##0.00_ ;_ &quot;S/.&quot;\ * &quot;-&quot;??_ ;_ @_ "/>
    <numFmt numFmtId="176" formatCode="_(* #.##0.0000_);_(* \(#.##0.0000\);_(* &quot;-&quot;??_);_(@_)"/>
    <numFmt numFmtId="177" formatCode="_ * #.##0.00_ ;_ * \-#.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7" tint="-0.499984740745262"/>
      <name val="Arial"/>
      <family val="2"/>
    </font>
    <font>
      <sz val="11"/>
      <color theme="7" tint="-0.49998474074526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1F497D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0"/>
      <color indexed="61"/>
      <name val="Arial"/>
      <family val="2"/>
    </font>
    <font>
      <sz val="10"/>
      <name val="Arial"/>
    </font>
    <font>
      <sz val="10"/>
      <color rgb="FFFF0000"/>
      <name val="Arial"/>
      <family val="2"/>
    </font>
    <font>
      <sz val="11"/>
      <name val="Calibri"/>
      <family val="2"/>
    </font>
    <font>
      <sz val="11"/>
      <color rgb="FF44546A"/>
      <name val="Calibri"/>
      <family val="2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D5B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174" fontId="10" fillId="0" borderId="0" applyFont="0" applyFill="0" applyBorder="0" applyAlignment="0" applyProtection="0"/>
    <xf numFmtId="172" fontId="10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Fill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165" fontId="3" fillId="2" borderId="1" xfId="2" applyNumberFormat="1" applyFont="1" applyFill="1" applyBorder="1" applyAlignment="1">
      <alignment horizontal="center"/>
    </xf>
    <xf numFmtId="0" fontId="4" fillId="2" borderId="1" xfId="0" applyFont="1" applyFill="1" applyBorder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1" fillId="3" borderId="1" xfId="2" applyNumberFormat="1" applyFont="1" applyFill="1" applyBorder="1"/>
    <xf numFmtId="165" fontId="5" fillId="0" borderId="1" xfId="2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8" fontId="1" fillId="0" borderId="0" xfId="1" applyNumberFormat="1" applyFont="1" applyFill="1" applyBorder="1"/>
    <xf numFmtId="165" fontId="0" fillId="0" borderId="0" xfId="0" applyNumberFormat="1" applyFill="1" applyBorder="1"/>
    <xf numFmtId="165" fontId="1" fillId="0" borderId="1" xfId="2" applyNumberFormat="1" applyFont="1" applyBorder="1" applyAlignment="1">
      <alignment horizontal="right"/>
    </xf>
    <xf numFmtId="2" fontId="0" fillId="0" borderId="1" xfId="0" applyNumberFormat="1" applyBorder="1"/>
    <xf numFmtId="167" fontId="0" fillId="0" borderId="1" xfId="0" applyNumberFormat="1" applyFill="1" applyBorder="1"/>
    <xf numFmtId="168" fontId="1" fillId="0" borderId="1" xfId="1" applyNumberFormat="1" applyFont="1" applyFill="1" applyBorder="1"/>
    <xf numFmtId="165" fontId="1" fillId="0" borderId="0" xfId="2" applyNumberFormat="1" applyFont="1" applyFill="1" applyBorder="1" applyAlignment="1">
      <alignment horizontal="right"/>
    </xf>
    <xf numFmtId="167" fontId="0" fillId="0" borderId="1" xfId="0" applyNumberFormat="1" applyBorder="1"/>
    <xf numFmtId="167" fontId="6" fillId="0" borderId="1" xfId="0" applyNumberFormat="1" applyFont="1" applyBorder="1"/>
    <xf numFmtId="0" fontId="7" fillId="0" borderId="0" xfId="0" applyFont="1"/>
    <xf numFmtId="0" fontId="5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9" fontId="0" fillId="0" borderId="0" xfId="0" applyNumberFormat="1"/>
    <xf numFmtId="167" fontId="0" fillId="0" borderId="0" xfId="0" applyNumberFormat="1"/>
    <xf numFmtId="170" fontId="0" fillId="0" borderId="0" xfId="0" applyNumberFormat="1"/>
    <xf numFmtId="164" fontId="0" fillId="0" borderId="1" xfId="0" applyNumberForma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7" fontId="5" fillId="0" borderId="0" xfId="0" applyNumberFormat="1" applyFont="1"/>
    <xf numFmtId="167" fontId="5" fillId="0" borderId="1" xfId="0" applyNumberFormat="1" applyFont="1" applyBorder="1"/>
    <xf numFmtId="0" fontId="0" fillId="0" borderId="1" xfId="0" applyFill="1" applyBorder="1" applyAlignment="1">
      <alignment horizontal="center"/>
    </xf>
    <xf numFmtId="167" fontId="0" fillId="4" borderId="1" xfId="0" applyNumberFormat="1" applyFill="1" applyBorder="1"/>
    <xf numFmtId="167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171" fontId="0" fillId="0" borderId="0" xfId="0" applyNumberFormat="1"/>
    <xf numFmtId="165" fontId="0" fillId="0" borderId="0" xfId="0" applyNumberFormat="1"/>
    <xf numFmtId="0" fontId="5" fillId="0" borderId="0" xfId="0" applyFont="1"/>
    <xf numFmtId="171" fontId="0" fillId="0" borderId="0" xfId="0" applyNumberFormat="1" applyFill="1" applyBorder="1"/>
    <xf numFmtId="165" fontId="0" fillId="0" borderId="1" xfId="0" applyNumberFormat="1" applyBorder="1"/>
    <xf numFmtId="171" fontId="1" fillId="0" borderId="0" xfId="1" applyNumberFormat="1" applyFont="1" applyFill="1" applyBorder="1"/>
    <xf numFmtId="171" fontId="1" fillId="3" borderId="1" xfId="1" applyNumberFormat="1" applyFont="1" applyFill="1" applyBorder="1"/>
    <xf numFmtId="165" fontId="8" fillId="2" borderId="1" xfId="0" applyNumberFormat="1" applyFont="1" applyFill="1" applyBorder="1"/>
    <xf numFmtId="0" fontId="8" fillId="2" borderId="1" xfId="0" applyFont="1" applyFill="1" applyBorder="1"/>
    <xf numFmtId="172" fontId="1" fillId="0" borderId="1" xfId="1" applyNumberFormat="1" applyFont="1" applyBorder="1"/>
    <xf numFmtId="0" fontId="0" fillId="0" borderId="1" xfId="0" applyBorder="1" applyAlignment="1">
      <alignment horizontal="right" indent="1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2" xfId="0" applyFont="1" applyBorder="1"/>
    <xf numFmtId="173" fontId="1" fillId="3" borderId="1" xfId="1" applyNumberFormat="1" applyFont="1" applyFill="1" applyBorder="1"/>
    <xf numFmtId="0" fontId="0" fillId="0" borderId="1" xfId="0" applyBorder="1" applyAlignment="1">
      <alignment horizontal="right"/>
    </xf>
    <xf numFmtId="167" fontId="5" fillId="0" borderId="0" xfId="0" applyNumberFormat="1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0" fillId="0" borderId="0" xfId="3"/>
    <xf numFmtId="0" fontId="6" fillId="0" borderId="0" xfId="3" applyFont="1"/>
    <xf numFmtId="0" fontId="10" fillId="0" borderId="0" xfId="3" applyAlignment="1">
      <alignment horizontal="center"/>
    </xf>
    <xf numFmtId="174" fontId="0" fillId="0" borderId="0" xfId="4" applyFont="1"/>
    <xf numFmtId="175" fontId="10" fillId="0" borderId="0" xfId="3" applyNumberFormat="1"/>
    <xf numFmtId="0" fontId="11" fillId="0" borderId="0" xfId="3" applyFont="1" applyAlignment="1">
      <alignment horizontal="center"/>
    </xf>
    <xf numFmtId="16" fontId="5" fillId="0" borderId="0" xfId="3" applyNumberFormat="1" applyFont="1"/>
    <xf numFmtId="44" fontId="10" fillId="0" borderId="0" xfId="3" applyNumberFormat="1"/>
    <xf numFmtId="0" fontId="5" fillId="0" borderId="0" xfId="3" applyFont="1" applyAlignment="1">
      <alignment horizontal="center"/>
    </xf>
    <xf numFmtId="0" fontId="11" fillId="5" borderId="0" xfId="3" applyFont="1" applyFill="1"/>
    <xf numFmtId="2" fontId="10" fillId="0" borderId="0" xfId="3" applyNumberFormat="1"/>
    <xf numFmtId="17" fontId="5" fillId="0" borderId="0" xfId="3" applyNumberFormat="1" applyFont="1" applyAlignment="1"/>
    <xf numFmtId="0" fontId="12" fillId="0" borderId="0" xfId="3" applyFont="1" applyAlignment="1">
      <alignment vertical="center"/>
    </xf>
    <xf numFmtId="0" fontId="5" fillId="0" borderId="0" xfId="3" applyFont="1" applyAlignment="1"/>
    <xf numFmtId="0" fontId="10" fillId="0" borderId="1" xfId="3" applyBorder="1" applyAlignment="1">
      <alignment horizontal="right"/>
    </xf>
    <xf numFmtId="173" fontId="0" fillId="3" borderId="1" xfId="5" applyNumberFormat="1" applyFont="1" applyFill="1" applyBorder="1"/>
    <xf numFmtId="0" fontId="5" fillId="0" borderId="2" xfId="3" applyFont="1" applyBorder="1"/>
    <xf numFmtId="14" fontId="10" fillId="0" borderId="0" xfId="3" applyNumberFormat="1"/>
    <xf numFmtId="0" fontId="10" fillId="0" borderId="1" xfId="3" applyBorder="1" applyAlignment="1">
      <alignment horizontal="right" indent="1"/>
    </xf>
    <xf numFmtId="172" fontId="0" fillId="0" borderId="1" xfId="5" applyNumberFormat="1" applyFont="1" applyBorder="1"/>
    <xf numFmtId="0" fontId="10" fillId="0" borderId="1" xfId="3" applyBorder="1"/>
    <xf numFmtId="165" fontId="10" fillId="0" borderId="1" xfId="3" applyNumberFormat="1" applyBorder="1"/>
    <xf numFmtId="171" fontId="0" fillId="3" borderId="1" xfId="5" applyNumberFormat="1" applyFont="1" applyFill="1" applyBorder="1"/>
    <xf numFmtId="167" fontId="10" fillId="0" borderId="1" xfId="3" applyNumberFormat="1" applyBorder="1"/>
    <xf numFmtId="167" fontId="10" fillId="0" borderId="0" xfId="3" applyNumberFormat="1"/>
    <xf numFmtId="0" fontId="6" fillId="0" borderId="1" xfId="3" applyFont="1" applyBorder="1"/>
    <xf numFmtId="167" fontId="10" fillId="4" borderId="1" xfId="3" applyNumberFormat="1" applyFill="1" applyBorder="1"/>
    <xf numFmtId="0" fontId="5" fillId="0" borderId="0" xfId="3" applyFont="1"/>
    <xf numFmtId="0" fontId="6" fillId="0" borderId="0" xfId="3" applyFont="1" applyAlignment="1">
      <alignment horizontal="right"/>
    </xf>
    <xf numFmtId="170" fontId="10" fillId="0" borderId="0" xfId="3" applyNumberFormat="1"/>
    <xf numFmtId="164" fontId="10" fillId="0" borderId="1" xfId="3" applyNumberFormat="1" applyBorder="1"/>
    <xf numFmtId="0" fontId="6" fillId="0" borderId="0" xfId="3" applyFont="1" applyAlignment="1">
      <alignment horizontal="left"/>
    </xf>
    <xf numFmtId="167" fontId="6" fillId="0" borderId="3" xfId="3" applyNumberFormat="1" applyFont="1" applyBorder="1" applyAlignment="1">
      <alignment horizontal="right"/>
    </xf>
    <xf numFmtId="167" fontId="10" fillId="0" borderId="4" xfId="3" applyNumberFormat="1" applyBorder="1"/>
    <xf numFmtId="167" fontId="10" fillId="0" borderId="3" xfId="3" applyNumberFormat="1" applyBorder="1"/>
    <xf numFmtId="0" fontId="10" fillId="6" borderId="0" xfId="3" applyFill="1"/>
    <xf numFmtId="0" fontId="10" fillId="0" borderId="0" xfId="3" applyAlignment="1"/>
    <xf numFmtId="0" fontId="10" fillId="0" borderId="5" xfId="3" applyBorder="1" applyAlignment="1"/>
    <xf numFmtId="0" fontId="5" fillId="0" borderId="1" xfId="3" applyFont="1" applyBorder="1" applyAlignment="1">
      <alignment horizontal="center"/>
    </xf>
    <xf numFmtId="167" fontId="5" fillId="0" borderId="1" xfId="3" applyNumberFormat="1" applyFont="1" applyBorder="1"/>
    <xf numFmtId="167" fontId="5" fillId="0" borderId="0" xfId="3" applyNumberFormat="1" applyFont="1"/>
    <xf numFmtId="167" fontId="5" fillId="0" borderId="1" xfId="3" applyNumberFormat="1" applyFont="1" applyBorder="1" applyAlignment="1">
      <alignment horizontal="center"/>
    </xf>
    <xf numFmtId="169" fontId="5" fillId="0" borderId="1" xfId="3" applyNumberFormat="1" applyFont="1" applyBorder="1" applyAlignment="1">
      <alignment horizontal="center"/>
    </xf>
    <xf numFmtId="170" fontId="6" fillId="0" borderId="0" xfId="3" applyNumberFormat="1" applyFont="1"/>
    <xf numFmtId="172" fontId="0" fillId="0" borderId="0" xfId="5" applyFont="1"/>
    <xf numFmtId="176" fontId="0" fillId="0" borderId="0" xfId="5" applyNumberFormat="1" applyFont="1"/>
    <xf numFmtId="177" fontId="10" fillId="0" borderId="0" xfId="3" applyNumberFormat="1"/>
    <xf numFmtId="0" fontId="5" fillId="6" borderId="0" xfId="3" applyFont="1" applyFill="1" applyAlignment="1"/>
    <xf numFmtId="165" fontId="0" fillId="0" borderId="1" xfId="4" applyNumberFormat="1" applyFont="1" applyBorder="1" applyAlignment="1">
      <alignment horizontal="right"/>
    </xf>
    <xf numFmtId="0" fontId="6" fillId="0" borderId="0" xfId="3" applyFont="1" applyFill="1" applyBorder="1"/>
    <xf numFmtId="172" fontId="6" fillId="0" borderId="0" xfId="5" applyFont="1"/>
    <xf numFmtId="165" fontId="5" fillId="0" borderId="1" xfId="4" applyNumberFormat="1" applyFont="1" applyBorder="1" applyAlignment="1">
      <alignment horizontal="center"/>
    </xf>
    <xf numFmtId="167" fontId="6" fillId="0" borderId="0" xfId="3" applyNumberFormat="1" applyFont="1" applyFill="1" applyBorder="1" applyAlignment="1">
      <alignment horizontal="right"/>
    </xf>
    <xf numFmtId="167" fontId="10" fillId="0" borderId="0" xfId="3" applyNumberFormat="1" applyFill="1" applyBorder="1"/>
    <xf numFmtId="170" fontId="11" fillId="0" borderId="0" xfId="3" applyNumberFormat="1" applyFont="1" applyFill="1" applyBorder="1"/>
    <xf numFmtId="167" fontId="6" fillId="0" borderId="1" xfId="3" applyNumberFormat="1" applyFont="1" applyBorder="1"/>
    <xf numFmtId="0" fontId="10" fillId="0" borderId="0" xfId="3" applyAlignment="1">
      <alignment horizontal="right"/>
    </xf>
    <xf numFmtId="168" fontId="0" fillId="0" borderId="0" xfId="5" applyNumberFormat="1" applyFont="1" applyFill="1" applyBorder="1"/>
    <xf numFmtId="170" fontId="10" fillId="0" borderId="0" xfId="3" applyNumberFormat="1" applyFill="1" applyBorder="1"/>
    <xf numFmtId="2" fontId="10" fillId="0" borderId="1" xfId="3" applyNumberFormat="1" applyBorder="1"/>
    <xf numFmtId="165" fontId="10" fillId="0" borderId="0" xfId="3" applyNumberFormat="1" applyFill="1" applyBorder="1" applyAlignment="1">
      <alignment horizontal="right"/>
    </xf>
    <xf numFmtId="0" fontId="6" fillId="0" borderId="1" xfId="3" applyFont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10" fillId="0" borderId="1" xfId="3" applyBorder="1" applyAlignment="1">
      <alignment horizontal="center"/>
    </xf>
    <xf numFmtId="164" fontId="10" fillId="0" borderId="1" xfId="3" applyNumberFormat="1" applyBorder="1" applyAlignment="1">
      <alignment horizontal="center"/>
    </xf>
    <xf numFmtId="0" fontId="0" fillId="3" borderId="1" xfId="4" applyNumberFormat="1" applyFont="1" applyFill="1" applyBorder="1"/>
    <xf numFmtId="165" fontId="0" fillId="0" borderId="0" xfId="4" applyNumberFormat="1" applyFont="1" applyFill="1" applyBorder="1" applyAlignment="1">
      <alignment horizontal="right"/>
    </xf>
    <xf numFmtId="0" fontId="10" fillId="0" borderId="0" xfId="3" applyBorder="1"/>
    <xf numFmtId="165" fontId="5" fillId="0" borderId="0" xfId="4" applyNumberFormat="1" applyFont="1" applyBorder="1" applyAlignment="1">
      <alignment horizontal="center"/>
    </xf>
    <xf numFmtId="0" fontId="10" fillId="0" borderId="0" xfId="3" applyAlignment="1">
      <alignment horizontal="center"/>
    </xf>
    <xf numFmtId="172" fontId="0" fillId="0" borderId="1" xfId="5" applyFont="1" applyBorder="1"/>
    <xf numFmtId="9" fontId="10" fillId="0" borderId="0" xfId="3" applyNumberFormat="1"/>
    <xf numFmtId="0" fontId="13" fillId="7" borderId="6" xfId="3" applyFont="1" applyFill="1" applyBorder="1" applyAlignment="1">
      <alignment horizontal="center" vertical="center" wrapText="1"/>
    </xf>
    <xf numFmtId="0" fontId="14" fillId="8" borderId="6" xfId="3" applyFont="1" applyFill="1" applyBorder="1" applyAlignment="1">
      <alignment horizontal="center" vertical="center" wrapText="1"/>
    </xf>
    <xf numFmtId="0" fontId="13" fillId="8" borderId="6" xfId="3" applyFont="1" applyFill="1" applyBorder="1" applyAlignment="1">
      <alignment horizontal="center" vertical="center" wrapText="1"/>
    </xf>
    <xf numFmtId="0" fontId="13" fillId="0" borderId="6" xfId="3" applyFont="1" applyBorder="1" applyAlignment="1">
      <alignment horizontal="center" vertical="center" wrapText="1"/>
    </xf>
  </cellXfs>
  <cellStyles count="6">
    <cellStyle name="Millares" xfId="1" builtinId="3"/>
    <cellStyle name="Millares 2" xfId="5"/>
    <cellStyle name="Moneda" xfId="2" builtinId="4"/>
    <cellStyle name="Moneda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8" sqref="A8"/>
    </sheetView>
  </sheetViews>
  <sheetFormatPr baseColWidth="10" defaultRowHeight="15" x14ac:dyDescent="0.25"/>
  <cols>
    <col min="1" max="1" width="29.42578125" bestFit="1" customWidth="1"/>
    <col min="3" max="3" width="3.85546875" customWidth="1"/>
    <col min="4" max="4" width="29" bestFit="1" customWidth="1"/>
    <col min="7" max="7" width="4.85546875" customWidth="1"/>
    <col min="8" max="8" width="13" customWidth="1"/>
    <col min="9" max="9" width="20.5703125" customWidth="1"/>
    <col min="10" max="10" width="13" bestFit="1" customWidth="1"/>
    <col min="14" max="14" width="20" bestFit="1" customWidth="1"/>
  </cols>
  <sheetData>
    <row r="1" spans="1:14" x14ac:dyDescent="0.25">
      <c r="A1" s="60" t="s">
        <v>64</v>
      </c>
      <c r="B1" s="60"/>
      <c r="C1" s="60"/>
      <c r="D1" s="60"/>
      <c r="F1" s="54" t="s">
        <v>63</v>
      </c>
      <c r="G1" s="54"/>
      <c r="H1">
        <v>2.92</v>
      </c>
    </row>
    <row r="2" spans="1:14" x14ac:dyDescent="0.25">
      <c r="A2" s="60" t="s">
        <v>62</v>
      </c>
      <c r="B2" s="60"/>
      <c r="C2" s="60"/>
      <c r="D2" s="60"/>
      <c r="E2" s="61"/>
      <c r="G2">
        <v>4.1500000000000004</v>
      </c>
      <c r="H2">
        <f>G2/H1</f>
        <v>1.421232876712329</v>
      </c>
    </row>
    <row r="3" spans="1:14" x14ac:dyDescent="0.25">
      <c r="A3" s="60" t="s">
        <v>61</v>
      </c>
      <c r="B3" s="60"/>
      <c r="C3" s="60"/>
      <c r="D3" s="60"/>
      <c r="E3" s="59"/>
    </row>
    <row r="4" spans="1:14" x14ac:dyDescent="0.25">
      <c r="A4" s="58" t="s">
        <v>60</v>
      </c>
      <c r="B4" s="57">
        <f>H2</f>
        <v>1.421232876712329</v>
      </c>
      <c r="E4" s="44"/>
      <c r="F4" s="56" t="s">
        <v>59</v>
      </c>
      <c r="G4" s="55"/>
      <c r="I4" s="54" t="s">
        <v>58</v>
      </c>
      <c r="J4" s="54"/>
      <c r="K4" s="54"/>
    </row>
    <row r="5" spans="1:14" x14ac:dyDescent="0.25">
      <c r="A5" s="53" t="s">
        <v>57</v>
      </c>
      <c r="B5" s="52">
        <f>1000*B4</f>
        <v>1421.232876712329</v>
      </c>
      <c r="D5" s="51" t="s">
        <v>56</v>
      </c>
      <c r="E5" s="50">
        <f>B26</f>
        <v>1835.654101202125</v>
      </c>
      <c r="F5" s="49">
        <v>1900</v>
      </c>
      <c r="G5" s="48"/>
      <c r="H5" s="41" t="s">
        <v>55</v>
      </c>
      <c r="I5" s="40" t="s">
        <v>54</v>
      </c>
      <c r="J5" s="40" t="s">
        <v>53</v>
      </c>
      <c r="K5" s="40" t="s">
        <v>28</v>
      </c>
      <c r="L5" s="40" t="s">
        <v>52</v>
      </c>
    </row>
    <row r="6" spans="1:14" x14ac:dyDescent="0.25">
      <c r="A6" s="10" t="s">
        <v>51</v>
      </c>
      <c r="B6" s="21">
        <f>B25*B5</f>
        <v>25582.191780821922</v>
      </c>
      <c r="C6" s="29"/>
      <c r="D6" s="10" t="s">
        <v>50</v>
      </c>
      <c r="E6" s="21">
        <f>B26*B25</f>
        <v>33041.77382163825</v>
      </c>
      <c r="F6" s="47">
        <f>F5*B25</f>
        <v>34200</v>
      </c>
      <c r="G6" s="46"/>
      <c r="H6" s="41">
        <v>1</v>
      </c>
      <c r="I6" t="s">
        <v>49</v>
      </c>
      <c r="J6" s="40"/>
      <c r="K6" s="40">
        <v>4.0999999999999996</v>
      </c>
      <c r="L6" s="39">
        <v>41844</v>
      </c>
      <c r="M6" s="40">
        <v>4.0999999999999996</v>
      </c>
    </row>
    <row r="7" spans="1:14" x14ac:dyDescent="0.25">
      <c r="A7" s="10" t="s">
        <v>48</v>
      </c>
      <c r="B7" s="36">
        <v>150</v>
      </c>
      <c r="C7" s="29"/>
      <c r="D7" s="45" t="s">
        <v>47</v>
      </c>
      <c r="E7" s="29"/>
      <c r="F7" s="44"/>
      <c r="G7" s="43"/>
      <c r="H7" s="41">
        <v>2</v>
      </c>
      <c r="I7" s="40" t="s">
        <v>46</v>
      </c>
      <c r="J7" s="40"/>
      <c r="K7" s="40">
        <v>4.6500000000000004</v>
      </c>
      <c r="L7" s="40" t="s">
        <v>45</v>
      </c>
      <c r="M7">
        <v>5.0999999999999996</v>
      </c>
    </row>
    <row r="8" spans="1:14" x14ac:dyDescent="0.25">
      <c r="A8" t="s">
        <v>44</v>
      </c>
      <c r="B8" s="21">
        <f>F21*0</f>
        <v>0</v>
      </c>
      <c r="C8" s="29"/>
      <c r="D8" t="s">
        <v>4</v>
      </c>
      <c r="E8" s="29">
        <f>B23</f>
        <v>660.83547643276324</v>
      </c>
      <c r="F8" s="42"/>
      <c r="H8" s="41">
        <v>3</v>
      </c>
      <c r="I8" s="40" t="s">
        <v>43</v>
      </c>
      <c r="K8" s="40">
        <v>4.3</v>
      </c>
      <c r="L8" s="39">
        <v>41832</v>
      </c>
    </row>
    <row r="9" spans="1:14" x14ac:dyDescent="0.25">
      <c r="A9" s="10" t="s">
        <v>42</v>
      </c>
      <c r="B9" s="21">
        <f>((100*B25)/H1)*1</f>
        <v>616.43835616438355</v>
      </c>
      <c r="C9" s="29"/>
      <c r="D9" t="s">
        <v>41</v>
      </c>
      <c r="E9" s="36">
        <v>1800</v>
      </c>
      <c r="F9" t="s">
        <v>40</v>
      </c>
      <c r="H9" s="41">
        <v>4</v>
      </c>
      <c r="I9" s="40" t="s">
        <v>39</v>
      </c>
      <c r="J9" s="40"/>
      <c r="K9" s="40">
        <v>3.7</v>
      </c>
      <c r="L9" s="39">
        <v>41838</v>
      </c>
      <c r="M9" s="40">
        <v>4.0999999999999996</v>
      </c>
    </row>
    <row r="10" spans="1:14" x14ac:dyDescent="0.25">
      <c r="A10" s="10" t="s">
        <v>38</v>
      </c>
      <c r="B10" s="21">
        <v>80</v>
      </c>
      <c r="C10" s="29"/>
      <c r="D10" t="s">
        <v>37</v>
      </c>
      <c r="E10" s="29">
        <f>B22</f>
        <v>0</v>
      </c>
      <c r="F10" s="29"/>
      <c r="H10" s="41">
        <v>5</v>
      </c>
      <c r="I10" s="40" t="s">
        <v>36</v>
      </c>
      <c r="J10" s="40"/>
      <c r="K10" s="40">
        <v>4.1500000000000004</v>
      </c>
      <c r="L10" s="39">
        <v>41842</v>
      </c>
    </row>
    <row r="11" spans="1:14" x14ac:dyDescent="0.25">
      <c r="A11" s="10" t="s">
        <v>35</v>
      </c>
      <c r="B11" s="21">
        <v>0</v>
      </c>
      <c r="C11" s="29"/>
      <c r="D11" s="38" t="s">
        <v>34</v>
      </c>
      <c r="E11" s="37">
        <f>B17</f>
        <v>27800.853041095896</v>
      </c>
    </row>
    <row r="12" spans="1:14" x14ac:dyDescent="0.25">
      <c r="A12" s="10" t="s">
        <v>33</v>
      </c>
      <c r="B12" s="36">
        <v>1250</v>
      </c>
      <c r="C12" s="29"/>
      <c r="E12" s="29"/>
      <c r="F12" s="26"/>
      <c r="I12" t="s">
        <v>32</v>
      </c>
    </row>
    <row r="13" spans="1:14" x14ac:dyDescent="0.25">
      <c r="A13" s="10" t="s">
        <v>31</v>
      </c>
      <c r="B13" s="21">
        <f>(B6+B7+B8+B9+B10+B11+B12)*3%*0</f>
        <v>0</v>
      </c>
      <c r="C13" s="29"/>
      <c r="E13" s="29"/>
      <c r="F13" s="26"/>
      <c r="H13" s="27" t="s">
        <v>30</v>
      </c>
      <c r="I13" s="27" t="s">
        <v>29</v>
      </c>
      <c r="J13" s="27" t="s">
        <v>28</v>
      </c>
      <c r="K13" s="27" t="s">
        <v>27</v>
      </c>
      <c r="L13" s="27" t="s">
        <v>26</v>
      </c>
      <c r="M13" s="27" t="s">
        <v>25</v>
      </c>
      <c r="N13" s="35" t="s">
        <v>24</v>
      </c>
    </row>
    <row r="14" spans="1:14" x14ac:dyDescent="0.25">
      <c r="A14" s="10" t="s">
        <v>23</v>
      </c>
      <c r="B14" s="21">
        <v>100</v>
      </c>
      <c r="C14" s="29"/>
      <c r="D14" t="s">
        <v>22</v>
      </c>
      <c r="E14" s="29">
        <f>B19</f>
        <v>2780.0853041095897</v>
      </c>
      <c r="F14" s="29"/>
      <c r="H14" s="27" t="s">
        <v>14</v>
      </c>
      <c r="I14" s="27" t="s">
        <v>21</v>
      </c>
      <c r="J14" s="31">
        <v>1810</v>
      </c>
      <c r="K14" s="27" t="s">
        <v>12</v>
      </c>
      <c r="L14" s="27">
        <v>80</v>
      </c>
      <c r="M14" s="27" t="s">
        <v>1</v>
      </c>
      <c r="N14" s="10" t="s">
        <v>11</v>
      </c>
    </row>
    <row r="15" spans="1:14" x14ac:dyDescent="0.25">
      <c r="A15" s="10" t="s">
        <v>20</v>
      </c>
      <c r="B15" s="21">
        <f>(B6+B7+B8+B9+B10+B11+B12+B13+B14)*0.08%</f>
        <v>22.222904109589045</v>
      </c>
      <c r="C15" s="29"/>
      <c r="D15" t="s">
        <v>19</v>
      </c>
      <c r="E15" s="29">
        <f>(E6-E9-E10)*5%</f>
        <v>1562.0886910819127</v>
      </c>
      <c r="F15" s="29"/>
      <c r="H15" s="27" t="s">
        <v>14</v>
      </c>
      <c r="I15" s="27" t="s">
        <v>18</v>
      </c>
      <c r="J15" s="31">
        <v>1650</v>
      </c>
      <c r="K15" s="27" t="s">
        <v>12</v>
      </c>
      <c r="L15" s="27">
        <v>60</v>
      </c>
      <c r="M15" s="27" t="s">
        <v>1</v>
      </c>
      <c r="N15" s="10" t="s">
        <v>11</v>
      </c>
    </row>
    <row r="16" spans="1:14" x14ac:dyDescent="0.25">
      <c r="A16" s="10"/>
      <c r="B16" s="10"/>
      <c r="E16" s="29"/>
      <c r="H16" s="27" t="s">
        <v>14</v>
      </c>
      <c r="I16" s="27" t="s">
        <v>17</v>
      </c>
      <c r="J16" s="31"/>
      <c r="K16" s="27" t="s">
        <v>12</v>
      </c>
      <c r="L16" s="27">
        <v>50</v>
      </c>
      <c r="M16" s="27" t="s">
        <v>1</v>
      </c>
      <c r="N16" s="10" t="s">
        <v>11</v>
      </c>
    </row>
    <row r="17" spans="1:14" x14ac:dyDescent="0.25">
      <c r="A17" s="24" t="s">
        <v>16</v>
      </c>
      <c r="B17" s="34">
        <f>SUM(B6:B15)</f>
        <v>27800.853041095896</v>
      </c>
      <c r="C17" s="33"/>
      <c r="D17" s="24" t="s">
        <v>15</v>
      </c>
      <c r="E17" s="13">
        <f>E14+E15</f>
        <v>4342.1739951915024</v>
      </c>
      <c r="F17" s="32"/>
      <c r="H17" s="27" t="s">
        <v>14</v>
      </c>
      <c r="I17" s="27" t="s">
        <v>13</v>
      </c>
      <c r="J17" s="31"/>
      <c r="K17" s="27" t="s">
        <v>12</v>
      </c>
      <c r="L17" s="27">
        <v>36</v>
      </c>
      <c r="M17" s="27" t="s">
        <v>1</v>
      </c>
      <c r="N17" s="10" t="s">
        <v>11</v>
      </c>
    </row>
    <row r="18" spans="1:14" x14ac:dyDescent="0.25">
      <c r="B18" s="29"/>
      <c r="C18" s="29"/>
      <c r="D18" s="30"/>
      <c r="E18" s="29"/>
      <c r="F18" s="28"/>
      <c r="H18" s="26"/>
      <c r="I18" s="26"/>
      <c r="J18" s="26"/>
      <c r="K18" s="26"/>
      <c r="L18" s="27">
        <f>L14/4</f>
        <v>20</v>
      </c>
      <c r="M18" s="26"/>
    </row>
    <row r="19" spans="1:14" x14ac:dyDescent="0.25">
      <c r="A19" s="21" t="s">
        <v>10</v>
      </c>
      <c r="B19" s="16">
        <f>B17*0.1</f>
        <v>2780.0853041095897</v>
      </c>
      <c r="E19" s="25" t="s">
        <v>9</v>
      </c>
      <c r="F19" s="25"/>
    </row>
    <row r="20" spans="1:14" x14ac:dyDescent="0.25">
      <c r="A20" s="21" t="s">
        <v>8</v>
      </c>
      <c r="B20" s="16">
        <f>+E9</f>
        <v>1800</v>
      </c>
      <c r="E20" s="21">
        <v>0.15</v>
      </c>
      <c r="F20" s="21">
        <f>E20*(1000*26)</f>
        <v>3900</v>
      </c>
      <c r="I20" s="3"/>
      <c r="J20" s="2"/>
      <c r="K20" s="3"/>
    </row>
    <row r="21" spans="1:14" x14ac:dyDescent="0.25">
      <c r="A21" s="24" t="s">
        <v>7</v>
      </c>
      <c r="B21" s="12">
        <f>B19+B20+B17</f>
        <v>32380.938345205486</v>
      </c>
      <c r="D21" s="23"/>
      <c r="E21" s="18"/>
      <c r="F21" s="18">
        <f>F20/H1</f>
        <v>1335.6164383561645</v>
      </c>
      <c r="I21" s="3"/>
      <c r="J21" s="2"/>
      <c r="K21" s="3"/>
    </row>
    <row r="22" spans="1:14" x14ac:dyDescent="0.25">
      <c r="A22" s="22" t="s">
        <v>6</v>
      </c>
      <c r="B22" s="21">
        <f>((B21*(100/98))-B21)*0</f>
        <v>0</v>
      </c>
      <c r="D22" s="20"/>
      <c r="E22" s="19" t="s">
        <v>5</v>
      </c>
      <c r="F22" s="18">
        <f>F21/18</f>
        <v>74.200913242009136</v>
      </c>
      <c r="I22" s="1"/>
      <c r="J22" s="2"/>
      <c r="K22" s="1"/>
    </row>
    <row r="23" spans="1:14" x14ac:dyDescent="0.25">
      <c r="A23" s="17" t="s">
        <v>4</v>
      </c>
      <c r="B23" s="16">
        <f>((B22+B21)/98%)-(B21+B22)</f>
        <v>660.83547643276324</v>
      </c>
      <c r="D23" s="15"/>
      <c r="E23" s="14"/>
      <c r="F23" s="4"/>
      <c r="I23" s="1"/>
      <c r="J23" s="2"/>
      <c r="K23" s="3"/>
    </row>
    <row r="24" spans="1:14" x14ac:dyDescent="0.25">
      <c r="A24" s="13" t="s">
        <v>3</v>
      </c>
      <c r="B24" s="12">
        <f>SUM(B21:B23)</f>
        <v>33041.77382163825</v>
      </c>
      <c r="I24" s="1"/>
      <c r="J24" s="2"/>
      <c r="K24" s="3"/>
    </row>
    <row r="25" spans="1:14" x14ac:dyDescent="0.25">
      <c r="A25" s="10" t="s">
        <v>2</v>
      </c>
      <c r="B25" s="11">
        <v>18</v>
      </c>
      <c r="C25" s="10" t="s">
        <v>1</v>
      </c>
      <c r="D25" s="9"/>
      <c r="E25" s="8"/>
      <c r="I25" s="1"/>
      <c r="J25" s="2"/>
      <c r="K25" s="3"/>
    </row>
    <row r="26" spans="1:14" x14ac:dyDescent="0.25">
      <c r="A26" s="7" t="s">
        <v>0</v>
      </c>
      <c r="B26" s="6">
        <f>B24/B25</f>
        <v>1835.654101202125</v>
      </c>
      <c r="I26" s="1"/>
      <c r="J26" s="2"/>
      <c r="K26" s="3"/>
    </row>
    <row r="27" spans="1:14" x14ac:dyDescent="0.25">
      <c r="C27" s="4"/>
      <c r="D27" s="4"/>
      <c r="E27" s="5"/>
      <c r="F27" s="4"/>
      <c r="I27" s="1"/>
      <c r="J27" s="2"/>
      <c r="K27" s="3"/>
    </row>
    <row r="28" spans="1:14" x14ac:dyDescent="0.25">
      <c r="I28" s="1"/>
      <c r="J28" s="2"/>
      <c r="K28" s="3"/>
    </row>
    <row r="29" spans="1:14" x14ac:dyDescent="0.25">
      <c r="I29" s="1"/>
      <c r="J29" s="2"/>
      <c r="K29" s="1"/>
    </row>
    <row r="30" spans="1:14" x14ac:dyDescent="0.25">
      <c r="I30" s="1"/>
      <c r="J30" s="2"/>
      <c r="K30" s="1"/>
    </row>
  </sheetData>
  <mergeCells count="6">
    <mergeCell ref="A1:D1"/>
    <mergeCell ref="F1:G1"/>
    <mergeCell ref="A2:D2"/>
    <mergeCell ref="A3:D3"/>
    <mergeCell ref="E19:F19"/>
    <mergeCell ref="I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4" workbookViewId="0">
      <selection activeCell="B24" sqref="B24"/>
    </sheetView>
  </sheetViews>
  <sheetFormatPr baseColWidth="10" defaultRowHeight="12.75" x14ac:dyDescent="0.2"/>
  <cols>
    <col min="1" max="1" width="29.5703125" style="62" bestFit="1" customWidth="1"/>
    <col min="2" max="2" width="10.7109375" style="62" bestFit="1" customWidth="1"/>
    <col min="3" max="3" width="3.5703125" style="62" bestFit="1" customWidth="1"/>
    <col min="4" max="4" width="25.5703125" style="62" bestFit="1" customWidth="1"/>
    <col min="5" max="5" width="13.5703125" style="62" bestFit="1" customWidth="1"/>
    <col min="6" max="6" width="13.140625" style="62" bestFit="1" customWidth="1"/>
    <col min="7" max="7" width="12.28515625" style="62" bestFit="1" customWidth="1"/>
    <col min="8" max="9" width="13.7109375" style="62" bestFit="1" customWidth="1"/>
    <col min="10" max="11" width="11.42578125" style="62"/>
    <col min="12" max="12" width="14.7109375" style="62" bestFit="1" customWidth="1"/>
    <col min="13" max="13" width="13.28515625" style="62" customWidth="1"/>
    <col min="14" max="256" width="11.42578125" style="62"/>
    <col min="257" max="257" width="29.5703125" style="62" bestFit="1" customWidth="1"/>
    <col min="258" max="258" width="10.7109375" style="62" bestFit="1" customWidth="1"/>
    <col min="259" max="259" width="3.5703125" style="62" bestFit="1" customWidth="1"/>
    <col min="260" max="260" width="25.5703125" style="62" bestFit="1" customWidth="1"/>
    <col min="261" max="261" width="13.5703125" style="62" bestFit="1" customWidth="1"/>
    <col min="262" max="262" width="13.140625" style="62" bestFit="1" customWidth="1"/>
    <col min="263" max="263" width="12.28515625" style="62" bestFit="1" customWidth="1"/>
    <col min="264" max="265" width="13.7109375" style="62" bestFit="1" customWidth="1"/>
    <col min="266" max="267" width="11.42578125" style="62"/>
    <col min="268" max="268" width="14.7109375" style="62" bestFit="1" customWidth="1"/>
    <col min="269" max="269" width="13.28515625" style="62" customWidth="1"/>
    <col min="270" max="512" width="11.42578125" style="62"/>
    <col min="513" max="513" width="29.5703125" style="62" bestFit="1" customWidth="1"/>
    <col min="514" max="514" width="10.7109375" style="62" bestFit="1" customWidth="1"/>
    <col min="515" max="515" width="3.5703125" style="62" bestFit="1" customWidth="1"/>
    <col min="516" max="516" width="25.5703125" style="62" bestFit="1" customWidth="1"/>
    <col min="517" max="517" width="13.5703125" style="62" bestFit="1" customWidth="1"/>
    <col min="518" max="518" width="13.140625" style="62" bestFit="1" customWidth="1"/>
    <col min="519" max="519" width="12.28515625" style="62" bestFit="1" customWidth="1"/>
    <col min="520" max="521" width="13.7109375" style="62" bestFit="1" customWidth="1"/>
    <col min="522" max="523" width="11.42578125" style="62"/>
    <col min="524" max="524" width="14.7109375" style="62" bestFit="1" customWidth="1"/>
    <col min="525" max="525" width="13.28515625" style="62" customWidth="1"/>
    <col min="526" max="768" width="11.42578125" style="62"/>
    <col min="769" max="769" width="29.5703125" style="62" bestFit="1" customWidth="1"/>
    <col min="770" max="770" width="10.7109375" style="62" bestFit="1" customWidth="1"/>
    <col min="771" max="771" width="3.5703125" style="62" bestFit="1" customWidth="1"/>
    <col min="772" max="772" width="25.5703125" style="62" bestFit="1" customWidth="1"/>
    <col min="773" max="773" width="13.5703125" style="62" bestFit="1" customWidth="1"/>
    <col min="774" max="774" width="13.140625" style="62" bestFit="1" customWidth="1"/>
    <col min="775" max="775" width="12.28515625" style="62" bestFit="1" customWidth="1"/>
    <col min="776" max="777" width="13.7109375" style="62" bestFit="1" customWidth="1"/>
    <col min="778" max="779" width="11.42578125" style="62"/>
    <col min="780" max="780" width="14.7109375" style="62" bestFit="1" customWidth="1"/>
    <col min="781" max="781" width="13.28515625" style="62" customWidth="1"/>
    <col min="782" max="1024" width="11.42578125" style="62"/>
    <col min="1025" max="1025" width="29.5703125" style="62" bestFit="1" customWidth="1"/>
    <col min="1026" max="1026" width="10.7109375" style="62" bestFit="1" customWidth="1"/>
    <col min="1027" max="1027" width="3.5703125" style="62" bestFit="1" customWidth="1"/>
    <col min="1028" max="1028" width="25.5703125" style="62" bestFit="1" customWidth="1"/>
    <col min="1029" max="1029" width="13.5703125" style="62" bestFit="1" customWidth="1"/>
    <col min="1030" max="1030" width="13.140625" style="62" bestFit="1" customWidth="1"/>
    <col min="1031" max="1031" width="12.28515625" style="62" bestFit="1" customWidth="1"/>
    <col min="1032" max="1033" width="13.7109375" style="62" bestFit="1" customWidth="1"/>
    <col min="1034" max="1035" width="11.42578125" style="62"/>
    <col min="1036" max="1036" width="14.7109375" style="62" bestFit="1" customWidth="1"/>
    <col min="1037" max="1037" width="13.28515625" style="62" customWidth="1"/>
    <col min="1038" max="1280" width="11.42578125" style="62"/>
    <col min="1281" max="1281" width="29.5703125" style="62" bestFit="1" customWidth="1"/>
    <col min="1282" max="1282" width="10.7109375" style="62" bestFit="1" customWidth="1"/>
    <col min="1283" max="1283" width="3.5703125" style="62" bestFit="1" customWidth="1"/>
    <col min="1284" max="1284" width="25.5703125" style="62" bestFit="1" customWidth="1"/>
    <col min="1285" max="1285" width="13.5703125" style="62" bestFit="1" customWidth="1"/>
    <col min="1286" max="1286" width="13.140625" style="62" bestFit="1" customWidth="1"/>
    <col min="1287" max="1287" width="12.28515625" style="62" bestFit="1" customWidth="1"/>
    <col min="1288" max="1289" width="13.7109375" style="62" bestFit="1" customWidth="1"/>
    <col min="1290" max="1291" width="11.42578125" style="62"/>
    <col min="1292" max="1292" width="14.7109375" style="62" bestFit="1" customWidth="1"/>
    <col min="1293" max="1293" width="13.28515625" style="62" customWidth="1"/>
    <col min="1294" max="1536" width="11.42578125" style="62"/>
    <col min="1537" max="1537" width="29.5703125" style="62" bestFit="1" customWidth="1"/>
    <col min="1538" max="1538" width="10.7109375" style="62" bestFit="1" customWidth="1"/>
    <col min="1539" max="1539" width="3.5703125" style="62" bestFit="1" customWidth="1"/>
    <col min="1540" max="1540" width="25.5703125" style="62" bestFit="1" customWidth="1"/>
    <col min="1541" max="1541" width="13.5703125" style="62" bestFit="1" customWidth="1"/>
    <col min="1542" max="1542" width="13.140625" style="62" bestFit="1" customWidth="1"/>
    <col min="1543" max="1543" width="12.28515625" style="62" bestFit="1" customWidth="1"/>
    <col min="1544" max="1545" width="13.7109375" style="62" bestFit="1" customWidth="1"/>
    <col min="1546" max="1547" width="11.42578125" style="62"/>
    <col min="1548" max="1548" width="14.7109375" style="62" bestFit="1" customWidth="1"/>
    <col min="1549" max="1549" width="13.28515625" style="62" customWidth="1"/>
    <col min="1550" max="1792" width="11.42578125" style="62"/>
    <col min="1793" max="1793" width="29.5703125" style="62" bestFit="1" customWidth="1"/>
    <col min="1794" max="1794" width="10.7109375" style="62" bestFit="1" customWidth="1"/>
    <col min="1795" max="1795" width="3.5703125" style="62" bestFit="1" customWidth="1"/>
    <col min="1796" max="1796" width="25.5703125" style="62" bestFit="1" customWidth="1"/>
    <col min="1797" max="1797" width="13.5703125" style="62" bestFit="1" customWidth="1"/>
    <col min="1798" max="1798" width="13.140625" style="62" bestFit="1" customWidth="1"/>
    <col min="1799" max="1799" width="12.28515625" style="62" bestFit="1" customWidth="1"/>
    <col min="1800" max="1801" width="13.7109375" style="62" bestFit="1" customWidth="1"/>
    <col min="1802" max="1803" width="11.42578125" style="62"/>
    <col min="1804" max="1804" width="14.7109375" style="62" bestFit="1" customWidth="1"/>
    <col min="1805" max="1805" width="13.28515625" style="62" customWidth="1"/>
    <col min="1806" max="2048" width="11.42578125" style="62"/>
    <col min="2049" max="2049" width="29.5703125" style="62" bestFit="1" customWidth="1"/>
    <col min="2050" max="2050" width="10.7109375" style="62" bestFit="1" customWidth="1"/>
    <col min="2051" max="2051" width="3.5703125" style="62" bestFit="1" customWidth="1"/>
    <col min="2052" max="2052" width="25.5703125" style="62" bestFit="1" customWidth="1"/>
    <col min="2053" max="2053" width="13.5703125" style="62" bestFit="1" customWidth="1"/>
    <col min="2054" max="2054" width="13.140625" style="62" bestFit="1" customWidth="1"/>
    <col min="2055" max="2055" width="12.28515625" style="62" bestFit="1" customWidth="1"/>
    <col min="2056" max="2057" width="13.7109375" style="62" bestFit="1" customWidth="1"/>
    <col min="2058" max="2059" width="11.42578125" style="62"/>
    <col min="2060" max="2060" width="14.7109375" style="62" bestFit="1" customWidth="1"/>
    <col min="2061" max="2061" width="13.28515625" style="62" customWidth="1"/>
    <col min="2062" max="2304" width="11.42578125" style="62"/>
    <col min="2305" max="2305" width="29.5703125" style="62" bestFit="1" customWidth="1"/>
    <col min="2306" max="2306" width="10.7109375" style="62" bestFit="1" customWidth="1"/>
    <col min="2307" max="2307" width="3.5703125" style="62" bestFit="1" customWidth="1"/>
    <col min="2308" max="2308" width="25.5703125" style="62" bestFit="1" customWidth="1"/>
    <col min="2309" max="2309" width="13.5703125" style="62" bestFit="1" customWidth="1"/>
    <col min="2310" max="2310" width="13.140625" style="62" bestFit="1" customWidth="1"/>
    <col min="2311" max="2311" width="12.28515625" style="62" bestFit="1" customWidth="1"/>
    <col min="2312" max="2313" width="13.7109375" style="62" bestFit="1" customWidth="1"/>
    <col min="2314" max="2315" width="11.42578125" style="62"/>
    <col min="2316" max="2316" width="14.7109375" style="62" bestFit="1" customWidth="1"/>
    <col min="2317" max="2317" width="13.28515625" style="62" customWidth="1"/>
    <col min="2318" max="2560" width="11.42578125" style="62"/>
    <col min="2561" max="2561" width="29.5703125" style="62" bestFit="1" customWidth="1"/>
    <col min="2562" max="2562" width="10.7109375" style="62" bestFit="1" customWidth="1"/>
    <col min="2563" max="2563" width="3.5703125" style="62" bestFit="1" customWidth="1"/>
    <col min="2564" max="2564" width="25.5703125" style="62" bestFit="1" customWidth="1"/>
    <col min="2565" max="2565" width="13.5703125" style="62" bestFit="1" customWidth="1"/>
    <col min="2566" max="2566" width="13.140625" style="62" bestFit="1" customWidth="1"/>
    <col min="2567" max="2567" width="12.28515625" style="62" bestFit="1" customWidth="1"/>
    <col min="2568" max="2569" width="13.7109375" style="62" bestFit="1" customWidth="1"/>
    <col min="2570" max="2571" width="11.42578125" style="62"/>
    <col min="2572" max="2572" width="14.7109375" style="62" bestFit="1" customWidth="1"/>
    <col min="2573" max="2573" width="13.28515625" style="62" customWidth="1"/>
    <col min="2574" max="2816" width="11.42578125" style="62"/>
    <col min="2817" max="2817" width="29.5703125" style="62" bestFit="1" customWidth="1"/>
    <col min="2818" max="2818" width="10.7109375" style="62" bestFit="1" customWidth="1"/>
    <col min="2819" max="2819" width="3.5703125" style="62" bestFit="1" customWidth="1"/>
    <col min="2820" max="2820" width="25.5703125" style="62" bestFit="1" customWidth="1"/>
    <col min="2821" max="2821" width="13.5703125" style="62" bestFit="1" customWidth="1"/>
    <col min="2822" max="2822" width="13.140625" style="62" bestFit="1" customWidth="1"/>
    <col min="2823" max="2823" width="12.28515625" style="62" bestFit="1" customWidth="1"/>
    <col min="2824" max="2825" width="13.7109375" style="62" bestFit="1" customWidth="1"/>
    <col min="2826" max="2827" width="11.42578125" style="62"/>
    <col min="2828" max="2828" width="14.7109375" style="62" bestFit="1" customWidth="1"/>
    <col min="2829" max="2829" width="13.28515625" style="62" customWidth="1"/>
    <col min="2830" max="3072" width="11.42578125" style="62"/>
    <col min="3073" max="3073" width="29.5703125" style="62" bestFit="1" customWidth="1"/>
    <col min="3074" max="3074" width="10.7109375" style="62" bestFit="1" customWidth="1"/>
    <col min="3075" max="3075" width="3.5703125" style="62" bestFit="1" customWidth="1"/>
    <col min="3076" max="3076" width="25.5703125" style="62" bestFit="1" customWidth="1"/>
    <col min="3077" max="3077" width="13.5703125" style="62" bestFit="1" customWidth="1"/>
    <col min="3078" max="3078" width="13.140625" style="62" bestFit="1" customWidth="1"/>
    <col min="3079" max="3079" width="12.28515625" style="62" bestFit="1" customWidth="1"/>
    <col min="3080" max="3081" width="13.7109375" style="62" bestFit="1" customWidth="1"/>
    <col min="3082" max="3083" width="11.42578125" style="62"/>
    <col min="3084" max="3084" width="14.7109375" style="62" bestFit="1" customWidth="1"/>
    <col min="3085" max="3085" width="13.28515625" style="62" customWidth="1"/>
    <col min="3086" max="3328" width="11.42578125" style="62"/>
    <col min="3329" max="3329" width="29.5703125" style="62" bestFit="1" customWidth="1"/>
    <col min="3330" max="3330" width="10.7109375" style="62" bestFit="1" customWidth="1"/>
    <col min="3331" max="3331" width="3.5703125" style="62" bestFit="1" customWidth="1"/>
    <col min="3332" max="3332" width="25.5703125" style="62" bestFit="1" customWidth="1"/>
    <col min="3333" max="3333" width="13.5703125" style="62" bestFit="1" customWidth="1"/>
    <col min="3334" max="3334" width="13.140625" style="62" bestFit="1" customWidth="1"/>
    <col min="3335" max="3335" width="12.28515625" style="62" bestFit="1" customWidth="1"/>
    <col min="3336" max="3337" width="13.7109375" style="62" bestFit="1" customWidth="1"/>
    <col min="3338" max="3339" width="11.42578125" style="62"/>
    <col min="3340" max="3340" width="14.7109375" style="62" bestFit="1" customWidth="1"/>
    <col min="3341" max="3341" width="13.28515625" style="62" customWidth="1"/>
    <col min="3342" max="3584" width="11.42578125" style="62"/>
    <col min="3585" max="3585" width="29.5703125" style="62" bestFit="1" customWidth="1"/>
    <col min="3586" max="3586" width="10.7109375" style="62" bestFit="1" customWidth="1"/>
    <col min="3587" max="3587" width="3.5703125" style="62" bestFit="1" customWidth="1"/>
    <col min="3588" max="3588" width="25.5703125" style="62" bestFit="1" customWidth="1"/>
    <col min="3589" max="3589" width="13.5703125" style="62" bestFit="1" customWidth="1"/>
    <col min="3590" max="3590" width="13.140625" style="62" bestFit="1" customWidth="1"/>
    <col min="3591" max="3591" width="12.28515625" style="62" bestFit="1" customWidth="1"/>
    <col min="3592" max="3593" width="13.7109375" style="62" bestFit="1" customWidth="1"/>
    <col min="3594" max="3595" width="11.42578125" style="62"/>
    <col min="3596" max="3596" width="14.7109375" style="62" bestFit="1" customWidth="1"/>
    <col min="3597" max="3597" width="13.28515625" style="62" customWidth="1"/>
    <col min="3598" max="3840" width="11.42578125" style="62"/>
    <col min="3841" max="3841" width="29.5703125" style="62" bestFit="1" customWidth="1"/>
    <col min="3842" max="3842" width="10.7109375" style="62" bestFit="1" customWidth="1"/>
    <col min="3843" max="3843" width="3.5703125" style="62" bestFit="1" customWidth="1"/>
    <col min="3844" max="3844" width="25.5703125" style="62" bestFit="1" customWidth="1"/>
    <col min="3845" max="3845" width="13.5703125" style="62" bestFit="1" customWidth="1"/>
    <col min="3846" max="3846" width="13.140625" style="62" bestFit="1" customWidth="1"/>
    <col min="3847" max="3847" width="12.28515625" style="62" bestFit="1" customWidth="1"/>
    <col min="3848" max="3849" width="13.7109375" style="62" bestFit="1" customWidth="1"/>
    <col min="3850" max="3851" width="11.42578125" style="62"/>
    <col min="3852" max="3852" width="14.7109375" style="62" bestFit="1" customWidth="1"/>
    <col min="3853" max="3853" width="13.28515625" style="62" customWidth="1"/>
    <col min="3854" max="4096" width="11.42578125" style="62"/>
    <col min="4097" max="4097" width="29.5703125" style="62" bestFit="1" customWidth="1"/>
    <col min="4098" max="4098" width="10.7109375" style="62" bestFit="1" customWidth="1"/>
    <col min="4099" max="4099" width="3.5703125" style="62" bestFit="1" customWidth="1"/>
    <col min="4100" max="4100" width="25.5703125" style="62" bestFit="1" customWidth="1"/>
    <col min="4101" max="4101" width="13.5703125" style="62" bestFit="1" customWidth="1"/>
    <col min="4102" max="4102" width="13.140625" style="62" bestFit="1" customWidth="1"/>
    <col min="4103" max="4103" width="12.28515625" style="62" bestFit="1" customWidth="1"/>
    <col min="4104" max="4105" width="13.7109375" style="62" bestFit="1" customWidth="1"/>
    <col min="4106" max="4107" width="11.42578125" style="62"/>
    <col min="4108" max="4108" width="14.7109375" style="62" bestFit="1" customWidth="1"/>
    <col min="4109" max="4109" width="13.28515625" style="62" customWidth="1"/>
    <col min="4110" max="4352" width="11.42578125" style="62"/>
    <col min="4353" max="4353" width="29.5703125" style="62" bestFit="1" customWidth="1"/>
    <col min="4354" max="4354" width="10.7109375" style="62" bestFit="1" customWidth="1"/>
    <col min="4355" max="4355" width="3.5703125" style="62" bestFit="1" customWidth="1"/>
    <col min="4356" max="4356" width="25.5703125" style="62" bestFit="1" customWidth="1"/>
    <col min="4357" max="4357" width="13.5703125" style="62" bestFit="1" customWidth="1"/>
    <col min="4358" max="4358" width="13.140625" style="62" bestFit="1" customWidth="1"/>
    <col min="4359" max="4359" width="12.28515625" style="62" bestFit="1" customWidth="1"/>
    <col min="4360" max="4361" width="13.7109375" style="62" bestFit="1" customWidth="1"/>
    <col min="4362" max="4363" width="11.42578125" style="62"/>
    <col min="4364" max="4364" width="14.7109375" style="62" bestFit="1" customWidth="1"/>
    <col min="4365" max="4365" width="13.28515625" style="62" customWidth="1"/>
    <col min="4366" max="4608" width="11.42578125" style="62"/>
    <col min="4609" max="4609" width="29.5703125" style="62" bestFit="1" customWidth="1"/>
    <col min="4610" max="4610" width="10.7109375" style="62" bestFit="1" customWidth="1"/>
    <col min="4611" max="4611" width="3.5703125" style="62" bestFit="1" customWidth="1"/>
    <col min="4612" max="4612" width="25.5703125" style="62" bestFit="1" customWidth="1"/>
    <col min="4613" max="4613" width="13.5703125" style="62" bestFit="1" customWidth="1"/>
    <col min="4614" max="4614" width="13.140625" style="62" bestFit="1" customWidth="1"/>
    <col min="4615" max="4615" width="12.28515625" style="62" bestFit="1" customWidth="1"/>
    <col min="4616" max="4617" width="13.7109375" style="62" bestFit="1" customWidth="1"/>
    <col min="4618" max="4619" width="11.42578125" style="62"/>
    <col min="4620" max="4620" width="14.7109375" style="62" bestFit="1" customWidth="1"/>
    <col min="4621" max="4621" width="13.28515625" style="62" customWidth="1"/>
    <col min="4622" max="4864" width="11.42578125" style="62"/>
    <col min="4865" max="4865" width="29.5703125" style="62" bestFit="1" customWidth="1"/>
    <col min="4866" max="4866" width="10.7109375" style="62" bestFit="1" customWidth="1"/>
    <col min="4867" max="4867" width="3.5703125" style="62" bestFit="1" customWidth="1"/>
    <col min="4868" max="4868" width="25.5703125" style="62" bestFit="1" customWidth="1"/>
    <col min="4869" max="4869" width="13.5703125" style="62" bestFit="1" customWidth="1"/>
    <col min="4870" max="4870" width="13.140625" style="62" bestFit="1" customWidth="1"/>
    <col min="4871" max="4871" width="12.28515625" style="62" bestFit="1" customWidth="1"/>
    <col min="4872" max="4873" width="13.7109375" style="62" bestFit="1" customWidth="1"/>
    <col min="4874" max="4875" width="11.42578125" style="62"/>
    <col min="4876" max="4876" width="14.7109375" style="62" bestFit="1" customWidth="1"/>
    <col min="4877" max="4877" width="13.28515625" style="62" customWidth="1"/>
    <col min="4878" max="5120" width="11.42578125" style="62"/>
    <col min="5121" max="5121" width="29.5703125" style="62" bestFit="1" customWidth="1"/>
    <col min="5122" max="5122" width="10.7109375" style="62" bestFit="1" customWidth="1"/>
    <col min="5123" max="5123" width="3.5703125" style="62" bestFit="1" customWidth="1"/>
    <col min="5124" max="5124" width="25.5703125" style="62" bestFit="1" customWidth="1"/>
    <col min="5125" max="5125" width="13.5703125" style="62" bestFit="1" customWidth="1"/>
    <col min="5126" max="5126" width="13.140625" style="62" bestFit="1" customWidth="1"/>
    <col min="5127" max="5127" width="12.28515625" style="62" bestFit="1" customWidth="1"/>
    <col min="5128" max="5129" width="13.7109375" style="62" bestFit="1" customWidth="1"/>
    <col min="5130" max="5131" width="11.42578125" style="62"/>
    <col min="5132" max="5132" width="14.7109375" style="62" bestFit="1" customWidth="1"/>
    <col min="5133" max="5133" width="13.28515625" style="62" customWidth="1"/>
    <col min="5134" max="5376" width="11.42578125" style="62"/>
    <col min="5377" max="5377" width="29.5703125" style="62" bestFit="1" customWidth="1"/>
    <col min="5378" max="5378" width="10.7109375" style="62" bestFit="1" customWidth="1"/>
    <col min="5379" max="5379" width="3.5703125" style="62" bestFit="1" customWidth="1"/>
    <col min="5380" max="5380" width="25.5703125" style="62" bestFit="1" customWidth="1"/>
    <col min="5381" max="5381" width="13.5703125" style="62" bestFit="1" customWidth="1"/>
    <col min="5382" max="5382" width="13.140625" style="62" bestFit="1" customWidth="1"/>
    <col min="5383" max="5383" width="12.28515625" style="62" bestFit="1" customWidth="1"/>
    <col min="5384" max="5385" width="13.7109375" style="62" bestFit="1" customWidth="1"/>
    <col min="5386" max="5387" width="11.42578125" style="62"/>
    <col min="5388" max="5388" width="14.7109375" style="62" bestFit="1" customWidth="1"/>
    <col min="5389" max="5389" width="13.28515625" style="62" customWidth="1"/>
    <col min="5390" max="5632" width="11.42578125" style="62"/>
    <col min="5633" max="5633" width="29.5703125" style="62" bestFit="1" customWidth="1"/>
    <col min="5634" max="5634" width="10.7109375" style="62" bestFit="1" customWidth="1"/>
    <col min="5635" max="5635" width="3.5703125" style="62" bestFit="1" customWidth="1"/>
    <col min="5636" max="5636" width="25.5703125" style="62" bestFit="1" customWidth="1"/>
    <col min="5637" max="5637" width="13.5703125" style="62" bestFit="1" customWidth="1"/>
    <col min="5638" max="5638" width="13.140625" style="62" bestFit="1" customWidth="1"/>
    <col min="5639" max="5639" width="12.28515625" style="62" bestFit="1" customWidth="1"/>
    <col min="5640" max="5641" width="13.7109375" style="62" bestFit="1" customWidth="1"/>
    <col min="5642" max="5643" width="11.42578125" style="62"/>
    <col min="5644" max="5644" width="14.7109375" style="62" bestFit="1" customWidth="1"/>
    <col min="5645" max="5645" width="13.28515625" style="62" customWidth="1"/>
    <col min="5646" max="5888" width="11.42578125" style="62"/>
    <col min="5889" max="5889" width="29.5703125" style="62" bestFit="1" customWidth="1"/>
    <col min="5890" max="5890" width="10.7109375" style="62" bestFit="1" customWidth="1"/>
    <col min="5891" max="5891" width="3.5703125" style="62" bestFit="1" customWidth="1"/>
    <col min="5892" max="5892" width="25.5703125" style="62" bestFit="1" customWidth="1"/>
    <col min="5893" max="5893" width="13.5703125" style="62" bestFit="1" customWidth="1"/>
    <col min="5894" max="5894" width="13.140625" style="62" bestFit="1" customWidth="1"/>
    <col min="5895" max="5895" width="12.28515625" style="62" bestFit="1" customWidth="1"/>
    <col min="5896" max="5897" width="13.7109375" style="62" bestFit="1" customWidth="1"/>
    <col min="5898" max="5899" width="11.42578125" style="62"/>
    <col min="5900" max="5900" width="14.7109375" style="62" bestFit="1" customWidth="1"/>
    <col min="5901" max="5901" width="13.28515625" style="62" customWidth="1"/>
    <col min="5902" max="6144" width="11.42578125" style="62"/>
    <col min="6145" max="6145" width="29.5703125" style="62" bestFit="1" customWidth="1"/>
    <col min="6146" max="6146" width="10.7109375" style="62" bestFit="1" customWidth="1"/>
    <col min="6147" max="6147" width="3.5703125" style="62" bestFit="1" customWidth="1"/>
    <col min="6148" max="6148" width="25.5703125" style="62" bestFit="1" customWidth="1"/>
    <col min="6149" max="6149" width="13.5703125" style="62" bestFit="1" customWidth="1"/>
    <col min="6150" max="6150" width="13.140625" style="62" bestFit="1" customWidth="1"/>
    <col min="6151" max="6151" width="12.28515625" style="62" bestFit="1" customWidth="1"/>
    <col min="6152" max="6153" width="13.7109375" style="62" bestFit="1" customWidth="1"/>
    <col min="6154" max="6155" width="11.42578125" style="62"/>
    <col min="6156" max="6156" width="14.7109375" style="62" bestFit="1" customWidth="1"/>
    <col min="6157" max="6157" width="13.28515625" style="62" customWidth="1"/>
    <col min="6158" max="6400" width="11.42578125" style="62"/>
    <col min="6401" max="6401" width="29.5703125" style="62" bestFit="1" customWidth="1"/>
    <col min="6402" max="6402" width="10.7109375" style="62" bestFit="1" customWidth="1"/>
    <col min="6403" max="6403" width="3.5703125" style="62" bestFit="1" customWidth="1"/>
    <col min="6404" max="6404" width="25.5703125" style="62" bestFit="1" customWidth="1"/>
    <col min="6405" max="6405" width="13.5703125" style="62" bestFit="1" customWidth="1"/>
    <col min="6406" max="6406" width="13.140625" style="62" bestFit="1" customWidth="1"/>
    <col min="6407" max="6407" width="12.28515625" style="62" bestFit="1" customWidth="1"/>
    <col min="6408" max="6409" width="13.7109375" style="62" bestFit="1" customWidth="1"/>
    <col min="6410" max="6411" width="11.42578125" style="62"/>
    <col min="6412" max="6412" width="14.7109375" style="62" bestFit="1" customWidth="1"/>
    <col min="6413" max="6413" width="13.28515625" style="62" customWidth="1"/>
    <col min="6414" max="6656" width="11.42578125" style="62"/>
    <col min="6657" max="6657" width="29.5703125" style="62" bestFit="1" customWidth="1"/>
    <col min="6658" max="6658" width="10.7109375" style="62" bestFit="1" customWidth="1"/>
    <col min="6659" max="6659" width="3.5703125" style="62" bestFit="1" customWidth="1"/>
    <col min="6660" max="6660" width="25.5703125" style="62" bestFit="1" customWidth="1"/>
    <col min="6661" max="6661" width="13.5703125" style="62" bestFit="1" customWidth="1"/>
    <col min="6662" max="6662" width="13.140625" style="62" bestFit="1" customWidth="1"/>
    <col min="6663" max="6663" width="12.28515625" style="62" bestFit="1" customWidth="1"/>
    <col min="6664" max="6665" width="13.7109375" style="62" bestFit="1" customWidth="1"/>
    <col min="6666" max="6667" width="11.42578125" style="62"/>
    <col min="6668" max="6668" width="14.7109375" style="62" bestFit="1" customWidth="1"/>
    <col min="6669" max="6669" width="13.28515625" style="62" customWidth="1"/>
    <col min="6670" max="6912" width="11.42578125" style="62"/>
    <col min="6913" max="6913" width="29.5703125" style="62" bestFit="1" customWidth="1"/>
    <col min="6914" max="6914" width="10.7109375" style="62" bestFit="1" customWidth="1"/>
    <col min="6915" max="6915" width="3.5703125" style="62" bestFit="1" customWidth="1"/>
    <col min="6916" max="6916" width="25.5703125" style="62" bestFit="1" customWidth="1"/>
    <col min="6917" max="6917" width="13.5703125" style="62" bestFit="1" customWidth="1"/>
    <col min="6918" max="6918" width="13.140625" style="62" bestFit="1" customWidth="1"/>
    <col min="6919" max="6919" width="12.28515625" style="62" bestFit="1" customWidth="1"/>
    <col min="6920" max="6921" width="13.7109375" style="62" bestFit="1" customWidth="1"/>
    <col min="6922" max="6923" width="11.42578125" style="62"/>
    <col min="6924" max="6924" width="14.7109375" style="62" bestFit="1" customWidth="1"/>
    <col min="6925" max="6925" width="13.28515625" style="62" customWidth="1"/>
    <col min="6926" max="7168" width="11.42578125" style="62"/>
    <col min="7169" max="7169" width="29.5703125" style="62" bestFit="1" customWidth="1"/>
    <col min="7170" max="7170" width="10.7109375" style="62" bestFit="1" customWidth="1"/>
    <col min="7171" max="7171" width="3.5703125" style="62" bestFit="1" customWidth="1"/>
    <col min="7172" max="7172" width="25.5703125" style="62" bestFit="1" customWidth="1"/>
    <col min="7173" max="7173" width="13.5703125" style="62" bestFit="1" customWidth="1"/>
    <col min="7174" max="7174" width="13.140625" style="62" bestFit="1" customWidth="1"/>
    <col min="7175" max="7175" width="12.28515625" style="62" bestFit="1" customWidth="1"/>
    <col min="7176" max="7177" width="13.7109375" style="62" bestFit="1" customWidth="1"/>
    <col min="7178" max="7179" width="11.42578125" style="62"/>
    <col min="7180" max="7180" width="14.7109375" style="62" bestFit="1" customWidth="1"/>
    <col min="7181" max="7181" width="13.28515625" style="62" customWidth="1"/>
    <col min="7182" max="7424" width="11.42578125" style="62"/>
    <col min="7425" max="7425" width="29.5703125" style="62" bestFit="1" customWidth="1"/>
    <col min="7426" max="7426" width="10.7109375" style="62" bestFit="1" customWidth="1"/>
    <col min="7427" max="7427" width="3.5703125" style="62" bestFit="1" customWidth="1"/>
    <col min="7428" max="7428" width="25.5703125" style="62" bestFit="1" customWidth="1"/>
    <col min="7429" max="7429" width="13.5703125" style="62" bestFit="1" customWidth="1"/>
    <col min="7430" max="7430" width="13.140625" style="62" bestFit="1" customWidth="1"/>
    <col min="7431" max="7431" width="12.28515625" style="62" bestFit="1" customWidth="1"/>
    <col min="7432" max="7433" width="13.7109375" style="62" bestFit="1" customWidth="1"/>
    <col min="7434" max="7435" width="11.42578125" style="62"/>
    <col min="7436" max="7436" width="14.7109375" style="62" bestFit="1" customWidth="1"/>
    <col min="7437" max="7437" width="13.28515625" style="62" customWidth="1"/>
    <col min="7438" max="7680" width="11.42578125" style="62"/>
    <col min="7681" max="7681" width="29.5703125" style="62" bestFit="1" customWidth="1"/>
    <col min="7682" max="7682" width="10.7109375" style="62" bestFit="1" customWidth="1"/>
    <col min="7683" max="7683" width="3.5703125" style="62" bestFit="1" customWidth="1"/>
    <col min="7684" max="7684" width="25.5703125" style="62" bestFit="1" customWidth="1"/>
    <col min="7685" max="7685" width="13.5703125" style="62" bestFit="1" customWidth="1"/>
    <col min="7686" max="7686" width="13.140625" style="62" bestFit="1" customWidth="1"/>
    <col min="7687" max="7687" width="12.28515625" style="62" bestFit="1" customWidth="1"/>
    <col min="7688" max="7689" width="13.7109375" style="62" bestFit="1" customWidth="1"/>
    <col min="7690" max="7691" width="11.42578125" style="62"/>
    <col min="7692" max="7692" width="14.7109375" style="62" bestFit="1" customWidth="1"/>
    <col min="7693" max="7693" width="13.28515625" style="62" customWidth="1"/>
    <col min="7694" max="7936" width="11.42578125" style="62"/>
    <col min="7937" max="7937" width="29.5703125" style="62" bestFit="1" customWidth="1"/>
    <col min="7938" max="7938" width="10.7109375" style="62" bestFit="1" customWidth="1"/>
    <col min="7939" max="7939" width="3.5703125" style="62" bestFit="1" customWidth="1"/>
    <col min="7940" max="7940" width="25.5703125" style="62" bestFit="1" customWidth="1"/>
    <col min="7941" max="7941" width="13.5703125" style="62" bestFit="1" customWidth="1"/>
    <col min="7942" max="7942" width="13.140625" style="62" bestFit="1" customWidth="1"/>
    <col min="7943" max="7943" width="12.28515625" style="62" bestFit="1" customWidth="1"/>
    <col min="7944" max="7945" width="13.7109375" style="62" bestFit="1" customWidth="1"/>
    <col min="7946" max="7947" width="11.42578125" style="62"/>
    <col min="7948" max="7948" width="14.7109375" style="62" bestFit="1" customWidth="1"/>
    <col min="7949" max="7949" width="13.28515625" style="62" customWidth="1"/>
    <col min="7950" max="8192" width="11.42578125" style="62"/>
    <col min="8193" max="8193" width="29.5703125" style="62" bestFit="1" customWidth="1"/>
    <col min="8194" max="8194" width="10.7109375" style="62" bestFit="1" customWidth="1"/>
    <col min="8195" max="8195" width="3.5703125" style="62" bestFit="1" customWidth="1"/>
    <col min="8196" max="8196" width="25.5703125" style="62" bestFit="1" customWidth="1"/>
    <col min="8197" max="8197" width="13.5703125" style="62" bestFit="1" customWidth="1"/>
    <col min="8198" max="8198" width="13.140625" style="62" bestFit="1" customWidth="1"/>
    <col min="8199" max="8199" width="12.28515625" style="62" bestFit="1" customWidth="1"/>
    <col min="8200" max="8201" width="13.7109375" style="62" bestFit="1" customWidth="1"/>
    <col min="8202" max="8203" width="11.42578125" style="62"/>
    <col min="8204" max="8204" width="14.7109375" style="62" bestFit="1" customWidth="1"/>
    <col min="8205" max="8205" width="13.28515625" style="62" customWidth="1"/>
    <col min="8206" max="8448" width="11.42578125" style="62"/>
    <col min="8449" max="8449" width="29.5703125" style="62" bestFit="1" customWidth="1"/>
    <col min="8450" max="8450" width="10.7109375" style="62" bestFit="1" customWidth="1"/>
    <col min="8451" max="8451" width="3.5703125" style="62" bestFit="1" customWidth="1"/>
    <col min="8452" max="8452" width="25.5703125" style="62" bestFit="1" customWidth="1"/>
    <col min="8453" max="8453" width="13.5703125" style="62" bestFit="1" customWidth="1"/>
    <col min="8454" max="8454" width="13.140625" style="62" bestFit="1" customWidth="1"/>
    <col min="8455" max="8455" width="12.28515625" style="62" bestFit="1" customWidth="1"/>
    <col min="8456" max="8457" width="13.7109375" style="62" bestFit="1" customWidth="1"/>
    <col min="8458" max="8459" width="11.42578125" style="62"/>
    <col min="8460" max="8460" width="14.7109375" style="62" bestFit="1" customWidth="1"/>
    <col min="8461" max="8461" width="13.28515625" style="62" customWidth="1"/>
    <col min="8462" max="8704" width="11.42578125" style="62"/>
    <col min="8705" max="8705" width="29.5703125" style="62" bestFit="1" customWidth="1"/>
    <col min="8706" max="8706" width="10.7109375" style="62" bestFit="1" customWidth="1"/>
    <col min="8707" max="8707" width="3.5703125" style="62" bestFit="1" customWidth="1"/>
    <col min="8708" max="8708" width="25.5703125" style="62" bestFit="1" customWidth="1"/>
    <col min="8709" max="8709" width="13.5703125" style="62" bestFit="1" customWidth="1"/>
    <col min="8710" max="8710" width="13.140625" style="62" bestFit="1" customWidth="1"/>
    <col min="8711" max="8711" width="12.28515625" style="62" bestFit="1" customWidth="1"/>
    <col min="8712" max="8713" width="13.7109375" style="62" bestFit="1" customWidth="1"/>
    <col min="8714" max="8715" width="11.42578125" style="62"/>
    <col min="8716" max="8716" width="14.7109375" style="62" bestFit="1" customWidth="1"/>
    <col min="8717" max="8717" width="13.28515625" style="62" customWidth="1"/>
    <col min="8718" max="8960" width="11.42578125" style="62"/>
    <col min="8961" max="8961" width="29.5703125" style="62" bestFit="1" customWidth="1"/>
    <col min="8962" max="8962" width="10.7109375" style="62" bestFit="1" customWidth="1"/>
    <col min="8963" max="8963" width="3.5703125" style="62" bestFit="1" customWidth="1"/>
    <col min="8964" max="8964" width="25.5703125" style="62" bestFit="1" customWidth="1"/>
    <col min="8965" max="8965" width="13.5703125" style="62" bestFit="1" customWidth="1"/>
    <col min="8966" max="8966" width="13.140625" style="62" bestFit="1" customWidth="1"/>
    <col min="8967" max="8967" width="12.28515625" style="62" bestFit="1" customWidth="1"/>
    <col min="8968" max="8969" width="13.7109375" style="62" bestFit="1" customWidth="1"/>
    <col min="8970" max="8971" width="11.42578125" style="62"/>
    <col min="8972" max="8972" width="14.7109375" style="62" bestFit="1" customWidth="1"/>
    <col min="8973" max="8973" width="13.28515625" style="62" customWidth="1"/>
    <col min="8974" max="9216" width="11.42578125" style="62"/>
    <col min="9217" max="9217" width="29.5703125" style="62" bestFit="1" customWidth="1"/>
    <col min="9218" max="9218" width="10.7109375" style="62" bestFit="1" customWidth="1"/>
    <col min="9219" max="9219" width="3.5703125" style="62" bestFit="1" customWidth="1"/>
    <col min="9220" max="9220" width="25.5703125" style="62" bestFit="1" customWidth="1"/>
    <col min="9221" max="9221" width="13.5703125" style="62" bestFit="1" customWidth="1"/>
    <col min="9222" max="9222" width="13.140625" style="62" bestFit="1" customWidth="1"/>
    <col min="9223" max="9223" width="12.28515625" style="62" bestFit="1" customWidth="1"/>
    <col min="9224" max="9225" width="13.7109375" style="62" bestFit="1" customWidth="1"/>
    <col min="9226" max="9227" width="11.42578125" style="62"/>
    <col min="9228" max="9228" width="14.7109375" style="62" bestFit="1" customWidth="1"/>
    <col min="9229" max="9229" width="13.28515625" style="62" customWidth="1"/>
    <col min="9230" max="9472" width="11.42578125" style="62"/>
    <col min="9473" max="9473" width="29.5703125" style="62" bestFit="1" customWidth="1"/>
    <col min="9474" max="9474" width="10.7109375" style="62" bestFit="1" customWidth="1"/>
    <col min="9475" max="9475" width="3.5703125" style="62" bestFit="1" customWidth="1"/>
    <col min="9476" max="9476" width="25.5703125" style="62" bestFit="1" customWidth="1"/>
    <col min="9477" max="9477" width="13.5703125" style="62" bestFit="1" customWidth="1"/>
    <col min="9478" max="9478" width="13.140625" style="62" bestFit="1" customWidth="1"/>
    <col min="9479" max="9479" width="12.28515625" style="62" bestFit="1" customWidth="1"/>
    <col min="9480" max="9481" width="13.7109375" style="62" bestFit="1" customWidth="1"/>
    <col min="9482" max="9483" width="11.42578125" style="62"/>
    <col min="9484" max="9484" width="14.7109375" style="62" bestFit="1" customWidth="1"/>
    <col min="9485" max="9485" width="13.28515625" style="62" customWidth="1"/>
    <col min="9486" max="9728" width="11.42578125" style="62"/>
    <col min="9729" max="9729" width="29.5703125" style="62" bestFit="1" customWidth="1"/>
    <col min="9730" max="9730" width="10.7109375" style="62" bestFit="1" customWidth="1"/>
    <col min="9731" max="9731" width="3.5703125" style="62" bestFit="1" customWidth="1"/>
    <col min="9732" max="9732" width="25.5703125" style="62" bestFit="1" customWidth="1"/>
    <col min="9733" max="9733" width="13.5703125" style="62" bestFit="1" customWidth="1"/>
    <col min="9734" max="9734" width="13.140625" style="62" bestFit="1" customWidth="1"/>
    <col min="9735" max="9735" width="12.28515625" style="62" bestFit="1" customWidth="1"/>
    <col min="9736" max="9737" width="13.7109375" style="62" bestFit="1" customWidth="1"/>
    <col min="9738" max="9739" width="11.42578125" style="62"/>
    <col min="9740" max="9740" width="14.7109375" style="62" bestFit="1" customWidth="1"/>
    <col min="9741" max="9741" width="13.28515625" style="62" customWidth="1"/>
    <col min="9742" max="9984" width="11.42578125" style="62"/>
    <col min="9985" max="9985" width="29.5703125" style="62" bestFit="1" customWidth="1"/>
    <col min="9986" max="9986" width="10.7109375" style="62" bestFit="1" customWidth="1"/>
    <col min="9987" max="9987" width="3.5703125" style="62" bestFit="1" customWidth="1"/>
    <col min="9988" max="9988" width="25.5703125" style="62" bestFit="1" customWidth="1"/>
    <col min="9989" max="9989" width="13.5703125" style="62" bestFit="1" customWidth="1"/>
    <col min="9990" max="9990" width="13.140625" style="62" bestFit="1" customWidth="1"/>
    <col min="9991" max="9991" width="12.28515625" style="62" bestFit="1" customWidth="1"/>
    <col min="9992" max="9993" width="13.7109375" style="62" bestFit="1" customWidth="1"/>
    <col min="9994" max="9995" width="11.42578125" style="62"/>
    <col min="9996" max="9996" width="14.7109375" style="62" bestFit="1" customWidth="1"/>
    <col min="9997" max="9997" width="13.28515625" style="62" customWidth="1"/>
    <col min="9998" max="10240" width="11.42578125" style="62"/>
    <col min="10241" max="10241" width="29.5703125" style="62" bestFit="1" customWidth="1"/>
    <col min="10242" max="10242" width="10.7109375" style="62" bestFit="1" customWidth="1"/>
    <col min="10243" max="10243" width="3.5703125" style="62" bestFit="1" customWidth="1"/>
    <col min="10244" max="10244" width="25.5703125" style="62" bestFit="1" customWidth="1"/>
    <col min="10245" max="10245" width="13.5703125" style="62" bestFit="1" customWidth="1"/>
    <col min="10246" max="10246" width="13.140625" style="62" bestFit="1" customWidth="1"/>
    <col min="10247" max="10247" width="12.28515625" style="62" bestFit="1" customWidth="1"/>
    <col min="10248" max="10249" width="13.7109375" style="62" bestFit="1" customWidth="1"/>
    <col min="10250" max="10251" width="11.42578125" style="62"/>
    <col min="10252" max="10252" width="14.7109375" style="62" bestFit="1" customWidth="1"/>
    <col min="10253" max="10253" width="13.28515625" style="62" customWidth="1"/>
    <col min="10254" max="10496" width="11.42578125" style="62"/>
    <col min="10497" max="10497" width="29.5703125" style="62" bestFit="1" customWidth="1"/>
    <col min="10498" max="10498" width="10.7109375" style="62" bestFit="1" customWidth="1"/>
    <col min="10499" max="10499" width="3.5703125" style="62" bestFit="1" customWidth="1"/>
    <col min="10500" max="10500" width="25.5703125" style="62" bestFit="1" customWidth="1"/>
    <col min="10501" max="10501" width="13.5703125" style="62" bestFit="1" customWidth="1"/>
    <col min="10502" max="10502" width="13.140625" style="62" bestFit="1" customWidth="1"/>
    <col min="10503" max="10503" width="12.28515625" style="62" bestFit="1" customWidth="1"/>
    <col min="10504" max="10505" width="13.7109375" style="62" bestFit="1" customWidth="1"/>
    <col min="10506" max="10507" width="11.42578125" style="62"/>
    <col min="10508" max="10508" width="14.7109375" style="62" bestFit="1" customWidth="1"/>
    <col min="10509" max="10509" width="13.28515625" style="62" customWidth="1"/>
    <col min="10510" max="10752" width="11.42578125" style="62"/>
    <col min="10753" max="10753" width="29.5703125" style="62" bestFit="1" customWidth="1"/>
    <col min="10754" max="10754" width="10.7109375" style="62" bestFit="1" customWidth="1"/>
    <col min="10755" max="10755" width="3.5703125" style="62" bestFit="1" customWidth="1"/>
    <col min="10756" max="10756" width="25.5703125" style="62" bestFit="1" customWidth="1"/>
    <col min="10757" max="10757" width="13.5703125" style="62" bestFit="1" customWidth="1"/>
    <col min="10758" max="10758" width="13.140625" style="62" bestFit="1" customWidth="1"/>
    <col min="10759" max="10759" width="12.28515625" style="62" bestFit="1" customWidth="1"/>
    <col min="10760" max="10761" width="13.7109375" style="62" bestFit="1" customWidth="1"/>
    <col min="10762" max="10763" width="11.42578125" style="62"/>
    <col min="10764" max="10764" width="14.7109375" style="62" bestFit="1" customWidth="1"/>
    <col min="10765" max="10765" width="13.28515625" style="62" customWidth="1"/>
    <col min="10766" max="11008" width="11.42578125" style="62"/>
    <col min="11009" max="11009" width="29.5703125" style="62" bestFit="1" customWidth="1"/>
    <col min="11010" max="11010" width="10.7109375" style="62" bestFit="1" customWidth="1"/>
    <col min="11011" max="11011" width="3.5703125" style="62" bestFit="1" customWidth="1"/>
    <col min="11012" max="11012" width="25.5703125" style="62" bestFit="1" customWidth="1"/>
    <col min="11013" max="11013" width="13.5703125" style="62" bestFit="1" customWidth="1"/>
    <col min="11014" max="11014" width="13.140625" style="62" bestFit="1" customWidth="1"/>
    <col min="11015" max="11015" width="12.28515625" style="62" bestFit="1" customWidth="1"/>
    <col min="11016" max="11017" width="13.7109375" style="62" bestFit="1" customWidth="1"/>
    <col min="11018" max="11019" width="11.42578125" style="62"/>
    <col min="11020" max="11020" width="14.7109375" style="62" bestFit="1" customWidth="1"/>
    <col min="11021" max="11021" width="13.28515625" style="62" customWidth="1"/>
    <col min="11022" max="11264" width="11.42578125" style="62"/>
    <col min="11265" max="11265" width="29.5703125" style="62" bestFit="1" customWidth="1"/>
    <col min="11266" max="11266" width="10.7109375" style="62" bestFit="1" customWidth="1"/>
    <col min="11267" max="11267" width="3.5703125" style="62" bestFit="1" customWidth="1"/>
    <col min="11268" max="11268" width="25.5703125" style="62" bestFit="1" customWidth="1"/>
    <col min="11269" max="11269" width="13.5703125" style="62" bestFit="1" customWidth="1"/>
    <col min="11270" max="11270" width="13.140625" style="62" bestFit="1" customWidth="1"/>
    <col min="11271" max="11271" width="12.28515625" style="62" bestFit="1" customWidth="1"/>
    <col min="11272" max="11273" width="13.7109375" style="62" bestFit="1" customWidth="1"/>
    <col min="11274" max="11275" width="11.42578125" style="62"/>
    <col min="11276" max="11276" width="14.7109375" style="62" bestFit="1" customWidth="1"/>
    <col min="11277" max="11277" width="13.28515625" style="62" customWidth="1"/>
    <col min="11278" max="11520" width="11.42578125" style="62"/>
    <col min="11521" max="11521" width="29.5703125" style="62" bestFit="1" customWidth="1"/>
    <col min="11522" max="11522" width="10.7109375" style="62" bestFit="1" customWidth="1"/>
    <col min="11523" max="11523" width="3.5703125" style="62" bestFit="1" customWidth="1"/>
    <col min="11524" max="11524" width="25.5703125" style="62" bestFit="1" customWidth="1"/>
    <col min="11525" max="11525" width="13.5703125" style="62" bestFit="1" customWidth="1"/>
    <col min="11526" max="11526" width="13.140625" style="62" bestFit="1" customWidth="1"/>
    <col min="11527" max="11527" width="12.28515625" style="62" bestFit="1" customWidth="1"/>
    <col min="11528" max="11529" width="13.7109375" style="62" bestFit="1" customWidth="1"/>
    <col min="11530" max="11531" width="11.42578125" style="62"/>
    <col min="11532" max="11532" width="14.7109375" style="62" bestFit="1" customWidth="1"/>
    <col min="11533" max="11533" width="13.28515625" style="62" customWidth="1"/>
    <col min="11534" max="11776" width="11.42578125" style="62"/>
    <col min="11777" max="11777" width="29.5703125" style="62" bestFit="1" customWidth="1"/>
    <col min="11778" max="11778" width="10.7109375" style="62" bestFit="1" customWidth="1"/>
    <col min="11779" max="11779" width="3.5703125" style="62" bestFit="1" customWidth="1"/>
    <col min="11780" max="11780" width="25.5703125" style="62" bestFit="1" customWidth="1"/>
    <col min="11781" max="11781" width="13.5703125" style="62" bestFit="1" customWidth="1"/>
    <col min="11782" max="11782" width="13.140625" style="62" bestFit="1" customWidth="1"/>
    <col min="11783" max="11783" width="12.28515625" style="62" bestFit="1" customWidth="1"/>
    <col min="11784" max="11785" width="13.7109375" style="62" bestFit="1" customWidth="1"/>
    <col min="11786" max="11787" width="11.42578125" style="62"/>
    <col min="11788" max="11788" width="14.7109375" style="62" bestFit="1" customWidth="1"/>
    <col min="11789" max="11789" width="13.28515625" style="62" customWidth="1"/>
    <col min="11790" max="12032" width="11.42578125" style="62"/>
    <col min="12033" max="12033" width="29.5703125" style="62" bestFit="1" customWidth="1"/>
    <col min="12034" max="12034" width="10.7109375" style="62" bestFit="1" customWidth="1"/>
    <col min="12035" max="12035" width="3.5703125" style="62" bestFit="1" customWidth="1"/>
    <col min="12036" max="12036" width="25.5703125" style="62" bestFit="1" customWidth="1"/>
    <col min="12037" max="12037" width="13.5703125" style="62" bestFit="1" customWidth="1"/>
    <col min="12038" max="12038" width="13.140625" style="62" bestFit="1" customWidth="1"/>
    <col min="12039" max="12039" width="12.28515625" style="62" bestFit="1" customWidth="1"/>
    <col min="12040" max="12041" width="13.7109375" style="62" bestFit="1" customWidth="1"/>
    <col min="12042" max="12043" width="11.42578125" style="62"/>
    <col min="12044" max="12044" width="14.7109375" style="62" bestFit="1" customWidth="1"/>
    <col min="12045" max="12045" width="13.28515625" style="62" customWidth="1"/>
    <col min="12046" max="12288" width="11.42578125" style="62"/>
    <col min="12289" max="12289" width="29.5703125" style="62" bestFit="1" customWidth="1"/>
    <col min="12290" max="12290" width="10.7109375" style="62" bestFit="1" customWidth="1"/>
    <col min="12291" max="12291" width="3.5703125" style="62" bestFit="1" customWidth="1"/>
    <col min="12292" max="12292" width="25.5703125" style="62" bestFit="1" customWidth="1"/>
    <col min="12293" max="12293" width="13.5703125" style="62" bestFit="1" customWidth="1"/>
    <col min="12294" max="12294" width="13.140625" style="62" bestFit="1" customWidth="1"/>
    <col min="12295" max="12295" width="12.28515625" style="62" bestFit="1" customWidth="1"/>
    <col min="12296" max="12297" width="13.7109375" style="62" bestFit="1" customWidth="1"/>
    <col min="12298" max="12299" width="11.42578125" style="62"/>
    <col min="12300" max="12300" width="14.7109375" style="62" bestFit="1" customWidth="1"/>
    <col min="12301" max="12301" width="13.28515625" style="62" customWidth="1"/>
    <col min="12302" max="12544" width="11.42578125" style="62"/>
    <col min="12545" max="12545" width="29.5703125" style="62" bestFit="1" customWidth="1"/>
    <col min="12546" max="12546" width="10.7109375" style="62" bestFit="1" customWidth="1"/>
    <col min="12547" max="12547" width="3.5703125" style="62" bestFit="1" customWidth="1"/>
    <col min="12548" max="12548" width="25.5703125" style="62" bestFit="1" customWidth="1"/>
    <col min="12549" max="12549" width="13.5703125" style="62" bestFit="1" customWidth="1"/>
    <col min="12550" max="12550" width="13.140625" style="62" bestFit="1" customWidth="1"/>
    <col min="12551" max="12551" width="12.28515625" style="62" bestFit="1" customWidth="1"/>
    <col min="12552" max="12553" width="13.7109375" style="62" bestFit="1" customWidth="1"/>
    <col min="12554" max="12555" width="11.42578125" style="62"/>
    <col min="12556" max="12556" width="14.7109375" style="62" bestFit="1" customWidth="1"/>
    <col min="12557" max="12557" width="13.28515625" style="62" customWidth="1"/>
    <col min="12558" max="12800" width="11.42578125" style="62"/>
    <col min="12801" max="12801" width="29.5703125" style="62" bestFit="1" customWidth="1"/>
    <col min="12802" max="12802" width="10.7109375" style="62" bestFit="1" customWidth="1"/>
    <col min="12803" max="12803" width="3.5703125" style="62" bestFit="1" customWidth="1"/>
    <col min="12804" max="12804" width="25.5703125" style="62" bestFit="1" customWidth="1"/>
    <col min="12805" max="12805" width="13.5703125" style="62" bestFit="1" customWidth="1"/>
    <col min="12806" max="12806" width="13.140625" style="62" bestFit="1" customWidth="1"/>
    <col min="12807" max="12807" width="12.28515625" style="62" bestFit="1" customWidth="1"/>
    <col min="12808" max="12809" width="13.7109375" style="62" bestFit="1" customWidth="1"/>
    <col min="12810" max="12811" width="11.42578125" style="62"/>
    <col min="12812" max="12812" width="14.7109375" style="62" bestFit="1" customWidth="1"/>
    <col min="12813" max="12813" width="13.28515625" style="62" customWidth="1"/>
    <col min="12814" max="13056" width="11.42578125" style="62"/>
    <col min="13057" max="13057" width="29.5703125" style="62" bestFit="1" customWidth="1"/>
    <col min="13058" max="13058" width="10.7109375" style="62" bestFit="1" customWidth="1"/>
    <col min="13059" max="13059" width="3.5703125" style="62" bestFit="1" customWidth="1"/>
    <col min="13060" max="13060" width="25.5703125" style="62" bestFit="1" customWidth="1"/>
    <col min="13061" max="13061" width="13.5703125" style="62" bestFit="1" customWidth="1"/>
    <col min="13062" max="13062" width="13.140625" style="62" bestFit="1" customWidth="1"/>
    <col min="13063" max="13063" width="12.28515625" style="62" bestFit="1" customWidth="1"/>
    <col min="13064" max="13065" width="13.7109375" style="62" bestFit="1" customWidth="1"/>
    <col min="13066" max="13067" width="11.42578125" style="62"/>
    <col min="13068" max="13068" width="14.7109375" style="62" bestFit="1" customWidth="1"/>
    <col min="13069" max="13069" width="13.28515625" style="62" customWidth="1"/>
    <col min="13070" max="13312" width="11.42578125" style="62"/>
    <col min="13313" max="13313" width="29.5703125" style="62" bestFit="1" customWidth="1"/>
    <col min="13314" max="13314" width="10.7109375" style="62" bestFit="1" customWidth="1"/>
    <col min="13315" max="13315" width="3.5703125" style="62" bestFit="1" customWidth="1"/>
    <col min="13316" max="13316" width="25.5703125" style="62" bestFit="1" customWidth="1"/>
    <col min="13317" max="13317" width="13.5703125" style="62" bestFit="1" customWidth="1"/>
    <col min="13318" max="13318" width="13.140625" style="62" bestFit="1" customWidth="1"/>
    <col min="13319" max="13319" width="12.28515625" style="62" bestFit="1" customWidth="1"/>
    <col min="13320" max="13321" width="13.7109375" style="62" bestFit="1" customWidth="1"/>
    <col min="13322" max="13323" width="11.42578125" style="62"/>
    <col min="13324" max="13324" width="14.7109375" style="62" bestFit="1" customWidth="1"/>
    <col min="13325" max="13325" width="13.28515625" style="62" customWidth="1"/>
    <col min="13326" max="13568" width="11.42578125" style="62"/>
    <col min="13569" max="13569" width="29.5703125" style="62" bestFit="1" customWidth="1"/>
    <col min="13570" max="13570" width="10.7109375" style="62" bestFit="1" customWidth="1"/>
    <col min="13571" max="13571" width="3.5703125" style="62" bestFit="1" customWidth="1"/>
    <col min="13572" max="13572" width="25.5703125" style="62" bestFit="1" customWidth="1"/>
    <col min="13573" max="13573" width="13.5703125" style="62" bestFit="1" customWidth="1"/>
    <col min="13574" max="13574" width="13.140625" style="62" bestFit="1" customWidth="1"/>
    <col min="13575" max="13575" width="12.28515625" style="62" bestFit="1" customWidth="1"/>
    <col min="13576" max="13577" width="13.7109375" style="62" bestFit="1" customWidth="1"/>
    <col min="13578" max="13579" width="11.42578125" style="62"/>
    <col min="13580" max="13580" width="14.7109375" style="62" bestFit="1" customWidth="1"/>
    <col min="13581" max="13581" width="13.28515625" style="62" customWidth="1"/>
    <col min="13582" max="13824" width="11.42578125" style="62"/>
    <col min="13825" max="13825" width="29.5703125" style="62" bestFit="1" customWidth="1"/>
    <col min="13826" max="13826" width="10.7109375" style="62" bestFit="1" customWidth="1"/>
    <col min="13827" max="13827" width="3.5703125" style="62" bestFit="1" customWidth="1"/>
    <col min="13828" max="13828" width="25.5703125" style="62" bestFit="1" customWidth="1"/>
    <col min="13829" max="13829" width="13.5703125" style="62" bestFit="1" customWidth="1"/>
    <col min="13830" max="13830" width="13.140625" style="62" bestFit="1" customWidth="1"/>
    <col min="13831" max="13831" width="12.28515625" style="62" bestFit="1" customWidth="1"/>
    <col min="13832" max="13833" width="13.7109375" style="62" bestFit="1" customWidth="1"/>
    <col min="13834" max="13835" width="11.42578125" style="62"/>
    <col min="13836" max="13836" width="14.7109375" style="62" bestFit="1" customWidth="1"/>
    <col min="13837" max="13837" width="13.28515625" style="62" customWidth="1"/>
    <col min="13838" max="14080" width="11.42578125" style="62"/>
    <col min="14081" max="14081" width="29.5703125" style="62" bestFit="1" customWidth="1"/>
    <col min="14082" max="14082" width="10.7109375" style="62" bestFit="1" customWidth="1"/>
    <col min="14083" max="14083" width="3.5703125" style="62" bestFit="1" customWidth="1"/>
    <col min="14084" max="14084" width="25.5703125" style="62" bestFit="1" customWidth="1"/>
    <col min="14085" max="14085" width="13.5703125" style="62" bestFit="1" customWidth="1"/>
    <col min="14086" max="14086" width="13.140625" style="62" bestFit="1" customWidth="1"/>
    <col min="14087" max="14087" width="12.28515625" style="62" bestFit="1" customWidth="1"/>
    <col min="14088" max="14089" width="13.7109375" style="62" bestFit="1" customWidth="1"/>
    <col min="14090" max="14091" width="11.42578125" style="62"/>
    <col min="14092" max="14092" width="14.7109375" style="62" bestFit="1" customWidth="1"/>
    <col min="14093" max="14093" width="13.28515625" style="62" customWidth="1"/>
    <col min="14094" max="14336" width="11.42578125" style="62"/>
    <col min="14337" max="14337" width="29.5703125" style="62" bestFit="1" customWidth="1"/>
    <col min="14338" max="14338" width="10.7109375" style="62" bestFit="1" customWidth="1"/>
    <col min="14339" max="14339" width="3.5703125" style="62" bestFit="1" customWidth="1"/>
    <col min="14340" max="14340" width="25.5703125" style="62" bestFit="1" customWidth="1"/>
    <col min="14341" max="14341" width="13.5703125" style="62" bestFit="1" customWidth="1"/>
    <col min="14342" max="14342" width="13.140625" style="62" bestFit="1" customWidth="1"/>
    <col min="14343" max="14343" width="12.28515625" style="62" bestFit="1" customWidth="1"/>
    <col min="14344" max="14345" width="13.7109375" style="62" bestFit="1" customWidth="1"/>
    <col min="14346" max="14347" width="11.42578125" style="62"/>
    <col min="14348" max="14348" width="14.7109375" style="62" bestFit="1" customWidth="1"/>
    <col min="14349" max="14349" width="13.28515625" style="62" customWidth="1"/>
    <col min="14350" max="14592" width="11.42578125" style="62"/>
    <col min="14593" max="14593" width="29.5703125" style="62" bestFit="1" customWidth="1"/>
    <col min="14594" max="14594" width="10.7109375" style="62" bestFit="1" customWidth="1"/>
    <col min="14595" max="14595" width="3.5703125" style="62" bestFit="1" customWidth="1"/>
    <col min="14596" max="14596" width="25.5703125" style="62" bestFit="1" customWidth="1"/>
    <col min="14597" max="14597" width="13.5703125" style="62" bestFit="1" customWidth="1"/>
    <col min="14598" max="14598" width="13.140625" style="62" bestFit="1" customWidth="1"/>
    <col min="14599" max="14599" width="12.28515625" style="62" bestFit="1" customWidth="1"/>
    <col min="14600" max="14601" width="13.7109375" style="62" bestFit="1" customWidth="1"/>
    <col min="14602" max="14603" width="11.42578125" style="62"/>
    <col min="14604" max="14604" width="14.7109375" style="62" bestFit="1" customWidth="1"/>
    <col min="14605" max="14605" width="13.28515625" style="62" customWidth="1"/>
    <col min="14606" max="14848" width="11.42578125" style="62"/>
    <col min="14849" max="14849" width="29.5703125" style="62" bestFit="1" customWidth="1"/>
    <col min="14850" max="14850" width="10.7109375" style="62" bestFit="1" customWidth="1"/>
    <col min="14851" max="14851" width="3.5703125" style="62" bestFit="1" customWidth="1"/>
    <col min="14852" max="14852" width="25.5703125" style="62" bestFit="1" customWidth="1"/>
    <col min="14853" max="14853" width="13.5703125" style="62" bestFit="1" customWidth="1"/>
    <col min="14854" max="14854" width="13.140625" style="62" bestFit="1" customWidth="1"/>
    <col min="14855" max="14855" width="12.28515625" style="62" bestFit="1" customWidth="1"/>
    <col min="14856" max="14857" width="13.7109375" style="62" bestFit="1" customWidth="1"/>
    <col min="14858" max="14859" width="11.42578125" style="62"/>
    <col min="14860" max="14860" width="14.7109375" style="62" bestFit="1" customWidth="1"/>
    <col min="14861" max="14861" width="13.28515625" style="62" customWidth="1"/>
    <col min="14862" max="15104" width="11.42578125" style="62"/>
    <col min="15105" max="15105" width="29.5703125" style="62" bestFit="1" customWidth="1"/>
    <col min="15106" max="15106" width="10.7109375" style="62" bestFit="1" customWidth="1"/>
    <col min="15107" max="15107" width="3.5703125" style="62" bestFit="1" customWidth="1"/>
    <col min="15108" max="15108" width="25.5703125" style="62" bestFit="1" customWidth="1"/>
    <col min="15109" max="15109" width="13.5703125" style="62" bestFit="1" customWidth="1"/>
    <col min="15110" max="15110" width="13.140625" style="62" bestFit="1" customWidth="1"/>
    <col min="15111" max="15111" width="12.28515625" style="62" bestFit="1" customWidth="1"/>
    <col min="15112" max="15113" width="13.7109375" style="62" bestFit="1" customWidth="1"/>
    <col min="15114" max="15115" width="11.42578125" style="62"/>
    <col min="15116" max="15116" width="14.7109375" style="62" bestFit="1" customWidth="1"/>
    <col min="15117" max="15117" width="13.28515625" style="62" customWidth="1"/>
    <col min="15118" max="15360" width="11.42578125" style="62"/>
    <col min="15361" max="15361" width="29.5703125" style="62" bestFit="1" customWidth="1"/>
    <col min="15362" max="15362" width="10.7109375" style="62" bestFit="1" customWidth="1"/>
    <col min="15363" max="15363" width="3.5703125" style="62" bestFit="1" customWidth="1"/>
    <col min="15364" max="15364" width="25.5703125" style="62" bestFit="1" customWidth="1"/>
    <col min="15365" max="15365" width="13.5703125" style="62" bestFit="1" customWidth="1"/>
    <col min="15366" max="15366" width="13.140625" style="62" bestFit="1" customWidth="1"/>
    <col min="15367" max="15367" width="12.28515625" style="62" bestFit="1" customWidth="1"/>
    <col min="15368" max="15369" width="13.7109375" style="62" bestFit="1" customWidth="1"/>
    <col min="15370" max="15371" width="11.42578125" style="62"/>
    <col min="15372" max="15372" width="14.7109375" style="62" bestFit="1" customWidth="1"/>
    <col min="15373" max="15373" width="13.28515625" style="62" customWidth="1"/>
    <col min="15374" max="15616" width="11.42578125" style="62"/>
    <col min="15617" max="15617" width="29.5703125" style="62" bestFit="1" customWidth="1"/>
    <col min="15618" max="15618" width="10.7109375" style="62" bestFit="1" customWidth="1"/>
    <col min="15619" max="15619" width="3.5703125" style="62" bestFit="1" customWidth="1"/>
    <col min="15620" max="15620" width="25.5703125" style="62" bestFit="1" customWidth="1"/>
    <col min="15621" max="15621" width="13.5703125" style="62" bestFit="1" customWidth="1"/>
    <col min="15622" max="15622" width="13.140625" style="62" bestFit="1" customWidth="1"/>
    <col min="15623" max="15623" width="12.28515625" style="62" bestFit="1" customWidth="1"/>
    <col min="15624" max="15625" width="13.7109375" style="62" bestFit="1" customWidth="1"/>
    <col min="15626" max="15627" width="11.42578125" style="62"/>
    <col min="15628" max="15628" width="14.7109375" style="62" bestFit="1" customWidth="1"/>
    <col min="15629" max="15629" width="13.28515625" style="62" customWidth="1"/>
    <col min="15630" max="15872" width="11.42578125" style="62"/>
    <col min="15873" max="15873" width="29.5703125" style="62" bestFit="1" customWidth="1"/>
    <col min="15874" max="15874" width="10.7109375" style="62" bestFit="1" customWidth="1"/>
    <col min="15875" max="15875" width="3.5703125" style="62" bestFit="1" customWidth="1"/>
    <col min="15876" max="15876" width="25.5703125" style="62" bestFit="1" customWidth="1"/>
    <col min="15877" max="15877" width="13.5703125" style="62" bestFit="1" customWidth="1"/>
    <col min="15878" max="15878" width="13.140625" style="62" bestFit="1" customWidth="1"/>
    <col min="15879" max="15879" width="12.28515625" style="62" bestFit="1" customWidth="1"/>
    <col min="15880" max="15881" width="13.7109375" style="62" bestFit="1" customWidth="1"/>
    <col min="15882" max="15883" width="11.42578125" style="62"/>
    <col min="15884" max="15884" width="14.7109375" style="62" bestFit="1" customWidth="1"/>
    <col min="15885" max="15885" width="13.28515625" style="62" customWidth="1"/>
    <col min="15886" max="16128" width="11.42578125" style="62"/>
    <col min="16129" max="16129" width="29.5703125" style="62" bestFit="1" customWidth="1"/>
    <col min="16130" max="16130" width="10.7109375" style="62" bestFit="1" customWidth="1"/>
    <col min="16131" max="16131" width="3.5703125" style="62" bestFit="1" customWidth="1"/>
    <col min="16132" max="16132" width="25.5703125" style="62" bestFit="1" customWidth="1"/>
    <col min="16133" max="16133" width="13.5703125" style="62" bestFit="1" customWidth="1"/>
    <col min="16134" max="16134" width="13.140625" style="62" bestFit="1" customWidth="1"/>
    <col min="16135" max="16135" width="12.28515625" style="62" bestFit="1" customWidth="1"/>
    <col min="16136" max="16137" width="13.7109375" style="62" bestFit="1" customWidth="1"/>
    <col min="16138" max="16139" width="11.42578125" style="62"/>
    <col min="16140" max="16140" width="14.7109375" style="62" bestFit="1" customWidth="1"/>
    <col min="16141" max="16141" width="13.28515625" style="62" customWidth="1"/>
    <col min="16142" max="16384" width="11.42578125" style="62"/>
  </cols>
  <sheetData>
    <row r="1" spans="1:13" x14ac:dyDescent="0.2">
      <c r="G1" s="62" t="s">
        <v>65</v>
      </c>
      <c r="I1" s="62">
        <v>6.9</v>
      </c>
      <c r="J1" s="63" t="s">
        <v>66</v>
      </c>
      <c r="K1" s="63" t="s">
        <v>67</v>
      </c>
    </row>
    <row r="2" spans="1:13" x14ac:dyDescent="0.2">
      <c r="E2" s="64" t="s">
        <v>63</v>
      </c>
      <c r="F2" s="64"/>
      <c r="G2" s="62">
        <v>2.98</v>
      </c>
    </row>
    <row r="3" spans="1:13" x14ac:dyDescent="0.2">
      <c r="E3" s="62" t="s">
        <v>68</v>
      </c>
      <c r="F3" s="62">
        <v>5.3</v>
      </c>
      <c r="G3" s="62">
        <f>F3/G2</f>
        <v>1.7785234899328859</v>
      </c>
    </row>
    <row r="4" spans="1:13" ht="15" x14ac:dyDescent="0.25">
      <c r="E4" s="62" t="s">
        <v>69</v>
      </c>
      <c r="F4" s="65">
        <v>7.5</v>
      </c>
      <c r="G4" s="66">
        <f>F4/G2</f>
        <v>2.5167785234899327</v>
      </c>
    </row>
    <row r="5" spans="1:13" ht="15" x14ac:dyDescent="0.25">
      <c r="A5" s="67" t="s">
        <v>70</v>
      </c>
      <c r="B5" s="67"/>
      <c r="C5" s="67"/>
      <c r="D5" s="67"/>
      <c r="E5" s="68" t="s">
        <v>71</v>
      </c>
      <c r="F5" s="65">
        <v>3.1</v>
      </c>
      <c r="G5" s="69">
        <f>F5/G2</f>
        <v>1.0402684563758389</v>
      </c>
    </row>
    <row r="6" spans="1:13" ht="15" x14ac:dyDescent="0.25">
      <c r="A6" s="70" t="s">
        <v>72</v>
      </c>
      <c r="B6" s="70"/>
      <c r="C6" s="70"/>
      <c r="D6" s="70"/>
      <c r="E6" s="71" t="s">
        <v>73</v>
      </c>
      <c r="F6" s="65">
        <v>4.3</v>
      </c>
      <c r="G6" s="72">
        <f>F6/G2</f>
        <v>1.4429530201342282</v>
      </c>
      <c r="H6" s="63" t="s">
        <v>74</v>
      </c>
      <c r="J6" s="62">
        <v>3.25</v>
      </c>
    </row>
    <row r="7" spans="1:13" ht="15" x14ac:dyDescent="0.25">
      <c r="A7" s="70" t="s">
        <v>75</v>
      </c>
      <c r="B7" s="70"/>
      <c r="C7" s="70"/>
      <c r="D7" s="70"/>
      <c r="E7" s="73" t="s">
        <v>76</v>
      </c>
      <c r="F7" s="65">
        <v>2.5299999999999998</v>
      </c>
      <c r="G7" s="72">
        <f>F7/G2</f>
        <v>0.84899328859060397</v>
      </c>
      <c r="H7" s="63" t="s">
        <v>77</v>
      </c>
      <c r="J7" s="74"/>
    </row>
    <row r="8" spans="1:13" ht="15" x14ac:dyDescent="0.25">
      <c r="A8" s="75"/>
      <c r="B8" s="75"/>
      <c r="C8" s="75"/>
      <c r="D8" s="75">
        <v>3.1</v>
      </c>
      <c r="E8" s="75" t="s">
        <v>78</v>
      </c>
      <c r="F8" s="65">
        <v>6.9</v>
      </c>
      <c r="G8" s="72">
        <f>F8/G2</f>
        <v>2.3154362416107386</v>
      </c>
      <c r="J8" s="74">
        <v>2.78</v>
      </c>
    </row>
    <row r="9" spans="1:13" ht="15" x14ac:dyDescent="0.25">
      <c r="A9" s="76" t="s">
        <v>60</v>
      </c>
      <c r="B9" s="77">
        <v>1.45</v>
      </c>
      <c r="D9" s="62">
        <f>D8/G2</f>
        <v>1.0402684563758389</v>
      </c>
      <c r="F9" s="78" t="s">
        <v>59</v>
      </c>
      <c r="G9" s="79"/>
      <c r="I9" s="62" t="s">
        <v>79</v>
      </c>
      <c r="K9" s="62">
        <v>11500</v>
      </c>
      <c r="L9" s="62">
        <f>K9*0.15</f>
        <v>1725</v>
      </c>
      <c r="M9" s="62">
        <f>K9-L9</f>
        <v>9775</v>
      </c>
    </row>
    <row r="10" spans="1:13" ht="15" x14ac:dyDescent="0.25">
      <c r="A10" s="80" t="s">
        <v>57</v>
      </c>
      <c r="B10" s="81">
        <f>B9*1000</f>
        <v>1450</v>
      </c>
      <c r="D10" s="82" t="s">
        <v>56</v>
      </c>
      <c r="E10" s="83">
        <f>B31</f>
        <v>1761.2991057513916</v>
      </c>
      <c r="F10" s="84">
        <v>1332</v>
      </c>
      <c r="G10" s="63" t="s">
        <v>80</v>
      </c>
      <c r="H10" s="62" t="s">
        <v>81</v>
      </c>
      <c r="I10" s="62">
        <v>1283.8</v>
      </c>
      <c r="J10" s="62">
        <f>I10*J8</f>
        <v>3568.9639999999995</v>
      </c>
      <c r="K10" s="62">
        <f>J10/1000</f>
        <v>3.5689639999999994</v>
      </c>
    </row>
    <row r="11" spans="1:13" x14ac:dyDescent="0.2">
      <c r="A11" s="82" t="s">
        <v>82</v>
      </c>
      <c r="B11" s="85">
        <f>B30*B10</f>
        <v>31900</v>
      </c>
      <c r="C11" s="86"/>
      <c r="D11" s="87" t="s">
        <v>83</v>
      </c>
      <c r="E11" s="85">
        <f>B31*B30</f>
        <v>38748.580326530617</v>
      </c>
      <c r="F11" s="83">
        <f>F10*B30</f>
        <v>29304</v>
      </c>
      <c r="H11" s="62" t="s">
        <v>9</v>
      </c>
      <c r="J11" s="62">
        <f>(K11*K9)/1000</f>
        <v>0</v>
      </c>
      <c r="K11" s="62">
        <v>0</v>
      </c>
    </row>
    <row r="12" spans="1:13" x14ac:dyDescent="0.2">
      <c r="A12" s="82" t="s">
        <v>48</v>
      </c>
      <c r="B12" s="88">
        <v>150</v>
      </c>
      <c r="C12" s="86"/>
      <c r="D12" s="89" t="s">
        <v>47</v>
      </c>
      <c r="E12" s="86"/>
      <c r="F12" s="86">
        <f>E10-F10</f>
        <v>429.29910575139161</v>
      </c>
      <c r="H12" s="62" t="s">
        <v>84</v>
      </c>
      <c r="J12" s="62">
        <f>K12*1000</f>
        <v>1700</v>
      </c>
      <c r="K12" s="62">
        <v>1.7</v>
      </c>
    </row>
    <row r="13" spans="1:13" x14ac:dyDescent="0.2">
      <c r="A13" s="82" t="s">
        <v>85</v>
      </c>
      <c r="B13" s="85">
        <f>400*1</f>
        <v>400</v>
      </c>
      <c r="C13" s="86"/>
      <c r="D13" s="62" t="s">
        <v>4</v>
      </c>
      <c r="E13" s="86">
        <f>B28</f>
        <v>774.97160653061292</v>
      </c>
      <c r="F13" s="90" t="s">
        <v>86</v>
      </c>
      <c r="J13" s="62">
        <f>SUM(J10:J12)</f>
        <v>5268.9639999999999</v>
      </c>
      <c r="K13" s="62">
        <f>SUM(K10:K12)</f>
        <v>5.2689639999999995</v>
      </c>
    </row>
    <row r="14" spans="1:13" x14ac:dyDescent="0.2">
      <c r="A14" s="87" t="s">
        <v>87</v>
      </c>
      <c r="B14" s="85">
        <f>((B30*1000)/5)*E24*0</f>
        <v>0</v>
      </c>
      <c r="C14" s="86"/>
      <c r="D14" s="62" t="s">
        <v>41</v>
      </c>
      <c r="E14" s="88">
        <v>2210</v>
      </c>
      <c r="F14" s="91">
        <f>E14/B30</f>
        <v>100.45454545454545</v>
      </c>
      <c r="G14" s="82" t="s">
        <v>29</v>
      </c>
      <c r="H14" s="82" t="s">
        <v>88</v>
      </c>
      <c r="I14" s="82" t="s">
        <v>89</v>
      </c>
      <c r="K14" s="62">
        <f>K13*1.15</f>
        <v>6.0593085999999987</v>
      </c>
    </row>
    <row r="15" spans="1:13" x14ac:dyDescent="0.2">
      <c r="A15" s="82" t="s">
        <v>38</v>
      </c>
      <c r="B15" s="85">
        <v>80</v>
      </c>
      <c r="C15" s="86"/>
      <c r="D15" s="62" t="s">
        <v>37</v>
      </c>
      <c r="E15" s="86">
        <f>B27</f>
        <v>0</v>
      </c>
      <c r="F15" s="86"/>
      <c r="G15" s="82" t="s">
        <v>90</v>
      </c>
      <c r="H15" s="92">
        <v>1910</v>
      </c>
      <c r="I15" s="92">
        <f>H15-(E14/B30)</f>
        <v>1809.5454545454545</v>
      </c>
    </row>
    <row r="16" spans="1:13" x14ac:dyDescent="0.2">
      <c r="A16" s="82" t="s">
        <v>35</v>
      </c>
      <c r="B16" s="85">
        <v>0</v>
      </c>
      <c r="C16" s="86"/>
      <c r="D16" s="93" t="s">
        <v>34</v>
      </c>
      <c r="E16" s="94">
        <f>B22</f>
        <v>34663.608720000004</v>
      </c>
      <c r="G16" s="82" t="s">
        <v>91</v>
      </c>
      <c r="H16" s="92">
        <v>1700</v>
      </c>
      <c r="I16" s="92">
        <f>H16-(E14/B30)</f>
        <v>1599.5454545454545</v>
      </c>
      <c r="K16" s="62">
        <f>K14-F3</f>
        <v>0.75930859999999889</v>
      </c>
    </row>
    <row r="17" spans="1:13" x14ac:dyDescent="0.2">
      <c r="A17" s="82" t="s">
        <v>33</v>
      </c>
      <c r="B17" s="88">
        <v>1000</v>
      </c>
      <c r="C17" s="86"/>
      <c r="D17" s="63" t="s">
        <v>92</v>
      </c>
      <c r="E17" s="95">
        <f>B25+B28</f>
        <v>2984.9716065306129</v>
      </c>
      <c r="G17" s="82" t="s">
        <v>93</v>
      </c>
      <c r="H17" s="92">
        <v>1200</v>
      </c>
      <c r="I17" s="92">
        <f>H17-(E14/B30)</f>
        <v>1099.5454545454545</v>
      </c>
    </row>
    <row r="18" spans="1:13" x14ac:dyDescent="0.2">
      <c r="A18" s="82" t="s">
        <v>31</v>
      </c>
      <c r="B18" s="85">
        <f>(B11+B12+B13+B14+B15+B16+B17)*3%</f>
        <v>1005.9</v>
      </c>
      <c r="C18" s="86"/>
      <c r="E18" s="86"/>
    </row>
    <row r="19" spans="1:13" x14ac:dyDescent="0.2">
      <c r="A19" s="82" t="s">
        <v>23</v>
      </c>
      <c r="B19" s="85">
        <v>100</v>
      </c>
      <c r="C19" s="86"/>
      <c r="D19" s="62" t="s">
        <v>22</v>
      </c>
      <c r="E19" s="96">
        <f>B24</f>
        <v>1100</v>
      </c>
      <c r="L19" s="63" t="s">
        <v>94</v>
      </c>
    </row>
    <row r="20" spans="1:13" x14ac:dyDescent="0.2">
      <c r="A20" s="82" t="s">
        <v>20</v>
      </c>
      <c r="B20" s="85">
        <f>(B11+B12+B13+B14+B15+B16+B17+B18+B19)*0.08%</f>
        <v>27.708720000000003</v>
      </c>
      <c r="C20" s="86"/>
      <c r="D20" s="63" t="s">
        <v>19</v>
      </c>
      <c r="E20" s="86">
        <f>(E11-E14-E15)*5%</f>
        <v>1826.9290163265309</v>
      </c>
      <c r="I20" s="63" t="s">
        <v>95</v>
      </c>
      <c r="J20" s="97">
        <v>6445</v>
      </c>
      <c r="K20" s="98">
        <f>(J20-J21)*2</f>
        <v>950</v>
      </c>
      <c r="L20" s="99"/>
    </row>
    <row r="21" spans="1:13" x14ac:dyDescent="0.2">
      <c r="A21" s="82"/>
      <c r="B21" s="82"/>
      <c r="E21" s="86"/>
      <c r="J21" s="62">
        <v>5970</v>
      </c>
      <c r="K21" s="63"/>
    </row>
    <row r="22" spans="1:13" x14ac:dyDescent="0.2">
      <c r="A22" s="100" t="s">
        <v>16</v>
      </c>
      <c r="B22" s="101">
        <f>SUM(B11:B20)</f>
        <v>34663.608720000004</v>
      </c>
      <c r="C22" s="102"/>
      <c r="D22" s="100" t="s">
        <v>15</v>
      </c>
      <c r="E22" s="103">
        <f>E19+E20</f>
        <v>2926.9290163265309</v>
      </c>
      <c r="F22" s="104">
        <f>E22</f>
        <v>2926.9290163265309</v>
      </c>
      <c r="I22" s="63" t="s">
        <v>96</v>
      </c>
      <c r="J22" s="75">
        <v>4765</v>
      </c>
      <c r="K22" s="63"/>
      <c r="L22" s="62">
        <f>+K23+K20</f>
        <v>2100</v>
      </c>
    </row>
    <row r="23" spans="1:13" ht="15" x14ac:dyDescent="0.25">
      <c r="B23" s="86"/>
      <c r="C23" s="86"/>
      <c r="D23" s="105" t="s">
        <v>97</v>
      </c>
      <c r="E23" s="106">
        <v>78</v>
      </c>
      <c r="F23" s="107">
        <f>E23/1000</f>
        <v>7.8E-2</v>
      </c>
      <c r="G23" s="108">
        <f>F23/G2</f>
        <v>2.6174496644295303E-2</v>
      </c>
      <c r="H23" s="62">
        <f>G23*E25</f>
        <v>115.16778523489933</v>
      </c>
      <c r="J23" s="109">
        <v>4995</v>
      </c>
      <c r="K23" s="63">
        <f>(J23-J22)*5</f>
        <v>1150</v>
      </c>
    </row>
    <row r="24" spans="1:13" ht="15" x14ac:dyDescent="0.25">
      <c r="A24" s="85" t="s">
        <v>10</v>
      </c>
      <c r="B24" s="110">
        <f>50*B30</f>
        <v>1100</v>
      </c>
      <c r="D24" s="63" t="s">
        <v>98</v>
      </c>
      <c r="E24" s="86">
        <f>(E23/1000)/G2</f>
        <v>2.6174496644295303E-2</v>
      </c>
      <c r="F24" s="105" t="s">
        <v>99</v>
      </c>
    </row>
    <row r="25" spans="1:13" ht="15" x14ac:dyDescent="0.25">
      <c r="A25" s="85" t="s">
        <v>8</v>
      </c>
      <c r="B25" s="110">
        <f>E14</f>
        <v>2210</v>
      </c>
      <c r="D25" s="111" t="s">
        <v>100</v>
      </c>
      <c r="E25" s="112">
        <f>(B30*1000)/5</f>
        <v>4400</v>
      </c>
      <c r="F25" s="63" t="s">
        <v>101</v>
      </c>
      <c r="I25" s="63" t="s">
        <v>102</v>
      </c>
      <c r="J25" s="97">
        <v>1332</v>
      </c>
    </row>
    <row r="26" spans="1:13" x14ac:dyDescent="0.2">
      <c r="A26" s="100" t="s">
        <v>7</v>
      </c>
      <c r="B26" s="113">
        <f>B24+B25+B22</f>
        <v>37973.608720000004</v>
      </c>
      <c r="D26" s="114" t="s">
        <v>103</v>
      </c>
      <c r="E26" s="115">
        <f>E24*E25</f>
        <v>115.16778523489933</v>
      </c>
      <c r="F26" s="116"/>
      <c r="L26" s="62">
        <f>SUM(L22:L25)</f>
        <v>2100</v>
      </c>
    </row>
    <row r="27" spans="1:13" ht="15" x14ac:dyDescent="0.25">
      <c r="A27" s="117" t="s">
        <v>104</v>
      </c>
      <c r="B27" s="85">
        <f>((B26*(100/100))-B26)</f>
        <v>0</v>
      </c>
      <c r="D27" s="118"/>
      <c r="E27" s="119"/>
      <c r="F27" s="120"/>
    </row>
    <row r="28" spans="1:13" ht="15" x14ac:dyDescent="0.25">
      <c r="A28" s="121" t="s">
        <v>4</v>
      </c>
      <c r="B28" s="110">
        <f>((B27+B26)/98%)-(B26+B27)</f>
        <v>774.97160653061292</v>
      </c>
      <c r="D28" s="122"/>
      <c r="E28" s="119"/>
      <c r="F28" s="120"/>
      <c r="I28" s="123" t="s">
        <v>105</v>
      </c>
      <c r="J28" s="123"/>
      <c r="K28" s="124" t="s">
        <v>106</v>
      </c>
      <c r="L28" s="124" t="s">
        <v>107</v>
      </c>
      <c r="M28" s="87" t="s">
        <v>108</v>
      </c>
    </row>
    <row r="29" spans="1:13" x14ac:dyDescent="0.2">
      <c r="A29" s="103" t="s">
        <v>3</v>
      </c>
      <c r="B29" s="113">
        <f>SUM(B26:B28)</f>
        <v>38748.580326530617</v>
      </c>
      <c r="D29" s="118"/>
      <c r="F29" s="91"/>
      <c r="I29" s="123" t="s">
        <v>109</v>
      </c>
      <c r="J29" s="123"/>
      <c r="K29" s="125">
        <v>1</v>
      </c>
      <c r="L29" s="126">
        <v>6445</v>
      </c>
      <c r="M29" s="87" t="s">
        <v>110</v>
      </c>
    </row>
    <row r="30" spans="1:13" ht="15" x14ac:dyDescent="0.25">
      <c r="A30" s="82" t="s">
        <v>2</v>
      </c>
      <c r="B30" s="127">
        <v>22</v>
      </c>
      <c r="C30" s="82" t="s">
        <v>1</v>
      </c>
      <c r="F30" s="91"/>
      <c r="G30" s="86"/>
      <c r="I30" s="123" t="s">
        <v>111</v>
      </c>
      <c r="J30" s="123"/>
      <c r="K30" s="125">
        <v>1</v>
      </c>
      <c r="L30" s="126">
        <v>6445</v>
      </c>
      <c r="M30" s="87" t="s">
        <v>110</v>
      </c>
    </row>
    <row r="31" spans="1:13" ht="15" x14ac:dyDescent="0.25">
      <c r="A31" s="82" t="s">
        <v>0</v>
      </c>
      <c r="B31" s="113">
        <f>B29/B30</f>
        <v>1761.2991057513916</v>
      </c>
      <c r="D31" s="128"/>
      <c r="I31" s="123" t="s">
        <v>112</v>
      </c>
      <c r="J31" s="123"/>
      <c r="K31" s="125">
        <v>5</v>
      </c>
      <c r="L31" s="126">
        <v>4995</v>
      </c>
      <c r="M31" s="87" t="s">
        <v>110</v>
      </c>
    </row>
    <row r="32" spans="1:13" x14ac:dyDescent="0.2">
      <c r="A32" s="129"/>
      <c r="B32" s="130"/>
      <c r="F32" s="91"/>
      <c r="I32" s="123" t="s">
        <v>113</v>
      </c>
      <c r="J32" s="123"/>
      <c r="K32" s="125">
        <v>15</v>
      </c>
      <c r="L32" s="126">
        <v>1332</v>
      </c>
      <c r="M32" s="87" t="s">
        <v>110</v>
      </c>
    </row>
    <row r="33" spans="1:13" x14ac:dyDescent="0.2">
      <c r="F33" s="91"/>
      <c r="I33" s="123" t="s">
        <v>114</v>
      </c>
      <c r="J33" s="123"/>
      <c r="K33" s="125">
        <f>SUM(K29:K32)</f>
        <v>22</v>
      </c>
      <c r="L33" s="126">
        <f>SUM(L29:L32)</f>
        <v>19217</v>
      </c>
      <c r="M33" s="129"/>
    </row>
    <row r="34" spans="1:13" x14ac:dyDescent="0.2">
      <c r="F34" s="91"/>
      <c r="L34" s="131"/>
    </row>
    <row r="35" spans="1:13" ht="15" x14ac:dyDescent="0.25">
      <c r="F35" s="132"/>
    </row>
    <row r="36" spans="1:13" x14ac:dyDescent="0.2">
      <c r="E36" s="133"/>
      <c r="F36" s="91"/>
    </row>
    <row r="41" spans="1:13" ht="15.75" thickBot="1" x14ac:dyDescent="0.25">
      <c r="A41" s="134">
        <v>2</v>
      </c>
    </row>
    <row r="42" spans="1:13" ht="15.75" thickBot="1" x14ac:dyDescent="0.25">
      <c r="A42" s="134">
        <v>2</v>
      </c>
    </row>
    <row r="43" spans="1:13" ht="16.5" thickBot="1" x14ac:dyDescent="0.25">
      <c r="A43" s="135">
        <v>2</v>
      </c>
    </row>
    <row r="44" spans="1:13" ht="15.75" thickBot="1" x14ac:dyDescent="0.25">
      <c r="A44" s="136">
        <v>2</v>
      </c>
    </row>
    <row r="45" spans="1:13" ht="15.75" thickBot="1" x14ac:dyDescent="0.25">
      <c r="A45" s="136">
        <v>2</v>
      </c>
    </row>
    <row r="46" spans="1:13" ht="15.75" thickBot="1" x14ac:dyDescent="0.25">
      <c r="A46" s="136">
        <v>2</v>
      </c>
    </row>
    <row r="47" spans="1:13" ht="15.75" thickBot="1" x14ac:dyDescent="0.25">
      <c r="A47" s="137">
        <v>2</v>
      </c>
    </row>
    <row r="48" spans="1:13" ht="15.75" thickBot="1" x14ac:dyDescent="0.25">
      <c r="A48" s="137">
        <v>2</v>
      </c>
    </row>
    <row r="49" spans="1:1" ht="15.75" thickBot="1" x14ac:dyDescent="0.25">
      <c r="A49" s="137">
        <v>2</v>
      </c>
    </row>
    <row r="50" spans="1:1" ht="15.75" thickBot="1" x14ac:dyDescent="0.25">
      <c r="A50" s="137">
        <v>2</v>
      </c>
    </row>
    <row r="51" spans="1:1" ht="15.75" thickBot="1" x14ac:dyDescent="0.25">
      <c r="A51" s="137">
        <v>2</v>
      </c>
    </row>
    <row r="52" spans="1:1" ht="15.75" thickBot="1" x14ac:dyDescent="0.25">
      <c r="A52" s="137">
        <v>2</v>
      </c>
    </row>
    <row r="53" spans="1:1" ht="15.75" thickBot="1" x14ac:dyDescent="0.25">
      <c r="A53" s="137">
        <v>2</v>
      </c>
    </row>
    <row r="54" spans="1:1" ht="15.75" thickBot="1" x14ac:dyDescent="0.25">
      <c r="A54" s="137">
        <v>2</v>
      </c>
    </row>
    <row r="55" spans="1:1" ht="15.75" thickBot="1" x14ac:dyDescent="0.25">
      <c r="A55" s="137">
        <v>2</v>
      </c>
    </row>
    <row r="56" spans="1:1" ht="15.75" thickBot="1" x14ac:dyDescent="0.25">
      <c r="A56" s="137">
        <v>2</v>
      </c>
    </row>
    <row r="57" spans="1:1" x14ac:dyDescent="0.2">
      <c r="A57" s="131">
        <f>SUM(A41:A56)</f>
        <v>32</v>
      </c>
    </row>
  </sheetData>
  <mergeCells count="10">
    <mergeCell ref="I30:J30"/>
    <mergeCell ref="I31:J31"/>
    <mergeCell ref="I32:J32"/>
    <mergeCell ref="I33:J33"/>
    <mergeCell ref="E2:F2"/>
    <mergeCell ref="A5:D5"/>
    <mergeCell ref="A6:D6"/>
    <mergeCell ref="A7:D7"/>
    <mergeCell ref="I28:J28"/>
    <mergeCell ref="I29:J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maiz1</vt:lpstr>
      <vt:lpstr>Castilla</vt:lpstr>
      <vt:lpstr>frejoles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Abregu</dc:creator>
  <cp:lastModifiedBy>Jose Abregu</cp:lastModifiedBy>
  <dcterms:created xsi:type="dcterms:W3CDTF">2015-01-24T17:49:41Z</dcterms:created>
  <dcterms:modified xsi:type="dcterms:W3CDTF">2015-01-24T17:53:50Z</dcterms:modified>
</cp:coreProperties>
</file>