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defaultThemeVersion="124226"/>
  <bookViews>
    <workbookView xWindow="240" yWindow="105" windowWidth="14805" windowHeight="8010" tabRatio="800" activeTab="3"/>
  </bookViews>
  <sheets>
    <sheet name="Methodology" sheetId="10" r:id="rId1"/>
    <sheet name="Effort Estimation" sheetId="9" r:id="rId2"/>
    <sheet name="Resource Loading" sheetId="6" r:id="rId3"/>
    <sheet name="Timeline" sheetId="7" r:id="rId4"/>
    <sheet name="Cost Estimation" sheetId="5" r:id="rId5"/>
    <sheet name="Governance" sheetId="11" r:id="rId6"/>
    <sheet name="GOM Dashboard" sheetId="12" r:id="rId7"/>
  </sheets>
  <externalReferences>
    <externalReference r:id="rId8"/>
  </externalReferences>
  <calcPr calcId="152511"/>
  <pivotCaches>
    <pivotCache cacheId="0" r:id="rId9"/>
  </pivotCaches>
</workbook>
</file>

<file path=xl/calcChain.xml><?xml version="1.0" encoding="utf-8"?>
<calcChain xmlns="http://schemas.openxmlformats.org/spreadsheetml/2006/main">
  <c r="E23" i="7" l="1"/>
  <c r="E22" i="7"/>
  <c r="E21" i="7"/>
  <c r="E20" i="7"/>
  <c r="E19" i="7"/>
  <c r="E18" i="7"/>
  <c r="E17" i="7"/>
  <c r="E16" i="7"/>
  <c r="E15" i="7"/>
  <c r="E14" i="7"/>
  <c r="R110" i="9" l="1"/>
  <c r="E11" i="6"/>
  <c r="N3" i="9"/>
  <c r="P3" i="9" s="1"/>
  <c r="D3" i="6"/>
  <c r="D4" i="6"/>
  <c r="D5" i="6"/>
  <c r="D6" i="6"/>
  <c r="D7" i="6"/>
  <c r="D8" i="6"/>
  <c r="D9" i="6"/>
  <c r="D10" i="6"/>
  <c r="D11" i="6"/>
  <c r="D2" i="6"/>
  <c r="C3" i="6"/>
  <c r="C4" i="6"/>
  <c r="C5" i="6"/>
  <c r="C6" i="6"/>
  <c r="C7" i="6"/>
  <c r="C8" i="6"/>
  <c r="C9" i="6"/>
  <c r="C10" i="6"/>
  <c r="C11" i="6"/>
  <c r="C2" i="6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D24" i="7"/>
  <c r="F23" i="7"/>
  <c r="F22" i="7"/>
  <c r="F21" i="7"/>
  <c r="F20" i="7"/>
  <c r="F19" i="7"/>
  <c r="F18" i="7"/>
  <c r="F17" i="7"/>
  <c r="F16" i="7"/>
  <c r="F15" i="7"/>
  <c r="F14" i="7"/>
  <c r="F11" i="6"/>
  <c r="N106" i="9"/>
  <c r="P106" i="9" s="1"/>
  <c r="P105" i="9" s="1"/>
  <c r="M105" i="9"/>
  <c r="L105" i="9"/>
  <c r="K105" i="9"/>
  <c r="J105" i="9"/>
  <c r="I105" i="9"/>
  <c r="H105" i="9"/>
  <c r="G105" i="9"/>
  <c r="F105" i="9"/>
  <c r="E105" i="9"/>
  <c r="N103" i="9"/>
  <c r="P103" i="9" s="1"/>
  <c r="N102" i="9"/>
  <c r="P102" i="9" s="1"/>
  <c r="M101" i="9"/>
  <c r="L101" i="9"/>
  <c r="K101" i="9"/>
  <c r="J101" i="9"/>
  <c r="I101" i="9"/>
  <c r="H101" i="9"/>
  <c r="G101" i="9"/>
  <c r="F101" i="9"/>
  <c r="E101" i="9"/>
  <c r="N99" i="9"/>
  <c r="P99" i="9" s="1"/>
  <c r="N98" i="9"/>
  <c r="P98" i="9" s="1"/>
  <c r="N97" i="9"/>
  <c r="P97" i="9" s="1"/>
  <c r="M96" i="9"/>
  <c r="L96" i="9"/>
  <c r="K96" i="9"/>
  <c r="J96" i="9"/>
  <c r="I96" i="9"/>
  <c r="H96" i="9"/>
  <c r="G96" i="9"/>
  <c r="F96" i="9"/>
  <c r="E96" i="9"/>
  <c r="N94" i="9"/>
  <c r="P94" i="9" s="1"/>
  <c r="N93" i="9"/>
  <c r="P93" i="9" s="1"/>
  <c r="N92" i="9"/>
  <c r="P92" i="9" s="1"/>
  <c r="M91" i="9"/>
  <c r="L91" i="9"/>
  <c r="K91" i="9"/>
  <c r="J91" i="9"/>
  <c r="I91" i="9"/>
  <c r="H91" i="9"/>
  <c r="G91" i="9"/>
  <c r="F91" i="9"/>
  <c r="E91" i="9"/>
  <c r="N89" i="9"/>
  <c r="P89" i="9" s="1"/>
  <c r="N88" i="9"/>
  <c r="P88" i="9" s="1"/>
  <c r="N87" i="9"/>
  <c r="P87" i="9" s="1"/>
  <c r="M86" i="9"/>
  <c r="L86" i="9"/>
  <c r="K86" i="9"/>
  <c r="J86" i="9"/>
  <c r="I86" i="9"/>
  <c r="H86" i="9"/>
  <c r="G86" i="9"/>
  <c r="F86" i="9"/>
  <c r="E86" i="9"/>
  <c r="N84" i="9"/>
  <c r="P84" i="9" s="1"/>
  <c r="N83" i="9"/>
  <c r="P83" i="9" s="1"/>
  <c r="N82" i="9"/>
  <c r="P82" i="9" s="1"/>
  <c r="N81" i="9"/>
  <c r="P81" i="9" s="1"/>
  <c r="N80" i="9"/>
  <c r="P80" i="9" s="1"/>
  <c r="N79" i="9"/>
  <c r="P79" i="9" s="1"/>
  <c r="N78" i="9"/>
  <c r="P78" i="9" s="1"/>
  <c r="N77" i="9"/>
  <c r="P77" i="9" s="1"/>
  <c r="N76" i="9"/>
  <c r="P76" i="9" s="1"/>
  <c r="P75" i="9"/>
  <c r="N75" i="9"/>
  <c r="N74" i="9"/>
  <c r="P74" i="9" s="1"/>
  <c r="N73" i="9"/>
  <c r="P73" i="9" s="1"/>
  <c r="N72" i="9"/>
  <c r="N71" i="9"/>
  <c r="P71" i="9" s="1"/>
  <c r="M70" i="9"/>
  <c r="L70" i="9"/>
  <c r="K70" i="9"/>
  <c r="J70" i="9"/>
  <c r="I70" i="9"/>
  <c r="H70" i="9"/>
  <c r="G70" i="9"/>
  <c r="F70" i="9"/>
  <c r="E70" i="9"/>
  <c r="N68" i="9"/>
  <c r="P68" i="9" s="1"/>
  <c r="N67" i="9"/>
  <c r="P67" i="9" s="1"/>
  <c r="N66" i="9"/>
  <c r="M65" i="9"/>
  <c r="L65" i="9"/>
  <c r="K65" i="9"/>
  <c r="J65" i="9"/>
  <c r="I65" i="9"/>
  <c r="H65" i="9"/>
  <c r="G65" i="9"/>
  <c r="F65" i="9"/>
  <c r="E65" i="9"/>
  <c r="N63" i="9"/>
  <c r="P63" i="9" s="1"/>
  <c r="N62" i="9"/>
  <c r="P62" i="9" s="1"/>
  <c r="N61" i="9"/>
  <c r="M60" i="9"/>
  <c r="L60" i="9"/>
  <c r="K60" i="9"/>
  <c r="J60" i="9"/>
  <c r="I60" i="9"/>
  <c r="H60" i="9"/>
  <c r="G60" i="9"/>
  <c r="F60" i="9"/>
  <c r="E60" i="9"/>
  <c r="N58" i="9"/>
  <c r="P58" i="9" s="1"/>
  <c r="N57" i="9"/>
  <c r="P57" i="9" s="1"/>
  <c r="N56" i="9"/>
  <c r="P56" i="9" s="1"/>
  <c r="N55" i="9"/>
  <c r="M54" i="9"/>
  <c r="L54" i="9"/>
  <c r="K54" i="9"/>
  <c r="J54" i="9"/>
  <c r="I54" i="9"/>
  <c r="H54" i="9"/>
  <c r="G54" i="9"/>
  <c r="F54" i="9"/>
  <c r="E54" i="9"/>
  <c r="N52" i="9"/>
  <c r="N51" i="9"/>
  <c r="P51" i="9" s="1"/>
  <c r="M50" i="9"/>
  <c r="L50" i="9"/>
  <c r="K50" i="9"/>
  <c r="J50" i="9"/>
  <c r="I50" i="9"/>
  <c r="H50" i="9"/>
  <c r="G50" i="9"/>
  <c r="F50" i="9"/>
  <c r="E50" i="9"/>
  <c r="N48" i="9"/>
  <c r="P48" i="9" s="1"/>
  <c r="N47" i="9"/>
  <c r="P47" i="9" s="1"/>
  <c r="N46" i="9"/>
  <c r="P46" i="9" s="1"/>
  <c r="N45" i="9"/>
  <c r="P45" i="9" s="1"/>
  <c r="N44" i="9"/>
  <c r="P44" i="9" s="1"/>
  <c r="N43" i="9"/>
  <c r="P43" i="9" s="1"/>
  <c r="N42" i="9"/>
  <c r="P42" i="9" s="1"/>
  <c r="N41" i="9"/>
  <c r="P41" i="9" s="1"/>
  <c r="M40" i="9"/>
  <c r="L40" i="9"/>
  <c r="K40" i="9"/>
  <c r="J40" i="9"/>
  <c r="I40" i="9"/>
  <c r="H40" i="9"/>
  <c r="G40" i="9"/>
  <c r="F40" i="9"/>
  <c r="E40" i="9"/>
  <c r="N38" i="9"/>
  <c r="P38" i="9" s="1"/>
  <c r="N37" i="9"/>
  <c r="P37" i="9" s="1"/>
  <c r="N36" i="9"/>
  <c r="P36" i="9" s="1"/>
  <c r="N35" i="9"/>
  <c r="N34" i="9"/>
  <c r="P34" i="9" s="1"/>
  <c r="M33" i="9"/>
  <c r="L33" i="9"/>
  <c r="K33" i="9"/>
  <c r="J33" i="9"/>
  <c r="I33" i="9"/>
  <c r="H33" i="9"/>
  <c r="G33" i="9"/>
  <c r="F33" i="9"/>
  <c r="E33" i="9"/>
  <c r="N31" i="9"/>
  <c r="N29" i="9" s="1"/>
  <c r="N30" i="9"/>
  <c r="P30" i="9" s="1"/>
  <c r="M29" i="9"/>
  <c r="L29" i="9"/>
  <c r="K29" i="9"/>
  <c r="J29" i="9"/>
  <c r="I29" i="9"/>
  <c r="H29" i="9"/>
  <c r="G29" i="9"/>
  <c r="F29" i="9"/>
  <c r="E29" i="9"/>
  <c r="N27" i="9"/>
  <c r="P27" i="9" s="1"/>
  <c r="N26" i="9"/>
  <c r="P26" i="9" s="1"/>
  <c r="M25" i="9"/>
  <c r="L25" i="9"/>
  <c r="K25" i="9"/>
  <c r="J25" i="9"/>
  <c r="I25" i="9"/>
  <c r="H25" i="9"/>
  <c r="G25" i="9"/>
  <c r="F25" i="9"/>
  <c r="E25" i="9"/>
  <c r="N23" i="9"/>
  <c r="P23" i="9" s="1"/>
  <c r="N22" i="9"/>
  <c r="P22" i="9" s="1"/>
  <c r="N21" i="9"/>
  <c r="P21" i="9" s="1"/>
  <c r="N20" i="9"/>
  <c r="P20" i="9" s="1"/>
  <c r="N19" i="9"/>
  <c r="P19" i="9" s="1"/>
  <c r="M18" i="9"/>
  <c r="L18" i="9"/>
  <c r="K18" i="9"/>
  <c r="J18" i="9"/>
  <c r="I18" i="9"/>
  <c r="H18" i="9"/>
  <c r="G18" i="9"/>
  <c r="F18" i="9"/>
  <c r="E18" i="9"/>
  <c r="N16" i="9"/>
  <c r="P16" i="9" s="1"/>
  <c r="N15" i="9"/>
  <c r="P15" i="9" s="1"/>
  <c r="N14" i="9"/>
  <c r="P14" i="9" s="1"/>
  <c r="N13" i="9"/>
  <c r="M12" i="9"/>
  <c r="L12" i="9"/>
  <c r="K12" i="9"/>
  <c r="J12" i="9"/>
  <c r="I12" i="9"/>
  <c r="H12" i="9"/>
  <c r="G12" i="9"/>
  <c r="F12" i="9"/>
  <c r="E12" i="9"/>
  <c r="N9" i="9"/>
  <c r="P9" i="9" s="1"/>
  <c r="N8" i="9"/>
  <c r="P8" i="9" s="1"/>
  <c r="N7" i="9"/>
  <c r="P7" i="9" s="1"/>
  <c r="N6" i="9"/>
  <c r="P6" i="9" s="1"/>
  <c r="N5" i="9"/>
  <c r="P5" i="9" s="1"/>
  <c r="M2" i="9"/>
  <c r="L2" i="9"/>
  <c r="K2" i="9"/>
  <c r="J2" i="9"/>
  <c r="I2" i="9"/>
  <c r="H2" i="9"/>
  <c r="G2" i="9"/>
  <c r="F2" i="9"/>
  <c r="E2" i="9"/>
  <c r="E24" i="7" l="1"/>
  <c r="F24" i="7"/>
  <c r="N54" i="9"/>
  <c r="H11" i="9"/>
  <c r="H109" i="9" s="1"/>
  <c r="E5" i="6" s="1"/>
  <c r="F5" i="6" s="1"/>
  <c r="L11" i="9"/>
  <c r="L109" i="9" s="1"/>
  <c r="E9" i="6" s="1"/>
  <c r="F9" i="6" s="1"/>
  <c r="N50" i="9"/>
  <c r="P55" i="9"/>
  <c r="P54" i="9" s="1"/>
  <c r="R54" i="9" s="1"/>
  <c r="N60" i="9"/>
  <c r="N91" i="9"/>
  <c r="N65" i="9"/>
  <c r="R65" i="9" s="1"/>
  <c r="N101" i="9"/>
  <c r="F9" i="7"/>
  <c r="Q105" i="9"/>
  <c r="I11" i="9"/>
  <c r="I109" i="9" s="1"/>
  <c r="E6" i="6" s="1"/>
  <c r="F6" i="6" s="1"/>
  <c r="I6" i="6" s="1"/>
  <c r="G11" i="9"/>
  <c r="G109" i="9" s="1"/>
  <c r="E4" i="6" s="1"/>
  <c r="F4" i="6" s="1"/>
  <c r="K11" i="9"/>
  <c r="K109" i="9" s="1"/>
  <c r="E8" i="6" s="1"/>
  <c r="F8" i="6" s="1"/>
  <c r="N96" i="9"/>
  <c r="N2" i="9"/>
  <c r="E11" i="9"/>
  <c r="E109" i="9" s="1"/>
  <c r="E2" i="6" s="1"/>
  <c r="M11" i="9"/>
  <c r="M109" i="9" s="1"/>
  <c r="E10" i="6" s="1"/>
  <c r="F10" i="6" s="1"/>
  <c r="P18" i="9"/>
  <c r="N25" i="9"/>
  <c r="R25" i="9" s="1"/>
  <c r="F11" i="9"/>
  <c r="F109" i="9" s="1"/>
  <c r="E3" i="6" s="1"/>
  <c r="F3" i="6" s="1"/>
  <c r="I3" i="6" s="1"/>
  <c r="H3" i="6" s="1"/>
  <c r="J11" i="9"/>
  <c r="J109" i="9" s="1"/>
  <c r="E7" i="6" s="1"/>
  <c r="F7" i="6" s="1"/>
  <c r="I7" i="6" s="1"/>
  <c r="H7" i="6" s="1"/>
  <c r="N12" i="9"/>
  <c r="N18" i="9"/>
  <c r="R18" i="9" s="1"/>
  <c r="P25" i="9"/>
  <c r="Q25" i="9" s="1"/>
  <c r="P29" i="9"/>
  <c r="R29" i="9" s="1"/>
  <c r="P66" i="9"/>
  <c r="P65" i="9" s="1"/>
  <c r="N70" i="9"/>
  <c r="P31" i="9"/>
  <c r="N33" i="9"/>
  <c r="N40" i="9"/>
  <c r="P91" i="9"/>
  <c r="F6" i="7" s="1"/>
  <c r="P101" i="9"/>
  <c r="F8" i="7" s="1"/>
  <c r="N105" i="9"/>
  <c r="R105" i="9" s="1"/>
  <c r="D12" i="6"/>
  <c r="I9" i="6"/>
  <c r="H9" i="6" s="1"/>
  <c r="I4" i="6"/>
  <c r="H4" i="6" s="1"/>
  <c r="I8" i="6"/>
  <c r="H8" i="6" s="1"/>
  <c r="I5" i="6"/>
  <c r="H5" i="6" s="1"/>
  <c r="I11" i="6"/>
  <c r="H11" i="6" s="1"/>
  <c r="Q18" i="9"/>
  <c r="Q65" i="9"/>
  <c r="P86" i="9"/>
  <c r="F5" i="7" s="1"/>
  <c r="P96" i="9"/>
  <c r="F7" i="7" s="1"/>
  <c r="P2" i="9"/>
  <c r="F3" i="7" s="1"/>
  <c r="P40" i="9"/>
  <c r="N86" i="9"/>
  <c r="P13" i="9"/>
  <c r="P12" i="9" s="1"/>
  <c r="P35" i="9"/>
  <c r="P33" i="9" s="1"/>
  <c r="P52" i="9"/>
  <c r="P50" i="9" s="1"/>
  <c r="Q54" i="9"/>
  <c r="P61" i="9"/>
  <c r="P60" i="9" s="1"/>
  <c r="P72" i="9"/>
  <c r="P70" i="9" s="1"/>
  <c r="E12" i="6" l="1"/>
  <c r="Q29" i="9"/>
  <c r="F2" i="6"/>
  <c r="I2" i="6" s="1"/>
  <c r="I12" i="6" s="1"/>
  <c r="R101" i="9"/>
  <c r="I10" i="6"/>
  <c r="H10" i="6" s="1"/>
  <c r="Q101" i="9"/>
  <c r="N11" i="9"/>
  <c r="R91" i="9"/>
  <c r="H6" i="6"/>
  <c r="N109" i="9"/>
  <c r="Q91" i="9"/>
  <c r="Q2" i="9"/>
  <c r="R2" i="9"/>
  <c r="R50" i="9"/>
  <c r="Q50" i="9"/>
  <c r="Q96" i="9"/>
  <c r="R96" i="9"/>
  <c r="R70" i="9"/>
  <c r="Q70" i="9"/>
  <c r="Q33" i="9"/>
  <c r="R33" i="9"/>
  <c r="Q86" i="9"/>
  <c r="R86" i="9"/>
  <c r="Q60" i="9"/>
  <c r="R60" i="9"/>
  <c r="Q12" i="9"/>
  <c r="R12" i="9"/>
  <c r="P11" i="9"/>
  <c r="F4" i="7" s="1"/>
  <c r="R40" i="9"/>
  <c r="Q40" i="9"/>
  <c r="C12" i="9" l="1"/>
  <c r="F12" i="6"/>
  <c r="G12" i="6" s="1"/>
  <c r="C96" i="9"/>
  <c r="P107" i="9"/>
  <c r="P108" i="9" s="1"/>
  <c r="C86" i="9"/>
  <c r="H2" i="6"/>
  <c r="H12" i="6" s="1"/>
  <c r="C11" i="9"/>
  <c r="C105" i="9"/>
  <c r="Q11" i="9"/>
  <c r="C91" i="9"/>
  <c r="C101" i="9"/>
  <c r="C2" i="9"/>
  <c r="R11" i="9"/>
  <c r="F10" i="7" l="1"/>
  <c r="D109" i="9"/>
  <c r="Q108" i="9"/>
  <c r="R108" i="9"/>
  <c r="R109" i="9" s="1"/>
  <c r="P109" i="9"/>
  <c r="Q109" i="9" s="1"/>
  <c r="Q110" i="9" s="1"/>
</calcChain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Project Manager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Configuration
Manager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Architect / DB Modeler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Tech Lead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Sr. Developer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Jr. Developer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Test Manager / Lead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Sr. Tester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Jr. Tester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Technical Writer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Total 
Resource
Count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Estimated 
Effort in days</t>
        </r>
      </text>
    </comment>
    <comment ref="N109" authorId="0" shapeId="0">
      <text>
        <r>
          <rPr>
            <b/>
            <sz val="9"/>
            <color indexed="81"/>
            <rFont val="Tahoma"/>
            <family val="2"/>
          </rPr>
          <t>Average 
Resource Count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Configuration
Manager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Architect / DB Modeler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Tech Lead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Sr. Developer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Jr. Developer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Test Manager / Lead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Sr. Tester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Jr. Tester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Technical Writer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Project Manager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Resource Count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Current Allocation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Configuration
Manager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Architect / DB Modeler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Tech Lead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Sr. Developer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Jr. Developer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Test Manager / Lead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Sr. Tester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Jr. Tester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Technical Writer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Project Manager</t>
        </r>
      </text>
    </comment>
  </commentList>
</comments>
</file>

<file path=xl/sharedStrings.xml><?xml version="1.0" encoding="utf-8"?>
<sst xmlns="http://schemas.openxmlformats.org/spreadsheetml/2006/main" count="257" uniqueCount="209">
  <si>
    <t>SL#</t>
  </si>
  <si>
    <t>Activities</t>
  </si>
  <si>
    <t>%</t>
  </si>
  <si>
    <t>CM</t>
  </si>
  <si>
    <t>AR</t>
  </si>
  <si>
    <t>TL</t>
  </si>
  <si>
    <t>SD</t>
  </si>
  <si>
    <t>JD</t>
  </si>
  <si>
    <t>TM</t>
  </si>
  <si>
    <t>ST</t>
  </si>
  <si>
    <t>JT</t>
  </si>
  <si>
    <t>TW</t>
  </si>
  <si>
    <t>RC</t>
  </si>
  <si>
    <t>1R</t>
  </si>
  <si>
    <r>
      <t xml:space="preserve">Effort 
</t>
    </r>
    <r>
      <rPr>
        <b/>
        <sz val="9"/>
        <color theme="0"/>
        <rFont val="Calibri"/>
        <family val="2"/>
        <scheme val="minor"/>
      </rPr>
      <t>Man-days</t>
    </r>
  </si>
  <si>
    <r>
      <t xml:space="preserve">Effort 
</t>
    </r>
    <r>
      <rPr>
        <b/>
        <sz val="9"/>
        <color theme="0"/>
        <rFont val="Calibri"/>
        <family val="2"/>
        <scheme val="minor"/>
      </rPr>
      <t>Man-Months</t>
    </r>
  </si>
  <si>
    <r>
      <t xml:space="preserve">Approx </t>
    </r>
    <r>
      <rPr>
        <b/>
        <sz val="9"/>
        <color theme="0"/>
        <rFont val="Calibri"/>
        <family val="2"/>
        <scheme val="minor"/>
      </rPr>
      <t>Timeline days</t>
    </r>
  </si>
  <si>
    <t>Requirement Analysis</t>
  </si>
  <si>
    <t>Functional</t>
  </si>
  <si>
    <t>Non-Functional</t>
  </si>
  <si>
    <t>Existing Technology landscape</t>
  </si>
  <si>
    <t>SSO</t>
  </si>
  <si>
    <t>Remote Access thru VPN</t>
  </si>
  <si>
    <t>Performance SLA</t>
  </si>
  <si>
    <t>User Privilege &amp; security</t>
  </si>
  <si>
    <t>Design &amp; Development</t>
  </si>
  <si>
    <t>Design &amp; Configuration</t>
  </si>
  <si>
    <t>Environment setup &amp; Configuration</t>
  </si>
  <si>
    <t>User Privilege &amp; security Design/Setup</t>
  </si>
  <si>
    <t>Solution Design &amp; Framework</t>
  </si>
  <si>
    <t>Mobile Design &amp; Framework</t>
  </si>
  <si>
    <t>Manages Uniform Inventory</t>
  </si>
  <si>
    <t>CRUD Uniform Inventory</t>
  </si>
  <si>
    <t>CRUD Uniform Inventory Service</t>
  </si>
  <si>
    <t>Inventory Dashboard</t>
  </si>
  <si>
    <t>Inventory Lookup Service (Taxonomy based)</t>
  </si>
  <si>
    <t>Inventory Lookup Service (Free text search) - optional</t>
  </si>
  <si>
    <t>RFID or Barcode inventory tracking</t>
  </si>
  <si>
    <t>Inventory Tracking by RFID</t>
  </si>
  <si>
    <t>Inventory Tracking by Barcode</t>
  </si>
  <si>
    <t>Manages Employees Uniform entitlements</t>
  </si>
  <si>
    <t>CRUD Employee Uniform entitlement</t>
  </si>
  <si>
    <t>CRUD Employee Uniform entitlement Service</t>
  </si>
  <si>
    <t>Track Laundry Activities and Wash cycles</t>
  </si>
  <si>
    <t>CRUD Laundry Activities</t>
  </si>
  <si>
    <t>Inventory-Laundry Mapping</t>
  </si>
  <si>
    <t>CRUD Laundry Activities Services</t>
  </si>
  <si>
    <t>Laundry Dashboard</t>
  </si>
  <si>
    <t>Generates replenishment orders</t>
  </si>
  <si>
    <t>Replenishment order rules</t>
  </si>
  <si>
    <t>Automatic order service call</t>
  </si>
  <si>
    <t>Semi-automatic order service call</t>
  </si>
  <si>
    <t>Order Dashboard</t>
  </si>
  <si>
    <t>Track Order Status</t>
  </si>
  <si>
    <t>Track orders in process</t>
  </si>
  <si>
    <t>Track lead-time</t>
  </si>
  <si>
    <t>Track Shipping</t>
  </si>
  <si>
    <t>Forecasts Uniform Purchases</t>
  </si>
  <si>
    <t>Forecast Rules</t>
  </si>
  <si>
    <t>Forecast Dashboard</t>
  </si>
  <si>
    <t>System Integrations</t>
  </si>
  <si>
    <t>Order service Integration</t>
  </si>
  <si>
    <t>HRMS Service Integration</t>
  </si>
  <si>
    <t>External Laundry Service Integration</t>
  </si>
  <si>
    <t>External Shipping service</t>
  </si>
  <si>
    <t>End users ability to make requests through the system</t>
  </si>
  <si>
    <t xml:space="preserve">CRUD User Service request </t>
  </si>
  <si>
    <t>Service Request Dashboard</t>
  </si>
  <si>
    <t>Track User Service request</t>
  </si>
  <si>
    <t>Defines working groups and manages entitlement</t>
  </si>
  <si>
    <t>CRUD working groups</t>
  </si>
  <si>
    <t>CRUD entitlement</t>
  </si>
  <si>
    <t>Working group Dashboard</t>
  </si>
  <si>
    <t>App based Services for Mobile users</t>
  </si>
  <si>
    <t>Testing</t>
  </si>
  <si>
    <t>E2E Testing</t>
  </si>
  <si>
    <t>Mobile based Testing</t>
  </si>
  <si>
    <t>UAT</t>
  </si>
  <si>
    <t>UAT Configuration &amp; deployment</t>
  </si>
  <si>
    <t>UAT Support</t>
  </si>
  <si>
    <t>UAT Bug fixing</t>
  </si>
  <si>
    <t>Documentation &amp; Training</t>
  </si>
  <si>
    <t>Technical Documentation</t>
  </si>
  <si>
    <t>User Manual</t>
  </si>
  <si>
    <t>User Training</t>
  </si>
  <si>
    <t>Delivery &amp; Deployment</t>
  </si>
  <si>
    <t>Production planning &amp; configuration</t>
  </si>
  <si>
    <t>Go Live</t>
  </si>
  <si>
    <t>Post Go Live Support (2 Weeks)</t>
  </si>
  <si>
    <t>Total Effort w/o PM</t>
  </si>
  <si>
    <t>Project Management</t>
  </si>
  <si>
    <t>Total Effort</t>
  </si>
  <si>
    <t>Grade</t>
  </si>
  <si>
    <t>Roles</t>
  </si>
  <si>
    <t>Count</t>
  </si>
  <si>
    <r>
      <t xml:space="preserve">Effort
</t>
    </r>
    <r>
      <rPr>
        <b/>
        <sz val="8"/>
        <color theme="0"/>
        <rFont val="Calibri"/>
        <family val="2"/>
        <scheme val="minor"/>
      </rPr>
      <t>Man-days</t>
    </r>
  </si>
  <si>
    <r>
      <t xml:space="preserve">Effort
</t>
    </r>
    <r>
      <rPr>
        <b/>
        <sz val="8"/>
        <color theme="0"/>
        <rFont val="Calibri"/>
        <family val="2"/>
        <scheme val="minor"/>
      </rPr>
      <t>Man-month</t>
    </r>
  </si>
  <si>
    <t>Onsite%</t>
  </si>
  <si>
    <t>Offshore Effort</t>
  </si>
  <si>
    <t>Onsite Effort</t>
  </si>
  <si>
    <t>Row Labels</t>
  </si>
  <si>
    <t>IS3</t>
  </si>
  <si>
    <t>IS1</t>
  </si>
  <si>
    <t>IS4</t>
  </si>
  <si>
    <t>IS2</t>
  </si>
  <si>
    <t>IS5</t>
  </si>
  <si>
    <t>Grand Total</t>
  </si>
  <si>
    <t>Activity/Module</t>
  </si>
  <si>
    <t>Effort</t>
  </si>
  <si>
    <t>WK-0</t>
  </si>
  <si>
    <t>WK-1</t>
  </si>
  <si>
    <t>WK-2</t>
  </si>
  <si>
    <t>WK-3</t>
  </si>
  <si>
    <t>WK-4</t>
  </si>
  <si>
    <t>WK-5</t>
  </si>
  <si>
    <t>WK-6</t>
  </si>
  <si>
    <t>WK-7</t>
  </si>
  <si>
    <t>WK-8</t>
  </si>
  <si>
    <t>WK-9</t>
  </si>
  <si>
    <t>WK-10</t>
  </si>
  <si>
    <t>WK-11</t>
  </si>
  <si>
    <t>WK-12</t>
  </si>
  <si>
    <t>WK-13</t>
  </si>
  <si>
    <t>WK-14</t>
  </si>
  <si>
    <t>WK-15</t>
  </si>
  <si>
    <t>WK-16</t>
  </si>
  <si>
    <t>WK-17</t>
  </si>
  <si>
    <t>WK-18</t>
  </si>
  <si>
    <t>WK-19</t>
  </si>
  <si>
    <t>WK-20</t>
  </si>
  <si>
    <t>WK-21</t>
  </si>
  <si>
    <t>WK-22</t>
  </si>
  <si>
    <t>WK-23</t>
  </si>
  <si>
    <t>WK-24</t>
  </si>
  <si>
    <t>WK-25</t>
  </si>
  <si>
    <t>WK-26</t>
  </si>
  <si>
    <t>WK-27</t>
  </si>
  <si>
    <t>WK-28</t>
  </si>
  <si>
    <t>WK-29</t>
  </si>
  <si>
    <t>WK-30</t>
  </si>
  <si>
    <t>WK-31</t>
  </si>
  <si>
    <t>WK-32</t>
  </si>
  <si>
    <t>WK-33</t>
  </si>
  <si>
    <t>WK-34</t>
  </si>
  <si>
    <t>WK-35</t>
  </si>
  <si>
    <t>WK-36</t>
  </si>
  <si>
    <t>MD</t>
  </si>
  <si>
    <t>Month-1</t>
  </si>
  <si>
    <t>Month-2</t>
  </si>
  <si>
    <t>Month-3</t>
  </si>
  <si>
    <t>Month-4</t>
  </si>
  <si>
    <t>Month-5</t>
  </si>
  <si>
    <t>Month-6</t>
  </si>
  <si>
    <t>Month-7</t>
  </si>
  <si>
    <t>Month-8</t>
  </si>
  <si>
    <t>Month-9</t>
  </si>
  <si>
    <t>Resources</t>
  </si>
  <si>
    <t>Configuration Manager (CM)</t>
  </si>
  <si>
    <t>Architect (AR)</t>
  </si>
  <si>
    <t>Tech Lead (TL)</t>
  </si>
  <si>
    <t>Sr. Developer (SD)</t>
  </si>
  <si>
    <t>Jr. Developer (JD)</t>
  </si>
  <si>
    <t>Test Manager/Lead</t>
  </si>
  <si>
    <t>Sr. Tester (ST)</t>
  </si>
  <si>
    <t>Jr. Tester (JT)</t>
  </si>
  <si>
    <t>Technical Writer (TW)</t>
  </si>
  <si>
    <t>Project Manager</t>
  </si>
  <si>
    <t>Total Resource</t>
  </si>
  <si>
    <t>PM</t>
  </si>
  <si>
    <t>W2</t>
  </si>
  <si>
    <t>W1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</si>
  <si>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</si>
  <si>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</si>
  <si>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</si>
  <si>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</si>
  <si>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</si>
  <si>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</si>
  <si>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</si>
  <si>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</si>
  <si>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</si>
  <si>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</si>
  <si>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</si>
  <si>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</si>
  <si>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</si>
  <si>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</si>
  <si>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</si>
  <si>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</si>
  <si>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</si>
  <si>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</si>
  <si>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</si>
  <si>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</si>
  <si>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</si>
  <si>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</si>
  <si>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</si>
  <si>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</si>
  <si>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</si>
  <si>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</si>
  <si>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</si>
  <si>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</si>
  <si>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</si>
  <si>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</si>
  <si>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</si>
  <si>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</si>
  <si>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</si>
  <si>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</si>
  <si>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</si>
  <si>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CA</t>
  </si>
  <si>
    <t>Total Offshore</t>
  </si>
  <si>
    <t>Total 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</si>
</sst>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FF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FC000"/>
      <name val="Calibri"/>
      <family val="2"/>
      <scheme val="minor"/>
    </font>
    <font>
      <sz val="8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auto="1"/>
      </bottom>
      <diagonal/>
    </border>
    <border>
      <left/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9" fontId="8" fillId="4" borderId="4" xfId="1" applyFont="1" applyFill="1" applyBorder="1" applyAlignment="1">
      <alignment horizontal="center" vertical="center"/>
    </xf>
    <xf numFmtId="164" fontId="9" fillId="4" borderId="0" xfId="1" applyNumberFormat="1" applyFont="1" applyFill="1" applyBorder="1" applyAlignment="1">
      <alignment horizontal="center" vertical="center"/>
    </xf>
    <xf numFmtId="2" fontId="8" fillId="4" borderId="4" xfId="1" applyNumberFormat="1" applyFont="1" applyFill="1" applyBorder="1" applyAlignment="1">
      <alignment horizontal="center" vertical="center"/>
    </xf>
    <xf numFmtId="164" fontId="10" fillId="5" borderId="6" xfId="1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Fill="1" applyAlignment="1">
      <alignment horizontal="left" indent="2"/>
    </xf>
    <xf numFmtId="9" fontId="8" fillId="0" borderId="4" xfId="1" applyFont="1" applyFill="1" applyBorder="1" applyAlignment="1">
      <alignment horizontal="center" vertical="center"/>
    </xf>
    <xf numFmtId="164" fontId="9" fillId="0" borderId="0" xfId="1" applyNumberFormat="1" applyFont="1" applyFill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164" fontId="10" fillId="5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4" xfId="0" applyBorder="1"/>
    <xf numFmtId="0" fontId="8" fillId="0" borderId="0" xfId="0" applyFont="1" applyFill="1" applyAlignment="1">
      <alignment horizontal="left" indent="3"/>
    </xf>
    <xf numFmtId="0" fontId="8" fillId="0" borderId="0" xfId="0" applyFont="1" applyFill="1" applyAlignment="1">
      <alignment horizontal="left" indent="4"/>
    </xf>
    <xf numFmtId="164" fontId="8" fillId="4" borderId="4" xfId="1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indent="2"/>
    </xf>
    <xf numFmtId="9" fontId="8" fillId="6" borderId="4" xfId="1" applyFont="1" applyFill="1" applyBorder="1" applyAlignment="1">
      <alignment horizontal="center" vertical="center"/>
    </xf>
    <xf numFmtId="164" fontId="9" fillId="6" borderId="0" xfId="1" applyNumberFormat="1" applyFont="1" applyFill="1" applyBorder="1" applyAlignment="1">
      <alignment horizontal="center" vertical="center"/>
    </xf>
    <xf numFmtId="164" fontId="8" fillId="6" borderId="4" xfId="1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8" fillId="0" borderId="0" xfId="0" applyFont="1" applyFill="1" applyAlignment="1">
      <alignment horizontal="left" indent="2"/>
    </xf>
    <xf numFmtId="164" fontId="3" fillId="4" borderId="4" xfId="0" applyNumberFormat="1" applyFont="1" applyFill="1" applyBorder="1" applyAlignment="1">
      <alignment horizontal="center"/>
    </xf>
    <xf numFmtId="0" fontId="0" fillId="7" borderId="0" xfId="0" applyFill="1"/>
    <xf numFmtId="0" fontId="3" fillId="7" borderId="0" xfId="0" applyFont="1" applyFill="1" applyBorder="1" applyAlignment="1">
      <alignment horizontal="left" vertical="center"/>
    </xf>
    <xf numFmtId="9" fontId="8" fillId="7" borderId="4" xfId="1" applyFont="1" applyFill="1" applyBorder="1" applyAlignment="1">
      <alignment horizontal="center" vertical="center"/>
    </xf>
    <xf numFmtId="164" fontId="9" fillId="7" borderId="0" xfId="1" applyNumberFormat="1" applyFont="1" applyFill="1" applyBorder="1" applyAlignment="1">
      <alignment horizontal="center" vertical="center"/>
    </xf>
    <xf numFmtId="164" fontId="8" fillId="7" borderId="4" xfId="1" applyNumberFormat="1" applyFont="1" applyFill="1" applyBorder="1" applyAlignment="1">
      <alignment horizontal="center" vertical="center"/>
    </xf>
    <xf numFmtId="164" fontId="3" fillId="7" borderId="4" xfId="0" applyNumberFormat="1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164" fontId="8" fillId="4" borderId="7" xfId="1" applyNumberFormat="1" applyFont="1" applyFill="1" applyBorder="1" applyAlignment="1">
      <alignment horizontal="center" vertical="center"/>
    </xf>
    <xf numFmtId="164" fontId="10" fillId="5" borderId="7" xfId="1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7" xfId="0" applyFont="1" applyFill="1" applyBorder="1" applyAlignment="1">
      <alignment horizontal="center" vertical="center"/>
    </xf>
    <xf numFmtId="1" fontId="13" fillId="2" borderId="8" xfId="0" applyNumberFormat="1" applyFont="1" applyFill="1" applyBorder="1" applyAlignment="1">
      <alignment horizontal="center" vertical="center"/>
    </xf>
    <xf numFmtId="1" fontId="13" fillId="2" borderId="7" xfId="0" applyNumberFormat="1" applyFont="1" applyFill="1" applyBorder="1" applyAlignment="1">
      <alignment horizontal="center" vertical="center"/>
    </xf>
    <xf numFmtId="1" fontId="14" fillId="8" borderId="9" xfId="0" applyNumberFormat="1" applyFont="1" applyFill="1" applyBorder="1" applyAlignment="1">
      <alignment horizontal="center" vertical="center"/>
    </xf>
    <xf numFmtId="1" fontId="6" fillId="2" borderId="9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5" fillId="2" borderId="7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7" xfId="0" applyFont="1" applyBorder="1" applyAlignment="1">
      <alignment horizontal="center" vertical="center"/>
    </xf>
    <xf numFmtId="0" fontId="20" fillId="11" borderId="7" xfId="0" applyFont="1" applyFill="1" applyBorder="1" applyAlignment="1">
      <alignment horizontal="left" vertical="center" indent="1"/>
    </xf>
    <xf numFmtId="0" fontId="10" fillId="0" borderId="4" xfId="0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9" fontId="10" fillId="0" borderId="0" xfId="1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 indent="1"/>
    </xf>
    <xf numFmtId="0" fontId="2" fillId="10" borderId="0" xfId="0" applyFont="1" applyFill="1" applyAlignment="1">
      <alignment horizontal="center" vertical="center"/>
    </xf>
    <xf numFmtId="1" fontId="2" fillId="10" borderId="0" xfId="0" applyNumberFormat="1" applyFont="1" applyFill="1" applyAlignment="1">
      <alignment horizontal="center" vertical="center"/>
    </xf>
    <xf numFmtId="1" fontId="7" fillId="8" borderId="0" xfId="0" applyNumberFormat="1" applyFont="1" applyFill="1" applyAlignment="1">
      <alignment horizontal="center" vertical="center"/>
    </xf>
    <xf numFmtId="9" fontId="2" fillId="10" borderId="0" xfId="0" applyNumberFormat="1" applyFont="1" applyFill="1" applyAlignment="1">
      <alignment horizontal="center" vertical="center"/>
    </xf>
    <xf numFmtId="164" fontId="2" fillId="10" borderId="0" xfId="0" applyNumberFormat="1" applyFont="1" applyFill="1" applyAlignment="1">
      <alignment horizontal="center" vertical="center"/>
    </xf>
    <xf numFmtId="0" fontId="0" fillId="0" borderId="0" xfId="0" pivotButton="1"/>
    <xf numFmtId="0" fontId="0" fillId="2" borderId="0" xfId="0" applyFill="1"/>
    <xf numFmtId="0" fontId="3" fillId="12" borderId="0" xfId="0" applyFont="1" applyFill="1" applyBorder="1" applyAlignment="1">
      <alignment horizontal="center" vertical="center"/>
    </xf>
    <xf numFmtId="0" fontId="19" fillId="11" borderId="12" xfId="0" applyFont="1" applyFill="1" applyBorder="1" applyAlignment="1">
      <alignment horizontal="center" vertical="center" textRotation="45"/>
    </xf>
    <xf numFmtId="0" fontId="19" fillId="11" borderId="6" xfId="0" applyFont="1" applyFill="1" applyBorder="1" applyAlignment="1">
      <alignment horizontal="center" vertical="center" textRotation="45"/>
    </xf>
    <xf numFmtId="0" fontId="21" fillId="0" borderId="0" xfId="0" applyFont="1"/>
    <xf numFmtId="0" fontId="2" fillId="2" borderId="5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0" fillId="16" borderId="19" xfId="0" applyFont="1" applyFill="1" applyBorder="1" applyAlignment="1">
      <alignment horizontal="left" vertical="center" indent="1"/>
    </xf>
    <xf numFmtId="0" fontId="22" fillId="0" borderId="20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indent="1"/>
    </xf>
    <xf numFmtId="1" fontId="1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0" fillId="11" borderId="1" xfId="0" applyFont="1" applyFill="1" applyBorder="1" applyAlignment="1">
      <alignment horizontal="center" vertical="center"/>
    </xf>
    <xf numFmtId="1" fontId="20" fillId="11" borderId="1" xfId="0" applyNumberFormat="1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center" vertical="center"/>
    </xf>
    <xf numFmtId="0" fontId="20" fillId="11" borderId="6" xfId="0" applyFont="1" applyFill="1" applyBorder="1" applyAlignment="1">
      <alignment horizontal="left" vertical="center" indent="1"/>
    </xf>
    <xf numFmtId="0" fontId="20" fillId="11" borderId="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8" fillId="15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5" xfId="0" applyFill="1" applyBorder="1"/>
    <xf numFmtId="0" fontId="8" fillId="6" borderId="25" xfId="0" applyFont="1" applyFill="1" applyBorder="1" applyAlignment="1">
      <alignment horizontal="center" vertical="center"/>
    </xf>
    <xf numFmtId="0" fontId="8" fillId="17" borderId="25" xfId="0" applyFont="1" applyFill="1" applyBorder="1" applyAlignment="1">
      <alignment horizontal="center" vertical="center"/>
    </xf>
    <xf numFmtId="0" fontId="0" fillId="17" borderId="25" xfId="0" applyFill="1" applyBorder="1"/>
    <xf numFmtId="0" fontId="22" fillId="0" borderId="2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0" fillId="16" borderId="28" xfId="0" applyFont="1" applyFill="1" applyBorder="1" applyAlignment="1">
      <alignment horizontal="left" vertical="center" indent="1"/>
    </xf>
    <xf numFmtId="1" fontId="19" fillId="16" borderId="24" xfId="0" applyNumberFormat="1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29" xfId="0" applyFont="1" applyFill="1" applyBorder="1" applyAlignment="1">
      <alignment horizontal="center" vertical="center"/>
    </xf>
    <xf numFmtId="0" fontId="8" fillId="16" borderId="30" xfId="0" applyFont="1" applyFill="1" applyBorder="1" applyAlignment="1">
      <alignment horizontal="center" vertical="center"/>
    </xf>
    <xf numFmtId="0" fontId="0" fillId="16" borderId="28" xfId="0" applyFill="1" applyBorder="1"/>
    <xf numFmtId="0" fontId="0" fillId="16" borderId="29" xfId="0" applyFill="1" applyBorder="1"/>
    <xf numFmtId="165" fontId="22" fillId="6" borderId="22" xfId="0" applyNumberFormat="1" applyFont="1" applyFill="1" applyBorder="1" applyAlignment="1">
      <alignment vertical="center"/>
    </xf>
    <xf numFmtId="0" fontId="8" fillId="15" borderId="31" xfId="0" applyFont="1" applyFill="1" applyBorder="1" applyAlignment="1">
      <alignment horizontal="center" vertical="center"/>
    </xf>
    <xf numFmtId="0" fontId="8" fillId="17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0" fillId="17" borderId="34" xfId="0" applyFill="1" applyBorder="1"/>
    <xf numFmtId="0" fontId="8" fillId="17" borderId="36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15" borderId="36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0" fillId="17" borderId="36" xfId="0" applyFill="1" applyBorder="1"/>
    <xf numFmtId="0" fontId="0" fillId="17" borderId="37" xfId="0" applyFill="1" applyBorder="1"/>
    <xf numFmtId="9" fontId="8" fillId="4" borderId="0" xfId="1" applyFont="1" applyFill="1" applyBorder="1" applyAlignment="1">
      <alignment horizontal="center" vertical="center"/>
    </xf>
    <xf numFmtId="9" fontId="8" fillId="0" borderId="0" xfId="1" applyFont="1" applyFill="1" applyBorder="1" applyAlignment="1">
      <alignment horizontal="center" vertical="center"/>
    </xf>
    <xf numFmtId="9" fontId="8" fillId="6" borderId="0" xfId="1" applyFont="1" applyFill="1" applyBorder="1" applyAlignment="1">
      <alignment horizontal="center" vertical="center"/>
    </xf>
    <xf numFmtId="9" fontId="8" fillId="7" borderId="0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2" fillId="13" borderId="38" xfId="0" applyFont="1" applyFill="1" applyBorder="1" applyAlignment="1">
      <alignment horizontal="left" vertical="center" indent="1"/>
    </xf>
    <xf numFmtId="0" fontId="22" fillId="13" borderId="2" xfId="0" applyFont="1" applyFill="1" applyBorder="1" applyAlignment="1">
      <alignment horizontal="left" vertical="center" indent="1"/>
    </xf>
    <xf numFmtId="0" fontId="22" fillId="13" borderId="11" xfId="0" applyFont="1" applyFill="1" applyBorder="1" applyAlignment="1">
      <alignment horizontal="left" vertical="center" indent="1"/>
    </xf>
    <xf numFmtId="0" fontId="8" fillId="6" borderId="31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2" fillId="13" borderId="39" xfId="0" applyFont="1" applyFill="1" applyBorder="1" applyAlignment="1">
      <alignment horizontal="left" vertical="center" indent="1"/>
    </xf>
    <xf numFmtId="0" fontId="22" fillId="13" borderId="40" xfId="0" applyFont="1" applyFill="1" applyBorder="1" applyAlignment="1">
      <alignment horizontal="left" vertical="center" indent="1"/>
    </xf>
    <xf numFmtId="0" fontId="22" fillId="13" borderId="33" xfId="0" applyFont="1" applyFill="1" applyBorder="1" applyAlignment="1">
      <alignment horizontal="left" vertical="center" indent="1"/>
    </xf>
    <xf numFmtId="0" fontId="22" fillId="13" borderId="34" xfId="0" applyFont="1" applyFill="1" applyBorder="1" applyAlignment="1">
      <alignment horizontal="left" vertical="center" indent="1"/>
    </xf>
    <xf numFmtId="0" fontId="22" fillId="13" borderId="35" xfId="0" applyFont="1" applyFill="1" applyBorder="1" applyAlignment="1">
      <alignment horizontal="left" vertical="center" indent="1"/>
    </xf>
    <xf numFmtId="0" fontId="22" fillId="13" borderId="37" xfId="0" applyFont="1" applyFill="1" applyBorder="1" applyAlignment="1">
      <alignment horizontal="left" vertical="center" indent="1"/>
    </xf>
    <xf numFmtId="1" fontId="23" fillId="13" borderId="41" xfId="0" applyNumberFormat="1" applyFont="1" applyFill="1" applyBorder="1" applyAlignment="1">
      <alignment horizontal="center" vertical="center"/>
    </xf>
    <xf numFmtId="1" fontId="23" fillId="13" borderId="42" xfId="0" applyNumberFormat="1" applyFont="1" applyFill="1" applyBorder="1" applyAlignment="1">
      <alignment horizontal="center" vertical="center"/>
    </xf>
    <xf numFmtId="1" fontId="23" fillId="13" borderId="43" xfId="0" applyNumberFormat="1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right"/>
    </xf>
    <xf numFmtId="1" fontId="20" fillId="11" borderId="6" xfId="0" applyNumberFormat="1" applyFont="1" applyFill="1" applyBorder="1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1" fontId="2" fillId="2" borderId="22" xfId="0" applyNumberFormat="1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5" fillId="10" borderId="28" xfId="0" applyFont="1" applyFill="1" applyBorder="1" applyAlignment="1">
      <alignment horizontal="center" vertical="center"/>
    </xf>
    <xf numFmtId="0" fontId="25" fillId="10" borderId="2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1" fontId="20" fillId="11" borderId="7" xfId="0" applyNumberFormat="1" applyFont="1" applyFill="1" applyBorder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20" fillId="10" borderId="21" xfId="0" applyFont="1" applyFill="1" applyBorder="1" applyAlignment="1">
      <alignment horizontal="left" vertical="center" indent="1"/>
    </xf>
    <xf numFmtId="0" fontId="20" fillId="10" borderId="22" xfId="0" applyFont="1" applyFill="1" applyBorder="1" applyAlignment="1">
      <alignment horizontal="left" vertical="center" indent="1"/>
    </xf>
    <xf numFmtId="0" fontId="26" fillId="0" borderId="22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/>
    </xf>
    <xf numFmtId="165" fontId="22" fillId="13" borderId="21" xfId="0" applyNumberFormat="1" applyFont="1" applyFill="1" applyBorder="1" applyAlignment="1">
      <alignment horizontal="center" vertical="center"/>
    </xf>
    <xf numFmtId="165" fontId="22" fillId="13" borderId="22" xfId="0" applyNumberFormat="1" applyFont="1" applyFill="1" applyBorder="1" applyAlignment="1">
      <alignment horizontal="center" vertical="center"/>
    </xf>
    <xf numFmtId="165" fontId="22" fillId="13" borderId="23" xfId="0" applyNumberFormat="1" applyFont="1" applyFill="1" applyBorder="1" applyAlignment="1">
      <alignment horizontal="center" vertical="center"/>
    </xf>
    <xf numFmtId="165" fontId="22" fillId="14" borderId="21" xfId="0" applyNumberFormat="1" applyFont="1" applyFill="1" applyBorder="1" applyAlignment="1">
      <alignment horizontal="center" vertical="center"/>
    </xf>
    <xf numFmtId="165" fontId="22" fillId="14" borderId="22" xfId="0" applyNumberFormat="1" applyFont="1" applyFill="1" applyBorder="1" applyAlignment="1">
      <alignment horizontal="center" vertical="center"/>
    </xf>
    <xf numFmtId="165" fontId="22" fillId="14" borderId="23" xfId="0" applyNumberFormat="1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38"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4.9989318521683403E-2"/>
        </patternFill>
      </fill>
    </dxf>
    <dxf>
      <alignment horizontal="center" readingOrder="0"/>
    </dxf>
    <dxf>
      <alignment vertical="center" readingOrder="0"/>
    </dxf>
    <dxf>
      <numFmt numFmtId="164" formatCode="0.0"/>
    </dxf>
    <dxf>
      <alignment wrapText="1" readingOrder="0"/>
    </dxf>
    <dxf>
      <alignment wrapText="0" readingOrder="0"/>
    </dxf>
  </dxfs>
  <tableStyles count="0" defaultTableStyle="TableStyleMedium2" defaultPivotStyle="PivotStyleMedium9"/>
  <colors>
    <mruColors>
      <color rgb="FF7BFB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Resource</a:t>
            </a:r>
            <a:r>
              <a:rPr lang="en-US" baseline="0"/>
              <a:t> Loading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Timeline!$C$14</c:f>
              <c:strCache>
                <c:ptCount val="1"/>
                <c:pt idx="0">
                  <c:v>Configuration Manager (CM)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Timeline!$G$14:$AQ$14</c15:sqref>
                  </c15:fullRef>
                </c:ext>
              </c:extLst>
              <c:f>Timeline!$J$14:$AQ$14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Timeline!$C$15</c:f>
              <c:strCache>
                <c:ptCount val="1"/>
                <c:pt idx="0">
                  <c:v>Architect (AR)</c:v>
                </c:pt>
              </c:strCache>
            </c:strRef>
          </c:tx>
          <c:spPr>
            <a:ln w="22225" cap="rnd">
              <a:solidFill>
                <a:srgbClr val="FFFF00"/>
              </a:solidFill>
              <a:prstDash val="sysDash"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Timeline!$G$15:$AQ$15</c15:sqref>
                  </c15:fullRef>
                </c:ext>
              </c:extLst>
              <c:f>Timeline!$J$15:$AQ$15</c:f>
              <c:numCache>
                <c:formatCode>General</c:formatCode>
                <c:ptCount val="34"/>
                <c:pt idx="0">
                  <c:v>0.5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Timeline!$C$16</c:f>
              <c:strCache>
                <c:ptCount val="1"/>
                <c:pt idx="0">
                  <c:v>Tech Lead (TL)</c:v>
                </c:pt>
              </c:strCache>
            </c:strRef>
          </c:tx>
          <c:spPr>
            <a:ln w="22225" cap="rnd">
              <a:solidFill>
                <a:srgbClr val="7BFB75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22"/>
            <c:marker>
              <c:symbol val="none"/>
            </c:marker>
            <c:bubble3D val="0"/>
            <c:spPr>
              <a:ln w="22225" cap="rnd">
                <a:solidFill>
                  <a:schemeClr val="accent6"/>
                </a:solidFill>
                <a:prstDash val="sysDash"/>
              </a:ln>
              <a:effectLst>
                <a:glow rad="139700">
                  <a:schemeClr val="accent3">
                    <a:satMod val="175000"/>
                    <a:alpha val="14000"/>
                  </a:schemeClr>
                </a:glow>
              </a:effectLst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Timeline!$G$16:$AQ$16</c15:sqref>
                  </c15:fullRef>
                </c:ext>
              </c:extLst>
              <c:f>Timeline!$J$16:$AQ$16</c:f>
              <c:numCache>
                <c:formatCode>General</c:formatCode>
                <c:ptCount val="3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Timeline!$C$17</c:f>
              <c:strCache>
                <c:ptCount val="1"/>
                <c:pt idx="0">
                  <c:v>Sr. Developer (SD)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Timeline!$G$17:$AQ$17</c15:sqref>
                  </c15:fullRef>
                </c:ext>
              </c:extLst>
              <c:f>Timeline!$J$17:$AQ$17</c:f>
              <c:numCache>
                <c:formatCode>General</c:formatCode>
                <c:ptCount val="3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Timeline!$C$18</c:f>
              <c:strCache>
                <c:ptCount val="1"/>
                <c:pt idx="0">
                  <c:v>Jr. Developer (JD)</c:v>
                </c:pt>
              </c:strCache>
            </c:strRef>
          </c:tx>
          <c:spPr>
            <a:ln w="22225" cap="rnd">
              <a:solidFill>
                <a:schemeClr val="accent5"/>
              </a:solidFill>
              <a:prstDash val="sysDash"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Timeline!$G$18:$AQ$18</c15:sqref>
                  </c15:fullRef>
                </c:ext>
              </c:extLst>
              <c:f>Timeline!$J$18:$AQ$18</c:f>
              <c:numCache>
                <c:formatCode>General</c:formatCode>
                <c:ptCount val="34"/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Timeline!$C$19</c:f>
              <c:strCache>
                <c:ptCount val="1"/>
                <c:pt idx="0">
                  <c:v>Test Manager/Lead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Timeline!$G$19:$AQ$19</c15:sqref>
                  </c15:fullRef>
                </c:ext>
              </c:extLst>
              <c:f>Timeline!$J$19:$AQ$19</c:f>
              <c:numCache>
                <c:formatCode>General</c:formatCode>
                <c:ptCount val="34"/>
                <c:pt idx="0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Timeline!$C$20</c:f>
              <c:strCache>
                <c:ptCount val="1"/>
                <c:pt idx="0">
                  <c:v>Sr. Tester (ST)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Timeline!$G$20:$AQ$20</c15:sqref>
                  </c15:fullRef>
                </c:ext>
              </c:extLst>
              <c:f>Timeline!$J$20:$AQ$20</c:f>
              <c:numCache>
                <c:formatCode>General</c:formatCode>
                <c:ptCount val="34"/>
                <c:pt idx="0">
                  <c:v>0.5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Timeline!$C$21</c:f>
              <c:strCache>
                <c:ptCount val="1"/>
                <c:pt idx="0">
                  <c:v>Jr. Tester (JT)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Timeline!$G$21:$AQ$21</c15:sqref>
                  </c15:fullRef>
                </c:ext>
              </c:extLst>
              <c:f>Timeline!$J$21:$AQ$21</c:f>
              <c:numCache>
                <c:formatCode>General</c:formatCode>
                <c:ptCount val="34"/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Timeline!$C$22</c:f>
              <c:strCache>
                <c:ptCount val="1"/>
                <c:pt idx="0">
                  <c:v>Technical Writer (TW)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Timeline!$G$22:$AQ$22</c15:sqref>
                  </c15:fullRef>
                </c:ext>
              </c:extLst>
              <c:f>Timeline!$J$22:$AQ$22</c:f>
              <c:numCache>
                <c:formatCode>General</c:formatCode>
                <c:ptCount val="34"/>
              </c:numCache>
            </c:numRef>
          </c:val>
          <c:smooth val="0"/>
        </c:ser>
        <c:ser>
          <c:idx val="9"/>
          <c:order val="9"/>
          <c:tx>
            <c:strRef>
              <c:f>Timeline!$C$23</c:f>
              <c:strCache>
                <c:ptCount val="1"/>
                <c:pt idx="0">
                  <c:v>Project Manager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Timeline!$G$23:$AQ$23</c15:sqref>
                  </c15:fullRef>
                </c:ext>
              </c:extLst>
              <c:f>Timeline!$J$23:$AQ$23</c:f>
              <c:numCache>
                <c:formatCode>General</c:formatCode>
                <c:ptCount val="34"/>
                <c:pt idx="0">
                  <c:v>1.5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  <c:pt idx="5">
                  <c:v>2.5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Timeline!$C$24</c:f>
              <c:strCache>
                <c:ptCount val="1"/>
                <c:pt idx="0">
                  <c:v>Total Resource</c:v>
                </c:pt>
              </c:strCache>
            </c:strRef>
          </c:tx>
          <c:spPr>
            <a:ln w="28575" cap="rnd">
              <a:solidFill>
                <a:srgbClr val="FF0000">
                  <a:alpha val="65000"/>
                </a:srgb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Timeline!$D$13:$AQ$13</c15:sqref>
                  </c15:fullRef>
                </c:ext>
              </c:extLst>
              <c:f>Timeline!$G$13:$AQ$13</c:f>
              <c:strCache>
                <c:ptCount val="3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Timeline!$G$24:$AQ$24</c15:sqref>
                  </c15:fullRef>
                </c:ext>
              </c:extLst>
              <c:f>Timeline!$J$24:$AQ$24</c:f>
              <c:numCache>
                <c:formatCode>General</c:formatCode>
                <c:ptCount val="34"/>
                <c:pt idx="0">
                  <c:v>7</c:v>
                </c:pt>
                <c:pt idx="1">
                  <c:v>4.5</c:v>
                </c:pt>
                <c:pt idx="2">
                  <c:v>4.75</c:v>
                </c:pt>
                <c:pt idx="3">
                  <c:v>4.75</c:v>
                </c:pt>
                <c:pt idx="4">
                  <c:v>5</c:v>
                </c:pt>
                <c:pt idx="5">
                  <c:v>7.5</c:v>
                </c:pt>
                <c:pt idx="6">
                  <c:v>7.5</c:v>
                </c:pt>
                <c:pt idx="7">
                  <c:v>7.5</c:v>
                </c:pt>
                <c:pt idx="8">
                  <c:v>5.5</c:v>
                </c:pt>
                <c:pt idx="9">
                  <c:v>5.5</c:v>
                </c:pt>
                <c:pt idx="10">
                  <c:v>10.5</c:v>
                </c:pt>
                <c:pt idx="11">
                  <c:v>10.5</c:v>
                </c:pt>
                <c:pt idx="12">
                  <c:v>10.5</c:v>
                </c:pt>
                <c:pt idx="13">
                  <c:v>9</c:v>
                </c:pt>
                <c:pt idx="14">
                  <c:v>5.5</c:v>
                </c:pt>
                <c:pt idx="15">
                  <c:v>5.5</c:v>
                </c:pt>
                <c:pt idx="16">
                  <c:v>5.5</c:v>
                </c:pt>
                <c:pt idx="17">
                  <c:v>5.5</c:v>
                </c:pt>
                <c:pt idx="18">
                  <c:v>5.5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234256"/>
        <c:axId val="1737234800"/>
      </c:lineChart>
      <c:catAx>
        <c:axId val="17372342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34800"/>
        <c:crosses val="autoZero"/>
        <c:auto val="1"/>
        <c:lblAlgn val="ctr"/>
        <c:lblOffset val="100"/>
        <c:tickLblSkip val="2"/>
        <c:noMultiLvlLbl val="0"/>
      </c:catAx>
      <c:valAx>
        <c:axId val="17372348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3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13</xdr:row>
      <xdr:rowOff>0</xdr:rowOff>
    </xdr:from>
    <xdr:to>
      <xdr:col>20</xdr:col>
      <xdr:colOff>295275</xdr:colOff>
      <xdr:row>29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4</xdr:row>
      <xdr:rowOff>9524</xdr:rowOff>
    </xdr:from>
    <xdr:to>
      <xdr:col>11</xdr:col>
      <xdr:colOff>219075</xdr:colOff>
      <xdr:row>7</xdr:row>
      <xdr:rowOff>57150</xdr:rowOff>
    </xdr:to>
    <xdr:grpSp>
      <xdr:nvGrpSpPr>
        <xdr:cNvPr id="2" name="Group 1"/>
        <xdr:cNvGrpSpPr/>
      </xdr:nvGrpSpPr>
      <xdr:grpSpPr>
        <a:xfrm>
          <a:off x="4333875" y="942974"/>
          <a:ext cx="914400" cy="619126"/>
          <a:chOff x="3971925" y="942974"/>
          <a:chExt cx="914400" cy="619126"/>
        </a:xfrm>
      </xdr:grpSpPr>
      <xdr:sp macro="" textlink="">
        <xdr:nvSpPr>
          <xdr:cNvPr id="3" name="Isosceles Triangle 2"/>
          <xdr:cNvSpPr/>
        </xdr:nvSpPr>
        <xdr:spPr>
          <a:xfrm>
            <a:off x="4324350" y="942974"/>
            <a:ext cx="209550" cy="180975"/>
          </a:xfrm>
          <a:prstGeom prst="triangle">
            <a:avLst/>
          </a:prstGeom>
          <a:solidFill>
            <a:srgbClr val="FF0000"/>
          </a:solidFill>
          <a:ln>
            <a:noFill/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ounded Rectangle 3"/>
          <xdr:cNvSpPr/>
        </xdr:nvSpPr>
        <xdr:spPr>
          <a:xfrm>
            <a:off x="3971925" y="1143000"/>
            <a:ext cx="914400" cy="419100"/>
          </a:xfrm>
          <a:prstGeom prst="round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800"/>
              <a:t>1. BRD Delivery</a:t>
            </a:r>
          </a:p>
          <a:p>
            <a:pPr algn="l"/>
            <a:r>
              <a:rPr lang="en-US" sz="800"/>
              <a:t>2. BRD Sign-off</a:t>
            </a:r>
            <a:endParaRPr lang="en-US" sz="900"/>
          </a:p>
        </xdr:txBody>
      </xdr:sp>
    </xdr:grpSp>
    <xdr:clientData/>
  </xdr:twoCellAnchor>
  <xdr:twoCellAnchor>
    <xdr:from>
      <xdr:col>19</xdr:col>
      <xdr:colOff>133351</xdr:colOff>
      <xdr:row>7</xdr:row>
      <xdr:rowOff>9524</xdr:rowOff>
    </xdr:from>
    <xdr:to>
      <xdr:col>20</xdr:col>
      <xdr:colOff>133350</xdr:colOff>
      <xdr:row>8</xdr:row>
      <xdr:rowOff>9524</xdr:rowOff>
    </xdr:to>
    <xdr:sp macro="" textlink="">
      <xdr:nvSpPr>
        <xdr:cNvPr id="5" name="Isosceles Triangle 4"/>
        <xdr:cNvSpPr/>
      </xdr:nvSpPr>
      <xdr:spPr>
        <a:xfrm>
          <a:off x="7143751" y="1514474"/>
          <a:ext cx="247649" cy="190500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171448</xdr:colOff>
      <xdr:row>8</xdr:row>
      <xdr:rowOff>14369</xdr:rowOff>
    </xdr:from>
    <xdr:to>
      <xdr:col>22</xdr:col>
      <xdr:colOff>104772</xdr:colOff>
      <xdr:row>11</xdr:row>
      <xdr:rowOff>47623</xdr:rowOff>
    </xdr:to>
    <xdr:sp macro="" textlink="">
      <xdr:nvSpPr>
        <xdr:cNvPr id="6" name="Rounded Rectangle 5"/>
        <xdr:cNvSpPr/>
      </xdr:nvSpPr>
      <xdr:spPr>
        <a:xfrm>
          <a:off x="6686548" y="1709819"/>
          <a:ext cx="1171574" cy="623804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1. Draft</a:t>
          </a:r>
          <a:r>
            <a:rPr lang="en-US" sz="800" baseline="0"/>
            <a:t> Manual</a:t>
          </a:r>
          <a:endParaRPr lang="en-US" sz="800"/>
        </a:p>
        <a:p>
          <a:pPr algn="l"/>
          <a:r>
            <a:rPr lang="en-US" sz="800"/>
            <a:t>2. Approved</a:t>
          </a:r>
          <a:r>
            <a:rPr lang="en-US" sz="800" baseline="0"/>
            <a:t> Manual</a:t>
          </a:r>
        </a:p>
        <a:p>
          <a:pPr algn="l"/>
          <a:r>
            <a:rPr lang="en-US" sz="800" baseline="0"/>
            <a:t>3. User Training</a:t>
          </a:r>
          <a:endParaRPr lang="en-US" sz="900"/>
        </a:p>
      </xdr:txBody>
    </xdr:sp>
    <xdr:clientData/>
  </xdr:twoCellAnchor>
  <xdr:twoCellAnchor>
    <xdr:from>
      <xdr:col>24</xdr:col>
      <xdr:colOff>47625</xdr:colOff>
      <xdr:row>6</xdr:row>
      <xdr:rowOff>0</xdr:rowOff>
    </xdr:from>
    <xdr:to>
      <xdr:col>25</xdr:col>
      <xdr:colOff>0</xdr:colOff>
      <xdr:row>6</xdr:row>
      <xdr:rowOff>190499</xdr:rowOff>
    </xdr:to>
    <xdr:sp macro="" textlink="">
      <xdr:nvSpPr>
        <xdr:cNvPr id="7" name="Isosceles Triangle 6"/>
        <xdr:cNvSpPr/>
      </xdr:nvSpPr>
      <xdr:spPr>
        <a:xfrm rot="10800000" flipH="1">
          <a:off x="8296275" y="1314450"/>
          <a:ext cx="200025" cy="190499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66675</xdr:colOff>
      <xdr:row>5</xdr:row>
      <xdr:rowOff>104775</xdr:rowOff>
    </xdr:from>
    <xdr:to>
      <xdr:col>28</xdr:col>
      <xdr:colOff>238125</xdr:colOff>
      <xdr:row>6</xdr:row>
      <xdr:rowOff>180975</xdr:rowOff>
    </xdr:to>
    <xdr:sp macro="" textlink="">
      <xdr:nvSpPr>
        <xdr:cNvPr id="8" name="Rounded Rectangle 7"/>
        <xdr:cNvSpPr/>
      </xdr:nvSpPr>
      <xdr:spPr>
        <a:xfrm>
          <a:off x="8562975" y="1228725"/>
          <a:ext cx="914400" cy="266700"/>
        </a:xfrm>
        <a:prstGeom prst="roundRect">
          <a:avLst/>
        </a:prstGeom>
        <a:solidFill>
          <a:srgbClr val="00B050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UAT Delivery</a:t>
          </a:r>
        </a:p>
      </xdr:txBody>
    </xdr:sp>
    <xdr:clientData/>
  </xdr:twoCellAnchor>
  <xdr:twoCellAnchor>
    <xdr:from>
      <xdr:col>21</xdr:col>
      <xdr:colOff>171450</xdr:colOff>
      <xdr:row>3</xdr:row>
      <xdr:rowOff>171450</xdr:rowOff>
    </xdr:from>
    <xdr:to>
      <xdr:col>22</xdr:col>
      <xdr:colOff>123825</xdr:colOff>
      <xdr:row>4</xdr:row>
      <xdr:rowOff>171449</xdr:rowOff>
    </xdr:to>
    <xdr:sp macro="" textlink="">
      <xdr:nvSpPr>
        <xdr:cNvPr id="9" name="Isosceles Triangle 8"/>
        <xdr:cNvSpPr/>
      </xdr:nvSpPr>
      <xdr:spPr>
        <a:xfrm rot="10800000" flipH="1">
          <a:off x="7677150" y="914400"/>
          <a:ext cx="200025" cy="190499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66675</xdr:colOff>
      <xdr:row>2</xdr:row>
      <xdr:rowOff>66675</xdr:rowOff>
    </xdr:from>
    <xdr:to>
      <xdr:col>23</xdr:col>
      <xdr:colOff>238125</xdr:colOff>
      <xdr:row>3</xdr:row>
      <xdr:rowOff>142875</xdr:rowOff>
    </xdr:to>
    <xdr:sp macro="" textlink="">
      <xdr:nvSpPr>
        <xdr:cNvPr id="10" name="Rounded Rectangle 9"/>
        <xdr:cNvSpPr/>
      </xdr:nvSpPr>
      <xdr:spPr>
        <a:xfrm>
          <a:off x="7324725" y="619125"/>
          <a:ext cx="914400" cy="266700"/>
        </a:xfrm>
        <a:prstGeom prst="roundRect">
          <a:avLst/>
        </a:prstGeom>
        <a:solidFill>
          <a:srgbClr val="92D050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UAT Delivery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Pre-sales\Qatar%20-%20UMS\RFI%20Worksheet%20Template%20v.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%20-%20E2E%20Project%20Management%20Template%20v1.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904.792278009256" createdVersion="5" refreshedVersion="5" minRefreshableVersion="3" recordCount="10">
  <cacheSource type="worksheet">
    <worksheetSource ref="B1:I11" sheet="Resource Loading" r:id="rId2"/>
  </cacheSource>
  <cacheFields count="8">
    <cacheField name="Grade" numFmtId="0">
      <sharedItems count="5">
        <s v="IS3"/>
        <s v="IS4"/>
        <s v="IS2"/>
        <s v="IS1"/>
        <s v="IS5"/>
      </sharedItems>
    </cacheField>
    <cacheField name="Roles" numFmtId="0">
      <sharedItems/>
    </cacheField>
    <cacheField name="Count" numFmtId="0">
      <sharedItems containsSemiMixedTypes="0" containsString="0" containsNumber="1" minValue="0.2" maxValue="3"/>
    </cacheField>
    <cacheField name="Effort_x000a_Man-days" numFmtId="1">
      <sharedItems containsSemiMixedTypes="0" containsString="0" containsNumber="1" minValue="19" maxValue="279.5"/>
    </cacheField>
    <cacheField name="Effort_x000a_Man-month" numFmtId="1">
      <sharedItems containsSemiMixedTypes="0" containsString="0" containsNumber="1" minValue="0.95" maxValue="13.975"/>
    </cacheField>
    <cacheField name="Onsite%" numFmtId="9">
      <sharedItems containsSemiMixedTypes="0" containsString="0" containsNumber="1" minValue="0" maxValue="0.2"/>
    </cacheField>
    <cacheField name="Offshore Effort" numFmtId="164">
      <sharedItems containsSemiMixedTypes="0" containsString="0" containsNumber="1" minValue="0.85499999999999998" maxValue="11.18"/>
    </cacheField>
    <cacheField name="Onsite Effort" numFmtId="164">
      <sharedItems containsSemiMixedTypes="0" containsString="0" containsNumber="1" minValue="0" maxValue="2.794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s v="Configuration Manager (CM)"/>
    <n v="0.2"/>
    <n v="55"/>
    <n v="2.75"/>
    <n v="0.15"/>
    <n v="2.3374999999999999"/>
    <n v="0.41249999999999998"/>
  </r>
  <r>
    <x v="1"/>
    <s v="Architect (AR)"/>
    <n v="0.25"/>
    <n v="19"/>
    <n v="0.95"/>
    <n v="0.1"/>
    <n v="0.85499999999999998"/>
    <n v="9.5000000000000001E-2"/>
  </r>
  <r>
    <x v="0"/>
    <s v="Tech Lead (TL)"/>
    <n v="1"/>
    <n v="261"/>
    <n v="13.05"/>
    <n v="0.2"/>
    <n v="10.440000000000001"/>
    <n v="2.6100000000000003"/>
  </r>
  <r>
    <x v="2"/>
    <s v="Sr. Developer (SD)"/>
    <n v="1"/>
    <n v="279.5"/>
    <n v="13.975"/>
    <n v="0.2"/>
    <n v="11.18"/>
    <n v="2.7949999999999999"/>
  </r>
  <r>
    <x v="3"/>
    <s v="Jr. Developer (JD)"/>
    <n v="3"/>
    <n v="222.5"/>
    <n v="11.125"/>
    <n v="0.1"/>
    <n v="10.012499999999999"/>
    <n v="1.1125"/>
  </r>
  <r>
    <x v="0"/>
    <s v="Test Manager/Lead"/>
    <n v="0.5"/>
    <n v="103.5"/>
    <n v="5.1749999999999998"/>
    <n v="0.15"/>
    <n v="4.3987499999999997"/>
    <n v="0.77625"/>
  </r>
  <r>
    <x v="2"/>
    <s v="Sr. Tester (ST)"/>
    <n v="1"/>
    <n v="110"/>
    <n v="5.5"/>
    <n v="0.1"/>
    <n v="4.95"/>
    <n v="0.55000000000000004"/>
  </r>
  <r>
    <x v="3"/>
    <s v="Jr. Tester (JT)"/>
    <n v="3"/>
    <n v="127"/>
    <n v="6.35"/>
    <n v="0.1"/>
    <n v="5.7149999999999999"/>
    <n v="0.63500000000000001"/>
  </r>
  <r>
    <x v="3"/>
    <s v="Technical Writer (TW)"/>
    <n v="0.25"/>
    <n v="30"/>
    <n v="1.5"/>
    <n v="0"/>
    <n v="1.5"/>
    <n v="0"/>
  </r>
  <r>
    <x v="4"/>
    <s v="Project Manager"/>
    <n v="1"/>
    <n v="96.600000000000009"/>
    <n v="4.83"/>
    <n v="0.2"/>
    <n v="3.8639999999999999"/>
    <n v="0.96600000000000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1:M7" firstHeaderRow="0" firstDataRow="1" firstDataCol="1"/>
  <pivotFields count="8">
    <pivotField axis="axisRow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numFmtId="1" showAll="0"/>
    <pivotField numFmtId="1" showAll="0"/>
    <pivotField numFmtId="9" showAll="0"/>
    <pivotField dataField="1" numFmtId="164" showAll="0"/>
    <pivotField dataField="1"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Offshore" fld="6" baseField="0" baseItem="0"/>
    <dataField name="Total Onsite" fld="7" baseField="0" baseItem="0"/>
  </dataFields>
  <formats count="5"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7" sqref="P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1"/>
  <sheetViews>
    <sheetView workbookViewId="0">
      <selection activeCell="P116" sqref="P116"/>
    </sheetView>
  </sheetViews>
  <sheetFormatPr defaultRowHeight="15" outlineLevelRow="2" x14ac:dyDescent="0.25"/>
  <cols>
    <col min="1" max="1" width="6.28515625" customWidth="1"/>
    <col min="2" max="2" width="67" bestFit="1" customWidth="1"/>
    <col min="3" max="3" width="4.85546875" bestFit="1" customWidth="1"/>
    <col min="4" max="4" width="4.85546875" customWidth="1"/>
    <col min="5" max="13" width="4.28515625" customWidth="1"/>
    <col min="14" max="15" width="4.85546875" customWidth="1"/>
    <col min="16" max="16" width="9.5703125" customWidth="1"/>
    <col min="17" max="17" width="10" bestFit="1" customWidth="1"/>
  </cols>
  <sheetData>
    <row r="1" spans="1:18" ht="39" x14ac:dyDescent="0.25">
      <c r="A1" s="1" t="s">
        <v>0</v>
      </c>
      <c r="B1" s="2" t="s">
        <v>1</v>
      </c>
      <c r="C1" s="1" t="s">
        <v>2</v>
      </c>
      <c r="D1" s="141" t="s">
        <v>168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5" t="s">
        <v>13</v>
      </c>
      <c r="P1" s="6" t="s">
        <v>14</v>
      </c>
      <c r="Q1" s="6" t="s">
        <v>15</v>
      </c>
      <c r="R1" s="6" t="s">
        <v>16</v>
      </c>
    </row>
    <row r="2" spans="1:18" x14ac:dyDescent="0.25">
      <c r="A2" s="7">
        <v>1</v>
      </c>
      <c r="B2" s="8" t="s">
        <v>17</v>
      </c>
      <c r="C2" s="9">
        <f>P2/$P$11</f>
        <v>8.6824067022086823E-2</v>
      </c>
      <c r="D2" s="137"/>
      <c r="E2" s="10">
        <f>SUM(E3:E9)</f>
        <v>3</v>
      </c>
      <c r="F2" s="10">
        <f>SUM(F3:F9)</f>
        <v>0</v>
      </c>
      <c r="G2" s="10">
        <f t="shared" ref="G2:M2" si="0">SUM(G3:G9)</f>
        <v>6</v>
      </c>
      <c r="H2" s="10">
        <f t="shared" si="0"/>
        <v>6</v>
      </c>
      <c r="I2" s="10">
        <f t="shared" si="0"/>
        <v>0</v>
      </c>
      <c r="J2" s="10">
        <f t="shared" si="0"/>
        <v>2.5</v>
      </c>
      <c r="K2" s="10">
        <f t="shared" si="0"/>
        <v>0.5</v>
      </c>
      <c r="L2" s="10">
        <f t="shared" si="0"/>
        <v>0</v>
      </c>
      <c r="M2" s="10">
        <f t="shared" si="0"/>
        <v>0</v>
      </c>
      <c r="N2" s="11">
        <f>SUM(N3:N9)</f>
        <v>18</v>
      </c>
      <c r="O2" s="12"/>
      <c r="P2" s="13">
        <f>SUM(P3:P9)</f>
        <v>57</v>
      </c>
      <c r="Q2" s="14">
        <f>P2/20</f>
        <v>2.85</v>
      </c>
      <c r="R2" s="14">
        <f>P2/N2</f>
        <v>3.1666666666666665</v>
      </c>
    </row>
    <row r="3" spans="1:18" hidden="1" outlineLevel="1" x14ac:dyDescent="0.25">
      <c r="A3" s="15"/>
      <c r="B3" s="16" t="s">
        <v>18</v>
      </c>
      <c r="C3" s="17"/>
      <c r="D3" s="138"/>
      <c r="E3" s="18"/>
      <c r="F3" s="18"/>
      <c r="G3" s="18">
        <v>1</v>
      </c>
      <c r="H3" s="18">
        <v>1</v>
      </c>
      <c r="I3" s="18"/>
      <c r="J3" s="18">
        <v>0.5</v>
      </c>
      <c r="K3" s="18">
        <v>0.5</v>
      </c>
      <c r="L3" s="18"/>
      <c r="M3" s="18"/>
      <c r="N3" s="19">
        <f>SUM(E3:M3)</f>
        <v>3</v>
      </c>
      <c r="O3" s="20">
        <v>10</v>
      </c>
      <c r="P3" s="21">
        <f>N3*O3</f>
        <v>30</v>
      </c>
      <c r="Q3" s="22"/>
      <c r="R3" s="23"/>
    </row>
    <row r="4" spans="1:18" hidden="1" outlineLevel="1" x14ac:dyDescent="0.25">
      <c r="A4" s="15"/>
      <c r="B4" s="16" t="s">
        <v>19</v>
      </c>
      <c r="C4" s="17"/>
      <c r="D4" s="138"/>
      <c r="E4" s="18"/>
      <c r="F4" s="18"/>
      <c r="G4" s="18"/>
      <c r="H4" s="18"/>
      <c r="I4" s="18"/>
      <c r="J4" s="18"/>
      <c r="K4" s="18"/>
      <c r="L4" s="18"/>
      <c r="M4" s="18"/>
      <c r="N4" s="19"/>
      <c r="O4" s="20"/>
      <c r="P4" s="21"/>
      <c r="Q4" s="22"/>
      <c r="R4" s="23"/>
    </row>
    <row r="5" spans="1:18" hidden="1" outlineLevel="1" x14ac:dyDescent="0.25">
      <c r="A5" s="15"/>
      <c r="B5" s="24" t="s">
        <v>20</v>
      </c>
      <c r="C5" s="17"/>
      <c r="D5" s="138"/>
      <c r="E5" s="18">
        <v>1</v>
      </c>
      <c r="F5" s="18"/>
      <c r="G5" s="18">
        <v>1</v>
      </c>
      <c r="H5" s="18">
        <v>1</v>
      </c>
      <c r="I5" s="18"/>
      <c r="J5" s="18"/>
      <c r="K5" s="18"/>
      <c r="L5" s="18"/>
      <c r="M5" s="18"/>
      <c r="N5" s="19">
        <f>SUM(E5:M5)</f>
        <v>3</v>
      </c>
      <c r="O5" s="20">
        <v>3</v>
      </c>
      <c r="P5" s="21">
        <f>N5*O5</f>
        <v>9</v>
      </c>
      <c r="Q5" s="22"/>
      <c r="R5" s="23"/>
    </row>
    <row r="6" spans="1:18" hidden="1" outlineLevel="1" x14ac:dyDescent="0.25">
      <c r="A6" s="15"/>
      <c r="B6" s="24" t="s">
        <v>21</v>
      </c>
      <c r="C6" s="17"/>
      <c r="D6" s="138"/>
      <c r="E6" s="18">
        <v>0.5</v>
      </c>
      <c r="F6" s="18"/>
      <c r="G6" s="18">
        <v>1</v>
      </c>
      <c r="H6" s="18">
        <v>1</v>
      </c>
      <c r="I6" s="18"/>
      <c r="J6" s="18"/>
      <c r="K6" s="18"/>
      <c r="L6" s="18"/>
      <c r="M6" s="18"/>
      <c r="N6" s="19">
        <f>SUM(E6:M6)</f>
        <v>2.5</v>
      </c>
      <c r="O6" s="20">
        <v>1</v>
      </c>
      <c r="P6" s="21">
        <f t="shared" ref="P6:P9" si="1">N6*O6</f>
        <v>2.5</v>
      </c>
      <c r="Q6" s="22"/>
      <c r="R6" s="23"/>
    </row>
    <row r="7" spans="1:18" hidden="1" outlineLevel="1" x14ac:dyDescent="0.25">
      <c r="A7" s="15"/>
      <c r="B7" s="24" t="s">
        <v>22</v>
      </c>
      <c r="C7" s="17"/>
      <c r="D7" s="138"/>
      <c r="E7" s="18">
        <v>0.5</v>
      </c>
      <c r="F7" s="18"/>
      <c r="G7" s="18">
        <v>1</v>
      </c>
      <c r="H7" s="18">
        <v>1</v>
      </c>
      <c r="I7" s="18"/>
      <c r="J7" s="18"/>
      <c r="K7" s="18"/>
      <c r="L7" s="18"/>
      <c r="M7" s="18"/>
      <c r="N7" s="19">
        <f>SUM(E7:M7)</f>
        <v>2.5</v>
      </c>
      <c r="O7" s="20">
        <v>2</v>
      </c>
      <c r="P7" s="21">
        <f t="shared" si="1"/>
        <v>5</v>
      </c>
      <c r="Q7" s="22"/>
      <c r="R7" s="23"/>
    </row>
    <row r="8" spans="1:18" hidden="1" outlineLevel="1" x14ac:dyDescent="0.25">
      <c r="A8" s="15"/>
      <c r="B8" s="24" t="s">
        <v>23</v>
      </c>
      <c r="C8" s="17"/>
      <c r="D8" s="138"/>
      <c r="E8" s="18">
        <v>0.5</v>
      </c>
      <c r="F8" s="18"/>
      <c r="G8" s="18">
        <v>1</v>
      </c>
      <c r="H8" s="18">
        <v>1</v>
      </c>
      <c r="I8" s="18"/>
      <c r="J8" s="18">
        <v>1</v>
      </c>
      <c r="K8" s="18"/>
      <c r="L8" s="18"/>
      <c r="M8" s="18"/>
      <c r="N8" s="19">
        <f>SUM(E8:M8)</f>
        <v>3.5</v>
      </c>
      <c r="O8" s="20">
        <v>1</v>
      </c>
      <c r="P8" s="21">
        <f t="shared" si="1"/>
        <v>3.5</v>
      </c>
      <c r="Q8" s="22"/>
      <c r="R8" s="23"/>
    </row>
    <row r="9" spans="1:18" hidden="1" outlineLevel="1" x14ac:dyDescent="0.25">
      <c r="A9" s="15"/>
      <c r="B9" s="24" t="s">
        <v>24</v>
      </c>
      <c r="C9" s="17"/>
      <c r="D9" s="138"/>
      <c r="E9" s="18">
        <v>0.5</v>
      </c>
      <c r="F9" s="18"/>
      <c r="G9" s="18">
        <v>1</v>
      </c>
      <c r="H9" s="18">
        <v>1</v>
      </c>
      <c r="I9" s="18"/>
      <c r="J9" s="18">
        <v>1</v>
      </c>
      <c r="K9" s="18"/>
      <c r="L9" s="18"/>
      <c r="M9" s="18"/>
      <c r="N9" s="19">
        <f>SUM(E9:M9)</f>
        <v>3.5</v>
      </c>
      <c r="O9" s="20">
        <v>2</v>
      </c>
      <c r="P9" s="21">
        <f t="shared" si="1"/>
        <v>7</v>
      </c>
      <c r="Q9" s="22"/>
      <c r="R9" s="23"/>
    </row>
    <row r="10" spans="1:18" hidden="1" outlineLevel="1" x14ac:dyDescent="0.25">
      <c r="A10" s="15"/>
      <c r="B10" s="25"/>
      <c r="C10" s="17"/>
      <c r="D10" s="138"/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20"/>
      <c r="P10" s="21"/>
      <c r="Q10" s="22"/>
      <c r="R10" s="23"/>
    </row>
    <row r="11" spans="1:18" collapsed="1" x14ac:dyDescent="0.25">
      <c r="A11" s="7">
        <v>2</v>
      </c>
      <c r="B11" s="8" t="s">
        <v>25</v>
      </c>
      <c r="C11" s="9">
        <f>P11/$P$11</f>
        <v>1</v>
      </c>
      <c r="D11" s="137"/>
      <c r="E11" s="10">
        <f>SUM(E12,E18,E25,E29,E33,E40,E50,E54,E60,E65,E70)</f>
        <v>4</v>
      </c>
      <c r="F11" s="10">
        <f>SUM(F12,F18,F25,F29,F33,F40,F50,F54,F60,F65,F70)</f>
        <v>3</v>
      </c>
      <c r="G11" s="10">
        <f t="shared" ref="G11:N11" si="2">SUM(G12,G18,G25,G29,G33,G40,G50,G54,G60,G65,G70)</f>
        <v>39</v>
      </c>
      <c r="H11" s="10">
        <f t="shared" si="2"/>
        <v>48.5</v>
      </c>
      <c r="I11" s="10">
        <f t="shared" si="2"/>
        <v>41.5</v>
      </c>
      <c r="J11" s="10">
        <f t="shared" si="2"/>
        <v>3.5</v>
      </c>
      <c r="K11" s="10">
        <f t="shared" si="2"/>
        <v>2</v>
      </c>
      <c r="L11" s="10">
        <f t="shared" si="2"/>
        <v>0</v>
      </c>
      <c r="M11" s="10">
        <f t="shared" si="2"/>
        <v>0</v>
      </c>
      <c r="N11" s="26">
        <f t="shared" si="2"/>
        <v>141.5</v>
      </c>
      <c r="O11" s="20"/>
      <c r="P11" s="13">
        <f>SUM(P12,P18,P25,P29,P33,P40,P50,P54,P60,P65,P70)</f>
        <v>656.5</v>
      </c>
      <c r="Q11" s="14">
        <f>P11/20</f>
        <v>32.825000000000003</v>
      </c>
      <c r="R11" s="14">
        <f>SUM(R12,R18,R25,R29,R33,R40,R50,R54,R60,R65,R70)</f>
        <v>50.910173160173159</v>
      </c>
    </row>
    <row r="12" spans="1:18" hidden="1" outlineLevel="1" x14ac:dyDescent="0.25">
      <c r="A12" s="27">
        <v>1</v>
      </c>
      <c r="B12" s="28" t="s">
        <v>26</v>
      </c>
      <c r="C12" s="29">
        <f>P12/$P$11</f>
        <v>0.16070068545316071</v>
      </c>
      <c r="D12" s="139"/>
      <c r="E12" s="30">
        <f>SUM(E13:E16)</f>
        <v>4</v>
      </c>
      <c r="F12" s="30">
        <f>SUM(F13:F16)</f>
        <v>0</v>
      </c>
      <c r="G12" s="30">
        <f t="shared" ref="G12:M12" si="3">SUM(G13:G16)</f>
        <v>4</v>
      </c>
      <c r="H12" s="30">
        <f t="shared" si="3"/>
        <v>4</v>
      </c>
      <c r="I12" s="30">
        <f t="shared" si="3"/>
        <v>0</v>
      </c>
      <c r="J12" s="30">
        <f t="shared" si="3"/>
        <v>3.5</v>
      </c>
      <c r="K12" s="30">
        <f t="shared" si="3"/>
        <v>2</v>
      </c>
      <c r="L12" s="30">
        <f t="shared" si="3"/>
        <v>0</v>
      </c>
      <c r="M12" s="30">
        <f t="shared" si="3"/>
        <v>0</v>
      </c>
      <c r="N12" s="31">
        <f>SUM(N13:N16)</f>
        <v>17.5</v>
      </c>
      <c r="O12" s="20"/>
      <c r="P12" s="32">
        <f>SUM(P13:P16)</f>
        <v>105.5</v>
      </c>
      <c r="Q12" s="33">
        <f>P12/20</f>
        <v>5.2750000000000004</v>
      </c>
      <c r="R12" s="33">
        <f>P12/N12</f>
        <v>6.0285714285714285</v>
      </c>
    </row>
    <row r="13" spans="1:18" hidden="1" outlineLevel="2" x14ac:dyDescent="0.25">
      <c r="A13" s="15"/>
      <c r="B13" s="25" t="s">
        <v>27</v>
      </c>
      <c r="C13" s="17"/>
      <c r="D13" s="138"/>
      <c r="E13" s="18">
        <v>1</v>
      </c>
      <c r="F13" s="18"/>
      <c r="G13" s="18">
        <v>1</v>
      </c>
      <c r="H13" s="18">
        <v>1</v>
      </c>
      <c r="I13" s="18"/>
      <c r="J13" s="18">
        <v>1</v>
      </c>
      <c r="K13" s="18"/>
      <c r="L13" s="18"/>
      <c r="M13" s="18"/>
      <c r="N13" s="19">
        <f t="shared" ref="N13:N79" si="4">SUM(E13:M13)</f>
        <v>4</v>
      </c>
      <c r="O13" s="20">
        <v>7</v>
      </c>
      <c r="P13" s="21">
        <f>N13*O13</f>
        <v>28</v>
      </c>
      <c r="Q13" s="22"/>
      <c r="R13" s="23"/>
    </row>
    <row r="14" spans="1:18" hidden="1" outlineLevel="2" x14ac:dyDescent="0.25">
      <c r="A14" s="15"/>
      <c r="B14" s="25" t="s">
        <v>28</v>
      </c>
      <c r="C14" s="17"/>
      <c r="D14" s="138"/>
      <c r="E14" s="18">
        <v>1</v>
      </c>
      <c r="F14" s="18"/>
      <c r="G14" s="18">
        <v>1</v>
      </c>
      <c r="H14" s="18">
        <v>1</v>
      </c>
      <c r="I14" s="18"/>
      <c r="J14" s="18">
        <v>0.5</v>
      </c>
      <c r="K14" s="18"/>
      <c r="L14" s="18"/>
      <c r="M14" s="18"/>
      <c r="N14" s="19">
        <f t="shared" si="4"/>
        <v>3.5</v>
      </c>
      <c r="O14" s="20">
        <v>5</v>
      </c>
      <c r="P14" s="21">
        <f t="shared" ref="P14:P84" si="5">N14*O14</f>
        <v>17.5</v>
      </c>
      <c r="Q14" s="22"/>
      <c r="R14" s="23"/>
    </row>
    <row r="15" spans="1:18" hidden="1" outlineLevel="2" x14ac:dyDescent="0.25">
      <c r="A15" s="15"/>
      <c r="B15" s="25" t="s">
        <v>29</v>
      </c>
      <c r="C15" s="17"/>
      <c r="D15" s="138"/>
      <c r="E15" s="18">
        <v>1</v>
      </c>
      <c r="F15" s="18"/>
      <c r="G15" s="18">
        <v>1</v>
      </c>
      <c r="H15" s="18">
        <v>1</v>
      </c>
      <c r="I15" s="18"/>
      <c r="J15" s="18">
        <v>1</v>
      </c>
      <c r="K15" s="18">
        <v>1</v>
      </c>
      <c r="L15" s="18"/>
      <c r="M15" s="18"/>
      <c r="N15" s="19">
        <f t="shared" si="4"/>
        <v>5</v>
      </c>
      <c r="O15" s="20">
        <v>7</v>
      </c>
      <c r="P15" s="21">
        <f t="shared" si="5"/>
        <v>35</v>
      </c>
      <c r="Q15" s="22"/>
      <c r="R15" s="23"/>
    </row>
    <row r="16" spans="1:18" hidden="1" outlineLevel="2" x14ac:dyDescent="0.25">
      <c r="A16" s="15"/>
      <c r="B16" s="25" t="s">
        <v>30</v>
      </c>
      <c r="C16" s="17"/>
      <c r="D16" s="138"/>
      <c r="E16" s="18">
        <v>1</v>
      </c>
      <c r="F16" s="18"/>
      <c r="G16" s="18">
        <v>1</v>
      </c>
      <c r="H16" s="18">
        <v>1</v>
      </c>
      <c r="I16" s="18"/>
      <c r="J16" s="18">
        <v>1</v>
      </c>
      <c r="K16" s="18">
        <v>1</v>
      </c>
      <c r="L16" s="18"/>
      <c r="M16" s="18"/>
      <c r="N16" s="19">
        <f t="shared" si="4"/>
        <v>5</v>
      </c>
      <c r="O16" s="20">
        <v>5</v>
      </c>
      <c r="P16" s="21">
        <f t="shared" si="5"/>
        <v>25</v>
      </c>
      <c r="Q16" s="22"/>
      <c r="R16" s="23"/>
    </row>
    <row r="17" spans="1:18" hidden="1" outlineLevel="2" x14ac:dyDescent="0.25">
      <c r="A17" s="15"/>
      <c r="B17" s="25"/>
      <c r="C17" s="17"/>
      <c r="D17" s="138"/>
      <c r="E17" s="18"/>
      <c r="F17" s="18"/>
      <c r="G17" s="18"/>
      <c r="H17" s="18"/>
      <c r="I17" s="18"/>
      <c r="J17" s="18"/>
      <c r="K17" s="18"/>
      <c r="L17" s="18"/>
      <c r="M17" s="18"/>
      <c r="N17" s="19"/>
      <c r="O17" s="20"/>
      <c r="P17" s="21"/>
      <c r="Q17" s="22"/>
      <c r="R17" s="23"/>
    </row>
    <row r="18" spans="1:18" hidden="1" outlineLevel="1" x14ac:dyDescent="0.25">
      <c r="A18" s="27">
        <v>2</v>
      </c>
      <c r="B18" s="28" t="s">
        <v>31</v>
      </c>
      <c r="C18" s="29"/>
      <c r="D18" s="139"/>
      <c r="E18" s="30">
        <f>SUM(E19:E23)</f>
        <v>0</v>
      </c>
      <c r="F18" s="30">
        <f>SUM(F19:F23)</f>
        <v>1</v>
      </c>
      <c r="G18" s="30">
        <f t="shared" ref="G18:M18" si="6">SUM(G19:G23)</f>
        <v>2</v>
      </c>
      <c r="H18" s="30">
        <f t="shared" si="6"/>
        <v>5</v>
      </c>
      <c r="I18" s="30">
        <f t="shared" si="6"/>
        <v>4</v>
      </c>
      <c r="J18" s="30">
        <f t="shared" si="6"/>
        <v>0</v>
      </c>
      <c r="K18" s="30">
        <f t="shared" si="6"/>
        <v>0</v>
      </c>
      <c r="L18" s="30">
        <f t="shared" si="6"/>
        <v>0</v>
      </c>
      <c r="M18" s="30">
        <f t="shared" si="6"/>
        <v>0</v>
      </c>
      <c r="N18" s="31">
        <f>SUM(N19:N23)</f>
        <v>12</v>
      </c>
      <c r="O18" s="20"/>
      <c r="P18" s="32">
        <f>SUM(P19:P23)</f>
        <v>66</v>
      </c>
      <c r="Q18" s="33">
        <f>P18/20</f>
        <v>3.3</v>
      </c>
      <c r="R18" s="33">
        <f>P18/N18</f>
        <v>5.5</v>
      </c>
    </row>
    <row r="19" spans="1:18" hidden="1" outlineLevel="2" x14ac:dyDescent="0.25">
      <c r="A19" s="15"/>
      <c r="B19" s="25" t="s">
        <v>32</v>
      </c>
      <c r="C19" s="17"/>
      <c r="D19" s="138"/>
      <c r="E19" s="18"/>
      <c r="F19" s="18">
        <v>0.5</v>
      </c>
      <c r="G19" s="18">
        <v>0.25</v>
      </c>
      <c r="H19" s="18">
        <v>1</v>
      </c>
      <c r="I19" s="18">
        <v>1</v>
      </c>
      <c r="J19" s="18"/>
      <c r="K19" s="18"/>
      <c r="L19" s="18"/>
      <c r="M19" s="18"/>
      <c r="N19" s="19">
        <f t="shared" si="4"/>
        <v>2.75</v>
      </c>
      <c r="O19" s="20">
        <v>7</v>
      </c>
      <c r="P19" s="21">
        <f t="shared" si="5"/>
        <v>19.25</v>
      </c>
      <c r="Q19" s="22"/>
      <c r="R19" s="23"/>
    </row>
    <row r="20" spans="1:18" hidden="1" outlineLevel="2" x14ac:dyDescent="0.25">
      <c r="A20" s="15"/>
      <c r="B20" s="25" t="s">
        <v>33</v>
      </c>
      <c r="C20" s="17"/>
      <c r="D20" s="138"/>
      <c r="E20" s="18"/>
      <c r="F20" s="18"/>
      <c r="G20" s="18">
        <v>0.25</v>
      </c>
      <c r="H20" s="18">
        <v>1</v>
      </c>
      <c r="I20" s="18">
        <v>1</v>
      </c>
      <c r="J20" s="18"/>
      <c r="K20" s="18"/>
      <c r="L20" s="18"/>
      <c r="M20" s="18"/>
      <c r="N20" s="19">
        <f t="shared" si="4"/>
        <v>2.25</v>
      </c>
      <c r="O20" s="20">
        <v>3</v>
      </c>
      <c r="P20" s="21">
        <f t="shared" si="5"/>
        <v>6.75</v>
      </c>
      <c r="Q20" s="22"/>
      <c r="R20" s="23"/>
    </row>
    <row r="21" spans="1:18" hidden="1" outlineLevel="2" x14ac:dyDescent="0.25">
      <c r="A21" s="15"/>
      <c r="B21" s="25" t="s">
        <v>34</v>
      </c>
      <c r="C21" s="17"/>
      <c r="D21" s="138"/>
      <c r="E21" s="18"/>
      <c r="F21" s="18"/>
      <c r="G21" s="18">
        <v>0.5</v>
      </c>
      <c r="H21" s="18">
        <v>1</v>
      </c>
      <c r="I21" s="18">
        <v>1</v>
      </c>
      <c r="J21" s="18"/>
      <c r="K21" s="18"/>
      <c r="L21" s="18"/>
      <c r="M21" s="18"/>
      <c r="N21" s="19">
        <f t="shared" si="4"/>
        <v>2.5</v>
      </c>
      <c r="O21" s="20">
        <v>5</v>
      </c>
      <c r="P21" s="21">
        <f t="shared" si="5"/>
        <v>12.5</v>
      </c>
      <c r="Q21" s="22"/>
      <c r="R21" s="23"/>
    </row>
    <row r="22" spans="1:18" hidden="1" outlineLevel="2" x14ac:dyDescent="0.25">
      <c r="A22" s="15"/>
      <c r="B22" s="25" t="s">
        <v>35</v>
      </c>
      <c r="C22" s="17"/>
      <c r="D22" s="138"/>
      <c r="E22" s="18"/>
      <c r="F22" s="18"/>
      <c r="G22" s="18"/>
      <c r="H22" s="18">
        <v>1</v>
      </c>
      <c r="I22" s="18">
        <v>1</v>
      </c>
      <c r="J22" s="18"/>
      <c r="K22" s="18"/>
      <c r="L22" s="18"/>
      <c r="M22" s="18"/>
      <c r="N22" s="19">
        <f t="shared" si="4"/>
        <v>2</v>
      </c>
      <c r="O22" s="20">
        <v>5</v>
      </c>
      <c r="P22" s="21">
        <f t="shared" si="5"/>
        <v>10</v>
      </c>
      <c r="Q22" s="22"/>
      <c r="R22" s="23"/>
    </row>
    <row r="23" spans="1:18" hidden="1" outlineLevel="2" x14ac:dyDescent="0.25">
      <c r="A23" s="15"/>
      <c r="B23" s="25" t="s">
        <v>36</v>
      </c>
      <c r="C23" s="17"/>
      <c r="D23" s="138"/>
      <c r="E23" s="18"/>
      <c r="F23" s="18">
        <v>0.5</v>
      </c>
      <c r="G23" s="18">
        <v>1</v>
      </c>
      <c r="H23" s="18">
        <v>1</v>
      </c>
      <c r="I23" s="18"/>
      <c r="J23" s="18"/>
      <c r="K23" s="18"/>
      <c r="L23" s="18"/>
      <c r="M23" s="18"/>
      <c r="N23" s="19">
        <f t="shared" si="4"/>
        <v>2.5</v>
      </c>
      <c r="O23" s="20">
        <v>7</v>
      </c>
      <c r="P23" s="21">
        <f t="shared" si="5"/>
        <v>17.5</v>
      </c>
      <c r="Q23" s="22"/>
      <c r="R23" s="23"/>
    </row>
    <row r="24" spans="1:18" hidden="1" outlineLevel="2" x14ac:dyDescent="0.25">
      <c r="A24" s="15"/>
      <c r="B24" s="25"/>
      <c r="C24" s="17"/>
      <c r="D24" s="138"/>
      <c r="E24" s="18"/>
      <c r="F24" s="18"/>
      <c r="G24" s="18"/>
      <c r="H24" s="18"/>
      <c r="I24" s="18"/>
      <c r="J24" s="18"/>
      <c r="K24" s="18"/>
      <c r="L24" s="18"/>
      <c r="M24" s="18"/>
      <c r="N24" s="19"/>
      <c r="O24" s="20"/>
      <c r="P24" s="21"/>
      <c r="Q24" s="22"/>
      <c r="R24" s="23"/>
    </row>
    <row r="25" spans="1:18" hidden="1" outlineLevel="1" x14ac:dyDescent="0.25">
      <c r="A25" s="27">
        <v>3</v>
      </c>
      <c r="B25" s="28" t="s">
        <v>37</v>
      </c>
      <c r="C25" s="29"/>
      <c r="D25" s="139"/>
      <c r="E25" s="30">
        <f>SUM(E26:E27)</f>
        <v>0</v>
      </c>
      <c r="F25" s="30">
        <f>SUM(F26:F27)</f>
        <v>0</v>
      </c>
      <c r="G25" s="30">
        <f t="shared" ref="G25:M25" si="7">SUM(G26:G27)</f>
        <v>1</v>
      </c>
      <c r="H25" s="30">
        <f t="shared" si="7"/>
        <v>1</v>
      </c>
      <c r="I25" s="30">
        <f t="shared" si="7"/>
        <v>2</v>
      </c>
      <c r="J25" s="30">
        <f t="shared" si="7"/>
        <v>0</v>
      </c>
      <c r="K25" s="30">
        <f t="shared" si="7"/>
        <v>0</v>
      </c>
      <c r="L25" s="30">
        <f t="shared" si="7"/>
        <v>0</v>
      </c>
      <c r="M25" s="30">
        <f t="shared" si="7"/>
        <v>0</v>
      </c>
      <c r="N25" s="31">
        <f>SUM(N26:N27)</f>
        <v>4</v>
      </c>
      <c r="O25" s="20"/>
      <c r="P25" s="32">
        <f>SUM(P26:P27)</f>
        <v>16</v>
      </c>
      <c r="Q25" s="33">
        <f>P25/20</f>
        <v>0.8</v>
      </c>
      <c r="R25" s="33">
        <f>P25/N25</f>
        <v>4</v>
      </c>
    </row>
    <row r="26" spans="1:18" hidden="1" outlineLevel="2" x14ac:dyDescent="0.25">
      <c r="A26" s="15"/>
      <c r="B26" s="25" t="s">
        <v>38</v>
      </c>
      <c r="C26" s="17"/>
      <c r="D26" s="138"/>
      <c r="E26" s="18"/>
      <c r="F26" s="18"/>
      <c r="G26" s="18">
        <v>0.5</v>
      </c>
      <c r="H26" s="18">
        <v>0.5</v>
      </c>
      <c r="I26" s="18">
        <v>1</v>
      </c>
      <c r="J26" s="18"/>
      <c r="K26" s="18"/>
      <c r="L26" s="18"/>
      <c r="M26" s="18"/>
      <c r="N26" s="19">
        <f t="shared" si="4"/>
        <v>2</v>
      </c>
      <c r="O26" s="20">
        <v>5</v>
      </c>
      <c r="P26" s="21">
        <f t="shared" si="5"/>
        <v>10</v>
      </c>
      <c r="Q26" s="22"/>
      <c r="R26" s="23"/>
    </row>
    <row r="27" spans="1:18" hidden="1" outlineLevel="2" x14ac:dyDescent="0.25">
      <c r="A27" s="15"/>
      <c r="B27" s="25" t="s">
        <v>39</v>
      </c>
      <c r="C27" s="17"/>
      <c r="D27" s="138"/>
      <c r="E27" s="18"/>
      <c r="F27" s="18"/>
      <c r="G27" s="18">
        <v>0.5</v>
      </c>
      <c r="H27" s="18">
        <v>0.5</v>
      </c>
      <c r="I27" s="18">
        <v>1</v>
      </c>
      <c r="J27" s="18"/>
      <c r="K27" s="18"/>
      <c r="L27" s="18"/>
      <c r="M27" s="18"/>
      <c r="N27" s="19">
        <f t="shared" si="4"/>
        <v>2</v>
      </c>
      <c r="O27" s="20">
        <v>3</v>
      </c>
      <c r="P27" s="21">
        <f t="shared" si="5"/>
        <v>6</v>
      </c>
      <c r="Q27" s="22"/>
      <c r="R27" s="23"/>
    </row>
    <row r="28" spans="1:18" hidden="1" outlineLevel="2" x14ac:dyDescent="0.25">
      <c r="A28" s="15"/>
      <c r="B28" s="25"/>
      <c r="C28" s="17"/>
      <c r="D28" s="138"/>
      <c r="E28" s="18"/>
      <c r="F28" s="18"/>
      <c r="G28" s="18"/>
      <c r="H28" s="18"/>
      <c r="I28" s="18"/>
      <c r="J28" s="18"/>
      <c r="K28" s="18"/>
      <c r="L28" s="18"/>
      <c r="M28" s="18"/>
      <c r="N28" s="19"/>
      <c r="O28" s="20"/>
      <c r="P28" s="21"/>
      <c r="Q28" s="22"/>
      <c r="R28" s="23"/>
    </row>
    <row r="29" spans="1:18" hidden="1" outlineLevel="1" x14ac:dyDescent="0.25">
      <c r="A29" s="27">
        <v>4</v>
      </c>
      <c r="B29" s="28" t="s">
        <v>40</v>
      </c>
      <c r="C29" s="29"/>
      <c r="D29" s="139"/>
      <c r="E29" s="30">
        <f>SUM(E30:E31)</f>
        <v>0</v>
      </c>
      <c r="F29" s="30">
        <f>SUM(F30:F31)</f>
        <v>0</v>
      </c>
      <c r="G29" s="30">
        <f t="shared" ref="G29:M29" si="8">SUM(G30:G31)</f>
        <v>1</v>
      </c>
      <c r="H29" s="30">
        <f t="shared" si="8"/>
        <v>2</v>
      </c>
      <c r="I29" s="30">
        <f t="shared" si="8"/>
        <v>2</v>
      </c>
      <c r="J29" s="30">
        <f t="shared" si="8"/>
        <v>0</v>
      </c>
      <c r="K29" s="30">
        <f t="shared" si="8"/>
        <v>0</v>
      </c>
      <c r="L29" s="30">
        <f t="shared" si="8"/>
        <v>0</v>
      </c>
      <c r="M29" s="30">
        <f t="shared" si="8"/>
        <v>0</v>
      </c>
      <c r="N29" s="31">
        <f>SUM(N30:N31)</f>
        <v>5</v>
      </c>
      <c r="O29" s="20"/>
      <c r="P29" s="32">
        <f>SUM(P30:P31)</f>
        <v>27</v>
      </c>
      <c r="Q29" s="33">
        <f>P29/20</f>
        <v>1.35</v>
      </c>
      <c r="R29" s="33">
        <f>P29/N29</f>
        <v>5.4</v>
      </c>
    </row>
    <row r="30" spans="1:18" hidden="1" outlineLevel="2" x14ac:dyDescent="0.25">
      <c r="A30" s="15"/>
      <c r="B30" s="25" t="s">
        <v>41</v>
      </c>
      <c r="C30" s="17"/>
      <c r="D30" s="138"/>
      <c r="E30" s="18"/>
      <c r="F30" s="18"/>
      <c r="G30" s="18">
        <v>1</v>
      </c>
      <c r="H30" s="18">
        <v>1</v>
      </c>
      <c r="I30" s="18">
        <v>1</v>
      </c>
      <c r="J30" s="18"/>
      <c r="K30" s="18"/>
      <c r="L30" s="18"/>
      <c r="M30" s="18"/>
      <c r="N30" s="19">
        <f t="shared" si="4"/>
        <v>3</v>
      </c>
      <c r="O30" s="20">
        <v>7</v>
      </c>
      <c r="P30" s="21">
        <f t="shared" si="5"/>
        <v>21</v>
      </c>
      <c r="Q30" s="22"/>
      <c r="R30" s="23"/>
    </row>
    <row r="31" spans="1:18" hidden="1" outlineLevel="2" x14ac:dyDescent="0.25">
      <c r="A31" s="15"/>
      <c r="B31" s="25" t="s">
        <v>42</v>
      </c>
      <c r="C31" s="17"/>
      <c r="D31" s="138"/>
      <c r="E31" s="18"/>
      <c r="F31" s="18"/>
      <c r="G31" s="18"/>
      <c r="H31" s="18">
        <v>1</v>
      </c>
      <c r="I31" s="18">
        <v>1</v>
      </c>
      <c r="J31" s="18"/>
      <c r="K31" s="18"/>
      <c r="L31" s="18"/>
      <c r="M31" s="18"/>
      <c r="N31" s="19">
        <f>SUM(E31:M31)</f>
        <v>2</v>
      </c>
      <c r="O31" s="20">
        <v>3</v>
      </c>
      <c r="P31" s="21">
        <f t="shared" si="5"/>
        <v>6</v>
      </c>
      <c r="Q31" s="22"/>
      <c r="R31" s="23"/>
    </row>
    <row r="32" spans="1:18" hidden="1" outlineLevel="2" x14ac:dyDescent="0.25">
      <c r="A32" s="15"/>
      <c r="B32" s="25"/>
      <c r="C32" s="17"/>
      <c r="D32" s="138"/>
      <c r="E32" s="18"/>
      <c r="F32" s="18"/>
      <c r="G32" s="18"/>
      <c r="H32" s="18"/>
      <c r="I32" s="18"/>
      <c r="J32" s="18"/>
      <c r="K32" s="18"/>
      <c r="L32" s="18"/>
      <c r="M32" s="18"/>
      <c r="N32" s="19"/>
      <c r="O32" s="20"/>
      <c r="P32" s="21"/>
      <c r="Q32" s="22"/>
      <c r="R32" s="23"/>
    </row>
    <row r="33" spans="1:18" hidden="1" outlineLevel="1" x14ac:dyDescent="0.25">
      <c r="A33" s="27">
        <v>5</v>
      </c>
      <c r="B33" s="28" t="s">
        <v>43</v>
      </c>
      <c r="C33" s="29"/>
      <c r="D33" s="139"/>
      <c r="E33" s="30">
        <f>SUM(E34:E38)</f>
        <v>0</v>
      </c>
      <c r="F33" s="30">
        <f>SUM(F34:F38)</f>
        <v>0</v>
      </c>
      <c r="G33" s="30">
        <f t="shared" ref="G33:M33" si="9">SUM(G34:G38)</f>
        <v>5</v>
      </c>
      <c r="H33" s="30">
        <f t="shared" si="9"/>
        <v>5</v>
      </c>
      <c r="I33" s="30">
        <f>SUM(I34:I38)</f>
        <v>5</v>
      </c>
      <c r="J33" s="30">
        <f t="shared" si="9"/>
        <v>0</v>
      </c>
      <c r="K33" s="30">
        <f t="shared" si="9"/>
        <v>0</v>
      </c>
      <c r="L33" s="30">
        <f t="shared" si="9"/>
        <v>0</v>
      </c>
      <c r="M33" s="30">
        <f t="shared" si="9"/>
        <v>0</v>
      </c>
      <c r="N33" s="31">
        <f>SUM(N34:N38)</f>
        <v>15</v>
      </c>
      <c r="O33" s="20"/>
      <c r="P33" s="32">
        <f>SUM(P34:P38)</f>
        <v>75</v>
      </c>
      <c r="Q33" s="33">
        <f>P33/20</f>
        <v>3.75</v>
      </c>
      <c r="R33" s="33">
        <f>P33/N33</f>
        <v>5</v>
      </c>
    </row>
    <row r="34" spans="1:18" hidden="1" outlineLevel="2" x14ac:dyDescent="0.25">
      <c r="A34" s="15"/>
      <c r="B34" s="25" t="s">
        <v>44</v>
      </c>
      <c r="C34" s="17"/>
      <c r="D34" s="138"/>
      <c r="E34" s="18"/>
      <c r="F34" s="18"/>
      <c r="G34" s="18">
        <v>1</v>
      </c>
      <c r="H34" s="18">
        <v>1</v>
      </c>
      <c r="I34" s="18">
        <v>1</v>
      </c>
      <c r="J34" s="18"/>
      <c r="K34" s="18"/>
      <c r="L34" s="18"/>
      <c r="M34" s="18"/>
      <c r="N34" s="19">
        <f t="shared" si="4"/>
        <v>3</v>
      </c>
      <c r="O34" s="20">
        <v>7</v>
      </c>
      <c r="P34" s="21">
        <f t="shared" si="5"/>
        <v>21</v>
      </c>
      <c r="Q34" s="22"/>
      <c r="R34" s="23"/>
    </row>
    <row r="35" spans="1:18" hidden="1" outlineLevel="2" x14ac:dyDescent="0.25">
      <c r="A35" s="15"/>
      <c r="B35" s="25" t="s">
        <v>45</v>
      </c>
      <c r="C35" s="17"/>
      <c r="D35" s="138"/>
      <c r="E35" s="18"/>
      <c r="F35" s="18"/>
      <c r="G35" s="18">
        <v>1</v>
      </c>
      <c r="H35" s="18">
        <v>1</v>
      </c>
      <c r="I35" s="18">
        <v>1</v>
      </c>
      <c r="J35" s="18"/>
      <c r="K35" s="18"/>
      <c r="L35" s="18"/>
      <c r="M35" s="18"/>
      <c r="N35" s="19">
        <f t="shared" si="4"/>
        <v>3</v>
      </c>
      <c r="O35" s="20">
        <v>5</v>
      </c>
      <c r="P35" s="21">
        <f t="shared" si="5"/>
        <v>15</v>
      </c>
      <c r="Q35" s="22"/>
      <c r="R35" s="23"/>
    </row>
    <row r="36" spans="1:18" hidden="1" outlineLevel="2" x14ac:dyDescent="0.25">
      <c r="A36" s="15"/>
      <c r="B36" s="25" t="s">
        <v>46</v>
      </c>
      <c r="C36" s="17"/>
      <c r="D36" s="138"/>
      <c r="E36" s="18"/>
      <c r="F36" s="18"/>
      <c r="G36" s="18">
        <v>1</v>
      </c>
      <c r="H36" s="18">
        <v>1</v>
      </c>
      <c r="I36" s="18">
        <v>1</v>
      </c>
      <c r="J36" s="18"/>
      <c r="K36" s="18"/>
      <c r="L36" s="18"/>
      <c r="M36" s="18"/>
      <c r="N36" s="19">
        <f t="shared" si="4"/>
        <v>3</v>
      </c>
      <c r="O36" s="20">
        <v>3</v>
      </c>
      <c r="P36" s="21">
        <f t="shared" si="5"/>
        <v>9</v>
      </c>
      <c r="Q36" s="22"/>
      <c r="R36" s="23"/>
    </row>
    <row r="37" spans="1:18" hidden="1" outlineLevel="2" x14ac:dyDescent="0.25">
      <c r="A37" s="15"/>
      <c r="B37" s="25" t="s">
        <v>47</v>
      </c>
      <c r="C37" s="17"/>
      <c r="D37" s="138"/>
      <c r="E37" s="18"/>
      <c r="F37" s="18"/>
      <c r="G37" s="18">
        <v>1</v>
      </c>
      <c r="H37" s="18">
        <v>1</v>
      </c>
      <c r="I37" s="18">
        <v>1</v>
      </c>
      <c r="J37" s="18"/>
      <c r="K37" s="18"/>
      <c r="L37" s="18"/>
      <c r="M37" s="18"/>
      <c r="N37" s="19">
        <f t="shared" si="4"/>
        <v>3</v>
      </c>
      <c r="O37" s="20">
        <v>5</v>
      </c>
      <c r="P37" s="21">
        <f t="shared" si="5"/>
        <v>15</v>
      </c>
      <c r="Q37" s="22"/>
      <c r="R37" s="23"/>
    </row>
    <row r="38" spans="1:18" hidden="1" outlineLevel="2" x14ac:dyDescent="0.25">
      <c r="A38" s="15"/>
      <c r="B38" s="25" t="s">
        <v>43</v>
      </c>
      <c r="C38" s="17"/>
      <c r="D38" s="138"/>
      <c r="E38" s="18"/>
      <c r="F38" s="18"/>
      <c r="G38" s="18">
        <v>1</v>
      </c>
      <c r="H38" s="18">
        <v>1</v>
      </c>
      <c r="I38" s="18">
        <v>1</v>
      </c>
      <c r="J38" s="18"/>
      <c r="K38" s="18"/>
      <c r="L38" s="18"/>
      <c r="M38" s="18"/>
      <c r="N38" s="19">
        <f t="shared" si="4"/>
        <v>3</v>
      </c>
      <c r="O38" s="20">
        <v>5</v>
      </c>
      <c r="P38" s="21">
        <f t="shared" si="5"/>
        <v>15</v>
      </c>
      <c r="Q38" s="22"/>
      <c r="R38" s="23"/>
    </row>
    <row r="39" spans="1:18" hidden="1" outlineLevel="2" x14ac:dyDescent="0.25">
      <c r="A39" s="15"/>
      <c r="B39" s="25"/>
      <c r="C39" s="17"/>
      <c r="D39" s="138"/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20"/>
      <c r="P39" s="21"/>
      <c r="Q39" s="22"/>
      <c r="R39" s="23"/>
    </row>
    <row r="40" spans="1:18" hidden="1" outlineLevel="1" x14ac:dyDescent="0.25">
      <c r="A40" s="27">
        <v>6</v>
      </c>
      <c r="B40" s="28" t="s">
        <v>48</v>
      </c>
      <c r="C40" s="29"/>
      <c r="D40" s="139"/>
      <c r="E40" s="30">
        <f>SUM(E41:E48)</f>
        <v>0</v>
      </c>
      <c r="F40" s="30">
        <f>SUM(F41:F48)</f>
        <v>0</v>
      </c>
      <c r="G40" s="30">
        <f t="shared" ref="G40:M40" si="10">SUM(G41:G48)</f>
        <v>4</v>
      </c>
      <c r="H40" s="30">
        <f t="shared" si="10"/>
        <v>6.5</v>
      </c>
      <c r="I40" s="30">
        <f t="shared" si="10"/>
        <v>7.5</v>
      </c>
      <c r="J40" s="30">
        <f t="shared" si="10"/>
        <v>0</v>
      </c>
      <c r="K40" s="30">
        <f t="shared" si="10"/>
        <v>0</v>
      </c>
      <c r="L40" s="30">
        <f t="shared" si="10"/>
        <v>0</v>
      </c>
      <c r="M40" s="30">
        <f t="shared" si="10"/>
        <v>0</v>
      </c>
      <c r="N40" s="31">
        <f>SUM(N41:N48)</f>
        <v>18</v>
      </c>
      <c r="O40" s="20"/>
      <c r="P40" s="32">
        <f>SUM(P41:P48)</f>
        <v>58.5</v>
      </c>
      <c r="Q40" s="33">
        <f>P40/20</f>
        <v>2.9249999999999998</v>
      </c>
      <c r="R40" s="33">
        <f>P40/N40</f>
        <v>3.25</v>
      </c>
    </row>
    <row r="41" spans="1:18" hidden="1" outlineLevel="2" x14ac:dyDescent="0.25">
      <c r="A41" s="15"/>
      <c r="B41" s="25" t="s">
        <v>49</v>
      </c>
      <c r="C41" s="17"/>
      <c r="D41" s="138"/>
      <c r="E41" s="18"/>
      <c r="F41" s="18"/>
      <c r="G41" s="18">
        <v>1</v>
      </c>
      <c r="H41" s="18">
        <v>1</v>
      </c>
      <c r="I41" s="18">
        <v>0.5</v>
      </c>
      <c r="J41" s="18"/>
      <c r="K41" s="18"/>
      <c r="L41" s="18"/>
      <c r="M41" s="18"/>
      <c r="N41" s="19">
        <f t="shared" si="4"/>
        <v>2.5</v>
      </c>
      <c r="O41" s="20">
        <v>5</v>
      </c>
      <c r="P41" s="21">
        <f t="shared" si="5"/>
        <v>12.5</v>
      </c>
      <c r="Q41" s="22"/>
      <c r="R41" s="23"/>
    </row>
    <row r="42" spans="1:18" hidden="1" outlineLevel="2" x14ac:dyDescent="0.25">
      <c r="A42" s="15"/>
      <c r="B42" s="25" t="s">
        <v>50</v>
      </c>
      <c r="C42" s="17"/>
      <c r="D42" s="138"/>
      <c r="E42" s="18"/>
      <c r="F42" s="18"/>
      <c r="G42" s="18">
        <v>1</v>
      </c>
      <c r="H42" s="18">
        <v>1</v>
      </c>
      <c r="I42" s="18">
        <v>1</v>
      </c>
      <c r="J42" s="18"/>
      <c r="K42" s="18"/>
      <c r="L42" s="18"/>
      <c r="M42" s="18"/>
      <c r="N42" s="19">
        <f t="shared" si="4"/>
        <v>3</v>
      </c>
      <c r="O42" s="20">
        <v>5</v>
      </c>
      <c r="P42" s="21">
        <f t="shared" si="5"/>
        <v>15</v>
      </c>
      <c r="Q42" s="22"/>
      <c r="R42" s="23"/>
    </row>
    <row r="43" spans="1:18" hidden="1" outlineLevel="2" x14ac:dyDescent="0.25">
      <c r="A43" s="15"/>
      <c r="B43" s="25" t="s">
        <v>51</v>
      </c>
      <c r="C43" s="17"/>
      <c r="D43" s="138"/>
      <c r="E43" s="18"/>
      <c r="F43" s="18"/>
      <c r="G43" s="18">
        <v>1</v>
      </c>
      <c r="H43" s="18">
        <v>1</v>
      </c>
      <c r="I43" s="18">
        <v>1</v>
      </c>
      <c r="J43" s="18"/>
      <c r="K43" s="18"/>
      <c r="L43" s="18"/>
      <c r="M43" s="18"/>
      <c r="N43" s="19">
        <f t="shared" si="4"/>
        <v>3</v>
      </c>
      <c r="O43" s="20">
        <v>3</v>
      </c>
      <c r="P43" s="21">
        <f t="shared" si="5"/>
        <v>9</v>
      </c>
      <c r="Q43" s="22"/>
      <c r="R43" s="23"/>
    </row>
    <row r="44" spans="1:18" hidden="1" outlineLevel="2" x14ac:dyDescent="0.25">
      <c r="A44" s="15"/>
      <c r="B44" s="25" t="s">
        <v>52</v>
      </c>
      <c r="C44" s="17"/>
      <c r="D44" s="138"/>
      <c r="E44" s="18"/>
      <c r="F44" s="18"/>
      <c r="G44" s="18">
        <v>1</v>
      </c>
      <c r="H44" s="18">
        <v>1</v>
      </c>
      <c r="I44" s="18">
        <v>1</v>
      </c>
      <c r="J44" s="18"/>
      <c r="K44" s="18"/>
      <c r="L44" s="18"/>
      <c r="M44" s="18"/>
      <c r="N44" s="19">
        <f t="shared" si="4"/>
        <v>3</v>
      </c>
      <c r="O44" s="20">
        <v>3</v>
      </c>
      <c r="P44" s="21">
        <f t="shared" si="5"/>
        <v>9</v>
      </c>
      <c r="Q44" s="22"/>
      <c r="R44" s="23"/>
    </row>
    <row r="45" spans="1:18" hidden="1" outlineLevel="2" x14ac:dyDescent="0.25">
      <c r="A45" s="15"/>
      <c r="B45" s="25" t="s">
        <v>53</v>
      </c>
      <c r="C45" s="17"/>
      <c r="D45" s="138"/>
      <c r="E45" s="18"/>
      <c r="F45" s="18"/>
      <c r="G45" s="18"/>
      <c r="H45" s="18">
        <v>1</v>
      </c>
      <c r="I45" s="18">
        <v>1</v>
      </c>
      <c r="J45" s="18"/>
      <c r="K45" s="18"/>
      <c r="L45" s="18"/>
      <c r="M45" s="18"/>
      <c r="N45" s="19">
        <f t="shared" si="4"/>
        <v>2</v>
      </c>
      <c r="O45" s="20">
        <v>2</v>
      </c>
      <c r="P45" s="21">
        <f t="shared" si="5"/>
        <v>4</v>
      </c>
      <c r="Q45" s="22"/>
      <c r="R45" s="23"/>
    </row>
    <row r="46" spans="1:18" hidden="1" outlineLevel="2" x14ac:dyDescent="0.25">
      <c r="A46" s="15"/>
      <c r="B46" s="25" t="s">
        <v>54</v>
      </c>
      <c r="C46" s="17"/>
      <c r="D46" s="138"/>
      <c r="E46" s="18"/>
      <c r="F46" s="18"/>
      <c r="G46" s="18"/>
      <c r="H46" s="18">
        <v>0.5</v>
      </c>
      <c r="I46" s="18">
        <v>1</v>
      </c>
      <c r="J46" s="18"/>
      <c r="K46" s="18"/>
      <c r="L46" s="18"/>
      <c r="M46" s="18"/>
      <c r="N46" s="19">
        <f t="shared" si="4"/>
        <v>1.5</v>
      </c>
      <c r="O46" s="20">
        <v>2</v>
      </c>
      <c r="P46" s="21">
        <f t="shared" si="5"/>
        <v>3</v>
      </c>
      <c r="Q46" s="22"/>
      <c r="R46" s="23"/>
    </row>
    <row r="47" spans="1:18" hidden="1" outlineLevel="2" x14ac:dyDescent="0.25">
      <c r="A47" s="15"/>
      <c r="B47" s="25" t="s">
        <v>55</v>
      </c>
      <c r="C47" s="17"/>
      <c r="D47" s="138"/>
      <c r="E47" s="18"/>
      <c r="F47" s="18"/>
      <c r="G47" s="18"/>
      <c r="H47" s="18">
        <v>0.5</v>
      </c>
      <c r="I47" s="18">
        <v>1</v>
      </c>
      <c r="J47" s="18"/>
      <c r="K47" s="18"/>
      <c r="L47" s="18"/>
      <c r="M47" s="18"/>
      <c r="N47" s="19">
        <f t="shared" si="4"/>
        <v>1.5</v>
      </c>
      <c r="O47" s="20">
        <v>2</v>
      </c>
      <c r="P47" s="21">
        <f t="shared" si="5"/>
        <v>3</v>
      </c>
      <c r="Q47" s="22"/>
      <c r="R47" s="23"/>
    </row>
    <row r="48" spans="1:18" hidden="1" outlineLevel="2" x14ac:dyDescent="0.25">
      <c r="A48" s="15"/>
      <c r="B48" s="25" t="s">
        <v>56</v>
      </c>
      <c r="C48" s="17"/>
      <c r="D48" s="138"/>
      <c r="E48" s="18"/>
      <c r="F48" s="18"/>
      <c r="G48" s="18"/>
      <c r="H48" s="18">
        <v>0.5</v>
      </c>
      <c r="I48" s="18">
        <v>1</v>
      </c>
      <c r="J48" s="18"/>
      <c r="K48" s="18"/>
      <c r="L48" s="18"/>
      <c r="M48" s="18"/>
      <c r="N48" s="19">
        <f t="shared" si="4"/>
        <v>1.5</v>
      </c>
      <c r="O48" s="20">
        <v>2</v>
      </c>
      <c r="P48" s="21">
        <f t="shared" si="5"/>
        <v>3</v>
      </c>
      <c r="Q48" s="22"/>
      <c r="R48" s="23"/>
    </row>
    <row r="49" spans="1:18" hidden="1" outlineLevel="2" x14ac:dyDescent="0.25">
      <c r="A49" s="15"/>
      <c r="B49" s="25"/>
      <c r="C49" s="17"/>
      <c r="D49" s="13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20"/>
      <c r="P49" s="21"/>
      <c r="Q49" s="22"/>
      <c r="R49" s="23"/>
    </row>
    <row r="50" spans="1:18" hidden="1" outlineLevel="1" x14ac:dyDescent="0.25">
      <c r="A50" s="27">
        <v>7</v>
      </c>
      <c r="B50" s="28" t="s">
        <v>57</v>
      </c>
      <c r="C50" s="29"/>
      <c r="D50" s="139"/>
      <c r="E50" s="30">
        <f>SUM(E51:E52)</f>
        <v>0</v>
      </c>
      <c r="F50" s="30">
        <f>SUM(F51:F52)</f>
        <v>0</v>
      </c>
      <c r="G50" s="30">
        <f t="shared" ref="G50:M50" si="11">SUM(G51:G52)</f>
        <v>2</v>
      </c>
      <c r="H50" s="30">
        <f t="shared" si="11"/>
        <v>2</v>
      </c>
      <c r="I50" s="30">
        <f t="shared" si="11"/>
        <v>1</v>
      </c>
      <c r="J50" s="30">
        <f t="shared" si="11"/>
        <v>0</v>
      </c>
      <c r="K50" s="30">
        <f t="shared" si="11"/>
        <v>0</v>
      </c>
      <c r="L50" s="30">
        <f t="shared" si="11"/>
        <v>0</v>
      </c>
      <c r="M50" s="30">
        <f t="shared" si="11"/>
        <v>0</v>
      </c>
      <c r="N50" s="31">
        <f>SUM(N51:N52)</f>
        <v>5</v>
      </c>
      <c r="O50" s="20"/>
      <c r="P50" s="32">
        <f>SUM(P51:P52)</f>
        <v>25</v>
      </c>
      <c r="Q50" s="33">
        <f>P50/20</f>
        <v>1.25</v>
      </c>
      <c r="R50" s="33">
        <f>P50/N50</f>
        <v>5</v>
      </c>
    </row>
    <row r="51" spans="1:18" hidden="1" outlineLevel="2" x14ac:dyDescent="0.25">
      <c r="A51" s="15"/>
      <c r="B51" s="25" t="s">
        <v>58</v>
      </c>
      <c r="C51" s="17"/>
      <c r="D51" s="138"/>
      <c r="E51" s="18"/>
      <c r="F51" s="18"/>
      <c r="G51" s="18">
        <v>1</v>
      </c>
      <c r="H51" s="18">
        <v>1</v>
      </c>
      <c r="I51" s="18"/>
      <c r="J51" s="18"/>
      <c r="K51" s="18"/>
      <c r="L51" s="18"/>
      <c r="M51" s="18"/>
      <c r="N51" s="19">
        <f t="shared" si="4"/>
        <v>2</v>
      </c>
      <c r="O51" s="20">
        <v>5</v>
      </c>
      <c r="P51" s="21">
        <f t="shared" si="5"/>
        <v>10</v>
      </c>
      <c r="Q51" s="22"/>
      <c r="R51" s="23"/>
    </row>
    <row r="52" spans="1:18" hidden="1" outlineLevel="2" x14ac:dyDescent="0.25">
      <c r="A52" s="15"/>
      <c r="B52" s="25" t="s">
        <v>59</v>
      </c>
      <c r="C52" s="17"/>
      <c r="D52" s="138"/>
      <c r="E52" s="18"/>
      <c r="F52" s="18"/>
      <c r="G52" s="18">
        <v>1</v>
      </c>
      <c r="H52" s="18">
        <v>1</v>
      </c>
      <c r="I52" s="18">
        <v>1</v>
      </c>
      <c r="J52" s="18"/>
      <c r="K52" s="18"/>
      <c r="L52" s="18"/>
      <c r="M52" s="18"/>
      <c r="N52" s="19">
        <f t="shared" si="4"/>
        <v>3</v>
      </c>
      <c r="O52" s="20">
        <v>5</v>
      </c>
      <c r="P52" s="21">
        <f t="shared" si="5"/>
        <v>15</v>
      </c>
      <c r="Q52" s="22"/>
      <c r="R52" s="23"/>
    </row>
    <row r="53" spans="1:18" hidden="1" outlineLevel="2" x14ac:dyDescent="0.25">
      <c r="A53" s="15"/>
      <c r="B53" s="25"/>
      <c r="C53" s="17"/>
      <c r="D53" s="13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20"/>
      <c r="P53" s="21"/>
      <c r="Q53" s="22"/>
      <c r="R53" s="23"/>
    </row>
    <row r="54" spans="1:18" hidden="1" outlineLevel="1" x14ac:dyDescent="0.25">
      <c r="A54" s="27">
        <v>8</v>
      </c>
      <c r="B54" s="28" t="s">
        <v>60</v>
      </c>
      <c r="C54" s="29"/>
      <c r="D54" s="139"/>
      <c r="E54" s="30">
        <f>SUM(E55:E58)</f>
        <v>0</v>
      </c>
      <c r="F54" s="30">
        <f>SUM(F55:F58)</f>
        <v>2</v>
      </c>
      <c r="G54" s="30">
        <f t="shared" ref="G54:M54" si="12">SUM(G55:G58)</f>
        <v>4</v>
      </c>
      <c r="H54" s="30">
        <f t="shared" si="12"/>
        <v>4</v>
      </c>
      <c r="I54" s="30">
        <f t="shared" si="12"/>
        <v>0</v>
      </c>
      <c r="J54" s="30">
        <f t="shared" si="12"/>
        <v>0</v>
      </c>
      <c r="K54" s="30">
        <f t="shared" si="12"/>
        <v>0</v>
      </c>
      <c r="L54" s="30">
        <f t="shared" si="12"/>
        <v>0</v>
      </c>
      <c r="M54" s="30">
        <f t="shared" si="12"/>
        <v>0</v>
      </c>
      <c r="N54" s="31">
        <f>SUM(N55:N58)</f>
        <v>10</v>
      </c>
      <c r="O54" s="20"/>
      <c r="P54" s="32">
        <f>SUM(P55:P58)</f>
        <v>50</v>
      </c>
      <c r="Q54" s="33">
        <f>P54/20</f>
        <v>2.5</v>
      </c>
      <c r="R54" s="33">
        <f>P54/N54</f>
        <v>5</v>
      </c>
    </row>
    <row r="55" spans="1:18" hidden="1" outlineLevel="2" x14ac:dyDescent="0.25">
      <c r="A55" s="15"/>
      <c r="B55" s="25" t="s">
        <v>61</v>
      </c>
      <c r="C55" s="17"/>
      <c r="D55" s="138"/>
      <c r="E55" s="18"/>
      <c r="F55" s="18">
        <v>0.5</v>
      </c>
      <c r="G55" s="18">
        <v>1</v>
      </c>
      <c r="H55" s="18">
        <v>1</v>
      </c>
      <c r="I55" s="18"/>
      <c r="J55" s="18"/>
      <c r="K55" s="18"/>
      <c r="L55" s="18"/>
      <c r="M55" s="18"/>
      <c r="N55" s="19">
        <f t="shared" si="4"/>
        <v>2.5</v>
      </c>
      <c r="O55" s="20">
        <v>5</v>
      </c>
      <c r="P55" s="21">
        <f t="shared" si="5"/>
        <v>12.5</v>
      </c>
      <c r="Q55" s="22"/>
      <c r="R55" s="23"/>
    </row>
    <row r="56" spans="1:18" hidden="1" outlineLevel="2" x14ac:dyDescent="0.25">
      <c r="A56" s="15"/>
      <c r="B56" s="25" t="s">
        <v>62</v>
      </c>
      <c r="C56" s="17"/>
      <c r="D56" s="138"/>
      <c r="E56" s="18"/>
      <c r="F56" s="18">
        <v>0.5</v>
      </c>
      <c r="G56" s="18">
        <v>1</v>
      </c>
      <c r="H56" s="18">
        <v>1</v>
      </c>
      <c r="I56" s="18"/>
      <c r="J56" s="18"/>
      <c r="K56" s="18"/>
      <c r="L56" s="18"/>
      <c r="M56" s="18"/>
      <c r="N56" s="19">
        <f t="shared" si="4"/>
        <v>2.5</v>
      </c>
      <c r="O56" s="20">
        <v>5</v>
      </c>
      <c r="P56" s="21">
        <f t="shared" si="5"/>
        <v>12.5</v>
      </c>
      <c r="Q56" s="22"/>
      <c r="R56" s="23"/>
    </row>
    <row r="57" spans="1:18" hidden="1" outlineLevel="2" x14ac:dyDescent="0.25">
      <c r="A57" s="15"/>
      <c r="B57" s="25" t="s">
        <v>63</v>
      </c>
      <c r="C57" s="17"/>
      <c r="D57" s="138"/>
      <c r="E57" s="18"/>
      <c r="F57" s="18">
        <v>0.5</v>
      </c>
      <c r="G57" s="18">
        <v>1</v>
      </c>
      <c r="H57" s="18">
        <v>1</v>
      </c>
      <c r="I57" s="18"/>
      <c r="J57" s="18"/>
      <c r="K57" s="18"/>
      <c r="L57" s="18"/>
      <c r="M57" s="18"/>
      <c r="N57" s="19">
        <f t="shared" si="4"/>
        <v>2.5</v>
      </c>
      <c r="O57" s="20">
        <v>5</v>
      </c>
      <c r="P57" s="21">
        <f t="shared" si="5"/>
        <v>12.5</v>
      </c>
      <c r="Q57" s="22"/>
      <c r="R57" s="23"/>
    </row>
    <row r="58" spans="1:18" hidden="1" outlineLevel="2" x14ac:dyDescent="0.25">
      <c r="A58" s="15"/>
      <c r="B58" s="25" t="s">
        <v>64</v>
      </c>
      <c r="C58" s="17"/>
      <c r="D58" s="138"/>
      <c r="E58" s="18"/>
      <c r="F58" s="18">
        <v>0.5</v>
      </c>
      <c r="G58" s="18">
        <v>1</v>
      </c>
      <c r="H58" s="18">
        <v>1</v>
      </c>
      <c r="I58" s="18"/>
      <c r="J58" s="18"/>
      <c r="K58" s="18"/>
      <c r="L58" s="18"/>
      <c r="M58" s="18"/>
      <c r="N58" s="19">
        <f t="shared" si="4"/>
        <v>2.5</v>
      </c>
      <c r="O58" s="20">
        <v>5</v>
      </c>
      <c r="P58" s="21">
        <f t="shared" si="5"/>
        <v>12.5</v>
      </c>
      <c r="Q58" s="22"/>
      <c r="R58" s="23"/>
    </row>
    <row r="59" spans="1:18" hidden="1" outlineLevel="2" x14ac:dyDescent="0.25">
      <c r="A59" s="15"/>
      <c r="B59" s="25"/>
      <c r="C59" s="17"/>
      <c r="D59" s="138"/>
      <c r="E59" s="18"/>
      <c r="F59" s="18"/>
      <c r="G59" s="18"/>
      <c r="H59" s="18"/>
      <c r="I59" s="18"/>
      <c r="J59" s="18"/>
      <c r="K59" s="18"/>
      <c r="L59" s="18"/>
      <c r="M59" s="18"/>
      <c r="N59" s="19"/>
      <c r="O59" s="20"/>
      <c r="P59" s="21"/>
      <c r="Q59" s="22"/>
      <c r="R59" s="23"/>
    </row>
    <row r="60" spans="1:18" hidden="1" outlineLevel="1" x14ac:dyDescent="0.25">
      <c r="A60" s="27">
        <v>9</v>
      </c>
      <c r="B60" s="28" t="s">
        <v>65</v>
      </c>
      <c r="C60" s="29"/>
      <c r="D60" s="139"/>
      <c r="E60" s="30">
        <f>SUM(E61:E63)</f>
        <v>0</v>
      </c>
      <c r="F60" s="30">
        <f>SUM(F61:F63)</f>
        <v>0</v>
      </c>
      <c r="G60" s="30">
        <f t="shared" ref="G60:M60" si="13">SUM(G61:G63)</f>
        <v>0.5</v>
      </c>
      <c r="H60" s="30">
        <f t="shared" si="13"/>
        <v>2</v>
      </c>
      <c r="I60" s="30">
        <f t="shared" si="13"/>
        <v>3</v>
      </c>
      <c r="J60" s="30">
        <f t="shared" si="13"/>
        <v>0</v>
      </c>
      <c r="K60" s="30">
        <f t="shared" si="13"/>
        <v>0</v>
      </c>
      <c r="L60" s="30">
        <f t="shared" si="13"/>
        <v>0</v>
      </c>
      <c r="M60" s="30">
        <f t="shared" si="13"/>
        <v>0</v>
      </c>
      <c r="N60" s="31">
        <f>SUM(N61:N63)</f>
        <v>5.5</v>
      </c>
      <c r="O60" s="20"/>
      <c r="P60" s="32">
        <f>SUM(P61:P63)</f>
        <v>20</v>
      </c>
      <c r="Q60" s="33">
        <f>P60/20</f>
        <v>1</v>
      </c>
      <c r="R60" s="33">
        <f>P60/N60</f>
        <v>3.6363636363636362</v>
      </c>
    </row>
    <row r="61" spans="1:18" hidden="1" outlineLevel="2" x14ac:dyDescent="0.25">
      <c r="A61" s="15"/>
      <c r="B61" s="25" t="s">
        <v>66</v>
      </c>
      <c r="C61" s="17"/>
      <c r="D61" s="138"/>
      <c r="E61" s="18"/>
      <c r="F61" s="18"/>
      <c r="G61" s="18">
        <v>0.5</v>
      </c>
      <c r="H61" s="18">
        <v>1</v>
      </c>
      <c r="I61" s="18">
        <v>1</v>
      </c>
      <c r="J61" s="18"/>
      <c r="K61" s="18"/>
      <c r="L61" s="18"/>
      <c r="M61" s="18"/>
      <c r="N61" s="19">
        <f t="shared" si="4"/>
        <v>2.5</v>
      </c>
      <c r="O61" s="20">
        <v>5</v>
      </c>
      <c r="P61" s="21">
        <f t="shared" si="5"/>
        <v>12.5</v>
      </c>
      <c r="Q61" s="22"/>
      <c r="R61" s="23"/>
    </row>
    <row r="62" spans="1:18" hidden="1" outlineLevel="2" x14ac:dyDescent="0.25">
      <c r="A62" s="15"/>
      <c r="B62" s="25" t="s">
        <v>67</v>
      </c>
      <c r="C62" s="17"/>
      <c r="D62" s="138"/>
      <c r="E62" s="18"/>
      <c r="F62" s="18"/>
      <c r="G62" s="18"/>
      <c r="H62" s="18">
        <v>0.5</v>
      </c>
      <c r="I62" s="18">
        <v>1</v>
      </c>
      <c r="J62" s="18"/>
      <c r="K62" s="18"/>
      <c r="L62" s="18"/>
      <c r="M62" s="18"/>
      <c r="N62" s="19">
        <f t="shared" si="4"/>
        <v>1.5</v>
      </c>
      <c r="O62" s="20">
        <v>3</v>
      </c>
      <c r="P62" s="21">
        <f t="shared" si="5"/>
        <v>4.5</v>
      </c>
      <c r="Q62" s="22"/>
      <c r="R62" s="23"/>
    </row>
    <row r="63" spans="1:18" hidden="1" outlineLevel="2" x14ac:dyDescent="0.25">
      <c r="A63" s="15"/>
      <c r="B63" s="25" t="s">
        <v>68</v>
      </c>
      <c r="C63" s="17"/>
      <c r="D63" s="138"/>
      <c r="E63" s="18"/>
      <c r="F63" s="18"/>
      <c r="G63" s="18"/>
      <c r="H63" s="18">
        <v>0.5</v>
      </c>
      <c r="I63" s="18">
        <v>1</v>
      </c>
      <c r="J63" s="18"/>
      <c r="K63" s="18"/>
      <c r="L63" s="18"/>
      <c r="M63" s="18"/>
      <c r="N63" s="19">
        <f t="shared" si="4"/>
        <v>1.5</v>
      </c>
      <c r="O63" s="20">
        <v>2</v>
      </c>
      <c r="P63" s="21">
        <f t="shared" si="5"/>
        <v>3</v>
      </c>
      <c r="Q63" s="22"/>
      <c r="R63" s="23"/>
    </row>
    <row r="64" spans="1:18" hidden="1" outlineLevel="2" x14ac:dyDescent="0.25">
      <c r="A64" s="15"/>
      <c r="B64" s="25"/>
      <c r="C64" s="17"/>
      <c r="D64" s="13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20"/>
      <c r="P64" s="21"/>
      <c r="Q64" s="22"/>
      <c r="R64" s="23"/>
    </row>
    <row r="65" spans="1:18" hidden="1" outlineLevel="1" x14ac:dyDescent="0.25">
      <c r="A65" s="27">
        <v>10</v>
      </c>
      <c r="B65" s="28" t="s">
        <v>69</v>
      </c>
      <c r="C65" s="29"/>
      <c r="D65" s="139"/>
      <c r="E65" s="30">
        <f>SUM(E66:E68)</f>
        <v>0</v>
      </c>
      <c r="F65" s="30">
        <f>SUM(F66:F68)</f>
        <v>0</v>
      </c>
      <c r="G65" s="30">
        <f t="shared" ref="G65" si="14">SUM(G66:G68)</f>
        <v>1.5</v>
      </c>
      <c r="H65" s="30">
        <f>SUM(H66:H68)</f>
        <v>3</v>
      </c>
      <c r="I65" s="30">
        <f t="shared" ref="I65:M65" si="15">SUM(I66:I68)</f>
        <v>3</v>
      </c>
      <c r="J65" s="30">
        <f t="shared" si="15"/>
        <v>0</v>
      </c>
      <c r="K65" s="30">
        <f t="shared" si="15"/>
        <v>0</v>
      </c>
      <c r="L65" s="30">
        <f t="shared" si="15"/>
        <v>0</v>
      </c>
      <c r="M65" s="30">
        <f t="shared" si="15"/>
        <v>0</v>
      </c>
      <c r="N65" s="31">
        <f>SUM(N66:N68)</f>
        <v>7.5</v>
      </c>
      <c r="O65" s="20"/>
      <c r="P65" s="32">
        <f>SUM(P66:P68)</f>
        <v>27.5</v>
      </c>
      <c r="Q65" s="33">
        <f>P65/20</f>
        <v>1.375</v>
      </c>
      <c r="R65" s="33">
        <f>P65/N65</f>
        <v>3.6666666666666665</v>
      </c>
    </row>
    <row r="66" spans="1:18" hidden="1" outlineLevel="2" x14ac:dyDescent="0.25">
      <c r="A66" s="15"/>
      <c r="B66" s="25" t="s">
        <v>70</v>
      </c>
      <c r="C66" s="17"/>
      <c r="D66" s="138"/>
      <c r="E66" s="18"/>
      <c r="F66" s="18"/>
      <c r="G66" s="18">
        <v>0.5</v>
      </c>
      <c r="H66" s="18">
        <v>1</v>
      </c>
      <c r="I66" s="18">
        <v>1</v>
      </c>
      <c r="J66" s="18"/>
      <c r="K66" s="18"/>
      <c r="L66" s="18"/>
      <c r="M66" s="18"/>
      <c r="N66" s="19">
        <f t="shared" si="4"/>
        <v>2.5</v>
      </c>
      <c r="O66" s="20">
        <v>5</v>
      </c>
      <c r="P66" s="21">
        <f t="shared" si="5"/>
        <v>12.5</v>
      </c>
      <c r="Q66" s="22"/>
      <c r="R66" s="23"/>
    </row>
    <row r="67" spans="1:18" hidden="1" outlineLevel="2" x14ac:dyDescent="0.25">
      <c r="A67" s="15"/>
      <c r="B67" s="25" t="s">
        <v>71</v>
      </c>
      <c r="C67" s="17"/>
      <c r="D67" s="138"/>
      <c r="E67" s="18"/>
      <c r="F67" s="18"/>
      <c r="G67" s="18">
        <v>0.5</v>
      </c>
      <c r="H67" s="18">
        <v>1</v>
      </c>
      <c r="I67" s="18">
        <v>1</v>
      </c>
      <c r="J67" s="18"/>
      <c r="K67" s="18"/>
      <c r="L67" s="18"/>
      <c r="M67" s="18"/>
      <c r="N67" s="19">
        <f t="shared" si="4"/>
        <v>2.5</v>
      </c>
      <c r="O67" s="20">
        <v>3</v>
      </c>
      <c r="P67" s="21">
        <f t="shared" si="5"/>
        <v>7.5</v>
      </c>
      <c r="Q67" s="22"/>
      <c r="R67" s="23"/>
    </row>
    <row r="68" spans="1:18" hidden="1" outlineLevel="2" x14ac:dyDescent="0.25">
      <c r="A68" s="15"/>
      <c r="B68" s="25" t="s">
        <v>72</v>
      </c>
      <c r="C68" s="17"/>
      <c r="D68" s="138"/>
      <c r="E68" s="18"/>
      <c r="F68" s="18"/>
      <c r="G68" s="18">
        <v>0.5</v>
      </c>
      <c r="H68" s="18">
        <v>1</v>
      </c>
      <c r="I68" s="18">
        <v>1</v>
      </c>
      <c r="J68" s="18"/>
      <c r="K68" s="18"/>
      <c r="L68" s="18"/>
      <c r="M68" s="18"/>
      <c r="N68" s="19">
        <f t="shared" si="4"/>
        <v>2.5</v>
      </c>
      <c r="O68" s="20">
        <v>3</v>
      </c>
      <c r="P68" s="21">
        <f t="shared" si="5"/>
        <v>7.5</v>
      </c>
      <c r="Q68" s="22"/>
      <c r="R68" s="23"/>
    </row>
    <row r="69" spans="1:18" hidden="1" outlineLevel="2" x14ac:dyDescent="0.25">
      <c r="A69" s="15"/>
      <c r="B69" s="25"/>
      <c r="C69" s="17"/>
      <c r="D69" s="138"/>
      <c r="E69" s="18"/>
      <c r="F69" s="18"/>
      <c r="G69" s="18"/>
      <c r="H69" s="18"/>
      <c r="I69" s="18"/>
      <c r="J69" s="18"/>
      <c r="K69" s="18"/>
      <c r="L69" s="18"/>
      <c r="M69" s="18"/>
      <c r="N69" s="19"/>
      <c r="O69" s="20"/>
      <c r="P69" s="21"/>
      <c r="Q69" s="22"/>
      <c r="R69" s="23"/>
    </row>
    <row r="70" spans="1:18" hidden="1" outlineLevel="1" x14ac:dyDescent="0.25">
      <c r="A70" s="27">
        <v>11</v>
      </c>
      <c r="B70" s="28" t="s">
        <v>73</v>
      </c>
      <c r="C70" s="29"/>
      <c r="D70" s="139"/>
      <c r="E70" s="30">
        <f>SUM(E71:E84)</f>
        <v>0</v>
      </c>
      <c r="F70" s="30">
        <f>SUM(F71:F84)</f>
        <v>0</v>
      </c>
      <c r="G70" s="30">
        <f t="shared" ref="G70:M70" si="16">SUM(G71:G84)</f>
        <v>14</v>
      </c>
      <c r="H70" s="30">
        <f>SUM(H71:H84)</f>
        <v>14</v>
      </c>
      <c r="I70" s="30">
        <f t="shared" si="16"/>
        <v>14</v>
      </c>
      <c r="J70" s="30">
        <f t="shared" si="16"/>
        <v>0</v>
      </c>
      <c r="K70" s="30">
        <f t="shared" si="16"/>
        <v>0</v>
      </c>
      <c r="L70" s="30">
        <f t="shared" si="16"/>
        <v>0</v>
      </c>
      <c r="M70" s="30">
        <f t="shared" si="16"/>
        <v>0</v>
      </c>
      <c r="N70" s="31">
        <f>SUM(N71:N84)</f>
        <v>42</v>
      </c>
      <c r="O70" s="20"/>
      <c r="P70" s="32">
        <f>SUM(P71:P84)</f>
        <v>186</v>
      </c>
      <c r="Q70" s="33">
        <f>P70/20</f>
        <v>9.3000000000000007</v>
      </c>
      <c r="R70" s="33">
        <f>P70/N70</f>
        <v>4.4285714285714288</v>
      </c>
    </row>
    <row r="71" spans="1:18" hidden="1" outlineLevel="2" x14ac:dyDescent="0.25">
      <c r="A71" s="15"/>
      <c r="B71" s="25" t="s">
        <v>34</v>
      </c>
      <c r="C71" s="17"/>
      <c r="D71" s="138"/>
      <c r="E71" s="18"/>
      <c r="F71" s="18"/>
      <c r="G71" s="18">
        <v>1</v>
      </c>
      <c r="H71" s="18">
        <v>1</v>
      </c>
      <c r="I71" s="18">
        <v>1</v>
      </c>
      <c r="J71" s="18"/>
      <c r="K71" s="18"/>
      <c r="L71" s="18"/>
      <c r="M71" s="18"/>
      <c r="N71" s="19">
        <f t="shared" si="4"/>
        <v>3</v>
      </c>
      <c r="O71" s="20">
        <v>5</v>
      </c>
      <c r="P71" s="21">
        <f t="shared" si="5"/>
        <v>15</v>
      </c>
      <c r="Q71" s="22"/>
      <c r="R71" s="23"/>
    </row>
    <row r="72" spans="1:18" hidden="1" outlineLevel="2" x14ac:dyDescent="0.25">
      <c r="A72" s="15"/>
      <c r="B72" s="25" t="s">
        <v>38</v>
      </c>
      <c r="C72" s="17"/>
      <c r="D72" s="138"/>
      <c r="E72" s="18"/>
      <c r="F72" s="18"/>
      <c r="G72" s="18">
        <v>1</v>
      </c>
      <c r="H72" s="18">
        <v>1</v>
      </c>
      <c r="I72" s="18">
        <v>1</v>
      </c>
      <c r="J72" s="18"/>
      <c r="K72" s="18"/>
      <c r="L72" s="18"/>
      <c r="M72" s="18"/>
      <c r="N72" s="19">
        <f t="shared" si="4"/>
        <v>3</v>
      </c>
      <c r="O72" s="20">
        <v>4</v>
      </c>
      <c r="P72" s="21">
        <f t="shared" si="5"/>
        <v>12</v>
      </c>
      <c r="Q72" s="22"/>
      <c r="R72" s="23"/>
    </row>
    <row r="73" spans="1:18" hidden="1" outlineLevel="2" x14ac:dyDescent="0.25">
      <c r="A73" s="15"/>
      <c r="B73" s="25" t="s">
        <v>39</v>
      </c>
      <c r="C73" s="17"/>
      <c r="D73" s="138"/>
      <c r="E73" s="18"/>
      <c r="F73" s="18"/>
      <c r="G73" s="18">
        <v>1</v>
      </c>
      <c r="H73" s="18">
        <v>1</v>
      </c>
      <c r="I73" s="18">
        <v>1</v>
      </c>
      <c r="J73" s="18"/>
      <c r="K73" s="18"/>
      <c r="L73" s="18"/>
      <c r="M73" s="18"/>
      <c r="N73" s="19">
        <f t="shared" si="4"/>
        <v>3</v>
      </c>
      <c r="O73" s="20">
        <v>4</v>
      </c>
      <c r="P73" s="21">
        <f t="shared" si="5"/>
        <v>12</v>
      </c>
      <c r="Q73" s="22"/>
      <c r="R73" s="23"/>
    </row>
    <row r="74" spans="1:18" hidden="1" outlineLevel="2" x14ac:dyDescent="0.25">
      <c r="A74" s="15"/>
      <c r="B74" s="25" t="s">
        <v>47</v>
      </c>
      <c r="C74" s="17"/>
      <c r="D74" s="138"/>
      <c r="E74" s="18"/>
      <c r="F74" s="18"/>
      <c r="G74" s="18">
        <v>1</v>
      </c>
      <c r="H74" s="18">
        <v>1</v>
      </c>
      <c r="I74" s="18">
        <v>1</v>
      </c>
      <c r="J74" s="18"/>
      <c r="K74" s="18"/>
      <c r="L74" s="18"/>
      <c r="M74" s="18"/>
      <c r="N74" s="19">
        <f t="shared" si="4"/>
        <v>3</v>
      </c>
      <c r="O74" s="20">
        <v>5</v>
      </c>
      <c r="P74" s="21">
        <f t="shared" si="5"/>
        <v>15</v>
      </c>
      <c r="Q74" s="22"/>
      <c r="R74" s="23"/>
    </row>
    <row r="75" spans="1:18" hidden="1" outlineLevel="2" x14ac:dyDescent="0.25">
      <c r="A75" s="15"/>
      <c r="B75" s="25" t="s">
        <v>43</v>
      </c>
      <c r="C75" s="17"/>
      <c r="D75" s="138"/>
      <c r="E75" s="18"/>
      <c r="F75" s="18"/>
      <c r="G75" s="18">
        <v>1</v>
      </c>
      <c r="H75" s="18">
        <v>1</v>
      </c>
      <c r="I75" s="18">
        <v>1</v>
      </c>
      <c r="J75" s="18"/>
      <c r="K75" s="18"/>
      <c r="L75" s="18"/>
      <c r="M75" s="18"/>
      <c r="N75" s="19">
        <f t="shared" si="4"/>
        <v>3</v>
      </c>
      <c r="O75" s="20">
        <v>5</v>
      </c>
      <c r="P75" s="21">
        <f t="shared" si="5"/>
        <v>15</v>
      </c>
      <c r="Q75" s="22"/>
      <c r="R75" s="23"/>
    </row>
    <row r="76" spans="1:18" hidden="1" outlineLevel="2" x14ac:dyDescent="0.25">
      <c r="A76" s="15"/>
      <c r="B76" s="25" t="s">
        <v>52</v>
      </c>
      <c r="C76" s="17"/>
      <c r="D76" s="138"/>
      <c r="E76" s="18"/>
      <c r="F76" s="18"/>
      <c r="G76" s="18">
        <v>1</v>
      </c>
      <c r="H76" s="18">
        <v>1</v>
      </c>
      <c r="I76" s="18">
        <v>1</v>
      </c>
      <c r="J76" s="18"/>
      <c r="K76" s="18"/>
      <c r="L76" s="18"/>
      <c r="M76" s="18"/>
      <c r="N76" s="19">
        <f t="shared" si="4"/>
        <v>3</v>
      </c>
      <c r="O76" s="20">
        <v>5</v>
      </c>
      <c r="P76" s="21">
        <f t="shared" si="5"/>
        <v>15</v>
      </c>
      <c r="Q76" s="22"/>
      <c r="R76" s="23"/>
    </row>
    <row r="77" spans="1:18" hidden="1" outlineLevel="2" x14ac:dyDescent="0.25">
      <c r="A77" s="15"/>
      <c r="B77" s="25" t="s">
        <v>53</v>
      </c>
      <c r="C77" s="17"/>
      <c r="D77" s="138"/>
      <c r="E77" s="18"/>
      <c r="F77" s="18"/>
      <c r="G77" s="18">
        <v>1</v>
      </c>
      <c r="H77" s="18">
        <v>1</v>
      </c>
      <c r="I77" s="18">
        <v>1</v>
      </c>
      <c r="J77" s="18"/>
      <c r="K77" s="18"/>
      <c r="L77" s="18"/>
      <c r="M77" s="18"/>
      <c r="N77" s="19">
        <f t="shared" si="4"/>
        <v>3</v>
      </c>
      <c r="O77" s="20">
        <v>4</v>
      </c>
      <c r="P77" s="21">
        <f t="shared" si="5"/>
        <v>12</v>
      </c>
      <c r="Q77" s="22"/>
      <c r="R77" s="23"/>
    </row>
    <row r="78" spans="1:18" hidden="1" outlineLevel="2" x14ac:dyDescent="0.25">
      <c r="A78" s="15"/>
      <c r="B78" s="25" t="s">
        <v>54</v>
      </c>
      <c r="C78" s="17"/>
      <c r="D78" s="138"/>
      <c r="E78" s="18"/>
      <c r="F78" s="18"/>
      <c r="G78" s="18">
        <v>1</v>
      </c>
      <c r="H78" s="18">
        <v>1</v>
      </c>
      <c r="I78" s="18">
        <v>1</v>
      </c>
      <c r="J78" s="18"/>
      <c r="K78" s="18"/>
      <c r="L78" s="18"/>
      <c r="M78" s="18"/>
      <c r="N78" s="19">
        <f t="shared" si="4"/>
        <v>3</v>
      </c>
      <c r="O78" s="20">
        <v>4</v>
      </c>
      <c r="P78" s="21">
        <f t="shared" si="5"/>
        <v>12</v>
      </c>
      <c r="Q78" s="22"/>
      <c r="R78" s="23"/>
    </row>
    <row r="79" spans="1:18" hidden="1" outlineLevel="2" x14ac:dyDescent="0.25">
      <c r="A79" s="15"/>
      <c r="B79" s="25" t="s">
        <v>55</v>
      </c>
      <c r="C79" s="17"/>
      <c r="D79" s="138"/>
      <c r="E79" s="18"/>
      <c r="F79" s="18"/>
      <c r="G79" s="18">
        <v>1</v>
      </c>
      <c r="H79" s="18">
        <v>1</v>
      </c>
      <c r="I79" s="18">
        <v>1</v>
      </c>
      <c r="J79" s="18"/>
      <c r="K79" s="18"/>
      <c r="L79" s="18"/>
      <c r="M79" s="18"/>
      <c r="N79" s="19">
        <f t="shared" si="4"/>
        <v>3</v>
      </c>
      <c r="O79" s="20">
        <v>4</v>
      </c>
      <c r="P79" s="21">
        <f t="shared" si="5"/>
        <v>12</v>
      </c>
      <c r="Q79" s="22"/>
      <c r="R79" s="23"/>
    </row>
    <row r="80" spans="1:18" hidden="1" outlineLevel="2" x14ac:dyDescent="0.25">
      <c r="A80" s="15"/>
      <c r="B80" s="25" t="s">
        <v>56</v>
      </c>
      <c r="C80" s="17"/>
      <c r="D80" s="138"/>
      <c r="E80" s="18"/>
      <c r="F80" s="18"/>
      <c r="G80" s="18">
        <v>1</v>
      </c>
      <c r="H80" s="18">
        <v>1</v>
      </c>
      <c r="I80" s="18">
        <v>1</v>
      </c>
      <c r="J80" s="18"/>
      <c r="K80" s="18"/>
      <c r="L80" s="18"/>
      <c r="M80" s="18"/>
      <c r="N80" s="19">
        <f t="shared" ref="N80:N94" si="17">SUM(E80:M80)</f>
        <v>3</v>
      </c>
      <c r="O80" s="20">
        <v>4</v>
      </c>
      <c r="P80" s="21">
        <f t="shared" si="5"/>
        <v>12</v>
      </c>
      <c r="Q80" s="22"/>
      <c r="R80" s="23"/>
    </row>
    <row r="81" spans="1:18" hidden="1" outlineLevel="2" x14ac:dyDescent="0.25">
      <c r="A81" s="15"/>
      <c r="B81" s="25" t="s">
        <v>59</v>
      </c>
      <c r="C81" s="17"/>
      <c r="D81" s="138"/>
      <c r="E81" s="18"/>
      <c r="F81" s="18"/>
      <c r="G81" s="18">
        <v>1</v>
      </c>
      <c r="H81" s="18">
        <v>1</v>
      </c>
      <c r="I81" s="18">
        <v>1</v>
      </c>
      <c r="J81" s="18"/>
      <c r="K81" s="18"/>
      <c r="L81" s="18"/>
      <c r="M81" s="18"/>
      <c r="N81" s="19">
        <f t="shared" si="17"/>
        <v>3</v>
      </c>
      <c r="O81" s="20">
        <v>5</v>
      </c>
      <c r="P81" s="21">
        <f t="shared" si="5"/>
        <v>15</v>
      </c>
      <c r="Q81" s="22"/>
      <c r="R81" s="23"/>
    </row>
    <row r="82" spans="1:18" hidden="1" outlineLevel="2" x14ac:dyDescent="0.25">
      <c r="A82" s="15"/>
      <c r="B82" s="25" t="s">
        <v>67</v>
      </c>
      <c r="C82" s="17"/>
      <c r="D82" s="138"/>
      <c r="E82" s="18"/>
      <c r="F82" s="18"/>
      <c r="G82" s="18">
        <v>1</v>
      </c>
      <c r="H82" s="18">
        <v>1</v>
      </c>
      <c r="I82" s="18">
        <v>1</v>
      </c>
      <c r="J82" s="18"/>
      <c r="K82" s="18"/>
      <c r="L82" s="18"/>
      <c r="M82" s="18"/>
      <c r="N82" s="19">
        <f t="shared" si="17"/>
        <v>3</v>
      </c>
      <c r="O82" s="20">
        <v>5</v>
      </c>
      <c r="P82" s="21">
        <f t="shared" si="5"/>
        <v>15</v>
      </c>
      <c r="Q82" s="22"/>
      <c r="R82" s="23"/>
    </row>
    <row r="83" spans="1:18" hidden="1" outlineLevel="2" x14ac:dyDescent="0.25">
      <c r="A83" s="15"/>
      <c r="B83" s="25" t="s">
        <v>68</v>
      </c>
      <c r="C83" s="17"/>
      <c r="D83" s="138"/>
      <c r="E83" s="18"/>
      <c r="F83" s="18"/>
      <c r="G83" s="18">
        <v>1</v>
      </c>
      <c r="H83" s="18">
        <v>1</v>
      </c>
      <c r="I83" s="18">
        <v>1</v>
      </c>
      <c r="J83" s="18"/>
      <c r="K83" s="18"/>
      <c r="L83" s="18"/>
      <c r="M83" s="18"/>
      <c r="N83" s="19">
        <f t="shared" si="17"/>
        <v>3</v>
      </c>
      <c r="O83" s="20">
        <v>4</v>
      </c>
      <c r="P83" s="21">
        <f t="shared" si="5"/>
        <v>12</v>
      </c>
      <c r="Q83" s="22"/>
      <c r="R83" s="23"/>
    </row>
    <row r="84" spans="1:18" hidden="1" outlineLevel="2" x14ac:dyDescent="0.25">
      <c r="A84" s="15"/>
      <c r="B84" s="25" t="s">
        <v>72</v>
      </c>
      <c r="C84" s="17"/>
      <c r="D84" s="138"/>
      <c r="E84" s="18"/>
      <c r="F84" s="18"/>
      <c r="G84" s="18">
        <v>1</v>
      </c>
      <c r="H84" s="18">
        <v>1</v>
      </c>
      <c r="I84" s="18">
        <v>1</v>
      </c>
      <c r="J84" s="18"/>
      <c r="K84" s="18"/>
      <c r="L84" s="18"/>
      <c r="M84" s="18"/>
      <c r="N84" s="19">
        <f t="shared" si="17"/>
        <v>3</v>
      </c>
      <c r="O84" s="20">
        <v>4</v>
      </c>
      <c r="P84" s="21">
        <f t="shared" si="5"/>
        <v>12</v>
      </c>
      <c r="Q84" s="22"/>
      <c r="R84" s="23"/>
    </row>
    <row r="85" spans="1:18" hidden="1" outlineLevel="1" x14ac:dyDescent="0.25">
      <c r="A85" s="15"/>
      <c r="B85" s="25"/>
      <c r="C85" s="17"/>
      <c r="D85" s="138"/>
      <c r="E85" s="18"/>
      <c r="F85" s="18"/>
      <c r="G85" s="18"/>
      <c r="H85" s="18"/>
      <c r="I85" s="18"/>
      <c r="J85" s="18"/>
      <c r="K85" s="18"/>
      <c r="L85" s="18"/>
      <c r="M85" s="18"/>
      <c r="N85" s="19"/>
      <c r="O85" s="20"/>
      <c r="P85" s="21"/>
      <c r="Q85" s="22"/>
      <c r="R85" s="23"/>
    </row>
    <row r="86" spans="1:18" collapsed="1" x14ac:dyDescent="0.25">
      <c r="A86" s="34">
        <v>3</v>
      </c>
      <c r="B86" s="8" t="s">
        <v>74</v>
      </c>
      <c r="C86" s="9">
        <f>P86/$P$11</f>
        <v>0.2361005331302361</v>
      </c>
      <c r="D86" s="137"/>
      <c r="E86" s="10">
        <f>SUM(E87:E89)</f>
        <v>0</v>
      </c>
      <c r="F86" s="10">
        <f>SUM(F87:F89)</f>
        <v>0</v>
      </c>
      <c r="G86" s="10">
        <f t="shared" ref="G86" si="18">SUM(G87:G89)</f>
        <v>1.5</v>
      </c>
      <c r="H86" s="10">
        <f>SUM(H87:H89)</f>
        <v>0</v>
      </c>
      <c r="I86" s="10">
        <f t="shared" ref="I86:M86" si="19">SUM(I87:I89)</f>
        <v>0</v>
      </c>
      <c r="J86" s="10">
        <f t="shared" si="19"/>
        <v>3</v>
      </c>
      <c r="K86" s="10">
        <f t="shared" si="19"/>
        <v>3</v>
      </c>
      <c r="L86" s="10">
        <f t="shared" si="19"/>
        <v>8</v>
      </c>
      <c r="M86" s="10">
        <f t="shared" si="19"/>
        <v>0</v>
      </c>
      <c r="N86" s="26">
        <f>SUM(N87:N89)</f>
        <v>15.5</v>
      </c>
      <c r="O86" s="20"/>
      <c r="P86" s="35">
        <f>SUM(P87:P89)</f>
        <v>155</v>
      </c>
      <c r="Q86" s="14">
        <f>P86/20</f>
        <v>7.75</v>
      </c>
      <c r="R86" s="14">
        <f>P86/N86</f>
        <v>10</v>
      </c>
    </row>
    <row r="87" spans="1:18" hidden="1" outlineLevel="1" x14ac:dyDescent="0.25">
      <c r="B87" s="36" t="s">
        <v>18</v>
      </c>
      <c r="C87" s="17"/>
      <c r="D87" s="138"/>
      <c r="E87" s="18"/>
      <c r="F87" s="18"/>
      <c r="G87" s="18">
        <v>0.5</v>
      </c>
      <c r="H87" s="18"/>
      <c r="I87" s="18"/>
      <c r="J87" s="18">
        <v>1</v>
      </c>
      <c r="K87" s="18">
        <v>1</v>
      </c>
      <c r="L87" s="18">
        <v>3</v>
      </c>
      <c r="M87" s="18"/>
      <c r="N87" s="19">
        <f t="shared" si="17"/>
        <v>5.5</v>
      </c>
      <c r="O87" s="20">
        <v>10</v>
      </c>
      <c r="P87" s="21">
        <f t="shared" ref="P87:P94" si="20">N87*O87</f>
        <v>55</v>
      </c>
      <c r="Q87" s="22"/>
      <c r="R87" s="23"/>
    </row>
    <row r="88" spans="1:18" hidden="1" outlineLevel="1" x14ac:dyDescent="0.25">
      <c r="B88" s="36" t="s">
        <v>75</v>
      </c>
      <c r="C88" s="17"/>
      <c r="D88" s="138"/>
      <c r="E88" s="18"/>
      <c r="F88" s="18"/>
      <c r="G88" s="18">
        <v>0.5</v>
      </c>
      <c r="H88" s="18"/>
      <c r="I88" s="18"/>
      <c r="J88" s="18">
        <v>1</v>
      </c>
      <c r="K88" s="18">
        <v>1</v>
      </c>
      <c r="L88" s="18">
        <v>3</v>
      </c>
      <c r="M88" s="18"/>
      <c r="N88" s="19">
        <f t="shared" si="17"/>
        <v>5.5</v>
      </c>
      <c r="O88" s="20">
        <v>10</v>
      </c>
      <c r="P88" s="21">
        <f t="shared" si="20"/>
        <v>55</v>
      </c>
      <c r="Q88" s="22"/>
      <c r="R88" s="23"/>
    </row>
    <row r="89" spans="1:18" hidden="1" outlineLevel="1" x14ac:dyDescent="0.25">
      <c r="B89" s="36" t="s">
        <v>76</v>
      </c>
      <c r="C89" s="17"/>
      <c r="D89" s="138"/>
      <c r="E89" s="18"/>
      <c r="F89" s="18"/>
      <c r="G89" s="18">
        <v>0.5</v>
      </c>
      <c r="H89" s="18"/>
      <c r="I89" s="18"/>
      <c r="J89" s="18">
        <v>1</v>
      </c>
      <c r="K89" s="18">
        <v>1</v>
      </c>
      <c r="L89" s="18">
        <v>2</v>
      </c>
      <c r="M89" s="18"/>
      <c r="N89" s="19">
        <f t="shared" si="17"/>
        <v>4.5</v>
      </c>
      <c r="O89" s="20">
        <v>10</v>
      </c>
      <c r="P89" s="21">
        <f t="shared" si="20"/>
        <v>45</v>
      </c>
      <c r="Q89" s="22"/>
      <c r="R89" s="23"/>
    </row>
    <row r="90" spans="1:18" hidden="1" outlineLevel="1" x14ac:dyDescent="0.25">
      <c r="B90" s="36"/>
      <c r="C90" s="17"/>
      <c r="D90" s="138"/>
      <c r="E90" s="18"/>
      <c r="F90" s="18"/>
      <c r="G90" s="18"/>
      <c r="H90" s="18"/>
      <c r="I90" s="18"/>
      <c r="J90" s="18"/>
      <c r="K90" s="18"/>
      <c r="L90" s="18"/>
      <c r="M90" s="18"/>
      <c r="N90" s="19"/>
      <c r="O90" s="20"/>
      <c r="P90" s="21"/>
      <c r="Q90" s="22"/>
      <c r="R90" s="23"/>
    </row>
    <row r="91" spans="1:18" collapsed="1" x14ac:dyDescent="0.25">
      <c r="A91" s="34">
        <v>4</v>
      </c>
      <c r="B91" s="8" t="s">
        <v>77</v>
      </c>
      <c r="C91" s="9">
        <f>P91/$P$11</f>
        <v>0.21629855293221631</v>
      </c>
      <c r="D91" s="137"/>
      <c r="E91" s="10">
        <f>SUM(E92:E94)</f>
        <v>3</v>
      </c>
      <c r="F91" s="10">
        <f>SUM(F92:F94)</f>
        <v>0</v>
      </c>
      <c r="G91" s="10">
        <f t="shared" ref="G91" si="21">SUM(G92:G94)</f>
        <v>3</v>
      </c>
      <c r="H91" s="10">
        <f>SUM(H92:H94)</f>
        <v>3</v>
      </c>
      <c r="I91" s="10">
        <f t="shared" ref="I91:M91" si="22">SUM(I92:I94)</f>
        <v>2</v>
      </c>
      <c r="J91" s="10">
        <f t="shared" si="22"/>
        <v>2</v>
      </c>
      <c r="K91" s="10">
        <f t="shared" si="22"/>
        <v>2</v>
      </c>
      <c r="L91" s="10">
        <f t="shared" si="22"/>
        <v>2</v>
      </c>
      <c r="M91" s="10">
        <f t="shared" si="22"/>
        <v>0</v>
      </c>
      <c r="N91" s="26">
        <f>SUM(N92:N94)</f>
        <v>17</v>
      </c>
      <c r="O91" s="20"/>
      <c r="P91" s="35">
        <f>SUM(P92:P94)</f>
        <v>142</v>
      </c>
      <c r="Q91" s="14">
        <f>P91/20</f>
        <v>7.1</v>
      </c>
      <c r="R91" s="14">
        <f>P91/N91</f>
        <v>8.3529411764705888</v>
      </c>
    </row>
    <row r="92" spans="1:18" hidden="1" outlineLevel="1" x14ac:dyDescent="0.25">
      <c r="B92" s="36" t="s">
        <v>78</v>
      </c>
      <c r="C92" s="17"/>
      <c r="D92" s="138"/>
      <c r="E92" s="18">
        <v>1</v>
      </c>
      <c r="F92" s="18"/>
      <c r="G92" s="18">
        <v>1</v>
      </c>
      <c r="H92" s="18">
        <v>1</v>
      </c>
      <c r="I92" s="18"/>
      <c r="J92" s="18"/>
      <c r="K92" s="18"/>
      <c r="L92" s="18"/>
      <c r="M92" s="18"/>
      <c r="N92" s="19">
        <f t="shared" si="17"/>
        <v>3</v>
      </c>
      <c r="O92" s="20">
        <v>3</v>
      </c>
      <c r="P92" s="21">
        <f t="shared" si="20"/>
        <v>9</v>
      </c>
      <c r="Q92" s="22"/>
      <c r="R92" s="23"/>
    </row>
    <row r="93" spans="1:18" hidden="1" outlineLevel="1" x14ac:dyDescent="0.25">
      <c r="B93" s="36" t="s">
        <v>79</v>
      </c>
      <c r="C93" s="17"/>
      <c r="D93" s="138"/>
      <c r="E93" s="18">
        <v>1</v>
      </c>
      <c r="F93" s="18"/>
      <c r="G93" s="18">
        <v>1</v>
      </c>
      <c r="H93" s="18">
        <v>1</v>
      </c>
      <c r="I93" s="18">
        <v>1</v>
      </c>
      <c r="J93" s="18">
        <v>1</v>
      </c>
      <c r="K93" s="18">
        <v>1</v>
      </c>
      <c r="L93" s="18">
        <v>1</v>
      </c>
      <c r="M93" s="18"/>
      <c r="N93" s="19">
        <f t="shared" si="17"/>
        <v>7</v>
      </c>
      <c r="O93" s="20">
        <v>14</v>
      </c>
      <c r="P93" s="21">
        <f t="shared" si="20"/>
        <v>98</v>
      </c>
      <c r="Q93" s="22"/>
      <c r="R93" s="23"/>
    </row>
    <row r="94" spans="1:18" hidden="1" outlineLevel="1" x14ac:dyDescent="0.25">
      <c r="B94" s="36" t="s">
        <v>80</v>
      </c>
      <c r="C94" s="17"/>
      <c r="D94" s="138"/>
      <c r="E94" s="18">
        <v>1</v>
      </c>
      <c r="F94" s="18"/>
      <c r="G94" s="18">
        <v>1</v>
      </c>
      <c r="H94" s="18">
        <v>1</v>
      </c>
      <c r="I94" s="18">
        <v>1</v>
      </c>
      <c r="J94" s="18">
        <v>1</v>
      </c>
      <c r="K94" s="18">
        <v>1</v>
      </c>
      <c r="L94" s="18">
        <v>1</v>
      </c>
      <c r="M94" s="18"/>
      <c r="N94" s="19">
        <f t="shared" si="17"/>
        <v>7</v>
      </c>
      <c r="O94" s="20">
        <v>5</v>
      </c>
      <c r="P94" s="21">
        <f t="shared" si="20"/>
        <v>35</v>
      </c>
      <c r="Q94" s="22"/>
      <c r="R94" s="23"/>
    </row>
    <row r="95" spans="1:18" hidden="1" outlineLevel="1" x14ac:dyDescent="0.25">
      <c r="B95" s="36"/>
      <c r="C95" s="17"/>
      <c r="D95" s="138"/>
      <c r="E95" s="18"/>
      <c r="F95" s="18"/>
      <c r="G95" s="18"/>
      <c r="H95" s="18"/>
      <c r="I95" s="18"/>
      <c r="J95" s="18"/>
      <c r="K95" s="18"/>
      <c r="L95" s="18"/>
      <c r="M95" s="18"/>
      <c r="N95" s="19"/>
      <c r="O95" s="20"/>
      <c r="P95" s="21"/>
      <c r="Q95" s="22"/>
      <c r="R95" s="23"/>
    </row>
    <row r="96" spans="1:18" collapsed="1" x14ac:dyDescent="0.25">
      <c r="A96" s="34">
        <v>5</v>
      </c>
      <c r="B96" s="8" t="s">
        <v>81</v>
      </c>
      <c r="C96" s="9">
        <f>P96/$P$11</f>
        <v>0.12947448591012947</v>
      </c>
      <c r="D96" s="137"/>
      <c r="E96" s="10">
        <f>SUM(E97:E99)</f>
        <v>0</v>
      </c>
      <c r="F96" s="10">
        <f>SUM(F97:F99)</f>
        <v>0</v>
      </c>
      <c r="G96" s="10">
        <f t="shared" ref="G96:M96" si="23">SUM(G97:G99)</f>
        <v>0</v>
      </c>
      <c r="H96" s="10">
        <f t="shared" si="23"/>
        <v>0</v>
      </c>
      <c r="I96" s="10">
        <f t="shared" si="23"/>
        <v>0</v>
      </c>
      <c r="J96" s="10">
        <f t="shared" si="23"/>
        <v>2</v>
      </c>
      <c r="K96" s="10">
        <f t="shared" si="23"/>
        <v>2</v>
      </c>
      <c r="L96" s="10">
        <f t="shared" si="23"/>
        <v>0</v>
      </c>
      <c r="M96" s="10">
        <f t="shared" si="23"/>
        <v>2</v>
      </c>
      <c r="N96" s="26">
        <f>SUM(N97:N99)</f>
        <v>6</v>
      </c>
      <c r="O96" s="20"/>
      <c r="P96" s="35">
        <f>SUM(P97:P99)</f>
        <v>85</v>
      </c>
      <c r="Q96" s="14">
        <f>P96/20</f>
        <v>4.25</v>
      </c>
      <c r="R96" s="14">
        <f>P96/N96</f>
        <v>14.166666666666666</v>
      </c>
    </row>
    <row r="97" spans="1:18" hidden="1" outlineLevel="1" x14ac:dyDescent="0.25">
      <c r="B97" s="36" t="s">
        <v>82</v>
      </c>
      <c r="C97" s="17"/>
      <c r="D97" s="138"/>
      <c r="E97" s="18"/>
      <c r="F97" s="18"/>
      <c r="G97" s="18"/>
      <c r="H97" s="18"/>
      <c r="I97" s="18"/>
      <c r="J97" s="18">
        <v>0.5</v>
      </c>
      <c r="K97" s="18">
        <v>1</v>
      </c>
      <c r="L97" s="18"/>
      <c r="M97" s="18">
        <v>1</v>
      </c>
      <c r="N97" s="19">
        <f t="shared" ref="N97:N99" si="24">SUM(E97:M97)</f>
        <v>2.5</v>
      </c>
      <c r="O97" s="20">
        <v>15</v>
      </c>
      <c r="P97" s="21">
        <f t="shared" ref="P97:P99" si="25">N97*O97</f>
        <v>37.5</v>
      </c>
      <c r="Q97" s="22"/>
      <c r="R97" s="23"/>
    </row>
    <row r="98" spans="1:18" hidden="1" outlineLevel="1" x14ac:dyDescent="0.25">
      <c r="B98" s="36" t="s">
        <v>83</v>
      </c>
      <c r="C98" s="17"/>
      <c r="D98" s="138"/>
      <c r="E98" s="18"/>
      <c r="F98" s="18"/>
      <c r="G98" s="18"/>
      <c r="H98" s="18"/>
      <c r="I98" s="18"/>
      <c r="J98" s="18">
        <v>0.5</v>
      </c>
      <c r="K98" s="18">
        <v>1</v>
      </c>
      <c r="L98" s="18"/>
      <c r="M98" s="18">
        <v>1</v>
      </c>
      <c r="N98" s="19">
        <f t="shared" si="24"/>
        <v>2.5</v>
      </c>
      <c r="O98" s="20">
        <v>15</v>
      </c>
      <c r="P98" s="21">
        <f t="shared" si="25"/>
        <v>37.5</v>
      </c>
      <c r="Q98" s="22"/>
      <c r="R98" s="23"/>
    </row>
    <row r="99" spans="1:18" hidden="1" outlineLevel="1" x14ac:dyDescent="0.25">
      <c r="B99" s="36" t="s">
        <v>84</v>
      </c>
      <c r="C99" s="17"/>
      <c r="D99" s="138"/>
      <c r="E99" s="18"/>
      <c r="F99" s="18"/>
      <c r="G99" s="18"/>
      <c r="H99" s="18"/>
      <c r="I99" s="18"/>
      <c r="J99" s="18">
        <v>1</v>
      </c>
      <c r="K99" s="18"/>
      <c r="L99" s="18"/>
      <c r="M99" s="18"/>
      <c r="N99" s="19">
        <f t="shared" si="24"/>
        <v>1</v>
      </c>
      <c r="O99" s="20">
        <v>10</v>
      </c>
      <c r="P99" s="21">
        <f t="shared" si="25"/>
        <v>10</v>
      </c>
      <c r="Q99" s="22"/>
      <c r="R99" s="23"/>
    </row>
    <row r="100" spans="1:18" hidden="1" outlineLevel="1" x14ac:dyDescent="0.25">
      <c r="B100" s="36"/>
      <c r="C100" s="17"/>
      <c r="D100" s="138"/>
      <c r="E100" s="18"/>
      <c r="F100" s="18"/>
      <c r="G100" s="18"/>
      <c r="H100" s="18"/>
      <c r="I100" s="18"/>
      <c r="J100" s="18"/>
      <c r="K100" s="18"/>
      <c r="L100" s="18"/>
      <c r="M100" s="18"/>
      <c r="N100" s="19"/>
      <c r="O100" s="20"/>
      <c r="P100" s="21"/>
      <c r="Q100" s="22"/>
      <c r="R100" s="23"/>
    </row>
    <row r="101" spans="1:18" collapsed="1" x14ac:dyDescent="0.25">
      <c r="A101" s="34">
        <v>6</v>
      </c>
      <c r="B101" s="8" t="s">
        <v>85</v>
      </c>
      <c r="C101" s="9">
        <f>P101/$P$11</f>
        <v>2.1325209444021324E-2</v>
      </c>
      <c r="D101" s="137"/>
      <c r="E101" s="10">
        <f>SUM(E102:E103)</f>
        <v>2</v>
      </c>
      <c r="F101" s="10">
        <f>SUM(F102:F103)</f>
        <v>1</v>
      </c>
      <c r="G101" s="10">
        <f t="shared" ref="G101:M101" si="26">SUM(G102:G103)</f>
        <v>2</v>
      </c>
      <c r="H101" s="10">
        <f t="shared" si="26"/>
        <v>2</v>
      </c>
      <c r="I101" s="10">
        <f t="shared" si="26"/>
        <v>2</v>
      </c>
      <c r="J101" s="10">
        <f t="shared" si="26"/>
        <v>0</v>
      </c>
      <c r="K101" s="10">
        <f t="shared" si="26"/>
        <v>0</v>
      </c>
      <c r="L101" s="10">
        <f t="shared" si="26"/>
        <v>0</v>
      </c>
      <c r="M101" s="10">
        <f t="shared" si="26"/>
        <v>0</v>
      </c>
      <c r="N101" s="26">
        <f>SUM(N102:N103)</f>
        <v>9</v>
      </c>
      <c r="O101" s="20"/>
      <c r="P101" s="35">
        <f>SUM(P102:P104)</f>
        <v>14</v>
      </c>
      <c r="Q101" s="14">
        <f>P101/20</f>
        <v>0.7</v>
      </c>
      <c r="R101" s="14">
        <f>P101/N101</f>
        <v>1.5555555555555556</v>
      </c>
    </row>
    <row r="102" spans="1:18" hidden="1" outlineLevel="1" x14ac:dyDescent="0.25">
      <c r="B102" s="36" t="s">
        <v>86</v>
      </c>
      <c r="C102" s="17"/>
      <c r="D102" s="138"/>
      <c r="E102" s="18">
        <v>1</v>
      </c>
      <c r="F102" s="18">
        <v>1</v>
      </c>
      <c r="G102" s="18">
        <v>1</v>
      </c>
      <c r="H102" s="18">
        <v>1</v>
      </c>
      <c r="I102" s="18">
        <v>1</v>
      </c>
      <c r="J102" s="18"/>
      <c r="K102" s="18"/>
      <c r="L102" s="18"/>
      <c r="M102" s="18"/>
      <c r="N102" s="19">
        <f t="shared" ref="N102:N106" si="27">SUM(E102:M102)</f>
        <v>5</v>
      </c>
      <c r="O102" s="20">
        <v>2</v>
      </c>
      <c r="P102" s="21">
        <f t="shared" ref="P102:P103" si="28">N102*O102</f>
        <v>10</v>
      </c>
      <c r="Q102" s="22"/>
      <c r="R102" s="23"/>
    </row>
    <row r="103" spans="1:18" hidden="1" outlineLevel="1" x14ac:dyDescent="0.25">
      <c r="B103" s="36" t="s">
        <v>87</v>
      </c>
      <c r="C103" s="17"/>
      <c r="D103" s="138"/>
      <c r="E103" s="18">
        <v>1</v>
      </c>
      <c r="F103" s="18"/>
      <c r="G103" s="18">
        <v>1</v>
      </c>
      <c r="H103" s="18">
        <v>1</v>
      </c>
      <c r="I103" s="18">
        <v>1</v>
      </c>
      <c r="J103" s="18"/>
      <c r="K103" s="18"/>
      <c r="L103" s="18"/>
      <c r="M103" s="18"/>
      <c r="N103" s="19">
        <f t="shared" si="27"/>
        <v>4</v>
      </c>
      <c r="O103" s="20">
        <v>1</v>
      </c>
      <c r="P103" s="21">
        <f t="shared" si="28"/>
        <v>4</v>
      </c>
      <c r="Q103" s="22"/>
      <c r="R103" s="23"/>
    </row>
    <row r="104" spans="1:18" hidden="1" outlineLevel="1" x14ac:dyDescent="0.25">
      <c r="C104" s="17"/>
      <c r="D104" s="138"/>
      <c r="E104" s="18"/>
      <c r="F104" s="18"/>
      <c r="G104" s="18"/>
      <c r="H104" s="18"/>
      <c r="I104" s="18"/>
      <c r="J104" s="18"/>
      <c r="K104" s="18"/>
      <c r="L104" s="18"/>
      <c r="M104" s="18"/>
      <c r="N104" s="19"/>
      <c r="O104" s="20"/>
      <c r="P104" s="21"/>
      <c r="Q104" s="22"/>
      <c r="R104" s="23"/>
    </row>
    <row r="105" spans="1:18" collapsed="1" x14ac:dyDescent="0.25">
      <c r="A105" s="34">
        <v>7</v>
      </c>
      <c r="B105" s="8" t="s">
        <v>88</v>
      </c>
      <c r="C105" s="9">
        <f>P105/$P$11</f>
        <v>0.14927646610814926</v>
      </c>
      <c r="D105" s="137"/>
      <c r="E105" s="10">
        <f>SUM(E106)</f>
        <v>0</v>
      </c>
      <c r="F105" s="10">
        <f>SUM(F106)</f>
        <v>0</v>
      </c>
      <c r="G105" s="10">
        <f t="shared" ref="G105:M105" si="29">SUM(G106)</f>
        <v>1</v>
      </c>
      <c r="H105" s="10">
        <f t="shared" si="29"/>
        <v>1</v>
      </c>
      <c r="I105" s="10">
        <f t="shared" si="29"/>
        <v>2</v>
      </c>
      <c r="J105" s="10">
        <f t="shared" si="29"/>
        <v>0</v>
      </c>
      <c r="K105" s="10">
        <f t="shared" si="29"/>
        <v>1</v>
      </c>
      <c r="L105" s="10">
        <f t="shared" si="29"/>
        <v>2</v>
      </c>
      <c r="M105" s="10">
        <f t="shared" si="29"/>
        <v>0</v>
      </c>
      <c r="N105" s="26">
        <f>SUM(N106)</f>
        <v>7</v>
      </c>
      <c r="O105" s="20"/>
      <c r="P105" s="37">
        <f>SUM(P106)</f>
        <v>98</v>
      </c>
      <c r="Q105" s="13">
        <f>P105/20</f>
        <v>4.9000000000000004</v>
      </c>
      <c r="R105" s="14">
        <f>P105/N105</f>
        <v>14</v>
      </c>
    </row>
    <row r="106" spans="1:18" hidden="1" outlineLevel="1" x14ac:dyDescent="0.25">
      <c r="B106" s="36"/>
      <c r="C106" s="17"/>
      <c r="D106" s="138"/>
      <c r="E106" s="18"/>
      <c r="F106" s="18"/>
      <c r="G106" s="18">
        <v>1</v>
      </c>
      <c r="H106" s="18">
        <v>1</v>
      </c>
      <c r="I106" s="18">
        <v>2</v>
      </c>
      <c r="J106" s="18"/>
      <c r="K106" s="18">
        <v>1</v>
      </c>
      <c r="L106" s="18">
        <v>2</v>
      </c>
      <c r="M106" s="18"/>
      <c r="N106" s="19">
        <f t="shared" si="27"/>
        <v>7</v>
      </c>
      <c r="O106" s="20">
        <v>14</v>
      </c>
      <c r="P106" s="21">
        <f t="shared" ref="P106" si="30">N106*O106</f>
        <v>98</v>
      </c>
      <c r="Q106" s="22"/>
      <c r="R106" s="23"/>
    </row>
    <row r="107" spans="1:18" hidden="1" outlineLevel="1" x14ac:dyDescent="0.25">
      <c r="A107" s="38"/>
      <c r="B107" s="39" t="s">
        <v>89</v>
      </c>
      <c r="C107" s="40"/>
      <c r="D107" s="140"/>
      <c r="E107" s="41"/>
      <c r="F107" s="41"/>
      <c r="G107" s="41"/>
      <c r="H107" s="41"/>
      <c r="I107" s="41"/>
      <c r="J107" s="41"/>
      <c r="K107" s="41"/>
      <c r="L107" s="41"/>
      <c r="M107" s="41"/>
      <c r="N107" s="42"/>
      <c r="O107" s="20"/>
      <c r="P107" s="43">
        <f>SUM(P2,P11,P86,P91,P96,P101,P105)</f>
        <v>1207.5</v>
      </c>
      <c r="Q107" s="44"/>
      <c r="R107" s="23"/>
    </row>
    <row r="108" spans="1:18" collapsed="1" x14ac:dyDescent="0.25">
      <c r="A108" s="45">
        <v>8</v>
      </c>
      <c r="B108" s="8" t="s">
        <v>90</v>
      </c>
      <c r="C108" s="9">
        <v>0.08</v>
      </c>
      <c r="D108" s="137"/>
      <c r="E108" s="10"/>
      <c r="F108" s="10"/>
      <c r="G108" s="10"/>
      <c r="H108" s="10"/>
      <c r="I108" s="10"/>
      <c r="J108" s="10"/>
      <c r="K108" s="10"/>
      <c r="L108" s="10"/>
      <c r="M108" s="10"/>
      <c r="N108" s="46">
        <v>1</v>
      </c>
      <c r="O108" s="47"/>
      <c r="P108" s="48">
        <f>C108*P107</f>
        <v>96.600000000000009</v>
      </c>
      <c r="Q108" s="49">
        <f>P108/20</f>
        <v>4.83</v>
      </c>
      <c r="R108" s="14">
        <f>P108/N108</f>
        <v>96.600000000000009</v>
      </c>
    </row>
    <row r="109" spans="1:18" x14ac:dyDescent="0.25">
      <c r="A109" s="50"/>
      <c r="B109" s="50" t="s">
        <v>91</v>
      </c>
      <c r="C109" s="51"/>
      <c r="D109" s="52">
        <f>P108</f>
        <v>96.600000000000009</v>
      </c>
      <c r="E109" s="52">
        <f t="shared" ref="E109:M109" si="31">SUMPRODUCT(E$3:E$108,$O$3:$O$108)</f>
        <v>55</v>
      </c>
      <c r="F109" s="52">
        <f t="shared" si="31"/>
        <v>19</v>
      </c>
      <c r="G109" s="52">
        <f t="shared" si="31"/>
        <v>261</v>
      </c>
      <c r="H109" s="52">
        <f t="shared" si="31"/>
        <v>279.5</v>
      </c>
      <c r="I109" s="52">
        <f t="shared" si="31"/>
        <v>222.5</v>
      </c>
      <c r="J109" s="52">
        <f t="shared" si="31"/>
        <v>103.5</v>
      </c>
      <c r="K109" s="52">
        <f t="shared" si="31"/>
        <v>110</v>
      </c>
      <c r="L109" s="52">
        <f t="shared" si="31"/>
        <v>127</v>
      </c>
      <c r="M109" s="53">
        <f t="shared" si="31"/>
        <v>30</v>
      </c>
      <c r="N109" s="54">
        <f>AVERAGE(N2,N86,N91,N96,N101,N105,N108)</f>
        <v>10.5</v>
      </c>
      <c r="O109" s="55"/>
      <c r="P109" s="56">
        <f>SUM(P107,P108)</f>
        <v>1304.0999999999999</v>
      </c>
      <c r="Q109" s="56">
        <f>P109/20</f>
        <v>65.204999999999998</v>
      </c>
      <c r="R109" s="56">
        <f>SUM(R2,R11,R86,R91,R96,R101,R105,R108)</f>
        <v>198.75200322553266</v>
      </c>
    </row>
    <row r="110" spans="1:18" x14ac:dyDescent="0.25">
      <c r="P110" s="57"/>
      <c r="Q110" s="56">
        <f>Q109/N109</f>
        <v>6.21</v>
      </c>
      <c r="R110" s="58">
        <f>R109/20</f>
        <v>9.9376001612766327</v>
      </c>
    </row>
    <row r="111" spans="1:18" x14ac:dyDescent="0.25">
      <c r="N111" s="57"/>
      <c r="P111" s="5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2"/>
  <sheetViews>
    <sheetView topLeftCell="A16" workbookViewId="0">
      <selection activeCell="W21" sqref="W21"/>
    </sheetView>
  </sheetViews>
  <sheetFormatPr defaultRowHeight="15" x14ac:dyDescent="0.25"/>
  <cols>
    <col min="1" max="1" width="4.28515625" customWidth="1"/>
    <col min="2" max="2" width="6.42578125" bestFit="1" customWidth="1"/>
    <col min="3" max="3" width="24.7109375" bestFit="1" customWidth="1"/>
    <col min="4" max="4" width="6.28515625" bestFit="1" customWidth="1"/>
    <col min="5" max="5" width="7.42578125" customWidth="1"/>
    <col min="6" max="6" width="9.7109375" customWidth="1"/>
    <col min="7" max="7" width="8.42578125" bestFit="1" customWidth="1"/>
    <col min="11" max="11" width="13.140625" bestFit="1" customWidth="1"/>
    <col min="12" max="12" width="10.140625" customWidth="1"/>
    <col min="13" max="13" width="11.28515625" customWidth="1"/>
    <col min="14" max="18" width="3.5703125" customWidth="1"/>
    <col min="19" max="21" width="4.5703125" customWidth="1"/>
    <col min="22" max="22" width="11.28515625" bestFit="1" customWidth="1"/>
  </cols>
  <sheetData>
    <row r="1" spans="2:13" ht="30" x14ac:dyDescent="0.25">
      <c r="B1" s="59" t="s">
        <v>92</v>
      </c>
      <c r="C1" s="59" t="s">
        <v>93</v>
      </c>
      <c r="D1" s="59" t="s">
        <v>94</v>
      </c>
      <c r="E1" s="60" t="s">
        <v>95</v>
      </c>
      <c r="F1" s="60" t="s">
        <v>96</v>
      </c>
      <c r="G1" s="59" t="s">
        <v>97</v>
      </c>
      <c r="H1" s="61" t="s">
        <v>98</v>
      </c>
      <c r="I1" s="61" t="s">
        <v>99</v>
      </c>
      <c r="K1" s="77" t="s">
        <v>100</v>
      </c>
      <c r="L1" s="160" t="s">
        <v>207</v>
      </c>
      <c r="M1" s="62" t="s">
        <v>208</v>
      </c>
    </row>
    <row r="2" spans="2:13" x14ac:dyDescent="0.25">
      <c r="B2" s="63" t="s">
        <v>101</v>
      </c>
      <c r="C2" s="64" t="str">
        <f>Timeline!C14</f>
        <v>Configuration Manager (CM)</v>
      </c>
      <c r="D2" s="65">
        <f>Timeline!D14</f>
        <v>0.2</v>
      </c>
      <c r="E2" s="66">
        <f>'Effort Estimation'!E109</f>
        <v>55</v>
      </c>
      <c r="F2" s="66">
        <f>E2/20</f>
        <v>2.75</v>
      </c>
      <c r="G2" s="67">
        <v>0.15</v>
      </c>
      <c r="H2" s="68">
        <f>F2-I2</f>
        <v>2.3374999999999999</v>
      </c>
      <c r="I2" s="68">
        <f>F2*G2</f>
        <v>0.41249999999999998</v>
      </c>
      <c r="K2" s="69" t="s">
        <v>102</v>
      </c>
      <c r="L2" s="161">
        <v>17.227499999999999</v>
      </c>
      <c r="M2" s="161">
        <v>1.7475000000000001</v>
      </c>
    </row>
    <row r="3" spans="2:13" x14ac:dyDescent="0.25">
      <c r="B3" s="70" t="s">
        <v>103</v>
      </c>
      <c r="C3" s="64" t="str">
        <f>Timeline!C15</f>
        <v>Architect (AR)</v>
      </c>
      <c r="D3" s="65">
        <f>Timeline!D15</f>
        <v>0.25</v>
      </c>
      <c r="E3" s="66">
        <f>'Effort Estimation'!F109</f>
        <v>19</v>
      </c>
      <c r="F3" s="66">
        <f t="shared" ref="F3:F11" si="0">E3/20</f>
        <v>0.95</v>
      </c>
      <c r="G3" s="67">
        <v>0.1</v>
      </c>
      <c r="H3" s="68">
        <f t="shared" ref="H3:H11" si="1">F3-I3</f>
        <v>0.85499999999999998</v>
      </c>
      <c r="I3" s="68">
        <f t="shared" ref="I3:I11" si="2">F3*G3</f>
        <v>9.5000000000000001E-2</v>
      </c>
      <c r="K3" s="69" t="s">
        <v>104</v>
      </c>
      <c r="L3" s="161">
        <v>16.13</v>
      </c>
      <c r="M3" s="161">
        <v>3.3449999999999998</v>
      </c>
    </row>
    <row r="4" spans="2:13" x14ac:dyDescent="0.25">
      <c r="B4" s="70" t="s">
        <v>101</v>
      </c>
      <c r="C4" s="64" t="str">
        <f>Timeline!C16</f>
        <v>Tech Lead (TL)</v>
      </c>
      <c r="D4" s="65">
        <f>Timeline!D16</f>
        <v>1</v>
      </c>
      <c r="E4" s="66">
        <f>'Effort Estimation'!G109</f>
        <v>261</v>
      </c>
      <c r="F4" s="66">
        <f t="shared" si="0"/>
        <v>13.05</v>
      </c>
      <c r="G4" s="67">
        <v>0.2</v>
      </c>
      <c r="H4" s="68">
        <f t="shared" si="1"/>
        <v>10.440000000000001</v>
      </c>
      <c r="I4" s="68">
        <f t="shared" si="2"/>
        <v>2.6100000000000003</v>
      </c>
      <c r="K4" s="69" t="s">
        <v>101</v>
      </c>
      <c r="L4" s="161">
        <v>17.176250000000003</v>
      </c>
      <c r="M4" s="161">
        <v>3.7987500000000005</v>
      </c>
    </row>
    <row r="5" spans="2:13" x14ac:dyDescent="0.25">
      <c r="B5" s="70" t="s">
        <v>104</v>
      </c>
      <c r="C5" s="64" t="str">
        <f>Timeline!C17</f>
        <v>Sr. Developer (SD)</v>
      </c>
      <c r="D5" s="65">
        <f>Timeline!D17</f>
        <v>1</v>
      </c>
      <c r="E5" s="66">
        <f>'Effort Estimation'!H109</f>
        <v>279.5</v>
      </c>
      <c r="F5" s="66">
        <f t="shared" si="0"/>
        <v>13.975</v>
      </c>
      <c r="G5" s="67">
        <v>0.2</v>
      </c>
      <c r="H5" s="68">
        <f t="shared" si="1"/>
        <v>11.18</v>
      </c>
      <c r="I5" s="68">
        <f t="shared" si="2"/>
        <v>2.7949999999999999</v>
      </c>
      <c r="K5" s="69" t="s">
        <v>103</v>
      </c>
      <c r="L5" s="161">
        <v>0.85499999999999998</v>
      </c>
      <c r="M5" s="161">
        <v>9.5000000000000001E-2</v>
      </c>
    </row>
    <row r="6" spans="2:13" x14ac:dyDescent="0.25">
      <c r="B6" s="70" t="s">
        <v>102</v>
      </c>
      <c r="C6" s="64" t="str">
        <f>Timeline!C18</f>
        <v>Jr. Developer (JD)</v>
      </c>
      <c r="D6" s="65">
        <f>Timeline!D18</f>
        <v>3</v>
      </c>
      <c r="E6" s="66">
        <f>'Effort Estimation'!I109</f>
        <v>222.5</v>
      </c>
      <c r="F6" s="66">
        <f t="shared" si="0"/>
        <v>11.125</v>
      </c>
      <c r="G6" s="67">
        <v>0.1</v>
      </c>
      <c r="H6" s="68">
        <f t="shared" si="1"/>
        <v>10.012499999999999</v>
      </c>
      <c r="I6" s="68">
        <f t="shared" si="2"/>
        <v>1.1125</v>
      </c>
      <c r="K6" s="69" t="s">
        <v>105</v>
      </c>
      <c r="L6" s="161">
        <v>3.8639999999999999</v>
      </c>
      <c r="M6" s="161">
        <v>0.96600000000000008</v>
      </c>
    </row>
    <row r="7" spans="2:13" x14ac:dyDescent="0.25">
      <c r="B7" s="70" t="s">
        <v>101</v>
      </c>
      <c r="C7" s="64" t="str">
        <f>Timeline!C19</f>
        <v>Test Manager/Lead</v>
      </c>
      <c r="D7" s="65">
        <f>Timeline!D19</f>
        <v>0.5</v>
      </c>
      <c r="E7" s="66">
        <f>'Effort Estimation'!J109</f>
        <v>103.5</v>
      </c>
      <c r="F7" s="66">
        <f t="shared" si="0"/>
        <v>5.1749999999999998</v>
      </c>
      <c r="G7" s="67">
        <v>0.15</v>
      </c>
      <c r="H7" s="68">
        <f t="shared" si="1"/>
        <v>4.3987499999999997</v>
      </c>
      <c r="I7" s="68">
        <f t="shared" si="2"/>
        <v>0.77625</v>
      </c>
      <c r="K7" s="69" t="s">
        <v>106</v>
      </c>
      <c r="L7" s="161">
        <v>55.252749999999999</v>
      </c>
      <c r="M7" s="161">
        <v>9.9522499999999994</v>
      </c>
    </row>
    <row r="8" spans="2:13" x14ac:dyDescent="0.25">
      <c r="B8" s="70" t="s">
        <v>104</v>
      </c>
      <c r="C8" s="64" t="str">
        <f>Timeline!C20</f>
        <v>Sr. Tester (ST)</v>
      </c>
      <c r="D8" s="65">
        <f>Timeline!D20</f>
        <v>1</v>
      </c>
      <c r="E8" s="66">
        <f>'Effort Estimation'!K109</f>
        <v>110</v>
      </c>
      <c r="F8" s="66">
        <f t="shared" si="0"/>
        <v>5.5</v>
      </c>
      <c r="G8" s="67">
        <v>0.1</v>
      </c>
      <c r="H8" s="68">
        <f t="shared" si="1"/>
        <v>4.95</v>
      </c>
      <c r="I8" s="68">
        <f t="shared" si="2"/>
        <v>0.55000000000000004</v>
      </c>
    </row>
    <row r="9" spans="2:13" x14ac:dyDescent="0.25">
      <c r="B9" s="70" t="s">
        <v>102</v>
      </c>
      <c r="C9" s="64" t="str">
        <f>Timeline!C21</f>
        <v>Jr. Tester (JT)</v>
      </c>
      <c r="D9" s="65">
        <f>Timeline!D21</f>
        <v>3</v>
      </c>
      <c r="E9" s="66">
        <f>'Effort Estimation'!L109</f>
        <v>127</v>
      </c>
      <c r="F9" s="66">
        <f t="shared" si="0"/>
        <v>6.35</v>
      </c>
      <c r="G9" s="67">
        <v>0.1</v>
      </c>
      <c r="H9" s="68">
        <f t="shared" si="1"/>
        <v>5.7149999999999999</v>
      </c>
      <c r="I9" s="68">
        <f t="shared" si="2"/>
        <v>0.63500000000000001</v>
      </c>
    </row>
    <row r="10" spans="2:13" x14ac:dyDescent="0.25">
      <c r="B10" s="70" t="s">
        <v>102</v>
      </c>
      <c r="C10" s="64" t="str">
        <f>Timeline!C22</f>
        <v>Technical Writer (TW)</v>
      </c>
      <c r="D10" s="65">
        <f>Timeline!D22</f>
        <v>0.25</v>
      </c>
      <c r="E10" s="66">
        <f>'Effort Estimation'!M109</f>
        <v>30</v>
      </c>
      <c r="F10" s="66">
        <f t="shared" si="0"/>
        <v>1.5</v>
      </c>
      <c r="G10" s="67">
        <v>0</v>
      </c>
      <c r="H10" s="68">
        <f t="shared" si="1"/>
        <v>1.5</v>
      </c>
      <c r="I10" s="68">
        <f t="shared" si="2"/>
        <v>0</v>
      </c>
    </row>
    <row r="11" spans="2:13" x14ac:dyDescent="0.25">
      <c r="B11" s="70" t="s">
        <v>105</v>
      </c>
      <c r="C11" s="64" t="str">
        <f>Timeline!C23</f>
        <v>Project Manager</v>
      </c>
      <c r="D11" s="65">
        <f>Timeline!D23</f>
        <v>1</v>
      </c>
      <c r="E11" s="66">
        <f>'Effort Estimation'!D109</f>
        <v>96.600000000000009</v>
      </c>
      <c r="F11" s="66">
        <f t="shared" si="0"/>
        <v>4.83</v>
      </c>
      <c r="G11" s="67">
        <v>0.2</v>
      </c>
      <c r="H11" s="68">
        <f t="shared" si="1"/>
        <v>3.8639999999999999</v>
      </c>
      <c r="I11" s="68">
        <f t="shared" si="2"/>
        <v>0.96600000000000008</v>
      </c>
    </row>
    <row r="12" spans="2:13" x14ac:dyDescent="0.25">
      <c r="B12" s="181" t="s">
        <v>106</v>
      </c>
      <c r="C12" s="181"/>
      <c r="D12" s="72">
        <f>SUM(D2:D11)</f>
        <v>11.2</v>
      </c>
      <c r="E12" s="73">
        <f>SUM(E2:E11)</f>
        <v>1304.0999999999999</v>
      </c>
      <c r="F12" s="74">
        <f>SUM(F2:F11)</f>
        <v>65.204999999999998</v>
      </c>
      <c r="G12" s="75">
        <f>I12/F12</f>
        <v>0.15263016639828234</v>
      </c>
      <c r="H12" s="76">
        <f>SUM(H2:H11)</f>
        <v>55.252749999999999</v>
      </c>
      <c r="I12" s="76">
        <f>SUM(I2:I11)</f>
        <v>9.9522499999999994</v>
      </c>
    </row>
  </sheetData>
  <mergeCells count="1">
    <mergeCell ref="B12:C12"/>
  </mergeCells>
  <pageMargins left="0.7" right="0.7" top="0.75" bottom="0.75" header="0.3" footer="0.3"/>
  <ignoredErrors>
    <ignoredError sqref="G12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4"/>
  <sheetViews>
    <sheetView tabSelected="1" topLeftCell="C1" workbookViewId="0">
      <selection activeCell="AE11" sqref="AE11"/>
    </sheetView>
  </sheetViews>
  <sheetFormatPr defaultRowHeight="15" x14ac:dyDescent="0.25"/>
  <cols>
    <col min="1" max="2" width="4.5703125" customWidth="1"/>
    <col min="3" max="3" width="30.85546875" customWidth="1"/>
    <col min="4" max="5" width="5.42578125" customWidth="1"/>
    <col min="6" max="6" width="6" bestFit="1" customWidth="1"/>
    <col min="7" max="44" width="3.7109375" customWidth="1"/>
  </cols>
  <sheetData>
    <row r="1" spans="1:44" ht="27.75" thickBot="1" x14ac:dyDescent="0.3">
      <c r="A1" s="78"/>
      <c r="B1" s="78"/>
      <c r="C1" s="2" t="s">
        <v>107</v>
      </c>
      <c r="D1" s="147"/>
      <c r="E1" s="148"/>
      <c r="F1" s="79" t="s">
        <v>108</v>
      </c>
      <c r="G1" s="80" t="s">
        <v>109</v>
      </c>
      <c r="H1" s="81" t="s">
        <v>110</v>
      </c>
      <c r="I1" s="81" t="s">
        <v>111</v>
      </c>
      <c r="J1" s="81" t="s">
        <v>112</v>
      </c>
      <c r="K1" s="81" t="s">
        <v>113</v>
      </c>
      <c r="L1" s="81" t="s">
        <v>114</v>
      </c>
      <c r="M1" s="81" t="s">
        <v>115</v>
      </c>
      <c r="N1" s="81" t="s">
        <v>116</v>
      </c>
      <c r="O1" s="81" t="s">
        <v>117</v>
      </c>
      <c r="P1" s="81" t="s">
        <v>118</v>
      </c>
      <c r="Q1" s="81" t="s">
        <v>119</v>
      </c>
      <c r="R1" s="81" t="s">
        <v>120</v>
      </c>
      <c r="S1" s="81" t="s">
        <v>121</v>
      </c>
      <c r="T1" s="81" t="s">
        <v>122</v>
      </c>
      <c r="U1" s="81" t="s">
        <v>123</v>
      </c>
      <c r="V1" s="81" t="s">
        <v>124</v>
      </c>
      <c r="W1" s="81" t="s">
        <v>125</v>
      </c>
      <c r="X1" s="81" t="s">
        <v>126</v>
      </c>
      <c r="Y1" s="81" t="s">
        <v>127</v>
      </c>
      <c r="Z1" s="81" t="s">
        <v>128</v>
      </c>
      <c r="AA1" s="81" t="s">
        <v>129</v>
      </c>
      <c r="AB1" s="81" t="s">
        <v>130</v>
      </c>
      <c r="AC1" s="81" t="s">
        <v>131</v>
      </c>
      <c r="AD1" s="81" t="s">
        <v>132</v>
      </c>
      <c r="AE1" s="81" t="s">
        <v>133</v>
      </c>
      <c r="AF1" s="81" t="s">
        <v>134</v>
      </c>
      <c r="AG1" s="81" t="s">
        <v>135</v>
      </c>
      <c r="AH1" s="81" t="s">
        <v>136</v>
      </c>
      <c r="AI1" s="81" t="s">
        <v>137</v>
      </c>
      <c r="AJ1" s="81" t="s">
        <v>138</v>
      </c>
      <c r="AK1" s="81" t="s">
        <v>139</v>
      </c>
      <c r="AL1" s="81" t="s">
        <v>140</v>
      </c>
      <c r="AM1" s="81" t="s">
        <v>141</v>
      </c>
      <c r="AN1" s="81" t="s">
        <v>142</v>
      </c>
      <c r="AO1" s="81" t="s">
        <v>143</v>
      </c>
      <c r="AP1" s="81" t="s">
        <v>144</v>
      </c>
      <c r="AQ1" s="81" t="s">
        <v>145</v>
      </c>
      <c r="AR1" s="82"/>
    </row>
    <row r="2" spans="1:44" ht="15.75" thickBot="1" x14ac:dyDescent="0.3">
      <c r="A2" s="78"/>
      <c r="B2" s="78"/>
      <c r="C2" s="83"/>
      <c r="D2" s="158"/>
      <c r="E2" s="159"/>
      <c r="F2" s="84" t="s">
        <v>146</v>
      </c>
      <c r="G2" s="124"/>
      <c r="H2" s="182" t="s">
        <v>147</v>
      </c>
      <c r="I2" s="183"/>
      <c r="J2" s="183"/>
      <c r="K2" s="184"/>
      <c r="L2" s="186" t="s">
        <v>148</v>
      </c>
      <c r="M2" s="186"/>
      <c r="N2" s="186"/>
      <c r="O2" s="187"/>
      <c r="P2" s="182" t="s">
        <v>149</v>
      </c>
      <c r="Q2" s="183"/>
      <c r="R2" s="183"/>
      <c r="S2" s="184"/>
      <c r="T2" s="185" t="s">
        <v>150</v>
      </c>
      <c r="U2" s="186"/>
      <c r="V2" s="186"/>
      <c r="W2" s="187"/>
      <c r="X2" s="182" t="s">
        <v>151</v>
      </c>
      <c r="Y2" s="183"/>
      <c r="Z2" s="183"/>
      <c r="AA2" s="184"/>
      <c r="AB2" s="185" t="s">
        <v>152</v>
      </c>
      <c r="AC2" s="186"/>
      <c r="AD2" s="186"/>
      <c r="AE2" s="187"/>
      <c r="AF2" s="182" t="s">
        <v>153</v>
      </c>
      <c r="AG2" s="183"/>
      <c r="AH2" s="183"/>
      <c r="AI2" s="184"/>
      <c r="AJ2" s="185" t="s">
        <v>154</v>
      </c>
      <c r="AK2" s="186"/>
      <c r="AL2" s="186"/>
      <c r="AM2" s="187"/>
      <c r="AN2" s="182" t="s">
        <v>155</v>
      </c>
      <c r="AO2" s="183"/>
      <c r="AP2" s="183"/>
      <c r="AQ2" s="184"/>
    </row>
    <row r="3" spans="1:44" x14ac:dyDescent="0.25">
      <c r="A3" s="85">
        <v>1</v>
      </c>
      <c r="B3" s="86"/>
      <c r="C3" s="142" t="s">
        <v>17</v>
      </c>
      <c r="D3" s="149"/>
      <c r="E3" s="150"/>
      <c r="F3" s="155">
        <f>'Effort Estimation'!P2</f>
        <v>57</v>
      </c>
      <c r="G3" s="145"/>
      <c r="H3" s="125"/>
      <c r="I3" s="125"/>
      <c r="J3" s="125"/>
      <c r="K3" s="126"/>
      <c r="L3" s="127"/>
      <c r="M3" s="127"/>
      <c r="N3" s="127"/>
      <c r="O3" s="127"/>
      <c r="P3" s="126"/>
      <c r="Q3" s="126"/>
      <c r="R3" s="126"/>
      <c r="S3" s="126"/>
      <c r="T3" s="127"/>
      <c r="U3" s="127"/>
      <c r="V3" s="127"/>
      <c r="W3" s="127"/>
      <c r="X3" s="126"/>
      <c r="Y3" s="126"/>
      <c r="Z3" s="126"/>
      <c r="AA3" s="126"/>
      <c r="AB3" s="127"/>
      <c r="AC3" s="127"/>
      <c r="AD3" s="127"/>
      <c r="AE3" s="127"/>
      <c r="AF3" s="126"/>
      <c r="AG3" s="126"/>
      <c r="AH3" s="126"/>
      <c r="AI3" s="126"/>
      <c r="AJ3" s="128"/>
      <c r="AK3" s="128"/>
      <c r="AL3" s="128"/>
      <c r="AM3" s="128"/>
      <c r="AN3" s="126"/>
      <c r="AO3" s="126"/>
      <c r="AP3" s="126"/>
      <c r="AQ3" s="129"/>
    </row>
    <row r="4" spans="1:44" x14ac:dyDescent="0.25">
      <c r="A4" s="87">
        <v>2</v>
      </c>
      <c r="B4" s="88"/>
      <c r="C4" s="143" t="s">
        <v>25</v>
      </c>
      <c r="D4" s="151"/>
      <c r="E4" s="152"/>
      <c r="F4" s="156">
        <f>'Effort Estimation'!P11</f>
        <v>656.5</v>
      </c>
      <c r="G4" s="108"/>
      <c r="H4" s="110"/>
      <c r="I4" s="110"/>
      <c r="J4" s="110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5"/>
      <c r="V4" s="105"/>
      <c r="W4" s="105"/>
      <c r="X4" s="109"/>
      <c r="Y4" s="109"/>
      <c r="Z4" s="109"/>
      <c r="AA4" s="109"/>
      <c r="AB4" s="105"/>
      <c r="AC4" s="105"/>
      <c r="AD4" s="105"/>
      <c r="AE4" s="105"/>
      <c r="AF4" s="109"/>
      <c r="AG4" s="109"/>
      <c r="AH4" s="109"/>
      <c r="AI4" s="109"/>
      <c r="AJ4" s="106"/>
      <c r="AK4" s="106"/>
      <c r="AL4" s="106"/>
      <c r="AM4" s="106"/>
      <c r="AN4" s="109"/>
      <c r="AO4" s="110"/>
      <c r="AP4" s="110"/>
      <c r="AQ4" s="130"/>
    </row>
    <row r="5" spans="1:44" x14ac:dyDescent="0.25">
      <c r="A5" s="87">
        <v>3</v>
      </c>
      <c r="B5" s="88"/>
      <c r="C5" s="143" t="s">
        <v>74</v>
      </c>
      <c r="D5" s="151"/>
      <c r="E5" s="152"/>
      <c r="F5" s="156">
        <f>'Effort Estimation'!P86</f>
        <v>155</v>
      </c>
      <c r="G5" s="108"/>
      <c r="H5" s="109"/>
      <c r="I5" s="109"/>
      <c r="J5" s="109"/>
      <c r="K5" s="109"/>
      <c r="L5" s="105"/>
      <c r="M5" s="105"/>
      <c r="N5" s="105"/>
      <c r="O5" s="105"/>
      <c r="P5" s="109"/>
      <c r="Q5" s="109"/>
      <c r="R5" s="109"/>
      <c r="S5" s="109"/>
      <c r="T5" s="104"/>
      <c r="U5" s="104"/>
      <c r="V5" s="104"/>
      <c r="W5" s="105"/>
      <c r="X5" s="109"/>
      <c r="Y5" s="109"/>
      <c r="Z5" s="109"/>
      <c r="AA5" s="109"/>
      <c r="AB5" s="105"/>
      <c r="AC5" s="105"/>
      <c r="AD5" s="105"/>
      <c r="AE5" s="105"/>
      <c r="AF5" s="109"/>
      <c r="AG5" s="109"/>
      <c r="AH5" s="109"/>
      <c r="AI5" s="109"/>
      <c r="AJ5" s="106"/>
      <c r="AK5" s="106"/>
      <c r="AL5" s="106"/>
      <c r="AM5" s="106"/>
      <c r="AN5" s="109"/>
      <c r="AO5" s="110"/>
      <c r="AP5" s="110"/>
      <c r="AQ5" s="130"/>
    </row>
    <row r="6" spans="1:44" x14ac:dyDescent="0.25">
      <c r="A6" s="87">
        <v>4</v>
      </c>
      <c r="B6" s="88"/>
      <c r="C6" s="143" t="s">
        <v>77</v>
      </c>
      <c r="D6" s="151"/>
      <c r="E6" s="152"/>
      <c r="F6" s="156">
        <f>'Effort Estimation'!P91</f>
        <v>142</v>
      </c>
      <c r="G6" s="108"/>
      <c r="H6" s="109"/>
      <c r="I6" s="109"/>
      <c r="J6" s="109"/>
      <c r="K6" s="109"/>
      <c r="L6" s="105"/>
      <c r="M6" s="105"/>
      <c r="N6" s="105"/>
      <c r="O6" s="105"/>
      <c r="P6" s="109"/>
      <c r="Q6" s="109"/>
      <c r="R6" s="109"/>
      <c r="S6" s="109"/>
      <c r="T6" s="105"/>
      <c r="U6" s="105"/>
      <c r="V6" s="105"/>
      <c r="W6" s="104"/>
      <c r="X6" s="104"/>
      <c r="Y6" s="109"/>
      <c r="Z6" s="109"/>
      <c r="AA6" s="109"/>
      <c r="AB6" s="105"/>
      <c r="AC6" s="105"/>
      <c r="AD6" s="105"/>
      <c r="AE6" s="105"/>
      <c r="AF6" s="109"/>
      <c r="AG6" s="109"/>
      <c r="AH6" s="109"/>
      <c r="AI6" s="109"/>
      <c r="AJ6" s="106"/>
      <c r="AK6" s="106"/>
      <c r="AL6" s="106"/>
      <c r="AM6" s="106"/>
      <c r="AN6" s="109"/>
      <c r="AO6" s="110"/>
      <c r="AP6" s="110"/>
      <c r="AQ6" s="130"/>
    </row>
    <row r="7" spans="1:44" x14ac:dyDescent="0.25">
      <c r="A7" s="87">
        <v>5</v>
      </c>
      <c r="B7" s="88"/>
      <c r="C7" s="143" t="s">
        <v>81</v>
      </c>
      <c r="D7" s="151"/>
      <c r="E7" s="152"/>
      <c r="F7" s="156">
        <f>'Effort Estimation'!P96</f>
        <v>85</v>
      </c>
      <c r="G7" s="108"/>
      <c r="H7" s="109"/>
      <c r="I7" s="109"/>
      <c r="J7" s="109"/>
      <c r="K7" s="109"/>
      <c r="L7" s="105"/>
      <c r="M7" s="105"/>
      <c r="N7" s="105"/>
      <c r="O7" s="105"/>
      <c r="P7" s="109"/>
      <c r="Q7" s="109"/>
      <c r="R7" s="109"/>
      <c r="S7" s="109"/>
      <c r="T7" s="104"/>
      <c r="U7" s="104"/>
      <c r="V7" s="105"/>
      <c r="W7" s="105"/>
      <c r="X7" s="109"/>
      <c r="Y7" s="109"/>
      <c r="Z7" s="109"/>
      <c r="AA7" s="109"/>
      <c r="AB7" s="105"/>
      <c r="AC7" s="105"/>
      <c r="AD7" s="105"/>
      <c r="AE7" s="105"/>
      <c r="AF7" s="109"/>
      <c r="AG7" s="109"/>
      <c r="AH7" s="109"/>
      <c r="AI7" s="109"/>
      <c r="AJ7" s="106"/>
      <c r="AK7" s="106"/>
      <c r="AL7" s="106"/>
      <c r="AM7" s="106"/>
      <c r="AN7" s="109"/>
      <c r="AO7" s="110"/>
      <c r="AP7" s="110"/>
      <c r="AQ7" s="130"/>
    </row>
    <row r="8" spans="1:44" x14ac:dyDescent="0.25">
      <c r="A8" s="87">
        <v>6</v>
      </c>
      <c r="B8" s="88"/>
      <c r="C8" s="143" t="s">
        <v>85</v>
      </c>
      <c r="D8" s="151"/>
      <c r="E8" s="152"/>
      <c r="F8" s="156">
        <f>'Effort Estimation'!P101</f>
        <v>14</v>
      </c>
      <c r="G8" s="108"/>
      <c r="H8" s="109"/>
      <c r="I8" s="109"/>
      <c r="J8" s="109"/>
      <c r="K8" s="109"/>
      <c r="L8" s="105"/>
      <c r="M8" s="105"/>
      <c r="N8" s="105"/>
      <c r="O8" s="105"/>
      <c r="P8" s="109"/>
      <c r="Q8" s="109"/>
      <c r="R8" s="109"/>
      <c r="S8" s="109"/>
      <c r="T8" s="105"/>
      <c r="U8" s="105"/>
      <c r="V8" s="105"/>
      <c r="W8" s="105"/>
      <c r="X8" s="109"/>
      <c r="Y8" s="104"/>
      <c r="Z8" s="109"/>
      <c r="AA8" s="109"/>
      <c r="AB8" s="105"/>
      <c r="AC8" s="107"/>
      <c r="AD8" s="105"/>
      <c r="AE8" s="105"/>
      <c r="AF8" s="109"/>
      <c r="AG8" s="109"/>
      <c r="AH8" s="109"/>
      <c r="AI8" s="109"/>
      <c r="AJ8" s="106"/>
      <c r="AK8" s="106"/>
      <c r="AL8" s="106"/>
      <c r="AM8" s="106"/>
      <c r="AN8" s="109"/>
      <c r="AO8" s="110"/>
      <c r="AP8" s="110"/>
      <c r="AQ8" s="130"/>
    </row>
    <row r="9" spans="1:44" ht="15.75" thickBot="1" x14ac:dyDescent="0.3">
      <c r="A9" s="111">
        <v>7</v>
      </c>
      <c r="B9" s="112"/>
      <c r="C9" s="144" t="s">
        <v>88</v>
      </c>
      <c r="D9" s="153"/>
      <c r="E9" s="154"/>
      <c r="F9" s="157">
        <f>'Effort Estimation'!P105</f>
        <v>98</v>
      </c>
      <c r="G9" s="146"/>
      <c r="H9" s="131"/>
      <c r="I9" s="131"/>
      <c r="J9" s="131"/>
      <c r="K9" s="131"/>
      <c r="L9" s="132"/>
      <c r="M9" s="132"/>
      <c r="N9" s="132"/>
      <c r="O9" s="132"/>
      <c r="P9" s="131"/>
      <c r="Q9" s="131"/>
      <c r="R9" s="131"/>
      <c r="S9" s="131"/>
      <c r="T9" s="132"/>
      <c r="U9" s="132"/>
      <c r="V9" s="132"/>
      <c r="W9" s="132"/>
      <c r="X9" s="131"/>
      <c r="Y9" s="131"/>
      <c r="Z9" s="133"/>
      <c r="AA9" s="133"/>
      <c r="AB9" s="132"/>
      <c r="AC9" s="132"/>
      <c r="AD9" s="132"/>
      <c r="AE9" s="132"/>
      <c r="AF9" s="131"/>
      <c r="AG9" s="131"/>
      <c r="AH9" s="131"/>
      <c r="AI9" s="131"/>
      <c r="AJ9" s="134"/>
      <c r="AK9" s="134"/>
      <c r="AL9" s="134"/>
      <c r="AM9" s="134"/>
      <c r="AN9" s="131"/>
      <c r="AO9" s="135"/>
      <c r="AP9" s="135"/>
      <c r="AQ9" s="136"/>
    </row>
    <row r="10" spans="1:44" ht="15.75" thickBot="1" x14ac:dyDescent="0.3">
      <c r="A10" s="113">
        <v>8</v>
      </c>
      <c r="B10" s="114"/>
      <c r="C10" s="115" t="s">
        <v>90</v>
      </c>
      <c r="D10" s="89"/>
      <c r="E10" s="89"/>
      <c r="F10" s="116">
        <f>'Effort Estimation'!P108</f>
        <v>96.600000000000009</v>
      </c>
      <c r="G10" s="117"/>
      <c r="H10" s="118"/>
      <c r="I10" s="119"/>
      <c r="J10" s="119"/>
      <c r="K10" s="120"/>
      <c r="L10" s="121"/>
      <c r="M10" s="119"/>
      <c r="N10" s="119"/>
      <c r="O10" s="120"/>
      <c r="P10" s="118"/>
      <c r="Q10" s="119"/>
      <c r="R10" s="119"/>
      <c r="S10" s="120"/>
      <c r="T10" s="118"/>
      <c r="U10" s="119"/>
      <c r="V10" s="119"/>
      <c r="W10" s="120"/>
      <c r="X10" s="118"/>
      <c r="Y10" s="119"/>
      <c r="Z10" s="119"/>
      <c r="AA10" s="120"/>
      <c r="AB10" s="121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22"/>
      <c r="AP10" s="122"/>
      <c r="AQ10" s="123"/>
    </row>
    <row r="11" spans="1:44" x14ac:dyDescent="0.25">
      <c r="A11" s="90"/>
      <c r="B11" s="91"/>
      <c r="C11" s="92"/>
      <c r="D11" s="92"/>
      <c r="E11" s="92"/>
      <c r="F11" s="93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5"/>
      <c r="AP11" s="95"/>
      <c r="AQ11" s="95"/>
    </row>
    <row r="12" spans="1:44" ht="15.75" thickBot="1" x14ac:dyDescent="0.3">
      <c r="A12" s="90"/>
      <c r="B12" s="91"/>
      <c r="C12" s="92"/>
      <c r="D12" s="92"/>
      <c r="E12" s="92"/>
      <c r="F12" s="93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5"/>
      <c r="AP12" s="95"/>
      <c r="AQ12" s="95"/>
    </row>
    <row r="13" spans="1:44" ht="15.75" thickBot="1" x14ac:dyDescent="0.3">
      <c r="A13" s="90"/>
      <c r="B13" s="172"/>
      <c r="C13" s="177" t="s">
        <v>93</v>
      </c>
      <c r="D13" s="178" t="s">
        <v>12</v>
      </c>
      <c r="E13" s="178" t="s">
        <v>146</v>
      </c>
      <c r="F13" s="178" t="s">
        <v>206</v>
      </c>
      <c r="G13" s="179" t="s">
        <v>170</v>
      </c>
      <c r="H13" s="179" t="s">
        <v>169</v>
      </c>
      <c r="I13" s="179" t="s">
        <v>171</v>
      </c>
      <c r="J13" s="179" t="s">
        <v>172</v>
      </c>
      <c r="K13" s="179" t="s">
        <v>173</v>
      </c>
      <c r="L13" s="179" t="s">
        <v>174</v>
      </c>
      <c r="M13" s="179" t="s">
        <v>175</v>
      </c>
      <c r="N13" s="179" t="s">
        <v>176</v>
      </c>
      <c r="O13" s="179" t="s">
        <v>177</v>
      </c>
      <c r="P13" s="179" t="s">
        <v>178</v>
      </c>
      <c r="Q13" s="179" t="s">
        <v>179</v>
      </c>
      <c r="R13" s="179" t="s">
        <v>180</v>
      </c>
      <c r="S13" s="179" t="s">
        <v>181</v>
      </c>
      <c r="T13" s="179" t="s">
        <v>182</v>
      </c>
      <c r="U13" s="179" t="s">
        <v>183</v>
      </c>
      <c r="V13" s="179" t="s">
        <v>184</v>
      </c>
      <c r="W13" s="179" t="s">
        <v>185</v>
      </c>
      <c r="X13" s="179" t="s">
        <v>186</v>
      </c>
      <c r="Y13" s="179" t="s">
        <v>187</v>
      </c>
      <c r="Z13" s="179" t="s">
        <v>188</v>
      </c>
      <c r="AA13" s="179" t="s">
        <v>189</v>
      </c>
      <c r="AB13" s="179" t="s">
        <v>190</v>
      </c>
      <c r="AC13" s="179" t="s">
        <v>191</v>
      </c>
      <c r="AD13" s="179" t="s">
        <v>192</v>
      </c>
      <c r="AE13" s="179" t="s">
        <v>193</v>
      </c>
      <c r="AF13" s="179" t="s">
        <v>194</v>
      </c>
      <c r="AG13" s="179" t="s">
        <v>195</v>
      </c>
      <c r="AH13" s="179" t="s">
        <v>196</v>
      </c>
      <c r="AI13" s="179" t="s">
        <v>197</v>
      </c>
      <c r="AJ13" s="179" t="s">
        <v>198</v>
      </c>
      <c r="AK13" s="179" t="s">
        <v>199</v>
      </c>
      <c r="AL13" s="179" t="s">
        <v>200</v>
      </c>
      <c r="AM13" s="179" t="s">
        <v>201</v>
      </c>
      <c r="AN13" s="179" t="s">
        <v>202</v>
      </c>
      <c r="AO13" s="179" t="s">
        <v>203</v>
      </c>
      <c r="AP13" s="179" t="s">
        <v>204</v>
      </c>
      <c r="AQ13" s="180" t="s">
        <v>205</v>
      </c>
    </row>
    <row r="14" spans="1:44" ht="15" customHeight="1" x14ac:dyDescent="0.25">
      <c r="A14" s="188" t="s">
        <v>156</v>
      </c>
      <c r="B14" s="70" t="s">
        <v>101</v>
      </c>
      <c r="C14" s="64" t="s">
        <v>157</v>
      </c>
      <c r="D14" s="173">
        <v>0.2</v>
      </c>
      <c r="E14" s="174">
        <f>'Effort Estimation'!E109</f>
        <v>55</v>
      </c>
      <c r="F14" s="175">
        <f>SUM(G14:AQ14)</f>
        <v>10</v>
      </c>
      <c r="G14" s="176"/>
      <c r="H14" s="176">
        <v>1</v>
      </c>
      <c r="I14" s="176">
        <v>1</v>
      </c>
      <c r="J14" s="176">
        <v>1</v>
      </c>
      <c r="K14" s="176">
        <v>1</v>
      </c>
      <c r="L14" s="176">
        <v>1</v>
      </c>
      <c r="M14" s="176">
        <v>1</v>
      </c>
      <c r="N14" s="176">
        <v>1</v>
      </c>
      <c r="O14" s="176">
        <v>1</v>
      </c>
      <c r="P14" s="176">
        <v>1</v>
      </c>
      <c r="Q14" s="176">
        <v>1</v>
      </c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</row>
    <row r="15" spans="1:44" x14ac:dyDescent="0.25">
      <c r="A15" s="188"/>
      <c r="B15" s="70" t="s">
        <v>103</v>
      </c>
      <c r="C15" s="71" t="s">
        <v>158</v>
      </c>
      <c r="D15" s="96">
        <v>0.25</v>
      </c>
      <c r="E15" s="97">
        <f>'Effort Estimation'!F109</f>
        <v>19</v>
      </c>
      <c r="F15" s="162">
        <f>SUM(G15:AQ15)</f>
        <v>7.5</v>
      </c>
      <c r="G15" s="164"/>
      <c r="H15" s="163">
        <v>0.5</v>
      </c>
      <c r="I15" s="163">
        <v>0.5</v>
      </c>
      <c r="J15" s="163">
        <v>0.5</v>
      </c>
      <c r="K15" s="163">
        <v>0.5</v>
      </c>
      <c r="L15" s="163">
        <v>0.75</v>
      </c>
      <c r="M15" s="163">
        <v>0.75</v>
      </c>
      <c r="N15" s="163">
        <v>1</v>
      </c>
      <c r="O15" s="163">
        <v>1</v>
      </c>
      <c r="P15" s="163">
        <v>1</v>
      </c>
      <c r="Q15" s="163">
        <v>1</v>
      </c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</row>
    <row r="16" spans="1:44" x14ac:dyDescent="0.25">
      <c r="A16" s="188"/>
      <c r="B16" s="70" t="s">
        <v>101</v>
      </c>
      <c r="C16" s="71" t="s">
        <v>159</v>
      </c>
      <c r="D16" s="96">
        <v>1</v>
      </c>
      <c r="E16" s="97">
        <f>'Effort Estimation'!G109</f>
        <v>261</v>
      </c>
      <c r="F16" s="162">
        <f t="shared" ref="F16:F23" si="0">SUM(G16:AQ16)</f>
        <v>33</v>
      </c>
      <c r="G16" s="163"/>
      <c r="H16" s="163">
        <v>2</v>
      </c>
      <c r="I16" s="163">
        <v>2</v>
      </c>
      <c r="J16" s="163">
        <v>2</v>
      </c>
      <c r="K16" s="163">
        <v>1</v>
      </c>
      <c r="L16" s="163">
        <v>1</v>
      </c>
      <c r="M16" s="163">
        <v>1</v>
      </c>
      <c r="N16" s="163">
        <v>1</v>
      </c>
      <c r="O16" s="163">
        <v>1</v>
      </c>
      <c r="P16" s="163">
        <v>1</v>
      </c>
      <c r="Q16" s="163">
        <v>1</v>
      </c>
      <c r="R16" s="163">
        <v>1</v>
      </c>
      <c r="S16" s="163">
        <v>1</v>
      </c>
      <c r="T16" s="163">
        <v>1</v>
      </c>
      <c r="U16" s="163">
        <v>1</v>
      </c>
      <c r="V16" s="163">
        <v>1</v>
      </c>
      <c r="W16" s="163">
        <v>1</v>
      </c>
      <c r="X16" s="163">
        <v>1</v>
      </c>
      <c r="Y16" s="163">
        <v>1</v>
      </c>
      <c r="Z16" s="163">
        <v>1</v>
      </c>
      <c r="AA16" s="163">
        <v>1</v>
      </c>
      <c r="AB16" s="163">
        <v>1</v>
      </c>
      <c r="AC16" s="163">
        <v>1</v>
      </c>
      <c r="AD16" s="163">
        <v>1</v>
      </c>
      <c r="AE16" s="163">
        <v>1</v>
      </c>
      <c r="AF16" s="163">
        <v>1</v>
      </c>
      <c r="AG16" s="163"/>
      <c r="AH16" s="163"/>
      <c r="AI16" s="163">
        <v>1</v>
      </c>
      <c r="AJ16" s="163">
        <v>1</v>
      </c>
      <c r="AK16" s="163">
        <v>1</v>
      </c>
      <c r="AL16" s="163">
        <v>1</v>
      </c>
      <c r="AM16" s="163">
        <v>1</v>
      </c>
      <c r="AN16" s="163"/>
      <c r="AO16" s="163"/>
      <c r="AP16" s="163"/>
      <c r="AQ16" s="163"/>
    </row>
    <row r="17" spans="1:43" x14ac:dyDescent="0.25">
      <c r="A17" s="188"/>
      <c r="B17" s="70" t="s">
        <v>104</v>
      </c>
      <c r="C17" s="71" t="s">
        <v>160</v>
      </c>
      <c r="D17" s="96">
        <v>1</v>
      </c>
      <c r="E17" s="97">
        <f>'Effort Estimation'!H109</f>
        <v>279.5</v>
      </c>
      <c r="F17" s="162">
        <f t="shared" si="0"/>
        <v>54</v>
      </c>
      <c r="G17" s="163"/>
      <c r="H17" s="163">
        <v>2</v>
      </c>
      <c r="I17" s="163">
        <v>2</v>
      </c>
      <c r="J17" s="163">
        <v>2</v>
      </c>
      <c r="K17" s="163">
        <v>2</v>
      </c>
      <c r="L17" s="163">
        <v>2</v>
      </c>
      <c r="M17" s="163">
        <v>2</v>
      </c>
      <c r="N17" s="163">
        <v>2</v>
      </c>
      <c r="O17" s="163">
        <v>2</v>
      </c>
      <c r="P17" s="163">
        <v>2</v>
      </c>
      <c r="Q17" s="163">
        <v>2</v>
      </c>
      <c r="R17" s="163">
        <v>2</v>
      </c>
      <c r="S17" s="163">
        <v>2</v>
      </c>
      <c r="T17" s="163">
        <v>2</v>
      </c>
      <c r="U17" s="163">
        <v>2</v>
      </c>
      <c r="V17" s="163">
        <v>2</v>
      </c>
      <c r="W17" s="163">
        <v>2</v>
      </c>
      <c r="X17" s="163">
        <v>2</v>
      </c>
      <c r="Y17" s="163">
        <v>2</v>
      </c>
      <c r="Z17" s="163">
        <v>2</v>
      </c>
      <c r="AA17" s="163">
        <v>2</v>
      </c>
      <c r="AB17" s="163">
        <v>2</v>
      </c>
      <c r="AC17" s="163">
        <v>2</v>
      </c>
      <c r="AD17" s="163">
        <v>2</v>
      </c>
      <c r="AE17" s="163">
        <v>2</v>
      </c>
      <c r="AF17" s="163">
        <v>2</v>
      </c>
      <c r="AG17" s="163">
        <v>2</v>
      </c>
      <c r="AH17" s="163">
        <v>2</v>
      </c>
      <c r="AI17" s="163"/>
      <c r="AJ17" s="163"/>
      <c r="AK17" s="163"/>
      <c r="AL17" s="163"/>
      <c r="AM17" s="163"/>
      <c r="AN17" s="163"/>
      <c r="AO17" s="163"/>
      <c r="AP17" s="163"/>
      <c r="AQ17" s="163"/>
    </row>
    <row r="18" spans="1:43" x14ac:dyDescent="0.25">
      <c r="A18" s="188"/>
      <c r="B18" s="70" t="s">
        <v>102</v>
      </c>
      <c r="C18" s="71" t="s">
        <v>161</v>
      </c>
      <c r="D18" s="96">
        <v>3</v>
      </c>
      <c r="E18" s="97">
        <f>'Effort Estimation'!I109</f>
        <v>222.5</v>
      </c>
      <c r="F18" s="162">
        <f t="shared" si="0"/>
        <v>35</v>
      </c>
      <c r="G18" s="163"/>
      <c r="H18" s="163"/>
      <c r="I18" s="163"/>
      <c r="J18" s="163"/>
      <c r="K18" s="163"/>
      <c r="L18" s="163"/>
      <c r="M18" s="163"/>
      <c r="N18" s="163"/>
      <c r="O18" s="163">
        <v>2.5</v>
      </c>
      <c r="P18" s="163">
        <v>2.5</v>
      </c>
      <c r="Q18" s="163">
        <v>2.5</v>
      </c>
      <c r="R18" s="163">
        <v>2.5</v>
      </c>
      <c r="S18" s="163">
        <v>2.5</v>
      </c>
      <c r="T18" s="163">
        <v>2.5</v>
      </c>
      <c r="U18" s="163">
        <v>2.5</v>
      </c>
      <c r="V18" s="163">
        <v>2.5</v>
      </c>
      <c r="W18" s="163">
        <v>2.5</v>
      </c>
      <c r="X18" s="163">
        <v>2.5</v>
      </c>
      <c r="Y18" s="163">
        <v>2.5</v>
      </c>
      <c r="Z18" s="163">
        <v>2.5</v>
      </c>
      <c r="AA18" s="163">
        <v>2.5</v>
      </c>
      <c r="AB18" s="163">
        <v>2.5</v>
      </c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</row>
    <row r="19" spans="1:43" x14ac:dyDescent="0.25">
      <c r="A19" s="188"/>
      <c r="B19" s="70" t="s">
        <v>101</v>
      </c>
      <c r="C19" s="71" t="s">
        <v>162</v>
      </c>
      <c r="D19" s="96">
        <v>0.5</v>
      </c>
      <c r="E19" s="97">
        <f>'Effort Estimation'!J109</f>
        <v>103.5</v>
      </c>
      <c r="F19" s="162">
        <f t="shared" si="0"/>
        <v>6</v>
      </c>
      <c r="G19" s="163"/>
      <c r="H19" s="163">
        <v>0.5</v>
      </c>
      <c r="I19" s="163">
        <v>1</v>
      </c>
      <c r="J19" s="163">
        <v>1</v>
      </c>
      <c r="K19" s="163"/>
      <c r="L19" s="163"/>
      <c r="M19" s="163"/>
      <c r="N19" s="163"/>
      <c r="O19" s="163"/>
      <c r="P19" s="163"/>
      <c r="Q19" s="163"/>
      <c r="R19" s="163"/>
      <c r="S19" s="163"/>
      <c r="T19" s="163">
        <v>1</v>
      </c>
      <c r="U19" s="163">
        <v>1</v>
      </c>
      <c r="V19" s="163">
        <v>1</v>
      </c>
      <c r="W19" s="163">
        <v>0.5</v>
      </c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</row>
    <row r="20" spans="1:43" x14ac:dyDescent="0.25">
      <c r="A20" s="188"/>
      <c r="B20" s="70" t="s">
        <v>104</v>
      </c>
      <c r="C20" s="71" t="s">
        <v>163</v>
      </c>
      <c r="D20" s="96">
        <v>1</v>
      </c>
      <c r="E20" s="97">
        <f>'Effort Estimation'!K109</f>
        <v>110</v>
      </c>
      <c r="F20" s="162">
        <f t="shared" si="0"/>
        <v>4.5</v>
      </c>
      <c r="G20" s="163"/>
      <c r="H20" s="163"/>
      <c r="I20" s="163"/>
      <c r="J20" s="163">
        <v>0.5</v>
      </c>
      <c r="K20" s="163"/>
      <c r="L20" s="163"/>
      <c r="M20" s="163"/>
      <c r="N20" s="163"/>
      <c r="O20" s="163"/>
      <c r="P20" s="163"/>
      <c r="Q20" s="163"/>
      <c r="R20" s="163"/>
      <c r="S20" s="163"/>
      <c r="T20" s="163">
        <v>1</v>
      </c>
      <c r="U20" s="163">
        <v>1</v>
      </c>
      <c r="V20" s="163">
        <v>1</v>
      </c>
      <c r="W20" s="163">
        <v>1</v>
      </c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</row>
    <row r="21" spans="1:43" x14ac:dyDescent="0.25">
      <c r="A21" s="188"/>
      <c r="B21" s="70" t="s">
        <v>102</v>
      </c>
      <c r="C21" s="71" t="s">
        <v>164</v>
      </c>
      <c r="D21" s="96">
        <v>3</v>
      </c>
      <c r="E21" s="97">
        <f>'Effort Estimation'!L109</f>
        <v>127</v>
      </c>
      <c r="F21" s="162">
        <f t="shared" si="0"/>
        <v>11</v>
      </c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>
        <v>3</v>
      </c>
      <c r="U21" s="163">
        <v>3</v>
      </c>
      <c r="V21" s="163">
        <v>3</v>
      </c>
      <c r="W21" s="163">
        <v>2</v>
      </c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</row>
    <row r="22" spans="1:43" x14ac:dyDescent="0.25">
      <c r="A22" s="188"/>
      <c r="B22" s="70" t="s">
        <v>102</v>
      </c>
      <c r="C22" s="71" t="s">
        <v>165</v>
      </c>
      <c r="D22" s="96">
        <v>0.25</v>
      </c>
      <c r="E22" s="97">
        <f>'Effort Estimation'!M109</f>
        <v>30</v>
      </c>
      <c r="F22" s="162">
        <f t="shared" si="0"/>
        <v>0</v>
      </c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</row>
    <row r="23" spans="1:43" ht="15.75" thickBot="1" x14ac:dyDescent="0.3">
      <c r="A23" s="188"/>
      <c r="B23" s="98" t="s">
        <v>105</v>
      </c>
      <c r="C23" s="99" t="s">
        <v>166</v>
      </c>
      <c r="D23" s="100">
        <v>1</v>
      </c>
      <c r="E23" s="165">
        <f>'Effort Estimation'!D109</f>
        <v>96.600000000000009</v>
      </c>
      <c r="F23" s="166">
        <f t="shared" si="0"/>
        <v>42</v>
      </c>
      <c r="G23" s="167">
        <v>1</v>
      </c>
      <c r="H23" s="167">
        <v>1</v>
      </c>
      <c r="I23" s="167">
        <v>1.5</v>
      </c>
      <c r="J23" s="167">
        <v>1.5</v>
      </c>
      <c r="K23" s="167">
        <v>2</v>
      </c>
      <c r="L23" s="167">
        <v>2</v>
      </c>
      <c r="M23" s="167">
        <v>2</v>
      </c>
      <c r="N23" s="167">
        <v>2.5</v>
      </c>
      <c r="O23" s="167">
        <v>2.5</v>
      </c>
      <c r="P23" s="167">
        <v>1</v>
      </c>
      <c r="Q23" s="167">
        <v>1</v>
      </c>
      <c r="R23" s="167">
        <v>1</v>
      </c>
      <c r="S23" s="167">
        <v>1</v>
      </c>
      <c r="T23" s="167">
        <v>1</v>
      </c>
      <c r="U23" s="167">
        <v>1</v>
      </c>
      <c r="V23" s="167">
        <v>1</v>
      </c>
      <c r="W23" s="167">
        <v>1</v>
      </c>
      <c r="X23" s="167">
        <v>1</v>
      </c>
      <c r="Y23" s="167">
        <v>1</v>
      </c>
      <c r="Z23" s="167">
        <v>1</v>
      </c>
      <c r="AA23" s="167">
        <v>1</v>
      </c>
      <c r="AB23" s="167">
        <v>1</v>
      </c>
      <c r="AC23" s="167">
        <v>1</v>
      </c>
      <c r="AD23" s="167">
        <v>1</v>
      </c>
      <c r="AE23" s="167">
        <v>1</v>
      </c>
      <c r="AF23" s="167">
        <v>1</v>
      </c>
      <c r="AG23" s="167">
        <v>1</v>
      </c>
      <c r="AH23" s="167">
        <v>1</v>
      </c>
      <c r="AI23" s="167">
        <v>1</v>
      </c>
      <c r="AJ23" s="167">
        <v>1</v>
      </c>
      <c r="AK23" s="167">
        <v>1</v>
      </c>
      <c r="AL23" s="167">
        <v>1</v>
      </c>
      <c r="AM23" s="167">
        <v>1</v>
      </c>
      <c r="AN23" s="167">
        <v>1</v>
      </c>
      <c r="AO23" s="167">
        <v>1</v>
      </c>
      <c r="AP23" s="167"/>
      <c r="AQ23" s="167"/>
    </row>
    <row r="24" spans="1:43" ht="15.75" thickBot="1" x14ac:dyDescent="0.3">
      <c r="A24" s="101"/>
      <c r="B24" s="102"/>
      <c r="C24" s="103" t="s">
        <v>167</v>
      </c>
      <c r="D24" s="103">
        <f>SUM(D14:D23)</f>
        <v>11.2</v>
      </c>
      <c r="E24" s="168">
        <f>SUM(E14:E23)</f>
        <v>1304.0999999999999</v>
      </c>
      <c r="F24" s="169">
        <f>SUM(F14:F23)</f>
        <v>203</v>
      </c>
      <c r="G24" s="170">
        <f>SUM(G14:G23)</f>
        <v>1</v>
      </c>
      <c r="H24" s="170">
        <f t="shared" ref="H24:AQ24" si="1">SUM(H14:H22)</f>
        <v>6</v>
      </c>
      <c r="I24" s="170">
        <f>SUM(I14:I23)</f>
        <v>8</v>
      </c>
      <c r="J24" s="170">
        <f t="shared" si="1"/>
        <v>7</v>
      </c>
      <c r="K24" s="170">
        <f t="shared" si="1"/>
        <v>4.5</v>
      </c>
      <c r="L24" s="170">
        <f t="shared" si="1"/>
        <v>4.75</v>
      </c>
      <c r="M24" s="170">
        <f t="shared" si="1"/>
        <v>4.75</v>
      </c>
      <c r="N24" s="170">
        <f t="shared" si="1"/>
        <v>5</v>
      </c>
      <c r="O24" s="170">
        <f t="shared" si="1"/>
        <v>7.5</v>
      </c>
      <c r="P24" s="170">
        <f t="shared" si="1"/>
        <v>7.5</v>
      </c>
      <c r="Q24" s="170">
        <f t="shared" si="1"/>
        <v>7.5</v>
      </c>
      <c r="R24" s="170">
        <f t="shared" si="1"/>
        <v>5.5</v>
      </c>
      <c r="S24" s="170">
        <f t="shared" si="1"/>
        <v>5.5</v>
      </c>
      <c r="T24" s="170">
        <f t="shared" si="1"/>
        <v>10.5</v>
      </c>
      <c r="U24" s="170">
        <f t="shared" si="1"/>
        <v>10.5</v>
      </c>
      <c r="V24" s="170">
        <f t="shared" si="1"/>
        <v>10.5</v>
      </c>
      <c r="W24" s="170">
        <f t="shared" si="1"/>
        <v>9</v>
      </c>
      <c r="X24" s="170">
        <f t="shared" si="1"/>
        <v>5.5</v>
      </c>
      <c r="Y24" s="170">
        <f t="shared" si="1"/>
        <v>5.5</v>
      </c>
      <c r="Z24" s="170">
        <f t="shared" si="1"/>
        <v>5.5</v>
      </c>
      <c r="AA24" s="170">
        <f t="shared" si="1"/>
        <v>5.5</v>
      </c>
      <c r="AB24" s="170">
        <f t="shared" si="1"/>
        <v>5.5</v>
      </c>
      <c r="AC24" s="170">
        <f t="shared" si="1"/>
        <v>3</v>
      </c>
      <c r="AD24" s="170">
        <f t="shared" si="1"/>
        <v>3</v>
      </c>
      <c r="AE24" s="170">
        <f t="shared" si="1"/>
        <v>3</v>
      </c>
      <c r="AF24" s="170">
        <f t="shared" si="1"/>
        <v>3</v>
      </c>
      <c r="AG24" s="170">
        <f t="shared" si="1"/>
        <v>2</v>
      </c>
      <c r="AH24" s="170">
        <f t="shared" si="1"/>
        <v>2</v>
      </c>
      <c r="AI24" s="170">
        <f t="shared" si="1"/>
        <v>1</v>
      </c>
      <c r="AJ24" s="170">
        <f t="shared" si="1"/>
        <v>1</v>
      </c>
      <c r="AK24" s="170">
        <f t="shared" si="1"/>
        <v>1</v>
      </c>
      <c r="AL24" s="170">
        <f t="shared" si="1"/>
        <v>1</v>
      </c>
      <c r="AM24" s="170">
        <f t="shared" si="1"/>
        <v>1</v>
      </c>
      <c r="AN24" s="170">
        <f t="shared" si="1"/>
        <v>0</v>
      </c>
      <c r="AO24" s="170">
        <f t="shared" si="1"/>
        <v>0</v>
      </c>
      <c r="AP24" s="170">
        <f t="shared" si="1"/>
        <v>0</v>
      </c>
      <c r="AQ24" s="171">
        <f t="shared" si="1"/>
        <v>0</v>
      </c>
    </row>
  </sheetData>
  <mergeCells count="10">
    <mergeCell ref="AF2:AI2"/>
    <mergeCell ref="AJ2:AM2"/>
    <mergeCell ref="AN2:AQ2"/>
    <mergeCell ref="A14:A23"/>
    <mergeCell ref="H2:K2"/>
    <mergeCell ref="L2:O2"/>
    <mergeCell ref="P2:S2"/>
    <mergeCell ref="T2:W2"/>
    <mergeCell ref="X2:AA2"/>
    <mergeCell ref="AB2:AE2"/>
  </mergeCells>
  <conditionalFormatting sqref="G3:AQ13">
    <cfRule type="notContainsBlanks" dxfId="32" priority="34">
      <formula>LEN(TRIM(G3))&gt;0</formula>
    </cfRule>
  </conditionalFormatting>
  <conditionalFormatting sqref="G14:H14 G23:AQ23 H15 G16:H22 J14:AQ22">
    <cfRule type="cellIs" dxfId="31" priority="33" operator="greaterThan">
      <formula>5</formula>
    </cfRule>
  </conditionalFormatting>
  <conditionalFormatting sqref="I14:I22">
    <cfRule type="cellIs" dxfId="30" priority="23" operator="greaterThan">
      <formula>5</formula>
    </cfRule>
  </conditionalFormatting>
  <conditionalFormatting sqref="F23">
    <cfRule type="expression" dxfId="29" priority="2" stopIfTrue="1">
      <formula>F23 &lt; $E$23</formula>
    </cfRule>
    <cfRule type="expression" dxfId="28" priority="3" stopIfTrue="1">
      <formula>F23 = $E$23</formula>
    </cfRule>
    <cfRule type="expression" dxfId="27" priority="4" stopIfTrue="1">
      <formula>F23 &gt;$E$23</formula>
    </cfRule>
  </conditionalFormatting>
  <pageMargins left="0.7" right="0.7" top="0.75" bottom="0.75" header="0.3" footer="0.3"/>
  <pageSetup orientation="portrait" verticalDpi="0" r:id="rId1"/>
  <ignoredErrors>
    <ignoredError sqref="AP24:AQ24" formula="1"/>
    <ignoredError sqref="H24:AO24" formula="1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0" stopIfTrue="1" id="{692D4E1D-2B95-48D9-A22D-ACAEE50FD8D3}">
            <xm:f>F15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31" stopIfTrue="1" id="{7FC29298-DBE5-48D0-9CC9-D0539EF88E70}">
            <xm:f>F15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32" stopIfTrue="1" id="{96AE653F-10D3-4441-9B19-4FEB7F33D531}">
            <xm:f>F15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expression" priority="27" stopIfTrue="1" id="{53F6CE4C-245F-45E8-93DF-9719878A8DBE}">
            <xm:f>F14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28" stopIfTrue="1" id="{59171A55-0D37-4D12-9685-736748C9528A}">
            <xm:f>F14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29" stopIfTrue="1" id="{6BF57FE5-6E7E-4B44-9E12-602E7FF6140A}">
            <xm:f>F14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expression" priority="24" stopIfTrue="1" id="{1EA1B2C7-D94A-468E-9304-9986A5C85CE2}">
            <xm:f>F16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25" stopIfTrue="1" id="{2EFDF146-A9F4-41D5-8155-526D60B7974E}">
            <xm:f>F16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26" stopIfTrue="1" id="{9875F4CD-ADAF-47FF-AE4F-DD2D3B67DE9C}">
            <xm:f>F16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expression" priority="20" stopIfTrue="1" id="{4681BE8C-5995-4547-80C2-9670A995DDEB}">
            <xm:f>F17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21" stopIfTrue="1" id="{D4453811-58FC-44BD-A8B0-7D2006A767A7}">
            <xm:f>F17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22" stopIfTrue="1" id="{62D0555E-92AC-491C-9383-E1919BA9730A}">
            <xm:f>F17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expression" priority="17" stopIfTrue="1" id="{214C75F3-23AD-4E3E-A614-CB35F486DB11}">
            <xm:f>F18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18" stopIfTrue="1" id="{D5E735BF-E594-4B8B-B04D-ACCEFE8BAEF1}">
            <xm:f>F18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19" stopIfTrue="1" id="{67E1AA8D-1948-4EC3-9DDD-DFED341D3E57}">
            <xm:f>F18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expression" priority="14" stopIfTrue="1" id="{2F3ABCBB-1189-498C-9004-045E636A84A5}">
            <xm:f>F19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15" stopIfTrue="1" id="{C58ADC5C-7995-4552-A50B-93C8C5AA61EE}">
            <xm:f>F19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16" stopIfTrue="1" id="{6F9B25CD-AB91-4727-B766-3A713AAE64BD}">
            <xm:f>F19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expression" priority="11" stopIfTrue="1" id="{2AB1E993-EC51-4EFB-9675-7256218C7851}">
            <xm:f>F20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12" stopIfTrue="1" id="{1AA62A26-39AD-4990-8D85-FF02212D5AFA}">
            <xm:f>F20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13" stopIfTrue="1" id="{94DE84B7-0026-4498-AEC3-270B41DFEF33}">
            <xm:f>F20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expression" priority="8" stopIfTrue="1" id="{56A11D9D-85F2-4670-8E9C-241E91B0886E}">
            <xm:f>F21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9" stopIfTrue="1" id="{DC5A7BCC-71EC-43F3-8216-F2DCBCD77643}">
            <xm:f>F21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10" stopIfTrue="1" id="{0A04D8AA-0647-4D96-904D-A59BBE776F83}">
            <xm:f>F21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expression" priority="5" stopIfTrue="1" id="{880ED630-E1FA-4688-B077-F0647601EA68}">
            <xm:f>F22 &lt; 'C:\Projects\Pre-sales\Qatar - UMS\[RFI Worksheet Template v.1.0.xlsx]Scope'!#REF!</xm:f>
            <x14:dxf>
              <fill>
                <patternFill>
                  <bgColor rgb="FFFFFF00"/>
                </patternFill>
              </fill>
            </x14:dxf>
          </x14:cfRule>
          <x14:cfRule type="expression" priority="6" stopIfTrue="1" id="{E89BD4B3-0197-4356-846C-B6E661BB860E}">
            <xm:f>F22 = 'C:\Projects\Pre-sales\Qatar - UMS\[RFI Worksheet Template v.1.0.xlsx]Scope'!#REF!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7" stopIfTrue="1" id="{B7641185-523A-4F96-9C70-861D4761B0BB}">
            <xm:f>F22 &gt; 'C:\Projects\Pre-sales\Qatar - UMS\[RFI Worksheet Template v.1.0.xlsx]Scope'!#REF!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Methodology</vt:lpstr>
      <vt:lpstr>Effort Estimation</vt:lpstr>
      <vt:lpstr>Resource Loading</vt:lpstr>
      <vt:lpstr>Timeline</vt:lpstr>
      <vt:lpstr>Cost Estimation</vt:lpstr>
      <vt:lpstr>Governance</vt:lpstr>
      <vt:lpstr>GOM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2017-07-13T08:36:48Z</dcterms:modified>
</cp:coreProperties>
</file>