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Ex11.xml" ContentType="application/vnd.ms-office.chartex+xml"/>
  <Override PartName="/xl/charts/style11.xml" ContentType="application/vnd.ms-office.chartstyle+xml"/>
  <Override PartName="/xl/charts/colors11.xml" ContentType="application/vnd.ms-office.chartcolorstyle+xml"/>
  <Override PartName="/xl/ink/ink1.xml" ContentType="application/inkml+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14.xml" ContentType="application/vnd.ms-office.chartstyle+xml"/>
  <Override PartName="/xl/charts/colors14.xml" ContentType="application/vnd.ms-office.chartcolorstyle+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91701\Documents\abi\"/>
    </mc:Choice>
  </mc:AlternateContent>
  <xr:revisionPtr revIDLastSave="0" documentId="8_{B0EF774E-2493-48CB-89DD-A2CA365F4BA3}" xr6:coauthVersionLast="47" xr6:coauthVersionMax="47" xr10:uidLastSave="{00000000-0000-0000-0000-000000000000}"/>
  <bookViews>
    <workbookView xWindow="-108" yWindow="-108" windowWidth="23256" windowHeight="13176" xr2:uid="{00000000-000D-0000-FFFF-FFFF00000000}"/>
  </bookViews>
  <sheets>
    <sheet name="Dataset" sheetId="1" r:id="rId1"/>
    <sheet name="Question 1" sheetId="2" r:id="rId2"/>
    <sheet name="Question 2" sheetId="3" r:id="rId3"/>
    <sheet name="Question 3" sheetId="4" r:id="rId4"/>
    <sheet name="Question 4" sheetId="5" r:id="rId5"/>
    <sheet name="Question 5" sheetId="6" r:id="rId6"/>
    <sheet name="Question 6" sheetId="7" r:id="rId7"/>
    <sheet name="Question 7" sheetId="8" r:id="rId8"/>
    <sheet name="Attempt 2 Dataset" sheetId="11" r:id="rId9"/>
    <sheet name="Question 8" sheetId="9" r:id="rId10"/>
  </sheets>
  <definedNames>
    <definedName name="_xlnm._FilterDatabase" localSheetId="1" hidden="1">'Question 1'!$C$9:$M$22</definedName>
    <definedName name="_xlnm._FilterDatabase" localSheetId="3" hidden="1">'Question 3'!$D$6:$N$16</definedName>
    <definedName name="_xlnm._FilterDatabase" localSheetId="4" hidden="1">'Question 4'!$C$16:$M$26</definedName>
    <definedName name="_xlnm._FilterDatabase" localSheetId="7" hidden="1">'Question 7'!$C$22:$K$32</definedName>
    <definedName name="_xlnm._FilterDatabase" localSheetId="9" hidden="1">'Question 8'!$D$29:$L$38</definedName>
    <definedName name="_xlchart.v1.0" hidden="1">Dataset!$A$1</definedName>
    <definedName name="_xlchart.v1.1" hidden="1">Dataset!$A$2:$A$507</definedName>
    <definedName name="_xlchart.v1.10" hidden="1">Dataset!$C$1</definedName>
    <definedName name="_xlchart.v1.11" hidden="1">Dataset!$C$2:$C$507</definedName>
    <definedName name="_xlchart.v1.12" hidden="1">Dataset!$I$1</definedName>
    <definedName name="_xlchart.v1.13" hidden="1">Dataset!$I$2:$I$507</definedName>
    <definedName name="_xlchart.v1.14" hidden="1">Dataset!$G$1</definedName>
    <definedName name="_xlchart.v1.15" hidden="1">Dataset!$G$2:$G$507</definedName>
    <definedName name="_xlchart.v1.16" hidden="1">Dataset!$H$1</definedName>
    <definedName name="_xlchart.v1.17" hidden="1">Dataset!$H$2:$H$507</definedName>
    <definedName name="_xlchart.v1.18" hidden="1">Dataset!$B$1</definedName>
    <definedName name="_xlchart.v1.19" hidden="1">Dataset!$B$2:$B$507</definedName>
    <definedName name="_xlchart.v1.2" hidden="1">Dataset!$D$1</definedName>
    <definedName name="_xlchart.v1.20" hidden="1">Dataset!$J$1</definedName>
    <definedName name="_xlchart.v1.21" hidden="1">Dataset!$J$2:$J$507</definedName>
    <definedName name="_xlchart.v1.3" hidden="1">Dataset!$D$2:$D$507</definedName>
    <definedName name="_xlchart.v1.4" hidden="1">Dataset!$J$1</definedName>
    <definedName name="_xlchart.v1.5" hidden="1">Dataset!$J$2:$J$507</definedName>
    <definedName name="_xlchart.v1.6" hidden="1">Dataset!$E$1</definedName>
    <definedName name="_xlchart.v1.7" hidden="1">Dataset!$E$2:$E$507</definedName>
    <definedName name="_xlchart.v1.8" hidden="1">Dataset!$F$1</definedName>
    <definedName name="_xlchart.v1.9" hidden="1">Dataset!$F$2:$F$507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 i="6" l="1"/>
  <c r="E23" i="2" l="1"/>
  <c r="F23" i="2"/>
  <c r="G23" i="2"/>
  <c r="H23" i="2"/>
  <c r="I23" i="2"/>
  <c r="J23" i="2"/>
  <c r="K23" i="2"/>
  <c r="L23" i="2"/>
  <c r="M23" i="2"/>
  <c r="D23" i="2"/>
  <c r="H17" i="9" l="1"/>
  <c r="H21" i="9"/>
  <c r="H16"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14" i="8"/>
  <c r="G10"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G9" i="8"/>
  <c r="AN56" i="7"/>
  <c r="AM53" i="7"/>
  <c r="AL57" i="7"/>
  <c r="AI64" i="2"/>
  <c r="AI65" i="2" s="1"/>
  <c r="AI52" i="2"/>
  <c r="AI51" i="2"/>
  <c r="AI53" i="2" s="1"/>
  <c r="AI36" i="2"/>
  <c r="AI38" i="2" s="1"/>
  <c r="AI22" i="2"/>
  <c r="AI21" i="2"/>
  <c r="AI20" i="2"/>
  <c r="AI12" i="2"/>
  <c r="AI10" i="2"/>
  <c r="AI11" i="2" s="1"/>
  <c r="U65" i="2"/>
  <c r="U64" i="2"/>
  <c r="U66" i="2" s="1"/>
  <c r="U53" i="2"/>
  <c r="U51" i="2"/>
  <c r="U52" i="2" s="1"/>
  <c r="U37" i="2"/>
  <c r="U36" i="2"/>
  <c r="U38" i="2" s="1"/>
  <c r="U23" i="2"/>
  <c r="U25" i="2" s="1"/>
  <c r="U10" i="2"/>
  <c r="U12" i="2" s="1"/>
  <c r="AL59" i="7"/>
  <c r="AL58" i="7"/>
  <c r="H23" i="7"/>
  <c r="H15" i="6"/>
  <c r="H19" i="7"/>
  <c r="H18"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41" i="7"/>
  <c r="F547" i="7"/>
  <c r="AD535" i="1"/>
  <c r="AE30" i="1"/>
  <c r="AE31" i="1"/>
  <c r="AE32" i="1"/>
  <c r="AE535" i="1" s="1"/>
  <c r="AE536" i="1" s="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29" i="1"/>
  <c r="A511" i="1"/>
  <c r="B511" i="1"/>
  <c r="C511" i="1"/>
  <c r="D511" i="1"/>
  <c r="E511" i="1"/>
  <c r="F511" i="1"/>
  <c r="G511" i="1"/>
  <c r="H511" i="1"/>
  <c r="I511" i="1"/>
  <c r="A509" i="1"/>
  <c r="B509" i="1"/>
  <c r="C509" i="1"/>
  <c r="D509" i="1"/>
  <c r="E509" i="1"/>
  <c r="F509" i="1"/>
  <c r="G509" i="1"/>
  <c r="H509" i="1"/>
  <c r="I509" i="1"/>
  <c r="J509" i="1"/>
  <c r="J511" i="1"/>
  <c r="G11" i="8" l="1"/>
  <c r="G12" i="8" s="1"/>
  <c r="G13" i="8" s="1"/>
  <c r="U24" i="2"/>
  <c r="AI37" i="2"/>
  <c r="U11" i="2"/>
  <c r="AI66" i="2"/>
  <c r="H18" i="9"/>
  <c r="H19" i="9" s="1"/>
  <c r="H20" i="9" s="1"/>
  <c r="AE537" i="1"/>
  <c r="AM59" i="7"/>
  <c r="H20" i="7"/>
  <c r="H21" i="7" s="1"/>
  <c r="H22" i="7" s="1"/>
  <c r="G547" i="7"/>
  <c r="H10" i="6" l="1"/>
  <c r="F538" i="6"/>
  <c r="E538"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32" i="6"/>
  <c r="N16" i="4"/>
  <c r="M15" i="4"/>
  <c r="L14" i="4"/>
  <c r="K13" i="4"/>
  <c r="J12" i="4"/>
  <c r="I11" i="4"/>
  <c r="H10" i="4"/>
  <c r="G9" i="4"/>
  <c r="F8" i="4"/>
  <c r="E7" i="4"/>
  <c r="H12" i="6" l="1"/>
  <c r="H13" i="6" s="1"/>
  <c r="H14" i="6" s="1"/>
  <c r="G538" i="6"/>
</calcChain>
</file>

<file path=xl/sharedStrings.xml><?xml version="1.0" encoding="utf-8"?>
<sst xmlns="http://schemas.openxmlformats.org/spreadsheetml/2006/main" count="311" uniqueCount="68">
  <si>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</si>
  <si>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</si>
  <si>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</si>
  <si>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</si>
  <si>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</si>
  <si>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</si>
  <si>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</si>
  <si>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</si>
  <si>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</si>
  <si>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</si>
  <si>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</si>
  <si>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</si>
  <si>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</si>
  <si>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</si>
  <si>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</si>
  <si>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</si>
  <si>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</si>
  <si>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</si>
  <si>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</si>
  <si>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</si>
  <si>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</si>
  <si>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</si>
  <si>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</si>
  <si>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CV</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</si>
  <si>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</si>
  <si>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</si>
  <si>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</si>
  <si>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</si>
  <si>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</si>
  <si>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</si>
  <si>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</si>
  <si>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</si>
  <si>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</si>
  <si>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</si>
  <si>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</si>
  <si>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</si>
  <si>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</si>
  <si>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</si>
  <si>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</si>
  <si>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</si>
  <si>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</si>
  <si>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</si>
  <si>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</si>
  <si>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</si>
  <si>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</si>
  <si>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</si>
  <si>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</si>
  <si>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</si>
  <si>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</si>
  <si>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</si>
  <si>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</si>
  <si>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MSE</t>
  </si>
  <si>
    <t>Avg_MSE</t>
  </si>
  <si>
    <t>Avg_residuals</t>
  </si>
  <si>
    <t>Actual Avg of Y</t>
  </si>
  <si>
    <t>RMSE</t>
  </si>
  <si>
    <t>Max possible Error</t>
  </si>
  <si>
    <t>=</t>
  </si>
  <si>
    <t>Avg_Residuals</t>
  </si>
  <si>
    <t>Avg_actual y</t>
  </si>
  <si>
    <t>Max possible error</t>
  </si>
  <si>
    <t>skewness</t>
  </si>
  <si>
    <t xml:space="preserve"> </t>
  </si>
  <si>
    <t>IQR</t>
  </si>
  <si>
    <t>IQR (Interquartile Range)</t>
  </si>
  <si>
    <t>LOWER FENCE</t>
  </si>
  <si>
    <t>UPPER FENCE</t>
  </si>
  <si>
    <t>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</si>
</sst>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0.00"/>
    <numFmt numFmtId="165" formatCode="[$$-409]#,##0.0"/>
    <numFmt numFmtId="166" formatCode="[$$-409]#,##0"/>
    <numFmt numFmtId="167" formatCode="0.0"/>
    <numFmt numFmtId="168" formatCode="0.0000"/>
    <numFmt numFmtId="169" formatCode="0.00000"/>
    <numFmt numFmtId="170" formatCode="0.000"/>
  </numFmts>
  <fonts count="16" x14ac:knownFonts="1">
    <font>
      <sz val="11"/>
      <color theme="1"/>
      <name val="Calibri"/>
      <family val="2"/>
      <scheme val="minor"/>
    </font>
    <font>
      <sz val="11"/>
      <color theme="1"/>
      <name val="Calibri"/>
      <family val="2"/>
      <scheme val="minor"/>
    </font>
    <font>
      <sz val="11"/>
      <color rgb="FFFFC000"/>
      <name val="Calibri"/>
      <family val="2"/>
      <scheme val="minor"/>
    </font>
    <font>
      <i/>
      <sz val="11"/>
      <color theme="1"/>
      <name val="Calibri"/>
      <family val="2"/>
      <scheme val="minor"/>
    </font>
    <font>
      <sz val="12"/>
      <color theme="1"/>
      <name val="Calibri"/>
      <family val="2"/>
      <scheme val="minor"/>
    </font>
    <font>
      <b/>
      <i/>
      <sz val="12"/>
      <color rgb="FFFFFF00"/>
      <name val="Calibri"/>
      <family val="2"/>
      <scheme val="minor"/>
    </font>
    <font>
      <b/>
      <sz val="12"/>
      <color rgb="FFFFFF00"/>
      <name val="Calibri"/>
      <family val="2"/>
      <scheme val="minor"/>
    </font>
    <font>
      <b/>
      <sz val="20"/>
      <color rgb="FFFFFF00"/>
      <name val="Calibri"/>
      <family val="2"/>
      <scheme val="minor"/>
    </font>
    <font>
      <sz val="14"/>
      <color theme="1"/>
      <name val="Calibri"/>
      <family val="2"/>
      <scheme val="minor"/>
    </font>
    <font>
      <b/>
      <sz val="14"/>
      <color rgb="FFFFFF00"/>
      <name val="Calibri"/>
      <family val="2"/>
      <scheme val="minor"/>
    </font>
    <font>
      <b/>
      <i/>
      <sz val="14"/>
      <color rgb="FFFFFF00"/>
      <name val="Calibri"/>
      <family val="2"/>
      <scheme val="minor"/>
    </font>
    <font>
      <i/>
      <sz val="11"/>
      <color rgb="FFFFFF00"/>
      <name val="Calibri"/>
      <family val="2"/>
      <scheme val="minor"/>
    </font>
    <font>
      <b/>
      <sz val="12"/>
      <color rgb="FF0070C0"/>
      <name val="Calibri"/>
      <family val="2"/>
      <scheme val="minor"/>
    </font>
    <font>
      <b/>
      <sz val="14"/>
      <color rgb="FF0070C0"/>
      <name val="Calibri"/>
      <family val="2"/>
      <scheme val="minor"/>
    </font>
    <font>
      <sz val="11"/>
      <color theme="1" tint="4.9989318521683403E-2"/>
      <name val="Calibri"/>
      <family val="2"/>
      <scheme val="minor"/>
    </font>
    <font>
      <b/>
      <i/>
      <sz val="11"/>
      <color rgb="FFFFFF0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indexed="64"/>
      </left>
      <right style="medium">
        <color indexed="64"/>
      </right>
      <top style="medium">
        <color indexed="64"/>
      </top>
      <bottom style="medium">
        <color indexed="64"/>
      </bottom>
      <diagonal/>
    </border>
    <border>
      <left style="medium">
        <color theme="0"/>
      </left>
      <right/>
      <top style="medium">
        <color theme="0"/>
      </top>
      <bottom style="medium">
        <color theme="0"/>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right style="medium">
        <color theme="1"/>
      </right>
      <top/>
      <bottom style="medium">
        <color theme="1"/>
      </bottom>
      <diagonal/>
    </border>
    <border>
      <left style="medium">
        <color theme="1"/>
      </left>
      <right style="medium">
        <color theme="1"/>
      </right>
      <top/>
      <bottom style="medium">
        <color theme="1"/>
      </bottom>
      <diagonal/>
    </border>
    <border>
      <left/>
      <right/>
      <top style="medium">
        <color theme="0"/>
      </top>
      <bottom style="medium">
        <color theme="0"/>
      </bottom>
      <diagonal/>
    </border>
    <border>
      <left/>
      <right/>
      <top/>
      <bottom style="medium">
        <color theme="0"/>
      </bottom>
      <diagonal/>
    </border>
    <border>
      <left/>
      <right/>
      <top style="thin">
        <color theme="0"/>
      </top>
      <bottom style="medium">
        <color theme="0"/>
      </bottom>
      <diagonal/>
    </border>
    <border>
      <left style="thin">
        <color theme="1"/>
      </left>
      <right style="thin">
        <color theme="1"/>
      </right>
      <top style="thin">
        <color theme="1"/>
      </top>
      <bottom style="thin">
        <color theme="1"/>
      </bottom>
      <diagonal/>
    </border>
    <border>
      <left style="medium">
        <color theme="0"/>
      </left>
      <right/>
      <top/>
      <bottom style="medium">
        <color theme="0"/>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63">
    <xf numFmtId="0" fontId="0" fillId="0" borderId="0" xfId="0"/>
    <xf numFmtId="0" fontId="0" fillId="0" borderId="1" xfId="0" applyBorder="1"/>
    <xf numFmtId="164" fontId="0" fillId="0" borderId="0" xfId="0" applyNumberFormat="1"/>
    <xf numFmtId="0" fontId="0" fillId="0" borderId="2" xfId="0" applyBorder="1"/>
    <xf numFmtId="166" fontId="0" fillId="0" borderId="0" xfId="0" applyNumberFormat="1"/>
    <xf numFmtId="0" fontId="0" fillId="0" borderId="4" xfId="0" applyBorder="1"/>
    <xf numFmtId="0" fontId="3" fillId="0" borderId="5" xfId="0" applyFont="1" applyBorder="1" applyAlignment="1">
      <alignment horizontal="center"/>
    </xf>
    <xf numFmtId="0" fontId="2" fillId="0" borderId="0" xfId="0" applyFont="1"/>
    <xf numFmtId="0" fontId="4" fillId="0" borderId="1" xfId="0" applyFont="1" applyBorder="1"/>
    <xf numFmtId="0" fontId="5" fillId="2" borderId="1" xfId="0" applyFont="1" applyFill="1" applyBorder="1" applyAlignment="1">
      <alignment horizontal="center"/>
    </xf>
    <xf numFmtId="0" fontId="5" fillId="2" borderId="2" xfId="0" applyFont="1" applyFill="1" applyBorder="1" applyAlignment="1">
      <alignment horizontal="center"/>
    </xf>
    <xf numFmtId="0" fontId="4" fillId="0" borderId="2" xfId="0" applyFont="1" applyBorder="1"/>
    <xf numFmtId="0" fontId="5" fillId="2" borderId="6" xfId="0" applyFont="1" applyFill="1" applyBorder="1" applyAlignment="1">
      <alignment horizontal="center"/>
    </xf>
    <xf numFmtId="0" fontId="6" fillId="2" borderId="6" xfId="0" applyFont="1" applyFill="1" applyBorder="1"/>
    <xf numFmtId="0" fontId="6" fillId="2" borderId="7" xfId="0" applyFont="1" applyFill="1" applyBorder="1"/>
    <xf numFmtId="0" fontId="3" fillId="0" borderId="0" xfId="0" applyFont="1" applyAlignment="1">
      <alignment horizontal="center"/>
    </xf>
    <xf numFmtId="165" fontId="0" fillId="0" borderId="0" xfId="0" applyNumberFormat="1"/>
    <xf numFmtId="0" fontId="6" fillId="2" borderId="8" xfId="0" applyFont="1" applyFill="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0" fillId="0" borderId="8" xfId="0" applyBorder="1"/>
    <xf numFmtId="0" fontId="5" fillId="2" borderId="19" xfId="0" applyFont="1" applyFill="1" applyBorder="1" applyAlignment="1">
      <alignment horizontal="center"/>
    </xf>
    <xf numFmtId="0" fontId="3" fillId="0" borderId="5" xfId="0" applyFont="1" applyBorder="1" applyAlignment="1">
      <alignment horizontal="centerContinuous"/>
    </xf>
    <xf numFmtId="167" fontId="0" fillId="0" borderId="3" xfId="0" applyNumberFormat="1" applyBorder="1"/>
    <xf numFmtId="167" fontId="0" fillId="0" borderId="0" xfId="0" applyNumberFormat="1"/>
    <xf numFmtId="1" fontId="0" fillId="0" borderId="1" xfId="0" applyNumberFormat="1" applyBorder="1"/>
    <xf numFmtId="1" fontId="0" fillId="0" borderId="3" xfId="0" applyNumberFormat="1" applyBorder="1"/>
    <xf numFmtId="1" fontId="0" fillId="0" borderId="0" xfId="0" applyNumberFormat="1"/>
    <xf numFmtId="0" fontId="9" fillId="2" borderId="6" xfId="0" applyFont="1" applyFill="1" applyBorder="1"/>
    <xf numFmtId="0" fontId="9" fillId="2" borderId="21" xfId="0" applyFont="1" applyFill="1" applyBorder="1"/>
    <xf numFmtId="0" fontId="0" fillId="0" borderId="21" xfId="0" applyBorder="1"/>
    <xf numFmtId="0" fontId="10" fillId="2" borderId="10" xfId="0" applyFont="1" applyFill="1" applyBorder="1" applyAlignment="1">
      <alignment horizontal="center"/>
    </xf>
    <xf numFmtId="0" fontId="10" fillId="2" borderId="18" xfId="0" applyFont="1" applyFill="1" applyBorder="1" applyAlignment="1">
      <alignment horizontal="center"/>
    </xf>
    <xf numFmtId="0" fontId="10" fillId="2" borderId="20" xfId="0" applyFont="1" applyFill="1" applyBorder="1" applyAlignment="1">
      <alignment horizontal="center"/>
    </xf>
    <xf numFmtId="0" fontId="9" fillId="2" borderId="7" xfId="0" applyFont="1" applyFill="1" applyBorder="1"/>
    <xf numFmtId="0" fontId="8" fillId="0" borderId="12" xfId="0" applyFont="1" applyBorder="1"/>
    <xf numFmtId="0" fontId="8" fillId="0" borderId="13" xfId="0" applyFont="1" applyBorder="1"/>
    <xf numFmtId="0" fontId="8" fillId="0" borderId="11" xfId="0" applyFont="1" applyBorder="1"/>
    <xf numFmtId="0" fontId="8" fillId="0" borderId="9" xfId="0" applyFont="1" applyBorder="1"/>
    <xf numFmtId="0" fontId="9" fillId="2" borderId="8" xfId="0" applyFont="1" applyFill="1" applyBorder="1"/>
    <xf numFmtId="0" fontId="5" fillId="2" borderId="22" xfId="0" applyFont="1" applyFill="1" applyBorder="1" applyAlignment="1">
      <alignment horizontal="center"/>
    </xf>
    <xf numFmtId="0" fontId="12" fillId="0" borderId="0" xfId="0" applyFont="1"/>
    <xf numFmtId="0" fontId="13" fillId="0" borderId="0" xfId="0" applyFont="1"/>
    <xf numFmtId="0" fontId="11" fillId="2" borderId="1" xfId="0" applyFont="1" applyFill="1" applyBorder="1" applyAlignment="1">
      <alignment horizontal="center"/>
    </xf>
    <xf numFmtId="0" fontId="14" fillId="0" borderId="1" xfId="0" applyFont="1" applyBorder="1"/>
    <xf numFmtId="2" fontId="14" fillId="0" borderId="1" xfId="0" applyNumberFormat="1" applyFont="1" applyBorder="1"/>
    <xf numFmtId="2" fontId="14" fillId="0" borderId="1" xfId="1" applyNumberFormat="1" applyFont="1" applyBorder="1"/>
    <xf numFmtId="0" fontId="3" fillId="0" borderId="23" xfId="0" applyFont="1" applyBorder="1" applyAlignment="1">
      <alignment horizontal="center"/>
    </xf>
    <xf numFmtId="0" fontId="5" fillId="2" borderId="1" xfId="0" applyFont="1" applyFill="1" applyBorder="1"/>
    <xf numFmtId="0" fontId="15" fillId="2" borderId="1" xfId="0" applyFont="1" applyFill="1" applyBorder="1" applyAlignment="1">
      <alignment horizontal="center"/>
    </xf>
    <xf numFmtId="0" fontId="0" fillId="3" borderId="1" xfId="0" applyFill="1" applyBorder="1"/>
    <xf numFmtId="168" fontId="0" fillId="0" borderId="1" xfId="0" applyNumberFormat="1" applyBorder="1"/>
    <xf numFmtId="168" fontId="14" fillId="0" borderId="1" xfId="0" applyNumberFormat="1" applyFont="1" applyBorder="1"/>
    <xf numFmtId="168" fontId="14" fillId="0" borderId="1" xfId="1" applyNumberFormat="1" applyFont="1" applyBorder="1"/>
    <xf numFmtId="169" fontId="8" fillId="0" borderId="11" xfId="0" applyNumberFormat="1" applyFont="1" applyBorder="1"/>
    <xf numFmtId="170" fontId="0" fillId="0" borderId="0" xfId="0" applyNumberFormat="1"/>
    <xf numFmtId="0" fontId="7" fillId="2" borderId="0" xfId="0" applyFont="1" applyFill="1" applyAlignment="1">
      <alignment horizontal="center"/>
    </xf>
    <xf numFmtId="0" fontId="5" fillId="2" borderId="3" xfId="0" applyFont="1" applyFill="1" applyBorder="1" applyAlignment="1">
      <alignment horizontal="center"/>
    </xf>
    <xf numFmtId="0" fontId="5" fillId="2" borderId="2" xfId="0" applyFont="1" applyFill="1" applyBorder="1" applyAlignment="1">
      <alignment horizontal="center"/>
    </xf>
    <xf numFmtId="0" fontId="5" fillId="2" borderId="5" xfId="0" applyFont="1" applyFill="1" applyBorder="1" applyAlignment="1">
      <alignment horizontal="center"/>
    </xf>
    <xf numFmtId="0" fontId="5" fillId="2" borderId="1" xfId="0" applyFont="1" applyFill="1" applyBorder="1" applyAlignment="1">
      <alignment horizontal="center"/>
    </xf>
  </cellXfs>
  <cellStyles count="2">
    <cellStyle name="Normal" xfId="0" builtinId="0"/>
    <cellStyle name="Percent" xfId="1" builtinId="5"/>
  </cellStyles>
  <dxfs count="29">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0" formatCode="General"/>
    </dxf>
    <dxf>
      <border outline="0">
        <top style="medium">
          <color indexed="64"/>
        </top>
        <bottom style="medium">
          <color indexed="64"/>
        </bottom>
      </border>
    </dxf>
    <dxf>
      <border outline="0">
        <bottom style="thin">
          <color indexed="64"/>
        </bottom>
      </border>
    </dxf>
    <dxf>
      <font>
        <b val="0"/>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dxf>
    <dxf>
      <border outline="0">
        <top style="medium">
          <color indexed="64"/>
        </top>
        <bottom style="medium">
          <color indexed="64"/>
        </bottom>
      </border>
    </dxf>
    <dxf>
      <border outline="0">
        <bottom style="thin">
          <color indexed="64"/>
        </bottom>
      </border>
    </dxf>
    <dxf>
      <font>
        <b val="0"/>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top style="medium">
          <color indexed="64"/>
        </top>
      </border>
    </dxf>
    <dxf>
      <border outline="0">
        <bottom style="thin">
          <color indexed="64"/>
        </bottom>
      </border>
    </dxf>
    <dxf>
      <font>
        <b val="0"/>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top style="medium">
          <color indexed="64"/>
        </top>
      </border>
    </dxf>
    <dxf>
      <border outline="0">
        <bottom style="thin">
          <color indexed="64"/>
        </bottom>
      </border>
    </dxf>
    <dxf>
      <font>
        <b val="0"/>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7" formatCode="0.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Dataset!$I$2:$I$507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Dataset!$AD$29:$AD$534</c:f>
              <c:numCache>
                <c:formatCode>General</c:formatCode>
                <c:ptCount val="506"/>
                <c:pt idx="0">
                  <c:v>-1.7298370239455743</c:v>
                </c:pt>
                <c:pt idx="1">
                  <c:v>0.26820053134205324</c:v>
                </c:pt>
                <c:pt idx="2">
                  <c:v>-0.45657347487790645</c:v>
                </c:pt>
                <c:pt idx="3">
                  <c:v>2.8342623733511374E-2</c:v>
                </c:pt>
                <c:pt idx="4">
                  <c:v>-5.4380660253826534</c:v>
                </c:pt>
                <c:pt idx="5">
                  <c:v>1.377013974136851</c:v>
                </c:pt>
                <c:pt idx="6">
                  <c:v>8.8470435863916421</c:v>
                </c:pt>
                <c:pt idx="7">
                  <c:v>-3.528372018682191</c:v>
                </c:pt>
                <c:pt idx="8">
                  <c:v>3.971043539960089</c:v>
                </c:pt>
                <c:pt idx="9">
                  <c:v>-0.76764548493301987</c:v>
                </c:pt>
                <c:pt idx="10">
                  <c:v>-2.1959495505137951</c:v>
                </c:pt>
                <c:pt idx="11">
                  <c:v>-6.606334509826123</c:v>
                </c:pt>
                <c:pt idx="12">
                  <c:v>-7.8034915012080841</c:v>
                </c:pt>
                <c:pt idx="13">
                  <c:v>-7.6651973063789072</c:v>
                </c:pt>
                <c:pt idx="14">
                  <c:v>7.5283426237335114</c:v>
                </c:pt>
                <c:pt idx="15">
                  <c:v>-4.5704884935510499</c:v>
                </c:pt>
                <c:pt idx="16">
                  <c:v>1.1998333393826037</c:v>
                </c:pt>
                <c:pt idx="17">
                  <c:v>-0.20270964481840537</c:v>
                </c:pt>
                <c:pt idx="18">
                  <c:v>-3.9932091512808228</c:v>
                </c:pt>
                <c:pt idx="19">
                  <c:v>-0.94727429824137133</c:v>
                </c:pt>
                <c:pt idx="20">
                  <c:v>3.2382379473350138</c:v>
                </c:pt>
                <c:pt idx="21">
                  <c:v>-1.8745990924005085</c:v>
                </c:pt>
                <c:pt idx="22">
                  <c:v>2.573878744839952</c:v>
                </c:pt>
                <c:pt idx="23">
                  <c:v>-4.5375802915409125</c:v>
                </c:pt>
                <c:pt idx="24">
                  <c:v>-1.4992821948426496</c:v>
                </c:pt>
                <c:pt idx="25">
                  <c:v>-0.52837201868219097</c:v>
                </c:pt>
                <c:pt idx="26">
                  <c:v>-6.3415921828743862</c:v>
                </c:pt>
                <c:pt idx="27">
                  <c:v>-5.3273927472605465</c:v>
                </c:pt>
                <c:pt idx="28">
                  <c:v>-5.1275901622925097</c:v>
                </c:pt>
                <c:pt idx="29">
                  <c:v>-2.8901765313689936</c:v>
                </c:pt>
                <c:pt idx="30">
                  <c:v>19.844887628516393</c:v>
                </c:pt>
                <c:pt idx="31">
                  <c:v>2.5023841273217791</c:v>
                </c:pt>
                <c:pt idx="32">
                  <c:v>6.886913199607438</c:v>
                </c:pt>
                <c:pt idx="33">
                  <c:v>7.2914108247826483</c:v>
                </c:pt>
                <c:pt idx="34">
                  <c:v>-2.0756770713381307</c:v>
                </c:pt>
                <c:pt idx="35">
                  <c:v>-3.4673532642541538</c:v>
                </c:pt>
                <c:pt idx="36">
                  <c:v>-3.7340541340491775</c:v>
                </c:pt>
                <c:pt idx="37">
                  <c:v>-0.34100383964758052</c:v>
                </c:pt>
                <c:pt idx="38">
                  <c:v>0.7949408841434682</c:v>
                </c:pt>
                <c:pt idx="39">
                  <c:v>6.1464630469030066</c:v>
                </c:pt>
                <c:pt idx="40">
                  <c:v>-1.0093710316070315</c:v>
                </c:pt>
                <c:pt idx="41">
                  <c:v>15.319533082807798</c:v>
                </c:pt>
                <c:pt idx="42">
                  <c:v>-4.9600048267227415</c:v>
                </c:pt>
                <c:pt idx="43">
                  <c:v>-5.316715567269366</c:v>
                </c:pt>
                <c:pt idx="44">
                  <c:v>-6.1943858377344299</c:v>
                </c:pt>
                <c:pt idx="45">
                  <c:v>-5.8689208789025997</c:v>
                </c:pt>
                <c:pt idx="46">
                  <c:v>6.4690849971167985</c:v>
                </c:pt>
                <c:pt idx="47">
                  <c:v>-4.148957348932214E-2</c:v>
                </c:pt>
                <c:pt idx="48">
                  <c:v>-0.79526640164009521</c:v>
                </c:pt>
                <c:pt idx="49">
                  <c:v>0.9538075825653376</c:v>
                </c:pt>
                <c:pt idx="50">
                  <c:v>-4.5849801498437461</c:v>
                </c:pt>
                <c:pt idx="51">
                  <c:v>-4.6840995859380872</c:v>
                </c:pt>
                <c:pt idx="52">
                  <c:v>-2.7953651091560729</c:v>
                </c:pt>
                <c:pt idx="53">
                  <c:v>3.7924888037202749</c:v>
                </c:pt>
                <c:pt idx="54">
                  <c:v>-3.1166168597533819</c:v>
                </c:pt>
                <c:pt idx="55">
                  <c:v>1.3711383456069832</c:v>
                </c:pt>
                <c:pt idx="56">
                  <c:v>-3.7395388343841987</c:v>
                </c:pt>
                <c:pt idx="57">
                  <c:v>-3.8836099502272603</c:v>
                </c:pt>
                <c:pt idx="58">
                  <c:v>-1.0506069425702265</c:v>
                </c:pt>
                <c:pt idx="59">
                  <c:v>-7.4282733111662118</c:v>
                </c:pt>
                <c:pt idx="60">
                  <c:v>0.40189058974187475</c:v>
                </c:pt>
                <c:pt idx="61">
                  <c:v>-4.9804786227994526</c:v>
                </c:pt>
                <c:pt idx="62">
                  <c:v>-4.7634361785675807</c:v>
                </c:pt>
                <c:pt idx="63">
                  <c:v>-0.99878865726274313</c:v>
                </c:pt>
                <c:pt idx="64">
                  <c:v>-3.297225324246611E-2</c:v>
                </c:pt>
                <c:pt idx="65">
                  <c:v>-3.7944845452504126</c:v>
                </c:pt>
                <c:pt idx="66">
                  <c:v>-8.7059435816312778</c:v>
                </c:pt>
                <c:pt idx="67">
                  <c:v>2.2888678405816414</c:v>
                </c:pt>
                <c:pt idx="68">
                  <c:v>1.642348546184472</c:v>
                </c:pt>
                <c:pt idx="69">
                  <c:v>-6.509568446638994</c:v>
                </c:pt>
                <c:pt idx="70">
                  <c:v>0.59200306987853324</c:v>
                </c:pt>
                <c:pt idx="71">
                  <c:v>4.9720267132508127</c:v>
                </c:pt>
                <c:pt idx="72">
                  <c:v>-7.7217067300244793</c:v>
                </c:pt>
                <c:pt idx="73">
                  <c:v>-1.3503108200222869</c:v>
                </c:pt>
                <c:pt idx="74">
                  <c:v>-5.8439455557815982</c:v>
                </c:pt>
                <c:pt idx="75">
                  <c:v>-0.49183114792617388</c:v>
                </c:pt>
                <c:pt idx="76">
                  <c:v>-3.1890946505622892</c:v>
                </c:pt>
                <c:pt idx="77">
                  <c:v>5.0731046921884406</c:v>
                </c:pt>
                <c:pt idx="78">
                  <c:v>18.600322975093427</c:v>
                </c:pt>
                <c:pt idx="79">
                  <c:v>2.2272568410577165</c:v>
                </c:pt>
                <c:pt idx="80">
                  <c:v>-5.4115269894822831</c:v>
                </c:pt>
                <c:pt idx="81">
                  <c:v>-8.5529564136083565</c:v>
                </c:pt>
                <c:pt idx="82">
                  <c:v>-3.583906072775207</c:v>
                </c:pt>
                <c:pt idx="83">
                  <c:v>-6.3205339454399585</c:v>
                </c:pt>
                <c:pt idx="84">
                  <c:v>-3.4680364131278569</c:v>
                </c:pt>
                <c:pt idx="85">
                  <c:v>-0.38272548445251786</c:v>
                </c:pt>
                <c:pt idx="86">
                  <c:v>-8.0488380110207345</c:v>
                </c:pt>
                <c:pt idx="87">
                  <c:v>0.77975827523890118</c:v>
                </c:pt>
                <c:pt idx="88">
                  <c:v>15.443517428899909</c:v>
                </c:pt>
                <c:pt idx="89">
                  <c:v>-2.5540304906769009</c:v>
                </c:pt>
                <c:pt idx="90">
                  <c:v>1.0983683341192219</c:v>
                </c:pt>
                <c:pt idx="91">
                  <c:v>1.1118885227284423</c:v>
                </c:pt>
                <c:pt idx="92">
                  <c:v>-9.2913028732880321E-2</c:v>
                </c:pt>
                <c:pt idx="93">
                  <c:v>-3.786449056976215</c:v>
                </c:pt>
                <c:pt idx="94">
                  <c:v>11.948315078492147</c:v>
                </c:pt>
                <c:pt idx="95">
                  <c:v>-6.7725457439103174</c:v>
                </c:pt>
                <c:pt idx="96">
                  <c:v>18.961341729521461</c:v>
                </c:pt>
                <c:pt idx="97">
                  <c:v>-1.5931104437648429</c:v>
                </c:pt>
                <c:pt idx="98">
                  <c:v>-3.0466859550145706</c:v>
                </c:pt>
                <c:pt idx="99">
                  <c:v>23.882597381987853</c:v>
                </c:pt>
                <c:pt idx="100">
                  <c:v>-1.937382876508952</c:v>
                </c:pt>
                <c:pt idx="101">
                  <c:v>-1.2926247099231034</c:v>
                </c:pt>
                <c:pt idx="102">
                  <c:v>4.8702577817013193</c:v>
                </c:pt>
                <c:pt idx="103">
                  <c:v>-3.0821371412257115</c:v>
                </c:pt>
                <c:pt idx="104">
                  <c:v>12.428532235027301</c:v>
                </c:pt>
                <c:pt idx="105">
                  <c:v>-3.1087787865111487</c:v>
                </c:pt>
                <c:pt idx="106">
                  <c:v>-1.1031992805292248</c:v>
                </c:pt>
                <c:pt idx="107">
                  <c:v>0.82315014407734566</c:v>
                </c:pt>
                <c:pt idx="108">
                  <c:v>-3.3949741809612313</c:v>
                </c:pt>
                <c:pt idx="109">
                  <c:v>-3.3695092221294054</c:v>
                </c:pt>
                <c:pt idx="110">
                  <c:v>-4.8351282111177198</c:v>
                </c:pt>
                <c:pt idx="111">
                  <c:v>6.0940564183687229</c:v>
                </c:pt>
                <c:pt idx="112">
                  <c:v>6.3237345854350657</c:v>
                </c:pt>
                <c:pt idx="113">
                  <c:v>-6.1258251326121034</c:v>
                </c:pt>
                <c:pt idx="114">
                  <c:v>2.0940564183687229</c:v>
                </c:pt>
                <c:pt idx="115">
                  <c:v>8.3087017698673549E-2</c:v>
                </c:pt>
                <c:pt idx="116">
                  <c:v>-7.332095591205892</c:v>
                </c:pt>
                <c:pt idx="117">
                  <c:v>0.97280856964049711</c:v>
                </c:pt>
                <c:pt idx="118">
                  <c:v>-5.7818488224159346</c:v>
                </c:pt>
                <c:pt idx="119">
                  <c:v>-6.3003601737802768</c:v>
                </c:pt>
                <c:pt idx="120">
                  <c:v>-4.8440403614284975</c:v>
                </c:pt>
                <c:pt idx="121">
                  <c:v>-5.5683325356758004</c:v>
                </c:pt>
                <c:pt idx="122">
                  <c:v>10.62412551362991</c:v>
                </c:pt>
                <c:pt idx="123">
                  <c:v>15.870352587348222</c:v>
                </c:pt>
                <c:pt idx="124">
                  <c:v>-7.0278823829713737</c:v>
                </c:pt>
                <c:pt idx="125">
                  <c:v>-2.7080956376374488</c:v>
                </c:pt>
                <c:pt idx="126">
                  <c:v>-7.0498211843114618</c:v>
                </c:pt>
                <c:pt idx="127">
                  <c:v>-4.4108399387394996</c:v>
                </c:pt>
                <c:pt idx="128">
                  <c:v>-4.8658843571216934</c:v>
                </c:pt>
                <c:pt idx="129">
                  <c:v>-2.3236691747368532</c:v>
                </c:pt>
                <c:pt idx="130">
                  <c:v>-4.2519771421867105</c:v>
                </c:pt>
                <c:pt idx="131">
                  <c:v>-3.8928182230859818</c:v>
                </c:pt>
                <c:pt idx="132">
                  <c:v>17.089744502618224</c:v>
                </c:pt>
                <c:pt idx="133">
                  <c:v>-9.8591242628170814</c:v>
                </c:pt>
                <c:pt idx="134">
                  <c:v>-0.39252210053804149</c:v>
                </c:pt>
                <c:pt idx="135">
                  <c:v>-2.829935731461557</c:v>
                </c:pt>
                <c:pt idx="136">
                  <c:v>-2.8939949095395896</c:v>
                </c:pt>
                <c:pt idx="137">
                  <c:v>-5.0948754734452528</c:v>
                </c:pt>
                <c:pt idx="138">
                  <c:v>-4.363045250372739</c:v>
                </c:pt>
                <c:pt idx="139">
                  <c:v>4.5728007659023291</c:v>
                </c:pt>
                <c:pt idx="140">
                  <c:v>17.565847158434842</c:v>
                </c:pt>
                <c:pt idx="141">
                  <c:v>10.739604245082415</c:v>
                </c:pt>
                <c:pt idx="142">
                  <c:v>-1.1668597266742537</c:v>
                </c:pt>
                <c:pt idx="143">
                  <c:v>1.9171797099005845</c:v>
                </c:pt>
                <c:pt idx="144">
                  <c:v>1.0528283111436938</c:v>
                </c:pt>
                <c:pt idx="145">
                  <c:v>-0.10691895118383954</c:v>
                </c:pt>
                <c:pt idx="146">
                  <c:v>0.94802675968237082</c:v>
                </c:pt>
                <c:pt idx="147">
                  <c:v>5.6575311550890355</c:v>
                </c:pt>
                <c:pt idx="148">
                  <c:v>-2.1215171187306865</c:v>
                </c:pt>
                <c:pt idx="149">
                  <c:v>0.78407019098940367</c:v>
                </c:pt>
                <c:pt idx="150">
                  <c:v>-3.1817501148999554</c:v>
                </c:pt>
                <c:pt idx="151">
                  <c:v>-4.2345398678909145</c:v>
                </c:pt>
                <c:pt idx="152">
                  <c:v>-4.1396336400310965</c:v>
                </c:pt>
                <c:pt idx="153">
                  <c:v>-4.7365023126032888</c:v>
                </c:pt>
                <c:pt idx="154">
                  <c:v>1.2247177587257934</c:v>
                </c:pt>
                <c:pt idx="155">
                  <c:v>-1.0747926055633847</c:v>
                </c:pt>
                <c:pt idx="156">
                  <c:v>-6.7851775648757098</c:v>
                </c:pt>
                <c:pt idx="157">
                  <c:v>-8.4415921828743876</c:v>
                </c:pt>
                <c:pt idx="158">
                  <c:v>-4.3354243336656637</c:v>
                </c:pt>
                <c:pt idx="159">
                  <c:v>-2.3802812077674922</c:v>
                </c:pt>
                <c:pt idx="160">
                  <c:v>4.6783841737533329</c:v>
                </c:pt>
                <c:pt idx="161">
                  <c:v>7.1342143503942914</c:v>
                </c:pt>
                <c:pt idx="162">
                  <c:v>-0.59418842270246941</c:v>
                </c:pt>
                <c:pt idx="163">
                  <c:v>-1.245410561044979</c:v>
                </c:pt>
                <c:pt idx="164">
                  <c:v>-3.9904687520478568</c:v>
                </c:pt>
                <c:pt idx="165">
                  <c:v>-0.38057342844635045</c:v>
                </c:pt>
                <c:pt idx="166">
                  <c:v>-3.3606918774655306</c:v>
                </c:pt>
                <c:pt idx="167">
                  <c:v>-4.5189702326605961</c:v>
                </c:pt>
                <c:pt idx="168">
                  <c:v>-1.8784174705710992</c:v>
                </c:pt>
                <c:pt idx="169">
                  <c:v>-1.762650420308816</c:v>
                </c:pt>
                <c:pt idx="170">
                  <c:v>-2.8244510311265341</c:v>
                </c:pt>
                <c:pt idx="171">
                  <c:v>2.8573298381879866</c:v>
                </c:pt>
                <c:pt idx="172">
                  <c:v>10.197389062697575</c:v>
                </c:pt>
                <c:pt idx="173">
                  <c:v>-9.0077823853015104E-2</c:v>
                </c:pt>
                <c:pt idx="174">
                  <c:v>-1.9152466601368978</c:v>
                </c:pt>
                <c:pt idx="175">
                  <c:v>3.3461708262241459</c:v>
                </c:pt>
                <c:pt idx="176">
                  <c:v>-1.079203228829865</c:v>
                </c:pt>
                <c:pt idx="177">
                  <c:v>-4.5778330292133838</c:v>
                </c:pt>
                <c:pt idx="178">
                  <c:v>-7.7392427118362583</c:v>
                </c:pt>
                <c:pt idx="179">
                  <c:v>-0.55687349929493024</c:v>
                </c:pt>
                <c:pt idx="180">
                  <c:v>-7.7149544394580403</c:v>
                </c:pt>
                <c:pt idx="181">
                  <c:v>17.220117524165516</c:v>
                </c:pt>
                <c:pt idx="182">
                  <c:v>-1.7488419128898194</c:v>
                </c:pt>
                <c:pt idx="183">
                  <c:v>4.992978439431095</c:v>
                </c:pt>
                <c:pt idx="184">
                  <c:v>-7.4410077415166676</c:v>
                </c:pt>
                <c:pt idx="185">
                  <c:v>0.79885406796095992</c:v>
                </c:pt>
                <c:pt idx="186">
                  <c:v>3.3424394499622849</c:v>
                </c:pt>
                <c:pt idx="187">
                  <c:v>2.9685686794991284E-3</c:v>
                </c:pt>
                <c:pt idx="188">
                  <c:v>2.6740800617410017</c:v>
                </c:pt>
                <c:pt idx="189">
                  <c:v>19.860950801326616</c:v>
                </c:pt>
                <c:pt idx="190">
                  <c:v>-2.3653947214108655</c:v>
                </c:pt>
                <c:pt idx="191">
                  <c:v>-5.0782239574082197</c:v>
                </c:pt>
                <c:pt idx="192">
                  <c:v>-2.8543266132248384</c:v>
                </c:pt>
                <c:pt idx="193">
                  <c:v>-3.208387858316307</c:v>
                </c:pt>
                <c:pt idx="194">
                  <c:v>2.0714344681549299</c:v>
                </c:pt>
                <c:pt idx="195">
                  <c:v>-0.43855956296255627</c:v>
                </c:pt>
                <c:pt idx="196">
                  <c:v>-2.7854736874236536</c:v>
                </c:pt>
                <c:pt idx="197">
                  <c:v>0.5934719770109993</c:v>
                </c:pt>
                <c:pt idx="198">
                  <c:v>1.9205006486221912</c:v>
                </c:pt>
                <c:pt idx="199">
                  <c:v>7.0445045040597201</c:v>
                </c:pt>
                <c:pt idx="200">
                  <c:v>-1.9325813250476287</c:v>
                </c:pt>
                <c:pt idx="201">
                  <c:v>-3.5840995859380875</c:v>
                </c:pt>
                <c:pt idx="202">
                  <c:v>-0.42161582624666494</c:v>
                </c:pt>
                <c:pt idx="203">
                  <c:v>4.3264827884062047</c:v>
                </c:pt>
                <c:pt idx="204">
                  <c:v>-5.6083917601853877</c:v>
                </c:pt>
                <c:pt idx="205">
                  <c:v>24.500129461930548</c:v>
                </c:pt>
                <c:pt idx="206">
                  <c:v>-0.22984092581465987</c:v>
                </c:pt>
                <c:pt idx="207">
                  <c:v>12.537357383429347</c:v>
                </c:pt>
                <c:pt idx="208">
                  <c:v>-5.3029070598503694</c:v>
                </c:pt>
                <c:pt idx="209">
                  <c:v>-7.4713651555876304</c:v>
                </c:pt>
                <c:pt idx="210">
                  <c:v>-1.6711665400279685E-2</c:v>
                </c:pt>
                <c:pt idx="211">
                  <c:v>-9.8359139693764845</c:v>
                </c:pt>
                <c:pt idx="212">
                  <c:v>6.0198135978794092</c:v>
                </c:pt>
                <c:pt idx="213">
                  <c:v>-7.0247471536744754</c:v>
                </c:pt>
                <c:pt idx="214">
                  <c:v>5.1538984863431523</c:v>
                </c:pt>
                <c:pt idx="215">
                  <c:v>12.400812610804248</c:v>
                </c:pt>
                <c:pt idx="216">
                  <c:v>-3.5210196792816983</c:v>
                </c:pt>
                <c:pt idx="217">
                  <c:v>-3.0757757788541085</c:v>
                </c:pt>
                <c:pt idx="218">
                  <c:v>-3.9870413020721003</c:v>
                </c:pt>
                <c:pt idx="219">
                  <c:v>2.4576220588668498</c:v>
                </c:pt>
                <c:pt idx="220">
                  <c:v>1.2103170062109143</c:v>
                </c:pt>
                <c:pt idx="221">
                  <c:v>14.305807675428447</c:v>
                </c:pt>
                <c:pt idx="222">
                  <c:v>-1.5513887989599091</c:v>
                </c:pt>
                <c:pt idx="223">
                  <c:v>-0.24668595501456991</c:v>
                </c:pt>
                <c:pt idx="224">
                  <c:v>-4.2703897860350679</c:v>
                </c:pt>
                <c:pt idx="225">
                  <c:v>-1.6942871302184486</c:v>
                </c:pt>
                <c:pt idx="226">
                  <c:v>-3.3062358023101375</c:v>
                </c:pt>
                <c:pt idx="227">
                  <c:v>3.0884730105177169</c:v>
                </c:pt>
                <c:pt idx="228">
                  <c:v>4.5269646203788625</c:v>
                </c:pt>
                <c:pt idx="229">
                  <c:v>15.999355409279026</c:v>
                </c:pt>
                <c:pt idx="230">
                  <c:v>3.163398979880732</c:v>
                </c:pt>
                <c:pt idx="231">
                  <c:v>-2.9668636285433365</c:v>
                </c:pt>
                <c:pt idx="232">
                  <c:v>-1.578322664924201</c:v>
                </c:pt>
                <c:pt idx="233">
                  <c:v>-1.7706820067139262</c:v>
                </c:pt>
                <c:pt idx="234">
                  <c:v>-5.644727412171278</c:v>
                </c:pt>
                <c:pt idx="235">
                  <c:v>-2.1529564136083579</c:v>
                </c:pt>
                <c:pt idx="236">
                  <c:v>-9.4475665189202331</c:v>
                </c:pt>
                <c:pt idx="237">
                  <c:v>-1.2810630641571699</c:v>
                </c:pt>
                <c:pt idx="238">
                  <c:v>20.310411811857808</c:v>
                </c:pt>
                <c:pt idx="239">
                  <c:v>-6.4452170478821031</c:v>
                </c:pt>
                <c:pt idx="240">
                  <c:v>-4.2808695509942929</c:v>
                </c:pt>
                <c:pt idx="241">
                  <c:v>5.1040504494862056</c:v>
                </c:pt>
                <c:pt idx="242">
                  <c:v>-4.1450235347192219</c:v>
                </c:pt>
                <c:pt idx="243">
                  <c:v>18.448315078492147</c:v>
                </c:pt>
                <c:pt idx="244">
                  <c:v>17.498854067960956</c:v>
                </c:pt>
                <c:pt idx="245">
                  <c:v>2.1014996615470345</c:v>
                </c:pt>
                <c:pt idx="246">
                  <c:v>10.15155681904319</c:v>
                </c:pt>
                <c:pt idx="247">
                  <c:v>-5.7433572125547947</c:v>
                </c:pt>
                <c:pt idx="248">
                  <c:v>-3.6513848970908249</c:v>
                </c:pt>
                <c:pt idx="249">
                  <c:v>14.179363445174975</c:v>
                </c:pt>
                <c:pt idx="250">
                  <c:v>-3.444628704655301</c:v>
                </c:pt>
                <c:pt idx="251">
                  <c:v>-4.232976155111551</c:v>
                </c:pt>
                <c:pt idx="252">
                  <c:v>-1.4597126060438832</c:v>
                </c:pt>
                <c:pt idx="253">
                  <c:v>-0.850014697474343</c:v>
                </c:pt>
                <c:pt idx="254">
                  <c:v>-3.5004588812962574</c:v>
                </c:pt>
                <c:pt idx="255">
                  <c:v>-3.3556020071944275</c:v>
                </c:pt>
                <c:pt idx="256">
                  <c:v>-3.9695092221294068</c:v>
                </c:pt>
                <c:pt idx="257">
                  <c:v>-4.7818488224159346</c:v>
                </c:pt>
                <c:pt idx="258">
                  <c:v>-0.4796889626716041</c:v>
                </c:pt>
                <c:pt idx="259">
                  <c:v>7.5342182522633721</c:v>
                </c:pt>
                <c:pt idx="260">
                  <c:v>-2.1886089167205469</c:v>
                </c:pt>
                <c:pt idx="261">
                  <c:v>-0.43111241791515909</c:v>
                </c:pt>
                <c:pt idx="262">
                  <c:v>-9.9488419128898187</c:v>
                </c:pt>
                <c:pt idx="263">
                  <c:v>2.1339182278463475</c:v>
                </c:pt>
                <c:pt idx="264">
                  <c:v>5.4158965121928304</c:v>
                </c:pt>
                <c:pt idx="265">
                  <c:v>-3.5926208080540221</c:v>
                </c:pt>
                <c:pt idx="266">
                  <c:v>2.3300998496757508</c:v>
                </c:pt>
                <c:pt idx="267">
                  <c:v>0.38994581951926577</c:v>
                </c:pt>
                <c:pt idx="268">
                  <c:v>-1.2221015600884044</c:v>
                </c:pt>
                <c:pt idx="269">
                  <c:v>-6.0213197036987225</c:v>
                </c:pt>
                <c:pt idx="270">
                  <c:v>-3.3369880464450254</c:v>
                </c:pt>
                <c:pt idx="271">
                  <c:v>6.7099221761469892</c:v>
                </c:pt>
                <c:pt idx="272">
                  <c:v>-5.1889959430463062</c:v>
                </c:pt>
                <c:pt idx="273">
                  <c:v>-3.2949702790921513</c:v>
                </c:pt>
                <c:pt idx="274">
                  <c:v>-0.50319928052922691</c:v>
                </c:pt>
                <c:pt idx="275">
                  <c:v>-5.923084733379131</c:v>
                </c:pt>
                <c:pt idx="276">
                  <c:v>-4.5497185749264002</c:v>
                </c:pt>
                <c:pt idx="277">
                  <c:v>18.989843210134204</c:v>
                </c:pt>
                <c:pt idx="278">
                  <c:v>-2.9733276002999993</c:v>
                </c:pt>
                <c:pt idx="279">
                  <c:v>5.1278490861536028</c:v>
                </c:pt>
                <c:pt idx="280">
                  <c:v>1.484070190989403</c:v>
                </c:pt>
                <c:pt idx="281">
                  <c:v>-2.5084865658322872</c:v>
                </c:pt>
                <c:pt idx="282">
                  <c:v>0.64685007322876231</c:v>
                </c:pt>
                <c:pt idx="283">
                  <c:v>-5.6372841689929736</c:v>
                </c:pt>
                <c:pt idx="284">
                  <c:v>14.418344690746942</c:v>
                </c:pt>
                <c:pt idx="285">
                  <c:v>-6.9575605500377158</c:v>
                </c:pt>
                <c:pt idx="286">
                  <c:v>-0.72503547248425448</c:v>
                </c:pt>
                <c:pt idx="287">
                  <c:v>-2.7267056965177616</c:v>
                </c:pt>
                <c:pt idx="288">
                  <c:v>-2.5024174241395443</c:v>
                </c:pt>
                <c:pt idx="289">
                  <c:v>-3.2453118535289995</c:v>
                </c:pt>
                <c:pt idx="290">
                  <c:v>-1.1106425237075364</c:v>
                </c:pt>
                <c:pt idx="291">
                  <c:v>1.0911225059728729</c:v>
                </c:pt>
                <c:pt idx="292">
                  <c:v>-3.6268005021646648</c:v>
                </c:pt>
                <c:pt idx="293">
                  <c:v>-4.8584411139433783</c:v>
                </c:pt>
                <c:pt idx="294">
                  <c:v>4.7366703326865682</c:v>
                </c:pt>
                <c:pt idx="295">
                  <c:v>-4.9685260488386778</c:v>
                </c:pt>
                <c:pt idx="296">
                  <c:v>12.637835313532921</c:v>
                </c:pt>
                <c:pt idx="297">
                  <c:v>-1.8258251326121027</c:v>
                </c:pt>
                <c:pt idx="298">
                  <c:v>7.7274620598278432</c:v>
                </c:pt>
                <c:pt idx="299">
                  <c:v>2.7665342091776282</c:v>
                </c:pt>
                <c:pt idx="300">
                  <c:v>-7.4406168133218245</c:v>
                </c:pt>
                <c:pt idx="301">
                  <c:v>-2.1722496213623756</c:v>
                </c:pt>
                <c:pt idx="302">
                  <c:v>-3.6540343925459808</c:v>
                </c:pt>
                <c:pt idx="303">
                  <c:v>-1.6113295744503198</c:v>
                </c:pt>
                <c:pt idx="304">
                  <c:v>-7.1288577525239312</c:v>
                </c:pt>
                <c:pt idx="305">
                  <c:v>-3.1449248272032442</c:v>
                </c:pt>
                <c:pt idx="306">
                  <c:v>2.8062064073614543</c:v>
                </c:pt>
                <c:pt idx="307">
                  <c:v>-0.7188715251446105</c:v>
                </c:pt>
                <c:pt idx="308">
                  <c:v>1.4253061019525948</c:v>
                </c:pt>
                <c:pt idx="309">
                  <c:v>6.1283348199953416</c:v>
                </c:pt>
                <c:pt idx="310">
                  <c:v>0.21913825274387033</c:v>
                </c:pt>
                <c:pt idx="311">
                  <c:v>-4.7176948386910098</c:v>
                </c:pt>
                <c:pt idx="312">
                  <c:v>12.279375150782233</c:v>
                </c:pt>
                <c:pt idx="313">
                  <c:v>1.7436239401540536</c:v>
                </c:pt>
                <c:pt idx="314">
                  <c:v>-4.7349346979548415</c:v>
                </c:pt>
                <c:pt idx="315">
                  <c:v>-0.20829305266940779</c:v>
                </c:pt>
                <c:pt idx="316">
                  <c:v>-3.3832190220324243</c:v>
                </c:pt>
                <c:pt idx="317">
                  <c:v>2.6223604839494961</c:v>
                </c:pt>
                <c:pt idx="318">
                  <c:v>-3.9780304442453414</c:v>
                </c:pt>
                <c:pt idx="319">
                  <c:v>-0.23385671901721494</c:v>
                </c:pt>
                <c:pt idx="320">
                  <c:v>-6.1638232048933368</c:v>
                </c:pt>
                <c:pt idx="321">
                  <c:v>-4.0728379645891799</c:v>
                </c:pt>
                <c:pt idx="322">
                  <c:v>-4.8115269894822852</c:v>
                </c:pt>
                <c:pt idx="323">
                  <c:v>-3.5199456022131521</c:v>
                </c:pt>
                <c:pt idx="324">
                  <c:v>7.9253970057304102</c:v>
                </c:pt>
                <c:pt idx="325">
                  <c:v>-6.4120166251931039</c:v>
                </c:pt>
                <c:pt idx="326">
                  <c:v>-2.1766524408906918</c:v>
                </c:pt>
                <c:pt idx="327">
                  <c:v>1.8956240330171674</c:v>
                </c:pt>
                <c:pt idx="328">
                  <c:v>22.514526312576347</c:v>
                </c:pt>
                <c:pt idx="329">
                  <c:v>3.9260840564731971</c:v>
                </c:pt>
                <c:pt idx="330">
                  <c:v>-5.8225950976683087</c:v>
                </c:pt>
                <c:pt idx="331">
                  <c:v>-6.5509939688959875</c:v>
                </c:pt>
                <c:pt idx="332">
                  <c:v>-4.0204352379239747</c:v>
                </c:pt>
                <c:pt idx="333">
                  <c:v>-1.5143660962312353</c:v>
                </c:pt>
                <c:pt idx="334">
                  <c:v>-6.3350295036017403</c:v>
                </c:pt>
                <c:pt idx="335">
                  <c:v>-6.8384608554465771</c:v>
                </c:pt>
                <c:pt idx="336">
                  <c:v>0.1637938099446572</c:v>
                </c:pt>
                <c:pt idx="337">
                  <c:v>5.2302024590608163</c:v>
                </c:pt>
                <c:pt idx="338">
                  <c:v>-4.0125062609039261</c:v>
                </c:pt>
                <c:pt idx="339">
                  <c:v>8.1300011421597738</c:v>
                </c:pt>
                <c:pt idx="340">
                  <c:v>-2.9356178468285421</c:v>
                </c:pt>
                <c:pt idx="341">
                  <c:v>1.6393042206653874</c:v>
                </c:pt>
                <c:pt idx="342">
                  <c:v>1.3249073700195915</c:v>
                </c:pt>
                <c:pt idx="343">
                  <c:v>8.357132423156024</c:v>
                </c:pt>
                <c:pt idx="344">
                  <c:v>-1.7500185993434236</c:v>
                </c:pt>
                <c:pt idx="345">
                  <c:v>-0.69869385161585029</c:v>
                </c:pt>
                <c:pt idx="346">
                  <c:v>-0.4329761551115503</c:v>
                </c:pt>
                <c:pt idx="347">
                  <c:v>-3.0482496677939324</c:v>
                </c:pt>
                <c:pt idx="348">
                  <c:v>-5.2380699272517326</c:v>
                </c:pt>
                <c:pt idx="349">
                  <c:v>0.51834469074694312</c:v>
                </c:pt>
                <c:pt idx="350">
                  <c:v>-3.0967353087725584</c:v>
                </c:pt>
                <c:pt idx="351">
                  <c:v>-1.7473691038882695</c:v>
                </c:pt>
                <c:pt idx="352">
                  <c:v>-1.2296435107826973</c:v>
                </c:pt>
                <c:pt idx="353">
                  <c:v>-0.39037004453187052</c:v>
                </c:pt>
                <c:pt idx="354">
                  <c:v>5.1040465476171235</c:v>
                </c:pt>
                <c:pt idx="355">
                  <c:v>-3.8451183403661204</c:v>
                </c:pt>
                <c:pt idx="356">
                  <c:v>-5.4484509846949756</c:v>
                </c:pt>
                <c:pt idx="357">
                  <c:v>-5.9725457439103202</c:v>
                </c:pt>
                <c:pt idx="358">
                  <c:v>7.5393081225344716</c:v>
                </c:pt>
                <c:pt idx="359">
                  <c:v>-1.7422792336171682</c:v>
                </c:pt>
                <c:pt idx="360">
                  <c:v>-6.3975210670313238</c:v>
                </c:pt>
                <c:pt idx="361">
                  <c:v>-5.2025161316555248</c:v>
                </c:pt>
                <c:pt idx="362">
                  <c:v>-4.0247471536744754</c:v>
                </c:pt>
                <c:pt idx="363">
                  <c:v>0.91639004977273686</c:v>
                </c:pt>
                <c:pt idx="364">
                  <c:v>5.2670277467575346</c:v>
                </c:pt>
                <c:pt idx="365">
                  <c:v>-0.35814499139543798</c:v>
                </c:pt>
                <c:pt idx="366">
                  <c:v>-6.3064332173421036</c:v>
                </c:pt>
                <c:pt idx="367">
                  <c:v>-2.0224924882832447</c:v>
                </c:pt>
                <c:pt idx="368">
                  <c:v>9.6415588860566217</c:v>
                </c:pt>
                <c:pt idx="369">
                  <c:v>-4.372056108199498</c:v>
                </c:pt>
                <c:pt idx="370">
                  <c:v>-5.2219080469255275</c:v>
                </c:pt>
                <c:pt idx="371">
                  <c:v>0.16398732310753417</c:v>
                </c:pt>
                <c:pt idx="372">
                  <c:v>0.44841768787721037</c:v>
                </c:pt>
                <c:pt idx="373">
                  <c:v>19.673878744839953</c:v>
                </c:pt>
                <c:pt idx="374">
                  <c:v>-2.6732288927840173</c:v>
                </c:pt>
                <c:pt idx="375">
                  <c:v>18.543320013867948</c:v>
                </c:pt>
                <c:pt idx="376">
                  <c:v>-3.3023187166235637</c:v>
                </c:pt>
                <c:pt idx="377">
                  <c:v>1.4398925638921938</c:v>
                </c:pt>
                <c:pt idx="378">
                  <c:v>8.3284432730636127E-2</c:v>
                </c:pt>
                <c:pt idx="379">
                  <c:v>6.8974838683444766</c:v>
                </c:pt>
                <c:pt idx="380">
                  <c:v>18.258305207740548</c:v>
                </c:pt>
                <c:pt idx="381">
                  <c:v>-2.8099593748338378</c:v>
                </c:pt>
                <c:pt idx="382">
                  <c:v>-2.3580501857485388</c:v>
                </c:pt>
                <c:pt idx="383">
                  <c:v>9.492781024399136</c:v>
                </c:pt>
                <c:pt idx="384">
                  <c:v>2.8135548448928702</c:v>
                </c:pt>
                <c:pt idx="385">
                  <c:v>-5.4253354969012832</c:v>
                </c:pt>
                <c:pt idx="386">
                  <c:v>-0.12533159503219693</c:v>
                </c:pt>
                <c:pt idx="387">
                  <c:v>-1.6001666606173934</c:v>
                </c:pt>
                <c:pt idx="388">
                  <c:v>-2.5094658372539307</c:v>
                </c:pt>
                <c:pt idx="389">
                  <c:v>1.7705539042492653</c:v>
                </c:pt>
                <c:pt idx="390">
                  <c:v>-6.3431636993919156</c:v>
                </c:pt>
                <c:pt idx="391">
                  <c:v>3.3619300727482688</c:v>
                </c:pt>
                <c:pt idx="392">
                  <c:v>6.1668381354637365</c:v>
                </c:pt>
                <c:pt idx="393">
                  <c:v>-6.6171103973332848</c:v>
                </c:pt>
                <c:pt idx="394">
                  <c:v>-0.21730391049616316</c:v>
                </c:pt>
                <c:pt idx="395">
                  <c:v>10.381136278593551</c:v>
                </c:pt>
                <c:pt idx="396">
                  <c:v>-3.9968340162885418</c:v>
                </c:pt>
                <c:pt idx="397">
                  <c:v>3.3521373585318237</c:v>
                </c:pt>
                <c:pt idx="398">
                  <c:v>-0.83267613069452651</c:v>
                </c:pt>
                <c:pt idx="399">
                  <c:v>-0.76696233605931496</c:v>
                </c:pt>
                <c:pt idx="400">
                  <c:v>-5.7110373537714594</c:v>
                </c:pt>
                <c:pt idx="401">
                  <c:v>5.2068856543660722</c:v>
                </c:pt>
                <c:pt idx="402">
                  <c:v>-3.2294460957507365</c:v>
                </c:pt>
                <c:pt idx="403">
                  <c:v>-0.5881153791406426</c:v>
                </c:pt>
                <c:pt idx="404">
                  <c:v>11.106885654366071</c:v>
                </c:pt>
                <c:pt idx="405">
                  <c:v>3.974858016261603</c:v>
                </c:pt>
                <c:pt idx="406">
                  <c:v>-3.7137777530044289</c:v>
                </c:pt>
                <c:pt idx="407">
                  <c:v>-1.630231854009498</c:v>
                </c:pt>
                <c:pt idx="408">
                  <c:v>0.80003075441456417</c:v>
                </c:pt>
                <c:pt idx="409">
                  <c:v>7.4344078635571726</c:v>
                </c:pt>
                <c:pt idx="410">
                  <c:v>1.0258866414412324</c:v>
                </c:pt>
                <c:pt idx="411">
                  <c:v>2.9805440334976652</c:v>
                </c:pt>
                <c:pt idx="412">
                  <c:v>-0.69663660125657856</c:v>
                </c:pt>
                <c:pt idx="413">
                  <c:v>11.738135337949952</c:v>
                </c:pt>
                <c:pt idx="414">
                  <c:v>8.1458668999380421</c:v>
                </c:pt>
                <c:pt idx="415">
                  <c:v>-4.6603996567866695</c:v>
                </c:pt>
                <c:pt idx="416">
                  <c:v>-0.88566720058653203</c:v>
                </c:pt>
                <c:pt idx="417">
                  <c:v>0.23695865149634088</c:v>
                </c:pt>
                <c:pt idx="418">
                  <c:v>9.1171797099005847</c:v>
                </c:pt>
                <c:pt idx="419">
                  <c:v>-0.98380346339014402</c:v>
                </c:pt>
                <c:pt idx="420">
                  <c:v>17.270253879832239</c:v>
                </c:pt>
                <c:pt idx="421">
                  <c:v>-5.5538369775140204</c:v>
                </c:pt>
                <c:pt idx="422">
                  <c:v>-3.2294460957507365</c:v>
                </c:pt>
                <c:pt idx="423">
                  <c:v>-8.6620659789510945</c:v>
                </c:pt>
                <c:pt idx="424">
                  <c:v>-0.35354085496607368</c:v>
                </c:pt>
                <c:pt idx="425">
                  <c:v>11.609333832920182</c:v>
                </c:pt>
                <c:pt idx="426">
                  <c:v>-5.0334657908223726</c:v>
                </c:pt>
                <c:pt idx="427">
                  <c:v>-3.8324865194007316</c:v>
                </c:pt>
                <c:pt idx="428">
                  <c:v>-3.2477639339521964</c:v>
                </c:pt>
                <c:pt idx="429">
                  <c:v>-1.626804404033745</c:v>
                </c:pt>
                <c:pt idx="430">
                  <c:v>0.82246309333456225</c:v>
                </c:pt>
                <c:pt idx="431">
                  <c:v>8.1011165370903573</c:v>
                </c:pt>
                <c:pt idx="432">
                  <c:v>-0.98929206559424898</c:v>
                </c:pt>
                <c:pt idx="433">
                  <c:v>-6.6069228530529216</c:v>
                </c:pt>
                <c:pt idx="434">
                  <c:v>-6.4573631350057568</c:v>
                </c:pt>
                <c:pt idx="435">
                  <c:v>-1.3437481407496357</c:v>
                </c:pt>
                <c:pt idx="436">
                  <c:v>-2.3285694337141543</c:v>
                </c:pt>
                <c:pt idx="437">
                  <c:v>-6.1178922537229674</c:v>
                </c:pt>
                <c:pt idx="438">
                  <c:v>-3.1583385045583174</c:v>
                </c:pt>
                <c:pt idx="439">
                  <c:v>0.24509284728652236</c:v>
                </c:pt>
                <c:pt idx="440">
                  <c:v>2.4983644322501384</c:v>
                </c:pt>
                <c:pt idx="441">
                  <c:v>5.4669251373724634</c:v>
                </c:pt>
                <c:pt idx="442">
                  <c:v>-3.793402664443704</c:v>
                </c:pt>
                <c:pt idx="443">
                  <c:v>0.27730619481570784</c:v>
                </c:pt>
                <c:pt idx="444">
                  <c:v>1.0793712489131444</c:v>
                </c:pt>
                <c:pt idx="445">
                  <c:v>2.3993515074099463</c:v>
                </c:pt>
                <c:pt idx="446">
                  <c:v>-2.7397323475470756</c:v>
                </c:pt>
                <c:pt idx="447">
                  <c:v>-4.9002614662642934</c:v>
                </c:pt>
                <c:pt idx="448">
                  <c:v>0.66056377500086327</c:v>
                </c:pt>
                <c:pt idx="449">
                  <c:v>-4.9270018190657083</c:v>
                </c:pt>
                <c:pt idx="450">
                  <c:v>-5.8548162489356628</c:v>
                </c:pt>
                <c:pt idx="451">
                  <c:v>-1.1521667534805076</c:v>
                </c:pt>
                <c:pt idx="452">
                  <c:v>-1.8146583169100907</c:v>
                </c:pt>
                <c:pt idx="453">
                  <c:v>4.8012113427372576</c:v>
                </c:pt>
                <c:pt idx="454">
                  <c:v>0.35037232885141734</c:v>
                </c:pt>
                <c:pt idx="455">
                  <c:v>1.5813258898873492</c:v>
                </c:pt>
                <c:pt idx="456">
                  <c:v>7.3827986988888981</c:v>
                </c:pt>
                <c:pt idx="457">
                  <c:v>-4.7811578698040726</c:v>
                </c:pt>
                <c:pt idx="458">
                  <c:v>-2.858144991395438</c:v>
                </c:pt>
                <c:pt idx="459">
                  <c:v>-3.9014381527179012</c:v>
                </c:pt>
                <c:pt idx="460">
                  <c:v>18.18230125943991</c:v>
                </c:pt>
                <c:pt idx="461">
                  <c:v>-4.5485496922109618</c:v>
                </c:pt>
                <c:pt idx="462">
                  <c:v>0.38250257634095419</c:v>
                </c:pt>
                <c:pt idx="463">
                  <c:v>-6.1200443097291366</c:v>
                </c:pt>
                <c:pt idx="464">
                  <c:v>-0.17861878747214277</c:v>
                </c:pt>
                <c:pt idx="465">
                  <c:v>3.7738826467090369</c:v>
                </c:pt>
                <c:pt idx="466">
                  <c:v>-1.2801825002515059</c:v>
                </c:pt>
                <c:pt idx="467">
                  <c:v>-2.0464885399826045</c:v>
                </c:pt>
                <c:pt idx="468">
                  <c:v>-2.1013394452019192</c:v>
                </c:pt>
                <c:pt idx="469">
                  <c:v>0.34185500860456131</c:v>
                </c:pt>
                <c:pt idx="470">
                  <c:v>-1.5280797980033327</c:v>
                </c:pt>
                <c:pt idx="471">
                  <c:v>0.73950553756643345</c:v>
                </c:pt>
                <c:pt idx="472">
                  <c:v>-5.7285694337141528</c:v>
                </c:pt>
                <c:pt idx="473">
                  <c:v>10.700812610804245</c:v>
                </c:pt>
                <c:pt idx="474">
                  <c:v>3.075450261357485</c:v>
                </c:pt>
                <c:pt idx="475">
                  <c:v>0.81423409189748597</c:v>
                </c:pt>
                <c:pt idx="476">
                  <c:v>-2.337185461476988</c:v>
                </c:pt>
                <c:pt idx="477">
                  <c:v>4.3939577108527423</c:v>
                </c:pt>
                <c:pt idx="478">
                  <c:v>-4.0192624533394543</c:v>
                </c:pt>
                <c:pt idx="479">
                  <c:v>0.15527258782871911</c:v>
                </c:pt>
                <c:pt idx="480">
                  <c:v>-5.2955625241880391</c:v>
                </c:pt>
                <c:pt idx="481">
                  <c:v>-1.1726405495572187</c:v>
                </c:pt>
                <c:pt idx="482">
                  <c:v>-2.7524628760284511</c:v>
                </c:pt>
                <c:pt idx="483">
                  <c:v>-15.167451971770136</c:v>
                </c:pt>
                <c:pt idx="484">
                  <c:v>-3.1984964365838859</c:v>
                </c:pt>
                <c:pt idx="485">
                  <c:v>-3.9134855323255699</c:v>
                </c:pt>
                <c:pt idx="486">
                  <c:v>3.5535114600173934</c:v>
                </c:pt>
                <c:pt idx="487">
                  <c:v>-0.28948948062620872</c:v>
                </c:pt>
                <c:pt idx="488">
                  <c:v>-1.5689169770335205</c:v>
                </c:pt>
                <c:pt idx="489">
                  <c:v>-3.0930156381179472</c:v>
                </c:pt>
                <c:pt idx="490">
                  <c:v>-5.9600087285918271</c:v>
                </c:pt>
                <c:pt idx="491">
                  <c:v>-2.5520680459645284</c:v>
                </c:pt>
                <c:pt idx="492">
                  <c:v>2.3801492034337421</c:v>
                </c:pt>
                <c:pt idx="493">
                  <c:v>-2.4851775648757091</c:v>
                </c:pt>
                <c:pt idx="494">
                  <c:v>-0.90408374630397148</c:v>
                </c:pt>
                <c:pt idx="495">
                  <c:v>-3.6617659545340686</c:v>
                </c:pt>
                <c:pt idx="496">
                  <c:v>-7.8054500440513745</c:v>
                </c:pt>
                <c:pt idx="497">
                  <c:v>6.3354858424947977</c:v>
                </c:pt>
                <c:pt idx="498">
                  <c:v>-0.15256158354443272</c:v>
                </c:pt>
                <c:pt idx="499">
                  <c:v>-2.1697027352922831</c:v>
                </c:pt>
                <c:pt idx="500">
                  <c:v>1.1554739047297655</c:v>
                </c:pt>
                <c:pt idx="501">
                  <c:v>7.5789842225873798</c:v>
                </c:pt>
                <c:pt idx="502">
                  <c:v>-1.0980068008730655</c:v>
                </c:pt>
                <c:pt idx="503">
                  <c:v>-3.1355191393125619</c:v>
                </c:pt>
                <c:pt idx="504">
                  <c:v>18.267805701278128</c:v>
                </c:pt>
                <c:pt idx="505">
                  <c:v>-7.6280797980033341</c:v>
                </c:pt>
              </c:numCache>
            </c:numRef>
          </c:yVal>
          <c:smooth val="0"/>
          <c:extLst>
            <c:ext xmlns:c16="http://schemas.microsoft.com/office/drawing/2014/chart" uri="{C3380CC4-5D6E-409C-BE32-E72D297353CC}">
              <c16:uniqueId val="{00000001-3E07-4587-9F4D-AD17D60B371F}"/>
            </c:ext>
          </c:extLst>
        </c:ser>
        <c:dLbls>
          <c:showLegendKey val="0"/>
          <c:showVal val="0"/>
          <c:showCatName val="0"/>
          <c:showSerName val="0"/>
          <c:showPercent val="0"/>
          <c:showBubbleSize val="0"/>
        </c:dLbls>
        <c:axId val="566962623"/>
        <c:axId val="323545503"/>
      </c:scatterChart>
      <c:valAx>
        <c:axId val="566962623"/>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23545503"/>
        <c:crosses val="autoZero"/>
        <c:crossBetween val="midCat"/>
      </c:valAx>
      <c:valAx>
        <c:axId val="32354550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6696262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LSTAT</a:t>
            </a:r>
            <a:r>
              <a:rPr lang="en-IN" baseline="0"/>
              <a:t> Residual plot</a:t>
            </a:r>
            <a:endParaRPr lang="en-IN"/>
          </a:p>
        </c:rich>
      </c:tx>
      <c:layout>
        <c:manualLayout>
          <c:xMode val="edge"/>
          <c:yMode val="edge"/>
          <c:x val="0.39686226178249462"/>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916616847850998E-2"/>
          <c:y val="0.11458625760202795"/>
          <c:w val="0.92183208855887733"/>
          <c:h val="0.80382865332568443"/>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ash"/>
              </a:ln>
              <a:effectLst/>
            </c:spPr>
            <c:trendlineType val="linear"/>
            <c:dispRSqr val="0"/>
            <c:dispEq val="0"/>
          </c:trendline>
          <c:xVal>
            <c:numRef>
              <c:f>'Question 5'!$E$32:$E$537</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xVal>
          <c:yVal>
            <c:numRef>
              <c:f>'Question 5'!$F$32:$F$537</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1A7B-4406-A026-D28E2BC30150}"/>
            </c:ext>
          </c:extLst>
        </c:ser>
        <c:dLbls>
          <c:showLegendKey val="0"/>
          <c:showVal val="0"/>
          <c:showCatName val="0"/>
          <c:showSerName val="0"/>
          <c:showPercent val="0"/>
          <c:showBubbleSize val="0"/>
        </c:dLbls>
        <c:axId val="1671147967"/>
        <c:axId val="1591669359"/>
      </c:scatterChart>
      <c:valAx>
        <c:axId val="1671147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669359"/>
        <c:crosses val="autoZero"/>
        <c:crossBetween val="midCat"/>
      </c:valAx>
      <c:valAx>
        <c:axId val="159166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479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RESIDUAL PLOT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'Question 6'!$E$41:$E$546</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xVal>
          <c:yVal>
            <c:numRef>
              <c:f>'Question 6'!$F$41:$F$546</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0-E0A2-4822-B75A-BEBE17D42ED9}"/>
            </c:ext>
          </c:extLst>
        </c:ser>
        <c:dLbls>
          <c:showLegendKey val="0"/>
          <c:showVal val="0"/>
          <c:showCatName val="0"/>
          <c:showSerName val="0"/>
          <c:showPercent val="0"/>
          <c:showBubbleSize val="0"/>
        </c:dLbls>
        <c:axId val="1134252256"/>
        <c:axId val="1136516576"/>
      </c:scatterChart>
      <c:valAx>
        <c:axId val="113425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516576"/>
        <c:crosses val="autoZero"/>
        <c:crossBetween val="midCat"/>
      </c:valAx>
      <c:valAx>
        <c:axId val="11365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52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7'!$E$36</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'Question 7'!$D$37:$D$542</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xVal>
          <c:yVal>
            <c:numRef>
              <c:f>'Question 7'!$E$37:$E$542</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0-E20E-4EED-9820-8B958B9FCE56}"/>
            </c:ext>
          </c:extLst>
        </c:ser>
        <c:dLbls>
          <c:showLegendKey val="0"/>
          <c:showVal val="0"/>
          <c:showCatName val="0"/>
          <c:showSerName val="0"/>
          <c:showPercent val="0"/>
          <c:showBubbleSize val="0"/>
        </c:dLbls>
        <c:axId val="339358399"/>
        <c:axId val="341081231"/>
      </c:scatterChart>
      <c:valAx>
        <c:axId val="339358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81231"/>
        <c:crosses val="autoZero"/>
        <c:crossBetween val="midCat"/>
      </c:valAx>
      <c:valAx>
        <c:axId val="34108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583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RESIDUAL</a:t>
            </a:r>
            <a:r>
              <a:rPr lang="en-IN" baseline="0"/>
              <a:t> PLOT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'Question 8'!$E$45:$E$550</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xVal>
          <c:yVal>
            <c:numRef>
              <c:f>'Question 8'!$F$45:$F$550</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1-A35D-4A1D-805B-0EDEA08213B0}"/>
            </c:ext>
          </c:extLst>
        </c:ser>
        <c:dLbls>
          <c:showLegendKey val="0"/>
          <c:showVal val="0"/>
          <c:showCatName val="0"/>
          <c:showSerName val="0"/>
          <c:showPercent val="0"/>
          <c:showBubbleSize val="0"/>
        </c:dLbls>
        <c:axId val="1605920687"/>
        <c:axId val="1845566943"/>
      </c:scatterChart>
      <c:valAx>
        <c:axId val="1605920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66943"/>
        <c:crosses val="autoZero"/>
        <c:crossBetween val="midCat"/>
      </c:valAx>
      <c:valAx>
        <c:axId val="184556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920687"/>
        <c:crosses val="autoZero"/>
        <c:crossBetween val="midCa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CRIME_RATE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CRIME_RATE</a:t>
          </a:r>
        </a:p>
      </cx:txPr>
    </cx:title>
    <cx:plotArea>
      <cx:plotAreaRegion>
        <cx:series layoutId="boxWhisker" uniqueId="{41B3FC15-7227-4C8A-B5C9-0A58C125E49C}">
          <cx:tx>
            <cx:txData>
              <cx:f>_xlchart.v1.0</cx:f>
              <cx:v>CRIME_RATE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AVG_PRICE</a:t>
          </a:r>
        </a:p>
      </cx:txPr>
    </cx:title>
    <cx:plotArea>
      <cx:plotAreaRegion>
        <cx:series layoutId="boxWhisker" uniqueId="{CAEB1930-99E8-4DC0-A42D-25927BFD7F72}">
          <cx:tx>
            <cx:txData>
              <cx:f>_xlchart.v1.4</cx:f>
              <cx:v>AVG_PRICE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Frequency of Avg_price</cx:v>
        </cx:txData>
      </cx:tx>
      <cx:txPr>
        <a:bodyPr spcFirstLastPara="1" vertOverflow="ellipsis" horzOverflow="overflow" wrap="square" lIns="0" tIns="0" rIns="0" bIns="0" anchor="ctr" anchorCtr="1"/>
        <a:lstStyle/>
        <a:p>
          <a:pPr algn="ctr" rtl="0">
            <a:defRPr sz="1800" b="1">
              <a:solidFill>
                <a:srgbClr val="00B0F0"/>
              </a:solidFill>
            </a:defRPr>
          </a:pPr>
          <a:r>
            <a:rPr lang="en-US" sz="1800" b="1" i="0" u="none" strike="noStrike" baseline="0">
              <a:solidFill>
                <a:srgbClr val="00B0F0"/>
              </a:solidFill>
              <a:latin typeface="Calibri" panose="020F0502020204030204"/>
            </a:rPr>
            <a:t>Frequency of Avg_price</a:t>
          </a:r>
        </a:p>
      </cx:txPr>
    </cx:title>
    <cx:plotArea>
      <cx:plotAreaRegion>
        <cx:series layoutId="clusteredColumn" uniqueId="{26DEC932-A791-4279-9905-D13884505F83}">
          <cx:tx>
            <cx:txData>
              <cx:f>_xlchart.v1.20</cx:f>
              <cx:v>AVG_PRICE</cx:v>
            </cx:txData>
          </cx:tx>
          <cx:dataLabels>
            <cx:visibility seriesName="0" categoryName="0" value="1"/>
          </cx:dataLabels>
          <cx:dataId val="0"/>
          <cx:layoutPr>
            <cx:binning intervalClosed="r">
              <cx:binSize val="5"/>
            </cx:binning>
          </cx:layoutPr>
        </cx:series>
      </cx:plotAreaRegion>
      <cx:axis id="0">
        <cx:catScaling gapWidth="0"/>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boxWhisker" uniqueId="{2A4ECB35-0F4E-472C-8840-79CFD7BE1545}">
          <cx:tx>
            <cx:txData>
              <cx:f>_xlchart.v1.18</cx:f>
              <cx:v>AGE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INDUSTRY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INDUSTRY</a:t>
          </a:r>
        </a:p>
      </cx:txPr>
    </cx:title>
    <cx:plotArea>
      <cx:plotAreaRegion>
        <cx:series layoutId="boxWhisker" uniqueId="{A5A0EE4F-27FC-4554-98EF-C7AC5E2502FA}">
          <cx:tx>
            <cx:txData>
              <cx:f>_xlchart.v1.10</cx:f>
              <cx:v>INDUS</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NOX</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NOX</a:t>
          </a:r>
        </a:p>
      </cx:txPr>
    </cx:title>
    <cx:plotArea>
      <cx:plotAreaRegion>
        <cx:series layoutId="boxWhisker" uniqueId="{689F3BF4-FF4F-4732-8539-E289F135F7C4}">
          <cx:tx>
            <cx:txData>
              <cx:f>_xlchart.v1.2</cx:f>
              <cx:v>NOX</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TAX</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TAX</a:t>
          </a:r>
        </a:p>
      </cx:txPr>
    </cx:title>
    <cx:plotArea>
      <cx:plotAreaRegion>
        <cx:series layoutId="boxWhisker" uniqueId="{5062E191-E613-4165-A2AB-F7D94AF2B2BF}">
          <cx:tx>
            <cx:txData>
              <cx:f>_xlchart.v1.8</cx:f>
              <cx:v>TAX</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DISTANCE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DISTANCE</a:t>
          </a:r>
        </a:p>
      </cx:txPr>
    </cx:title>
    <cx:plotArea>
      <cx:plotAreaRegion>
        <cx:series layoutId="boxWhisker" uniqueId="{FA9E4ADC-4D2F-4A55-B091-347E223C9F8F}">
          <cx:tx>
            <cx:txData>
              <cx:f>_xlchart.v1.6</cx:f>
              <cx:v>DISTANCE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PTRATIO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PTRATIO</a:t>
          </a:r>
        </a:p>
      </cx:txPr>
    </cx:title>
    <cx:plotArea>
      <cx:plotAreaRegion>
        <cx:series layoutId="boxWhisker" uniqueId="{56FDAB5B-E0B3-4FE3-AC6D-542422ACCF3C}">
          <cx:tx>
            <cx:txData>
              <cx:f>_xlchart.v1.14</cx:f>
              <cx:v>PTRATIO</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AVG_ROOM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AVG_ROOM</a:t>
          </a:r>
        </a:p>
      </cx:txPr>
    </cx:title>
    <cx:plotArea>
      <cx:plotAreaRegion>
        <cx:series layoutId="boxWhisker" uniqueId="{3B826AA4-0A16-4CC3-B7D1-7CAD00851690}">
          <cx:tx>
            <cx:txData>
              <cx:f>_xlchart.v1.16</cx:f>
              <cx:v>AVG_ROOM</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LSAT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LSAT</a:t>
          </a:r>
        </a:p>
      </cx:txPr>
    </cx:title>
    <cx:plotArea>
      <cx:plotAreaRegion>
        <cx:series layoutId="boxWhisker" uniqueId="{B95E676B-5DD4-4868-A603-4F330735E664}">
          <cx:tx>
            <cx:txData>
              <cx:f>_xlchart.v1.12</cx:f>
              <cx:v>LSTAT</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microsoft.com/office/2014/relationships/chartEx" Target="../charts/chartEx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213359</xdr:colOff>
      <xdr:row>1</xdr:row>
      <xdr:rowOff>121920</xdr:rowOff>
    </xdr:from>
    <xdr:to>
      <xdr:col>27</xdr:col>
      <xdr:colOff>213360</xdr:colOff>
      <xdr:row>11</xdr:row>
      <xdr:rowOff>121920</xdr:rowOff>
    </xdr:to>
    <xdr:graphicFrame macro="">
      <xdr:nvGraphicFramePr>
        <xdr:cNvPr id="2" name="Chart 1">
          <a:extLst>
            <a:ext uri="{FF2B5EF4-FFF2-40B4-BE49-F238E27FC236}">
              <a16:creationId xmlns:a16="http://schemas.microsoft.com/office/drawing/2014/main" id="{1AA3CA56-886F-6418-E551-1B488B2AE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0</xdr:row>
      <xdr:rowOff>45720</xdr:rowOff>
    </xdr:from>
    <xdr:to>
      <xdr:col>11</xdr:col>
      <xdr:colOff>251460</xdr:colOff>
      <xdr:row>5</xdr:row>
      <xdr:rowOff>60960</xdr:rowOff>
    </xdr:to>
    <xdr:sp macro="" textlink="">
      <xdr:nvSpPr>
        <xdr:cNvPr id="2" name="TextBox 1">
          <a:extLst>
            <a:ext uri="{FF2B5EF4-FFF2-40B4-BE49-F238E27FC236}">
              <a16:creationId xmlns:a16="http://schemas.microsoft.com/office/drawing/2014/main" id="{E25B7B39-5015-E591-E0AC-1378F85A7116}"/>
            </a:ext>
          </a:extLst>
        </xdr:cNvPr>
        <xdr:cNvSpPr txBox="1"/>
      </xdr:nvSpPr>
      <xdr:spPr>
        <a:xfrm>
          <a:off x="327660" y="45720"/>
          <a:ext cx="9806940" cy="929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i="0">
              <a:solidFill>
                <a:srgbClr val="00B0F0"/>
              </a:solidFill>
              <a:effectLst/>
              <a:latin typeface="Times New Roman" panose="02020603050405020304" pitchFamily="18" charset="0"/>
              <a:ea typeface="+mn-ea"/>
              <a:cs typeface="Times New Roman" panose="02020603050405020304" pitchFamily="18" charset="0"/>
            </a:rPr>
            <a:t>1) Generate the summary statistics for each variable in the table.Write down your observation.</a:t>
          </a:r>
        </a:p>
      </xdr:txBody>
    </xdr:sp>
    <xdr:clientData/>
  </xdr:twoCellAnchor>
  <xdr:twoCellAnchor>
    <xdr:from>
      <xdr:col>13</xdr:col>
      <xdr:colOff>564777</xdr:colOff>
      <xdr:row>5</xdr:row>
      <xdr:rowOff>8966</xdr:rowOff>
    </xdr:from>
    <xdr:to>
      <xdr:col>18</xdr:col>
      <xdr:colOff>0</xdr:colOff>
      <xdr:row>16</xdr:row>
      <xdr:rowOff>69274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18D55DB-A5EA-4DCF-8278-D482E0F2D0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501757" y="1068146"/>
              <a:ext cx="3207123" cy="25063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569666</xdr:colOff>
      <xdr:row>17</xdr:row>
      <xdr:rowOff>88832</xdr:rowOff>
    </xdr:from>
    <xdr:to>
      <xdr:col>18</xdr:col>
      <xdr:colOff>13855</xdr:colOff>
      <xdr:row>29</xdr:row>
      <xdr:rowOff>70088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16FF4D4-BDC2-4ADE-870F-7190228109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506646" y="3830252"/>
              <a:ext cx="3216089" cy="258729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577816</xdr:colOff>
      <xdr:row>30</xdr:row>
      <xdr:rowOff>152400</xdr:rowOff>
    </xdr:from>
    <xdr:to>
      <xdr:col>18</xdr:col>
      <xdr:colOff>30969</xdr:colOff>
      <xdr:row>44</xdr:row>
      <xdr:rowOff>35042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82A6971-8AF8-424C-B96C-CA83F3ECF1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514796" y="6682740"/>
              <a:ext cx="3225053" cy="25801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562332</xdr:colOff>
      <xdr:row>45</xdr:row>
      <xdr:rowOff>33414</xdr:rowOff>
    </xdr:from>
    <xdr:to>
      <xdr:col>18</xdr:col>
      <xdr:colOff>55418</xdr:colOff>
      <xdr:row>57</xdr:row>
      <xdr:rowOff>110836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B8B58D4-7C38-403E-9D7D-8297B13106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499312" y="9444114"/>
              <a:ext cx="3264986" cy="24091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83127</xdr:colOff>
      <xdr:row>5</xdr:row>
      <xdr:rowOff>49712</xdr:rowOff>
    </xdr:from>
    <xdr:to>
      <xdr:col>31</xdr:col>
      <xdr:colOff>346364</xdr:colOff>
      <xdr:row>14</xdr:row>
      <xdr:rowOff>180109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2231B22-4ACE-41DC-A82B-DF69389BC9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3179347" y="1108892"/>
              <a:ext cx="3311237" cy="21039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573740</xdr:colOff>
      <xdr:row>58</xdr:row>
      <xdr:rowOff>73345</xdr:rowOff>
    </xdr:from>
    <xdr:to>
      <xdr:col>18</xdr:col>
      <xdr:colOff>110836</xdr:colOff>
      <xdr:row>70</xdr:row>
      <xdr:rowOff>172773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9046CCF-2018-4FD7-AE1C-A423A7AA6C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510720" y="11998645"/>
              <a:ext cx="3308996" cy="24311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76200</xdr:colOff>
      <xdr:row>15</xdr:row>
      <xdr:rowOff>193964</xdr:rowOff>
    </xdr:from>
    <xdr:to>
      <xdr:col>31</xdr:col>
      <xdr:colOff>444500</xdr:colOff>
      <xdr:row>26</xdr:row>
      <xdr:rowOff>55420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E6CDAFD-B93F-41C1-A6EB-FFF9312E1E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3172420" y="3462944"/>
              <a:ext cx="3416300" cy="239129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126999</xdr:colOff>
      <xdr:row>28</xdr:row>
      <xdr:rowOff>13854</xdr:rowOff>
    </xdr:from>
    <xdr:to>
      <xdr:col>31</xdr:col>
      <xdr:colOff>533400</xdr:colOff>
      <xdr:row>44</xdr:row>
      <xdr:rowOff>38100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B5AC387B-2D10-4E4E-B34A-491B909722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3223219" y="6178434"/>
              <a:ext cx="3454401" cy="30874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95250</xdr:colOff>
      <xdr:row>45</xdr:row>
      <xdr:rowOff>57149</xdr:rowOff>
    </xdr:from>
    <xdr:to>
      <xdr:col>32</xdr:col>
      <xdr:colOff>83127</xdr:colOff>
      <xdr:row>57</xdr:row>
      <xdr:rowOff>13854</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77CB48A7-B26A-400C-B088-2662ACD16C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3191470" y="9467849"/>
              <a:ext cx="3645477" cy="2288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41564</xdr:colOff>
      <xdr:row>58</xdr:row>
      <xdr:rowOff>43195</xdr:rowOff>
    </xdr:from>
    <xdr:to>
      <xdr:col>32</xdr:col>
      <xdr:colOff>152400</xdr:colOff>
      <xdr:row>70</xdr:row>
      <xdr:rowOff>138546</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9353066C-B5BA-431E-8A1B-4FC12D9FAC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3137784" y="11968495"/>
              <a:ext cx="3768436" cy="24270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129540</xdr:colOff>
      <xdr:row>0</xdr:row>
      <xdr:rowOff>68580</xdr:rowOff>
    </xdr:from>
    <xdr:to>
      <xdr:col>16</xdr:col>
      <xdr:colOff>381000</xdr:colOff>
      <xdr:row>3</xdr:row>
      <xdr:rowOff>152400</xdr:rowOff>
    </xdr:to>
    <xdr:sp macro="" textlink="">
      <xdr:nvSpPr>
        <xdr:cNvPr id="2" name="TextBox 1">
          <a:extLst>
            <a:ext uri="{FF2B5EF4-FFF2-40B4-BE49-F238E27FC236}">
              <a16:creationId xmlns:a16="http://schemas.microsoft.com/office/drawing/2014/main" id="{23D45154-F824-A5FC-CF45-DEBE67C13362}"/>
            </a:ext>
          </a:extLst>
        </xdr:cNvPr>
        <xdr:cNvSpPr txBox="1"/>
      </xdr:nvSpPr>
      <xdr:spPr>
        <a:xfrm>
          <a:off x="281940" y="68580"/>
          <a:ext cx="89382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i="0">
              <a:solidFill>
                <a:srgbClr val="00B0F0"/>
              </a:solidFill>
              <a:effectLst/>
              <a:latin typeface="Times New Roman" panose="02020603050405020304" pitchFamily="18" charset="0"/>
              <a:ea typeface="+mn-ea"/>
              <a:cs typeface="Times New Roman" panose="02020603050405020304" pitchFamily="18" charset="0"/>
            </a:rPr>
            <a:t>2) Plot a histogram of the Avg_Price variable. What do you infer?</a:t>
          </a:r>
        </a:p>
      </xdr:txBody>
    </xdr:sp>
    <xdr:clientData/>
  </xdr:twoCellAnchor>
  <xdr:twoCellAnchor>
    <xdr:from>
      <xdr:col>3</xdr:col>
      <xdr:colOff>439272</xdr:colOff>
      <xdr:row>5</xdr:row>
      <xdr:rowOff>89647</xdr:rowOff>
    </xdr:from>
    <xdr:to>
      <xdr:col>16</xdr:col>
      <xdr:colOff>80682</xdr:colOff>
      <xdr:row>31</xdr:row>
      <xdr:rowOff>125505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D73C824-463A-461A-B6C8-40908E44EE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53672" y="1004047"/>
              <a:ext cx="7566210" cy="47907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129660</xdr:colOff>
      <xdr:row>12</xdr:row>
      <xdr:rowOff>167460</xdr:rowOff>
    </xdr:from>
    <xdr:to>
      <xdr:col>4</xdr:col>
      <xdr:colOff>130020</xdr:colOff>
      <xdr:row>12</xdr:row>
      <xdr:rowOff>167820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 name="Ink 5">
              <a:extLst>
                <a:ext uri="{FF2B5EF4-FFF2-40B4-BE49-F238E27FC236}">
                  <a16:creationId xmlns:a16="http://schemas.microsoft.com/office/drawing/2014/main" id="{0EDCE732-D84A-5299-0630-7ECE2F442D7D}"/>
                </a:ext>
              </a:extLst>
            </xdr14:cNvPr>
            <xdr14:cNvContentPartPr/>
          </xdr14:nvContentPartPr>
          <xdr14:nvPr macro=""/>
          <xdr14:xfrm>
            <a:off x="1653660" y="2362020"/>
            <a:ext cx="360" cy="360"/>
          </xdr14:xfrm>
        </xdr:contentPart>
      </mc:Choice>
      <mc:Fallback xmlns="">
        <xdr:pic>
          <xdr:nvPicPr>
            <xdr:cNvPr id="6" name="Ink 5">
              <a:extLst>
                <a:ext uri="{FF2B5EF4-FFF2-40B4-BE49-F238E27FC236}">
                  <a16:creationId xmlns:a16="http://schemas.microsoft.com/office/drawing/2014/main" id="{0EDCE732-D84A-5299-0630-7ECE2F442D7D}"/>
                </a:ext>
              </a:extLst>
            </xdr:cNvPr>
            <xdr:cNvPicPr/>
          </xdr:nvPicPr>
          <xdr:blipFill>
            <a:blip xmlns:r="http://schemas.openxmlformats.org/officeDocument/2006/relationships" r:embed="rId3"/>
            <a:stretch>
              <a:fillRect/>
            </a:stretch>
          </xdr:blipFill>
          <xdr:spPr>
            <a:xfrm>
              <a:off x="1647540" y="2355900"/>
              <a:ext cx="12600" cy="126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144780</xdr:colOff>
      <xdr:row>0</xdr:row>
      <xdr:rowOff>99060</xdr:rowOff>
    </xdr:from>
    <xdr:to>
      <xdr:col>13</xdr:col>
      <xdr:colOff>403860</xdr:colOff>
      <xdr:row>4</xdr:row>
      <xdr:rowOff>114300</xdr:rowOff>
    </xdr:to>
    <xdr:sp macro="" textlink="">
      <xdr:nvSpPr>
        <xdr:cNvPr id="2" name="TextBox 1">
          <a:extLst>
            <a:ext uri="{FF2B5EF4-FFF2-40B4-BE49-F238E27FC236}">
              <a16:creationId xmlns:a16="http://schemas.microsoft.com/office/drawing/2014/main" id="{11E4603D-EC2A-4C79-AAAE-9E28080C4E58}"/>
            </a:ext>
          </a:extLst>
        </xdr:cNvPr>
        <xdr:cNvSpPr txBox="1"/>
      </xdr:nvSpPr>
      <xdr:spPr>
        <a:xfrm>
          <a:off x="449580" y="99060"/>
          <a:ext cx="10965180"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i="0">
              <a:solidFill>
                <a:srgbClr val="00B0F0"/>
              </a:solidFill>
              <a:effectLst/>
              <a:latin typeface="Times New Roman" panose="02020603050405020304" pitchFamily="18" charset="0"/>
              <a:ea typeface="+mn-ea"/>
              <a:cs typeface="Times New Roman" panose="02020603050405020304" pitchFamily="18" charset="0"/>
            </a:rPr>
            <a:t>3)Compute the covariance matrix. Share your observations.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99060</xdr:colOff>
      <xdr:row>5</xdr:row>
      <xdr:rowOff>60960</xdr:rowOff>
    </xdr:from>
    <xdr:to>
      <xdr:col>7</xdr:col>
      <xdr:colOff>373380</xdr:colOff>
      <xdr:row>12</xdr:row>
      <xdr:rowOff>45720</xdr:rowOff>
    </xdr:to>
    <xdr:sp macro="" textlink="">
      <xdr:nvSpPr>
        <xdr:cNvPr id="5" name="Rectangle: Rounded Corners 4">
          <a:extLst>
            <a:ext uri="{FF2B5EF4-FFF2-40B4-BE49-F238E27FC236}">
              <a16:creationId xmlns:a16="http://schemas.microsoft.com/office/drawing/2014/main" id="{C03287E6-AD73-6F68-C57E-4F13FBF27A3F}"/>
            </a:ext>
          </a:extLst>
        </xdr:cNvPr>
        <xdr:cNvSpPr/>
      </xdr:nvSpPr>
      <xdr:spPr>
        <a:xfrm>
          <a:off x="403860" y="975360"/>
          <a:ext cx="5273040" cy="126492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121920</xdr:colOff>
      <xdr:row>0</xdr:row>
      <xdr:rowOff>91440</xdr:rowOff>
    </xdr:from>
    <xdr:to>
      <xdr:col>8</xdr:col>
      <xdr:colOff>693420</xdr:colOff>
      <xdr:row>3</xdr:row>
      <xdr:rowOff>129540</xdr:rowOff>
    </xdr:to>
    <xdr:sp macro="" textlink="">
      <xdr:nvSpPr>
        <xdr:cNvPr id="2" name="TextBox 1">
          <a:extLst>
            <a:ext uri="{FF2B5EF4-FFF2-40B4-BE49-F238E27FC236}">
              <a16:creationId xmlns:a16="http://schemas.microsoft.com/office/drawing/2014/main" id="{B7233841-73A4-4F29-A053-58675C6EFB9F}"/>
            </a:ext>
          </a:extLst>
        </xdr:cNvPr>
        <xdr:cNvSpPr txBox="1"/>
      </xdr:nvSpPr>
      <xdr:spPr>
        <a:xfrm>
          <a:off x="274320" y="91440"/>
          <a:ext cx="676656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i="0">
              <a:solidFill>
                <a:srgbClr val="00B0F0"/>
              </a:solidFill>
              <a:effectLst/>
              <a:latin typeface="Times New Roman" panose="02020603050405020304" pitchFamily="18" charset="0"/>
              <a:ea typeface="+mn-ea"/>
              <a:cs typeface="Times New Roman" panose="02020603050405020304" pitchFamily="18" charset="0"/>
            </a:rPr>
            <a:t>4) Create a correlation matrix of all the variables.</a:t>
          </a:r>
        </a:p>
        <a:p>
          <a:pPr marL="0" indent="0"/>
          <a:endParaRPr lang="en-IN" sz="2400" b="1" i="0">
            <a:solidFill>
              <a:srgbClr val="00B0F0"/>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2</xdr:col>
      <xdr:colOff>274320</xdr:colOff>
      <xdr:row>5</xdr:row>
      <xdr:rowOff>53340</xdr:rowOff>
    </xdr:from>
    <xdr:to>
      <xdr:col>7</xdr:col>
      <xdr:colOff>381000</xdr:colOff>
      <xdr:row>12</xdr:row>
      <xdr:rowOff>45720</xdr:rowOff>
    </xdr:to>
    <xdr:sp macro="" textlink="">
      <xdr:nvSpPr>
        <xdr:cNvPr id="3" name="TextBox 2">
          <a:extLst>
            <a:ext uri="{FF2B5EF4-FFF2-40B4-BE49-F238E27FC236}">
              <a16:creationId xmlns:a16="http://schemas.microsoft.com/office/drawing/2014/main" id="{E79D3D57-DCE4-1597-B981-E40C79CD5B58}"/>
            </a:ext>
          </a:extLst>
        </xdr:cNvPr>
        <xdr:cNvSpPr txBox="1"/>
      </xdr:nvSpPr>
      <xdr:spPr>
        <a:xfrm>
          <a:off x="579120" y="967740"/>
          <a:ext cx="5105400" cy="1272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800" b="1" i="0">
              <a:solidFill>
                <a:srgbClr val="00B0F0"/>
              </a:solidFill>
              <a:effectLst/>
              <a:latin typeface="Times New Roman" panose="02020603050405020304" pitchFamily="18" charset="0"/>
              <a:ea typeface="+mn-ea"/>
              <a:cs typeface="Times New Roman" panose="02020603050405020304" pitchFamily="18" charset="0"/>
            </a:rPr>
            <a:t>a) Which are the top 3 positively correlated pairs</a:t>
          </a:r>
        </a:p>
        <a:p>
          <a:pPr marL="457200" lvl="1" indent="0" algn="l"/>
          <a:r>
            <a:rPr lang="en-IN" sz="1800" b="1" i="0">
              <a:solidFill>
                <a:srgbClr val="00B0F0"/>
              </a:solidFill>
              <a:effectLst/>
              <a:latin typeface="Times New Roman" panose="02020603050405020304" pitchFamily="18" charset="0"/>
              <a:ea typeface="+mn-ea"/>
              <a:cs typeface="Times New Roman" panose="02020603050405020304" pitchFamily="18" charset="0"/>
            </a:rPr>
            <a:t> </a:t>
          </a:r>
          <a:r>
            <a:rPr lang="en-IN" sz="1800" b="1" i="0" baseline="0">
              <a:solidFill>
                <a:srgbClr val="00B0F0"/>
              </a:solidFill>
              <a:effectLst/>
              <a:latin typeface="Times New Roman" panose="02020603050405020304" pitchFamily="18" charset="0"/>
              <a:ea typeface="+mn-ea"/>
              <a:cs typeface="Times New Roman" panose="02020603050405020304" pitchFamily="18" charset="0"/>
            </a:rPr>
            <a:t> </a:t>
          </a:r>
          <a:r>
            <a:rPr lang="en-IN" sz="1800" b="1" i="0">
              <a:solidFill>
                <a:srgbClr val="00B0F0"/>
              </a:solidFill>
              <a:effectLst/>
              <a:latin typeface="Times New Roman" panose="02020603050405020304" pitchFamily="18" charset="0"/>
              <a:ea typeface="+mn-ea"/>
              <a:cs typeface="Times New Roman" panose="02020603050405020304" pitchFamily="18" charset="0"/>
            </a:rPr>
            <a:t>        </a:t>
          </a:r>
          <a:r>
            <a:rPr lang="en-IN" sz="1400" b="1" i="0">
              <a:solidFill>
                <a:srgbClr val="FFC000"/>
              </a:solidFill>
              <a:effectLst/>
              <a:latin typeface="+mn-lt"/>
              <a:ea typeface="+mn-ea"/>
              <a:cs typeface="+mn-cs"/>
            </a:rPr>
            <a:t>⁕Distance vs Tax</a:t>
          </a:r>
        </a:p>
        <a:p>
          <a:pPr marL="457200" lvl="1" indent="0" algn="l"/>
          <a:r>
            <a:rPr lang="en-IN" sz="1400" b="1" i="0">
              <a:solidFill>
                <a:srgbClr val="FFC000"/>
              </a:solidFill>
              <a:effectLst/>
              <a:latin typeface="+mn-lt"/>
              <a:ea typeface="+mn-ea"/>
              <a:cs typeface="+mn-cs"/>
            </a:rPr>
            <a:t>              ⁕Nox vs Industry</a:t>
          </a:r>
        </a:p>
        <a:p>
          <a:pPr marL="457200" lvl="1" indent="0" algn="l"/>
          <a:r>
            <a:rPr lang="en-IN" sz="1400" b="1" i="0">
              <a:solidFill>
                <a:srgbClr val="FFC000"/>
              </a:solidFill>
              <a:effectLst/>
              <a:latin typeface="+mn-lt"/>
              <a:ea typeface="+mn-ea"/>
              <a:cs typeface="+mn-cs"/>
            </a:rPr>
            <a:t>              ⁕Age vs Nox</a:t>
          </a:r>
        </a:p>
      </xdr:txBody>
    </xdr:sp>
    <xdr:clientData/>
  </xdr:twoCellAnchor>
  <xdr:twoCellAnchor>
    <xdr:from>
      <xdr:col>7</xdr:col>
      <xdr:colOff>624840</xdr:colOff>
      <xdr:row>5</xdr:row>
      <xdr:rowOff>60960</xdr:rowOff>
    </xdr:from>
    <xdr:to>
      <xdr:col>12</xdr:col>
      <xdr:colOff>632460</xdr:colOff>
      <xdr:row>12</xdr:row>
      <xdr:rowOff>39624</xdr:rowOff>
    </xdr:to>
    <xdr:sp macro="" textlink="">
      <xdr:nvSpPr>
        <xdr:cNvPr id="4" name="TextBox 3">
          <a:extLst>
            <a:ext uri="{FF2B5EF4-FFF2-40B4-BE49-F238E27FC236}">
              <a16:creationId xmlns:a16="http://schemas.microsoft.com/office/drawing/2014/main" id="{435A892C-6ED6-4C89-92DD-4DF4F1E98C82}"/>
            </a:ext>
          </a:extLst>
        </xdr:cNvPr>
        <xdr:cNvSpPr txBox="1"/>
      </xdr:nvSpPr>
      <xdr:spPr>
        <a:xfrm>
          <a:off x="5928360" y="975360"/>
          <a:ext cx="5120640" cy="1258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indent="0" algn="l"/>
          <a:r>
            <a:rPr lang="en-IN" sz="1800" b="1" i="0">
              <a:solidFill>
                <a:srgbClr val="00B0F0"/>
              </a:solidFill>
              <a:effectLst/>
              <a:latin typeface="Times New Roman" panose="02020603050405020304" pitchFamily="18" charset="0"/>
              <a:ea typeface="+mn-ea"/>
              <a:cs typeface="Times New Roman" panose="02020603050405020304" pitchFamily="18" charset="0"/>
            </a:rPr>
            <a:t>b) Which are the top 3 negatively correlated pairs.</a:t>
          </a:r>
        </a:p>
        <a:p>
          <a:pPr marL="457200" lvl="1" indent="0" algn="l"/>
          <a:r>
            <a:rPr lang="en-IN" sz="1800" b="1" i="0">
              <a:solidFill>
                <a:srgbClr val="00B0F0"/>
              </a:solidFill>
              <a:effectLst/>
              <a:latin typeface="Times New Roman" panose="02020603050405020304" pitchFamily="18" charset="0"/>
              <a:ea typeface="+mn-ea"/>
              <a:cs typeface="Times New Roman" panose="02020603050405020304" pitchFamily="18" charset="0"/>
            </a:rPr>
            <a:t>          </a:t>
          </a:r>
          <a:r>
            <a:rPr lang="en-IN" sz="1600" b="1" i="0">
              <a:solidFill>
                <a:srgbClr val="FFC000"/>
              </a:solidFill>
              <a:effectLst/>
              <a:latin typeface="Times New Roman" panose="02020603050405020304" pitchFamily="18" charset="0"/>
              <a:ea typeface="+mn-ea"/>
              <a:cs typeface="Times New Roman" panose="02020603050405020304" pitchFamily="18" charset="0"/>
            </a:rPr>
            <a:t>⁕</a:t>
          </a:r>
          <a:r>
            <a:rPr lang="en-IN" sz="1400" b="1" i="0">
              <a:solidFill>
                <a:srgbClr val="FFC000"/>
              </a:solidFill>
              <a:effectLst/>
              <a:latin typeface="+mn-lt"/>
              <a:ea typeface="+mn-ea"/>
              <a:cs typeface="+mn-cs"/>
            </a:rPr>
            <a:t>Lstat vs Avg_Price</a:t>
          </a:r>
        </a:p>
        <a:p>
          <a:pPr marL="457200" lvl="1" indent="0" algn="l"/>
          <a:r>
            <a:rPr lang="en-IN" sz="1400" b="1" i="0">
              <a:solidFill>
                <a:srgbClr val="FFC000"/>
              </a:solidFill>
              <a:effectLst/>
              <a:latin typeface="+mn-lt"/>
              <a:ea typeface="+mn-ea"/>
              <a:cs typeface="+mn-cs"/>
            </a:rPr>
            <a:t>              ⁕Avg_Room vs Lstat</a:t>
          </a:r>
        </a:p>
        <a:p>
          <a:pPr marL="457200" lvl="1" indent="0" algn="l"/>
          <a:r>
            <a:rPr lang="en-IN" sz="1400" b="1" i="0">
              <a:solidFill>
                <a:srgbClr val="FFC000"/>
              </a:solidFill>
              <a:effectLst/>
              <a:latin typeface="+mn-lt"/>
              <a:ea typeface="+mn-ea"/>
              <a:cs typeface="+mn-cs"/>
            </a:rPr>
            <a:t>              ⁕PTratio vs Avg_price</a:t>
          </a:r>
        </a:p>
      </xdr:txBody>
    </xdr:sp>
    <xdr:clientData/>
  </xdr:twoCellAnchor>
  <xdr:twoCellAnchor>
    <xdr:from>
      <xdr:col>7</xdr:col>
      <xdr:colOff>579120</xdr:colOff>
      <xdr:row>5</xdr:row>
      <xdr:rowOff>60960</xdr:rowOff>
    </xdr:from>
    <xdr:to>
      <xdr:col>12</xdr:col>
      <xdr:colOff>739140</xdr:colOff>
      <xdr:row>12</xdr:row>
      <xdr:rowOff>60960</xdr:rowOff>
    </xdr:to>
    <xdr:sp macro="" textlink="">
      <xdr:nvSpPr>
        <xdr:cNvPr id="6" name="Rectangle: Rounded Corners 5">
          <a:extLst>
            <a:ext uri="{FF2B5EF4-FFF2-40B4-BE49-F238E27FC236}">
              <a16:creationId xmlns:a16="http://schemas.microsoft.com/office/drawing/2014/main" id="{B7C210A2-6FD8-4EE6-AA74-FCC2F3CDE962}"/>
            </a:ext>
          </a:extLst>
        </xdr:cNvPr>
        <xdr:cNvSpPr/>
      </xdr:nvSpPr>
      <xdr:spPr>
        <a:xfrm>
          <a:off x="5882640" y="975360"/>
          <a:ext cx="5273040" cy="128016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251460</xdr:colOff>
      <xdr:row>0</xdr:row>
      <xdr:rowOff>0</xdr:rowOff>
    </xdr:from>
    <xdr:to>
      <xdr:col>15</xdr:col>
      <xdr:colOff>495300</xdr:colOff>
      <xdr:row>6</xdr:row>
      <xdr:rowOff>43543</xdr:rowOff>
    </xdr:to>
    <xdr:sp macro="" textlink="">
      <xdr:nvSpPr>
        <xdr:cNvPr id="2" name="TextBox 1">
          <a:extLst>
            <a:ext uri="{FF2B5EF4-FFF2-40B4-BE49-F238E27FC236}">
              <a16:creationId xmlns:a16="http://schemas.microsoft.com/office/drawing/2014/main" id="{E4872636-1AD9-2B52-F00D-3C4366076598}"/>
            </a:ext>
          </a:extLst>
        </xdr:cNvPr>
        <xdr:cNvSpPr txBox="1"/>
      </xdr:nvSpPr>
      <xdr:spPr>
        <a:xfrm>
          <a:off x="556260" y="0"/>
          <a:ext cx="12588240" cy="1153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1" i="0">
              <a:solidFill>
                <a:srgbClr val="00B0F0"/>
              </a:solidFill>
              <a:effectLst/>
              <a:latin typeface="Times New Roman" panose="02020603050405020304" pitchFamily="18" charset="0"/>
              <a:ea typeface="+mn-ea"/>
              <a:cs typeface="Times New Roman" panose="02020603050405020304" pitchFamily="18" charset="0"/>
            </a:rPr>
            <a:t>5) Build an initial regression model with AVG_PRICE as ‘y’ (Dependent variable) and LSTAT variable as Independent Variable. Generate the residual plot.</a:t>
          </a:r>
        </a:p>
        <a:p>
          <a:pPr marL="0" indent="0"/>
          <a:r>
            <a:rPr lang="en-IN" sz="1600" b="1" i="0">
              <a:solidFill>
                <a:srgbClr val="00B0F0"/>
              </a:solidFill>
              <a:effectLst/>
              <a:latin typeface="Times New Roman" panose="02020603050405020304" pitchFamily="18" charset="0"/>
              <a:ea typeface="+mn-ea"/>
              <a:cs typeface="Times New Roman" panose="02020603050405020304" pitchFamily="18" charset="0"/>
            </a:rPr>
            <a:t>a) What do you infer from the Regression Summary output in terms of variance explained, coefficient value, Intercept, and Residual plot?</a:t>
          </a:r>
        </a:p>
        <a:p>
          <a:pPr marL="0" indent="0"/>
          <a:r>
            <a:rPr lang="en-IN" sz="1600" b="1" i="0">
              <a:solidFill>
                <a:srgbClr val="00B0F0"/>
              </a:solidFill>
              <a:effectLst/>
              <a:latin typeface="Times New Roman" panose="02020603050405020304" pitchFamily="18" charset="0"/>
              <a:ea typeface="+mn-ea"/>
              <a:cs typeface="Times New Roman" panose="02020603050405020304" pitchFamily="18" charset="0"/>
            </a:rPr>
            <a:t>b) Is LSTAT variable significant for the analysis based on your model?</a:t>
          </a:r>
        </a:p>
        <a:p>
          <a:pPr marL="0" indent="0"/>
          <a:r>
            <a:rPr lang="en-IN" sz="1600" b="1" i="0">
              <a:solidFill>
                <a:srgbClr val="00B0F0"/>
              </a:solidFill>
              <a:effectLst/>
              <a:latin typeface="Times New Roman" panose="02020603050405020304" pitchFamily="18" charset="0"/>
              <a:ea typeface="+mn-ea"/>
              <a:cs typeface="Times New Roman" panose="02020603050405020304" pitchFamily="18" charset="0"/>
            </a:rPr>
            <a:t> </a:t>
          </a:r>
        </a:p>
      </xdr:txBody>
    </xdr:sp>
    <xdr:clientData/>
  </xdr:twoCellAnchor>
  <xdr:twoCellAnchor>
    <xdr:from>
      <xdr:col>9</xdr:col>
      <xdr:colOff>359228</xdr:colOff>
      <xdr:row>5</xdr:row>
      <xdr:rowOff>21772</xdr:rowOff>
    </xdr:from>
    <xdr:to>
      <xdr:col>16</xdr:col>
      <xdr:colOff>511629</xdr:colOff>
      <xdr:row>21</xdr:row>
      <xdr:rowOff>10886</xdr:rowOff>
    </xdr:to>
    <xdr:graphicFrame macro="">
      <xdr:nvGraphicFramePr>
        <xdr:cNvPr id="6" name="Chart 5">
          <a:extLst>
            <a:ext uri="{FF2B5EF4-FFF2-40B4-BE49-F238E27FC236}">
              <a16:creationId xmlns:a16="http://schemas.microsoft.com/office/drawing/2014/main" id="{3F202855-1059-40F6-89C4-D27465E5B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123826</xdr:colOff>
      <xdr:row>0</xdr:row>
      <xdr:rowOff>144780</xdr:rowOff>
    </xdr:from>
    <xdr:to>
      <xdr:col>16</xdr:col>
      <xdr:colOff>266700</xdr:colOff>
      <xdr:row>13</xdr:row>
      <xdr:rowOff>21770</xdr:rowOff>
    </xdr:to>
    <xdr:sp macro="" textlink="">
      <xdr:nvSpPr>
        <xdr:cNvPr id="2" name="TextBox 1">
          <a:extLst>
            <a:ext uri="{FF2B5EF4-FFF2-40B4-BE49-F238E27FC236}">
              <a16:creationId xmlns:a16="http://schemas.microsoft.com/office/drawing/2014/main" id="{C843E07E-B91C-D0DB-6AE8-A865AA88BA39}"/>
            </a:ext>
          </a:extLst>
        </xdr:cNvPr>
        <xdr:cNvSpPr txBox="1"/>
      </xdr:nvSpPr>
      <xdr:spPr>
        <a:xfrm>
          <a:off x="276226" y="144780"/>
          <a:ext cx="13358131" cy="2282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a:solidFill>
                <a:srgbClr val="00B0F0"/>
              </a:solidFill>
              <a:effectLst/>
              <a:latin typeface="Times New Roman" panose="02020603050405020304" pitchFamily="18" charset="0"/>
              <a:ea typeface="+mn-ea"/>
              <a:cs typeface="Times New Roman" panose="02020603050405020304" pitchFamily="18" charset="0"/>
            </a:rPr>
            <a:t>6) Build a new Regression model including LSTAT and AVG_ROOM together as Independent variables and AVG_PRICE as dependent variable.</a:t>
          </a:r>
        </a:p>
        <a:p>
          <a:pPr marL="0" indent="0"/>
          <a:r>
            <a:rPr lang="en-IN" sz="1800" b="1" i="0">
              <a:solidFill>
                <a:srgbClr val="00B0F0"/>
              </a:solidFill>
              <a:effectLst/>
              <a:latin typeface="Times New Roman" panose="02020603050405020304" pitchFamily="18" charset="0"/>
              <a:ea typeface="+mn-ea"/>
              <a:cs typeface="Times New Roman" panose="02020603050405020304" pitchFamily="18" charset="0"/>
            </a:rPr>
            <a: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a:t>
          </a:r>
        </a:p>
        <a:p>
          <a:pPr marL="0" indent="0"/>
          <a:r>
            <a:rPr lang="en-IN" sz="1800" b="1" i="0">
              <a:solidFill>
                <a:srgbClr val="00B0F0"/>
              </a:solidFill>
              <a:effectLst/>
              <a:latin typeface="Times New Roman" panose="02020603050405020304" pitchFamily="18" charset="0"/>
              <a:ea typeface="+mn-ea"/>
              <a:cs typeface="Times New Roman" panose="02020603050405020304" pitchFamily="18" charset="0"/>
            </a:rPr>
            <a:t>b) Is the performance of this model better than the previous model you built in Question 5? Compare in terms of adjusted R-square and explain.</a:t>
          </a:r>
        </a:p>
        <a:p>
          <a:pPr marL="0" indent="0"/>
          <a:endParaRPr lang="en-IN" sz="1800" b="1" i="0">
            <a:solidFill>
              <a:srgbClr val="00B0F0"/>
            </a:solidFill>
            <a:effectLst/>
            <a:latin typeface="Times New Roman" panose="02020603050405020304" pitchFamily="18" charset="0"/>
            <a:ea typeface="+mn-ea"/>
            <a:cs typeface="Times New Roman" panose="02020603050405020304" pitchFamily="18" charset="0"/>
          </a:endParaRPr>
        </a:p>
        <a:p>
          <a:pPr marL="0" indent="0"/>
          <a:endParaRPr lang="en-IN" sz="1800" b="1" i="0">
            <a:solidFill>
              <a:srgbClr val="00B0F0"/>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9</xdr:col>
      <xdr:colOff>565015</xdr:colOff>
      <xdr:row>11</xdr:row>
      <xdr:rowOff>10886</xdr:rowOff>
    </xdr:from>
    <xdr:to>
      <xdr:col>17</xdr:col>
      <xdr:colOff>141514</xdr:colOff>
      <xdr:row>28</xdr:row>
      <xdr:rowOff>119742</xdr:rowOff>
    </xdr:to>
    <xdr:graphicFrame macro="">
      <xdr:nvGraphicFramePr>
        <xdr:cNvPr id="6" name="Chart 5">
          <a:extLst>
            <a:ext uri="{FF2B5EF4-FFF2-40B4-BE49-F238E27FC236}">
              <a16:creationId xmlns:a16="http://schemas.microsoft.com/office/drawing/2014/main" id="{15763B7D-623D-4DBB-83F0-41B32ED39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54187</xdr:colOff>
      <xdr:row>0</xdr:row>
      <xdr:rowOff>107527</xdr:rowOff>
    </xdr:from>
    <xdr:to>
      <xdr:col>17</xdr:col>
      <xdr:colOff>366607</xdr:colOff>
      <xdr:row>5</xdr:row>
      <xdr:rowOff>46567</xdr:rowOff>
    </xdr:to>
    <xdr:sp macro="" textlink="">
      <xdr:nvSpPr>
        <xdr:cNvPr id="2" name="TextBox 1">
          <a:extLst>
            <a:ext uri="{FF2B5EF4-FFF2-40B4-BE49-F238E27FC236}">
              <a16:creationId xmlns:a16="http://schemas.microsoft.com/office/drawing/2014/main" id="{996F48D1-69A6-7FB3-2CD4-58876F9174E2}"/>
            </a:ext>
          </a:extLst>
        </xdr:cNvPr>
        <xdr:cNvSpPr txBox="1"/>
      </xdr:nvSpPr>
      <xdr:spPr>
        <a:xfrm>
          <a:off x="206587" y="107527"/>
          <a:ext cx="14130020" cy="870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1" i="0">
              <a:solidFill>
                <a:srgbClr val="00B0F0"/>
              </a:solidFill>
              <a:effectLst/>
              <a:latin typeface="Times New Roman" panose="02020603050405020304" pitchFamily="18" charset="0"/>
              <a:ea typeface="+mn-ea"/>
              <a:cs typeface="Times New Roman" panose="02020603050405020304" pitchFamily="18" charset="0"/>
            </a:rPr>
            <a:t>7)Build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a:t>
          </a:r>
        </a:p>
      </xdr:txBody>
    </xdr:sp>
    <xdr:clientData/>
  </xdr:twoCellAnchor>
  <xdr:twoCellAnchor>
    <xdr:from>
      <xdr:col>9</xdr:col>
      <xdr:colOff>57150</xdr:colOff>
      <xdr:row>5</xdr:row>
      <xdr:rowOff>28575</xdr:rowOff>
    </xdr:from>
    <xdr:to>
      <xdr:col>15</xdr:col>
      <xdr:colOff>352425</xdr:colOff>
      <xdr:row>20</xdr:row>
      <xdr:rowOff>9525</xdr:rowOff>
    </xdr:to>
    <xdr:graphicFrame macro="">
      <xdr:nvGraphicFramePr>
        <xdr:cNvPr id="6" name="Chart 5">
          <a:extLst>
            <a:ext uri="{FF2B5EF4-FFF2-40B4-BE49-F238E27FC236}">
              <a16:creationId xmlns:a16="http://schemas.microsoft.com/office/drawing/2014/main" id="{7F2BB7E3-9B7D-4DC3-84A7-D336E4F09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114300</xdr:colOff>
      <xdr:row>0</xdr:row>
      <xdr:rowOff>106680</xdr:rowOff>
    </xdr:from>
    <xdr:to>
      <xdr:col>17</xdr:col>
      <xdr:colOff>22860</xdr:colOff>
      <xdr:row>10</xdr:row>
      <xdr:rowOff>15240</xdr:rowOff>
    </xdr:to>
    <xdr:sp macro="" textlink="">
      <xdr:nvSpPr>
        <xdr:cNvPr id="2" name="TextBox 1">
          <a:extLst>
            <a:ext uri="{FF2B5EF4-FFF2-40B4-BE49-F238E27FC236}">
              <a16:creationId xmlns:a16="http://schemas.microsoft.com/office/drawing/2014/main" id="{88B51067-6528-84B3-107B-575445AF3E48}"/>
            </a:ext>
          </a:extLst>
        </xdr:cNvPr>
        <xdr:cNvSpPr txBox="1"/>
      </xdr:nvSpPr>
      <xdr:spPr>
        <a:xfrm>
          <a:off x="419100" y="106680"/>
          <a:ext cx="13563600" cy="1737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600" b="1" i="0">
              <a:solidFill>
                <a:srgbClr val="00B0F0"/>
              </a:solidFill>
              <a:effectLst/>
              <a:latin typeface="Times New Roman" panose="02020603050405020304" pitchFamily="18" charset="0"/>
              <a:ea typeface="+mn-ea"/>
              <a:cs typeface="Times New Roman" panose="02020603050405020304" pitchFamily="18" charset="0"/>
            </a:rPr>
            <a:t>8) Pick out only the significant variables from the previous question. Make another instance of the Regression model using only the significant variables you just picked and answer the questions below:</a:t>
          </a:r>
        </a:p>
        <a:p>
          <a:pPr marL="0" indent="0" algn="l"/>
          <a:r>
            <a:rPr lang="en-IN" sz="1600" b="1" i="0">
              <a:solidFill>
                <a:srgbClr val="00B0F0"/>
              </a:solidFill>
              <a:effectLst/>
              <a:latin typeface="Times New Roman" panose="02020603050405020304" pitchFamily="18" charset="0"/>
              <a:ea typeface="+mn-ea"/>
              <a:cs typeface="Times New Roman" panose="02020603050405020304" pitchFamily="18" charset="0"/>
            </a:rPr>
            <a:t>a) Interpret the output of this model.</a:t>
          </a:r>
        </a:p>
        <a:p>
          <a:pPr marL="0" indent="0" algn="l"/>
          <a:r>
            <a:rPr lang="en-IN" sz="1600" b="1" i="0">
              <a:solidFill>
                <a:srgbClr val="00B0F0"/>
              </a:solidFill>
              <a:effectLst/>
              <a:latin typeface="Times New Roman" panose="02020603050405020304" pitchFamily="18" charset="0"/>
              <a:ea typeface="+mn-ea"/>
              <a:cs typeface="Times New Roman" panose="02020603050405020304" pitchFamily="18" charset="0"/>
            </a:rPr>
            <a:t>b) Compare the adjusted R-square value of this model with the model in the previous question, which model performs better according to the value of adjusted R-square? </a:t>
          </a:r>
        </a:p>
        <a:p>
          <a:pPr marL="0" indent="0" algn="l"/>
          <a:r>
            <a:rPr lang="en-IN" sz="1600" b="1" i="0">
              <a:solidFill>
                <a:srgbClr val="00B0F0"/>
              </a:solidFill>
              <a:effectLst/>
              <a:latin typeface="Times New Roman" panose="02020603050405020304" pitchFamily="18" charset="0"/>
              <a:ea typeface="+mn-ea"/>
              <a:cs typeface="Times New Roman" panose="02020603050405020304" pitchFamily="18" charset="0"/>
            </a:rPr>
            <a:t>c) Sort the values of the Coefficients in ascending order. What will happen to the average price if the value of NOX is more in a locality in this town? </a:t>
          </a:r>
        </a:p>
        <a:p>
          <a:pPr marL="0" indent="0" algn="l"/>
          <a:r>
            <a:rPr lang="en-IN" sz="1600" b="1" i="0">
              <a:solidFill>
                <a:srgbClr val="00B0F0"/>
              </a:solidFill>
              <a:effectLst/>
              <a:latin typeface="Times New Roman" panose="02020603050405020304" pitchFamily="18" charset="0"/>
              <a:ea typeface="+mn-ea"/>
              <a:cs typeface="Times New Roman" panose="02020603050405020304" pitchFamily="18" charset="0"/>
            </a:rPr>
            <a:t>d) Write the regression equation from this model.</a:t>
          </a:r>
        </a:p>
      </xdr:txBody>
    </xdr:sp>
    <xdr:clientData/>
  </xdr:twoCellAnchor>
  <xdr:twoCellAnchor>
    <xdr:from>
      <xdr:col>9</xdr:col>
      <xdr:colOff>428626</xdr:colOff>
      <xdr:row>8</xdr:row>
      <xdr:rowOff>142875</xdr:rowOff>
    </xdr:from>
    <xdr:to>
      <xdr:col>15</xdr:col>
      <xdr:colOff>133351</xdr:colOff>
      <xdr:row>26</xdr:row>
      <xdr:rowOff>66675</xdr:rowOff>
    </xdr:to>
    <xdr:graphicFrame macro="">
      <xdr:nvGraphicFramePr>
        <xdr:cNvPr id="5" name="Chart 4">
          <a:extLst>
            <a:ext uri="{FF2B5EF4-FFF2-40B4-BE49-F238E27FC236}">
              <a16:creationId xmlns:a16="http://schemas.microsoft.com/office/drawing/2014/main" id="{36A0BF75-679A-480F-9338-3456D354B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ax="3520" units="cm"/>
          <inkml:channel name="Y" type="integer" max="1080" units="cm"/>
          <inkml:channel name="T" type="integer" max="2.14748E9" units="dev"/>
        </inkml:traceFormat>
        <inkml:channelProperties>
          <inkml:channelProperty channel="X" name="resolution" value="102.32558" units="1/cm"/>
          <inkml:channelProperty channel="Y" name="resolution" value="55.95855" units="1/cm"/>
          <inkml:channelProperty channel="T" name="resolution" value="1" units="1/dev"/>
        </inkml:channelProperties>
      </inkml:inkSource>
      <inkml:timestamp xml:id="ts0" timeString="2023-09-25T09:48:58.934"/>
    </inkml:context>
    <inkml:brush xml:id="br0">
      <inkml:brushProperty name="width" value="0.035" units="cm"/>
      <inkml:brushProperty name="height" value="0.035" units="cm"/>
      <inkml:brushProperty name="color" value="#E71224"/>
    </inkml:brush>
  </inkml:definitions>
  <inkml:trace contextRef="#ctx0" brushRef="#br0">0 0 0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4EC8C-353A-42FE-87BD-F01B4C08DF9A}" name="Table5" displayName="Table5" ref="A1:J507" totalsRowShown="0" headerRowDxfId="28" tableBorderDxfId="27">
  <autoFilter ref="A1:J507" xr:uid="{A804EC8C-353A-42FE-87BD-F01B4C08DF9A}"/>
  <tableColumns count="10">
    <tableColumn id="1" xr3:uid="{C6C766B6-58FE-43EB-8699-62B2036CF48E}" name="CRIME_RATE" dataDxfId="26"/>
    <tableColumn id="2" xr3:uid="{4F401B5B-10DE-4FF2-984C-2EB72A0E87D2}" name="AGE" dataDxfId="25"/>
    <tableColumn id="3" xr3:uid="{15456F00-401C-4579-9F10-414B6975AE12}" name="INDUS" dataDxfId="24"/>
    <tableColumn id="4" xr3:uid="{59FBC641-06C5-498A-9EF6-C62B52F333BC}" name="NOX" dataDxfId="23"/>
    <tableColumn id="5" xr3:uid="{D6F2CBC1-F495-4E16-B124-6CFEF013C16B}" name="DISTANCE" dataDxfId="22"/>
    <tableColumn id="6" xr3:uid="{7582EFD2-27D8-47AF-949F-FF008F058942}" name="TAX" dataDxfId="21"/>
    <tableColumn id="7" xr3:uid="{4908A8B3-72BA-4150-ACD0-677FD5DF14F3}" name="PTRATIO" dataDxfId="20"/>
    <tableColumn id="8" xr3:uid="{103BCD90-3A6E-49CE-A69B-45FA30B1A721}" name="AVG_ROOM" dataDxfId="19"/>
    <tableColumn id="9" xr3:uid="{171A7789-0D3D-4555-A8F7-BA6BD3CA144A}" name="LSTAT" dataDxfId="18"/>
    <tableColumn id="10" xr3:uid="{78661C77-9435-45BE-AD2F-B0B9E2420820}" name="AVG_PRIC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D36B92-BD20-44FB-B731-D28D0F1BA394}" name="Table3" displayName="Table3" ref="D31:G537" totalsRowShown="0" headerRowDxfId="16" headerRowBorderDxfId="15" tableBorderDxfId="14">
  <tableColumns count="4">
    <tableColumn id="1" xr3:uid="{DCBB960A-43CE-4A77-9794-407138F9F44E}" name="Observation"/>
    <tableColumn id="2" xr3:uid="{0F8BA095-FD75-4A88-92FF-1E7A220AF9F3}" name="Predicted AVG_PRICE"/>
    <tableColumn id="3" xr3:uid="{1C953E30-46AC-44FD-9CDB-9FE123A4BD95}" name="Residuals"/>
    <tableColumn id="4" xr3:uid="{568612DF-2732-4ADC-AFA0-2504EBFB2F61}" name="SE">
      <calculatedColumnFormula>F32^2</calculatedColumnFormula>
    </tableColumn>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02043D-18E7-4AC8-9CD3-3335E4BF53F9}" name="Table1" displayName="Table1" ref="D40:G546" totalsRowShown="0" headerRowDxfId="13" headerRowBorderDxfId="12" tableBorderDxfId="11">
  <tableColumns count="4">
    <tableColumn id="1" xr3:uid="{9B90CDA9-BF55-49F5-A0B0-5569C65000D5}" name="Observation"/>
    <tableColumn id="2" xr3:uid="{1F44EE23-66DA-4241-8117-F47BB00042E5}" name="Predicted AVG_PRICE"/>
    <tableColumn id="3" xr3:uid="{55B8A425-CE9F-455E-93A8-D867F5E2E150}" name="Residuals"/>
    <tableColumn id="4" xr3:uid="{CECC5600-8F85-4DD8-A854-3A9889A698ED}" name="SE">
      <calculatedColumnFormula>F41^2</calculatedColumnFormula>
    </tableColumn>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93A0D8-E029-40BA-B557-E9C3EA26D1A5}" name="Table2" displayName="Table2" ref="C36:F542" totalsRowShown="0" headerRowDxfId="10" headerRowBorderDxfId="9" tableBorderDxfId="8">
  <tableColumns count="4">
    <tableColumn id="1" xr3:uid="{249E1733-73C5-4944-A02E-6E73DA41FE40}" name="Observation"/>
    <tableColumn id="2" xr3:uid="{2652D7A0-BF71-4062-97F3-A497868319FA}" name="Predicted AVG_PRICE"/>
    <tableColumn id="3" xr3:uid="{5CF1A24F-26F4-4F64-B9BC-FD81D029EC81}" name="Residuals"/>
    <tableColumn id="4" xr3:uid="{3139225F-E173-4ABF-A400-77FDEFE9D119}" name="SE" dataDxfId="7">
      <calculatedColumnFormula>Table2[[#This Row],[Residuals]]^2</calculatedColumnFormula>
    </tableColumn>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69E4BF5-7935-4A26-9E9D-83D9C8AC20F9}" name="Table7" displayName="Table7" ref="A1:I507" totalsRowShown="0">
  <autoFilter ref="A1:I507" xr:uid="{C69E4BF5-7935-4A26-9E9D-83D9C8AC20F9}"/>
  <tableColumns count="9">
    <tableColumn id="1" xr3:uid="{CA5E6EDE-8CA4-4543-BFFB-9DD293D50375}" name="AGE"/>
    <tableColumn id="2" xr3:uid="{95CB7400-01D5-436F-89E9-FBC39AA8327C}" name="INDUS"/>
    <tableColumn id="3" xr3:uid="{BBDDC023-CB57-4552-A310-4FE64972EE97}" name="NOX"/>
    <tableColumn id="4" xr3:uid="{EEE1961F-6B91-455B-96B1-5F28BD38C44B}" name="DISTANCE"/>
    <tableColumn id="5" xr3:uid="{0819329E-3CA6-425C-BD42-9D144A95EB47}" name="TAX"/>
    <tableColumn id="6" xr3:uid="{B0C68498-27CC-49A9-82E6-132458B529C6}" name="PTRATIO"/>
    <tableColumn id="7" xr3:uid="{598A58B5-DB75-4925-BCC8-445AEEEB6EA9}" name="AVG_ROOM"/>
    <tableColumn id="8" xr3:uid="{FF73D817-F63A-467D-A3AF-0ED23ABB11E8}" name="LSTAT"/>
    <tableColumn id="9" xr3:uid="{0FA38D22-134A-48D9-B838-B842BEEDDD22}" name="AVG_PRIC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76E0FF-4AA1-4165-95C0-8C0CDE7D0A32}" name="Table4" displayName="Table4" ref="D44:G550" totalsRowShown="0" headerRowDxfId="6" headerRowBorderDxfId="5" tableBorderDxfId="4">
  <tableColumns count="4">
    <tableColumn id="1" xr3:uid="{2F52BF9A-3E59-4FC1-B730-E19BE951CC6B}" name="Observation"/>
    <tableColumn id="2" xr3:uid="{4C094EA8-5C81-4EAB-80CC-45371B85F34A}" name="Predicted AVG_PRICE"/>
    <tableColumn id="3" xr3:uid="{DC55791F-B058-4EDB-A69D-71B55D201804}" name="Residuals"/>
    <tableColumn id="4" xr3:uid="{C9C23831-6DE8-4887-8FD4-A0010C5DF106}" name="SE" dataDxfId="3">
      <calculatedColumnFormula>Table4[[#This Row],[Residuals]]^2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37"/>
  <sheetViews>
    <sheetView tabSelected="1" zoomScale="85" zoomScaleNormal="85" workbookViewId="0">
      <pane ySplit="1" topLeftCell="A2" activePane="bottomLeft" state="frozen"/>
      <selection activeCell="B25" sqref="B25:C530"/>
      <selection pane="bottomLeft"/>
    </sheetView>
  </sheetViews>
  <sheetFormatPr defaultRowHeight="14.4" x14ac:dyDescent="0.3"/>
  <cols>
    <col min="1" max="1" width="14.77734375" bestFit="1" customWidth="1"/>
    <col min="2" max="2" width="7.21875" bestFit="1" customWidth="1"/>
    <col min="3" max="3" width="9.109375" bestFit="1" customWidth="1"/>
    <col min="4" max="4" width="7.5546875" bestFit="1" customWidth="1"/>
    <col min="5" max="5" width="12.21875" bestFit="1" customWidth="1"/>
    <col min="6" max="6" width="7" style="29" bestFit="1" customWidth="1"/>
    <col min="7" max="7" width="11.21875" bestFit="1" customWidth="1"/>
    <col min="8" max="8" width="14.21875" bestFit="1" customWidth="1"/>
    <col min="9" max="9" width="8.88671875" bestFit="1" customWidth="1"/>
    <col min="10" max="10" width="13.33203125" style="26" bestFit="1" customWidth="1"/>
    <col min="12" max="12" width="16.5546875" bestFit="1" customWidth="1"/>
    <col min="13" max="13" width="17.88671875" bestFit="1" customWidth="1"/>
    <col min="14" max="19" width="12.6640625" bestFit="1" customWidth="1"/>
    <col min="20" max="22" width="12" bestFit="1" customWidth="1"/>
  </cols>
  <sheetData>
    <row r="1" spans="1:33" x14ac:dyDescent="0.3">
      <c r="A1" s="3" t="s">
        <v>6</v>
      </c>
      <c r="B1" s="1" t="s">
        <v>0</v>
      </c>
      <c r="C1" s="1" t="s">
        <v>1</v>
      </c>
      <c r="D1" s="1" t="s">
        <v>2</v>
      </c>
      <c r="E1" s="1" t="s">
        <v>7</v>
      </c>
      <c r="F1" s="27" t="s">
        <v>3</v>
      </c>
      <c r="G1" s="1" t="s">
        <v>4</v>
      </c>
      <c r="H1" s="1" t="s">
        <v>8</v>
      </c>
      <c r="I1" s="1" t="s">
        <v>5</v>
      </c>
      <c r="J1" s="25" t="s">
        <v>9</v>
      </c>
    </row>
    <row r="2" spans="1:33" x14ac:dyDescent="0.3">
      <c r="A2" s="3">
        <v>6.32</v>
      </c>
      <c r="B2" s="1">
        <v>65.2</v>
      </c>
      <c r="C2" s="1">
        <v>2.31</v>
      </c>
      <c r="D2" s="1">
        <v>0.53800000000000003</v>
      </c>
      <c r="E2" s="1">
        <v>1</v>
      </c>
      <c r="F2" s="28">
        <v>296</v>
      </c>
      <c r="G2" s="1">
        <v>15.3</v>
      </c>
      <c r="H2" s="1">
        <v>6.5750000000000002</v>
      </c>
      <c r="I2" s="1">
        <v>4.9800000000000004</v>
      </c>
      <c r="J2" s="25">
        <v>24</v>
      </c>
    </row>
    <row r="3" spans="1:33" x14ac:dyDescent="0.3">
      <c r="A3" s="3">
        <v>4.3099999999999996</v>
      </c>
      <c r="B3" s="1">
        <v>78.900000000000006</v>
      </c>
      <c r="C3" s="1">
        <v>7.07</v>
      </c>
      <c r="D3" s="1">
        <v>0.46899999999999997</v>
      </c>
      <c r="E3" s="1">
        <v>2</v>
      </c>
      <c r="F3" s="27">
        <v>242</v>
      </c>
      <c r="G3" s="1">
        <v>17.8</v>
      </c>
      <c r="H3" s="1">
        <v>6.4210000000000003</v>
      </c>
      <c r="I3" s="1">
        <v>9.14</v>
      </c>
      <c r="J3" s="25">
        <v>21.6</v>
      </c>
    </row>
    <row r="4" spans="1:33" x14ac:dyDescent="0.3">
      <c r="A4" s="3">
        <v>7.87</v>
      </c>
      <c r="B4" s="1">
        <v>61.1</v>
      </c>
      <c r="C4" s="1">
        <v>7.07</v>
      </c>
      <c r="D4" s="1">
        <v>0.46899999999999997</v>
      </c>
      <c r="E4" s="1">
        <v>2</v>
      </c>
      <c r="F4" s="27">
        <v>242</v>
      </c>
      <c r="G4" s="1">
        <v>17.8</v>
      </c>
      <c r="H4" s="1">
        <v>7.1849999999999996</v>
      </c>
      <c r="I4" s="1">
        <v>4.03</v>
      </c>
      <c r="J4" s="25">
        <v>34.700000000000003</v>
      </c>
    </row>
    <row r="5" spans="1:33" x14ac:dyDescent="0.3">
      <c r="A5" s="3">
        <v>6.47</v>
      </c>
      <c r="B5" s="1">
        <v>45.8</v>
      </c>
      <c r="C5" s="1">
        <v>2.1800000000000002</v>
      </c>
      <c r="D5" s="1">
        <v>0.45800000000000002</v>
      </c>
      <c r="E5" s="1">
        <v>3</v>
      </c>
      <c r="F5" s="27">
        <v>222</v>
      </c>
      <c r="G5" s="1">
        <v>18.7</v>
      </c>
      <c r="H5" s="1">
        <v>6.9980000000000002</v>
      </c>
      <c r="I5" s="1">
        <v>2.94</v>
      </c>
      <c r="J5" s="25">
        <v>33.4</v>
      </c>
      <c r="AB5" t="s">
        <v>24</v>
      </c>
    </row>
    <row r="6" spans="1:33" ht="15" thickBot="1" x14ac:dyDescent="0.35">
      <c r="A6" s="3">
        <v>5.24</v>
      </c>
      <c r="B6" s="1">
        <v>54.2</v>
      </c>
      <c r="C6" s="1">
        <v>2.1800000000000002</v>
      </c>
      <c r="D6" s="1">
        <v>0.45800000000000002</v>
      </c>
      <c r="E6" s="1">
        <v>3</v>
      </c>
      <c r="F6" s="27">
        <v>222</v>
      </c>
      <c r="G6" s="1">
        <v>18.7</v>
      </c>
      <c r="H6" s="1">
        <v>7.1470000000000002</v>
      </c>
      <c r="I6" s="1">
        <v>5.33</v>
      </c>
      <c r="J6" s="25">
        <v>36.200000000000003</v>
      </c>
    </row>
    <row r="7" spans="1:33" x14ac:dyDescent="0.3">
      <c r="A7" s="3">
        <v>9.75</v>
      </c>
      <c r="B7" s="1">
        <v>58.7</v>
      </c>
      <c r="C7" s="1">
        <v>2.1800000000000002</v>
      </c>
      <c r="D7" s="1">
        <v>0.45800000000000002</v>
      </c>
      <c r="E7" s="1">
        <v>3</v>
      </c>
      <c r="F7" s="27">
        <v>222</v>
      </c>
      <c r="G7" s="1">
        <v>18.7</v>
      </c>
      <c r="H7" s="1">
        <v>6.43</v>
      </c>
      <c r="I7" s="1">
        <v>5.21</v>
      </c>
      <c r="J7" s="25">
        <v>28.7</v>
      </c>
      <c r="AB7" s="24" t="s">
        <v>25</v>
      </c>
      <c r="AC7" s="24"/>
    </row>
    <row r="8" spans="1:33" x14ac:dyDescent="0.3">
      <c r="A8" s="3">
        <v>9.42</v>
      </c>
      <c r="B8" s="1">
        <v>66.599999999999994</v>
      </c>
      <c r="C8" s="1">
        <v>7.87</v>
      </c>
      <c r="D8" s="1">
        <v>0.52400000000000002</v>
      </c>
      <c r="E8" s="1">
        <v>5</v>
      </c>
      <c r="F8" s="27">
        <v>311</v>
      </c>
      <c r="G8" s="1">
        <v>15.2</v>
      </c>
      <c r="H8" s="1">
        <v>6.0119999999999996</v>
      </c>
      <c r="I8" s="1">
        <v>12.43</v>
      </c>
      <c r="J8" s="25">
        <v>22.9</v>
      </c>
      <c r="AB8" t="s">
        <v>26</v>
      </c>
      <c r="AC8">
        <v>0.73766272617401474</v>
      </c>
    </row>
    <row r="9" spans="1:33" x14ac:dyDescent="0.3">
      <c r="A9" s="3">
        <v>2.76</v>
      </c>
      <c r="B9" s="1">
        <v>96.1</v>
      </c>
      <c r="C9" s="1">
        <v>7.87</v>
      </c>
      <c r="D9" s="1">
        <v>0.52400000000000002</v>
      </c>
      <c r="E9" s="1">
        <v>5</v>
      </c>
      <c r="F9" s="27">
        <v>311</v>
      </c>
      <c r="G9" s="1">
        <v>15.2</v>
      </c>
      <c r="H9" s="1">
        <v>6.1719999999999997</v>
      </c>
      <c r="I9" s="1">
        <v>19.149999999999999</v>
      </c>
      <c r="J9" s="25">
        <v>27.1</v>
      </c>
      <c r="AB9" t="s">
        <v>27</v>
      </c>
      <c r="AC9">
        <v>0.54414629758647948</v>
      </c>
    </row>
    <row r="10" spans="1:33" x14ac:dyDescent="0.3">
      <c r="A10" s="3">
        <v>7.66</v>
      </c>
      <c r="B10" s="1">
        <v>100</v>
      </c>
      <c r="C10" s="1">
        <v>7.87</v>
      </c>
      <c r="D10" s="1">
        <v>0.52400000000000002</v>
      </c>
      <c r="E10" s="1">
        <v>5</v>
      </c>
      <c r="F10" s="27">
        <v>311</v>
      </c>
      <c r="G10" s="1">
        <v>15.2</v>
      </c>
      <c r="H10" s="1">
        <v>5.6310000000000002</v>
      </c>
      <c r="I10" s="1">
        <v>29.93</v>
      </c>
      <c r="J10" s="25">
        <v>16.5</v>
      </c>
      <c r="AB10" t="s">
        <v>28</v>
      </c>
      <c r="AC10">
        <v>0.54324182595470671</v>
      </c>
    </row>
    <row r="11" spans="1:33" x14ac:dyDescent="0.3">
      <c r="A11" s="3">
        <v>1.1200000000000001</v>
      </c>
      <c r="B11" s="1">
        <v>85.9</v>
      </c>
      <c r="C11" s="1">
        <v>7.87</v>
      </c>
      <c r="D11" s="1">
        <v>0.52400000000000002</v>
      </c>
      <c r="E11" s="1">
        <v>5</v>
      </c>
      <c r="F11" s="27">
        <v>311</v>
      </c>
      <c r="G11" s="1">
        <v>15.2</v>
      </c>
      <c r="H11" s="1">
        <v>6.0039999999999996</v>
      </c>
      <c r="I11" s="1">
        <v>17.100000000000001</v>
      </c>
      <c r="J11" s="25">
        <v>18.899999999999999</v>
      </c>
      <c r="AB11" t="s">
        <v>11</v>
      </c>
      <c r="AC11">
        <v>6.2157604053980711</v>
      </c>
    </row>
    <row r="12" spans="1:33" ht="15" thickBot="1" x14ac:dyDescent="0.35">
      <c r="A12" s="3">
        <v>7.52</v>
      </c>
      <c r="B12" s="1">
        <v>94.3</v>
      </c>
      <c r="C12" s="1">
        <v>7.87</v>
      </c>
      <c r="D12" s="1">
        <v>0.52400000000000002</v>
      </c>
      <c r="E12" s="1">
        <v>5</v>
      </c>
      <c r="F12" s="27">
        <v>311</v>
      </c>
      <c r="G12" s="1">
        <v>15.2</v>
      </c>
      <c r="H12" s="1">
        <v>6.3769999999999998</v>
      </c>
      <c r="I12" s="1">
        <v>20.45</v>
      </c>
      <c r="J12" s="25">
        <v>15</v>
      </c>
      <c r="AB12" s="5" t="s">
        <v>29</v>
      </c>
      <c r="AC12" s="5">
        <v>506</v>
      </c>
    </row>
    <row r="13" spans="1:33" x14ac:dyDescent="0.3">
      <c r="A13" s="3">
        <v>1.55</v>
      </c>
      <c r="B13" s="1">
        <v>82.9</v>
      </c>
      <c r="C13" s="1">
        <v>7.87</v>
      </c>
      <c r="D13" s="1">
        <v>0.52400000000000002</v>
      </c>
      <c r="E13" s="1">
        <v>5</v>
      </c>
      <c r="F13" s="27">
        <v>311</v>
      </c>
      <c r="G13" s="1">
        <v>15.2</v>
      </c>
      <c r="H13" s="1">
        <v>6.0090000000000003</v>
      </c>
      <c r="I13" s="1">
        <v>13.27</v>
      </c>
      <c r="J13" s="25">
        <v>18.899999999999999</v>
      </c>
    </row>
    <row r="14" spans="1:33" ht="15" thickBot="1" x14ac:dyDescent="0.35">
      <c r="A14" s="3">
        <v>3.7</v>
      </c>
      <c r="B14" s="1">
        <v>39</v>
      </c>
      <c r="C14" s="1">
        <v>7.87</v>
      </c>
      <c r="D14" s="1">
        <v>0.52400000000000002</v>
      </c>
      <c r="E14" s="1">
        <v>5</v>
      </c>
      <c r="F14" s="27">
        <v>311</v>
      </c>
      <c r="G14" s="1">
        <v>15.2</v>
      </c>
      <c r="H14" s="1">
        <v>5.8890000000000002</v>
      </c>
      <c r="I14" s="1">
        <v>15.71</v>
      </c>
      <c r="J14" s="25">
        <v>21.7</v>
      </c>
      <c r="AB14" t="s">
        <v>30</v>
      </c>
    </row>
    <row r="15" spans="1:33" x14ac:dyDescent="0.3">
      <c r="A15" s="3">
        <v>7.14</v>
      </c>
      <c r="B15" s="1">
        <v>61.8</v>
      </c>
      <c r="C15" s="1">
        <v>8.14</v>
      </c>
      <c r="D15" s="1">
        <v>0.53800000000000003</v>
      </c>
      <c r="E15" s="1">
        <v>4</v>
      </c>
      <c r="F15" s="27">
        <v>307</v>
      </c>
      <c r="G15" s="1">
        <v>21</v>
      </c>
      <c r="H15" s="1">
        <v>5.9489999999999998</v>
      </c>
      <c r="I15" s="1">
        <v>8.26</v>
      </c>
      <c r="J15" s="25">
        <v>20.399999999999999</v>
      </c>
      <c r="AB15" s="6"/>
      <c r="AC15" s="6" t="s">
        <v>35</v>
      </c>
      <c r="AD15" s="6" t="s">
        <v>36</v>
      </c>
      <c r="AE15" s="6" t="s">
        <v>37</v>
      </c>
      <c r="AF15" s="6" t="s">
        <v>38</v>
      </c>
      <c r="AG15" s="6" t="s">
        <v>39</v>
      </c>
    </row>
    <row r="16" spans="1:33" x14ac:dyDescent="0.3">
      <c r="A16" s="3">
        <v>0.21</v>
      </c>
      <c r="B16" s="1">
        <v>84.5</v>
      </c>
      <c r="C16" s="1">
        <v>8.14</v>
      </c>
      <c r="D16" s="1">
        <v>0.53800000000000003</v>
      </c>
      <c r="E16" s="1">
        <v>4</v>
      </c>
      <c r="F16" s="27">
        <v>307</v>
      </c>
      <c r="G16" s="1">
        <v>21</v>
      </c>
      <c r="H16" s="1">
        <v>6.0960000000000001</v>
      </c>
      <c r="I16" s="1">
        <v>10.26</v>
      </c>
      <c r="J16" s="25">
        <v>18.2</v>
      </c>
      <c r="AB16" t="s">
        <v>31</v>
      </c>
      <c r="AC16">
        <v>1</v>
      </c>
      <c r="AD16">
        <v>23243.913996693322</v>
      </c>
      <c r="AE16">
        <v>23243.913996693322</v>
      </c>
      <c r="AF16">
        <v>601.61787110989462</v>
      </c>
      <c r="AG16">
        <v>5.0811033943884267E-88</v>
      </c>
    </row>
    <row r="17" spans="1:36" x14ac:dyDescent="0.3">
      <c r="A17" s="3">
        <v>8.6</v>
      </c>
      <c r="B17" s="1">
        <v>56.5</v>
      </c>
      <c r="C17" s="1">
        <v>8.14</v>
      </c>
      <c r="D17" s="1">
        <v>0.53800000000000003</v>
      </c>
      <c r="E17" s="1">
        <v>4</v>
      </c>
      <c r="F17" s="27">
        <v>307</v>
      </c>
      <c r="G17" s="1">
        <v>21</v>
      </c>
      <c r="H17" s="1">
        <v>5.8339999999999996</v>
      </c>
      <c r="I17" s="1">
        <v>8.4700000000000006</v>
      </c>
      <c r="J17" s="25">
        <v>19.899999999999999</v>
      </c>
      <c r="AB17" t="s">
        <v>32</v>
      </c>
      <c r="AC17">
        <v>504</v>
      </c>
      <c r="AD17">
        <v>19472.381418326455</v>
      </c>
      <c r="AE17">
        <v>38.635677417314398</v>
      </c>
    </row>
    <row r="18" spans="1:36" ht="15" thickBot="1" x14ac:dyDescent="0.35">
      <c r="A18" s="3">
        <v>6.95</v>
      </c>
      <c r="B18" s="1">
        <v>29.3</v>
      </c>
      <c r="C18" s="1">
        <v>8.14</v>
      </c>
      <c r="D18" s="1">
        <v>0.53800000000000003</v>
      </c>
      <c r="E18" s="1">
        <v>4</v>
      </c>
      <c r="F18" s="27">
        <v>307</v>
      </c>
      <c r="G18" s="1">
        <v>21</v>
      </c>
      <c r="H18" s="1">
        <v>5.9349999999999996</v>
      </c>
      <c r="I18" s="1">
        <v>6.58</v>
      </c>
      <c r="J18" s="25">
        <v>23.1</v>
      </c>
      <c r="AB18" s="5" t="s">
        <v>33</v>
      </c>
      <c r="AC18" s="5">
        <v>505</v>
      </c>
      <c r="AD18" s="5">
        <v>42716.295415019777</v>
      </c>
      <c r="AE18" s="5"/>
      <c r="AF18" s="5"/>
      <c r="AG18" s="5"/>
    </row>
    <row r="19" spans="1:36" ht="15" thickBot="1" x14ac:dyDescent="0.35">
      <c r="A19" s="3">
        <v>0.8</v>
      </c>
      <c r="B19" s="1">
        <v>81.7</v>
      </c>
      <c r="C19" s="1">
        <v>8.14</v>
      </c>
      <c r="D19" s="1">
        <v>0.53800000000000003</v>
      </c>
      <c r="E19" s="1">
        <v>4</v>
      </c>
      <c r="F19" s="27">
        <v>307</v>
      </c>
      <c r="G19" s="1">
        <v>21</v>
      </c>
      <c r="H19" s="1">
        <v>5.99</v>
      </c>
      <c r="I19" s="1">
        <v>14.67</v>
      </c>
      <c r="J19" s="25">
        <v>17.5</v>
      </c>
    </row>
    <row r="20" spans="1:36" x14ac:dyDescent="0.3">
      <c r="A20" s="3">
        <v>8.5</v>
      </c>
      <c r="B20" s="1">
        <v>36.6</v>
      </c>
      <c r="C20" s="1">
        <v>8.14</v>
      </c>
      <c r="D20" s="1">
        <v>0.53800000000000003</v>
      </c>
      <c r="E20" s="1">
        <v>4</v>
      </c>
      <c r="F20" s="27">
        <v>307</v>
      </c>
      <c r="G20" s="1">
        <v>21</v>
      </c>
      <c r="H20" s="1">
        <v>5.4560000000000004</v>
      </c>
      <c r="I20" s="1">
        <v>11.69</v>
      </c>
      <c r="J20" s="25">
        <v>20.2</v>
      </c>
      <c r="AB20" s="6"/>
      <c r="AC20" s="6" t="s">
        <v>40</v>
      </c>
      <c r="AD20" s="6" t="s">
        <v>11</v>
      </c>
      <c r="AE20" s="6" t="s">
        <v>41</v>
      </c>
      <c r="AF20" s="6" t="s">
        <v>42</v>
      </c>
      <c r="AG20" s="6" t="s">
        <v>43</v>
      </c>
      <c r="AH20" s="6" t="s">
        <v>44</v>
      </c>
      <c r="AI20" s="6" t="s">
        <v>45</v>
      </c>
      <c r="AJ20" s="6" t="s">
        <v>46</v>
      </c>
    </row>
    <row r="21" spans="1:36" x14ac:dyDescent="0.3">
      <c r="A21" s="3">
        <v>5.53</v>
      </c>
      <c r="B21" s="1">
        <v>69.5</v>
      </c>
      <c r="C21" s="1">
        <v>8.14</v>
      </c>
      <c r="D21" s="1">
        <v>0.53800000000000003</v>
      </c>
      <c r="E21" s="1">
        <v>4</v>
      </c>
      <c r="F21" s="27">
        <v>307</v>
      </c>
      <c r="G21" s="1">
        <v>21</v>
      </c>
      <c r="H21" s="1">
        <v>5.7270000000000003</v>
      </c>
      <c r="I21" s="1">
        <v>11.28</v>
      </c>
      <c r="J21" s="25">
        <v>18.2</v>
      </c>
      <c r="AB21" t="s">
        <v>34</v>
      </c>
      <c r="AC21">
        <v>34.553840879383102</v>
      </c>
      <c r="AD21">
        <v>0.56262735498843319</v>
      </c>
      <c r="AE21">
        <v>61.415145518641694</v>
      </c>
      <c r="AF21">
        <v>3.7430809409283127E-236</v>
      </c>
      <c r="AG21">
        <v>33.448457040422646</v>
      </c>
      <c r="AH21">
        <v>35.659224718343559</v>
      </c>
      <c r="AI21">
        <v>33.448457040422646</v>
      </c>
      <c r="AJ21">
        <v>35.659224718343559</v>
      </c>
    </row>
    <row r="22" spans="1:36" ht="15" thickBot="1" x14ac:dyDescent="0.35">
      <c r="A22" s="3">
        <v>8.39</v>
      </c>
      <c r="B22" s="1">
        <v>98.1</v>
      </c>
      <c r="C22" s="1">
        <v>8.14</v>
      </c>
      <c r="D22" s="1">
        <v>0.53800000000000003</v>
      </c>
      <c r="E22" s="1">
        <v>4</v>
      </c>
      <c r="F22" s="27">
        <v>307</v>
      </c>
      <c r="G22" s="1">
        <v>21</v>
      </c>
      <c r="H22" s="1">
        <v>5.57</v>
      </c>
      <c r="I22" s="1">
        <v>21.02</v>
      </c>
      <c r="J22" s="25">
        <v>13.6</v>
      </c>
      <c r="AB22" s="5" t="s">
        <v>5</v>
      </c>
      <c r="AC22" s="5">
        <v>-0.95004935375799049</v>
      </c>
      <c r="AD22" s="5">
        <v>3.8733416212639427E-2</v>
      </c>
      <c r="AE22" s="5">
        <v>-24.527899851187716</v>
      </c>
      <c r="AF22" s="5">
        <v>5.0811033943885718E-88</v>
      </c>
      <c r="AG22" s="5">
        <v>-1.0261481995207613</v>
      </c>
      <c r="AH22" s="5">
        <v>-0.87395050799521967</v>
      </c>
      <c r="AI22" s="5">
        <v>-1.0261481995207613</v>
      </c>
      <c r="AJ22" s="5">
        <v>-0.87395050799521967</v>
      </c>
    </row>
    <row r="23" spans="1:36" x14ac:dyDescent="0.3">
      <c r="A23" s="3">
        <v>8.9600000000000009</v>
      </c>
      <c r="B23" s="1">
        <v>89.2</v>
      </c>
      <c r="C23" s="1">
        <v>8.14</v>
      </c>
      <c r="D23" s="1">
        <v>0.53800000000000003</v>
      </c>
      <c r="E23" s="1">
        <v>4</v>
      </c>
      <c r="F23" s="27">
        <v>307</v>
      </c>
      <c r="G23" s="1">
        <v>21</v>
      </c>
      <c r="H23" s="1">
        <v>5.9649999999999999</v>
      </c>
      <c r="I23" s="1">
        <v>13.83</v>
      </c>
      <c r="J23" s="25">
        <v>19.600000000000001</v>
      </c>
    </row>
    <row r="24" spans="1:36" x14ac:dyDescent="0.3">
      <c r="A24" s="3">
        <v>9.61</v>
      </c>
      <c r="B24" s="1">
        <v>91.7</v>
      </c>
      <c r="C24" s="1">
        <v>8.14</v>
      </c>
      <c r="D24" s="1">
        <v>0.53800000000000003</v>
      </c>
      <c r="E24" s="1">
        <v>4</v>
      </c>
      <c r="F24" s="27">
        <v>307</v>
      </c>
      <c r="G24" s="1">
        <v>21</v>
      </c>
      <c r="H24" s="1">
        <v>6.1420000000000003</v>
      </c>
      <c r="I24" s="1">
        <v>18.72</v>
      </c>
      <c r="J24" s="25">
        <v>15.2</v>
      </c>
    </row>
    <row r="25" spans="1:36" x14ac:dyDescent="0.3">
      <c r="A25" s="3">
        <v>2.8</v>
      </c>
      <c r="B25" s="1">
        <v>100</v>
      </c>
      <c r="C25" s="1">
        <v>8.14</v>
      </c>
      <c r="D25" s="1">
        <v>0.53800000000000003</v>
      </c>
      <c r="E25" s="1">
        <v>4</v>
      </c>
      <c r="F25" s="27">
        <v>307</v>
      </c>
      <c r="G25" s="1">
        <v>21</v>
      </c>
      <c r="H25" s="1">
        <v>5.8129999999999997</v>
      </c>
      <c r="I25" s="1">
        <v>19.88</v>
      </c>
      <c r="J25" s="25">
        <v>14.5</v>
      </c>
    </row>
    <row r="26" spans="1:36" x14ac:dyDescent="0.3">
      <c r="A26" s="3">
        <v>1.29</v>
      </c>
      <c r="B26" s="1">
        <v>94.1</v>
      </c>
      <c r="C26" s="1">
        <v>8.14</v>
      </c>
      <c r="D26" s="1">
        <v>0.53800000000000003</v>
      </c>
      <c r="E26" s="1">
        <v>4</v>
      </c>
      <c r="F26" s="27">
        <v>307</v>
      </c>
      <c r="G26" s="1">
        <v>21</v>
      </c>
      <c r="H26" s="1">
        <v>5.9240000000000004</v>
      </c>
      <c r="I26" s="1">
        <v>16.3</v>
      </c>
      <c r="J26" s="25">
        <v>15.6</v>
      </c>
      <c r="AB26" t="s">
        <v>47</v>
      </c>
    </row>
    <row r="27" spans="1:36" ht="15" thickBot="1" x14ac:dyDescent="0.35">
      <c r="A27" s="3">
        <v>5.71</v>
      </c>
      <c r="B27" s="1">
        <v>85.7</v>
      </c>
      <c r="C27" s="1">
        <v>8.14</v>
      </c>
      <c r="D27" s="1">
        <v>0.53800000000000003</v>
      </c>
      <c r="E27" s="1">
        <v>4</v>
      </c>
      <c r="F27" s="27">
        <v>307</v>
      </c>
      <c r="G27" s="1">
        <v>21</v>
      </c>
      <c r="H27" s="1">
        <v>5.5990000000000002</v>
      </c>
      <c r="I27" s="1">
        <v>16.510000000000002</v>
      </c>
      <c r="J27" s="25">
        <v>13.9</v>
      </c>
    </row>
    <row r="28" spans="1:36" x14ac:dyDescent="0.3">
      <c r="A28" s="3">
        <v>0.82</v>
      </c>
      <c r="B28" s="1">
        <v>90.3</v>
      </c>
      <c r="C28" s="1">
        <v>8.14</v>
      </c>
      <c r="D28" s="1">
        <v>0.53800000000000003</v>
      </c>
      <c r="E28" s="1">
        <v>4</v>
      </c>
      <c r="F28" s="27">
        <v>307</v>
      </c>
      <c r="G28" s="1">
        <v>21</v>
      </c>
      <c r="H28" s="1">
        <v>5.8129999999999997</v>
      </c>
      <c r="I28" s="1">
        <v>14.81</v>
      </c>
      <c r="J28" s="25">
        <v>16.600000000000001</v>
      </c>
      <c r="AB28" s="6" t="s">
        <v>48</v>
      </c>
      <c r="AC28" s="6" t="s">
        <v>49</v>
      </c>
      <c r="AD28" s="6" t="s">
        <v>50</v>
      </c>
    </row>
    <row r="29" spans="1:36" x14ac:dyDescent="0.3">
      <c r="A29" s="3">
        <v>5.22</v>
      </c>
      <c r="B29" s="1">
        <v>88.8</v>
      </c>
      <c r="C29" s="1">
        <v>8.14</v>
      </c>
      <c r="D29" s="1">
        <v>0.53800000000000003</v>
      </c>
      <c r="E29" s="1">
        <v>4</v>
      </c>
      <c r="F29" s="27">
        <v>307</v>
      </c>
      <c r="G29" s="1">
        <v>21</v>
      </c>
      <c r="H29" s="1">
        <v>6.0469999999999997</v>
      </c>
      <c r="I29" s="1">
        <v>17.28</v>
      </c>
      <c r="J29" s="25">
        <v>14.8</v>
      </c>
      <c r="AB29">
        <v>1</v>
      </c>
      <c r="AC29">
        <v>15.229837023945574</v>
      </c>
      <c r="AD29">
        <v>-1.7298370239455743</v>
      </c>
      <c r="AE29">
        <f>AD29^2</f>
        <v>2.9923361294128812</v>
      </c>
    </row>
    <row r="30" spans="1:36" x14ac:dyDescent="0.3">
      <c r="A30" s="3">
        <v>0.37</v>
      </c>
      <c r="B30" s="1">
        <v>94.4</v>
      </c>
      <c r="C30" s="1">
        <v>8.14</v>
      </c>
      <c r="D30" s="1">
        <v>0.53800000000000003</v>
      </c>
      <c r="E30" s="1">
        <v>4</v>
      </c>
      <c r="F30" s="27">
        <v>307</v>
      </c>
      <c r="G30" s="1">
        <v>21</v>
      </c>
      <c r="H30" s="1">
        <v>6.4950000000000001</v>
      </c>
      <c r="I30" s="1">
        <v>12.8</v>
      </c>
      <c r="J30" s="25">
        <v>18.399999999999999</v>
      </c>
      <c r="AB30">
        <v>2</v>
      </c>
      <c r="AC30">
        <v>24.131799468657945</v>
      </c>
      <c r="AD30">
        <v>0.26820053134205324</v>
      </c>
      <c r="AE30">
        <f t="shared" ref="AE30:AE93" si="0">AD30^2</f>
        <v>7.1931525012159686E-2</v>
      </c>
    </row>
    <row r="31" spans="1:36" x14ac:dyDescent="0.3">
      <c r="A31" s="3">
        <v>5.8</v>
      </c>
      <c r="B31" s="1">
        <v>87.3</v>
      </c>
      <c r="C31" s="1">
        <v>8.14</v>
      </c>
      <c r="D31" s="1">
        <v>0.53800000000000003</v>
      </c>
      <c r="E31" s="1">
        <v>4</v>
      </c>
      <c r="F31" s="27">
        <v>307</v>
      </c>
      <c r="G31" s="1">
        <v>21</v>
      </c>
      <c r="H31" s="1">
        <v>6.6740000000000004</v>
      </c>
      <c r="I31" s="1">
        <v>11.98</v>
      </c>
      <c r="J31" s="25">
        <v>21</v>
      </c>
      <c r="AB31">
        <v>3</v>
      </c>
      <c r="AC31">
        <v>10.156573474877906</v>
      </c>
      <c r="AD31">
        <v>-0.45657347487790645</v>
      </c>
      <c r="AE31">
        <f t="shared" si="0"/>
        <v>0.20845933796208627</v>
      </c>
    </row>
    <row r="32" spans="1:36" x14ac:dyDescent="0.3">
      <c r="A32" s="3">
        <v>1.3</v>
      </c>
      <c r="B32" s="1">
        <v>94.1</v>
      </c>
      <c r="C32" s="1">
        <v>8.14</v>
      </c>
      <c r="D32" s="1">
        <v>0.53800000000000003</v>
      </c>
      <c r="E32" s="1">
        <v>4</v>
      </c>
      <c r="F32" s="27">
        <v>307</v>
      </c>
      <c r="G32" s="1">
        <v>21</v>
      </c>
      <c r="H32" s="1">
        <v>5.7130000000000001</v>
      </c>
      <c r="I32" s="1">
        <v>22.6</v>
      </c>
      <c r="J32" s="25">
        <v>12.7</v>
      </c>
      <c r="AB32">
        <v>4</v>
      </c>
      <c r="AC32">
        <v>11.771657376266489</v>
      </c>
      <c r="AD32">
        <v>2.8342623733511374E-2</v>
      </c>
      <c r="AE32">
        <f t="shared" si="0"/>
        <v>8.0330432009940219E-4</v>
      </c>
    </row>
    <row r="33" spans="1:31" x14ac:dyDescent="0.3">
      <c r="A33" s="3">
        <v>0.23</v>
      </c>
      <c r="B33" s="1">
        <v>100</v>
      </c>
      <c r="C33" s="1">
        <v>8.14</v>
      </c>
      <c r="D33" s="1">
        <v>0.53800000000000003</v>
      </c>
      <c r="E33" s="1">
        <v>4</v>
      </c>
      <c r="F33" s="27">
        <v>307</v>
      </c>
      <c r="G33" s="1">
        <v>21</v>
      </c>
      <c r="H33" s="1">
        <v>6.0720000000000001</v>
      </c>
      <c r="I33" s="1">
        <v>13.04</v>
      </c>
      <c r="J33" s="25">
        <v>14.5</v>
      </c>
      <c r="AB33">
        <v>5</v>
      </c>
      <c r="AC33">
        <v>19.638066025382653</v>
      </c>
      <c r="AD33">
        <v>-5.4380660253826534</v>
      </c>
      <c r="AE33">
        <f t="shared" si="0"/>
        <v>29.572562096421088</v>
      </c>
    </row>
    <row r="34" spans="1:31" x14ac:dyDescent="0.3">
      <c r="A34" s="3">
        <v>1.1200000000000001</v>
      </c>
      <c r="B34" s="1">
        <v>82</v>
      </c>
      <c r="C34" s="1">
        <v>8.14</v>
      </c>
      <c r="D34" s="1">
        <v>0.53800000000000003</v>
      </c>
      <c r="E34" s="1">
        <v>4</v>
      </c>
      <c r="F34" s="27">
        <v>307</v>
      </c>
      <c r="G34" s="1">
        <v>21</v>
      </c>
      <c r="H34" s="1">
        <v>5.95</v>
      </c>
      <c r="I34" s="1">
        <v>27.71</v>
      </c>
      <c r="J34" s="25">
        <v>13.2</v>
      </c>
      <c r="AB34">
        <v>6</v>
      </c>
      <c r="AC34">
        <v>27.72298602586315</v>
      </c>
      <c r="AD34">
        <v>1.377013974136851</v>
      </c>
      <c r="AE34">
        <f t="shared" si="0"/>
        <v>1.8961674849681642</v>
      </c>
    </row>
    <row r="35" spans="1:31" x14ac:dyDescent="0.3">
      <c r="A35" s="3">
        <v>6.33</v>
      </c>
      <c r="B35" s="1">
        <v>95</v>
      </c>
      <c r="C35" s="1">
        <v>8.14</v>
      </c>
      <c r="D35" s="1">
        <v>0.53800000000000003</v>
      </c>
      <c r="E35" s="1">
        <v>4</v>
      </c>
      <c r="F35" s="27">
        <v>307</v>
      </c>
      <c r="G35" s="1">
        <v>21</v>
      </c>
      <c r="H35" s="1">
        <v>5.7009999999999996</v>
      </c>
      <c r="I35" s="1">
        <v>18.350000000000001</v>
      </c>
      <c r="J35" s="25">
        <v>13.1</v>
      </c>
      <c r="AB35">
        <v>7</v>
      </c>
      <c r="AC35">
        <v>27.152956413608358</v>
      </c>
      <c r="AD35">
        <v>8.8470435863916421</v>
      </c>
      <c r="AE35">
        <f t="shared" si="0"/>
        <v>78.270180219513492</v>
      </c>
    </row>
    <row r="36" spans="1:31" x14ac:dyDescent="0.3">
      <c r="A36" s="3">
        <v>0.04</v>
      </c>
      <c r="B36" s="1">
        <v>96.9</v>
      </c>
      <c r="C36" s="1">
        <v>8.14</v>
      </c>
      <c r="D36" s="1">
        <v>0.53800000000000003</v>
      </c>
      <c r="E36" s="1">
        <v>4</v>
      </c>
      <c r="F36" s="27">
        <v>307</v>
      </c>
      <c r="G36" s="1">
        <v>21</v>
      </c>
      <c r="H36" s="1">
        <v>6.0960000000000001</v>
      </c>
      <c r="I36" s="1">
        <v>20.34</v>
      </c>
      <c r="J36" s="25">
        <v>13.5</v>
      </c>
      <c r="AB36">
        <v>8</v>
      </c>
      <c r="AC36">
        <v>25.528372018682191</v>
      </c>
      <c r="AD36">
        <v>-3.528372018682191</v>
      </c>
      <c r="AE36">
        <f t="shared" si="0"/>
        <v>12.449409102219439</v>
      </c>
    </row>
    <row r="37" spans="1:31" x14ac:dyDescent="0.3">
      <c r="A37" s="3">
        <v>8.6</v>
      </c>
      <c r="B37" s="1">
        <v>68.2</v>
      </c>
      <c r="C37" s="1">
        <v>5.96</v>
      </c>
      <c r="D37" s="1">
        <v>0.499</v>
      </c>
      <c r="E37" s="1">
        <v>5</v>
      </c>
      <c r="F37" s="27">
        <v>279</v>
      </c>
      <c r="G37" s="1">
        <v>19.2</v>
      </c>
      <c r="H37" s="1">
        <v>5.9329999999999998</v>
      </c>
      <c r="I37" s="1">
        <v>9.68</v>
      </c>
      <c r="J37" s="25">
        <v>18.899999999999999</v>
      </c>
      <c r="AB37">
        <v>9</v>
      </c>
      <c r="AC37">
        <v>17.528956460039911</v>
      </c>
      <c r="AD37">
        <v>3.971043539960089</v>
      </c>
      <c r="AE37">
        <f t="shared" si="0"/>
        <v>15.769186796258754</v>
      </c>
    </row>
    <row r="38" spans="1:31" x14ac:dyDescent="0.3">
      <c r="A38" s="3">
        <v>7.9</v>
      </c>
      <c r="B38" s="1">
        <v>61.4</v>
      </c>
      <c r="C38" s="1">
        <v>5.96</v>
      </c>
      <c r="D38" s="1">
        <v>0.499</v>
      </c>
      <c r="E38" s="1">
        <v>5</v>
      </c>
      <c r="F38" s="27">
        <v>279</v>
      </c>
      <c r="G38" s="1">
        <v>19.2</v>
      </c>
      <c r="H38" s="1">
        <v>5.8410000000000002</v>
      </c>
      <c r="I38" s="1">
        <v>11.41</v>
      </c>
      <c r="J38" s="25">
        <v>20</v>
      </c>
      <c r="AB38">
        <v>10</v>
      </c>
      <c r="AC38">
        <v>21.167645484933018</v>
      </c>
      <c r="AD38">
        <v>-0.76764548493301987</v>
      </c>
      <c r="AE38">
        <f t="shared" si="0"/>
        <v>0.58927959053805123</v>
      </c>
    </row>
    <row r="39" spans="1:31" x14ac:dyDescent="0.3">
      <c r="A39" s="3">
        <v>7.19</v>
      </c>
      <c r="B39" s="1">
        <v>41.5</v>
      </c>
      <c r="C39" s="1">
        <v>5.96</v>
      </c>
      <c r="D39" s="1">
        <v>0.499</v>
      </c>
      <c r="E39" s="1">
        <v>5</v>
      </c>
      <c r="F39" s="27">
        <v>279</v>
      </c>
      <c r="G39" s="1">
        <v>19.2</v>
      </c>
      <c r="H39" s="1">
        <v>5.85</v>
      </c>
      <c r="I39" s="1">
        <v>8.77</v>
      </c>
      <c r="J39" s="25">
        <v>21</v>
      </c>
      <c r="AB39">
        <v>11</v>
      </c>
      <c r="AC39">
        <v>17.395949550513794</v>
      </c>
      <c r="AD39">
        <v>-2.1959495505137951</v>
      </c>
      <c r="AE39">
        <f t="shared" si="0"/>
        <v>4.8221944284017386</v>
      </c>
    </row>
    <row r="40" spans="1:31" x14ac:dyDescent="0.3">
      <c r="A40" s="3">
        <v>3.88</v>
      </c>
      <c r="B40" s="1">
        <v>30.2</v>
      </c>
      <c r="C40" s="1">
        <v>5.96</v>
      </c>
      <c r="D40" s="1">
        <v>0.499</v>
      </c>
      <c r="E40" s="1">
        <v>5</v>
      </c>
      <c r="F40" s="27">
        <v>279</v>
      </c>
      <c r="G40" s="1">
        <v>19.2</v>
      </c>
      <c r="H40" s="1">
        <v>5.9660000000000002</v>
      </c>
      <c r="I40" s="1">
        <v>10.130000000000001</v>
      </c>
      <c r="J40" s="25">
        <v>24.7</v>
      </c>
      <c r="AB40">
        <v>12</v>
      </c>
      <c r="AC40">
        <v>24.806334509826122</v>
      </c>
      <c r="AD40">
        <v>-6.606334509826123</v>
      </c>
      <c r="AE40">
        <f t="shared" si="0"/>
        <v>43.643655655719563</v>
      </c>
    </row>
    <row r="41" spans="1:31" x14ac:dyDescent="0.3">
      <c r="A41" s="3">
        <v>8.99</v>
      </c>
      <c r="B41" s="1">
        <v>21.8</v>
      </c>
      <c r="C41" s="1">
        <v>2.95</v>
      </c>
      <c r="D41" s="1">
        <v>0.42799999999999999</v>
      </c>
      <c r="E41" s="1">
        <v>3</v>
      </c>
      <c r="F41" s="27">
        <v>252</v>
      </c>
      <c r="G41" s="1">
        <v>18.3</v>
      </c>
      <c r="H41" s="1">
        <v>6.5949999999999998</v>
      </c>
      <c r="I41" s="1">
        <v>4.32</v>
      </c>
      <c r="J41" s="25">
        <v>30.8</v>
      </c>
      <c r="AB41">
        <v>13</v>
      </c>
      <c r="AC41">
        <v>18.203491501208084</v>
      </c>
      <c r="AD41">
        <v>-7.8034915012080841</v>
      </c>
      <c r="AE41">
        <f t="shared" si="0"/>
        <v>60.894479609426796</v>
      </c>
    </row>
    <row r="42" spans="1:31" x14ac:dyDescent="0.3">
      <c r="A42" s="3">
        <v>1.27</v>
      </c>
      <c r="B42" s="1">
        <v>15.8</v>
      </c>
      <c r="C42" s="1">
        <v>2.95</v>
      </c>
      <c r="D42" s="1">
        <v>0.42799999999999999</v>
      </c>
      <c r="E42" s="1">
        <v>3</v>
      </c>
      <c r="F42" s="27">
        <v>252</v>
      </c>
      <c r="G42" s="1">
        <v>18.3</v>
      </c>
      <c r="H42" s="1">
        <v>7.024</v>
      </c>
      <c r="I42" s="1">
        <v>1.98</v>
      </c>
      <c r="J42" s="25">
        <v>34.9</v>
      </c>
      <c r="AB42">
        <v>14</v>
      </c>
      <c r="AC42">
        <v>22.165197306378907</v>
      </c>
      <c r="AD42">
        <v>-7.6651973063789072</v>
      </c>
      <c r="AE42">
        <f t="shared" si="0"/>
        <v>58.755249745718451</v>
      </c>
    </row>
    <row r="43" spans="1:31" x14ac:dyDescent="0.3">
      <c r="A43" s="3">
        <v>4.8600000000000003</v>
      </c>
      <c r="B43" s="1">
        <v>2.9</v>
      </c>
      <c r="C43" s="1">
        <v>6.91</v>
      </c>
      <c r="D43" s="1">
        <v>0.44800000000000001</v>
      </c>
      <c r="E43" s="1">
        <v>3</v>
      </c>
      <c r="F43" s="27">
        <v>233</v>
      </c>
      <c r="G43" s="1">
        <v>17.899999999999999</v>
      </c>
      <c r="H43" s="1">
        <v>6.77</v>
      </c>
      <c r="I43" s="1">
        <v>4.84</v>
      </c>
      <c r="J43" s="25">
        <v>26.6</v>
      </c>
      <c r="AB43">
        <v>15</v>
      </c>
      <c r="AC43">
        <v>11.771657376266489</v>
      </c>
      <c r="AD43">
        <v>7.5283426237335114</v>
      </c>
      <c r="AE43">
        <f t="shared" si="0"/>
        <v>56.675942660322768</v>
      </c>
    </row>
    <row r="44" spans="1:31" x14ac:dyDescent="0.3">
      <c r="A44" s="3">
        <v>0.66</v>
      </c>
      <c r="B44" s="1">
        <v>6.6</v>
      </c>
      <c r="C44" s="1">
        <v>6.91</v>
      </c>
      <c r="D44" s="1">
        <v>0.44800000000000001</v>
      </c>
      <c r="E44" s="1">
        <v>3</v>
      </c>
      <c r="F44" s="27">
        <v>233</v>
      </c>
      <c r="G44" s="1">
        <v>17.899999999999999</v>
      </c>
      <c r="H44" s="1">
        <v>6.1689999999999996</v>
      </c>
      <c r="I44" s="1">
        <v>5.81</v>
      </c>
      <c r="J44" s="25">
        <v>25.3</v>
      </c>
      <c r="AB44">
        <v>16</v>
      </c>
      <c r="AC44">
        <v>27.770488493551049</v>
      </c>
      <c r="AD44">
        <v>-4.5704884935510499</v>
      </c>
      <c r="AE44">
        <f t="shared" si="0"/>
        <v>20.889365069682544</v>
      </c>
    </row>
    <row r="45" spans="1:31" x14ac:dyDescent="0.3">
      <c r="A45" s="3">
        <v>3.73</v>
      </c>
      <c r="B45" s="1">
        <v>6.5</v>
      </c>
      <c r="C45" s="1">
        <v>6.91</v>
      </c>
      <c r="D45" s="1">
        <v>0.44800000000000001</v>
      </c>
      <c r="E45" s="1">
        <v>3</v>
      </c>
      <c r="F45" s="27">
        <v>233</v>
      </c>
      <c r="G45" s="1">
        <v>17.899999999999999</v>
      </c>
      <c r="H45" s="1">
        <v>6.2110000000000003</v>
      </c>
      <c r="I45" s="1">
        <v>7.44</v>
      </c>
      <c r="J45" s="25">
        <v>24.7</v>
      </c>
      <c r="AB45">
        <v>17</v>
      </c>
      <c r="AC45">
        <v>31.200166660617395</v>
      </c>
      <c r="AD45">
        <v>1.1998333393826037</v>
      </c>
      <c r="AE45">
        <f t="shared" si="0"/>
        <v>1.4396000422940103</v>
      </c>
    </row>
    <row r="46" spans="1:31" x14ac:dyDescent="0.3">
      <c r="A46" s="3">
        <v>4.63</v>
      </c>
      <c r="B46" s="1">
        <v>40</v>
      </c>
      <c r="C46" s="1">
        <v>6.91</v>
      </c>
      <c r="D46" s="1">
        <v>0.44800000000000001</v>
      </c>
      <c r="E46" s="1">
        <v>3</v>
      </c>
      <c r="F46" s="27">
        <v>233</v>
      </c>
      <c r="G46" s="1">
        <v>17.899999999999999</v>
      </c>
      <c r="H46" s="1">
        <v>6.069</v>
      </c>
      <c r="I46" s="1">
        <v>9.5500000000000007</v>
      </c>
      <c r="J46" s="25">
        <v>21.2</v>
      </c>
      <c r="AB46">
        <v>18</v>
      </c>
      <c r="AC46">
        <v>22.402709644818405</v>
      </c>
      <c r="AD46">
        <v>-0.20270964481840537</v>
      </c>
      <c r="AE46">
        <f t="shared" si="0"/>
        <v>4.1091200102404059E-2</v>
      </c>
    </row>
    <row r="47" spans="1:31" x14ac:dyDescent="0.3">
      <c r="A47" s="3">
        <v>8.41</v>
      </c>
      <c r="B47" s="1">
        <v>33.799999999999997</v>
      </c>
      <c r="C47" s="1">
        <v>6.91</v>
      </c>
      <c r="D47" s="1">
        <v>0.44800000000000001</v>
      </c>
      <c r="E47" s="1">
        <v>3</v>
      </c>
      <c r="F47" s="27">
        <v>233</v>
      </c>
      <c r="G47" s="1">
        <v>17.899999999999999</v>
      </c>
      <c r="H47" s="1">
        <v>5.6820000000000004</v>
      </c>
      <c r="I47" s="1">
        <v>10.210000000000001</v>
      </c>
      <c r="J47" s="25">
        <v>19.3</v>
      </c>
      <c r="AB47">
        <v>19</v>
      </c>
      <c r="AC47">
        <v>22.393209151280821</v>
      </c>
      <c r="AD47">
        <v>-3.9932091512808228</v>
      </c>
      <c r="AE47">
        <f t="shared" si="0"/>
        <v>15.94571932587291</v>
      </c>
    </row>
    <row r="48" spans="1:31" x14ac:dyDescent="0.3">
      <c r="A48" s="3">
        <v>5.66</v>
      </c>
      <c r="B48" s="1">
        <v>33.299999999999997</v>
      </c>
      <c r="C48" s="1">
        <v>6.91</v>
      </c>
      <c r="D48" s="1">
        <v>0.44800000000000001</v>
      </c>
      <c r="E48" s="1">
        <v>3</v>
      </c>
      <c r="F48" s="27">
        <v>233</v>
      </c>
      <c r="G48" s="1">
        <v>17.899999999999999</v>
      </c>
      <c r="H48" s="1">
        <v>5.7859999999999996</v>
      </c>
      <c r="I48" s="1">
        <v>14.15</v>
      </c>
      <c r="J48" s="25">
        <v>20</v>
      </c>
      <c r="AB48">
        <v>20</v>
      </c>
      <c r="AC48">
        <v>23.647274298241371</v>
      </c>
      <c r="AD48">
        <v>-0.94727429824137133</v>
      </c>
      <c r="AE48">
        <f t="shared" si="0"/>
        <v>0.89732859610868254</v>
      </c>
    </row>
    <row r="49" spans="1:31" x14ac:dyDescent="0.3">
      <c r="A49" s="3">
        <v>1.43</v>
      </c>
      <c r="B49" s="1">
        <v>85.5</v>
      </c>
      <c r="C49" s="1">
        <v>6.91</v>
      </c>
      <c r="D49" s="1">
        <v>0.44800000000000001</v>
      </c>
      <c r="E49" s="1">
        <v>3</v>
      </c>
      <c r="F49" s="27">
        <v>233</v>
      </c>
      <c r="G49" s="1">
        <v>17.899999999999999</v>
      </c>
      <c r="H49" s="1">
        <v>6.03</v>
      </c>
      <c r="I49" s="1">
        <v>18.8</v>
      </c>
      <c r="J49" s="25">
        <v>16.600000000000001</v>
      </c>
      <c r="AB49">
        <v>21</v>
      </c>
      <c r="AC49">
        <v>4.1617620526649866</v>
      </c>
      <c r="AD49">
        <v>3.2382379473350138</v>
      </c>
      <c r="AE49">
        <f t="shared" si="0"/>
        <v>10.486185003560484</v>
      </c>
    </row>
    <row r="50" spans="1:31" x14ac:dyDescent="0.3">
      <c r="A50" s="3">
        <v>8.3000000000000007</v>
      </c>
      <c r="B50" s="1">
        <v>95.3</v>
      </c>
      <c r="C50" s="1">
        <v>6.91</v>
      </c>
      <c r="D50" s="1">
        <v>0.44800000000000001</v>
      </c>
      <c r="E50" s="1">
        <v>3</v>
      </c>
      <c r="F50" s="27">
        <v>233</v>
      </c>
      <c r="G50" s="1">
        <v>17.899999999999999</v>
      </c>
      <c r="H50" s="1">
        <v>5.399</v>
      </c>
      <c r="I50" s="1">
        <v>30.81</v>
      </c>
      <c r="J50" s="25">
        <v>14.4</v>
      </c>
      <c r="AB50">
        <v>22</v>
      </c>
      <c r="AC50">
        <v>20.274599092400507</v>
      </c>
      <c r="AD50">
        <v>-1.8745990924005085</v>
      </c>
      <c r="AE50">
        <f t="shared" si="0"/>
        <v>3.5141217572288102</v>
      </c>
    </row>
    <row r="51" spans="1:31" x14ac:dyDescent="0.3">
      <c r="A51" s="3">
        <v>8.24</v>
      </c>
      <c r="B51" s="1">
        <v>62</v>
      </c>
      <c r="C51" s="1">
        <v>6.91</v>
      </c>
      <c r="D51" s="1">
        <v>0.44800000000000001</v>
      </c>
      <c r="E51" s="1">
        <v>3</v>
      </c>
      <c r="F51" s="27">
        <v>233</v>
      </c>
      <c r="G51" s="1">
        <v>17.899999999999999</v>
      </c>
      <c r="H51" s="1">
        <v>5.6020000000000003</v>
      </c>
      <c r="I51" s="1">
        <v>16.2</v>
      </c>
      <c r="J51" s="25">
        <v>19.399999999999999</v>
      </c>
      <c r="AB51">
        <v>23</v>
      </c>
      <c r="AC51">
        <v>30.326121255160047</v>
      </c>
      <c r="AD51">
        <v>2.573878744839952</v>
      </c>
      <c r="AE51">
        <f t="shared" si="0"/>
        <v>6.6248517931388866</v>
      </c>
    </row>
    <row r="52" spans="1:31" x14ac:dyDescent="0.3">
      <c r="A52" s="3">
        <v>0.63</v>
      </c>
      <c r="B52" s="1">
        <v>45.7</v>
      </c>
      <c r="C52" s="1">
        <v>5.64</v>
      </c>
      <c r="D52" s="1">
        <v>0.439</v>
      </c>
      <c r="E52" s="1">
        <v>4</v>
      </c>
      <c r="F52" s="27">
        <v>243</v>
      </c>
      <c r="G52" s="1">
        <v>16.8</v>
      </c>
      <c r="H52" s="1">
        <v>5.9630000000000001</v>
      </c>
      <c r="I52" s="1">
        <v>13.45</v>
      </c>
      <c r="J52" s="25">
        <v>19.7</v>
      </c>
      <c r="AB52">
        <v>24</v>
      </c>
      <c r="AC52">
        <v>29.537580291540912</v>
      </c>
      <c r="AD52">
        <v>-4.5375802915409125</v>
      </c>
      <c r="AE52">
        <f t="shared" si="0"/>
        <v>20.589634902180514</v>
      </c>
    </row>
    <row r="53" spans="1:31" x14ac:dyDescent="0.3">
      <c r="A53" s="3">
        <v>2.69</v>
      </c>
      <c r="B53" s="1">
        <v>63</v>
      </c>
      <c r="C53" s="1">
        <v>5.64</v>
      </c>
      <c r="D53" s="1">
        <v>0.439</v>
      </c>
      <c r="E53" s="1">
        <v>4</v>
      </c>
      <c r="F53" s="27">
        <v>243</v>
      </c>
      <c r="G53" s="1">
        <v>16.8</v>
      </c>
      <c r="H53" s="1">
        <v>6.1150000000000002</v>
      </c>
      <c r="I53" s="1">
        <v>9.43</v>
      </c>
      <c r="J53" s="25">
        <v>20.5</v>
      </c>
      <c r="AB53">
        <v>25</v>
      </c>
      <c r="AC53">
        <v>23.79928219484265</v>
      </c>
      <c r="AD53">
        <v>-1.4992821948426496</v>
      </c>
      <c r="AE53">
        <f t="shared" si="0"/>
        <v>2.2478470997721924</v>
      </c>
    </row>
    <row r="54" spans="1:31" x14ac:dyDescent="0.3">
      <c r="A54" s="3">
        <v>0.42</v>
      </c>
      <c r="B54" s="1">
        <v>21.1</v>
      </c>
      <c r="C54" s="1">
        <v>5.64</v>
      </c>
      <c r="D54" s="1">
        <v>0.439</v>
      </c>
      <c r="E54" s="1">
        <v>4</v>
      </c>
      <c r="F54" s="27">
        <v>243</v>
      </c>
      <c r="G54" s="1">
        <v>16.8</v>
      </c>
      <c r="H54" s="1">
        <v>6.5110000000000001</v>
      </c>
      <c r="I54" s="1">
        <v>5.28</v>
      </c>
      <c r="J54" s="25">
        <v>25</v>
      </c>
      <c r="AB54">
        <v>26</v>
      </c>
      <c r="AC54">
        <v>25.528372018682191</v>
      </c>
      <c r="AD54">
        <v>-0.52837201868219097</v>
      </c>
      <c r="AE54">
        <f t="shared" si="0"/>
        <v>0.27917699012629354</v>
      </c>
    </row>
    <row r="55" spans="1:31" x14ac:dyDescent="0.3">
      <c r="A55" s="3">
        <v>5.84</v>
      </c>
      <c r="B55" s="1">
        <v>21.4</v>
      </c>
      <c r="C55" s="1">
        <v>5.64</v>
      </c>
      <c r="D55" s="1">
        <v>0.439</v>
      </c>
      <c r="E55" s="1">
        <v>4</v>
      </c>
      <c r="F55" s="27">
        <v>243</v>
      </c>
      <c r="G55" s="1">
        <v>16.8</v>
      </c>
      <c r="H55" s="1">
        <v>5.9980000000000002</v>
      </c>
      <c r="I55" s="1">
        <v>8.43</v>
      </c>
      <c r="J55" s="25">
        <v>23.4</v>
      </c>
      <c r="AB55">
        <v>27</v>
      </c>
      <c r="AC55">
        <v>20.141592182874387</v>
      </c>
      <c r="AD55">
        <v>-6.3415921828743862</v>
      </c>
      <c r="AE55">
        <f t="shared" si="0"/>
        <v>40.21579141389352</v>
      </c>
    </row>
    <row r="56" spans="1:31" x14ac:dyDescent="0.3">
      <c r="A56" s="3">
        <v>1.51</v>
      </c>
      <c r="B56" s="1">
        <v>47.6</v>
      </c>
      <c r="C56" s="1">
        <v>4</v>
      </c>
      <c r="D56" s="1">
        <v>0.41</v>
      </c>
      <c r="E56" s="1">
        <v>3</v>
      </c>
      <c r="F56" s="27">
        <v>469</v>
      </c>
      <c r="G56" s="1">
        <v>21.1</v>
      </c>
      <c r="H56" s="1">
        <v>5.8879999999999999</v>
      </c>
      <c r="I56" s="1">
        <v>14.8</v>
      </c>
      <c r="J56" s="25">
        <v>18.899999999999999</v>
      </c>
      <c r="AB56">
        <v>28</v>
      </c>
      <c r="AC56">
        <v>25.927392747260548</v>
      </c>
      <c r="AD56">
        <v>-5.3273927472605465</v>
      </c>
      <c r="AE56">
        <f t="shared" si="0"/>
        <v>28.381113483564274</v>
      </c>
    </row>
    <row r="57" spans="1:31" x14ac:dyDescent="0.3">
      <c r="A57" s="3">
        <v>5.03</v>
      </c>
      <c r="B57" s="1">
        <v>21.9</v>
      </c>
      <c r="C57" s="1">
        <v>1.22</v>
      </c>
      <c r="D57" s="1">
        <v>0.40300000000000002</v>
      </c>
      <c r="E57" s="1">
        <v>5</v>
      </c>
      <c r="F57" s="27">
        <v>226</v>
      </c>
      <c r="G57" s="1">
        <v>17.899999999999999</v>
      </c>
      <c r="H57" s="1">
        <v>7.2489999999999997</v>
      </c>
      <c r="I57" s="1">
        <v>4.8099999999999996</v>
      </c>
      <c r="J57" s="25">
        <v>35.4</v>
      </c>
      <c r="AB57">
        <v>29</v>
      </c>
      <c r="AC57">
        <v>29.727590162292511</v>
      </c>
      <c r="AD57">
        <v>-5.1275901622925097</v>
      </c>
      <c r="AE57">
        <f t="shared" si="0"/>
        <v>26.292180872438927</v>
      </c>
    </row>
    <row r="58" spans="1:31" x14ac:dyDescent="0.3">
      <c r="A58" s="3">
        <v>7.17</v>
      </c>
      <c r="B58" s="1">
        <v>35.700000000000003</v>
      </c>
      <c r="C58" s="1">
        <v>0.74</v>
      </c>
      <c r="D58" s="1">
        <v>0.41</v>
      </c>
      <c r="E58" s="1">
        <v>2</v>
      </c>
      <c r="F58" s="27">
        <v>313</v>
      </c>
      <c r="G58" s="1">
        <v>17.3</v>
      </c>
      <c r="H58" s="1">
        <v>6.383</v>
      </c>
      <c r="I58" s="1">
        <v>5.77</v>
      </c>
      <c r="J58" s="25">
        <v>24.7</v>
      </c>
      <c r="AB58">
        <v>30</v>
      </c>
      <c r="AC58">
        <v>31.390176531368994</v>
      </c>
      <c r="AD58">
        <v>-2.8901765313689936</v>
      </c>
      <c r="AE58">
        <f t="shared" si="0"/>
        <v>8.3531203824761064</v>
      </c>
    </row>
    <row r="59" spans="1:31" x14ac:dyDescent="0.3">
      <c r="A59" s="3">
        <v>3.6</v>
      </c>
      <c r="B59" s="1">
        <v>40.5</v>
      </c>
      <c r="C59" s="1">
        <v>1.32</v>
      </c>
      <c r="D59" s="1">
        <v>0.41099999999999998</v>
      </c>
      <c r="E59" s="1">
        <v>5</v>
      </c>
      <c r="F59" s="27">
        <v>256</v>
      </c>
      <c r="G59" s="1">
        <v>15.1</v>
      </c>
      <c r="H59" s="1">
        <v>6.8159999999999998</v>
      </c>
      <c r="I59" s="1">
        <v>3.95</v>
      </c>
      <c r="J59" s="25">
        <v>31.6</v>
      </c>
      <c r="AB59">
        <v>31</v>
      </c>
      <c r="AC59">
        <v>30.155112371483607</v>
      </c>
      <c r="AD59">
        <v>19.844887628516393</v>
      </c>
      <c r="AE59">
        <f t="shared" si="0"/>
        <v>393.81956498844295</v>
      </c>
    </row>
    <row r="60" spans="1:31" x14ac:dyDescent="0.3">
      <c r="A60" s="3">
        <v>3.01</v>
      </c>
      <c r="B60" s="1">
        <v>29.2</v>
      </c>
      <c r="C60" s="1">
        <v>5.13</v>
      </c>
      <c r="D60" s="1">
        <v>0.45300000000000001</v>
      </c>
      <c r="E60" s="1">
        <v>8</v>
      </c>
      <c r="F60" s="27">
        <v>284</v>
      </c>
      <c r="G60" s="1">
        <v>19.7</v>
      </c>
      <c r="H60" s="1">
        <v>6.1449999999999996</v>
      </c>
      <c r="I60" s="1">
        <v>6.86</v>
      </c>
      <c r="J60" s="25">
        <v>23.3</v>
      </c>
      <c r="AB60">
        <v>32</v>
      </c>
      <c r="AC60">
        <v>20.597615872678222</v>
      </c>
      <c r="AD60">
        <v>2.5023841273217791</v>
      </c>
      <c r="AE60">
        <f t="shared" si="0"/>
        <v>6.2619263206719822</v>
      </c>
    </row>
    <row r="61" spans="1:31" x14ac:dyDescent="0.3">
      <c r="A61" s="3">
        <v>0.73</v>
      </c>
      <c r="B61" s="1">
        <v>47.2</v>
      </c>
      <c r="C61" s="1">
        <v>5.13</v>
      </c>
      <c r="D61" s="1">
        <v>0.45300000000000001</v>
      </c>
      <c r="E61" s="1">
        <v>8</v>
      </c>
      <c r="F61" s="27">
        <v>284</v>
      </c>
      <c r="G61" s="1">
        <v>19.7</v>
      </c>
      <c r="H61" s="1">
        <v>5.9269999999999996</v>
      </c>
      <c r="I61" s="1">
        <v>9.2200000000000006</v>
      </c>
      <c r="J61" s="25">
        <v>19.600000000000001</v>
      </c>
      <c r="AB61">
        <v>33</v>
      </c>
      <c r="AC61">
        <v>10.413086800392563</v>
      </c>
      <c r="AD61">
        <v>6.886913199607438</v>
      </c>
      <c r="AE61">
        <f t="shared" si="0"/>
        <v>47.429573418927156</v>
      </c>
    </row>
    <row r="62" spans="1:31" x14ac:dyDescent="0.3">
      <c r="A62" s="3">
        <v>3.3</v>
      </c>
      <c r="B62" s="1">
        <v>66.2</v>
      </c>
      <c r="C62" s="1">
        <v>5.13</v>
      </c>
      <c r="D62" s="1">
        <v>0.45300000000000001</v>
      </c>
      <c r="E62" s="1">
        <v>8</v>
      </c>
      <c r="F62" s="27">
        <v>284</v>
      </c>
      <c r="G62" s="1">
        <v>19.7</v>
      </c>
      <c r="H62" s="1">
        <v>5.7409999999999997</v>
      </c>
      <c r="I62" s="1">
        <v>13.15</v>
      </c>
      <c r="J62" s="25">
        <v>18.7</v>
      </c>
      <c r="AB62">
        <v>34</v>
      </c>
      <c r="AC62">
        <v>29.708589175217352</v>
      </c>
      <c r="AD62">
        <v>7.2914108247826483</v>
      </c>
      <c r="AE62">
        <f t="shared" si="0"/>
        <v>53.164671815757579</v>
      </c>
    </row>
    <row r="63" spans="1:31" x14ac:dyDescent="0.3">
      <c r="A63" s="3">
        <v>1.97</v>
      </c>
      <c r="B63" s="1">
        <v>93.4</v>
      </c>
      <c r="C63" s="1">
        <v>5.13</v>
      </c>
      <c r="D63" s="1">
        <v>0.45300000000000001</v>
      </c>
      <c r="E63" s="1">
        <v>8</v>
      </c>
      <c r="F63" s="27">
        <v>284</v>
      </c>
      <c r="G63" s="1">
        <v>19.7</v>
      </c>
      <c r="H63" s="1">
        <v>5.9660000000000002</v>
      </c>
      <c r="I63" s="1">
        <v>14.44</v>
      </c>
      <c r="J63" s="25">
        <v>16</v>
      </c>
      <c r="AB63">
        <v>35</v>
      </c>
      <c r="AC63">
        <v>21.77567707133813</v>
      </c>
      <c r="AD63">
        <v>-2.0756770713381307</v>
      </c>
      <c r="AE63">
        <f t="shared" si="0"/>
        <v>4.3084353044788397</v>
      </c>
    </row>
    <row r="64" spans="1:31" x14ac:dyDescent="0.3">
      <c r="A64" s="3">
        <v>9.65</v>
      </c>
      <c r="B64" s="1">
        <v>67.8</v>
      </c>
      <c r="C64" s="1">
        <v>5.13</v>
      </c>
      <c r="D64" s="1">
        <v>0.45300000000000001</v>
      </c>
      <c r="E64" s="1">
        <v>8</v>
      </c>
      <c r="F64" s="27">
        <v>284</v>
      </c>
      <c r="G64" s="1">
        <v>19.7</v>
      </c>
      <c r="H64" s="1">
        <v>6.4560000000000004</v>
      </c>
      <c r="I64" s="1">
        <v>6.73</v>
      </c>
      <c r="J64" s="25">
        <v>22.2</v>
      </c>
      <c r="AB64">
        <v>36</v>
      </c>
      <c r="AC64">
        <v>25.167353264254153</v>
      </c>
      <c r="AD64">
        <v>-3.4673532642541538</v>
      </c>
      <c r="AE64">
        <f t="shared" si="0"/>
        <v>12.022538659133936</v>
      </c>
    </row>
    <row r="65" spans="1:31" x14ac:dyDescent="0.3">
      <c r="A65" s="3">
        <v>0.43</v>
      </c>
      <c r="B65" s="1">
        <v>43.4</v>
      </c>
      <c r="C65" s="1">
        <v>5.13</v>
      </c>
      <c r="D65" s="1">
        <v>0.45300000000000001</v>
      </c>
      <c r="E65" s="1">
        <v>8</v>
      </c>
      <c r="F65" s="27">
        <v>284</v>
      </c>
      <c r="G65" s="1">
        <v>19.7</v>
      </c>
      <c r="H65" s="1">
        <v>6.7619999999999996</v>
      </c>
      <c r="I65" s="1">
        <v>9.5</v>
      </c>
      <c r="J65" s="25">
        <v>25</v>
      </c>
      <c r="AB65">
        <v>37</v>
      </c>
      <c r="AC65">
        <v>29.034054134049178</v>
      </c>
      <c r="AD65">
        <v>-3.7340541340491775</v>
      </c>
      <c r="AE65">
        <f t="shared" si="0"/>
        <v>13.943160276009753</v>
      </c>
    </row>
    <row r="66" spans="1:31" x14ac:dyDescent="0.3">
      <c r="A66" s="3">
        <v>1.97</v>
      </c>
      <c r="B66" s="1">
        <v>59.5</v>
      </c>
      <c r="C66" s="1">
        <v>1.38</v>
      </c>
      <c r="D66" s="1">
        <v>0.41610000000000003</v>
      </c>
      <c r="E66" s="1">
        <v>3</v>
      </c>
      <c r="F66" s="27">
        <v>216</v>
      </c>
      <c r="G66" s="1">
        <v>18.600000000000001</v>
      </c>
      <c r="H66" s="1">
        <v>7.1040000000000001</v>
      </c>
      <c r="I66" s="1">
        <v>8.0500000000000007</v>
      </c>
      <c r="J66" s="25">
        <v>33</v>
      </c>
      <c r="AB66">
        <v>38</v>
      </c>
      <c r="AC66">
        <v>18.441003839647582</v>
      </c>
      <c r="AD66">
        <v>-0.34100383964758052</v>
      </c>
      <c r="AE66">
        <f t="shared" si="0"/>
        <v>0.11628361865439281</v>
      </c>
    </row>
    <row r="67" spans="1:31" x14ac:dyDescent="0.3">
      <c r="A67" s="3">
        <v>7.65</v>
      </c>
      <c r="B67" s="1">
        <v>17.8</v>
      </c>
      <c r="C67" s="1">
        <v>3.37</v>
      </c>
      <c r="D67" s="1">
        <v>0.39800000000000002</v>
      </c>
      <c r="E67" s="1">
        <v>4</v>
      </c>
      <c r="F67" s="27">
        <v>337</v>
      </c>
      <c r="G67" s="1">
        <v>16.100000000000001</v>
      </c>
      <c r="H67" s="1">
        <v>6.29</v>
      </c>
      <c r="I67" s="1">
        <v>4.67</v>
      </c>
      <c r="J67" s="25">
        <v>23.5</v>
      </c>
      <c r="AB67">
        <v>39</v>
      </c>
      <c r="AC67">
        <v>19.505059115856533</v>
      </c>
      <c r="AD67">
        <v>0.7949408841434682</v>
      </c>
      <c r="AE67">
        <f t="shared" si="0"/>
        <v>0.63193100928279888</v>
      </c>
    </row>
    <row r="68" spans="1:31" x14ac:dyDescent="0.3">
      <c r="A68" s="3">
        <v>7.48</v>
      </c>
      <c r="B68" s="1">
        <v>31.1</v>
      </c>
      <c r="C68" s="1">
        <v>3.37</v>
      </c>
      <c r="D68" s="1">
        <v>0.39800000000000002</v>
      </c>
      <c r="E68" s="1">
        <v>4</v>
      </c>
      <c r="F68" s="27">
        <v>337</v>
      </c>
      <c r="G68" s="1">
        <v>16.100000000000001</v>
      </c>
      <c r="H68" s="1">
        <v>5.7869999999999999</v>
      </c>
      <c r="I68" s="1">
        <v>10.24</v>
      </c>
      <c r="J68" s="25">
        <v>19.399999999999999</v>
      </c>
      <c r="AB68">
        <v>40</v>
      </c>
      <c r="AC68">
        <v>9.453536953096993</v>
      </c>
      <c r="AD68">
        <v>6.1464630469030066</v>
      </c>
      <c r="AE68">
        <f t="shared" si="0"/>
        <v>37.779007986944194</v>
      </c>
    </row>
    <row r="69" spans="1:31" x14ac:dyDescent="0.3">
      <c r="A69" s="3">
        <v>5.7</v>
      </c>
      <c r="B69" s="1">
        <v>21.4</v>
      </c>
      <c r="C69" s="1">
        <v>6.07</v>
      </c>
      <c r="D69" s="1">
        <v>0.40899999999999997</v>
      </c>
      <c r="E69" s="1">
        <v>4</v>
      </c>
      <c r="F69" s="27">
        <v>345</v>
      </c>
      <c r="G69" s="1">
        <v>18.899999999999999</v>
      </c>
      <c r="H69" s="1">
        <v>5.8780000000000001</v>
      </c>
      <c r="I69" s="1">
        <v>8.1</v>
      </c>
      <c r="J69" s="25">
        <v>22</v>
      </c>
      <c r="AB69">
        <v>41</v>
      </c>
      <c r="AC69">
        <v>25.509371031607031</v>
      </c>
      <c r="AD69">
        <v>-1.0093710316070315</v>
      </c>
      <c r="AE69">
        <f t="shared" si="0"/>
        <v>1.0188298794474429</v>
      </c>
    </row>
    <row r="70" spans="1:31" x14ac:dyDescent="0.3">
      <c r="A70" s="3">
        <v>5.94</v>
      </c>
      <c r="B70" s="1">
        <v>36.799999999999997</v>
      </c>
      <c r="C70" s="1">
        <v>6.07</v>
      </c>
      <c r="D70" s="1">
        <v>0.40899999999999997</v>
      </c>
      <c r="E70" s="1">
        <v>4</v>
      </c>
      <c r="F70" s="27">
        <v>345</v>
      </c>
      <c r="G70" s="1">
        <v>18.899999999999999</v>
      </c>
      <c r="H70" s="1">
        <v>5.5940000000000003</v>
      </c>
      <c r="I70" s="1">
        <v>13.09</v>
      </c>
      <c r="J70" s="25">
        <v>17.399999999999999</v>
      </c>
      <c r="AB70">
        <v>42</v>
      </c>
      <c r="AC70">
        <v>-1.5195330828077971</v>
      </c>
      <c r="AD70">
        <v>15.319533082807798</v>
      </c>
      <c r="AE70">
        <f t="shared" si="0"/>
        <v>234.6880938752426</v>
      </c>
    </row>
    <row r="71" spans="1:31" x14ac:dyDescent="0.3">
      <c r="A71" s="3">
        <v>3.96</v>
      </c>
      <c r="B71" s="1">
        <v>33</v>
      </c>
      <c r="C71" s="1">
        <v>6.07</v>
      </c>
      <c r="D71" s="1">
        <v>0.40899999999999997</v>
      </c>
      <c r="E71" s="1">
        <v>4</v>
      </c>
      <c r="F71" s="27">
        <v>345</v>
      </c>
      <c r="G71" s="1">
        <v>18.899999999999999</v>
      </c>
      <c r="H71" s="1">
        <v>5.8849999999999998</v>
      </c>
      <c r="I71" s="1">
        <v>8.7899999999999991</v>
      </c>
      <c r="J71" s="25">
        <v>20.9</v>
      </c>
      <c r="AB71">
        <v>43</v>
      </c>
      <c r="AC71">
        <v>18.460004826722741</v>
      </c>
      <c r="AD71">
        <v>-4.9600048267227415</v>
      </c>
      <c r="AE71">
        <f t="shared" si="0"/>
        <v>24.601647881112893</v>
      </c>
    </row>
    <row r="72" spans="1:31" x14ac:dyDescent="0.3">
      <c r="A72" s="3">
        <v>4.8600000000000003</v>
      </c>
      <c r="B72" s="1">
        <v>6.6</v>
      </c>
      <c r="C72" s="1">
        <v>10.81</v>
      </c>
      <c r="D72" s="1">
        <v>0.41299999999999998</v>
      </c>
      <c r="E72" s="1">
        <v>4</v>
      </c>
      <c r="F72" s="27">
        <v>305</v>
      </c>
      <c r="G72" s="1">
        <v>19.2</v>
      </c>
      <c r="H72" s="1">
        <v>6.4169999999999998</v>
      </c>
      <c r="I72" s="1">
        <v>6.72</v>
      </c>
      <c r="J72" s="25">
        <v>24.2</v>
      </c>
      <c r="AB72">
        <v>44</v>
      </c>
      <c r="AC72">
        <v>22.516715567269365</v>
      </c>
      <c r="AD72">
        <v>-5.316715567269366</v>
      </c>
      <c r="AE72">
        <f t="shared" si="0"/>
        <v>28.267464423244416</v>
      </c>
    </row>
    <row r="73" spans="1:31" x14ac:dyDescent="0.3">
      <c r="A73" s="3">
        <v>0.63</v>
      </c>
      <c r="B73" s="1">
        <v>17.5</v>
      </c>
      <c r="C73" s="1">
        <v>10.81</v>
      </c>
      <c r="D73" s="1">
        <v>0.41299999999999998</v>
      </c>
      <c r="E73" s="1">
        <v>4</v>
      </c>
      <c r="F73" s="27">
        <v>305</v>
      </c>
      <c r="G73" s="1">
        <v>19.2</v>
      </c>
      <c r="H73" s="1">
        <v>5.9610000000000003</v>
      </c>
      <c r="I73" s="1">
        <v>9.8800000000000008</v>
      </c>
      <c r="J73" s="25">
        <v>21.7</v>
      </c>
      <c r="AB73">
        <v>45</v>
      </c>
      <c r="AC73">
        <v>25.794385837734431</v>
      </c>
      <c r="AD73">
        <v>-6.1943858377344299</v>
      </c>
      <c r="AE73">
        <f t="shared" si="0"/>
        <v>38.370415906724872</v>
      </c>
    </row>
    <row r="74" spans="1:31" x14ac:dyDescent="0.3">
      <c r="A74" s="3">
        <v>1.0900000000000001</v>
      </c>
      <c r="B74" s="1">
        <v>7.8</v>
      </c>
      <c r="C74" s="1">
        <v>10.81</v>
      </c>
      <c r="D74" s="1">
        <v>0.41299999999999998</v>
      </c>
      <c r="E74" s="1">
        <v>4</v>
      </c>
      <c r="F74" s="27">
        <v>305</v>
      </c>
      <c r="G74" s="1">
        <v>19.2</v>
      </c>
      <c r="H74" s="1">
        <v>6.0650000000000004</v>
      </c>
      <c r="I74" s="1">
        <v>5.52</v>
      </c>
      <c r="J74" s="25">
        <v>22.8</v>
      </c>
      <c r="AB74">
        <v>46</v>
      </c>
      <c r="AC74">
        <v>26.468920878902601</v>
      </c>
      <c r="AD74">
        <v>-5.8689208789025997</v>
      </c>
      <c r="AE74">
        <f t="shared" si="0"/>
        <v>34.444232282818867</v>
      </c>
    </row>
    <row r="75" spans="1:31" x14ac:dyDescent="0.3">
      <c r="A75" s="3">
        <v>3.28</v>
      </c>
      <c r="B75" s="1">
        <v>6.2</v>
      </c>
      <c r="C75" s="1">
        <v>10.81</v>
      </c>
      <c r="D75" s="1">
        <v>0.41299999999999998</v>
      </c>
      <c r="E75" s="1">
        <v>4</v>
      </c>
      <c r="F75" s="27">
        <v>305</v>
      </c>
      <c r="G75" s="1">
        <v>19.2</v>
      </c>
      <c r="H75" s="1">
        <v>6.2450000000000001</v>
      </c>
      <c r="I75" s="1">
        <v>7.54</v>
      </c>
      <c r="J75" s="25">
        <v>23.4</v>
      </c>
      <c r="AB75">
        <v>47</v>
      </c>
      <c r="AC75">
        <v>16.730915002883201</v>
      </c>
      <c r="AD75">
        <v>6.4690849971167985</v>
      </c>
      <c r="AE75">
        <f t="shared" si="0"/>
        <v>41.849060699921651</v>
      </c>
    </row>
    <row r="76" spans="1:31" x14ac:dyDescent="0.3">
      <c r="A76" s="3">
        <v>6.44</v>
      </c>
      <c r="B76" s="1">
        <v>6</v>
      </c>
      <c r="C76" s="1">
        <v>12.83</v>
      </c>
      <c r="D76" s="1">
        <v>0.437</v>
      </c>
      <c r="E76" s="1">
        <v>5</v>
      </c>
      <c r="F76" s="27">
        <v>398</v>
      </c>
      <c r="G76" s="1">
        <v>18.7</v>
      </c>
      <c r="H76" s="1">
        <v>6.2729999999999997</v>
      </c>
      <c r="I76" s="1">
        <v>6.78</v>
      </c>
      <c r="J76" s="25">
        <v>24.1</v>
      </c>
      <c r="AB76">
        <v>48</v>
      </c>
      <c r="AC76">
        <v>8.5414895734893221</v>
      </c>
      <c r="AD76">
        <v>-4.148957348932214E-2</v>
      </c>
      <c r="AE76">
        <f t="shared" si="0"/>
        <v>1.7213847083258627E-3</v>
      </c>
    </row>
    <row r="77" spans="1:31" x14ac:dyDescent="0.3">
      <c r="A77" s="3">
        <v>8.23</v>
      </c>
      <c r="B77" s="1">
        <v>45</v>
      </c>
      <c r="C77" s="1">
        <v>12.83</v>
      </c>
      <c r="D77" s="1">
        <v>0.437</v>
      </c>
      <c r="E77" s="1">
        <v>5</v>
      </c>
      <c r="F77" s="27">
        <v>398</v>
      </c>
      <c r="G77" s="1">
        <v>18.7</v>
      </c>
      <c r="H77" s="1">
        <v>6.2859999999999996</v>
      </c>
      <c r="I77" s="1">
        <v>8.94</v>
      </c>
      <c r="J77" s="25">
        <v>21.4</v>
      </c>
      <c r="AB77">
        <v>49</v>
      </c>
      <c r="AC77">
        <v>23.495266401640095</v>
      </c>
      <c r="AD77">
        <v>-0.79526640164009521</v>
      </c>
      <c r="AE77">
        <f t="shared" si="0"/>
        <v>0.63244864957758518</v>
      </c>
    </row>
    <row r="78" spans="1:31" x14ac:dyDescent="0.3">
      <c r="A78" s="3">
        <v>2.99</v>
      </c>
      <c r="B78" s="1">
        <v>74.5</v>
      </c>
      <c r="C78" s="1">
        <v>12.83</v>
      </c>
      <c r="D78" s="1">
        <v>0.437</v>
      </c>
      <c r="E78" s="1">
        <v>5</v>
      </c>
      <c r="F78" s="27">
        <v>398</v>
      </c>
      <c r="G78" s="1">
        <v>18.7</v>
      </c>
      <c r="H78" s="1">
        <v>6.2789999999999999</v>
      </c>
      <c r="I78" s="1">
        <v>11.97</v>
      </c>
      <c r="J78" s="25">
        <v>20</v>
      </c>
      <c r="AB78">
        <v>50</v>
      </c>
      <c r="AC78">
        <v>12.446192417434663</v>
      </c>
      <c r="AD78">
        <v>0.9538075825653376</v>
      </c>
      <c r="AE78">
        <f t="shared" si="0"/>
        <v>0.90974890455913326</v>
      </c>
    </row>
    <row r="79" spans="1:31" x14ac:dyDescent="0.3">
      <c r="A79" s="3">
        <v>7.67</v>
      </c>
      <c r="B79" s="1">
        <v>45.8</v>
      </c>
      <c r="C79" s="1">
        <v>12.83</v>
      </c>
      <c r="D79" s="1">
        <v>0.437</v>
      </c>
      <c r="E79" s="1">
        <v>5</v>
      </c>
      <c r="F79" s="27">
        <v>398</v>
      </c>
      <c r="G79" s="1">
        <v>18.7</v>
      </c>
      <c r="H79" s="1">
        <v>6.14</v>
      </c>
      <c r="I79" s="1">
        <v>10.27</v>
      </c>
      <c r="J79" s="25">
        <v>20.8</v>
      </c>
      <c r="AB79">
        <v>51</v>
      </c>
      <c r="AC79">
        <v>17.984980149843746</v>
      </c>
      <c r="AD79">
        <v>-4.5849801498437461</v>
      </c>
      <c r="AE79">
        <f t="shared" si="0"/>
        <v>21.022042974461179</v>
      </c>
    </row>
    <row r="80" spans="1:31" x14ac:dyDescent="0.3">
      <c r="A80" s="3">
        <v>7.9</v>
      </c>
      <c r="B80" s="1">
        <v>53.7</v>
      </c>
      <c r="C80" s="1">
        <v>12.83</v>
      </c>
      <c r="D80" s="1">
        <v>0.437</v>
      </c>
      <c r="E80" s="1">
        <v>5</v>
      </c>
      <c r="F80" s="27">
        <v>398</v>
      </c>
      <c r="G80" s="1">
        <v>18.7</v>
      </c>
      <c r="H80" s="1">
        <v>6.2320000000000002</v>
      </c>
      <c r="I80" s="1">
        <v>12.34</v>
      </c>
      <c r="J80" s="25">
        <v>21.2</v>
      </c>
      <c r="AB80">
        <v>52</v>
      </c>
      <c r="AC80">
        <v>20.284099585938087</v>
      </c>
      <c r="AD80">
        <v>-4.6840995859380872</v>
      </c>
      <c r="AE80">
        <f t="shared" si="0"/>
        <v>21.940788930985359</v>
      </c>
    </row>
    <row r="81" spans="1:31" x14ac:dyDescent="0.3">
      <c r="A81" s="3">
        <v>3.84</v>
      </c>
      <c r="B81" s="1">
        <v>36.6</v>
      </c>
      <c r="C81" s="1">
        <v>12.83</v>
      </c>
      <c r="D81" s="1">
        <v>0.437</v>
      </c>
      <c r="E81" s="1">
        <v>5</v>
      </c>
      <c r="F81" s="27">
        <v>398</v>
      </c>
      <c r="G81" s="1">
        <v>18.7</v>
      </c>
      <c r="H81" s="1">
        <v>5.8739999999999997</v>
      </c>
      <c r="I81" s="1">
        <v>9.1</v>
      </c>
      <c r="J81" s="25">
        <v>20.3</v>
      </c>
      <c r="AB81">
        <v>53</v>
      </c>
      <c r="AC81">
        <v>25.395365109156074</v>
      </c>
      <c r="AD81">
        <v>-2.7953651091560729</v>
      </c>
      <c r="AE81">
        <f t="shared" si="0"/>
        <v>7.8140660934871438</v>
      </c>
    </row>
    <row r="82" spans="1:31" x14ac:dyDescent="0.3">
      <c r="A82" s="3">
        <v>9.23</v>
      </c>
      <c r="B82" s="1">
        <v>33.5</v>
      </c>
      <c r="C82" s="1">
        <v>4.8600000000000003</v>
      </c>
      <c r="D82" s="1">
        <v>0.42599999999999999</v>
      </c>
      <c r="E82" s="1">
        <v>4</v>
      </c>
      <c r="F82" s="27">
        <v>281</v>
      </c>
      <c r="G82" s="1">
        <v>19</v>
      </c>
      <c r="H82" s="1">
        <v>6.7270000000000003</v>
      </c>
      <c r="I82" s="1">
        <v>5.29</v>
      </c>
      <c r="J82" s="25">
        <v>28</v>
      </c>
      <c r="AB82">
        <v>54</v>
      </c>
      <c r="AC82">
        <v>28.207511196279725</v>
      </c>
      <c r="AD82">
        <v>3.7924888037202749</v>
      </c>
      <c r="AE82">
        <f t="shared" si="0"/>
        <v>14.382971326343641</v>
      </c>
    </row>
    <row r="83" spans="1:31" x14ac:dyDescent="0.3">
      <c r="A83" s="3">
        <v>1.05</v>
      </c>
      <c r="B83" s="1">
        <v>70.400000000000006</v>
      </c>
      <c r="C83" s="1">
        <v>4.8600000000000003</v>
      </c>
      <c r="D83" s="1">
        <v>0.42599999999999999</v>
      </c>
      <c r="E83" s="1">
        <v>4</v>
      </c>
      <c r="F83" s="27">
        <v>281</v>
      </c>
      <c r="G83" s="1">
        <v>19</v>
      </c>
      <c r="H83" s="1">
        <v>6.6189999999999998</v>
      </c>
      <c r="I83" s="1">
        <v>7.22</v>
      </c>
      <c r="J83" s="25">
        <v>23.9</v>
      </c>
      <c r="AB83">
        <v>55</v>
      </c>
      <c r="AC83">
        <v>20.616616859753382</v>
      </c>
      <c r="AD83">
        <v>-3.1166168597533819</v>
      </c>
      <c r="AE83">
        <f t="shared" si="0"/>
        <v>9.7133006504990309</v>
      </c>
    </row>
    <row r="84" spans="1:31" x14ac:dyDescent="0.3">
      <c r="A84" s="3">
        <v>1.96</v>
      </c>
      <c r="B84" s="1">
        <v>32.200000000000003</v>
      </c>
      <c r="C84" s="1">
        <v>4.8600000000000003</v>
      </c>
      <c r="D84" s="1">
        <v>0.42599999999999999</v>
      </c>
      <c r="E84" s="1">
        <v>4</v>
      </c>
      <c r="F84" s="27">
        <v>281</v>
      </c>
      <c r="G84" s="1">
        <v>19</v>
      </c>
      <c r="H84" s="1">
        <v>6.3019999999999996</v>
      </c>
      <c r="I84" s="1">
        <v>6.72</v>
      </c>
      <c r="J84" s="25">
        <v>24.8</v>
      </c>
      <c r="AB84">
        <v>56</v>
      </c>
      <c r="AC84">
        <v>25.328861654393016</v>
      </c>
      <c r="AD84">
        <v>1.3711383456069832</v>
      </c>
      <c r="AE84">
        <f t="shared" si="0"/>
        <v>1.880020362793855</v>
      </c>
    </row>
    <row r="85" spans="1:31" x14ac:dyDescent="0.3">
      <c r="A85" s="3">
        <v>3.43</v>
      </c>
      <c r="B85" s="1">
        <v>46.7</v>
      </c>
      <c r="C85" s="1">
        <v>4.8600000000000003</v>
      </c>
      <c r="D85" s="1">
        <v>0.42599999999999999</v>
      </c>
      <c r="E85" s="1">
        <v>4</v>
      </c>
      <c r="F85" s="27">
        <v>281</v>
      </c>
      <c r="G85" s="1">
        <v>19</v>
      </c>
      <c r="H85" s="1">
        <v>6.1669999999999998</v>
      </c>
      <c r="I85" s="1">
        <v>7.51</v>
      </c>
      <c r="J85" s="25">
        <v>22.9</v>
      </c>
      <c r="AB85">
        <v>57</v>
      </c>
      <c r="AC85">
        <v>28.739538834384199</v>
      </c>
      <c r="AD85">
        <v>-3.7395388343841987</v>
      </c>
      <c r="AE85">
        <f t="shared" si="0"/>
        <v>13.984150693867532</v>
      </c>
    </row>
    <row r="86" spans="1:31" x14ac:dyDescent="0.3">
      <c r="A86" s="3">
        <v>6.36</v>
      </c>
      <c r="B86" s="1">
        <v>48</v>
      </c>
      <c r="C86" s="1">
        <v>4.49</v>
      </c>
      <c r="D86" s="1">
        <v>0.44900000000000001</v>
      </c>
      <c r="E86" s="1">
        <v>3</v>
      </c>
      <c r="F86" s="27">
        <v>247</v>
      </c>
      <c r="G86" s="1">
        <v>18.5</v>
      </c>
      <c r="H86" s="1">
        <v>6.3890000000000002</v>
      </c>
      <c r="I86" s="1">
        <v>9.6199999999999992</v>
      </c>
      <c r="J86" s="25">
        <v>23.9</v>
      </c>
      <c r="AB86">
        <v>58</v>
      </c>
      <c r="AC86">
        <v>20.483609950227262</v>
      </c>
      <c r="AD86">
        <v>-3.8836099502272603</v>
      </c>
      <c r="AE86">
        <f t="shared" si="0"/>
        <v>15.082426245504184</v>
      </c>
    </row>
    <row r="87" spans="1:31" x14ac:dyDescent="0.3">
      <c r="A87" s="3">
        <v>6.55</v>
      </c>
      <c r="B87" s="1">
        <v>56.1</v>
      </c>
      <c r="C87" s="1">
        <v>4.49</v>
      </c>
      <c r="D87" s="1">
        <v>0.44900000000000001</v>
      </c>
      <c r="E87" s="1">
        <v>3</v>
      </c>
      <c r="F87" s="27">
        <v>247</v>
      </c>
      <c r="G87" s="1">
        <v>18.5</v>
      </c>
      <c r="H87" s="1">
        <v>6.63</v>
      </c>
      <c r="I87" s="1">
        <v>6.53</v>
      </c>
      <c r="J87" s="25">
        <v>26.6</v>
      </c>
      <c r="AB87">
        <v>59</v>
      </c>
      <c r="AC87">
        <v>30.050606942570226</v>
      </c>
      <c r="AD87">
        <v>-1.0506069425702265</v>
      </c>
      <c r="AE87">
        <f t="shared" si="0"/>
        <v>1.1037749477767591</v>
      </c>
    </row>
    <row r="88" spans="1:31" x14ac:dyDescent="0.3">
      <c r="A88" s="3">
        <v>6.42</v>
      </c>
      <c r="B88" s="1">
        <v>45.1</v>
      </c>
      <c r="C88" s="1">
        <v>4.49</v>
      </c>
      <c r="D88" s="1">
        <v>0.44900000000000001</v>
      </c>
      <c r="E88" s="1">
        <v>3</v>
      </c>
      <c r="F88" s="27">
        <v>247</v>
      </c>
      <c r="G88" s="1">
        <v>18.5</v>
      </c>
      <c r="H88" s="1">
        <v>6.0149999999999997</v>
      </c>
      <c r="I88" s="1">
        <v>12.86</v>
      </c>
      <c r="J88" s="25">
        <v>22.5</v>
      </c>
      <c r="AB88">
        <v>60</v>
      </c>
      <c r="AC88">
        <v>23.628273311166211</v>
      </c>
      <c r="AD88">
        <v>-7.4282733111662118</v>
      </c>
      <c r="AE88">
        <f t="shared" si="0"/>
        <v>55.179244385384237</v>
      </c>
    </row>
    <row r="89" spans="1:31" x14ac:dyDescent="0.3">
      <c r="A89" s="3">
        <v>3.15</v>
      </c>
      <c r="B89" s="1">
        <v>56.8</v>
      </c>
      <c r="C89" s="1">
        <v>4.49</v>
      </c>
      <c r="D89" s="1">
        <v>0.44900000000000001</v>
      </c>
      <c r="E89" s="1">
        <v>3</v>
      </c>
      <c r="F89" s="27">
        <v>247</v>
      </c>
      <c r="G89" s="1">
        <v>18.5</v>
      </c>
      <c r="H89" s="1">
        <v>6.1210000000000004</v>
      </c>
      <c r="I89" s="1">
        <v>8.44</v>
      </c>
      <c r="J89" s="25">
        <v>22.2</v>
      </c>
      <c r="AB89">
        <v>61</v>
      </c>
      <c r="AC89">
        <v>30.098109410258125</v>
      </c>
      <c r="AD89">
        <v>0.40189058974187475</v>
      </c>
      <c r="AE89">
        <f t="shared" si="0"/>
        <v>0.16151604612307188</v>
      </c>
    </row>
    <row r="90" spans="1:31" x14ac:dyDescent="0.3">
      <c r="A90" s="3">
        <v>9.27</v>
      </c>
      <c r="B90" s="1">
        <v>86.3</v>
      </c>
      <c r="C90" s="1">
        <v>3.41</v>
      </c>
      <c r="D90" s="1">
        <v>0.48899999999999999</v>
      </c>
      <c r="E90" s="1">
        <v>2</v>
      </c>
      <c r="F90" s="27">
        <v>270</v>
      </c>
      <c r="G90" s="1">
        <v>17.8</v>
      </c>
      <c r="H90" s="1">
        <v>7.0069999999999997</v>
      </c>
      <c r="I90" s="1">
        <v>5.5</v>
      </c>
      <c r="J90" s="25">
        <v>23.6</v>
      </c>
      <c r="AB90">
        <v>62</v>
      </c>
      <c r="AC90">
        <v>27.580478622799454</v>
      </c>
      <c r="AD90">
        <v>-4.9804786227994526</v>
      </c>
      <c r="AE90">
        <f t="shared" si="0"/>
        <v>24.805167312162332</v>
      </c>
    </row>
    <row r="91" spans="1:31" x14ac:dyDescent="0.3">
      <c r="A91" s="3">
        <v>3.7</v>
      </c>
      <c r="B91" s="1">
        <v>63.1</v>
      </c>
      <c r="C91" s="1">
        <v>3.41</v>
      </c>
      <c r="D91" s="1">
        <v>0.48899999999999999</v>
      </c>
      <c r="E91" s="1">
        <v>2</v>
      </c>
      <c r="F91" s="27">
        <v>270</v>
      </c>
      <c r="G91" s="1">
        <v>17.8</v>
      </c>
      <c r="H91" s="1">
        <v>7.0789999999999997</v>
      </c>
      <c r="I91" s="1">
        <v>5.7</v>
      </c>
      <c r="J91" s="25">
        <v>28.7</v>
      </c>
      <c r="AB91">
        <v>63</v>
      </c>
      <c r="AC91">
        <v>26.763436178567581</v>
      </c>
      <c r="AD91">
        <v>-4.7634361785675807</v>
      </c>
      <c r="AE91">
        <f t="shared" si="0"/>
        <v>22.690324227286517</v>
      </c>
    </row>
    <row r="92" spans="1:31" x14ac:dyDescent="0.3">
      <c r="A92" s="3">
        <v>1.28</v>
      </c>
      <c r="B92" s="1">
        <v>66.099999999999994</v>
      </c>
      <c r="C92" s="1">
        <v>3.41</v>
      </c>
      <c r="D92" s="1">
        <v>0.48899999999999999</v>
      </c>
      <c r="E92" s="1">
        <v>2</v>
      </c>
      <c r="F92" s="27">
        <v>270</v>
      </c>
      <c r="G92" s="1">
        <v>17.8</v>
      </c>
      <c r="H92" s="1">
        <v>6.4169999999999998</v>
      </c>
      <c r="I92" s="1">
        <v>8.81</v>
      </c>
      <c r="J92" s="25">
        <v>22.6</v>
      </c>
      <c r="AB92">
        <v>64</v>
      </c>
      <c r="AC92">
        <v>14.298788657262744</v>
      </c>
      <c r="AD92">
        <v>-0.99878865726274313</v>
      </c>
      <c r="AE92">
        <f t="shared" si="0"/>
        <v>0.99757878187671334</v>
      </c>
    </row>
    <row r="93" spans="1:31" x14ac:dyDescent="0.3">
      <c r="A93" s="3">
        <v>0.91</v>
      </c>
      <c r="B93" s="1">
        <v>73.900000000000006</v>
      </c>
      <c r="C93" s="1">
        <v>3.41</v>
      </c>
      <c r="D93" s="1">
        <v>0.48899999999999999</v>
      </c>
      <c r="E93" s="1">
        <v>2</v>
      </c>
      <c r="F93" s="27">
        <v>270</v>
      </c>
      <c r="G93" s="1">
        <v>17.8</v>
      </c>
      <c r="H93" s="1">
        <v>6.4050000000000002</v>
      </c>
      <c r="I93" s="1">
        <v>8.1999999999999993</v>
      </c>
      <c r="J93" s="25">
        <v>22</v>
      </c>
      <c r="AB93">
        <v>65</v>
      </c>
      <c r="AC93">
        <v>17.832972253242467</v>
      </c>
      <c r="AD93">
        <v>-3.297225324246611E-2</v>
      </c>
      <c r="AE93">
        <f t="shared" si="0"/>
        <v>1.0871694838853168E-3</v>
      </c>
    </row>
    <row r="94" spans="1:31" x14ac:dyDescent="0.3">
      <c r="A94" s="3">
        <v>9.07</v>
      </c>
      <c r="B94" s="1">
        <v>53.6</v>
      </c>
      <c r="C94" s="1">
        <v>15.04</v>
      </c>
      <c r="D94" s="1">
        <v>0.46400000000000002</v>
      </c>
      <c r="E94" s="1">
        <v>4</v>
      </c>
      <c r="F94" s="27">
        <v>270</v>
      </c>
      <c r="G94" s="1">
        <v>18.2</v>
      </c>
      <c r="H94" s="1">
        <v>6.4420000000000002</v>
      </c>
      <c r="I94" s="1">
        <v>8.16</v>
      </c>
      <c r="J94" s="25">
        <v>22.9</v>
      </c>
      <c r="AB94">
        <v>66</v>
      </c>
      <c r="AC94">
        <v>27.694484545250411</v>
      </c>
      <c r="AD94">
        <v>-3.7944845452504126</v>
      </c>
      <c r="AE94">
        <f t="shared" ref="AE94:AE157" si="1">AD94^2</f>
        <v>14.39811296414423</v>
      </c>
    </row>
    <row r="95" spans="1:31" x14ac:dyDescent="0.3">
      <c r="A95" s="3">
        <v>5.8</v>
      </c>
      <c r="B95" s="1">
        <v>28.9</v>
      </c>
      <c r="C95" s="1">
        <v>15.04</v>
      </c>
      <c r="D95" s="1">
        <v>0.46400000000000002</v>
      </c>
      <c r="E95" s="1">
        <v>4</v>
      </c>
      <c r="F95" s="27">
        <v>270</v>
      </c>
      <c r="G95" s="1">
        <v>18.2</v>
      </c>
      <c r="H95" s="1">
        <v>6.2110000000000003</v>
      </c>
      <c r="I95" s="1">
        <v>6.21</v>
      </c>
      <c r="J95" s="25">
        <v>25</v>
      </c>
      <c r="AB95">
        <v>67</v>
      </c>
      <c r="AC95">
        <v>26.905943581631277</v>
      </c>
      <c r="AD95">
        <v>-8.7059435816312778</v>
      </c>
      <c r="AE95">
        <f t="shared" si="1"/>
        <v>75.793453646546837</v>
      </c>
    </row>
    <row r="96" spans="1:31" x14ac:dyDescent="0.3">
      <c r="A96" s="3">
        <v>2.61</v>
      </c>
      <c r="B96" s="1">
        <v>77.3</v>
      </c>
      <c r="C96" s="1">
        <v>15.04</v>
      </c>
      <c r="D96" s="1">
        <v>0.46400000000000002</v>
      </c>
      <c r="E96" s="1">
        <v>4</v>
      </c>
      <c r="F96" s="27">
        <v>270</v>
      </c>
      <c r="G96" s="1">
        <v>18.2</v>
      </c>
      <c r="H96" s="1">
        <v>6.2489999999999997</v>
      </c>
      <c r="I96" s="1">
        <v>10.59</v>
      </c>
      <c r="J96" s="25">
        <v>20.6</v>
      </c>
      <c r="AB96">
        <v>68</v>
      </c>
      <c r="AC96">
        <v>20.911132159418358</v>
      </c>
      <c r="AD96">
        <v>2.2888678405816414</v>
      </c>
      <c r="AE96">
        <f t="shared" si="1"/>
        <v>5.2389159916488666</v>
      </c>
    </row>
    <row r="97" spans="1:31" x14ac:dyDescent="0.3">
      <c r="A97" s="3">
        <v>7.21</v>
      </c>
      <c r="B97" s="1">
        <v>57.8</v>
      </c>
      <c r="C97" s="1">
        <v>2.89</v>
      </c>
      <c r="D97" s="1">
        <v>0.44500000000000001</v>
      </c>
      <c r="E97" s="1">
        <v>2</v>
      </c>
      <c r="F97" s="27">
        <v>276</v>
      </c>
      <c r="G97" s="1">
        <v>18</v>
      </c>
      <c r="H97" s="1">
        <v>6.625</v>
      </c>
      <c r="I97" s="1">
        <v>6.65</v>
      </c>
      <c r="J97" s="25">
        <v>28.4</v>
      </c>
      <c r="AB97">
        <v>69</v>
      </c>
      <c r="AC97">
        <v>11.657651453815529</v>
      </c>
      <c r="AD97">
        <v>1.642348546184472</v>
      </c>
      <c r="AE97">
        <f t="shared" si="1"/>
        <v>2.6973087471542487</v>
      </c>
    </row>
    <row r="98" spans="1:31" x14ac:dyDescent="0.3">
      <c r="A98" s="3">
        <v>3.15</v>
      </c>
      <c r="B98" s="1">
        <v>69.599999999999994</v>
      </c>
      <c r="C98" s="1">
        <v>2.89</v>
      </c>
      <c r="D98" s="1">
        <v>0.44500000000000001</v>
      </c>
      <c r="E98" s="1">
        <v>2</v>
      </c>
      <c r="F98" s="27">
        <v>276</v>
      </c>
      <c r="G98" s="1">
        <v>18</v>
      </c>
      <c r="H98" s="1">
        <v>6.1630000000000003</v>
      </c>
      <c r="I98" s="1">
        <v>11.34</v>
      </c>
      <c r="J98" s="25">
        <v>21.4</v>
      </c>
      <c r="AB98">
        <v>70</v>
      </c>
      <c r="AC98">
        <v>29.309568446638995</v>
      </c>
      <c r="AD98">
        <v>-6.509568446638994</v>
      </c>
      <c r="AE98">
        <f t="shared" si="1"/>
        <v>42.374481361478004</v>
      </c>
    </row>
    <row r="99" spans="1:31" x14ac:dyDescent="0.3">
      <c r="A99" s="3">
        <v>8.16</v>
      </c>
      <c r="B99" s="1">
        <v>76</v>
      </c>
      <c r="C99" s="1">
        <v>2.89</v>
      </c>
      <c r="D99" s="1">
        <v>0.44500000000000001</v>
      </c>
      <c r="E99" s="1">
        <v>2</v>
      </c>
      <c r="F99" s="27">
        <v>276</v>
      </c>
      <c r="G99" s="1">
        <v>18</v>
      </c>
      <c r="H99" s="1">
        <v>8.0690000000000008</v>
      </c>
      <c r="I99" s="1">
        <v>4.21</v>
      </c>
      <c r="J99" s="25">
        <v>38.700000000000003</v>
      </c>
      <c r="AB99">
        <v>71</v>
      </c>
      <c r="AC99">
        <v>18.307996930121465</v>
      </c>
      <c r="AD99">
        <v>0.59200306987853324</v>
      </c>
      <c r="AE99">
        <f t="shared" si="1"/>
        <v>0.35046763474560749</v>
      </c>
    </row>
    <row r="100" spans="1:31" x14ac:dyDescent="0.3">
      <c r="A100" s="3">
        <v>5.75</v>
      </c>
      <c r="B100" s="1">
        <v>36.9</v>
      </c>
      <c r="C100" s="1">
        <v>2.89</v>
      </c>
      <c r="D100" s="1">
        <v>0.44500000000000001</v>
      </c>
      <c r="E100" s="1">
        <v>2</v>
      </c>
      <c r="F100" s="27">
        <v>276</v>
      </c>
      <c r="G100" s="1">
        <v>18</v>
      </c>
      <c r="H100" s="1">
        <v>7.82</v>
      </c>
      <c r="I100" s="1">
        <v>3.57</v>
      </c>
      <c r="J100" s="25">
        <v>43.8</v>
      </c>
      <c r="AB100">
        <v>72</v>
      </c>
      <c r="AC100">
        <v>8.2279732867491866</v>
      </c>
      <c r="AD100">
        <v>4.9720267132508127</v>
      </c>
      <c r="AE100">
        <f t="shared" si="1"/>
        <v>24.72104963727968</v>
      </c>
    </row>
    <row r="101" spans="1:31" x14ac:dyDescent="0.3">
      <c r="A101" s="3">
        <v>4.46</v>
      </c>
      <c r="B101" s="1">
        <v>62.5</v>
      </c>
      <c r="C101" s="1">
        <v>2.89</v>
      </c>
      <c r="D101" s="1">
        <v>0.44500000000000001</v>
      </c>
      <c r="E101" s="1">
        <v>2</v>
      </c>
      <c r="F101" s="27">
        <v>276</v>
      </c>
      <c r="G101" s="1">
        <v>18</v>
      </c>
      <c r="H101" s="1">
        <v>7.4160000000000004</v>
      </c>
      <c r="I101" s="1">
        <v>6.19</v>
      </c>
      <c r="J101" s="25">
        <v>33.200000000000003</v>
      </c>
      <c r="AB101">
        <v>73</v>
      </c>
      <c r="AC101">
        <v>12.721706730024479</v>
      </c>
      <c r="AD101">
        <v>-7.7217067300244793</v>
      </c>
      <c r="AE101">
        <f t="shared" si="1"/>
        <v>59.624754824505338</v>
      </c>
    </row>
    <row r="102" spans="1:31" x14ac:dyDescent="0.3">
      <c r="A102" s="3">
        <v>6.3</v>
      </c>
      <c r="B102" s="1">
        <v>79.900000000000006</v>
      </c>
      <c r="C102" s="1">
        <v>8.56</v>
      </c>
      <c r="D102" s="1">
        <v>0.52</v>
      </c>
      <c r="E102" s="1">
        <v>5</v>
      </c>
      <c r="F102" s="27">
        <v>384</v>
      </c>
      <c r="G102" s="1">
        <v>20.9</v>
      </c>
      <c r="H102" s="1">
        <v>6.7270000000000003</v>
      </c>
      <c r="I102" s="1">
        <v>9.42</v>
      </c>
      <c r="J102" s="25">
        <v>27.5</v>
      </c>
      <c r="AB102">
        <v>74</v>
      </c>
      <c r="AC102">
        <v>24.350310820022287</v>
      </c>
      <c r="AD102">
        <v>-1.3503108200222869</v>
      </c>
      <c r="AE102">
        <f t="shared" si="1"/>
        <v>1.8233393106692608</v>
      </c>
    </row>
    <row r="103" spans="1:31" x14ac:dyDescent="0.3">
      <c r="A103" s="3">
        <v>7.71</v>
      </c>
      <c r="B103" s="1">
        <v>71.3</v>
      </c>
      <c r="C103" s="1">
        <v>8.56</v>
      </c>
      <c r="D103" s="1">
        <v>0.52</v>
      </c>
      <c r="E103" s="1">
        <v>5</v>
      </c>
      <c r="F103" s="27">
        <v>384</v>
      </c>
      <c r="G103" s="1">
        <v>20.9</v>
      </c>
      <c r="H103" s="1">
        <v>6.7809999999999997</v>
      </c>
      <c r="I103" s="1">
        <v>7.67</v>
      </c>
      <c r="J103" s="25">
        <v>26.5</v>
      </c>
      <c r="AB103">
        <v>75</v>
      </c>
      <c r="AC103">
        <v>26.9439455557816</v>
      </c>
      <c r="AD103">
        <v>-5.8439455557815982</v>
      </c>
      <c r="AE103">
        <f t="shared" si="1"/>
        <v>34.151699658939492</v>
      </c>
    </row>
    <row r="104" spans="1:31" x14ac:dyDescent="0.3">
      <c r="A104" s="3">
        <v>8.93</v>
      </c>
      <c r="B104" s="1">
        <v>85.4</v>
      </c>
      <c r="C104" s="1">
        <v>8.56</v>
      </c>
      <c r="D104" s="1">
        <v>0.52</v>
      </c>
      <c r="E104" s="1">
        <v>5</v>
      </c>
      <c r="F104" s="27">
        <v>384</v>
      </c>
      <c r="G104" s="1">
        <v>20.9</v>
      </c>
      <c r="H104" s="1">
        <v>6.4050000000000002</v>
      </c>
      <c r="I104" s="1">
        <v>10.63</v>
      </c>
      <c r="J104" s="25">
        <v>18.600000000000001</v>
      </c>
      <c r="AB104">
        <v>76</v>
      </c>
      <c r="AC104">
        <v>5.4918311479261739</v>
      </c>
      <c r="AD104">
        <v>-0.49183114792617388</v>
      </c>
      <c r="AE104">
        <f t="shared" si="1"/>
        <v>0.24189787807037794</v>
      </c>
    </row>
    <row r="105" spans="1:31" x14ac:dyDescent="0.3">
      <c r="A105" s="3">
        <v>9.7100000000000009</v>
      </c>
      <c r="B105" s="1">
        <v>87.4</v>
      </c>
      <c r="C105" s="1">
        <v>8.56</v>
      </c>
      <c r="D105" s="1">
        <v>0.52</v>
      </c>
      <c r="E105" s="1">
        <v>5</v>
      </c>
      <c r="F105" s="27">
        <v>384</v>
      </c>
      <c r="G105" s="1">
        <v>20.9</v>
      </c>
      <c r="H105" s="1">
        <v>6.1369999999999996</v>
      </c>
      <c r="I105" s="1">
        <v>13.44</v>
      </c>
      <c r="J105" s="25">
        <v>19.3</v>
      </c>
      <c r="AB105">
        <v>77</v>
      </c>
      <c r="AC105">
        <v>20.189094650562289</v>
      </c>
      <c r="AD105">
        <v>-3.1890946505622892</v>
      </c>
      <c r="AE105">
        <f t="shared" si="1"/>
        <v>10.17032469024501</v>
      </c>
    </row>
    <row r="106" spans="1:31" x14ac:dyDescent="0.3">
      <c r="A106" s="3">
        <v>8.9</v>
      </c>
      <c r="B106" s="1">
        <v>90</v>
      </c>
      <c r="C106" s="1">
        <v>8.56</v>
      </c>
      <c r="D106" s="1">
        <v>0.52</v>
      </c>
      <c r="E106" s="1">
        <v>5</v>
      </c>
      <c r="F106" s="27">
        <v>384</v>
      </c>
      <c r="G106" s="1">
        <v>20.9</v>
      </c>
      <c r="H106" s="1">
        <v>6.1669999999999998</v>
      </c>
      <c r="I106" s="1">
        <v>12.33</v>
      </c>
      <c r="J106" s="25">
        <v>20.100000000000001</v>
      </c>
      <c r="AB106">
        <v>78</v>
      </c>
      <c r="AC106">
        <v>6.7268953078115601</v>
      </c>
      <c r="AD106">
        <v>5.0731046921884406</v>
      </c>
      <c r="AE106">
        <f t="shared" si="1"/>
        <v>25.736391217904373</v>
      </c>
    </row>
    <row r="107" spans="1:31" x14ac:dyDescent="0.3">
      <c r="A107" s="3">
        <v>3.77</v>
      </c>
      <c r="B107" s="1">
        <v>96.7</v>
      </c>
      <c r="C107" s="1">
        <v>8.56</v>
      </c>
      <c r="D107" s="1">
        <v>0.52</v>
      </c>
      <c r="E107" s="1">
        <v>5</v>
      </c>
      <c r="F107" s="27">
        <v>384</v>
      </c>
      <c r="G107" s="1">
        <v>20.9</v>
      </c>
      <c r="H107" s="1">
        <v>5.851</v>
      </c>
      <c r="I107" s="1">
        <v>16.47</v>
      </c>
      <c r="J107" s="25">
        <v>19.5</v>
      </c>
      <c r="AB107">
        <v>79</v>
      </c>
      <c r="AC107">
        <v>31.399677024906573</v>
      </c>
      <c r="AD107">
        <v>18.600322975093427</v>
      </c>
      <c r="AE107">
        <f t="shared" si="1"/>
        <v>345.97201477778839</v>
      </c>
    </row>
    <row r="108" spans="1:31" x14ac:dyDescent="0.3">
      <c r="A108" s="3">
        <v>3.63</v>
      </c>
      <c r="B108" s="1">
        <v>91.9</v>
      </c>
      <c r="C108" s="1">
        <v>8.56</v>
      </c>
      <c r="D108" s="1">
        <v>0.52</v>
      </c>
      <c r="E108" s="1">
        <v>5</v>
      </c>
      <c r="F108" s="27">
        <v>384</v>
      </c>
      <c r="G108" s="1">
        <v>20.9</v>
      </c>
      <c r="H108" s="1">
        <v>5.8360000000000003</v>
      </c>
      <c r="I108" s="1">
        <v>18.66</v>
      </c>
      <c r="J108" s="25">
        <v>19.5</v>
      </c>
      <c r="AB108">
        <v>80</v>
      </c>
      <c r="AC108">
        <v>32.672743158942282</v>
      </c>
      <c r="AD108">
        <v>2.2272568410577165</v>
      </c>
      <c r="AE108">
        <f t="shared" si="1"/>
        <v>4.9606730360383979</v>
      </c>
    </row>
    <row r="109" spans="1:31" x14ac:dyDescent="0.3">
      <c r="A109" s="3">
        <v>0.14000000000000001</v>
      </c>
      <c r="B109" s="1">
        <v>85.2</v>
      </c>
      <c r="C109" s="1">
        <v>8.56</v>
      </c>
      <c r="D109" s="1">
        <v>0.52</v>
      </c>
      <c r="E109" s="1">
        <v>5</v>
      </c>
      <c r="F109" s="27">
        <v>384</v>
      </c>
      <c r="G109" s="1">
        <v>20.9</v>
      </c>
      <c r="H109" s="1">
        <v>6.1269999999999998</v>
      </c>
      <c r="I109" s="1">
        <v>14.09</v>
      </c>
      <c r="J109" s="25">
        <v>20.399999999999999</v>
      </c>
      <c r="AB109">
        <v>81</v>
      </c>
      <c r="AC109">
        <v>28.511526989482284</v>
      </c>
      <c r="AD109">
        <v>-5.4115269894822831</v>
      </c>
      <c r="AE109">
        <f t="shared" si="1"/>
        <v>29.284624357895183</v>
      </c>
    </row>
    <row r="110" spans="1:31" x14ac:dyDescent="0.3">
      <c r="A110" s="3">
        <v>6.65</v>
      </c>
      <c r="B110" s="1">
        <v>97.1</v>
      </c>
      <c r="C110" s="1">
        <v>8.56</v>
      </c>
      <c r="D110" s="1">
        <v>0.52</v>
      </c>
      <c r="E110" s="1">
        <v>5</v>
      </c>
      <c r="F110" s="27">
        <v>384</v>
      </c>
      <c r="G110" s="1">
        <v>20.9</v>
      </c>
      <c r="H110" s="1">
        <v>6.4740000000000002</v>
      </c>
      <c r="I110" s="1">
        <v>12.27</v>
      </c>
      <c r="J110" s="25">
        <v>19.8</v>
      </c>
      <c r="AB110">
        <v>82</v>
      </c>
      <c r="AC110">
        <v>27.152956413608358</v>
      </c>
      <c r="AD110">
        <v>-8.5529564136083565</v>
      </c>
      <c r="AE110">
        <f t="shared" si="1"/>
        <v>73.153063413084325</v>
      </c>
    </row>
    <row r="111" spans="1:31" x14ac:dyDescent="0.3">
      <c r="A111" s="3">
        <v>3.29</v>
      </c>
      <c r="B111" s="1">
        <v>91.2</v>
      </c>
      <c r="C111" s="1">
        <v>8.56</v>
      </c>
      <c r="D111" s="1">
        <v>0.52</v>
      </c>
      <c r="E111" s="1">
        <v>5</v>
      </c>
      <c r="F111" s="27">
        <v>384</v>
      </c>
      <c r="G111" s="1">
        <v>20.9</v>
      </c>
      <c r="H111" s="1">
        <v>6.2290000000000001</v>
      </c>
      <c r="I111" s="1">
        <v>15.55</v>
      </c>
      <c r="J111" s="25">
        <v>19.399999999999999</v>
      </c>
      <c r="AB111">
        <v>83</v>
      </c>
      <c r="AC111">
        <v>26.183906072775208</v>
      </c>
      <c r="AD111">
        <v>-3.583906072775207</v>
      </c>
      <c r="AE111">
        <f t="shared" si="1"/>
        <v>12.844382738475007</v>
      </c>
    </row>
    <row r="112" spans="1:31" x14ac:dyDescent="0.3">
      <c r="A112" s="3">
        <v>5.25</v>
      </c>
      <c r="B112" s="1">
        <v>54.4</v>
      </c>
      <c r="C112" s="1">
        <v>8.56</v>
      </c>
      <c r="D112" s="1">
        <v>0.52</v>
      </c>
      <c r="E112" s="1">
        <v>5</v>
      </c>
      <c r="F112" s="27">
        <v>384</v>
      </c>
      <c r="G112" s="1">
        <v>20.9</v>
      </c>
      <c r="H112" s="1">
        <v>6.1950000000000003</v>
      </c>
      <c r="I112" s="1">
        <v>13</v>
      </c>
      <c r="J112" s="25">
        <v>21.7</v>
      </c>
      <c r="AB112">
        <v>84</v>
      </c>
      <c r="AC112">
        <v>19.020533945439958</v>
      </c>
      <c r="AD112">
        <v>-6.3205339454399585</v>
      </c>
      <c r="AE112">
        <f t="shared" si="1"/>
        <v>39.949149355458808</v>
      </c>
    </row>
    <row r="113" spans="1:31" x14ac:dyDescent="0.3">
      <c r="A113" s="3">
        <v>9.17</v>
      </c>
      <c r="B113" s="1">
        <v>81.599999999999994</v>
      </c>
      <c r="C113" s="1">
        <v>10.01</v>
      </c>
      <c r="D113" s="1">
        <v>0.54700000000000004</v>
      </c>
      <c r="E113" s="1">
        <v>6</v>
      </c>
      <c r="F113" s="27">
        <v>432</v>
      </c>
      <c r="G113" s="1">
        <v>17.8</v>
      </c>
      <c r="H113" s="1">
        <v>6.7149999999999999</v>
      </c>
      <c r="I113" s="1">
        <v>10.16</v>
      </c>
      <c r="J113" s="25">
        <v>22.8</v>
      </c>
      <c r="AB113">
        <v>85</v>
      </c>
      <c r="AC113">
        <v>19.068036413127857</v>
      </c>
      <c r="AD113">
        <v>-3.4680364131278569</v>
      </c>
      <c r="AE113">
        <f t="shared" si="1"/>
        <v>12.027276562780731</v>
      </c>
    </row>
    <row r="114" spans="1:31" x14ac:dyDescent="0.3">
      <c r="A114" s="3">
        <v>8.48</v>
      </c>
      <c r="B114" s="1">
        <v>92.9</v>
      </c>
      <c r="C114" s="1">
        <v>10.01</v>
      </c>
      <c r="D114" s="1">
        <v>0.54700000000000004</v>
      </c>
      <c r="E114" s="1">
        <v>6</v>
      </c>
      <c r="F114" s="27">
        <v>432</v>
      </c>
      <c r="G114" s="1">
        <v>17.8</v>
      </c>
      <c r="H114" s="1">
        <v>5.9130000000000003</v>
      </c>
      <c r="I114" s="1">
        <v>16.21</v>
      </c>
      <c r="J114" s="25">
        <v>18.8</v>
      </c>
      <c r="AB114">
        <v>86</v>
      </c>
      <c r="AC114">
        <v>13.082725484452517</v>
      </c>
      <c r="AD114">
        <v>-0.38272548445251786</v>
      </c>
      <c r="AE114">
        <f t="shared" si="1"/>
        <v>0.1464787964494145</v>
      </c>
    </row>
    <row r="115" spans="1:31" x14ac:dyDescent="0.3">
      <c r="A115" s="3">
        <v>9.08</v>
      </c>
      <c r="B115" s="1">
        <v>95.4</v>
      </c>
      <c r="C115" s="1">
        <v>10.01</v>
      </c>
      <c r="D115" s="1">
        <v>0.54700000000000004</v>
      </c>
      <c r="E115" s="1">
        <v>6</v>
      </c>
      <c r="F115" s="27">
        <v>432</v>
      </c>
      <c r="G115" s="1">
        <v>17.8</v>
      </c>
      <c r="H115" s="1">
        <v>6.0919999999999996</v>
      </c>
      <c r="I115" s="1">
        <v>17.09</v>
      </c>
      <c r="J115" s="25">
        <v>18.7</v>
      </c>
      <c r="AB115">
        <v>87</v>
      </c>
      <c r="AC115">
        <v>15.248838011020734</v>
      </c>
      <c r="AD115">
        <v>-8.0488380110207345</v>
      </c>
      <c r="AE115">
        <f t="shared" si="1"/>
        <v>64.783793327652219</v>
      </c>
    </row>
    <row r="116" spans="1:31" x14ac:dyDescent="0.3">
      <c r="A116" s="3">
        <v>2.0099999999999998</v>
      </c>
      <c r="B116" s="1">
        <v>84.2</v>
      </c>
      <c r="C116" s="1">
        <v>10.01</v>
      </c>
      <c r="D116" s="1">
        <v>0.54700000000000004</v>
      </c>
      <c r="E116" s="1">
        <v>6</v>
      </c>
      <c r="F116" s="27">
        <v>432</v>
      </c>
      <c r="G116" s="1">
        <v>17.8</v>
      </c>
      <c r="H116" s="1">
        <v>6.2539999999999996</v>
      </c>
      <c r="I116" s="1">
        <v>10.45</v>
      </c>
      <c r="J116" s="25">
        <v>18.5</v>
      </c>
      <c r="AB116">
        <v>88</v>
      </c>
      <c r="AC116">
        <v>23.0202417247611</v>
      </c>
      <c r="AD116">
        <v>0.77975827523890118</v>
      </c>
      <c r="AE116">
        <f t="shared" si="1"/>
        <v>0.60802296780354592</v>
      </c>
    </row>
    <row r="117" spans="1:31" x14ac:dyDescent="0.3">
      <c r="A117" s="3">
        <v>4.57</v>
      </c>
      <c r="B117" s="1">
        <v>88.2</v>
      </c>
      <c r="C117" s="1">
        <v>10.01</v>
      </c>
      <c r="D117" s="1">
        <v>0.54700000000000004</v>
      </c>
      <c r="E117" s="1">
        <v>6</v>
      </c>
      <c r="F117" s="27">
        <v>432</v>
      </c>
      <c r="G117" s="1">
        <v>17.8</v>
      </c>
      <c r="H117" s="1">
        <v>5.9279999999999999</v>
      </c>
      <c r="I117" s="1">
        <v>15.76</v>
      </c>
      <c r="J117" s="25">
        <v>18.3</v>
      </c>
      <c r="AB117">
        <v>89</v>
      </c>
      <c r="AC117">
        <v>27.656482571100092</v>
      </c>
      <c r="AD117">
        <v>15.443517428899909</v>
      </c>
      <c r="AE117">
        <f t="shared" si="1"/>
        <v>238.50223057673526</v>
      </c>
    </row>
    <row r="118" spans="1:31" x14ac:dyDescent="0.3">
      <c r="A118" s="3">
        <v>3.48</v>
      </c>
      <c r="B118" s="1">
        <v>72.5</v>
      </c>
      <c r="C118" s="1">
        <v>10.01</v>
      </c>
      <c r="D118" s="1">
        <v>0.54700000000000004</v>
      </c>
      <c r="E118" s="1">
        <v>6</v>
      </c>
      <c r="F118" s="27">
        <v>432</v>
      </c>
      <c r="G118" s="1">
        <v>17.8</v>
      </c>
      <c r="H118" s="1">
        <v>6.1760000000000002</v>
      </c>
      <c r="I118" s="1">
        <v>12.04</v>
      </c>
      <c r="J118" s="25">
        <v>21.2</v>
      </c>
      <c r="AB118">
        <v>90</v>
      </c>
      <c r="AC118">
        <v>18.954030490676899</v>
      </c>
      <c r="AD118">
        <v>-2.5540304906769009</v>
      </c>
      <c r="AE118">
        <f t="shared" si="1"/>
        <v>6.5230717473072914</v>
      </c>
    </row>
    <row r="119" spans="1:31" x14ac:dyDescent="0.3">
      <c r="A119" s="3">
        <v>2.21</v>
      </c>
      <c r="B119" s="1">
        <v>82.6</v>
      </c>
      <c r="C119" s="1">
        <v>10.01</v>
      </c>
      <c r="D119" s="1">
        <v>0.54700000000000004</v>
      </c>
      <c r="E119" s="1">
        <v>6</v>
      </c>
      <c r="F119" s="27">
        <v>432</v>
      </c>
      <c r="G119" s="1">
        <v>17.8</v>
      </c>
      <c r="H119" s="1">
        <v>6.0209999999999999</v>
      </c>
      <c r="I119" s="1">
        <v>10.3</v>
      </c>
      <c r="J119" s="25">
        <v>19.2</v>
      </c>
      <c r="AB119">
        <v>91</v>
      </c>
      <c r="AC119">
        <v>20.901631665880778</v>
      </c>
      <c r="AD119">
        <v>1.0983683341192219</v>
      </c>
      <c r="AE119">
        <f t="shared" si="1"/>
        <v>1.2064129973958346</v>
      </c>
    </row>
    <row r="120" spans="1:31" x14ac:dyDescent="0.3">
      <c r="A120" s="3">
        <v>7.21</v>
      </c>
      <c r="B120" s="1">
        <v>73.099999999999994</v>
      </c>
      <c r="C120" s="1">
        <v>10.01</v>
      </c>
      <c r="D120" s="1">
        <v>0.54700000000000004</v>
      </c>
      <c r="E120" s="1">
        <v>6</v>
      </c>
      <c r="F120" s="27">
        <v>432</v>
      </c>
      <c r="G120" s="1">
        <v>17.8</v>
      </c>
      <c r="H120" s="1">
        <v>5.8719999999999999</v>
      </c>
      <c r="I120" s="1">
        <v>15.37</v>
      </c>
      <c r="J120" s="25">
        <v>20.399999999999999</v>
      </c>
      <c r="AB120">
        <v>92</v>
      </c>
      <c r="AC120">
        <v>10.888111477271558</v>
      </c>
      <c r="AD120">
        <v>1.1118885227284423</v>
      </c>
      <c r="AE120">
        <f t="shared" si="1"/>
        <v>1.2362960869752377</v>
      </c>
    </row>
    <row r="121" spans="1:31" x14ac:dyDescent="0.3">
      <c r="A121" s="3">
        <v>2.52</v>
      </c>
      <c r="B121" s="1">
        <v>65.2</v>
      </c>
      <c r="C121" s="1">
        <v>10.01</v>
      </c>
      <c r="D121" s="1">
        <v>0.54700000000000004</v>
      </c>
      <c r="E121" s="1">
        <v>6</v>
      </c>
      <c r="F121" s="27">
        <v>432</v>
      </c>
      <c r="G121" s="1">
        <v>17.8</v>
      </c>
      <c r="H121" s="1">
        <v>5.7309999999999999</v>
      </c>
      <c r="I121" s="1">
        <v>13.61</v>
      </c>
      <c r="J121" s="25">
        <v>19.3</v>
      </c>
      <c r="AB121">
        <v>93</v>
      </c>
      <c r="AC121">
        <v>16.692913028732882</v>
      </c>
      <c r="AD121">
        <v>-9.2913028732880321E-2</v>
      </c>
      <c r="AE121">
        <f t="shared" si="1"/>
        <v>8.6328309083170442E-3</v>
      </c>
    </row>
    <row r="122" spans="1:31" x14ac:dyDescent="0.3">
      <c r="A122" s="3">
        <v>1.42</v>
      </c>
      <c r="B122" s="1">
        <v>69.7</v>
      </c>
      <c r="C122" s="1">
        <v>25.65</v>
      </c>
      <c r="D122" s="1">
        <v>0.58099999999999996</v>
      </c>
      <c r="E122" s="1">
        <v>2</v>
      </c>
      <c r="F122" s="27">
        <v>188</v>
      </c>
      <c r="G122" s="1">
        <v>19.100000000000001</v>
      </c>
      <c r="H122" s="1">
        <v>5.87</v>
      </c>
      <c r="I122" s="1">
        <v>14.37</v>
      </c>
      <c r="J122" s="25">
        <v>22</v>
      </c>
      <c r="AB122">
        <v>94</v>
      </c>
      <c r="AC122">
        <v>17.386449056976215</v>
      </c>
      <c r="AD122">
        <v>-3.786449056976215</v>
      </c>
      <c r="AE122">
        <f t="shared" si="1"/>
        <v>14.337196461076068</v>
      </c>
    </row>
    <row r="123" spans="1:31" x14ac:dyDescent="0.3">
      <c r="A123" s="3">
        <v>8.1</v>
      </c>
      <c r="B123" s="1">
        <v>84.1</v>
      </c>
      <c r="C123" s="1">
        <v>25.65</v>
      </c>
      <c r="D123" s="1">
        <v>0.58099999999999996</v>
      </c>
      <c r="E123" s="1">
        <v>2</v>
      </c>
      <c r="F123" s="27">
        <v>188</v>
      </c>
      <c r="G123" s="1">
        <v>19.100000000000001</v>
      </c>
      <c r="H123" s="1">
        <v>6.0039999999999996</v>
      </c>
      <c r="I123" s="1">
        <v>14.27</v>
      </c>
      <c r="J123" s="25">
        <v>20.3</v>
      </c>
      <c r="AB123">
        <v>95</v>
      </c>
      <c r="AC123">
        <v>31.551684921507853</v>
      </c>
      <c r="AD123">
        <v>11.948315078492147</v>
      </c>
      <c r="AE123">
        <f t="shared" si="1"/>
        <v>142.76223321492279</v>
      </c>
    </row>
    <row r="124" spans="1:31" x14ac:dyDescent="0.3">
      <c r="A124" s="3">
        <v>8.09</v>
      </c>
      <c r="B124" s="1">
        <v>92.9</v>
      </c>
      <c r="C124" s="1">
        <v>25.65</v>
      </c>
      <c r="D124" s="1">
        <v>0.58099999999999996</v>
      </c>
      <c r="E124" s="1">
        <v>2</v>
      </c>
      <c r="F124" s="27">
        <v>188</v>
      </c>
      <c r="G124" s="1">
        <v>19.100000000000001</v>
      </c>
      <c r="H124" s="1">
        <v>5.9610000000000003</v>
      </c>
      <c r="I124" s="1">
        <v>17.93</v>
      </c>
      <c r="J124" s="25">
        <v>20.5</v>
      </c>
      <c r="AB124">
        <v>96</v>
      </c>
      <c r="AC124">
        <v>28.872545743910319</v>
      </c>
      <c r="AD124">
        <v>-6.7725457439103174</v>
      </c>
      <c r="AE124">
        <f t="shared" si="1"/>
        <v>45.867375853357757</v>
      </c>
    </row>
    <row r="125" spans="1:31" x14ac:dyDescent="0.3">
      <c r="A125" s="3">
        <v>0.6</v>
      </c>
      <c r="B125" s="1">
        <v>97</v>
      </c>
      <c r="C125" s="1">
        <v>25.65</v>
      </c>
      <c r="D125" s="1">
        <v>0.58099999999999996</v>
      </c>
      <c r="E125" s="1">
        <v>2</v>
      </c>
      <c r="F125" s="27">
        <v>188</v>
      </c>
      <c r="G125" s="1">
        <v>19.100000000000001</v>
      </c>
      <c r="H125" s="1">
        <v>5.8559999999999999</v>
      </c>
      <c r="I125" s="1">
        <v>25.41</v>
      </c>
      <c r="J125" s="25">
        <v>17.3</v>
      </c>
      <c r="AB125">
        <v>97</v>
      </c>
      <c r="AC125">
        <v>31.038658270478539</v>
      </c>
      <c r="AD125">
        <v>18.961341729521461</v>
      </c>
      <c r="AE125">
        <f t="shared" si="1"/>
        <v>359.53248018369192</v>
      </c>
    </row>
    <row r="126" spans="1:31" x14ac:dyDescent="0.3">
      <c r="A126" s="3">
        <v>2.88</v>
      </c>
      <c r="B126" s="1">
        <v>95.8</v>
      </c>
      <c r="C126" s="1">
        <v>25.65</v>
      </c>
      <c r="D126" s="1">
        <v>0.58099999999999996</v>
      </c>
      <c r="E126" s="1">
        <v>2</v>
      </c>
      <c r="F126" s="27">
        <v>188</v>
      </c>
      <c r="G126" s="1">
        <v>19.100000000000001</v>
      </c>
      <c r="H126" s="1">
        <v>5.8789999999999996</v>
      </c>
      <c r="I126" s="1">
        <v>17.579999999999998</v>
      </c>
      <c r="J126" s="25">
        <v>18.8</v>
      </c>
      <c r="AB126">
        <v>98</v>
      </c>
      <c r="AC126">
        <v>20.493110443764841</v>
      </c>
      <c r="AD126">
        <v>-1.5931104437648429</v>
      </c>
      <c r="AE126">
        <f t="shared" si="1"/>
        <v>2.5380008860326146</v>
      </c>
    </row>
    <row r="127" spans="1:31" x14ac:dyDescent="0.3">
      <c r="A127" s="3">
        <v>7.01</v>
      </c>
      <c r="B127" s="1">
        <v>88.4</v>
      </c>
      <c r="C127" s="1">
        <v>25.65</v>
      </c>
      <c r="D127" s="1">
        <v>0.58099999999999996</v>
      </c>
      <c r="E127" s="1">
        <v>2</v>
      </c>
      <c r="F127" s="27">
        <v>188</v>
      </c>
      <c r="G127" s="1">
        <v>19.100000000000001</v>
      </c>
      <c r="H127" s="1">
        <v>5.9859999999999998</v>
      </c>
      <c r="I127" s="1">
        <v>14.81</v>
      </c>
      <c r="J127" s="25">
        <v>21.4</v>
      </c>
      <c r="AB127">
        <v>99</v>
      </c>
      <c r="AC127">
        <v>21.946685955014569</v>
      </c>
      <c r="AD127">
        <v>-3.0466859550145706</v>
      </c>
      <c r="AE127">
        <f t="shared" si="1"/>
        <v>9.2822953084830466</v>
      </c>
    </row>
    <row r="128" spans="1:31" x14ac:dyDescent="0.3">
      <c r="A128" s="3">
        <v>3.79</v>
      </c>
      <c r="B128" s="1">
        <v>95.6</v>
      </c>
      <c r="C128" s="1">
        <v>25.65</v>
      </c>
      <c r="D128" s="1">
        <v>0.58099999999999996</v>
      </c>
      <c r="E128" s="1">
        <v>2</v>
      </c>
      <c r="F128" s="27">
        <v>188</v>
      </c>
      <c r="G128" s="1">
        <v>19.100000000000001</v>
      </c>
      <c r="H128" s="1">
        <v>5.6130000000000004</v>
      </c>
      <c r="I128" s="1">
        <v>27.26</v>
      </c>
      <c r="J128" s="25">
        <v>15.7</v>
      </c>
      <c r="AB128">
        <v>100</v>
      </c>
      <c r="AC128">
        <v>26.117402618012147</v>
      </c>
      <c r="AD128">
        <v>23.882597381987853</v>
      </c>
      <c r="AE128">
        <f t="shared" si="1"/>
        <v>570.37845771013303</v>
      </c>
    </row>
    <row r="129" spans="1:31" x14ac:dyDescent="0.3">
      <c r="A129" s="3">
        <v>7.15</v>
      </c>
      <c r="B129" s="1">
        <v>96</v>
      </c>
      <c r="C129" s="1">
        <v>21.89</v>
      </c>
      <c r="D129" s="1">
        <v>0.624</v>
      </c>
      <c r="E129" s="1">
        <v>4</v>
      </c>
      <c r="F129" s="27">
        <v>437</v>
      </c>
      <c r="G129" s="1">
        <v>21.2</v>
      </c>
      <c r="H129" s="1">
        <v>5.6929999999999996</v>
      </c>
      <c r="I129" s="1">
        <v>17.190000000000001</v>
      </c>
      <c r="J129" s="25">
        <v>16.2</v>
      </c>
      <c r="AB129">
        <v>101</v>
      </c>
      <c r="AC129">
        <v>25.737382876508953</v>
      </c>
      <c r="AD129">
        <v>-1.937382876508952</v>
      </c>
      <c r="AE129">
        <f t="shared" si="1"/>
        <v>3.7534524101901012</v>
      </c>
    </row>
    <row r="130" spans="1:31" x14ac:dyDescent="0.3">
      <c r="A130" s="3">
        <v>3.79</v>
      </c>
      <c r="B130" s="1">
        <v>98.8</v>
      </c>
      <c r="C130" s="1">
        <v>21.89</v>
      </c>
      <c r="D130" s="1">
        <v>0.624</v>
      </c>
      <c r="E130" s="1">
        <v>4</v>
      </c>
      <c r="F130" s="27">
        <v>437</v>
      </c>
      <c r="G130" s="1">
        <v>21.2</v>
      </c>
      <c r="H130" s="1">
        <v>6.431</v>
      </c>
      <c r="I130" s="1">
        <v>15.39</v>
      </c>
      <c r="J130" s="25">
        <v>18</v>
      </c>
      <c r="AB130">
        <v>102</v>
      </c>
      <c r="AC130">
        <v>30.392624709923105</v>
      </c>
      <c r="AD130">
        <v>-1.2926247099231034</v>
      </c>
      <c r="AE130">
        <f t="shared" si="1"/>
        <v>1.6708786407037872</v>
      </c>
    </row>
    <row r="131" spans="1:31" x14ac:dyDescent="0.3">
      <c r="A131" s="3">
        <v>2.65</v>
      </c>
      <c r="B131" s="1">
        <v>94.7</v>
      </c>
      <c r="C131" s="1">
        <v>21.89</v>
      </c>
      <c r="D131" s="1">
        <v>0.624</v>
      </c>
      <c r="E131" s="1">
        <v>4</v>
      </c>
      <c r="F131" s="27">
        <v>437</v>
      </c>
      <c r="G131" s="1">
        <v>21.2</v>
      </c>
      <c r="H131" s="1">
        <v>5.6369999999999996</v>
      </c>
      <c r="I131" s="1">
        <v>18.34</v>
      </c>
      <c r="J131" s="25">
        <v>14.3</v>
      </c>
      <c r="AB131">
        <v>103</v>
      </c>
      <c r="AC131">
        <v>23.029742218298679</v>
      </c>
      <c r="AD131">
        <v>4.8702577817013193</v>
      </c>
      <c r="AE131">
        <f t="shared" si="1"/>
        <v>23.719410860222254</v>
      </c>
    </row>
    <row r="132" spans="1:31" x14ac:dyDescent="0.3">
      <c r="A132" s="3">
        <v>6.03</v>
      </c>
      <c r="B132" s="1">
        <v>98.9</v>
      </c>
      <c r="C132" s="1">
        <v>21.89</v>
      </c>
      <c r="D132" s="1">
        <v>0.624</v>
      </c>
      <c r="E132" s="1">
        <v>4</v>
      </c>
      <c r="F132" s="27">
        <v>437</v>
      </c>
      <c r="G132" s="1">
        <v>21.2</v>
      </c>
      <c r="H132" s="1">
        <v>6.4580000000000002</v>
      </c>
      <c r="I132" s="1">
        <v>12.6</v>
      </c>
      <c r="J132" s="25">
        <v>19.2</v>
      </c>
      <c r="AB132">
        <v>104</v>
      </c>
      <c r="AC132">
        <v>11.382137141225712</v>
      </c>
      <c r="AD132">
        <v>-3.0821371412257115</v>
      </c>
      <c r="AE132">
        <f t="shared" si="1"/>
        <v>9.4995693573230007</v>
      </c>
    </row>
    <row r="133" spans="1:31" x14ac:dyDescent="0.3">
      <c r="A133" s="3">
        <v>4.3899999999999997</v>
      </c>
      <c r="B133" s="1">
        <v>97.7</v>
      </c>
      <c r="C133" s="1">
        <v>21.89</v>
      </c>
      <c r="D133" s="1">
        <v>0.624</v>
      </c>
      <c r="E133" s="1">
        <v>4</v>
      </c>
      <c r="F133" s="27">
        <v>437</v>
      </c>
      <c r="G133" s="1">
        <v>21.2</v>
      </c>
      <c r="H133" s="1">
        <v>6.3259999999999996</v>
      </c>
      <c r="I133" s="1">
        <v>12.26</v>
      </c>
      <c r="J133" s="25">
        <v>19.600000000000001</v>
      </c>
      <c r="AB133">
        <v>105</v>
      </c>
      <c r="AC133">
        <v>27.371467764972696</v>
      </c>
      <c r="AD133">
        <v>12.428532235027301</v>
      </c>
      <c r="AE133">
        <f t="shared" si="1"/>
        <v>154.46841351711274</v>
      </c>
    </row>
    <row r="134" spans="1:31" x14ac:dyDescent="0.3">
      <c r="A134" s="3">
        <v>8.58</v>
      </c>
      <c r="B134" s="1">
        <v>97.9</v>
      </c>
      <c r="C134" s="1">
        <v>21.89</v>
      </c>
      <c r="D134" s="1">
        <v>0.624</v>
      </c>
      <c r="E134" s="1">
        <v>4</v>
      </c>
      <c r="F134" s="27">
        <v>437</v>
      </c>
      <c r="G134" s="1">
        <v>21.2</v>
      </c>
      <c r="H134" s="1">
        <v>6.3719999999999999</v>
      </c>
      <c r="I134" s="1">
        <v>11.12</v>
      </c>
      <c r="J134" s="25">
        <v>23</v>
      </c>
      <c r="AB134">
        <v>106</v>
      </c>
      <c r="AC134">
        <v>14.108778786511149</v>
      </c>
      <c r="AD134">
        <v>-3.1087787865111487</v>
      </c>
      <c r="AE134">
        <f t="shared" si="1"/>
        <v>9.6645055434617309</v>
      </c>
    </row>
    <row r="135" spans="1:31" x14ac:dyDescent="0.3">
      <c r="A135" s="3">
        <v>0.4</v>
      </c>
      <c r="B135" s="1">
        <v>95.4</v>
      </c>
      <c r="C135" s="1">
        <v>21.89</v>
      </c>
      <c r="D135" s="1">
        <v>0.624</v>
      </c>
      <c r="E135" s="1">
        <v>4</v>
      </c>
      <c r="F135" s="27">
        <v>437</v>
      </c>
      <c r="G135" s="1">
        <v>21.2</v>
      </c>
      <c r="H135" s="1">
        <v>5.8220000000000001</v>
      </c>
      <c r="I135" s="1">
        <v>15.03</v>
      </c>
      <c r="J135" s="25">
        <v>18.399999999999999</v>
      </c>
      <c r="AB135">
        <v>107</v>
      </c>
      <c r="AC135">
        <v>22.203199280529226</v>
      </c>
      <c r="AD135">
        <v>-1.1031992805292248</v>
      </c>
      <c r="AE135">
        <f t="shared" si="1"/>
        <v>1.2170486525601991</v>
      </c>
    </row>
    <row r="136" spans="1:31" x14ac:dyDescent="0.3">
      <c r="A136" s="3">
        <v>5.48</v>
      </c>
      <c r="B136" s="1">
        <v>98.4</v>
      </c>
      <c r="C136" s="1">
        <v>21.89</v>
      </c>
      <c r="D136" s="1">
        <v>0.624</v>
      </c>
      <c r="E136" s="1">
        <v>4</v>
      </c>
      <c r="F136" s="27">
        <v>437</v>
      </c>
      <c r="G136" s="1">
        <v>21.2</v>
      </c>
      <c r="H136" s="1">
        <v>5.7569999999999997</v>
      </c>
      <c r="I136" s="1">
        <v>17.309999999999999</v>
      </c>
      <c r="J136" s="25">
        <v>15.6</v>
      </c>
      <c r="AB136">
        <v>108</v>
      </c>
      <c r="AC136">
        <v>15.476849855922655</v>
      </c>
      <c r="AD136">
        <v>0.82315014407734566</v>
      </c>
      <c r="AE136">
        <f t="shared" si="1"/>
        <v>0.67757615969455487</v>
      </c>
    </row>
    <row r="137" spans="1:31" x14ac:dyDescent="0.3">
      <c r="A137" s="3">
        <v>0.66</v>
      </c>
      <c r="B137" s="1">
        <v>98.2</v>
      </c>
      <c r="C137" s="1">
        <v>21.89</v>
      </c>
      <c r="D137" s="1">
        <v>0.624</v>
      </c>
      <c r="E137" s="1">
        <v>4</v>
      </c>
      <c r="F137" s="27">
        <v>437</v>
      </c>
      <c r="G137" s="1">
        <v>21.2</v>
      </c>
      <c r="H137" s="1">
        <v>6.335</v>
      </c>
      <c r="I137" s="1">
        <v>16.96</v>
      </c>
      <c r="J137" s="25">
        <v>18.100000000000001</v>
      </c>
      <c r="AB137">
        <v>109</v>
      </c>
      <c r="AC137">
        <v>27.494974180961233</v>
      </c>
      <c r="AD137">
        <v>-3.3949741809612313</v>
      </c>
      <c r="AE137">
        <f t="shared" si="1"/>
        <v>11.525849689393382</v>
      </c>
    </row>
    <row r="138" spans="1:31" x14ac:dyDescent="0.3">
      <c r="A138" s="3">
        <v>9.8699999999999992</v>
      </c>
      <c r="B138" s="1">
        <v>93.5</v>
      </c>
      <c r="C138" s="1">
        <v>21.89</v>
      </c>
      <c r="D138" s="1">
        <v>0.624</v>
      </c>
      <c r="E138" s="1">
        <v>4</v>
      </c>
      <c r="F138" s="27">
        <v>437</v>
      </c>
      <c r="G138" s="1">
        <v>21.2</v>
      </c>
      <c r="H138" s="1">
        <v>5.9420000000000002</v>
      </c>
      <c r="I138" s="1">
        <v>16.899999999999999</v>
      </c>
      <c r="J138" s="25">
        <v>17.399999999999999</v>
      </c>
      <c r="AB138">
        <v>110</v>
      </c>
      <c r="AC138">
        <v>28.169509222129406</v>
      </c>
      <c r="AD138">
        <v>-3.3695092221294054</v>
      </c>
      <c r="AE138">
        <f t="shared" si="1"/>
        <v>11.353592398015111</v>
      </c>
    </row>
    <row r="139" spans="1:31" x14ac:dyDescent="0.3">
      <c r="A139" s="3">
        <v>5.05</v>
      </c>
      <c r="B139" s="1">
        <v>98.4</v>
      </c>
      <c r="C139" s="1">
        <v>21.89</v>
      </c>
      <c r="D139" s="1">
        <v>0.624</v>
      </c>
      <c r="E139" s="1">
        <v>4</v>
      </c>
      <c r="F139" s="27">
        <v>437</v>
      </c>
      <c r="G139" s="1">
        <v>21.2</v>
      </c>
      <c r="H139" s="1">
        <v>6.4539999999999997</v>
      </c>
      <c r="I139" s="1">
        <v>14.59</v>
      </c>
      <c r="J139" s="25">
        <v>17.100000000000001</v>
      </c>
      <c r="AB139">
        <v>111</v>
      </c>
      <c r="AC139">
        <v>20.83512821111772</v>
      </c>
      <c r="AD139">
        <v>-4.8351282111177198</v>
      </c>
      <c r="AE139">
        <f t="shared" si="1"/>
        <v>23.37846481794644</v>
      </c>
    </row>
    <row r="140" spans="1:31" x14ac:dyDescent="0.3">
      <c r="A140" s="3">
        <v>0.91</v>
      </c>
      <c r="B140" s="1">
        <v>98.2</v>
      </c>
      <c r="C140" s="1">
        <v>21.89</v>
      </c>
      <c r="D140" s="1">
        <v>0.624</v>
      </c>
      <c r="E140" s="1">
        <v>4</v>
      </c>
      <c r="F140" s="27">
        <v>437</v>
      </c>
      <c r="G140" s="1">
        <v>21.2</v>
      </c>
      <c r="H140" s="1">
        <v>5.8570000000000002</v>
      </c>
      <c r="I140" s="1">
        <v>21.32</v>
      </c>
      <c r="J140" s="25">
        <v>13.3</v>
      </c>
      <c r="AB140">
        <v>112</v>
      </c>
      <c r="AC140">
        <v>26.905943581631277</v>
      </c>
      <c r="AD140">
        <v>6.0940564183687229</v>
      </c>
      <c r="AE140">
        <f t="shared" si="1"/>
        <v>37.137523630261029</v>
      </c>
    </row>
    <row r="141" spans="1:31" x14ac:dyDescent="0.3">
      <c r="A141" s="3">
        <v>2.92</v>
      </c>
      <c r="B141" s="1">
        <v>97.9</v>
      </c>
      <c r="C141" s="1">
        <v>21.89</v>
      </c>
      <c r="D141" s="1">
        <v>0.624</v>
      </c>
      <c r="E141" s="1">
        <v>4</v>
      </c>
      <c r="F141" s="27">
        <v>437</v>
      </c>
      <c r="G141" s="1">
        <v>21.2</v>
      </c>
      <c r="H141" s="1">
        <v>6.1509999999999998</v>
      </c>
      <c r="I141" s="1">
        <v>18.46</v>
      </c>
      <c r="J141" s="25">
        <v>17.8</v>
      </c>
      <c r="AB141">
        <v>113</v>
      </c>
      <c r="AC141">
        <v>23.476265414564935</v>
      </c>
      <c r="AD141">
        <v>6.3237345854350657</v>
      </c>
      <c r="AE141">
        <f t="shared" si="1"/>
        <v>39.9896191070276</v>
      </c>
    </row>
    <row r="142" spans="1:31" x14ac:dyDescent="0.3">
      <c r="A142" s="3">
        <v>8.82</v>
      </c>
      <c r="B142" s="1">
        <v>93.6</v>
      </c>
      <c r="C142" s="1">
        <v>21.89</v>
      </c>
      <c r="D142" s="1">
        <v>0.624</v>
      </c>
      <c r="E142" s="1">
        <v>4</v>
      </c>
      <c r="F142" s="27">
        <v>437</v>
      </c>
      <c r="G142" s="1">
        <v>21.2</v>
      </c>
      <c r="H142" s="1">
        <v>6.1740000000000004</v>
      </c>
      <c r="I142" s="1">
        <v>24.16</v>
      </c>
      <c r="J142" s="25">
        <v>14</v>
      </c>
      <c r="AB142">
        <v>114</v>
      </c>
      <c r="AC142">
        <v>24.625825132612103</v>
      </c>
      <c r="AD142">
        <v>-6.1258251326121034</v>
      </c>
      <c r="AE142">
        <f t="shared" si="1"/>
        <v>37.525733555342093</v>
      </c>
    </row>
    <row r="143" spans="1:31" x14ac:dyDescent="0.3">
      <c r="A143" s="3">
        <v>3.92</v>
      </c>
      <c r="B143" s="1">
        <v>100</v>
      </c>
      <c r="C143" s="1">
        <v>21.89</v>
      </c>
      <c r="D143" s="1">
        <v>0.624</v>
      </c>
      <c r="E143" s="1">
        <v>4</v>
      </c>
      <c r="F143" s="27">
        <v>437</v>
      </c>
      <c r="G143" s="1">
        <v>21.2</v>
      </c>
      <c r="H143" s="1">
        <v>5.0190000000000001</v>
      </c>
      <c r="I143" s="1">
        <v>34.409999999999997</v>
      </c>
      <c r="J143" s="25">
        <v>14.4</v>
      </c>
      <c r="AB143">
        <v>115</v>
      </c>
      <c r="AC143">
        <v>26.905943581631277</v>
      </c>
      <c r="AD143">
        <v>2.0940564183687229</v>
      </c>
      <c r="AE143">
        <f t="shared" si="1"/>
        <v>4.3850722833112439</v>
      </c>
    </row>
    <row r="144" spans="1:31" x14ac:dyDescent="0.3">
      <c r="A144" s="3">
        <v>3.83</v>
      </c>
      <c r="B144" s="1">
        <v>100</v>
      </c>
      <c r="C144" s="1">
        <v>19.579999999999998</v>
      </c>
      <c r="D144" s="1">
        <v>0.871</v>
      </c>
      <c r="E144" s="1">
        <v>5</v>
      </c>
      <c r="F144" s="27">
        <v>403</v>
      </c>
      <c r="G144" s="1">
        <v>14.7</v>
      </c>
      <c r="H144" s="1">
        <v>5.4029999999999996</v>
      </c>
      <c r="I144" s="1">
        <v>26.82</v>
      </c>
      <c r="J144" s="25">
        <v>13.4</v>
      </c>
      <c r="AB144">
        <v>116</v>
      </c>
      <c r="AC144">
        <v>26.316912982301325</v>
      </c>
      <c r="AD144">
        <v>8.3087017698673549E-2</v>
      </c>
      <c r="AE144">
        <f t="shared" si="1"/>
        <v>6.9034525100596916E-3</v>
      </c>
    </row>
    <row r="145" spans="1:31" x14ac:dyDescent="0.3">
      <c r="A145" s="3">
        <v>0.68</v>
      </c>
      <c r="B145" s="1">
        <v>100</v>
      </c>
      <c r="C145" s="1">
        <v>19.579999999999998</v>
      </c>
      <c r="D145" s="1">
        <v>0.871</v>
      </c>
      <c r="E145" s="1">
        <v>5</v>
      </c>
      <c r="F145" s="27">
        <v>403</v>
      </c>
      <c r="G145" s="1">
        <v>14.7</v>
      </c>
      <c r="H145" s="1">
        <v>5.468</v>
      </c>
      <c r="I145" s="1">
        <v>26.42</v>
      </c>
      <c r="J145" s="25">
        <v>15.6</v>
      </c>
      <c r="AB145">
        <v>117</v>
      </c>
      <c r="AC145">
        <v>29.832095591205892</v>
      </c>
      <c r="AD145">
        <v>-7.332095591205892</v>
      </c>
      <c r="AE145">
        <f t="shared" si="1"/>
        <v>53.759625758580881</v>
      </c>
    </row>
    <row r="146" spans="1:31" x14ac:dyDescent="0.3">
      <c r="A146" s="3">
        <v>1.25</v>
      </c>
      <c r="B146" s="1">
        <v>97.8</v>
      </c>
      <c r="C146" s="1">
        <v>19.579999999999998</v>
      </c>
      <c r="D146" s="1">
        <v>0.871</v>
      </c>
      <c r="E146" s="1">
        <v>5</v>
      </c>
      <c r="F146" s="27">
        <v>403</v>
      </c>
      <c r="G146" s="1">
        <v>14.7</v>
      </c>
      <c r="H146" s="1">
        <v>4.9029999999999996</v>
      </c>
      <c r="I146" s="1">
        <v>29.29</v>
      </c>
      <c r="J146" s="25">
        <v>11.8</v>
      </c>
      <c r="AB146">
        <v>118</v>
      </c>
      <c r="AC146">
        <v>12.427191430359503</v>
      </c>
      <c r="AD146">
        <v>0.97280856964049711</v>
      </c>
      <c r="AE146">
        <f t="shared" si="1"/>
        <v>0.9463565131659899</v>
      </c>
    </row>
    <row r="147" spans="1:31" x14ac:dyDescent="0.3">
      <c r="A147" s="3">
        <v>2.88</v>
      </c>
      <c r="B147" s="1">
        <v>100</v>
      </c>
      <c r="C147" s="1">
        <v>19.579999999999998</v>
      </c>
      <c r="D147" s="1">
        <v>0.871</v>
      </c>
      <c r="E147" s="1">
        <v>5</v>
      </c>
      <c r="F147" s="27">
        <v>403</v>
      </c>
      <c r="G147" s="1">
        <v>14.7</v>
      </c>
      <c r="H147" s="1">
        <v>6.13</v>
      </c>
      <c r="I147" s="1">
        <v>27.8</v>
      </c>
      <c r="J147" s="25">
        <v>13.8</v>
      </c>
      <c r="AB147">
        <v>119</v>
      </c>
      <c r="AC147">
        <v>25.081848822415935</v>
      </c>
      <c r="AD147">
        <v>-5.7818488224159346</v>
      </c>
      <c r="AE147">
        <f t="shared" si="1"/>
        <v>33.429775805272527</v>
      </c>
    </row>
    <row r="148" spans="1:31" x14ac:dyDescent="0.3">
      <c r="A148" s="3">
        <v>9.89</v>
      </c>
      <c r="B148" s="1">
        <v>100</v>
      </c>
      <c r="C148" s="1">
        <v>19.579999999999998</v>
      </c>
      <c r="D148" s="1">
        <v>0.871</v>
      </c>
      <c r="E148" s="1">
        <v>5</v>
      </c>
      <c r="F148" s="27">
        <v>403</v>
      </c>
      <c r="G148" s="1">
        <v>14.7</v>
      </c>
      <c r="H148" s="1">
        <v>5.6280000000000001</v>
      </c>
      <c r="I148" s="1">
        <v>16.649999999999999</v>
      </c>
      <c r="J148" s="25">
        <v>15.6</v>
      </c>
      <c r="AB148">
        <v>120</v>
      </c>
      <c r="AC148">
        <v>25.300360173780277</v>
      </c>
      <c r="AD148">
        <v>-6.3003601737802768</v>
      </c>
      <c r="AE148">
        <f t="shared" si="1"/>
        <v>39.694538319356639</v>
      </c>
    </row>
    <row r="149" spans="1:31" x14ac:dyDescent="0.3">
      <c r="A149" s="3">
        <v>8.5399999999999991</v>
      </c>
      <c r="B149" s="1">
        <v>95.7</v>
      </c>
      <c r="C149" s="1">
        <v>19.579999999999998</v>
      </c>
      <c r="D149" s="1">
        <v>0.871</v>
      </c>
      <c r="E149" s="1">
        <v>5</v>
      </c>
      <c r="F149" s="27">
        <v>403</v>
      </c>
      <c r="G149" s="1">
        <v>14.7</v>
      </c>
      <c r="H149" s="1">
        <v>4.9260000000000002</v>
      </c>
      <c r="I149" s="1">
        <v>29.53</v>
      </c>
      <c r="J149" s="25">
        <v>14.6</v>
      </c>
      <c r="AB149">
        <v>121</v>
      </c>
      <c r="AC149">
        <v>19.144040361428498</v>
      </c>
      <c r="AD149">
        <v>-4.8440403614284975</v>
      </c>
      <c r="AE149">
        <f t="shared" si="1"/>
        <v>23.464727023148328</v>
      </c>
    </row>
    <row r="150" spans="1:31" x14ac:dyDescent="0.3">
      <c r="A150" s="3">
        <v>4.75</v>
      </c>
      <c r="B150" s="1">
        <v>93.8</v>
      </c>
      <c r="C150" s="1">
        <v>19.579999999999998</v>
      </c>
      <c r="D150" s="1">
        <v>0.871</v>
      </c>
      <c r="E150" s="1">
        <v>5</v>
      </c>
      <c r="F150" s="27">
        <v>403</v>
      </c>
      <c r="G150" s="1">
        <v>14.7</v>
      </c>
      <c r="H150" s="1">
        <v>5.1859999999999999</v>
      </c>
      <c r="I150" s="1">
        <v>28.32</v>
      </c>
      <c r="J150" s="25">
        <v>17.8</v>
      </c>
      <c r="AB150">
        <v>122</v>
      </c>
      <c r="AC150">
        <v>24.7683325356758</v>
      </c>
      <c r="AD150">
        <v>-5.5683325356758004</v>
      </c>
      <c r="AE150">
        <f t="shared" si="1"/>
        <v>31.00632722786569</v>
      </c>
    </row>
    <row r="151" spans="1:31" x14ac:dyDescent="0.3">
      <c r="A151" s="3">
        <v>3.07</v>
      </c>
      <c r="B151" s="1">
        <v>94.9</v>
      </c>
      <c r="C151" s="1">
        <v>19.579999999999998</v>
      </c>
      <c r="D151" s="1">
        <v>0.871</v>
      </c>
      <c r="E151" s="1">
        <v>5</v>
      </c>
      <c r="F151" s="27">
        <v>403</v>
      </c>
      <c r="G151" s="1">
        <v>14.7</v>
      </c>
      <c r="H151" s="1">
        <v>5.5970000000000004</v>
      </c>
      <c r="I151" s="1">
        <v>21.45</v>
      </c>
      <c r="J151" s="25">
        <v>15.4</v>
      </c>
      <c r="AB151">
        <v>123</v>
      </c>
      <c r="AC151">
        <v>25.575874486370093</v>
      </c>
      <c r="AD151">
        <v>10.62412551362991</v>
      </c>
      <c r="AE151">
        <f t="shared" si="1"/>
        <v>112.872042929362</v>
      </c>
    </row>
    <row r="152" spans="1:31" x14ac:dyDescent="0.3">
      <c r="A152" s="3">
        <v>9.17</v>
      </c>
      <c r="B152" s="1">
        <v>97.3</v>
      </c>
      <c r="C152" s="1">
        <v>19.579999999999998</v>
      </c>
      <c r="D152" s="1">
        <v>0.871</v>
      </c>
      <c r="E152" s="1">
        <v>5</v>
      </c>
      <c r="F152" s="27">
        <v>403</v>
      </c>
      <c r="G152" s="1">
        <v>14.7</v>
      </c>
      <c r="H152" s="1">
        <v>6.1219999999999999</v>
      </c>
      <c r="I152" s="1">
        <v>14.1</v>
      </c>
      <c r="J152" s="25">
        <v>21.5</v>
      </c>
      <c r="AB152">
        <v>124</v>
      </c>
      <c r="AC152">
        <v>30.829647412651781</v>
      </c>
      <c r="AD152">
        <v>15.870352587348222</v>
      </c>
      <c r="AE152">
        <f t="shared" si="1"/>
        <v>251.8680912467504</v>
      </c>
    </row>
    <row r="153" spans="1:31" x14ac:dyDescent="0.3">
      <c r="A153" s="3">
        <v>9.33</v>
      </c>
      <c r="B153" s="1">
        <v>100</v>
      </c>
      <c r="C153" s="1">
        <v>19.579999999999998</v>
      </c>
      <c r="D153" s="1">
        <v>0.871</v>
      </c>
      <c r="E153" s="1">
        <v>5</v>
      </c>
      <c r="F153" s="27">
        <v>403</v>
      </c>
      <c r="G153" s="1">
        <v>14.7</v>
      </c>
      <c r="H153" s="1">
        <v>5.4039999999999999</v>
      </c>
      <c r="I153" s="1">
        <v>13.28</v>
      </c>
      <c r="J153" s="25">
        <v>19.600000000000001</v>
      </c>
      <c r="AB153">
        <v>125</v>
      </c>
      <c r="AC153">
        <v>25.727882382971373</v>
      </c>
      <c r="AD153">
        <v>-7.0278823829713737</v>
      </c>
      <c r="AE153">
        <f t="shared" si="1"/>
        <v>49.391130788879394</v>
      </c>
    </row>
    <row r="154" spans="1:31" x14ac:dyDescent="0.3">
      <c r="A154" s="3">
        <v>3.51</v>
      </c>
      <c r="B154" s="1">
        <v>88</v>
      </c>
      <c r="C154" s="1">
        <v>19.579999999999998</v>
      </c>
      <c r="D154" s="1">
        <v>0.871</v>
      </c>
      <c r="E154" s="1">
        <v>5</v>
      </c>
      <c r="F154" s="27">
        <v>403</v>
      </c>
      <c r="G154" s="1">
        <v>14.7</v>
      </c>
      <c r="H154" s="1">
        <v>5.0119999999999996</v>
      </c>
      <c r="I154" s="1">
        <v>12.12</v>
      </c>
      <c r="J154" s="25">
        <v>15.3</v>
      </c>
      <c r="AB154">
        <v>126</v>
      </c>
      <c r="AC154">
        <v>20.208095637637449</v>
      </c>
      <c r="AD154">
        <v>-2.7080956376374488</v>
      </c>
      <c r="AE154">
        <f t="shared" si="1"/>
        <v>7.3337819825909802</v>
      </c>
    </row>
    <row r="155" spans="1:31" x14ac:dyDescent="0.3">
      <c r="A155" s="3">
        <v>9.81</v>
      </c>
      <c r="B155" s="1">
        <v>98.5</v>
      </c>
      <c r="C155" s="1">
        <v>19.579999999999998</v>
      </c>
      <c r="D155" s="1">
        <v>0.871</v>
      </c>
      <c r="E155" s="1">
        <v>5</v>
      </c>
      <c r="F155" s="27">
        <v>403</v>
      </c>
      <c r="G155" s="1">
        <v>14.7</v>
      </c>
      <c r="H155" s="1">
        <v>5.7089999999999996</v>
      </c>
      <c r="I155" s="1">
        <v>15.79</v>
      </c>
      <c r="J155" s="25">
        <v>19.399999999999999</v>
      </c>
      <c r="AB155">
        <v>127</v>
      </c>
      <c r="AC155">
        <v>24.549821184311462</v>
      </c>
      <c r="AD155">
        <v>-7.0498211843114618</v>
      </c>
      <c r="AE155">
        <f t="shared" si="1"/>
        <v>49.699978730766659</v>
      </c>
    </row>
    <row r="156" spans="1:31" x14ac:dyDescent="0.3">
      <c r="A156" s="3">
        <v>1.24</v>
      </c>
      <c r="B156" s="1">
        <v>96</v>
      </c>
      <c r="C156" s="1">
        <v>19.579999999999998</v>
      </c>
      <c r="D156" s="1">
        <v>0.871</v>
      </c>
      <c r="E156" s="1">
        <v>5</v>
      </c>
      <c r="F156" s="27">
        <v>403</v>
      </c>
      <c r="G156" s="1">
        <v>14.7</v>
      </c>
      <c r="H156" s="1">
        <v>6.1289999999999996</v>
      </c>
      <c r="I156" s="1">
        <v>15.12</v>
      </c>
      <c r="J156" s="25">
        <v>17</v>
      </c>
      <c r="AB156">
        <v>128</v>
      </c>
      <c r="AC156">
        <v>24.9108399387395</v>
      </c>
      <c r="AD156">
        <v>-4.4108399387394996</v>
      </c>
      <c r="AE156">
        <f t="shared" si="1"/>
        <v>19.455508965179472</v>
      </c>
    </row>
    <row r="157" spans="1:31" x14ac:dyDescent="0.3">
      <c r="A157" s="3">
        <v>0.76</v>
      </c>
      <c r="B157" s="1">
        <v>82.6</v>
      </c>
      <c r="C157" s="1">
        <v>19.579999999999998</v>
      </c>
      <c r="D157" s="1">
        <v>0.871</v>
      </c>
      <c r="E157" s="1">
        <v>5</v>
      </c>
      <c r="F157" s="27">
        <v>403</v>
      </c>
      <c r="G157" s="1">
        <v>14.7</v>
      </c>
      <c r="H157" s="1">
        <v>6.1520000000000001</v>
      </c>
      <c r="I157" s="1">
        <v>15.02</v>
      </c>
      <c r="J157" s="25">
        <v>15.6</v>
      </c>
      <c r="AB157">
        <v>129</v>
      </c>
      <c r="AC157">
        <v>25.765884357121692</v>
      </c>
      <c r="AD157">
        <v>-4.8658843571216934</v>
      </c>
      <c r="AE157">
        <f t="shared" si="1"/>
        <v>23.676830576881596</v>
      </c>
    </row>
    <row r="158" spans="1:31" x14ac:dyDescent="0.3">
      <c r="A158" s="3">
        <v>9.09</v>
      </c>
      <c r="B158" s="1">
        <v>94</v>
      </c>
      <c r="C158" s="1">
        <v>19.579999999999998</v>
      </c>
      <c r="D158" s="1">
        <v>0.871</v>
      </c>
      <c r="E158" s="1">
        <v>5</v>
      </c>
      <c r="F158" s="27">
        <v>403</v>
      </c>
      <c r="G158" s="1">
        <v>14.7</v>
      </c>
      <c r="H158" s="1">
        <v>5.2720000000000002</v>
      </c>
      <c r="I158" s="1">
        <v>16.14</v>
      </c>
      <c r="J158" s="25">
        <v>13.1</v>
      </c>
      <c r="AB158">
        <v>130</v>
      </c>
      <c r="AC158">
        <v>21.623669174736854</v>
      </c>
      <c r="AD158">
        <v>-2.3236691747368532</v>
      </c>
      <c r="AE158">
        <f t="shared" ref="AE158:AE221" si="2">AD158^2</f>
        <v>5.3994384336222483</v>
      </c>
    </row>
    <row r="159" spans="1:31" x14ac:dyDescent="0.3">
      <c r="A159" s="3">
        <v>7.86</v>
      </c>
      <c r="B159" s="1">
        <v>97.4</v>
      </c>
      <c r="C159" s="1">
        <v>19.579999999999998</v>
      </c>
      <c r="D159" s="1">
        <v>0.60499999999999998</v>
      </c>
      <c r="E159" s="1">
        <v>5</v>
      </c>
      <c r="F159" s="27">
        <v>403</v>
      </c>
      <c r="G159" s="1">
        <v>14.7</v>
      </c>
      <c r="H159" s="1">
        <v>6.9429999999999996</v>
      </c>
      <c r="I159" s="1">
        <v>4.59</v>
      </c>
      <c r="J159" s="25">
        <v>41.3</v>
      </c>
      <c r="AB159">
        <v>131</v>
      </c>
      <c r="AC159">
        <v>27.551977142186711</v>
      </c>
      <c r="AD159">
        <v>-4.2519771421867105</v>
      </c>
      <c r="AE159">
        <f t="shared" si="2"/>
        <v>18.079309617678266</v>
      </c>
    </row>
    <row r="160" spans="1:31" x14ac:dyDescent="0.3">
      <c r="A160" s="3">
        <v>4.6900000000000004</v>
      </c>
      <c r="B160" s="1">
        <v>100</v>
      </c>
      <c r="C160" s="1">
        <v>19.579999999999998</v>
      </c>
      <c r="D160" s="1">
        <v>0.60499999999999998</v>
      </c>
      <c r="E160" s="1">
        <v>5</v>
      </c>
      <c r="F160" s="27">
        <v>403</v>
      </c>
      <c r="G160" s="1">
        <v>14.7</v>
      </c>
      <c r="H160" s="1">
        <v>6.0659999999999998</v>
      </c>
      <c r="I160" s="1">
        <v>6.43</v>
      </c>
      <c r="J160" s="25">
        <v>24.3</v>
      </c>
      <c r="AB160">
        <v>132</v>
      </c>
      <c r="AC160">
        <v>24.492818223085983</v>
      </c>
      <c r="AD160">
        <v>-3.8928182230859818</v>
      </c>
      <c r="AE160">
        <f t="shared" si="2"/>
        <v>15.1540337179903</v>
      </c>
    </row>
    <row r="161" spans="1:31" x14ac:dyDescent="0.3">
      <c r="A161" s="3">
        <v>4.8099999999999996</v>
      </c>
      <c r="B161" s="1">
        <v>100</v>
      </c>
      <c r="C161" s="1">
        <v>19.579999999999998</v>
      </c>
      <c r="D161" s="1">
        <v>0.871</v>
      </c>
      <c r="E161" s="1">
        <v>5</v>
      </c>
      <c r="F161" s="27">
        <v>403</v>
      </c>
      <c r="G161" s="1">
        <v>14.7</v>
      </c>
      <c r="H161" s="1">
        <v>6.51</v>
      </c>
      <c r="I161" s="1">
        <v>7.39</v>
      </c>
      <c r="J161" s="25">
        <v>23.3</v>
      </c>
      <c r="AB161">
        <v>133</v>
      </c>
      <c r="AC161">
        <v>32.910255497381776</v>
      </c>
      <c r="AD161">
        <v>17.089744502618224</v>
      </c>
      <c r="AE161">
        <f t="shared" si="2"/>
        <v>292.05936716476981</v>
      </c>
    </row>
    <row r="162" spans="1:31" x14ac:dyDescent="0.3">
      <c r="A162" s="3">
        <v>8.65</v>
      </c>
      <c r="B162" s="1">
        <v>92.6</v>
      </c>
      <c r="C162" s="1">
        <v>19.579999999999998</v>
      </c>
      <c r="D162" s="1">
        <v>0.60499999999999998</v>
      </c>
      <c r="E162" s="1">
        <v>5</v>
      </c>
      <c r="F162" s="27">
        <v>403</v>
      </c>
      <c r="G162" s="1">
        <v>14.7</v>
      </c>
      <c r="H162" s="1">
        <v>6.25</v>
      </c>
      <c r="I162" s="1">
        <v>5.5</v>
      </c>
      <c r="J162" s="25">
        <v>27</v>
      </c>
      <c r="AB162">
        <v>134</v>
      </c>
      <c r="AC162">
        <v>20.759124262817082</v>
      </c>
      <c r="AD162">
        <v>-9.8591242628170814</v>
      </c>
      <c r="AE162">
        <f t="shared" si="2"/>
        <v>97.202331229668459</v>
      </c>
    </row>
    <row r="163" spans="1:31" x14ac:dyDescent="0.3">
      <c r="A163" s="3">
        <v>2.63</v>
      </c>
      <c r="B163" s="1">
        <v>90.8</v>
      </c>
      <c r="C163" s="1">
        <v>19.579999999999998</v>
      </c>
      <c r="D163" s="1">
        <v>0.60499999999999998</v>
      </c>
      <c r="E163" s="1">
        <v>5</v>
      </c>
      <c r="F163" s="27">
        <v>403</v>
      </c>
      <c r="G163" s="1">
        <v>14.7</v>
      </c>
      <c r="H163" s="1">
        <v>7.4889999999999999</v>
      </c>
      <c r="I163" s="1">
        <v>1.73</v>
      </c>
      <c r="J163" s="25">
        <v>50</v>
      </c>
      <c r="AB163">
        <v>135</v>
      </c>
      <c r="AC163">
        <v>18.79252210053804</v>
      </c>
      <c r="AD163">
        <v>-0.39252210053804149</v>
      </c>
      <c r="AE163">
        <f t="shared" si="2"/>
        <v>0.15407359941079635</v>
      </c>
    </row>
    <row r="164" spans="1:31" x14ac:dyDescent="0.3">
      <c r="A164" s="3">
        <v>8.39</v>
      </c>
      <c r="B164" s="1">
        <v>98.2</v>
      </c>
      <c r="C164" s="1">
        <v>19.579999999999998</v>
      </c>
      <c r="D164" s="1">
        <v>0.60499999999999998</v>
      </c>
      <c r="E164" s="1">
        <v>5</v>
      </c>
      <c r="F164" s="27">
        <v>403</v>
      </c>
      <c r="G164" s="1">
        <v>14.7</v>
      </c>
      <c r="H164" s="1">
        <v>7.8019999999999996</v>
      </c>
      <c r="I164" s="1">
        <v>1.92</v>
      </c>
      <c r="J164" s="25">
        <v>50</v>
      </c>
      <c r="AB164">
        <v>136</v>
      </c>
      <c r="AC164">
        <v>17.129935731461558</v>
      </c>
      <c r="AD164">
        <v>-2.829935731461557</v>
      </c>
      <c r="AE164">
        <f t="shared" si="2"/>
        <v>8.0085362442028583</v>
      </c>
    </row>
    <row r="165" spans="1:31" x14ac:dyDescent="0.3">
      <c r="A165" s="3">
        <v>1.26</v>
      </c>
      <c r="B165" s="1">
        <v>93.9</v>
      </c>
      <c r="C165" s="1">
        <v>19.579999999999998</v>
      </c>
      <c r="D165" s="1">
        <v>0.60499999999999998</v>
      </c>
      <c r="E165" s="1">
        <v>5</v>
      </c>
      <c r="F165" s="27">
        <v>403</v>
      </c>
      <c r="G165" s="1">
        <v>14.7</v>
      </c>
      <c r="H165" s="1">
        <v>8.375</v>
      </c>
      <c r="I165" s="1">
        <v>3.32</v>
      </c>
      <c r="J165" s="25">
        <v>50</v>
      </c>
      <c r="AB165">
        <v>137</v>
      </c>
      <c r="AC165">
        <v>27.89399490953959</v>
      </c>
      <c r="AD165">
        <v>-2.8939949095395896</v>
      </c>
      <c r="AE165">
        <f t="shared" si="2"/>
        <v>8.3752065364410573</v>
      </c>
    </row>
    <row r="166" spans="1:31" x14ac:dyDescent="0.3">
      <c r="A166" s="3">
        <v>0.75</v>
      </c>
      <c r="B166" s="1">
        <v>91.8</v>
      </c>
      <c r="C166" s="1">
        <v>19.579999999999998</v>
      </c>
      <c r="D166" s="1">
        <v>0.60499999999999998</v>
      </c>
      <c r="E166" s="1">
        <v>5</v>
      </c>
      <c r="F166" s="27">
        <v>403</v>
      </c>
      <c r="G166" s="1">
        <v>14.7</v>
      </c>
      <c r="H166" s="1">
        <v>5.8540000000000001</v>
      </c>
      <c r="I166" s="1">
        <v>11.64</v>
      </c>
      <c r="J166" s="25">
        <v>22.7</v>
      </c>
      <c r="AB166">
        <v>138</v>
      </c>
      <c r="AC166">
        <v>25.594875473445253</v>
      </c>
      <c r="AD166">
        <v>-5.0948754734452528</v>
      </c>
      <c r="AE166">
        <f t="shared" si="2"/>
        <v>25.957756089913989</v>
      </c>
    </row>
    <row r="167" spans="1:31" x14ac:dyDescent="0.3">
      <c r="A167" s="3">
        <v>6.11</v>
      </c>
      <c r="B167" s="1">
        <v>93</v>
      </c>
      <c r="C167" s="1">
        <v>19.579999999999998</v>
      </c>
      <c r="D167" s="1">
        <v>0.60499999999999998</v>
      </c>
      <c r="E167" s="1">
        <v>5</v>
      </c>
      <c r="F167" s="27">
        <v>403</v>
      </c>
      <c r="G167" s="1">
        <v>14.7</v>
      </c>
      <c r="H167" s="1">
        <v>6.101</v>
      </c>
      <c r="I167" s="1">
        <v>9.81</v>
      </c>
      <c r="J167" s="25">
        <v>25</v>
      </c>
      <c r="AB167">
        <v>139</v>
      </c>
      <c r="AC167">
        <v>28.863045250372739</v>
      </c>
      <c r="AD167">
        <v>-4.363045250372739</v>
      </c>
      <c r="AE167">
        <f t="shared" si="2"/>
        <v>19.036163856800115</v>
      </c>
    </row>
    <row r="168" spans="1:31" x14ac:dyDescent="0.3">
      <c r="A168" s="3">
        <v>1.5</v>
      </c>
      <c r="B168" s="1">
        <v>96.2</v>
      </c>
      <c r="C168" s="1">
        <v>19.579999999999998</v>
      </c>
      <c r="D168" s="1">
        <v>0.60499999999999998</v>
      </c>
      <c r="E168" s="1">
        <v>5</v>
      </c>
      <c r="F168" s="27">
        <v>403</v>
      </c>
      <c r="G168" s="1">
        <v>14.7</v>
      </c>
      <c r="H168" s="1">
        <v>7.9290000000000003</v>
      </c>
      <c r="I168" s="1">
        <v>3.7</v>
      </c>
      <c r="J168" s="25">
        <v>50</v>
      </c>
      <c r="AB168">
        <v>140</v>
      </c>
      <c r="AC168">
        <v>31.827199234097669</v>
      </c>
      <c r="AD168">
        <v>4.5728007659023291</v>
      </c>
      <c r="AE168">
        <f t="shared" si="2"/>
        <v>20.910506844636927</v>
      </c>
    </row>
    <row r="169" spans="1:31" x14ac:dyDescent="0.3">
      <c r="A169" s="3">
        <v>1.33</v>
      </c>
      <c r="B169" s="1">
        <v>79.2</v>
      </c>
      <c r="C169" s="1">
        <v>19.579999999999998</v>
      </c>
      <c r="D169" s="1">
        <v>0.60499999999999998</v>
      </c>
      <c r="E169" s="1">
        <v>5</v>
      </c>
      <c r="F169" s="27">
        <v>403</v>
      </c>
      <c r="G169" s="1">
        <v>14.7</v>
      </c>
      <c r="H169" s="1">
        <v>5.8769999999999998</v>
      </c>
      <c r="I169" s="1">
        <v>12.14</v>
      </c>
      <c r="J169" s="25">
        <v>23.8</v>
      </c>
      <c r="AB169">
        <v>141</v>
      </c>
      <c r="AC169">
        <v>30.934152841565158</v>
      </c>
      <c r="AD169">
        <v>17.565847158434842</v>
      </c>
      <c r="AE169">
        <f t="shared" si="2"/>
        <v>308.5589863934934</v>
      </c>
    </row>
    <row r="170" spans="1:31" x14ac:dyDescent="0.3">
      <c r="A170" s="3">
        <v>6.02</v>
      </c>
      <c r="B170" s="1">
        <v>96.1</v>
      </c>
      <c r="C170" s="1">
        <v>19.579999999999998</v>
      </c>
      <c r="D170" s="1">
        <v>0.60499999999999998</v>
      </c>
      <c r="E170" s="1">
        <v>5</v>
      </c>
      <c r="F170" s="27">
        <v>403</v>
      </c>
      <c r="G170" s="1">
        <v>14.7</v>
      </c>
      <c r="H170" s="1">
        <v>6.319</v>
      </c>
      <c r="I170" s="1">
        <v>11.1</v>
      </c>
      <c r="J170" s="25">
        <v>23.8</v>
      </c>
      <c r="AB170">
        <v>142</v>
      </c>
      <c r="AC170">
        <v>16.360395754917587</v>
      </c>
      <c r="AD170">
        <v>10.739604245082415</v>
      </c>
      <c r="AE170">
        <f t="shared" si="2"/>
        <v>115.33909934099222</v>
      </c>
    </row>
    <row r="171" spans="1:31" x14ac:dyDescent="0.3">
      <c r="A171" s="3">
        <v>0.42</v>
      </c>
      <c r="B171" s="1">
        <v>95.2</v>
      </c>
      <c r="C171" s="1">
        <v>19.579999999999998</v>
      </c>
      <c r="D171" s="1">
        <v>0.60499999999999998</v>
      </c>
      <c r="E171" s="1">
        <v>5</v>
      </c>
      <c r="F171" s="27">
        <v>403</v>
      </c>
      <c r="G171" s="1">
        <v>14.7</v>
      </c>
      <c r="H171" s="1">
        <v>6.4020000000000001</v>
      </c>
      <c r="I171" s="1">
        <v>11.32</v>
      </c>
      <c r="J171" s="25">
        <v>22.3</v>
      </c>
      <c r="AB171">
        <v>143</v>
      </c>
      <c r="AC171">
        <v>15.666859726674254</v>
      </c>
      <c r="AD171">
        <v>-1.1668597266742537</v>
      </c>
      <c r="AE171">
        <f t="shared" si="2"/>
        <v>1.3615616217343143</v>
      </c>
    </row>
    <row r="172" spans="1:31" x14ac:dyDescent="0.3">
      <c r="A172" s="3">
        <v>4.8</v>
      </c>
      <c r="B172" s="1">
        <v>94.6</v>
      </c>
      <c r="C172" s="1">
        <v>19.579999999999998</v>
      </c>
      <c r="D172" s="1">
        <v>0.60499999999999998</v>
      </c>
      <c r="E172" s="1">
        <v>5</v>
      </c>
      <c r="F172" s="27">
        <v>403</v>
      </c>
      <c r="G172" s="1">
        <v>14.7</v>
      </c>
      <c r="H172" s="1">
        <v>5.875</v>
      </c>
      <c r="I172" s="1">
        <v>14.43</v>
      </c>
      <c r="J172" s="25">
        <v>17.399999999999999</v>
      </c>
      <c r="AB172">
        <v>144</v>
      </c>
      <c r="AC172">
        <v>5.2828202900994157</v>
      </c>
      <c r="AD172">
        <v>1.9171797099005845</v>
      </c>
      <c r="AE172">
        <f t="shared" si="2"/>
        <v>3.6755780400544893</v>
      </c>
    </row>
    <row r="173" spans="1:31" x14ac:dyDescent="0.3">
      <c r="A173" s="3">
        <v>6.98</v>
      </c>
      <c r="B173" s="1">
        <v>97.3</v>
      </c>
      <c r="C173" s="1">
        <v>19.579999999999998</v>
      </c>
      <c r="D173" s="1">
        <v>0.60499999999999998</v>
      </c>
      <c r="E173" s="1">
        <v>5</v>
      </c>
      <c r="F173" s="27">
        <v>403</v>
      </c>
      <c r="G173" s="1">
        <v>14.7</v>
      </c>
      <c r="H173" s="1">
        <v>5.88</v>
      </c>
      <c r="I173" s="1">
        <v>12.03</v>
      </c>
      <c r="J173" s="25">
        <v>19.100000000000001</v>
      </c>
      <c r="AB173">
        <v>145</v>
      </c>
      <c r="AC173">
        <v>12.047171688856306</v>
      </c>
      <c r="AD173">
        <v>1.0528283111436938</v>
      </c>
      <c r="AE173">
        <f t="shared" si="2"/>
        <v>1.1084474527456825</v>
      </c>
    </row>
    <row r="174" spans="1:31" x14ac:dyDescent="0.3">
      <c r="A174" s="3">
        <v>0.57999999999999996</v>
      </c>
      <c r="B174" s="1">
        <v>88.5</v>
      </c>
      <c r="C174" s="1">
        <v>4.05</v>
      </c>
      <c r="D174" s="1">
        <v>0.51</v>
      </c>
      <c r="E174" s="1">
        <v>5</v>
      </c>
      <c r="F174" s="27">
        <v>296</v>
      </c>
      <c r="G174" s="1">
        <v>16.600000000000001</v>
      </c>
      <c r="H174" s="1">
        <v>5.5720000000000001</v>
      </c>
      <c r="I174" s="1">
        <v>14.69</v>
      </c>
      <c r="J174" s="25">
        <v>23.1</v>
      </c>
      <c r="AB174">
        <v>146</v>
      </c>
      <c r="AC174">
        <v>16.806918951183839</v>
      </c>
      <c r="AD174">
        <v>-0.10691895118383954</v>
      </c>
      <c r="AE174">
        <f t="shared" si="2"/>
        <v>1.1431662122252263E-2</v>
      </c>
    </row>
    <row r="175" spans="1:31" x14ac:dyDescent="0.3">
      <c r="A175" s="3">
        <v>3.64</v>
      </c>
      <c r="B175" s="1">
        <v>84.1</v>
      </c>
      <c r="C175" s="1">
        <v>4.05</v>
      </c>
      <c r="D175" s="1">
        <v>0.51</v>
      </c>
      <c r="E175" s="1">
        <v>5</v>
      </c>
      <c r="F175" s="27">
        <v>296</v>
      </c>
      <c r="G175" s="1">
        <v>16.600000000000001</v>
      </c>
      <c r="H175" s="1">
        <v>6.4160000000000004</v>
      </c>
      <c r="I175" s="1">
        <v>9.0399999999999991</v>
      </c>
      <c r="J175" s="25">
        <v>23.6</v>
      </c>
      <c r="AB175">
        <v>147</v>
      </c>
      <c r="AC175">
        <v>17.85197324031763</v>
      </c>
      <c r="AD175">
        <v>0.94802675968237082</v>
      </c>
      <c r="AE175">
        <f t="shared" si="2"/>
        <v>0.89875473707385567</v>
      </c>
    </row>
    <row r="176" spans="1:31" x14ac:dyDescent="0.3">
      <c r="A176" s="3">
        <v>0.76</v>
      </c>
      <c r="B176" s="1">
        <v>68.7</v>
      </c>
      <c r="C176" s="1">
        <v>4.05</v>
      </c>
      <c r="D176" s="1">
        <v>0.51</v>
      </c>
      <c r="E176" s="1">
        <v>5</v>
      </c>
      <c r="F176" s="27">
        <v>296</v>
      </c>
      <c r="G176" s="1">
        <v>16.600000000000001</v>
      </c>
      <c r="H176" s="1">
        <v>5.859</v>
      </c>
      <c r="I176" s="1">
        <v>9.64</v>
      </c>
      <c r="J176" s="25">
        <v>22.6</v>
      </c>
      <c r="AB176">
        <v>148</v>
      </c>
      <c r="AC176">
        <v>8.1424688449109652</v>
      </c>
      <c r="AD176">
        <v>5.6575311550890355</v>
      </c>
      <c r="AE176">
        <f t="shared" si="2"/>
        <v>32.007658770803076</v>
      </c>
    </row>
    <row r="177" spans="1:31" x14ac:dyDescent="0.3">
      <c r="A177" s="3">
        <v>3.45</v>
      </c>
      <c r="B177" s="1">
        <v>33.1</v>
      </c>
      <c r="C177" s="1">
        <v>4.05</v>
      </c>
      <c r="D177" s="1">
        <v>0.51</v>
      </c>
      <c r="E177" s="1">
        <v>5</v>
      </c>
      <c r="F177" s="27">
        <v>296</v>
      </c>
      <c r="G177" s="1">
        <v>16.600000000000001</v>
      </c>
      <c r="H177" s="1">
        <v>6.5460000000000003</v>
      </c>
      <c r="I177" s="1">
        <v>5.33</v>
      </c>
      <c r="J177" s="25">
        <v>29.4</v>
      </c>
      <c r="AB177">
        <v>149</v>
      </c>
      <c r="AC177">
        <v>28.321517118730686</v>
      </c>
      <c r="AD177">
        <v>-2.1215171187306865</v>
      </c>
      <c r="AE177">
        <f t="shared" si="2"/>
        <v>4.5008348850673539</v>
      </c>
    </row>
    <row r="178" spans="1:31" x14ac:dyDescent="0.3">
      <c r="A178" s="3">
        <v>3.56</v>
      </c>
      <c r="B178" s="1">
        <v>47.2</v>
      </c>
      <c r="C178" s="1">
        <v>4.05</v>
      </c>
      <c r="D178" s="1">
        <v>0.51</v>
      </c>
      <c r="E178" s="1">
        <v>5</v>
      </c>
      <c r="F178" s="27">
        <v>296</v>
      </c>
      <c r="G178" s="1">
        <v>16.600000000000001</v>
      </c>
      <c r="H178" s="1">
        <v>6.02</v>
      </c>
      <c r="I178" s="1">
        <v>10.11</v>
      </c>
      <c r="J178" s="25">
        <v>23.2</v>
      </c>
      <c r="AB178">
        <v>150</v>
      </c>
      <c r="AC178">
        <v>17.015929809010597</v>
      </c>
      <c r="AD178">
        <v>0.78407019098940367</v>
      </c>
      <c r="AE178">
        <f t="shared" si="2"/>
        <v>0.61476606439815995</v>
      </c>
    </row>
    <row r="179" spans="1:31" x14ac:dyDescent="0.3">
      <c r="A179" s="3">
        <v>6.08</v>
      </c>
      <c r="B179" s="1">
        <v>73.400000000000006</v>
      </c>
      <c r="C179" s="1">
        <v>4.05</v>
      </c>
      <c r="D179" s="1">
        <v>0.51</v>
      </c>
      <c r="E179" s="1">
        <v>5</v>
      </c>
      <c r="F179" s="27">
        <v>296</v>
      </c>
      <c r="G179" s="1">
        <v>16.600000000000001</v>
      </c>
      <c r="H179" s="1">
        <v>6.3150000000000004</v>
      </c>
      <c r="I179" s="1">
        <v>6.29</v>
      </c>
      <c r="J179" s="25">
        <v>24.6</v>
      </c>
      <c r="AB179">
        <v>151</v>
      </c>
      <c r="AC179">
        <v>23.181750114899955</v>
      </c>
      <c r="AD179">
        <v>-3.1817501148999554</v>
      </c>
      <c r="AE179">
        <f t="shared" si="2"/>
        <v>10.12353379366588</v>
      </c>
    </row>
    <row r="180" spans="1:31" x14ac:dyDescent="0.3">
      <c r="A180" s="3">
        <v>3.77</v>
      </c>
      <c r="B180" s="1">
        <v>74.400000000000006</v>
      </c>
      <c r="C180" s="1">
        <v>4.05</v>
      </c>
      <c r="D180" s="1">
        <v>0.51</v>
      </c>
      <c r="E180" s="1">
        <v>5</v>
      </c>
      <c r="F180" s="27">
        <v>296</v>
      </c>
      <c r="G180" s="1">
        <v>16.600000000000001</v>
      </c>
      <c r="H180" s="1">
        <v>6.86</v>
      </c>
      <c r="I180" s="1">
        <v>6.92</v>
      </c>
      <c r="J180" s="25">
        <v>29.9</v>
      </c>
      <c r="AB180">
        <v>152</v>
      </c>
      <c r="AC180">
        <v>19.134539867890915</v>
      </c>
      <c r="AD180">
        <v>-4.2345398678909145</v>
      </c>
      <c r="AE180">
        <f t="shared" si="2"/>
        <v>17.931327892757604</v>
      </c>
    </row>
    <row r="181" spans="1:31" x14ac:dyDescent="0.3">
      <c r="A181" s="3">
        <v>8.06</v>
      </c>
      <c r="B181" s="1">
        <v>58.4</v>
      </c>
      <c r="C181" s="1">
        <v>2.46</v>
      </c>
      <c r="D181" s="1">
        <v>0.48799999999999999</v>
      </c>
      <c r="E181" s="1">
        <v>3</v>
      </c>
      <c r="F181" s="27">
        <v>193</v>
      </c>
      <c r="G181" s="1">
        <v>17.8</v>
      </c>
      <c r="H181" s="1">
        <v>6.98</v>
      </c>
      <c r="I181" s="1">
        <v>5.04</v>
      </c>
      <c r="J181" s="25">
        <v>37.200000000000003</v>
      </c>
      <c r="AB181">
        <v>153</v>
      </c>
      <c r="AC181">
        <v>20.939633640031097</v>
      </c>
      <c r="AD181">
        <v>-4.1396336400310965</v>
      </c>
      <c r="AE181">
        <f t="shared" si="2"/>
        <v>17.136566673677105</v>
      </c>
    </row>
    <row r="182" spans="1:31" x14ac:dyDescent="0.3">
      <c r="A182" s="3">
        <v>1.77</v>
      </c>
      <c r="B182" s="1">
        <v>83.3</v>
      </c>
      <c r="C182" s="1">
        <v>2.46</v>
      </c>
      <c r="D182" s="1">
        <v>0.48799999999999999</v>
      </c>
      <c r="E182" s="1">
        <v>3</v>
      </c>
      <c r="F182" s="27">
        <v>193</v>
      </c>
      <c r="G182" s="1">
        <v>17.8</v>
      </c>
      <c r="H182" s="1">
        <v>7.7649999999999997</v>
      </c>
      <c r="I182" s="1">
        <v>7.56</v>
      </c>
      <c r="J182" s="25">
        <v>39.799999999999997</v>
      </c>
      <c r="AB182">
        <v>154</v>
      </c>
      <c r="AC182">
        <v>28.03650231260329</v>
      </c>
      <c r="AD182">
        <v>-4.7365023126032888</v>
      </c>
      <c r="AE182">
        <f t="shared" si="2"/>
        <v>22.434454157296305</v>
      </c>
    </row>
    <row r="183" spans="1:31" x14ac:dyDescent="0.3">
      <c r="A183" s="3">
        <v>2.2200000000000002</v>
      </c>
      <c r="B183" s="1">
        <v>62.2</v>
      </c>
      <c r="C183" s="1">
        <v>2.46</v>
      </c>
      <c r="D183" s="1">
        <v>0.48799999999999999</v>
      </c>
      <c r="E183" s="1">
        <v>3</v>
      </c>
      <c r="F183" s="27">
        <v>193</v>
      </c>
      <c r="G183" s="1">
        <v>17.8</v>
      </c>
      <c r="H183" s="1">
        <v>6.1440000000000001</v>
      </c>
      <c r="I183" s="1">
        <v>9.4499999999999993</v>
      </c>
      <c r="J183" s="25">
        <v>36.200000000000003</v>
      </c>
      <c r="AB183">
        <v>155</v>
      </c>
      <c r="AC183">
        <v>14.175282241274207</v>
      </c>
      <c r="AD183">
        <v>1.2247177587257934</v>
      </c>
      <c r="AE183">
        <f t="shared" si="2"/>
        <v>1.4999335885383307</v>
      </c>
    </row>
    <row r="184" spans="1:31" x14ac:dyDescent="0.3">
      <c r="A184" s="3">
        <v>6.17</v>
      </c>
      <c r="B184" s="1">
        <v>92.2</v>
      </c>
      <c r="C184" s="1">
        <v>2.46</v>
      </c>
      <c r="D184" s="1">
        <v>0.48799999999999999</v>
      </c>
      <c r="E184" s="1">
        <v>3</v>
      </c>
      <c r="F184" s="27">
        <v>193</v>
      </c>
      <c r="G184" s="1">
        <v>17.8</v>
      </c>
      <c r="H184" s="1">
        <v>7.1550000000000002</v>
      </c>
      <c r="I184" s="1">
        <v>4.82</v>
      </c>
      <c r="J184" s="25">
        <v>37.9</v>
      </c>
      <c r="AB184">
        <v>156</v>
      </c>
      <c r="AC184">
        <v>14.374792605563385</v>
      </c>
      <c r="AD184">
        <v>-1.0747926055633847</v>
      </c>
      <c r="AE184">
        <f t="shared" si="2"/>
        <v>1.1551791449737294</v>
      </c>
    </row>
    <row r="185" spans="1:31" x14ac:dyDescent="0.3">
      <c r="A185" s="3">
        <v>3.62</v>
      </c>
      <c r="B185" s="1">
        <v>95.6</v>
      </c>
      <c r="C185" s="1">
        <v>2.46</v>
      </c>
      <c r="D185" s="1">
        <v>0.48799999999999999</v>
      </c>
      <c r="E185" s="1">
        <v>3</v>
      </c>
      <c r="F185" s="27">
        <v>193</v>
      </c>
      <c r="G185" s="1">
        <v>17.8</v>
      </c>
      <c r="H185" s="1">
        <v>6.5629999999999997</v>
      </c>
      <c r="I185" s="1">
        <v>5.68</v>
      </c>
      <c r="J185" s="25">
        <v>32.5</v>
      </c>
      <c r="AB185">
        <v>157</v>
      </c>
      <c r="AC185">
        <v>21.78517756487571</v>
      </c>
      <c r="AD185">
        <v>-6.7851775648757098</v>
      </c>
      <c r="AE185">
        <f t="shared" si="2"/>
        <v>46.03863458689267</v>
      </c>
    </row>
    <row r="186" spans="1:31" x14ac:dyDescent="0.3">
      <c r="A186" s="3">
        <v>5.47</v>
      </c>
      <c r="B186" s="1">
        <v>89.8</v>
      </c>
      <c r="C186" s="1">
        <v>2.46</v>
      </c>
      <c r="D186" s="1">
        <v>0.48799999999999999</v>
      </c>
      <c r="E186" s="1">
        <v>3</v>
      </c>
      <c r="F186" s="27">
        <v>193</v>
      </c>
      <c r="G186" s="1">
        <v>17.8</v>
      </c>
      <c r="H186" s="1">
        <v>5.6040000000000001</v>
      </c>
      <c r="I186" s="1">
        <v>13.98</v>
      </c>
      <c r="J186" s="25">
        <v>26.4</v>
      </c>
      <c r="AB186">
        <v>158</v>
      </c>
      <c r="AC186">
        <v>20.141592182874387</v>
      </c>
      <c r="AD186">
        <v>-8.4415921828743876</v>
      </c>
      <c r="AE186">
        <f t="shared" si="2"/>
        <v>71.26047858196597</v>
      </c>
    </row>
    <row r="187" spans="1:31" x14ac:dyDescent="0.3">
      <c r="A187" s="3">
        <v>6.89</v>
      </c>
      <c r="B187" s="1">
        <v>68.8</v>
      </c>
      <c r="C187" s="1">
        <v>2.46</v>
      </c>
      <c r="D187" s="1">
        <v>0.48799999999999999</v>
      </c>
      <c r="E187" s="1">
        <v>3</v>
      </c>
      <c r="F187" s="27">
        <v>193</v>
      </c>
      <c r="G187" s="1">
        <v>17.8</v>
      </c>
      <c r="H187" s="1">
        <v>6.1529999999999996</v>
      </c>
      <c r="I187" s="1">
        <v>13.15</v>
      </c>
      <c r="J187" s="25">
        <v>29.6</v>
      </c>
      <c r="AB187">
        <v>159</v>
      </c>
      <c r="AC187">
        <v>26.535424333665663</v>
      </c>
      <c r="AD187">
        <v>-4.3354243336656637</v>
      </c>
      <c r="AE187">
        <f t="shared" si="2"/>
        <v>18.795904152940363</v>
      </c>
    </row>
    <row r="188" spans="1:31" x14ac:dyDescent="0.3">
      <c r="A188" s="3">
        <v>7.23</v>
      </c>
      <c r="B188" s="1">
        <v>53.6</v>
      </c>
      <c r="C188" s="1">
        <v>2.46</v>
      </c>
      <c r="D188" s="1">
        <v>0.48799999999999999</v>
      </c>
      <c r="E188" s="1">
        <v>3</v>
      </c>
      <c r="F188" s="27">
        <v>193</v>
      </c>
      <c r="G188" s="1">
        <v>17.8</v>
      </c>
      <c r="H188" s="1">
        <v>7.8310000000000004</v>
      </c>
      <c r="I188" s="1">
        <v>4.45</v>
      </c>
      <c r="J188" s="25">
        <v>50</v>
      </c>
      <c r="AB188">
        <v>160</v>
      </c>
      <c r="AC188">
        <v>23.780281207767491</v>
      </c>
      <c r="AD188">
        <v>-2.3802812077674922</v>
      </c>
      <c r="AE188">
        <f t="shared" si="2"/>
        <v>5.6657386280510718</v>
      </c>
    </row>
    <row r="189" spans="1:31" x14ac:dyDescent="0.3">
      <c r="A189" s="3">
        <v>0.76</v>
      </c>
      <c r="B189" s="1">
        <v>41.1</v>
      </c>
      <c r="C189" s="1">
        <v>3.44</v>
      </c>
      <c r="D189" s="1">
        <v>0.437</v>
      </c>
      <c r="E189" s="1">
        <v>5</v>
      </c>
      <c r="F189" s="27">
        <v>398</v>
      </c>
      <c r="G189" s="1">
        <v>15.2</v>
      </c>
      <c r="H189" s="1">
        <v>6.782</v>
      </c>
      <c r="I189" s="1">
        <v>6.68</v>
      </c>
      <c r="J189" s="25">
        <v>32</v>
      </c>
      <c r="AB189">
        <v>161</v>
      </c>
      <c r="AC189">
        <v>30.221615826246666</v>
      </c>
      <c r="AD189">
        <v>4.6783841737533329</v>
      </c>
      <c r="AE189">
        <f t="shared" si="2"/>
        <v>21.887278477225657</v>
      </c>
    </row>
    <row r="190" spans="1:31" x14ac:dyDescent="0.3">
      <c r="A190" s="3">
        <v>3.82</v>
      </c>
      <c r="B190" s="1">
        <v>29.1</v>
      </c>
      <c r="C190" s="1">
        <v>3.44</v>
      </c>
      <c r="D190" s="1">
        <v>0.437</v>
      </c>
      <c r="E190" s="1">
        <v>5</v>
      </c>
      <c r="F190" s="27">
        <v>398</v>
      </c>
      <c r="G190" s="1">
        <v>15.2</v>
      </c>
      <c r="H190" s="1">
        <v>6.556</v>
      </c>
      <c r="I190" s="1">
        <v>4.5599999999999996</v>
      </c>
      <c r="J190" s="25">
        <v>29.8</v>
      </c>
      <c r="AB190">
        <v>162</v>
      </c>
      <c r="AC190">
        <v>23.865785649605709</v>
      </c>
      <c r="AD190">
        <v>7.1342143503942914</v>
      </c>
      <c r="AE190">
        <f t="shared" si="2"/>
        <v>50.897014397371841</v>
      </c>
    </row>
    <row r="191" spans="1:31" x14ac:dyDescent="0.3">
      <c r="A191" s="3">
        <v>8.73</v>
      </c>
      <c r="B191" s="1">
        <v>38.9</v>
      </c>
      <c r="C191" s="1">
        <v>3.44</v>
      </c>
      <c r="D191" s="1">
        <v>0.437</v>
      </c>
      <c r="E191" s="1">
        <v>5</v>
      </c>
      <c r="F191" s="27">
        <v>398</v>
      </c>
      <c r="G191" s="1">
        <v>15.2</v>
      </c>
      <c r="H191" s="1">
        <v>7.1849999999999996</v>
      </c>
      <c r="I191" s="1">
        <v>5.39</v>
      </c>
      <c r="J191" s="25">
        <v>34.9</v>
      </c>
      <c r="AB191">
        <v>163</v>
      </c>
      <c r="AC191">
        <v>21.994188422702468</v>
      </c>
      <c r="AD191">
        <v>-0.59418842270246941</v>
      </c>
      <c r="AE191">
        <f t="shared" si="2"/>
        <v>0.35305988167364849</v>
      </c>
    </row>
    <row r="192" spans="1:31" x14ac:dyDescent="0.3">
      <c r="A192" s="3">
        <v>0.62</v>
      </c>
      <c r="B192" s="1">
        <v>21.5</v>
      </c>
      <c r="C192" s="1">
        <v>3.44</v>
      </c>
      <c r="D192" s="1">
        <v>0.437</v>
      </c>
      <c r="E192" s="1">
        <v>5</v>
      </c>
      <c r="F192" s="27">
        <v>398</v>
      </c>
      <c r="G192" s="1">
        <v>15.2</v>
      </c>
      <c r="H192" s="1">
        <v>6.9509999999999996</v>
      </c>
      <c r="I192" s="1">
        <v>5.0999999999999996</v>
      </c>
      <c r="J192" s="25">
        <v>37</v>
      </c>
      <c r="AB192">
        <v>164</v>
      </c>
      <c r="AC192">
        <v>16.645410561044979</v>
      </c>
      <c r="AD192">
        <v>-1.245410561044979</v>
      </c>
      <c r="AE192">
        <f t="shared" si="2"/>
        <v>1.5510474655623694</v>
      </c>
    </row>
    <row r="193" spans="1:31" x14ac:dyDescent="0.3">
      <c r="A193" s="3">
        <v>0.9</v>
      </c>
      <c r="B193" s="1">
        <v>30.8</v>
      </c>
      <c r="C193" s="1">
        <v>3.44</v>
      </c>
      <c r="D193" s="1">
        <v>0.437</v>
      </c>
      <c r="E193" s="1">
        <v>5</v>
      </c>
      <c r="F193" s="27">
        <v>398</v>
      </c>
      <c r="G193" s="1">
        <v>15.2</v>
      </c>
      <c r="H193" s="1">
        <v>6.7389999999999999</v>
      </c>
      <c r="I193" s="1">
        <v>4.6900000000000004</v>
      </c>
      <c r="J193" s="25">
        <v>30.5</v>
      </c>
      <c r="AB193">
        <v>165</v>
      </c>
      <c r="AC193">
        <v>27.390468752047855</v>
      </c>
      <c r="AD193">
        <v>-3.9904687520478568</v>
      </c>
      <c r="AE193">
        <f t="shared" si="2"/>
        <v>15.92384086107038</v>
      </c>
    </row>
    <row r="194" spans="1:31" x14ac:dyDescent="0.3">
      <c r="A194" s="3">
        <v>2.7</v>
      </c>
      <c r="B194" s="1">
        <v>26.3</v>
      </c>
      <c r="C194" s="1">
        <v>3.44</v>
      </c>
      <c r="D194" s="1">
        <v>0.437</v>
      </c>
      <c r="E194" s="1">
        <v>5</v>
      </c>
      <c r="F194" s="27">
        <v>398</v>
      </c>
      <c r="G194" s="1">
        <v>15.2</v>
      </c>
      <c r="H194" s="1">
        <v>7.1779999999999999</v>
      </c>
      <c r="I194" s="1">
        <v>2.87</v>
      </c>
      <c r="J194" s="25">
        <v>36.4</v>
      </c>
      <c r="AB194">
        <v>166</v>
      </c>
      <c r="AC194">
        <v>19.780573428446349</v>
      </c>
      <c r="AD194">
        <v>-0.38057342844635045</v>
      </c>
      <c r="AE194">
        <f t="shared" si="2"/>
        <v>0.14483613443940943</v>
      </c>
    </row>
    <row r="195" spans="1:31" x14ac:dyDescent="0.3">
      <c r="A195" s="3">
        <v>6.51</v>
      </c>
      <c r="B195" s="1">
        <v>9.9</v>
      </c>
      <c r="C195" s="1">
        <v>2.93</v>
      </c>
      <c r="D195" s="1">
        <v>0.40100000000000002</v>
      </c>
      <c r="E195" s="1">
        <v>1</v>
      </c>
      <c r="F195" s="27">
        <v>265</v>
      </c>
      <c r="G195" s="1">
        <v>15.6</v>
      </c>
      <c r="H195" s="1">
        <v>6.8</v>
      </c>
      <c r="I195" s="1">
        <v>5.03</v>
      </c>
      <c r="J195" s="25">
        <v>31.1</v>
      </c>
      <c r="AB195">
        <v>167</v>
      </c>
      <c r="AC195">
        <v>22.06069187746553</v>
      </c>
      <c r="AD195">
        <v>-3.3606918774655306</v>
      </c>
      <c r="AE195">
        <f t="shared" si="2"/>
        <v>11.294249895262793</v>
      </c>
    </row>
    <row r="196" spans="1:31" x14ac:dyDescent="0.3">
      <c r="A196" s="3">
        <v>1.65</v>
      </c>
      <c r="B196" s="1">
        <v>18.8</v>
      </c>
      <c r="C196" s="1">
        <v>2.93</v>
      </c>
      <c r="D196" s="1">
        <v>0.40100000000000002</v>
      </c>
      <c r="E196" s="1">
        <v>1</v>
      </c>
      <c r="F196" s="27">
        <v>265</v>
      </c>
      <c r="G196" s="1">
        <v>15.6</v>
      </c>
      <c r="H196" s="1">
        <v>6.6040000000000001</v>
      </c>
      <c r="I196" s="1">
        <v>4.38</v>
      </c>
      <c r="J196" s="25">
        <v>29.1</v>
      </c>
      <c r="AB196">
        <v>168</v>
      </c>
      <c r="AC196">
        <v>27.418970232660595</v>
      </c>
      <c r="AD196">
        <v>-4.5189702326605961</v>
      </c>
      <c r="AE196">
        <f t="shared" si="2"/>
        <v>20.421091963672563</v>
      </c>
    </row>
    <row r="197" spans="1:31" x14ac:dyDescent="0.3">
      <c r="A197" s="3">
        <v>9.89</v>
      </c>
      <c r="B197" s="1">
        <v>32</v>
      </c>
      <c r="C197" s="1">
        <v>0.46</v>
      </c>
      <c r="D197" s="1">
        <v>0.42199999999999999</v>
      </c>
      <c r="E197" s="1">
        <v>4</v>
      </c>
      <c r="F197" s="27">
        <v>255</v>
      </c>
      <c r="G197" s="1">
        <v>14.4</v>
      </c>
      <c r="H197" s="1">
        <v>7.875</v>
      </c>
      <c r="I197" s="1">
        <v>2.97</v>
      </c>
      <c r="J197" s="25">
        <v>50</v>
      </c>
      <c r="AB197">
        <v>169</v>
      </c>
      <c r="AC197">
        <v>16.7784174705711</v>
      </c>
      <c r="AD197">
        <v>-1.8784174705710992</v>
      </c>
      <c r="AE197">
        <f t="shared" si="2"/>
        <v>3.5284521937467264</v>
      </c>
    </row>
    <row r="198" spans="1:31" x14ac:dyDescent="0.3">
      <c r="A198" s="3">
        <v>6.03</v>
      </c>
      <c r="B198" s="1">
        <v>34.1</v>
      </c>
      <c r="C198" s="1">
        <v>1.52</v>
      </c>
      <c r="D198" s="1">
        <v>0.40400000000000003</v>
      </c>
      <c r="E198" s="1">
        <v>2</v>
      </c>
      <c r="F198" s="27">
        <v>329</v>
      </c>
      <c r="G198" s="1">
        <v>12.6</v>
      </c>
      <c r="H198" s="1">
        <v>7.2869999999999999</v>
      </c>
      <c r="I198" s="1">
        <v>4.08</v>
      </c>
      <c r="J198" s="25">
        <v>33.299999999999997</v>
      </c>
      <c r="AB198">
        <v>170</v>
      </c>
      <c r="AC198">
        <v>21.262650420308816</v>
      </c>
      <c r="AD198">
        <v>-1.762650420308816</v>
      </c>
      <c r="AE198">
        <f t="shared" si="2"/>
        <v>3.1069365042148456</v>
      </c>
    </row>
    <row r="199" spans="1:31" x14ac:dyDescent="0.3">
      <c r="A199" s="3">
        <v>6.31</v>
      </c>
      <c r="B199" s="1">
        <v>36.6</v>
      </c>
      <c r="C199" s="1">
        <v>1.52</v>
      </c>
      <c r="D199" s="1">
        <v>0.40400000000000003</v>
      </c>
      <c r="E199" s="1">
        <v>2</v>
      </c>
      <c r="F199" s="27">
        <v>329</v>
      </c>
      <c r="G199" s="1">
        <v>12.6</v>
      </c>
      <c r="H199" s="1">
        <v>7.1070000000000002</v>
      </c>
      <c r="I199" s="1">
        <v>8.61</v>
      </c>
      <c r="J199" s="25">
        <v>30.3</v>
      </c>
      <c r="AB199">
        <v>171</v>
      </c>
      <c r="AC199">
        <v>17.424451031126534</v>
      </c>
      <c r="AD199">
        <v>-2.8244510311265341</v>
      </c>
      <c r="AE199">
        <f t="shared" si="2"/>
        <v>7.9775236272317418</v>
      </c>
    </row>
    <row r="200" spans="1:31" x14ac:dyDescent="0.3">
      <c r="A200" s="3">
        <v>9.7799999999999994</v>
      </c>
      <c r="B200" s="1">
        <v>38.299999999999997</v>
      </c>
      <c r="C200" s="1">
        <v>1.52</v>
      </c>
      <c r="D200" s="1">
        <v>0.40400000000000003</v>
      </c>
      <c r="E200" s="1">
        <v>2</v>
      </c>
      <c r="F200" s="27">
        <v>329</v>
      </c>
      <c r="G200" s="1">
        <v>12.6</v>
      </c>
      <c r="H200" s="1">
        <v>7.274</v>
      </c>
      <c r="I200" s="1">
        <v>6.62</v>
      </c>
      <c r="J200" s="25">
        <v>34.6</v>
      </c>
      <c r="AB200">
        <v>172</v>
      </c>
      <c r="AC200">
        <v>21.642670161812013</v>
      </c>
      <c r="AD200">
        <v>2.8573298381879866</v>
      </c>
      <c r="AE200">
        <f t="shared" si="2"/>
        <v>8.1643338041993854</v>
      </c>
    </row>
    <row r="201" spans="1:31" x14ac:dyDescent="0.3">
      <c r="A201" s="3">
        <v>3.19</v>
      </c>
      <c r="B201" s="1">
        <v>15.3</v>
      </c>
      <c r="C201" s="1">
        <v>1.47</v>
      </c>
      <c r="D201" s="1">
        <v>0.40300000000000002</v>
      </c>
      <c r="E201" s="1">
        <v>3</v>
      </c>
      <c r="F201" s="27">
        <v>402</v>
      </c>
      <c r="G201" s="1">
        <v>17</v>
      </c>
      <c r="H201" s="1">
        <v>6.9749999999999996</v>
      </c>
      <c r="I201" s="1">
        <v>4.5599999999999996</v>
      </c>
      <c r="J201" s="25">
        <v>34.9</v>
      </c>
      <c r="AB201">
        <v>173</v>
      </c>
      <c r="AC201">
        <v>20.502610937302425</v>
      </c>
      <c r="AD201">
        <v>10.197389062697575</v>
      </c>
      <c r="AE201">
        <f t="shared" si="2"/>
        <v>103.98674369602412</v>
      </c>
    </row>
    <row r="202" spans="1:31" x14ac:dyDescent="0.3">
      <c r="A202" s="3">
        <v>0.41</v>
      </c>
      <c r="B202" s="1">
        <v>13.9</v>
      </c>
      <c r="C202" s="1">
        <v>1.47</v>
      </c>
      <c r="D202" s="1">
        <v>0.40300000000000002</v>
      </c>
      <c r="E202" s="1">
        <v>3</v>
      </c>
      <c r="F202" s="27">
        <v>402</v>
      </c>
      <c r="G202" s="1">
        <v>17</v>
      </c>
      <c r="H202" s="1">
        <v>7.1349999999999998</v>
      </c>
      <c r="I202" s="1">
        <v>4.45</v>
      </c>
      <c r="J202" s="25">
        <v>32.9</v>
      </c>
      <c r="AB202">
        <v>174</v>
      </c>
      <c r="AC202">
        <v>29.490077823853014</v>
      </c>
      <c r="AD202">
        <v>-9.0077823853015104E-2</v>
      </c>
      <c r="AE202">
        <f t="shared" si="2"/>
        <v>8.114014350094817E-3</v>
      </c>
    </row>
    <row r="203" spans="1:31" x14ac:dyDescent="0.3">
      <c r="A203" s="3">
        <v>1.92</v>
      </c>
      <c r="B203" s="1">
        <v>38.4</v>
      </c>
      <c r="C203" s="1">
        <v>2.0299999999999998</v>
      </c>
      <c r="D203" s="1">
        <v>0.41499999999999998</v>
      </c>
      <c r="E203" s="1">
        <v>2</v>
      </c>
      <c r="F203" s="27">
        <v>348</v>
      </c>
      <c r="G203" s="1">
        <v>14.7</v>
      </c>
      <c r="H203" s="1">
        <v>6.1619999999999999</v>
      </c>
      <c r="I203" s="1">
        <v>7.43</v>
      </c>
      <c r="J203" s="25">
        <v>24.1</v>
      </c>
      <c r="AB203">
        <v>175</v>
      </c>
      <c r="AC203">
        <v>23.115246660136897</v>
      </c>
      <c r="AD203">
        <v>-1.9152466601368978</v>
      </c>
      <c r="AE203">
        <f t="shared" si="2"/>
        <v>3.6681697691655417</v>
      </c>
    </row>
    <row r="204" spans="1:31" x14ac:dyDescent="0.3">
      <c r="A204" s="3">
        <v>9.3000000000000007</v>
      </c>
      <c r="B204" s="1">
        <v>15.7</v>
      </c>
      <c r="C204" s="1">
        <v>2.0299999999999998</v>
      </c>
      <c r="D204" s="1">
        <v>0.41499999999999998</v>
      </c>
      <c r="E204" s="1">
        <v>2</v>
      </c>
      <c r="F204" s="27">
        <v>348</v>
      </c>
      <c r="G204" s="1">
        <v>14.7</v>
      </c>
      <c r="H204" s="1">
        <v>7.61</v>
      </c>
      <c r="I204" s="1">
        <v>3.11</v>
      </c>
      <c r="J204" s="25">
        <v>42.3</v>
      </c>
      <c r="AB204">
        <v>176</v>
      </c>
      <c r="AC204">
        <v>5.4538291737758549</v>
      </c>
      <c r="AD204">
        <v>3.3461708262241459</v>
      </c>
      <c r="AE204">
        <f t="shared" si="2"/>
        <v>11.196859198273582</v>
      </c>
    </row>
    <row r="205" spans="1:31" x14ac:dyDescent="0.3">
      <c r="A205" s="3">
        <v>2.7</v>
      </c>
      <c r="B205" s="1">
        <v>33.200000000000003</v>
      </c>
      <c r="C205" s="1">
        <v>2.68</v>
      </c>
      <c r="D205" s="1">
        <v>0.41610000000000003</v>
      </c>
      <c r="E205" s="1">
        <v>4</v>
      </c>
      <c r="F205" s="27">
        <v>224</v>
      </c>
      <c r="G205" s="1">
        <v>14.7</v>
      </c>
      <c r="H205" s="1">
        <v>7.8529999999999998</v>
      </c>
      <c r="I205" s="1">
        <v>3.81</v>
      </c>
      <c r="J205" s="25">
        <v>48.5</v>
      </c>
      <c r="AB205">
        <v>177</v>
      </c>
      <c r="AC205">
        <v>22.279203228829864</v>
      </c>
      <c r="AD205">
        <v>-1.079203228829865</v>
      </c>
      <c r="AE205">
        <f t="shared" si="2"/>
        <v>1.1646796091168059</v>
      </c>
    </row>
    <row r="206" spans="1:31" x14ac:dyDescent="0.3">
      <c r="A206" s="3">
        <v>9.07</v>
      </c>
      <c r="B206" s="1">
        <v>31.9</v>
      </c>
      <c r="C206" s="1">
        <v>2.68</v>
      </c>
      <c r="D206" s="1">
        <v>0.41610000000000003</v>
      </c>
      <c r="E206" s="1">
        <v>4</v>
      </c>
      <c r="F206" s="27">
        <v>224</v>
      </c>
      <c r="G206" s="1">
        <v>14.7</v>
      </c>
      <c r="H206" s="1">
        <v>8.0340000000000007</v>
      </c>
      <c r="I206" s="1">
        <v>2.88</v>
      </c>
      <c r="J206" s="25">
        <v>50</v>
      </c>
      <c r="AB206">
        <v>178</v>
      </c>
      <c r="AC206">
        <v>24.777833029213383</v>
      </c>
      <c r="AD206">
        <v>-4.5778330292133838</v>
      </c>
      <c r="AE206">
        <f t="shared" si="2"/>
        <v>20.956555243356984</v>
      </c>
    </row>
    <row r="207" spans="1:31" x14ac:dyDescent="0.3">
      <c r="A207" s="3">
        <v>8.52</v>
      </c>
      <c r="B207" s="1">
        <v>22.3</v>
      </c>
      <c r="C207" s="1">
        <v>10.59</v>
      </c>
      <c r="D207" s="1">
        <v>0.48899999999999999</v>
      </c>
      <c r="E207" s="1">
        <v>4</v>
      </c>
      <c r="F207" s="27">
        <v>277</v>
      </c>
      <c r="G207" s="1">
        <v>18.600000000000001</v>
      </c>
      <c r="H207" s="1">
        <v>5.891</v>
      </c>
      <c r="I207" s="1">
        <v>10.87</v>
      </c>
      <c r="J207" s="25">
        <v>22.6</v>
      </c>
      <c r="AB207">
        <v>179</v>
      </c>
      <c r="AC207">
        <v>23.039242711836259</v>
      </c>
      <c r="AD207">
        <v>-7.7392427118362583</v>
      </c>
      <c r="AE207">
        <f t="shared" si="2"/>
        <v>59.895877752710639</v>
      </c>
    </row>
    <row r="208" spans="1:31" x14ac:dyDescent="0.3">
      <c r="A208" s="3">
        <v>0.04</v>
      </c>
      <c r="B208" s="1">
        <v>52.5</v>
      </c>
      <c r="C208" s="1">
        <v>10.59</v>
      </c>
      <c r="D208" s="1">
        <v>0.48899999999999999</v>
      </c>
      <c r="E208" s="1">
        <v>4</v>
      </c>
      <c r="F208" s="27">
        <v>277</v>
      </c>
      <c r="G208" s="1">
        <v>18.600000000000001</v>
      </c>
      <c r="H208" s="1">
        <v>6.3259999999999996</v>
      </c>
      <c r="I208" s="1">
        <v>10.97</v>
      </c>
      <c r="J208" s="25">
        <v>24.4</v>
      </c>
      <c r="AB208">
        <v>180</v>
      </c>
      <c r="AC208">
        <v>25.55687349929493</v>
      </c>
      <c r="AD208">
        <v>-0.55687349929493024</v>
      </c>
      <c r="AE208">
        <f t="shared" si="2"/>
        <v>0.31010809421698066</v>
      </c>
    </row>
    <row r="209" spans="1:31" x14ac:dyDescent="0.3">
      <c r="A209" s="3">
        <v>4.63</v>
      </c>
      <c r="B209" s="1">
        <v>72.7</v>
      </c>
      <c r="C209" s="1">
        <v>10.59</v>
      </c>
      <c r="D209" s="1">
        <v>0.48899999999999999</v>
      </c>
      <c r="E209" s="1">
        <v>4</v>
      </c>
      <c r="F209" s="27">
        <v>277</v>
      </c>
      <c r="G209" s="1">
        <v>18.600000000000001</v>
      </c>
      <c r="H209" s="1">
        <v>5.7830000000000004</v>
      </c>
      <c r="I209" s="1">
        <v>18.059999999999999</v>
      </c>
      <c r="J209" s="25">
        <v>22.5</v>
      </c>
      <c r="AB209">
        <v>181</v>
      </c>
      <c r="AC209">
        <v>27.114954439458039</v>
      </c>
      <c r="AD209">
        <v>-7.7149544394580403</v>
      </c>
      <c r="AE209">
        <f t="shared" si="2"/>
        <v>59.520522002913324</v>
      </c>
    </row>
    <row r="210" spans="1:31" x14ac:dyDescent="0.3">
      <c r="A210" s="3">
        <v>9.11</v>
      </c>
      <c r="B210" s="1">
        <v>59.1</v>
      </c>
      <c r="C210" s="1">
        <v>10.59</v>
      </c>
      <c r="D210" s="1">
        <v>0.48899999999999999</v>
      </c>
      <c r="E210" s="1">
        <v>4</v>
      </c>
      <c r="F210" s="27">
        <v>277</v>
      </c>
      <c r="G210" s="1">
        <v>18.600000000000001</v>
      </c>
      <c r="H210" s="1">
        <v>6.0640000000000001</v>
      </c>
      <c r="I210" s="1">
        <v>14.66</v>
      </c>
      <c r="J210" s="25">
        <v>24.4</v>
      </c>
      <c r="AB210">
        <v>182</v>
      </c>
      <c r="AC210">
        <v>6.4798824758344828</v>
      </c>
      <c r="AD210">
        <v>17.220117524165516</v>
      </c>
      <c r="AE210">
        <f t="shared" si="2"/>
        <v>296.53244754607232</v>
      </c>
    </row>
    <row r="211" spans="1:31" x14ac:dyDescent="0.3">
      <c r="A211" s="3">
        <v>9.02</v>
      </c>
      <c r="B211" s="1">
        <v>100</v>
      </c>
      <c r="C211" s="1">
        <v>10.59</v>
      </c>
      <c r="D211" s="1">
        <v>0.48899999999999999</v>
      </c>
      <c r="E211" s="1">
        <v>4</v>
      </c>
      <c r="F211" s="27">
        <v>277</v>
      </c>
      <c r="G211" s="1">
        <v>18.600000000000001</v>
      </c>
      <c r="H211" s="1">
        <v>5.3440000000000003</v>
      </c>
      <c r="I211" s="1">
        <v>23.09</v>
      </c>
      <c r="J211" s="25">
        <v>20</v>
      </c>
      <c r="AB211">
        <v>183</v>
      </c>
      <c r="AC211">
        <v>24.948841912889819</v>
      </c>
      <c r="AD211">
        <v>-1.7488419128898194</v>
      </c>
      <c r="AE211">
        <f t="shared" si="2"/>
        <v>3.0584480362801227</v>
      </c>
    </row>
    <row r="212" spans="1:31" x14ac:dyDescent="0.3">
      <c r="A212" s="3">
        <v>9.58</v>
      </c>
      <c r="B212" s="1">
        <v>92.1</v>
      </c>
      <c r="C212" s="1">
        <v>10.59</v>
      </c>
      <c r="D212" s="1">
        <v>0.48899999999999999</v>
      </c>
      <c r="E212" s="1">
        <v>4</v>
      </c>
      <c r="F212" s="27">
        <v>277</v>
      </c>
      <c r="G212" s="1">
        <v>18.600000000000001</v>
      </c>
      <c r="H212" s="1">
        <v>5.96</v>
      </c>
      <c r="I212" s="1">
        <v>17.27</v>
      </c>
      <c r="J212" s="25">
        <v>21.7</v>
      </c>
      <c r="AB212">
        <v>184</v>
      </c>
      <c r="AC212">
        <v>28.407021560568904</v>
      </c>
      <c r="AD212">
        <v>4.992978439431095</v>
      </c>
      <c r="AE212">
        <f t="shared" si="2"/>
        <v>24.929833696623774</v>
      </c>
    </row>
    <row r="213" spans="1:31" x14ac:dyDescent="0.3">
      <c r="A213" s="3">
        <v>0.23</v>
      </c>
      <c r="B213" s="1">
        <v>88.6</v>
      </c>
      <c r="C213" s="1">
        <v>10.59</v>
      </c>
      <c r="D213" s="1">
        <v>0.48899999999999999</v>
      </c>
      <c r="E213" s="1">
        <v>4</v>
      </c>
      <c r="F213" s="27">
        <v>277</v>
      </c>
      <c r="G213" s="1">
        <v>18.600000000000001</v>
      </c>
      <c r="H213" s="1">
        <v>5.4039999999999999</v>
      </c>
      <c r="I213" s="1">
        <v>23.98</v>
      </c>
      <c r="J213" s="25">
        <v>19.3</v>
      </c>
      <c r="AB213">
        <v>185</v>
      </c>
      <c r="AC213">
        <v>28.141007741516667</v>
      </c>
      <c r="AD213">
        <v>-7.4410077415166676</v>
      </c>
      <c r="AE213">
        <f t="shared" si="2"/>
        <v>55.368596209310979</v>
      </c>
    </row>
    <row r="214" spans="1:31" x14ac:dyDescent="0.3">
      <c r="A214" s="3">
        <v>9.31</v>
      </c>
      <c r="B214" s="1">
        <v>53.8</v>
      </c>
      <c r="C214" s="1">
        <v>10.59</v>
      </c>
      <c r="D214" s="1">
        <v>0.48899999999999999</v>
      </c>
      <c r="E214" s="1">
        <v>4</v>
      </c>
      <c r="F214" s="27">
        <v>277</v>
      </c>
      <c r="G214" s="1">
        <v>18.600000000000001</v>
      </c>
      <c r="H214" s="1">
        <v>5.8070000000000004</v>
      </c>
      <c r="I214" s="1">
        <v>16.03</v>
      </c>
      <c r="J214" s="25">
        <v>22.4</v>
      </c>
      <c r="AB214">
        <v>186</v>
      </c>
      <c r="AC214">
        <v>30.801145932039041</v>
      </c>
      <c r="AD214">
        <v>0.79885406796095992</v>
      </c>
      <c r="AE214">
        <f t="shared" si="2"/>
        <v>0.63816782189777399</v>
      </c>
    </row>
    <row r="215" spans="1:31" x14ac:dyDescent="0.3">
      <c r="A215" s="3">
        <v>4.21</v>
      </c>
      <c r="B215" s="1">
        <v>32.299999999999997</v>
      </c>
      <c r="C215" s="1">
        <v>10.59</v>
      </c>
      <c r="D215" s="1">
        <v>0.48899999999999999</v>
      </c>
      <c r="E215" s="1">
        <v>4</v>
      </c>
      <c r="F215" s="27">
        <v>277</v>
      </c>
      <c r="G215" s="1">
        <v>18.600000000000001</v>
      </c>
      <c r="H215" s="1">
        <v>6.375</v>
      </c>
      <c r="I215" s="1">
        <v>9.3800000000000008</v>
      </c>
      <c r="J215" s="25">
        <v>28.1</v>
      </c>
      <c r="AB215">
        <v>187</v>
      </c>
      <c r="AC215">
        <v>29.157560550037715</v>
      </c>
      <c r="AD215">
        <v>3.3424394499622849</v>
      </c>
      <c r="AE215">
        <f t="shared" si="2"/>
        <v>11.171901476664182</v>
      </c>
    </row>
    <row r="216" spans="1:31" x14ac:dyDescent="0.3">
      <c r="A216" s="3">
        <v>3.55</v>
      </c>
      <c r="B216" s="1">
        <v>9.8000000000000007</v>
      </c>
      <c r="C216" s="1">
        <v>10.59</v>
      </c>
      <c r="D216" s="1">
        <v>0.48899999999999999</v>
      </c>
      <c r="E216" s="1">
        <v>4</v>
      </c>
      <c r="F216" s="27">
        <v>277</v>
      </c>
      <c r="G216" s="1">
        <v>18.600000000000001</v>
      </c>
      <c r="H216" s="1">
        <v>5.4119999999999999</v>
      </c>
      <c r="I216" s="1">
        <v>29.55</v>
      </c>
      <c r="J216" s="25">
        <v>23.7</v>
      </c>
      <c r="AB216">
        <v>188</v>
      </c>
      <c r="AC216">
        <v>28.597031431320502</v>
      </c>
      <c r="AD216">
        <v>2.9685686794991284E-3</v>
      </c>
      <c r="AE216">
        <f t="shared" si="2"/>
        <v>8.8124000049031981E-6</v>
      </c>
    </row>
    <row r="217" spans="1:31" x14ac:dyDescent="0.3">
      <c r="A217" s="3">
        <v>3.54</v>
      </c>
      <c r="B217" s="1">
        <v>42.4</v>
      </c>
      <c r="C217" s="1">
        <v>10.59</v>
      </c>
      <c r="D217" s="1">
        <v>0.48899999999999999</v>
      </c>
      <c r="E217" s="1">
        <v>4</v>
      </c>
      <c r="F217" s="27">
        <v>277</v>
      </c>
      <c r="G217" s="1">
        <v>18.600000000000001</v>
      </c>
      <c r="H217" s="1">
        <v>6.1820000000000004</v>
      </c>
      <c r="I217" s="1">
        <v>9.4700000000000006</v>
      </c>
      <c r="J217" s="25">
        <v>25</v>
      </c>
      <c r="AB217">
        <v>189</v>
      </c>
      <c r="AC217">
        <v>16.825919938258998</v>
      </c>
      <c r="AD217">
        <v>2.6740800617410017</v>
      </c>
      <c r="AE217">
        <f t="shared" si="2"/>
        <v>7.1507041766007591</v>
      </c>
    </row>
    <row r="218" spans="1:31" x14ac:dyDescent="0.3">
      <c r="A218" s="3">
        <v>9.01</v>
      </c>
      <c r="B218" s="1">
        <v>56</v>
      </c>
      <c r="C218" s="1">
        <v>13.89</v>
      </c>
      <c r="D218" s="1">
        <v>0.55000000000000004</v>
      </c>
      <c r="E218" s="1">
        <v>5</v>
      </c>
      <c r="F218" s="27">
        <v>276</v>
      </c>
      <c r="G218" s="1">
        <v>16.399999999999999</v>
      </c>
      <c r="H218" s="1">
        <v>5.8879999999999999</v>
      </c>
      <c r="I218" s="1">
        <v>13.51</v>
      </c>
      <c r="J218" s="25">
        <v>23.3</v>
      </c>
      <c r="AB218">
        <v>190</v>
      </c>
      <c r="AC218">
        <v>28.939049198673381</v>
      </c>
      <c r="AD218">
        <v>19.860950801326616</v>
      </c>
      <c r="AE218">
        <f t="shared" si="2"/>
        <v>394.45736673271637</v>
      </c>
    </row>
    <row r="219" spans="1:31" x14ac:dyDescent="0.3">
      <c r="A219" s="3">
        <v>7.67</v>
      </c>
      <c r="B219" s="1">
        <v>85.1</v>
      </c>
      <c r="C219" s="1">
        <v>13.89</v>
      </c>
      <c r="D219" s="1">
        <v>0.55000000000000004</v>
      </c>
      <c r="E219" s="1">
        <v>5</v>
      </c>
      <c r="F219" s="27">
        <v>276</v>
      </c>
      <c r="G219" s="1">
        <v>16.399999999999999</v>
      </c>
      <c r="H219" s="1">
        <v>6.6420000000000003</v>
      </c>
      <c r="I219" s="1">
        <v>9.69</v>
      </c>
      <c r="J219" s="25">
        <v>28.7</v>
      </c>
      <c r="AB219">
        <v>191</v>
      </c>
      <c r="AC219">
        <v>25.965394721410867</v>
      </c>
      <c r="AD219">
        <v>-2.3653947214108655</v>
      </c>
      <c r="AE219">
        <f t="shared" si="2"/>
        <v>5.5950921880783859</v>
      </c>
    </row>
    <row r="220" spans="1:31" x14ac:dyDescent="0.3">
      <c r="A220" s="3">
        <v>0.13</v>
      </c>
      <c r="B220" s="1">
        <v>93.8</v>
      </c>
      <c r="C220" s="1">
        <v>13.89</v>
      </c>
      <c r="D220" s="1">
        <v>0.55000000000000004</v>
      </c>
      <c r="E220" s="1">
        <v>5</v>
      </c>
      <c r="F220" s="27">
        <v>276</v>
      </c>
      <c r="G220" s="1">
        <v>16.399999999999999</v>
      </c>
      <c r="H220" s="1">
        <v>5.9509999999999996</v>
      </c>
      <c r="I220" s="1">
        <v>17.920000000000002</v>
      </c>
      <c r="J220" s="25">
        <v>21.5</v>
      </c>
      <c r="AB220">
        <v>192</v>
      </c>
      <c r="AC220">
        <v>22.678223957408221</v>
      </c>
      <c r="AD220">
        <v>-5.0782239574082197</v>
      </c>
      <c r="AE220">
        <f t="shared" si="2"/>
        <v>25.788358561594801</v>
      </c>
    </row>
    <row r="221" spans="1:31" x14ac:dyDescent="0.3">
      <c r="A221" s="3">
        <v>4.49</v>
      </c>
      <c r="B221" s="1">
        <v>92.4</v>
      </c>
      <c r="C221" s="1">
        <v>13.89</v>
      </c>
      <c r="D221" s="1">
        <v>0.55000000000000004</v>
      </c>
      <c r="E221" s="1">
        <v>5</v>
      </c>
      <c r="F221" s="27">
        <v>276</v>
      </c>
      <c r="G221" s="1">
        <v>16.399999999999999</v>
      </c>
      <c r="H221" s="1">
        <v>6.3730000000000002</v>
      </c>
      <c r="I221" s="1">
        <v>10.5</v>
      </c>
      <c r="J221" s="25">
        <v>23</v>
      </c>
      <c r="AB221">
        <v>193</v>
      </c>
      <c r="AC221">
        <v>24.654326613224839</v>
      </c>
      <c r="AD221">
        <v>-2.8543266132248384</v>
      </c>
      <c r="AE221">
        <f t="shared" si="2"/>
        <v>8.1471804149635769</v>
      </c>
    </row>
    <row r="222" spans="1:31" x14ac:dyDescent="0.3">
      <c r="A222" s="3">
        <v>0.81</v>
      </c>
      <c r="B222" s="1">
        <v>88.5</v>
      </c>
      <c r="C222" s="1">
        <v>6.2</v>
      </c>
      <c r="D222" s="1">
        <v>0.50700000000000001</v>
      </c>
      <c r="E222" s="1">
        <v>8</v>
      </c>
      <c r="F222" s="27">
        <v>307</v>
      </c>
      <c r="G222" s="1">
        <v>17.399999999999999</v>
      </c>
      <c r="H222" s="1">
        <v>6.9509999999999996</v>
      </c>
      <c r="I222" s="1">
        <v>9.7100000000000009</v>
      </c>
      <c r="J222" s="25">
        <v>26.7</v>
      </c>
      <c r="AB222">
        <v>194</v>
      </c>
      <c r="AC222">
        <v>16.208387858316307</v>
      </c>
      <c r="AD222">
        <v>-3.208387858316307</v>
      </c>
      <c r="AE222">
        <f t="shared" ref="AE222:AE285" si="3">AD222^2</f>
        <v>10.2937526493915</v>
      </c>
    </row>
    <row r="223" spans="1:31" x14ac:dyDescent="0.3">
      <c r="A223" s="3">
        <v>4.91</v>
      </c>
      <c r="B223" s="1">
        <v>91.3</v>
      </c>
      <c r="C223" s="1">
        <v>6.2</v>
      </c>
      <c r="D223" s="1">
        <v>0.50700000000000001</v>
      </c>
      <c r="E223" s="1">
        <v>8</v>
      </c>
      <c r="F223" s="27">
        <v>307</v>
      </c>
      <c r="G223" s="1">
        <v>17.399999999999999</v>
      </c>
      <c r="H223" s="1">
        <v>6.1639999999999997</v>
      </c>
      <c r="I223" s="1">
        <v>21.46</v>
      </c>
      <c r="J223" s="25">
        <v>21.7</v>
      </c>
      <c r="AB223">
        <v>195</v>
      </c>
      <c r="AC223">
        <v>19.628565531845069</v>
      </c>
      <c r="AD223">
        <v>2.0714344681549299</v>
      </c>
      <c r="AE223">
        <f t="shared" si="3"/>
        <v>4.2908407558602972</v>
      </c>
    </row>
    <row r="224" spans="1:31" x14ac:dyDescent="0.3">
      <c r="A224" s="3">
        <v>9.68</v>
      </c>
      <c r="B224" s="1">
        <v>77.7</v>
      </c>
      <c r="C224" s="1">
        <v>6.2</v>
      </c>
      <c r="D224" s="1">
        <v>0.50700000000000001</v>
      </c>
      <c r="E224" s="1">
        <v>8</v>
      </c>
      <c r="F224" s="27">
        <v>307</v>
      </c>
      <c r="G224" s="1">
        <v>17.399999999999999</v>
      </c>
      <c r="H224" s="1">
        <v>6.8789999999999996</v>
      </c>
      <c r="I224" s="1">
        <v>9.93</v>
      </c>
      <c r="J224" s="25">
        <v>27.5</v>
      </c>
      <c r="AB224">
        <v>196</v>
      </c>
      <c r="AC224">
        <v>29.138559562962556</v>
      </c>
      <c r="AD224">
        <v>-0.43855956296255627</v>
      </c>
      <c r="AE224">
        <f t="shared" si="3"/>
        <v>0.19233449026590835</v>
      </c>
    </row>
    <row r="225" spans="1:31" x14ac:dyDescent="0.3">
      <c r="A225" s="3">
        <v>5.76</v>
      </c>
      <c r="B225" s="1">
        <v>80.8</v>
      </c>
      <c r="C225" s="1">
        <v>6.2</v>
      </c>
      <c r="D225" s="1">
        <v>0.50700000000000001</v>
      </c>
      <c r="E225" s="1">
        <v>8</v>
      </c>
      <c r="F225" s="27">
        <v>307</v>
      </c>
      <c r="G225" s="1">
        <v>17.399999999999999</v>
      </c>
      <c r="H225" s="1">
        <v>6.6180000000000003</v>
      </c>
      <c r="I225" s="1">
        <v>7.6</v>
      </c>
      <c r="J225" s="25">
        <v>30.1</v>
      </c>
      <c r="AB225">
        <v>197</v>
      </c>
      <c r="AC225">
        <v>27.485473687423653</v>
      </c>
      <c r="AD225">
        <v>-2.7854736874236536</v>
      </c>
      <c r="AE225">
        <f t="shared" si="3"/>
        <v>7.7588636633295263</v>
      </c>
    </row>
    <row r="226" spans="1:31" x14ac:dyDescent="0.3">
      <c r="A226" s="3">
        <v>4.79</v>
      </c>
      <c r="B226" s="1">
        <v>78.3</v>
      </c>
      <c r="C226" s="1">
        <v>6.2</v>
      </c>
      <c r="D226" s="1">
        <v>0.504</v>
      </c>
      <c r="E226" s="1">
        <v>8</v>
      </c>
      <c r="F226" s="27">
        <v>307</v>
      </c>
      <c r="G226" s="1">
        <v>17.399999999999999</v>
      </c>
      <c r="H226" s="1">
        <v>8.266</v>
      </c>
      <c r="I226" s="1">
        <v>4.1399999999999997</v>
      </c>
      <c r="J226" s="25">
        <v>44.8</v>
      </c>
      <c r="AB226">
        <v>198</v>
      </c>
      <c r="AC226">
        <v>18.906528022989001</v>
      </c>
      <c r="AD226">
        <v>0.5934719770109993</v>
      </c>
      <c r="AE226">
        <f t="shared" si="3"/>
        <v>0.35220898749734408</v>
      </c>
    </row>
    <row r="227" spans="1:31" x14ac:dyDescent="0.3">
      <c r="A227" s="3">
        <v>0.55000000000000004</v>
      </c>
      <c r="B227" s="1">
        <v>83</v>
      </c>
      <c r="C227" s="1">
        <v>6.2</v>
      </c>
      <c r="D227" s="1">
        <v>0.504</v>
      </c>
      <c r="E227" s="1">
        <v>8</v>
      </c>
      <c r="F227" s="27">
        <v>307</v>
      </c>
      <c r="G227" s="1">
        <v>17.399999999999999</v>
      </c>
      <c r="H227" s="1">
        <v>8.7249999999999996</v>
      </c>
      <c r="I227" s="1">
        <v>4.63</v>
      </c>
      <c r="J227" s="25">
        <v>50</v>
      </c>
      <c r="AB227">
        <v>199</v>
      </c>
      <c r="AC227">
        <v>27.979499351377807</v>
      </c>
      <c r="AD227">
        <v>1.9205006486221912</v>
      </c>
      <c r="AE227">
        <f t="shared" si="3"/>
        <v>3.6883227413582569</v>
      </c>
    </row>
    <row r="228" spans="1:31" x14ac:dyDescent="0.3">
      <c r="A228" s="3">
        <v>4.0599999999999996</v>
      </c>
      <c r="B228" s="1">
        <v>86.5</v>
      </c>
      <c r="C228" s="1">
        <v>6.2</v>
      </c>
      <c r="D228" s="1">
        <v>0.504</v>
      </c>
      <c r="E228" s="1">
        <v>8</v>
      </c>
      <c r="F228" s="27">
        <v>307</v>
      </c>
      <c r="G228" s="1">
        <v>17.399999999999999</v>
      </c>
      <c r="H228" s="1">
        <v>8.0399999999999991</v>
      </c>
      <c r="I228" s="1">
        <v>3.13</v>
      </c>
      <c r="J228" s="25">
        <v>37.6</v>
      </c>
      <c r="AB228">
        <v>200</v>
      </c>
      <c r="AC228">
        <v>8.6554954959402792</v>
      </c>
      <c r="AD228">
        <v>7.0445045040597201</v>
      </c>
      <c r="AE228">
        <f t="shared" si="3"/>
        <v>49.62504370771768</v>
      </c>
    </row>
    <row r="229" spans="1:31" x14ac:dyDescent="0.3">
      <c r="A229" s="3">
        <v>4.45</v>
      </c>
      <c r="B229" s="1">
        <v>79.900000000000006</v>
      </c>
      <c r="C229" s="1">
        <v>6.2</v>
      </c>
      <c r="D229" s="1">
        <v>0.504</v>
      </c>
      <c r="E229" s="1">
        <v>8</v>
      </c>
      <c r="F229" s="27">
        <v>307</v>
      </c>
      <c r="G229" s="1">
        <v>17.399999999999999</v>
      </c>
      <c r="H229" s="1">
        <v>7.1630000000000003</v>
      </c>
      <c r="I229" s="1">
        <v>6.36</v>
      </c>
      <c r="J229" s="25">
        <v>31.6</v>
      </c>
      <c r="AB229">
        <v>201</v>
      </c>
      <c r="AC229">
        <v>19.932581325047629</v>
      </c>
      <c r="AD229">
        <v>-1.9325813250476287</v>
      </c>
      <c r="AE229">
        <f t="shared" si="3"/>
        <v>3.7348705779228482</v>
      </c>
    </row>
    <row r="230" spans="1:31" x14ac:dyDescent="0.3">
      <c r="A230" s="3">
        <v>2.25</v>
      </c>
      <c r="B230" s="1">
        <v>17</v>
      </c>
      <c r="C230" s="1">
        <v>6.2</v>
      </c>
      <c r="D230" s="1">
        <v>0.504</v>
      </c>
      <c r="E230" s="1">
        <v>8</v>
      </c>
      <c r="F230" s="27">
        <v>307</v>
      </c>
      <c r="G230" s="1">
        <v>17.399999999999999</v>
      </c>
      <c r="H230" s="1">
        <v>7.6859999999999999</v>
      </c>
      <c r="I230" s="1">
        <v>3.92</v>
      </c>
      <c r="J230" s="25">
        <v>46.7</v>
      </c>
      <c r="AB230">
        <v>202</v>
      </c>
      <c r="AC230">
        <v>20.284099585938087</v>
      </c>
      <c r="AD230">
        <v>-3.5840995859380875</v>
      </c>
      <c r="AE230">
        <f t="shared" si="3"/>
        <v>12.845769841921571</v>
      </c>
    </row>
    <row r="231" spans="1:31" x14ac:dyDescent="0.3">
      <c r="A231" s="3">
        <v>6.63</v>
      </c>
      <c r="B231" s="1">
        <v>21.4</v>
      </c>
      <c r="C231" s="1">
        <v>6.2</v>
      </c>
      <c r="D231" s="1">
        <v>0.504</v>
      </c>
      <c r="E231" s="1">
        <v>8</v>
      </c>
      <c r="F231" s="27">
        <v>307</v>
      </c>
      <c r="G231" s="1">
        <v>17.399999999999999</v>
      </c>
      <c r="H231" s="1">
        <v>6.5519999999999996</v>
      </c>
      <c r="I231" s="1">
        <v>3.76</v>
      </c>
      <c r="J231" s="25">
        <v>31.5</v>
      </c>
      <c r="AB231">
        <v>203</v>
      </c>
      <c r="AC231">
        <v>30.221615826246666</v>
      </c>
      <c r="AD231">
        <v>-0.42161582624666494</v>
      </c>
      <c r="AE231">
        <f t="shared" si="3"/>
        <v>0.17775990494165797</v>
      </c>
    </row>
    <row r="232" spans="1:31" x14ac:dyDescent="0.3">
      <c r="A232" s="3">
        <v>9.32</v>
      </c>
      <c r="B232" s="1">
        <v>68.099999999999994</v>
      </c>
      <c r="C232" s="1">
        <v>6.2</v>
      </c>
      <c r="D232" s="1">
        <v>0.504</v>
      </c>
      <c r="E232" s="1">
        <v>8</v>
      </c>
      <c r="F232" s="27">
        <v>307</v>
      </c>
      <c r="G232" s="1">
        <v>17.399999999999999</v>
      </c>
      <c r="H232" s="1">
        <v>5.9809999999999999</v>
      </c>
      <c r="I232" s="1">
        <v>11.65</v>
      </c>
      <c r="J232" s="25">
        <v>24.3</v>
      </c>
      <c r="AB232">
        <v>204</v>
      </c>
      <c r="AC232">
        <v>9.0735172115937957</v>
      </c>
      <c r="AD232">
        <v>4.3264827884062047</v>
      </c>
      <c r="AE232">
        <f t="shared" si="3"/>
        <v>18.718453318375129</v>
      </c>
    </row>
    <row r="233" spans="1:31" x14ac:dyDescent="0.3">
      <c r="A233" s="3">
        <v>5.01</v>
      </c>
      <c r="B233" s="1">
        <v>76.900000000000006</v>
      </c>
      <c r="C233" s="1">
        <v>6.2</v>
      </c>
      <c r="D233" s="1">
        <v>0.504</v>
      </c>
      <c r="E233" s="1">
        <v>8</v>
      </c>
      <c r="F233" s="27">
        <v>307</v>
      </c>
      <c r="G233" s="1">
        <v>17.399999999999999</v>
      </c>
      <c r="H233" s="1">
        <v>7.4119999999999999</v>
      </c>
      <c r="I233" s="1">
        <v>5.25</v>
      </c>
      <c r="J233" s="25">
        <v>31.7</v>
      </c>
      <c r="AB233">
        <v>205</v>
      </c>
      <c r="AC233">
        <v>25.908391760185388</v>
      </c>
      <c r="AD233">
        <v>-5.6083917601853877</v>
      </c>
      <c r="AE233">
        <f t="shared" si="3"/>
        <v>31.45405813571535</v>
      </c>
    </row>
    <row r="234" spans="1:31" x14ac:dyDescent="0.3">
      <c r="A234" s="3">
        <v>7.47</v>
      </c>
      <c r="B234" s="1">
        <v>73.3</v>
      </c>
      <c r="C234" s="1">
        <v>6.2</v>
      </c>
      <c r="D234" s="1">
        <v>0.50700000000000001</v>
      </c>
      <c r="E234" s="1">
        <v>8</v>
      </c>
      <c r="F234" s="27">
        <v>307</v>
      </c>
      <c r="G234" s="1">
        <v>17.399999999999999</v>
      </c>
      <c r="H234" s="1">
        <v>8.3369999999999997</v>
      </c>
      <c r="I234" s="1">
        <v>2.4700000000000002</v>
      </c>
      <c r="J234" s="25">
        <v>41.7</v>
      </c>
      <c r="AB234">
        <v>206</v>
      </c>
      <c r="AC234">
        <v>25.499870538069452</v>
      </c>
      <c r="AD234">
        <v>24.500129461930548</v>
      </c>
      <c r="AE234">
        <f t="shared" si="3"/>
        <v>600.25634365135727</v>
      </c>
    </row>
    <row r="235" spans="1:31" x14ac:dyDescent="0.3">
      <c r="A235" s="3">
        <v>4.7300000000000004</v>
      </c>
      <c r="B235" s="1">
        <v>70.400000000000006</v>
      </c>
      <c r="C235" s="1">
        <v>6.2</v>
      </c>
      <c r="D235" s="1">
        <v>0.50700000000000001</v>
      </c>
      <c r="E235" s="1">
        <v>8</v>
      </c>
      <c r="F235" s="27">
        <v>307</v>
      </c>
      <c r="G235" s="1">
        <v>17.399999999999999</v>
      </c>
      <c r="H235" s="1">
        <v>8.2469999999999999</v>
      </c>
      <c r="I235" s="1">
        <v>3.95</v>
      </c>
      <c r="J235" s="25">
        <v>48.3</v>
      </c>
      <c r="AB235">
        <v>207</v>
      </c>
      <c r="AC235">
        <v>24.929840925814659</v>
      </c>
      <c r="AD235">
        <v>-0.22984092581465987</v>
      </c>
      <c r="AE235">
        <f t="shared" si="3"/>
        <v>5.2826851179339981E-2</v>
      </c>
    </row>
    <row r="236" spans="1:31" x14ac:dyDescent="0.3">
      <c r="A236" s="3">
        <v>2.0499999999999998</v>
      </c>
      <c r="B236" s="1">
        <v>66.5</v>
      </c>
      <c r="C236" s="1">
        <v>6.2</v>
      </c>
      <c r="D236" s="1">
        <v>0.50700000000000001</v>
      </c>
      <c r="E236" s="1">
        <v>8</v>
      </c>
      <c r="F236" s="27">
        <v>307</v>
      </c>
      <c r="G236" s="1">
        <v>17.399999999999999</v>
      </c>
      <c r="H236" s="1">
        <v>6.726</v>
      </c>
      <c r="I236" s="1">
        <v>8.0500000000000007</v>
      </c>
      <c r="J236" s="25">
        <v>29</v>
      </c>
      <c r="AB236">
        <v>208</v>
      </c>
      <c r="AC236">
        <v>1.8626426165706533</v>
      </c>
      <c r="AD236">
        <v>12.537357383429347</v>
      </c>
      <c r="AE236">
        <f t="shared" si="3"/>
        <v>157.18533015983036</v>
      </c>
    </row>
    <row r="237" spans="1:31" x14ac:dyDescent="0.3">
      <c r="A237" s="3">
        <v>7.65</v>
      </c>
      <c r="B237" s="1">
        <v>61.5</v>
      </c>
      <c r="C237" s="1">
        <v>6.2</v>
      </c>
      <c r="D237" s="1">
        <v>0.50700000000000001</v>
      </c>
      <c r="E237" s="1">
        <v>8</v>
      </c>
      <c r="F237" s="27">
        <v>307</v>
      </c>
      <c r="G237" s="1">
        <v>17.399999999999999</v>
      </c>
      <c r="H237" s="1">
        <v>6.0860000000000003</v>
      </c>
      <c r="I237" s="1">
        <v>10.88</v>
      </c>
      <c r="J237" s="25">
        <v>24</v>
      </c>
      <c r="AB237">
        <v>209</v>
      </c>
      <c r="AC237">
        <v>26.202907059850368</v>
      </c>
      <c r="AD237">
        <v>-5.3029070598503694</v>
      </c>
      <c r="AE237">
        <f t="shared" si="3"/>
        <v>28.120823285410889</v>
      </c>
    </row>
    <row r="238" spans="1:31" x14ac:dyDescent="0.3">
      <c r="A238" s="3">
        <v>6.74</v>
      </c>
      <c r="B238" s="1">
        <v>76.5</v>
      </c>
      <c r="C238" s="1">
        <v>6.2</v>
      </c>
      <c r="D238" s="1">
        <v>0.50700000000000001</v>
      </c>
      <c r="E238" s="1">
        <v>8</v>
      </c>
      <c r="F238" s="27">
        <v>307</v>
      </c>
      <c r="G238" s="1">
        <v>17.399999999999999</v>
      </c>
      <c r="H238" s="1">
        <v>6.6310000000000002</v>
      </c>
      <c r="I238" s="1">
        <v>9.5399999999999991</v>
      </c>
      <c r="J238" s="25">
        <v>25.1</v>
      </c>
      <c r="AB238">
        <v>210</v>
      </c>
      <c r="AC238">
        <v>15.771365155587631</v>
      </c>
      <c r="AD238">
        <v>-7.4713651555876304</v>
      </c>
      <c r="AE238">
        <f t="shared" si="3"/>
        <v>55.821297288128974</v>
      </c>
    </row>
    <row r="239" spans="1:31" x14ac:dyDescent="0.3">
      <c r="A239" s="3">
        <v>7.28</v>
      </c>
      <c r="B239" s="1">
        <v>71.599999999999994</v>
      </c>
      <c r="C239" s="1">
        <v>6.2</v>
      </c>
      <c r="D239" s="1">
        <v>0.50700000000000001</v>
      </c>
      <c r="E239" s="1">
        <v>8</v>
      </c>
      <c r="F239" s="27">
        <v>307</v>
      </c>
      <c r="G239" s="1">
        <v>17.399999999999999</v>
      </c>
      <c r="H239" s="1">
        <v>7.3579999999999997</v>
      </c>
      <c r="I239" s="1">
        <v>4.7300000000000004</v>
      </c>
      <c r="J239" s="25">
        <v>31.5</v>
      </c>
      <c r="AB239">
        <v>211</v>
      </c>
      <c r="AC239">
        <v>12.81671166540028</v>
      </c>
      <c r="AD239">
        <v>-1.6711665400279685E-2</v>
      </c>
      <c r="AE239">
        <f t="shared" si="3"/>
        <v>2.7927976045090516E-4</v>
      </c>
    </row>
    <row r="240" spans="1:31" x14ac:dyDescent="0.3">
      <c r="A240" s="3">
        <v>6.13</v>
      </c>
      <c r="B240" s="1">
        <v>18.5</v>
      </c>
      <c r="C240" s="1">
        <v>4.93</v>
      </c>
      <c r="D240" s="1">
        <v>0.42799999999999999</v>
      </c>
      <c r="E240" s="1">
        <v>6</v>
      </c>
      <c r="F240" s="27">
        <v>300</v>
      </c>
      <c r="G240" s="1">
        <v>16.600000000000001</v>
      </c>
      <c r="H240" s="1">
        <v>6.4809999999999999</v>
      </c>
      <c r="I240" s="1">
        <v>6.36</v>
      </c>
      <c r="J240" s="25">
        <v>23.7</v>
      </c>
      <c r="AB240">
        <v>212</v>
      </c>
      <c r="AC240">
        <v>26.335913969376485</v>
      </c>
      <c r="AD240">
        <v>-9.8359139693764845</v>
      </c>
      <c r="AE240">
        <f t="shared" si="3"/>
        <v>96.745203612975473</v>
      </c>
    </row>
    <row r="241" spans="1:31" x14ac:dyDescent="0.3">
      <c r="A241" s="3">
        <v>2.58</v>
      </c>
      <c r="B241" s="1">
        <v>42.2</v>
      </c>
      <c r="C241" s="1">
        <v>4.93</v>
      </c>
      <c r="D241" s="1">
        <v>0.42799999999999999</v>
      </c>
      <c r="E241" s="1">
        <v>6</v>
      </c>
      <c r="F241" s="27">
        <v>300</v>
      </c>
      <c r="G241" s="1">
        <v>16.600000000000001</v>
      </c>
      <c r="H241" s="1">
        <v>6.6059999999999999</v>
      </c>
      <c r="I241" s="1">
        <v>7.37</v>
      </c>
      <c r="J241" s="25">
        <v>23.3</v>
      </c>
      <c r="AB241">
        <v>213</v>
      </c>
      <c r="AC241">
        <v>31.580186402120592</v>
      </c>
      <c r="AD241">
        <v>6.0198135978794092</v>
      </c>
      <c r="AE241">
        <f t="shared" si="3"/>
        <v>36.238155753213839</v>
      </c>
    </row>
    <row r="242" spans="1:31" x14ac:dyDescent="0.3">
      <c r="A242" s="3">
        <v>6.93</v>
      </c>
      <c r="B242" s="1">
        <v>54.3</v>
      </c>
      <c r="C242" s="1">
        <v>4.93</v>
      </c>
      <c r="D242" s="1">
        <v>0.42799999999999999</v>
      </c>
      <c r="E242" s="1">
        <v>6</v>
      </c>
      <c r="F242" s="27">
        <v>300</v>
      </c>
      <c r="G242" s="1">
        <v>16.600000000000001</v>
      </c>
      <c r="H242" s="1">
        <v>6.8970000000000002</v>
      </c>
      <c r="I242" s="1">
        <v>11.38</v>
      </c>
      <c r="J242" s="25">
        <v>22</v>
      </c>
      <c r="AB242">
        <v>214</v>
      </c>
      <c r="AC242">
        <v>23.124747153674477</v>
      </c>
      <c r="AD242">
        <v>-7.0247471536744754</v>
      </c>
      <c r="AE242">
        <f t="shared" si="3"/>
        <v>49.347072573057645</v>
      </c>
    </row>
    <row r="243" spans="1:31" x14ac:dyDescent="0.3">
      <c r="A243" s="3">
        <v>7.25</v>
      </c>
      <c r="B243" s="1">
        <v>65.099999999999994</v>
      </c>
      <c r="C243" s="1">
        <v>4.93</v>
      </c>
      <c r="D243" s="1">
        <v>0.42799999999999999</v>
      </c>
      <c r="E243" s="1">
        <v>6</v>
      </c>
      <c r="F243" s="27">
        <v>300</v>
      </c>
      <c r="G243" s="1">
        <v>16.600000000000001</v>
      </c>
      <c r="H243" s="1">
        <v>6.0949999999999998</v>
      </c>
      <c r="I243" s="1">
        <v>12.4</v>
      </c>
      <c r="J243" s="25">
        <v>20.100000000000001</v>
      </c>
      <c r="AB243">
        <v>215</v>
      </c>
      <c r="AC243">
        <v>29.946101513656849</v>
      </c>
      <c r="AD243">
        <v>5.1538984863431523</v>
      </c>
      <c r="AE243">
        <f t="shared" si="3"/>
        <v>26.562669607530236</v>
      </c>
    </row>
    <row r="244" spans="1:31" x14ac:dyDescent="0.3">
      <c r="A244" s="3">
        <v>4.3499999999999996</v>
      </c>
      <c r="B244" s="1">
        <v>52.9</v>
      </c>
      <c r="C244" s="1">
        <v>4.93</v>
      </c>
      <c r="D244" s="1">
        <v>0.42799999999999999</v>
      </c>
      <c r="E244" s="1">
        <v>6</v>
      </c>
      <c r="F244" s="27">
        <v>300</v>
      </c>
      <c r="G244" s="1">
        <v>16.600000000000001</v>
      </c>
      <c r="H244" s="1">
        <v>6.3579999999999997</v>
      </c>
      <c r="I244" s="1">
        <v>11.22</v>
      </c>
      <c r="J244" s="25">
        <v>22.2</v>
      </c>
      <c r="AB244">
        <v>216</v>
      </c>
      <c r="AC244">
        <v>31.599187389195752</v>
      </c>
      <c r="AD244">
        <v>12.400812610804248</v>
      </c>
      <c r="AE244">
        <f t="shared" si="3"/>
        <v>153.78015340828168</v>
      </c>
    </row>
    <row r="245" spans="1:31" x14ac:dyDescent="0.3">
      <c r="A245" s="3">
        <v>5.26</v>
      </c>
      <c r="B245" s="1">
        <v>7.8</v>
      </c>
      <c r="C245" s="1">
        <v>4.93</v>
      </c>
      <c r="D245" s="1">
        <v>0.42799999999999999</v>
      </c>
      <c r="E245" s="1">
        <v>6</v>
      </c>
      <c r="F245" s="27">
        <v>300</v>
      </c>
      <c r="G245" s="1">
        <v>16.600000000000001</v>
      </c>
      <c r="H245" s="1">
        <v>6.3929999999999998</v>
      </c>
      <c r="I245" s="1">
        <v>5.19</v>
      </c>
      <c r="J245" s="25">
        <v>23.7</v>
      </c>
      <c r="AB245">
        <v>217</v>
      </c>
      <c r="AC245">
        <v>9.121019679281698</v>
      </c>
      <c r="AD245">
        <v>-3.5210196792816983</v>
      </c>
      <c r="AE245">
        <f t="shared" si="3"/>
        <v>12.397579581888994</v>
      </c>
    </row>
    <row r="246" spans="1:31" x14ac:dyDescent="0.3">
      <c r="A246" s="3">
        <v>3.64</v>
      </c>
      <c r="B246" s="1">
        <v>76.5</v>
      </c>
      <c r="C246" s="1">
        <v>5.86</v>
      </c>
      <c r="D246" s="1">
        <v>0.43099999999999999</v>
      </c>
      <c r="E246" s="1">
        <v>7</v>
      </c>
      <c r="F246" s="27">
        <v>330</v>
      </c>
      <c r="G246" s="1">
        <v>19.100000000000001</v>
      </c>
      <c r="H246" s="1">
        <v>5.593</v>
      </c>
      <c r="I246" s="1">
        <v>12.5</v>
      </c>
      <c r="J246" s="25">
        <v>17.600000000000001</v>
      </c>
      <c r="AB246">
        <v>218</v>
      </c>
      <c r="AC246">
        <v>23.67577577885411</v>
      </c>
      <c r="AD246">
        <v>-3.0757757788541085</v>
      </c>
      <c r="AE246">
        <f t="shared" si="3"/>
        <v>9.4603966417855982</v>
      </c>
    </row>
    <row r="247" spans="1:31" x14ac:dyDescent="0.3">
      <c r="A247" s="3">
        <v>5.47</v>
      </c>
      <c r="B247" s="1">
        <v>70.2</v>
      </c>
      <c r="C247" s="1">
        <v>5.86</v>
      </c>
      <c r="D247" s="1">
        <v>0.43099999999999999</v>
      </c>
      <c r="E247" s="1">
        <v>7</v>
      </c>
      <c r="F247" s="27">
        <v>330</v>
      </c>
      <c r="G247" s="1">
        <v>19.100000000000001</v>
      </c>
      <c r="H247" s="1">
        <v>5.6050000000000004</v>
      </c>
      <c r="I247" s="1">
        <v>18.46</v>
      </c>
      <c r="J247" s="25">
        <v>18.5</v>
      </c>
      <c r="AB247">
        <v>219</v>
      </c>
      <c r="AC247">
        <v>28.787041302072101</v>
      </c>
      <c r="AD247">
        <v>-3.9870413020721003</v>
      </c>
      <c r="AE247">
        <f t="shared" si="3"/>
        <v>15.896498344428789</v>
      </c>
    </row>
    <row r="248" spans="1:31" x14ac:dyDescent="0.3">
      <c r="A248" s="3">
        <v>4.29</v>
      </c>
      <c r="B248" s="1">
        <v>34.9</v>
      </c>
      <c r="C248" s="1">
        <v>5.86</v>
      </c>
      <c r="D248" s="1">
        <v>0.43099999999999999</v>
      </c>
      <c r="E248" s="1">
        <v>7</v>
      </c>
      <c r="F248" s="27">
        <v>330</v>
      </c>
      <c r="G248" s="1">
        <v>19.100000000000001</v>
      </c>
      <c r="H248" s="1">
        <v>6.1079999999999997</v>
      </c>
      <c r="I248" s="1">
        <v>9.16</v>
      </c>
      <c r="J248" s="25">
        <v>24.3</v>
      </c>
      <c r="AB248">
        <v>220</v>
      </c>
      <c r="AC248">
        <v>25.642377941133152</v>
      </c>
      <c r="AD248">
        <v>2.4576220588668498</v>
      </c>
      <c r="AE248">
        <f t="shared" si="3"/>
        <v>6.0399061842289337</v>
      </c>
    </row>
    <row r="249" spans="1:31" x14ac:dyDescent="0.3">
      <c r="A249" s="3">
        <v>2.48</v>
      </c>
      <c r="B249" s="1">
        <v>79.2</v>
      </c>
      <c r="C249" s="1">
        <v>5.86</v>
      </c>
      <c r="D249" s="1">
        <v>0.43099999999999999</v>
      </c>
      <c r="E249" s="1">
        <v>7</v>
      </c>
      <c r="F249" s="27">
        <v>330</v>
      </c>
      <c r="G249" s="1">
        <v>19.100000000000001</v>
      </c>
      <c r="H249" s="1">
        <v>6.226</v>
      </c>
      <c r="I249" s="1">
        <v>10.15</v>
      </c>
      <c r="J249" s="25">
        <v>20.5</v>
      </c>
      <c r="AB249">
        <v>221</v>
      </c>
      <c r="AC249">
        <v>21.889682993789087</v>
      </c>
      <c r="AD249">
        <v>1.2103170062109143</v>
      </c>
      <c r="AE249">
        <f t="shared" si="3"/>
        <v>1.4648672555233504</v>
      </c>
    </row>
    <row r="250" spans="1:31" x14ac:dyDescent="0.3">
      <c r="A250" s="3">
        <v>0.69</v>
      </c>
      <c r="B250" s="1">
        <v>49.1</v>
      </c>
      <c r="C250" s="1">
        <v>5.86</v>
      </c>
      <c r="D250" s="1">
        <v>0.43099999999999999</v>
      </c>
      <c r="E250" s="1">
        <v>7</v>
      </c>
      <c r="F250" s="27">
        <v>330</v>
      </c>
      <c r="G250" s="1">
        <v>19.100000000000001</v>
      </c>
      <c r="H250" s="1">
        <v>6.4329999999999998</v>
      </c>
      <c r="I250" s="1">
        <v>9.52</v>
      </c>
      <c r="J250" s="25">
        <v>24.5</v>
      </c>
      <c r="AB250">
        <v>222</v>
      </c>
      <c r="AC250">
        <v>31.694192324571553</v>
      </c>
      <c r="AD250">
        <v>14.305807675428447</v>
      </c>
      <c r="AE250">
        <f t="shared" si="3"/>
        <v>204.65613324634748</v>
      </c>
    </row>
    <row r="251" spans="1:31" x14ac:dyDescent="0.3">
      <c r="A251" s="3">
        <v>2.88</v>
      </c>
      <c r="B251" s="1">
        <v>17.5</v>
      </c>
      <c r="C251" s="1">
        <v>5.86</v>
      </c>
      <c r="D251" s="1">
        <v>0.43099999999999999</v>
      </c>
      <c r="E251" s="1">
        <v>7</v>
      </c>
      <c r="F251" s="27">
        <v>330</v>
      </c>
      <c r="G251" s="1">
        <v>19.100000000000001</v>
      </c>
      <c r="H251" s="1">
        <v>6.718</v>
      </c>
      <c r="I251" s="1">
        <v>6.56</v>
      </c>
      <c r="J251" s="25">
        <v>26.2</v>
      </c>
      <c r="AB251">
        <v>223</v>
      </c>
      <c r="AC251">
        <v>25.85138879895991</v>
      </c>
      <c r="AD251">
        <v>-1.5513887989599091</v>
      </c>
      <c r="AE251">
        <f t="shared" si="3"/>
        <v>2.4068072055382692</v>
      </c>
    </row>
    <row r="252" spans="1:31" x14ac:dyDescent="0.3">
      <c r="A252" s="3">
        <v>9.07</v>
      </c>
      <c r="B252" s="1">
        <v>13</v>
      </c>
      <c r="C252" s="1">
        <v>5.86</v>
      </c>
      <c r="D252" s="1">
        <v>0.43099999999999999</v>
      </c>
      <c r="E252" s="1">
        <v>7</v>
      </c>
      <c r="F252" s="27">
        <v>330</v>
      </c>
      <c r="G252" s="1">
        <v>19.100000000000001</v>
      </c>
      <c r="H252" s="1">
        <v>6.4870000000000001</v>
      </c>
      <c r="I252" s="1">
        <v>5.9</v>
      </c>
      <c r="J252" s="25">
        <v>24.4</v>
      </c>
      <c r="AB252">
        <v>224</v>
      </c>
      <c r="AC252">
        <v>21.946685955014569</v>
      </c>
      <c r="AD252">
        <v>-0.24668595501456991</v>
      </c>
      <c r="AE252">
        <f t="shared" si="3"/>
        <v>6.0853960401450413E-2</v>
      </c>
    </row>
    <row r="253" spans="1:31" x14ac:dyDescent="0.3">
      <c r="A253" s="3">
        <v>7.57</v>
      </c>
      <c r="B253" s="1">
        <v>8.9</v>
      </c>
      <c r="C253" s="1">
        <v>5.86</v>
      </c>
      <c r="D253" s="1">
        <v>0.43099999999999999</v>
      </c>
      <c r="E253" s="1">
        <v>7</v>
      </c>
      <c r="F253" s="27">
        <v>330</v>
      </c>
      <c r="G253" s="1">
        <v>19.100000000000001</v>
      </c>
      <c r="H253" s="1">
        <v>6.4379999999999997</v>
      </c>
      <c r="I253" s="1">
        <v>3.59</v>
      </c>
      <c r="J253" s="25">
        <v>24.8</v>
      </c>
      <c r="AB253">
        <v>225</v>
      </c>
      <c r="AC253">
        <v>25.870389786035069</v>
      </c>
      <c r="AD253">
        <v>-4.2703897860350679</v>
      </c>
      <c r="AE253">
        <f t="shared" si="3"/>
        <v>18.236228924672634</v>
      </c>
    </row>
    <row r="254" spans="1:31" x14ac:dyDescent="0.3">
      <c r="A254" s="3">
        <v>7.52</v>
      </c>
      <c r="B254" s="1">
        <v>6.8</v>
      </c>
      <c r="C254" s="1">
        <v>5.86</v>
      </c>
      <c r="D254" s="1">
        <v>0.43099999999999999</v>
      </c>
      <c r="E254" s="1">
        <v>7</v>
      </c>
      <c r="F254" s="27">
        <v>330</v>
      </c>
      <c r="G254" s="1">
        <v>19.100000000000001</v>
      </c>
      <c r="H254" s="1">
        <v>6.9569999999999999</v>
      </c>
      <c r="I254" s="1">
        <v>3.53</v>
      </c>
      <c r="J254" s="25">
        <v>29.6</v>
      </c>
      <c r="AB254">
        <v>226</v>
      </c>
      <c r="AC254">
        <v>23.894287130218448</v>
      </c>
      <c r="AD254">
        <v>-1.6942871302184486</v>
      </c>
      <c r="AE254">
        <f t="shared" si="3"/>
        <v>2.870608879623866</v>
      </c>
    </row>
    <row r="255" spans="1:31" x14ac:dyDescent="0.3">
      <c r="A255" s="3">
        <v>8.49</v>
      </c>
      <c r="B255" s="1">
        <v>8.4</v>
      </c>
      <c r="C255" s="1">
        <v>5.86</v>
      </c>
      <c r="D255" s="1">
        <v>0.43099999999999999</v>
      </c>
      <c r="E255" s="1">
        <v>7</v>
      </c>
      <c r="F255" s="27">
        <v>330</v>
      </c>
      <c r="G255" s="1">
        <v>19.100000000000001</v>
      </c>
      <c r="H255" s="1">
        <v>8.2590000000000003</v>
      </c>
      <c r="I255" s="1">
        <v>3.54</v>
      </c>
      <c r="J255" s="25">
        <v>42.8</v>
      </c>
      <c r="AB255">
        <v>227</v>
      </c>
      <c r="AC255">
        <v>22.906235802310139</v>
      </c>
      <c r="AD255">
        <v>-3.3062358023101375</v>
      </c>
      <c r="AE255">
        <f t="shared" si="3"/>
        <v>10.931195180477358</v>
      </c>
    </row>
    <row r="256" spans="1:31" x14ac:dyDescent="0.3">
      <c r="A256" s="3">
        <v>6.19</v>
      </c>
      <c r="B256" s="1">
        <v>32</v>
      </c>
      <c r="C256" s="1">
        <v>3.64</v>
      </c>
      <c r="D256" s="1">
        <v>0.39200000000000002</v>
      </c>
      <c r="E256" s="1">
        <v>1</v>
      </c>
      <c r="F256" s="27">
        <v>315</v>
      </c>
      <c r="G256" s="1">
        <v>16.399999999999999</v>
      </c>
      <c r="H256" s="1">
        <v>6.1079999999999997</v>
      </c>
      <c r="I256" s="1">
        <v>6.57</v>
      </c>
      <c r="J256" s="25">
        <v>21.9</v>
      </c>
      <c r="AB256">
        <v>228</v>
      </c>
      <c r="AC256">
        <v>28.511526989482284</v>
      </c>
      <c r="AD256">
        <v>3.0884730105177169</v>
      </c>
      <c r="AE256">
        <f t="shared" si="3"/>
        <v>9.5386655366963691</v>
      </c>
    </row>
    <row r="257" spans="1:31" x14ac:dyDescent="0.3">
      <c r="A257" s="3">
        <v>2.5</v>
      </c>
      <c r="B257" s="1">
        <v>19.100000000000001</v>
      </c>
      <c r="C257" s="1">
        <v>3.64</v>
      </c>
      <c r="D257" s="1">
        <v>0.39200000000000002</v>
      </c>
      <c r="E257" s="1">
        <v>1</v>
      </c>
      <c r="F257" s="27">
        <v>315</v>
      </c>
      <c r="G257" s="1">
        <v>16.399999999999999</v>
      </c>
      <c r="H257" s="1">
        <v>5.8760000000000003</v>
      </c>
      <c r="I257" s="1">
        <v>9.25</v>
      </c>
      <c r="J257" s="25">
        <v>20.9</v>
      </c>
      <c r="AB257">
        <v>229</v>
      </c>
      <c r="AC257">
        <v>28.67303537962114</v>
      </c>
      <c r="AD257">
        <v>4.5269646203788625</v>
      </c>
      <c r="AE257">
        <f t="shared" si="3"/>
        <v>20.493408674161937</v>
      </c>
    </row>
    <row r="258" spans="1:31" x14ac:dyDescent="0.3">
      <c r="A258" s="3">
        <v>4.1399999999999997</v>
      </c>
      <c r="B258" s="1">
        <v>34.200000000000003</v>
      </c>
      <c r="C258" s="1">
        <v>3.75</v>
      </c>
      <c r="D258" s="1">
        <v>0.39400000000000002</v>
      </c>
      <c r="E258" s="1">
        <v>3</v>
      </c>
      <c r="F258" s="27">
        <v>244</v>
      </c>
      <c r="G258" s="1">
        <v>15.9</v>
      </c>
      <c r="H258" s="1">
        <v>7.4539999999999997</v>
      </c>
      <c r="I258" s="1">
        <v>3.11</v>
      </c>
      <c r="J258" s="25">
        <v>44</v>
      </c>
      <c r="AB258">
        <v>230</v>
      </c>
      <c r="AC258">
        <v>1.9006445907209724</v>
      </c>
      <c r="AD258">
        <v>15.999355409279026</v>
      </c>
      <c r="AE258">
        <f t="shared" si="3"/>
        <v>255.97937351242604</v>
      </c>
    </row>
    <row r="259" spans="1:31" x14ac:dyDescent="0.3">
      <c r="A259" s="3">
        <v>4.5999999999999996</v>
      </c>
      <c r="B259" s="1">
        <v>86.9</v>
      </c>
      <c r="C259" s="1">
        <v>3.97</v>
      </c>
      <c r="D259" s="1">
        <v>0.64700000000000002</v>
      </c>
      <c r="E259" s="1">
        <v>5</v>
      </c>
      <c r="F259" s="27">
        <v>264</v>
      </c>
      <c r="G259" s="1">
        <v>13</v>
      </c>
      <c r="H259" s="1">
        <v>8.7040000000000006</v>
      </c>
      <c r="I259" s="1">
        <v>5.12</v>
      </c>
      <c r="J259" s="25">
        <v>50</v>
      </c>
      <c r="AB259">
        <v>231</v>
      </c>
      <c r="AC259">
        <v>29.936601020119269</v>
      </c>
      <c r="AD259">
        <v>3.163398979880732</v>
      </c>
      <c r="AE259">
        <f t="shared" si="3"/>
        <v>10.007093105910457</v>
      </c>
    </row>
    <row r="260" spans="1:31" x14ac:dyDescent="0.3">
      <c r="A260" s="3">
        <v>0.12</v>
      </c>
      <c r="B260" s="1">
        <v>100</v>
      </c>
      <c r="C260" s="1">
        <v>3.97</v>
      </c>
      <c r="D260" s="1">
        <v>0.64700000000000002</v>
      </c>
      <c r="E260" s="1">
        <v>5</v>
      </c>
      <c r="F260" s="27">
        <v>264</v>
      </c>
      <c r="G260" s="1">
        <v>13</v>
      </c>
      <c r="H260" s="1">
        <v>7.3330000000000002</v>
      </c>
      <c r="I260" s="1">
        <v>7.79</v>
      </c>
      <c r="J260" s="25">
        <v>36</v>
      </c>
      <c r="AB260">
        <v>232</v>
      </c>
      <c r="AC260">
        <v>25.366863628543335</v>
      </c>
      <c r="AD260">
        <v>-2.9668636285433365</v>
      </c>
      <c r="AE260">
        <f t="shared" si="3"/>
        <v>8.8022797903733334</v>
      </c>
    </row>
    <row r="261" spans="1:31" x14ac:dyDescent="0.3">
      <c r="A261" s="3">
        <v>4.74</v>
      </c>
      <c r="B261" s="1">
        <v>100</v>
      </c>
      <c r="C261" s="1">
        <v>3.97</v>
      </c>
      <c r="D261" s="1">
        <v>0.64700000000000002</v>
      </c>
      <c r="E261" s="1">
        <v>5</v>
      </c>
      <c r="F261" s="27">
        <v>264</v>
      </c>
      <c r="G261" s="1">
        <v>13</v>
      </c>
      <c r="H261" s="1">
        <v>6.8419999999999996</v>
      </c>
      <c r="I261" s="1">
        <v>6.9</v>
      </c>
      <c r="J261" s="25">
        <v>30.1</v>
      </c>
      <c r="AB261">
        <v>233</v>
      </c>
      <c r="AC261">
        <v>24.578322664924201</v>
      </c>
      <c r="AD261">
        <v>-1.578322664924201</v>
      </c>
      <c r="AE261">
        <f t="shared" si="3"/>
        <v>2.4911024346134316</v>
      </c>
    </row>
    <row r="262" spans="1:31" x14ac:dyDescent="0.3">
      <c r="A262" s="3">
        <v>6.51</v>
      </c>
      <c r="B262" s="1">
        <v>81.8</v>
      </c>
      <c r="C262" s="1">
        <v>3.97</v>
      </c>
      <c r="D262" s="1">
        <v>0.64700000000000002</v>
      </c>
      <c r="E262" s="1">
        <v>5</v>
      </c>
      <c r="F262" s="27">
        <v>264</v>
      </c>
      <c r="G262" s="1">
        <v>13</v>
      </c>
      <c r="H262" s="1">
        <v>7.2030000000000003</v>
      </c>
      <c r="I262" s="1">
        <v>9.59</v>
      </c>
      <c r="J262" s="25">
        <v>33.799999999999997</v>
      </c>
      <c r="AB262">
        <v>234</v>
      </c>
      <c r="AC262">
        <v>21.870682006713928</v>
      </c>
      <c r="AD262">
        <v>-1.7706820067139262</v>
      </c>
      <c r="AE262">
        <f t="shared" si="3"/>
        <v>3.1353147689004564</v>
      </c>
    </row>
    <row r="263" spans="1:31" x14ac:dyDescent="0.3">
      <c r="A263" s="3">
        <v>1.36</v>
      </c>
      <c r="B263" s="1">
        <v>89.4</v>
      </c>
      <c r="C263" s="1">
        <v>3.97</v>
      </c>
      <c r="D263" s="1">
        <v>0.64700000000000002</v>
      </c>
      <c r="E263" s="1">
        <v>5</v>
      </c>
      <c r="F263" s="27">
        <v>264</v>
      </c>
      <c r="G263" s="1">
        <v>13</v>
      </c>
      <c r="H263" s="1">
        <v>7.52</v>
      </c>
      <c r="I263" s="1">
        <v>7.26</v>
      </c>
      <c r="J263" s="25">
        <v>43.1</v>
      </c>
      <c r="AB263">
        <v>235</v>
      </c>
      <c r="AC263">
        <v>22.744727412171279</v>
      </c>
      <c r="AD263">
        <v>-5.644727412171278</v>
      </c>
      <c r="AE263">
        <f t="shared" si="3"/>
        <v>31.862947557717852</v>
      </c>
    </row>
    <row r="264" spans="1:31" x14ac:dyDescent="0.3">
      <c r="A264" s="3">
        <v>3.63</v>
      </c>
      <c r="B264" s="1">
        <v>91.5</v>
      </c>
      <c r="C264" s="1">
        <v>3.97</v>
      </c>
      <c r="D264" s="1">
        <v>0.64700000000000002</v>
      </c>
      <c r="E264" s="1">
        <v>5</v>
      </c>
      <c r="F264" s="27">
        <v>264</v>
      </c>
      <c r="G264" s="1">
        <v>13</v>
      </c>
      <c r="H264" s="1">
        <v>8.3979999999999997</v>
      </c>
      <c r="I264" s="1">
        <v>5.91</v>
      </c>
      <c r="J264" s="25">
        <v>48.8</v>
      </c>
      <c r="AB264">
        <v>236</v>
      </c>
      <c r="AC264">
        <v>27.152956413608358</v>
      </c>
      <c r="AD264">
        <v>-2.1529564136083579</v>
      </c>
      <c r="AE264">
        <f t="shared" si="3"/>
        <v>4.6352213188973623</v>
      </c>
    </row>
    <row r="265" spans="1:31" x14ac:dyDescent="0.3">
      <c r="A265" s="3">
        <v>3.22</v>
      </c>
      <c r="B265" s="1">
        <v>94.5</v>
      </c>
      <c r="C265" s="1">
        <v>3.97</v>
      </c>
      <c r="D265" s="1">
        <v>0.64700000000000002</v>
      </c>
      <c r="E265" s="1">
        <v>5</v>
      </c>
      <c r="F265" s="27">
        <v>264</v>
      </c>
      <c r="G265" s="1">
        <v>13</v>
      </c>
      <c r="H265" s="1">
        <v>7.327</v>
      </c>
      <c r="I265" s="1">
        <v>11.25</v>
      </c>
      <c r="J265" s="25">
        <v>31</v>
      </c>
      <c r="AB265">
        <v>237</v>
      </c>
      <c r="AC265">
        <v>19.647566518920232</v>
      </c>
      <c r="AD265">
        <v>-9.4475665189202331</v>
      </c>
      <c r="AE265">
        <f t="shared" si="3"/>
        <v>89.256513129422572</v>
      </c>
    </row>
    <row r="266" spans="1:31" x14ac:dyDescent="0.3">
      <c r="A266" s="3">
        <v>7.15</v>
      </c>
      <c r="B266" s="1">
        <v>91.6</v>
      </c>
      <c r="C266" s="1">
        <v>3.97</v>
      </c>
      <c r="D266" s="1">
        <v>0.64700000000000002</v>
      </c>
      <c r="E266" s="1">
        <v>5</v>
      </c>
      <c r="F266" s="27">
        <v>264</v>
      </c>
      <c r="G266" s="1">
        <v>13</v>
      </c>
      <c r="H266" s="1">
        <v>7.2060000000000004</v>
      </c>
      <c r="I266" s="1">
        <v>8.1</v>
      </c>
      <c r="J266" s="25">
        <v>36.5</v>
      </c>
      <c r="AB266">
        <v>238</v>
      </c>
      <c r="AC266">
        <v>19.581063064157171</v>
      </c>
      <c r="AD266">
        <v>-1.2810630641571699</v>
      </c>
      <c r="AE266">
        <f t="shared" si="3"/>
        <v>1.6411225743477571</v>
      </c>
    </row>
    <row r="267" spans="1:31" x14ac:dyDescent="0.3">
      <c r="A267" s="3">
        <v>5.75</v>
      </c>
      <c r="B267" s="1">
        <v>62.8</v>
      </c>
      <c r="C267" s="1">
        <v>3.97</v>
      </c>
      <c r="D267" s="1">
        <v>0.64700000000000002</v>
      </c>
      <c r="E267" s="1">
        <v>5</v>
      </c>
      <c r="F267" s="27">
        <v>264</v>
      </c>
      <c r="G267" s="1">
        <v>13</v>
      </c>
      <c r="H267" s="1">
        <v>5.56</v>
      </c>
      <c r="I267" s="1">
        <v>10.45</v>
      </c>
      <c r="J267" s="25">
        <v>22.8</v>
      </c>
      <c r="AB267">
        <v>239</v>
      </c>
      <c r="AC267">
        <v>29.689588188142192</v>
      </c>
      <c r="AD267">
        <v>20.310411811857808</v>
      </c>
      <c r="AE267">
        <f t="shared" si="3"/>
        <v>412.51282796725314</v>
      </c>
    </row>
    <row r="268" spans="1:31" x14ac:dyDescent="0.3">
      <c r="A268" s="3">
        <v>3.44</v>
      </c>
      <c r="B268" s="1">
        <v>84.6</v>
      </c>
      <c r="C268" s="1">
        <v>3.97</v>
      </c>
      <c r="D268" s="1">
        <v>0.64700000000000002</v>
      </c>
      <c r="E268" s="1">
        <v>5</v>
      </c>
      <c r="F268" s="27">
        <v>264</v>
      </c>
      <c r="G268" s="1">
        <v>13</v>
      </c>
      <c r="H268" s="1">
        <v>7.0140000000000002</v>
      </c>
      <c r="I268" s="1">
        <v>14.79</v>
      </c>
      <c r="J268" s="25">
        <v>30.7</v>
      </c>
      <c r="AB268">
        <v>240</v>
      </c>
      <c r="AC268">
        <v>22.545217047882105</v>
      </c>
      <c r="AD268">
        <v>-6.4452170478821031</v>
      </c>
      <c r="AE268">
        <f t="shared" si="3"/>
        <v>41.540822794310095</v>
      </c>
    </row>
    <row r="269" spans="1:31" x14ac:dyDescent="0.3">
      <c r="A269" s="3">
        <v>6.3</v>
      </c>
      <c r="B269" s="1">
        <v>67</v>
      </c>
      <c r="C269" s="1">
        <v>3.97</v>
      </c>
      <c r="D269" s="1">
        <v>0.57499999999999996</v>
      </c>
      <c r="E269" s="1">
        <v>5</v>
      </c>
      <c r="F269" s="27">
        <v>264</v>
      </c>
      <c r="G269" s="1">
        <v>13</v>
      </c>
      <c r="H269" s="1">
        <v>8.2970000000000006</v>
      </c>
      <c r="I269" s="1">
        <v>7.44</v>
      </c>
      <c r="J269" s="25">
        <v>50</v>
      </c>
      <c r="AB269">
        <v>241</v>
      </c>
      <c r="AC269">
        <v>25.480869550994292</v>
      </c>
      <c r="AD269">
        <v>-4.2808695509942929</v>
      </c>
      <c r="AE269">
        <f t="shared" si="3"/>
        <v>18.32584411263008</v>
      </c>
    </row>
    <row r="270" spans="1:31" x14ac:dyDescent="0.3">
      <c r="A270" s="3">
        <v>1.47</v>
      </c>
      <c r="B270" s="1">
        <v>52.6</v>
      </c>
      <c r="C270" s="1">
        <v>3.97</v>
      </c>
      <c r="D270" s="1">
        <v>0.57499999999999996</v>
      </c>
      <c r="E270" s="1">
        <v>5</v>
      </c>
      <c r="F270" s="27">
        <v>264</v>
      </c>
      <c r="G270" s="1">
        <v>13</v>
      </c>
      <c r="H270" s="1">
        <v>7.47</v>
      </c>
      <c r="I270" s="1">
        <v>3.16</v>
      </c>
      <c r="J270" s="25">
        <v>43.5</v>
      </c>
      <c r="AB270">
        <v>242</v>
      </c>
      <c r="AC270">
        <v>17.395949550513794</v>
      </c>
      <c r="AD270">
        <v>5.1040504494862056</v>
      </c>
      <c r="AE270">
        <f t="shared" si="3"/>
        <v>26.051330990900336</v>
      </c>
    </row>
    <row r="271" spans="1:31" x14ac:dyDescent="0.3">
      <c r="A271" s="3">
        <v>8.23</v>
      </c>
      <c r="B271" s="1">
        <v>61.5</v>
      </c>
      <c r="C271" s="1">
        <v>6.96</v>
      </c>
      <c r="D271" s="1">
        <v>0.46400000000000002</v>
      </c>
      <c r="E271" s="1">
        <v>3</v>
      </c>
      <c r="F271" s="27">
        <v>223</v>
      </c>
      <c r="G271" s="1">
        <v>18.600000000000001</v>
      </c>
      <c r="H271" s="1">
        <v>5.92</v>
      </c>
      <c r="I271" s="1">
        <v>13.65</v>
      </c>
      <c r="J271" s="25">
        <v>20.7</v>
      </c>
      <c r="AB271">
        <v>243</v>
      </c>
      <c r="AC271">
        <v>28.445023534719223</v>
      </c>
      <c r="AD271">
        <v>-4.1450235347192219</v>
      </c>
      <c r="AE271">
        <f t="shared" si="3"/>
        <v>17.181220103376234</v>
      </c>
    </row>
    <row r="272" spans="1:31" x14ac:dyDescent="0.3">
      <c r="A272" s="3">
        <v>1.83</v>
      </c>
      <c r="B272" s="1">
        <v>42.1</v>
      </c>
      <c r="C272" s="1">
        <v>6.96</v>
      </c>
      <c r="D272" s="1">
        <v>0.46400000000000002</v>
      </c>
      <c r="E272" s="1">
        <v>3</v>
      </c>
      <c r="F272" s="27">
        <v>223</v>
      </c>
      <c r="G272" s="1">
        <v>18.600000000000001</v>
      </c>
      <c r="H272" s="1">
        <v>5.8559999999999999</v>
      </c>
      <c r="I272" s="1">
        <v>13</v>
      </c>
      <c r="J272" s="25">
        <v>21.1</v>
      </c>
      <c r="AB272">
        <v>244</v>
      </c>
      <c r="AC272">
        <v>31.551684921507853</v>
      </c>
      <c r="AD272">
        <v>18.448315078492147</v>
      </c>
      <c r="AE272">
        <f t="shared" si="3"/>
        <v>340.34032923532072</v>
      </c>
    </row>
    <row r="273" spans="1:31" x14ac:dyDescent="0.3">
      <c r="A273" s="3">
        <v>9.64</v>
      </c>
      <c r="B273" s="1">
        <v>16.3</v>
      </c>
      <c r="C273" s="1">
        <v>6.96</v>
      </c>
      <c r="D273" s="1">
        <v>0.46400000000000002</v>
      </c>
      <c r="E273" s="1">
        <v>3</v>
      </c>
      <c r="F273" s="27">
        <v>223</v>
      </c>
      <c r="G273" s="1">
        <v>18.600000000000001</v>
      </c>
      <c r="H273" s="1">
        <v>6.24</v>
      </c>
      <c r="I273" s="1">
        <v>6.59</v>
      </c>
      <c r="J273" s="25">
        <v>25.2</v>
      </c>
      <c r="AB273">
        <v>245</v>
      </c>
      <c r="AC273">
        <v>30.801145932039041</v>
      </c>
      <c r="AD273">
        <v>17.498854067960956</v>
      </c>
      <c r="AE273">
        <f t="shared" si="3"/>
        <v>306.2098936917937</v>
      </c>
    </row>
    <row r="274" spans="1:31" x14ac:dyDescent="0.3">
      <c r="A274" s="3">
        <v>7.4</v>
      </c>
      <c r="B274" s="1">
        <v>58.7</v>
      </c>
      <c r="C274" s="1">
        <v>6.96</v>
      </c>
      <c r="D274" s="1">
        <v>0.46400000000000002</v>
      </c>
      <c r="E274" s="1">
        <v>3</v>
      </c>
      <c r="F274" s="27">
        <v>223</v>
      </c>
      <c r="G274" s="1">
        <v>18.600000000000001</v>
      </c>
      <c r="H274" s="1">
        <v>6.5380000000000003</v>
      </c>
      <c r="I274" s="1">
        <v>7.73</v>
      </c>
      <c r="J274" s="25">
        <v>24.4</v>
      </c>
      <c r="AB274">
        <v>246</v>
      </c>
      <c r="AC274">
        <v>27.998500338452967</v>
      </c>
      <c r="AD274">
        <v>2.1014996615470345</v>
      </c>
      <c r="AE274">
        <f t="shared" si="3"/>
        <v>4.4163008274823001</v>
      </c>
    </row>
    <row r="275" spans="1:31" x14ac:dyDescent="0.3">
      <c r="A275" s="3">
        <v>7.34</v>
      </c>
      <c r="B275" s="1">
        <v>51.8</v>
      </c>
      <c r="C275" s="1">
        <v>6.96</v>
      </c>
      <c r="D275" s="1">
        <v>0.46400000000000002</v>
      </c>
      <c r="E275" s="1">
        <v>3</v>
      </c>
      <c r="F275" s="27">
        <v>223</v>
      </c>
      <c r="G275" s="1">
        <v>18.600000000000001</v>
      </c>
      <c r="H275" s="1">
        <v>7.6909999999999998</v>
      </c>
      <c r="I275" s="1">
        <v>6.58</v>
      </c>
      <c r="J275" s="25">
        <v>35.200000000000003</v>
      </c>
      <c r="AB275">
        <v>247</v>
      </c>
      <c r="AC275">
        <v>7.6484431809568107</v>
      </c>
      <c r="AD275">
        <v>10.15155681904319</v>
      </c>
      <c r="AE275">
        <f t="shared" si="3"/>
        <v>103.05410585026229</v>
      </c>
    </row>
    <row r="276" spans="1:31" x14ac:dyDescent="0.3">
      <c r="A276" s="3">
        <v>0.33</v>
      </c>
      <c r="B276" s="1">
        <v>32.9</v>
      </c>
      <c r="C276" s="1">
        <v>6.41</v>
      </c>
      <c r="D276" s="1">
        <v>0.44700000000000001</v>
      </c>
      <c r="E276" s="1">
        <v>4</v>
      </c>
      <c r="F276" s="27">
        <v>254</v>
      </c>
      <c r="G276" s="1">
        <v>17.600000000000001</v>
      </c>
      <c r="H276" s="1">
        <v>6.758</v>
      </c>
      <c r="I276" s="1">
        <v>3.53</v>
      </c>
      <c r="J276" s="25">
        <v>32.4</v>
      </c>
      <c r="AB276">
        <v>248</v>
      </c>
      <c r="AC276">
        <v>25.243357212554795</v>
      </c>
      <c r="AD276">
        <v>-5.7433572125547947</v>
      </c>
      <c r="AE276">
        <f t="shared" si="3"/>
        <v>32.986152071005179</v>
      </c>
    </row>
    <row r="277" spans="1:31" x14ac:dyDescent="0.3">
      <c r="A277" s="3">
        <v>8.7899999999999991</v>
      </c>
      <c r="B277" s="1">
        <v>42.8</v>
      </c>
      <c r="C277" s="1">
        <v>6.41</v>
      </c>
      <c r="D277" s="1">
        <v>0.44700000000000001</v>
      </c>
      <c r="E277" s="1">
        <v>4</v>
      </c>
      <c r="F277" s="27">
        <v>254</v>
      </c>
      <c r="G277" s="1">
        <v>17.600000000000001</v>
      </c>
      <c r="H277" s="1">
        <v>6.8540000000000001</v>
      </c>
      <c r="I277" s="1">
        <v>2.98</v>
      </c>
      <c r="J277" s="25">
        <v>32</v>
      </c>
      <c r="AB277">
        <v>249</v>
      </c>
      <c r="AC277">
        <v>16.151384897090825</v>
      </c>
      <c r="AD277">
        <v>-3.6513848970908249</v>
      </c>
      <c r="AE277">
        <f t="shared" si="3"/>
        <v>13.332611666702974</v>
      </c>
    </row>
    <row r="278" spans="1:31" x14ac:dyDescent="0.3">
      <c r="A278" s="3">
        <v>9.35</v>
      </c>
      <c r="B278" s="1">
        <v>49</v>
      </c>
      <c r="C278" s="1">
        <v>6.41</v>
      </c>
      <c r="D278" s="1">
        <v>0.44700000000000001</v>
      </c>
      <c r="E278" s="1">
        <v>4</v>
      </c>
      <c r="F278" s="27">
        <v>254</v>
      </c>
      <c r="G278" s="1">
        <v>17.600000000000001</v>
      </c>
      <c r="H278" s="1">
        <v>7.2670000000000003</v>
      </c>
      <c r="I278" s="1">
        <v>6.05</v>
      </c>
      <c r="J278" s="25">
        <v>33.200000000000003</v>
      </c>
      <c r="AB278">
        <v>250</v>
      </c>
      <c r="AC278">
        <v>30.620636554825023</v>
      </c>
      <c r="AD278">
        <v>14.179363445174975</v>
      </c>
      <c r="AE278">
        <f t="shared" si="3"/>
        <v>201.05434771036431</v>
      </c>
    </row>
    <row r="279" spans="1:31" x14ac:dyDescent="0.3">
      <c r="A279" s="3">
        <v>8.7100000000000009</v>
      </c>
      <c r="B279" s="1">
        <v>27.6</v>
      </c>
      <c r="C279" s="1">
        <v>6.41</v>
      </c>
      <c r="D279" s="1">
        <v>0.44700000000000001</v>
      </c>
      <c r="E279" s="1">
        <v>4</v>
      </c>
      <c r="F279" s="27">
        <v>254</v>
      </c>
      <c r="G279" s="1">
        <v>17.600000000000001</v>
      </c>
      <c r="H279" s="1">
        <v>6.8259999999999996</v>
      </c>
      <c r="I279" s="1">
        <v>4.16</v>
      </c>
      <c r="J279" s="25">
        <v>33.1</v>
      </c>
      <c r="AB279">
        <v>251</v>
      </c>
      <c r="AC279">
        <v>20.8446287046553</v>
      </c>
      <c r="AD279">
        <v>-3.444628704655301</v>
      </c>
      <c r="AE279">
        <f t="shared" si="3"/>
        <v>11.865466912935258</v>
      </c>
    </row>
    <row r="280" spans="1:31" x14ac:dyDescent="0.3">
      <c r="A280" s="3">
        <v>0.11</v>
      </c>
      <c r="B280" s="1">
        <v>32.1</v>
      </c>
      <c r="C280" s="1">
        <v>6.41</v>
      </c>
      <c r="D280" s="1">
        <v>0.44700000000000001</v>
      </c>
      <c r="E280" s="1">
        <v>4</v>
      </c>
      <c r="F280" s="27">
        <v>254</v>
      </c>
      <c r="G280" s="1">
        <v>17.600000000000001</v>
      </c>
      <c r="H280" s="1">
        <v>6.4820000000000002</v>
      </c>
      <c r="I280" s="1">
        <v>7.19</v>
      </c>
      <c r="J280" s="25">
        <v>29.1</v>
      </c>
      <c r="AB280">
        <v>252</v>
      </c>
      <c r="AC280">
        <v>27.532976155111552</v>
      </c>
      <c r="AD280">
        <v>-4.232976155111551</v>
      </c>
      <c r="AE280">
        <f t="shared" si="3"/>
        <v>17.918087129742968</v>
      </c>
    </row>
    <row r="281" spans="1:31" x14ac:dyDescent="0.3">
      <c r="A281" s="3">
        <v>4.1100000000000003</v>
      </c>
      <c r="B281" s="1">
        <v>32.200000000000003</v>
      </c>
      <c r="C281" s="1">
        <v>3.33</v>
      </c>
      <c r="D281" s="1">
        <v>0.44290000000000002</v>
      </c>
      <c r="E281" s="1">
        <v>5</v>
      </c>
      <c r="F281" s="27">
        <v>216</v>
      </c>
      <c r="G281" s="1">
        <v>14.9</v>
      </c>
      <c r="H281" s="1">
        <v>6.8120000000000003</v>
      </c>
      <c r="I281" s="1">
        <v>4.8499999999999996</v>
      </c>
      <c r="J281" s="25">
        <v>35.1</v>
      </c>
      <c r="AB281">
        <v>253</v>
      </c>
      <c r="AC281">
        <v>22.459712606043883</v>
      </c>
      <c r="AD281">
        <v>-1.4597126060438832</v>
      </c>
      <c r="AE281">
        <f t="shared" si="3"/>
        <v>2.1307608922434249</v>
      </c>
    </row>
    <row r="282" spans="1:31" x14ac:dyDescent="0.3">
      <c r="A282" s="3">
        <v>5.53</v>
      </c>
      <c r="B282" s="1">
        <v>64.5</v>
      </c>
      <c r="C282" s="1">
        <v>3.33</v>
      </c>
      <c r="D282" s="1">
        <v>0.44290000000000002</v>
      </c>
      <c r="E282" s="1">
        <v>5</v>
      </c>
      <c r="F282" s="27">
        <v>216</v>
      </c>
      <c r="G282" s="1">
        <v>14.9</v>
      </c>
      <c r="H282" s="1">
        <v>7.82</v>
      </c>
      <c r="I282" s="1">
        <v>3.76</v>
      </c>
      <c r="J282" s="25">
        <v>45.4</v>
      </c>
      <c r="AB282">
        <v>254</v>
      </c>
      <c r="AC282">
        <v>18.650014697474344</v>
      </c>
      <c r="AD282">
        <v>-0.850014697474343</v>
      </c>
      <c r="AE282">
        <f t="shared" si="3"/>
        <v>0.72252498592239889</v>
      </c>
    </row>
    <row r="283" spans="1:31" x14ac:dyDescent="0.3">
      <c r="A283" s="3">
        <v>7.79</v>
      </c>
      <c r="B283" s="1">
        <v>37.200000000000003</v>
      </c>
      <c r="C283" s="1">
        <v>3.33</v>
      </c>
      <c r="D283" s="1">
        <v>0.44290000000000002</v>
      </c>
      <c r="E283" s="1">
        <v>5</v>
      </c>
      <c r="F283" s="27">
        <v>216</v>
      </c>
      <c r="G283" s="1">
        <v>14.9</v>
      </c>
      <c r="H283" s="1">
        <v>6.968</v>
      </c>
      <c r="I283" s="1">
        <v>4.59</v>
      </c>
      <c r="J283" s="25">
        <v>35.4</v>
      </c>
      <c r="AB283">
        <v>255</v>
      </c>
      <c r="AC283">
        <v>27.200458881296257</v>
      </c>
      <c r="AD283">
        <v>-3.5004588812962574</v>
      </c>
      <c r="AE283">
        <f t="shared" si="3"/>
        <v>12.253212379645845</v>
      </c>
    </row>
    <row r="284" spans="1:31" x14ac:dyDescent="0.3">
      <c r="A284" s="3">
        <v>4.2699999999999996</v>
      </c>
      <c r="B284" s="1">
        <v>49.7</v>
      </c>
      <c r="C284" s="1">
        <v>3.33</v>
      </c>
      <c r="D284" s="1">
        <v>0.44290000000000002</v>
      </c>
      <c r="E284" s="1">
        <v>5</v>
      </c>
      <c r="F284" s="27">
        <v>216</v>
      </c>
      <c r="G284" s="1">
        <v>14.9</v>
      </c>
      <c r="H284" s="1">
        <v>7.6449999999999996</v>
      </c>
      <c r="I284" s="1">
        <v>3.01</v>
      </c>
      <c r="J284" s="25">
        <v>46</v>
      </c>
      <c r="AB284">
        <v>256</v>
      </c>
      <c r="AC284">
        <v>29.955602007194429</v>
      </c>
      <c r="AD284">
        <v>-3.3556020071944275</v>
      </c>
      <c r="AE284">
        <f t="shared" si="3"/>
        <v>11.26006483068727</v>
      </c>
    </row>
    <row r="285" spans="1:31" x14ac:dyDescent="0.3">
      <c r="A285" s="3">
        <v>4.71</v>
      </c>
      <c r="B285" s="1">
        <v>24.8</v>
      </c>
      <c r="C285" s="1">
        <v>1.21</v>
      </c>
      <c r="D285" s="1">
        <v>0.40100000000000002</v>
      </c>
      <c r="E285" s="1">
        <v>1</v>
      </c>
      <c r="F285" s="27">
        <v>198</v>
      </c>
      <c r="G285" s="1">
        <v>13.6</v>
      </c>
      <c r="H285" s="1">
        <v>7.923</v>
      </c>
      <c r="I285" s="1">
        <v>3.16</v>
      </c>
      <c r="J285" s="25">
        <v>50</v>
      </c>
      <c r="AB285">
        <v>257</v>
      </c>
      <c r="AC285">
        <v>28.169509222129406</v>
      </c>
      <c r="AD285">
        <v>-3.9695092221294068</v>
      </c>
      <c r="AE285">
        <f t="shared" si="3"/>
        <v>15.757003464570408</v>
      </c>
    </row>
    <row r="286" spans="1:31" x14ac:dyDescent="0.3">
      <c r="A286" s="3">
        <v>6.75</v>
      </c>
      <c r="B286" s="1">
        <v>20.8</v>
      </c>
      <c r="C286" s="1">
        <v>2.97</v>
      </c>
      <c r="D286" s="1">
        <v>0.4</v>
      </c>
      <c r="E286" s="1">
        <v>1</v>
      </c>
      <c r="F286" s="27">
        <v>285</v>
      </c>
      <c r="G286" s="1">
        <v>15.3</v>
      </c>
      <c r="H286" s="1">
        <v>7.0880000000000001</v>
      </c>
      <c r="I286" s="1">
        <v>7.85</v>
      </c>
      <c r="J286" s="25">
        <v>32.200000000000003</v>
      </c>
      <c r="AB286">
        <v>258</v>
      </c>
      <c r="AC286">
        <v>25.081848822415935</v>
      </c>
      <c r="AD286">
        <v>-4.7818488224159346</v>
      </c>
      <c r="AE286">
        <f t="shared" ref="AE286:AE349" si="4">AD286^2</f>
        <v>22.866078160440662</v>
      </c>
    </row>
    <row r="287" spans="1:31" x14ac:dyDescent="0.3">
      <c r="A287" s="3">
        <v>5.99</v>
      </c>
      <c r="B287" s="1">
        <v>31.9</v>
      </c>
      <c r="C287" s="1">
        <v>2.25</v>
      </c>
      <c r="D287" s="1">
        <v>0.38900000000000001</v>
      </c>
      <c r="E287" s="1">
        <v>1</v>
      </c>
      <c r="F287" s="27">
        <v>300</v>
      </c>
      <c r="G287" s="1">
        <v>15.3</v>
      </c>
      <c r="H287" s="1">
        <v>6.4530000000000003</v>
      </c>
      <c r="I287" s="1">
        <v>8.23</v>
      </c>
      <c r="J287" s="25">
        <v>22</v>
      </c>
      <c r="AB287">
        <v>259</v>
      </c>
      <c r="AC287">
        <v>12.379688962671604</v>
      </c>
      <c r="AD287">
        <v>-0.4796889626716041</v>
      </c>
      <c r="AE287">
        <f t="shared" si="4"/>
        <v>0.23010150090895959</v>
      </c>
    </row>
    <row r="288" spans="1:31" x14ac:dyDescent="0.3">
      <c r="A288" s="3">
        <v>9.81</v>
      </c>
      <c r="B288" s="1">
        <v>31.5</v>
      </c>
      <c r="C288" s="1">
        <v>1.76</v>
      </c>
      <c r="D288" s="1">
        <v>0.38500000000000001</v>
      </c>
      <c r="E288" s="1">
        <v>1</v>
      </c>
      <c r="F288" s="27">
        <v>241</v>
      </c>
      <c r="G288" s="1">
        <v>18.2</v>
      </c>
      <c r="H288" s="1">
        <v>6.23</v>
      </c>
      <c r="I288" s="1">
        <v>12.93</v>
      </c>
      <c r="J288" s="25">
        <v>20.100000000000001</v>
      </c>
      <c r="AB288">
        <v>260</v>
      </c>
      <c r="AC288">
        <v>14.165781747736627</v>
      </c>
      <c r="AD288">
        <v>7.5342182522633721</v>
      </c>
      <c r="AE288">
        <f t="shared" si="4"/>
        <v>56.764444672738541</v>
      </c>
    </row>
    <row r="289" spans="1:31" x14ac:dyDescent="0.3">
      <c r="A289" s="3">
        <v>0.23</v>
      </c>
      <c r="B289" s="1">
        <v>31.3</v>
      </c>
      <c r="C289" s="1">
        <v>5.32</v>
      </c>
      <c r="D289" s="1">
        <v>0.40500000000000003</v>
      </c>
      <c r="E289" s="1">
        <v>6</v>
      </c>
      <c r="F289" s="27">
        <v>293</v>
      </c>
      <c r="G289" s="1">
        <v>16.600000000000001</v>
      </c>
      <c r="H289" s="1">
        <v>6.2089999999999996</v>
      </c>
      <c r="I289" s="1">
        <v>7.14</v>
      </c>
      <c r="J289" s="25">
        <v>23.2</v>
      </c>
      <c r="AB289">
        <v>261</v>
      </c>
      <c r="AC289">
        <v>30.088608916720545</v>
      </c>
      <c r="AD289">
        <v>-2.1886089167205469</v>
      </c>
      <c r="AE289">
        <f t="shared" si="4"/>
        <v>4.790008990348686</v>
      </c>
    </row>
    <row r="290" spans="1:31" x14ac:dyDescent="0.3">
      <c r="A290" s="3">
        <v>8.49</v>
      </c>
      <c r="B290" s="1">
        <v>45.6</v>
      </c>
      <c r="C290" s="1">
        <v>5.32</v>
      </c>
      <c r="D290" s="1">
        <v>0.40500000000000003</v>
      </c>
      <c r="E290" s="1">
        <v>6</v>
      </c>
      <c r="F290" s="27">
        <v>293</v>
      </c>
      <c r="G290" s="1">
        <v>16.600000000000001</v>
      </c>
      <c r="H290" s="1">
        <v>6.3150000000000004</v>
      </c>
      <c r="I290" s="1">
        <v>7.6</v>
      </c>
      <c r="J290" s="25">
        <v>22.3</v>
      </c>
      <c r="AB290">
        <v>262</v>
      </c>
      <c r="AC290">
        <v>20.531112417915161</v>
      </c>
      <c r="AD290">
        <v>-0.43111241791515909</v>
      </c>
      <c r="AE290">
        <f t="shared" si="4"/>
        <v>0.18585791688065478</v>
      </c>
    </row>
    <row r="291" spans="1:31" x14ac:dyDescent="0.3">
      <c r="A291" s="3">
        <v>5.86</v>
      </c>
      <c r="B291" s="1">
        <v>22.9</v>
      </c>
      <c r="C291" s="1">
        <v>5.32</v>
      </c>
      <c r="D291" s="1">
        <v>0.40500000000000003</v>
      </c>
      <c r="E291" s="1">
        <v>6</v>
      </c>
      <c r="F291" s="27">
        <v>293</v>
      </c>
      <c r="G291" s="1">
        <v>16.600000000000001</v>
      </c>
      <c r="H291" s="1">
        <v>6.5650000000000004</v>
      </c>
      <c r="I291" s="1">
        <v>9.51</v>
      </c>
      <c r="J291" s="25">
        <v>24.8</v>
      </c>
      <c r="AB291">
        <v>263</v>
      </c>
      <c r="AC291">
        <v>24.948841912889819</v>
      </c>
      <c r="AD291">
        <v>-9.9488419128898187</v>
      </c>
      <c r="AE291">
        <f t="shared" si="4"/>
        <v>98.979455407673143</v>
      </c>
    </row>
    <row r="292" spans="1:31" x14ac:dyDescent="0.3">
      <c r="A292" s="3">
        <v>0.53</v>
      </c>
      <c r="B292" s="1">
        <v>27.9</v>
      </c>
      <c r="C292" s="1">
        <v>4.95</v>
      </c>
      <c r="D292" s="1">
        <v>0.41099999999999998</v>
      </c>
      <c r="E292" s="1">
        <v>4</v>
      </c>
      <c r="F292" s="27">
        <v>245</v>
      </c>
      <c r="G292" s="1">
        <v>19.2</v>
      </c>
      <c r="H292" s="1">
        <v>6.8609999999999998</v>
      </c>
      <c r="I292" s="1">
        <v>3.33</v>
      </c>
      <c r="J292" s="25">
        <v>28.5</v>
      </c>
      <c r="AB292">
        <v>264</v>
      </c>
      <c r="AC292">
        <v>29.566081772153652</v>
      </c>
      <c r="AD292">
        <v>2.1339182278463475</v>
      </c>
      <c r="AE292">
        <f t="shared" si="4"/>
        <v>4.5536070031348963</v>
      </c>
    </row>
    <row r="293" spans="1:31" x14ac:dyDescent="0.3">
      <c r="A293" s="3">
        <v>5.91</v>
      </c>
      <c r="B293" s="1">
        <v>27.7</v>
      </c>
      <c r="C293" s="1">
        <v>4.95</v>
      </c>
      <c r="D293" s="1">
        <v>0.41099999999999998</v>
      </c>
      <c r="E293" s="1">
        <v>4</v>
      </c>
      <c r="F293" s="27">
        <v>245</v>
      </c>
      <c r="G293" s="1">
        <v>19.2</v>
      </c>
      <c r="H293" s="1">
        <v>7.1479999999999997</v>
      </c>
      <c r="I293" s="1">
        <v>3.56</v>
      </c>
      <c r="J293" s="25">
        <v>37.299999999999997</v>
      </c>
      <c r="AB293">
        <v>265</v>
      </c>
      <c r="AC293">
        <v>29.984103487807168</v>
      </c>
      <c r="AD293">
        <v>5.4158965121928304</v>
      </c>
      <c r="AE293">
        <f t="shared" si="4"/>
        <v>29.331935030782464</v>
      </c>
    </row>
    <row r="294" spans="1:31" x14ac:dyDescent="0.3">
      <c r="A294" s="3">
        <v>4.96</v>
      </c>
      <c r="B294" s="1">
        <v>23.4</v>
      </c>
      <c r="C294" s="1">
        <v>4.95</v>
      </c>
      <c r="D294" s="1">
        <v>0.41099999999999998</v>
      </c>
      <c r="E294" s="1">
        <v>4</v>
      </c>
      <c r="F294" s="27">
        <v>245</v>
      </c>
      <c r="G294" s="1">
        <v>19.2</v>
      </c>
      <c r="H294" s="1">
        <v>6.63</v>
      </c>
      <c r="I294" s="1">
        <v>4.7</v>
      </c>
      <c r="J294" s="25">
        <v>27.9</v>
      </c>
      <c r="AB294">
        <v>266</v>
      </c>
      <c r="AC294">
        <v>20.692620808054023</v>
      </c>
      <c r="AD294">
        <v>-3.5926208080540221</v>
      </c>
      <c r="AE294">
        <f t="shared" si="4"/>
        <v>12.906924270462735</v>
      </c>
    </row>
    <row r="295" spans="1:31" x14ac:dyDescent="0.3">
      <c r="A295" s="3">
        <v>5.63</v>
      </c>
      <c r="B295" s="1">
        <v>18.399999999999999</v>
      </c>
      <c r="C295" s="1">
        <v>13.92</v>
      </c>
      <c r="D295" s="1">
        <v>0.437</v>
      </c>
      <c r="E295" s="1">
        <v>4</v>
      </c>
      <c r="F295" s="27">
        <v>289</v>
      </c>
      <c r="G295" s="1">
        <v>16</v>
      </c>
      <c r="H295" s="1">
        <v>6.1269999999999998</v>
      </c>
      <c r="I295" s="1">
        <v>8.58</v>
      </c>
      <c r="J295" s="25">
        <v>23.9</v>
      </c>
      <c r="AB295">
        <v>267</v>
      </c>
      <c r="AC295">
        <v>26.069900150324248</v>
      </c>
      <c r="AD295">
        <v>2.3300998496757508</v>
      </c>
      <c r="AE295">
        <f t="shared" si="4"/>
        <v>5.429365309458956</v>
      </c>
    </row>
    <row r="296" spans="1:31" x14ac:dyDescent="0.3">
      <c r="A296" s="3">
        <v>5.45</v>
      </c>
      <c r="B296" s="1">
        <v>42.3</v>
      </c>
      <c r="C296" s="1">
        <v>13.92</v>
      </c>
      <c r="D296" s="1">
        <v>0.437</v>
      </c>
      <c r="E296" s="1">
        <v>4</v>
      </c>
      <c r="F296" s="27">
        <v>289</v>
      </c>
      <c r="G296" s="1">
        <v>16</v>
      </c>
      <c r="H296" s="1">
        <v>6.0090000000000003</v>
      </c>
      <c r="I296" s="1">
        <v>10.4</v>
      </c>
      <c r="J296" s="25">
        <v>21.7</v>
      </c>
      <c r="AB296">
        <v>268</v>
      </c>
      <c r="AC296">
        <v>19.410054180480735</v>
      </c>
      <c r="AD296">
        <v>0.38994581951926577</v>
      </c>
      <c r="AE296">
        <f t="shared" si="4"/>
        <v>0.15205774216055179</v>
      </c>
    </row>
    <row r="297" spans="1:31" x14ac:dyDescent="0.3">
      <c r="A297" s="3">
        <v>3.62</v>
      </c>
      <c r="B297" s="1">
        <v>31.1</v>
      </c>
      <c r="C297" s="1">
        <v>13.92</v>
      </c>
      <c r="D297" s="1">
        <v>0.437</v>
      </c>
      <c r="E297" s="1">
        <v>4</v>
      </c>
      <c r="F297" s="27">
        <v>289</v>
      </c>
      <c r="G297" s="1">
        <v>16</v>
      </c>
      <c r="H297" s="1">
        <v>6.6779999999999999</v>
      </c>
      <c r="I297" s="1">
        <v>6.27</v>
      </c>
      <c r="J297" s="25">
        <v>28.6</v>
      </c>
      <c r="AB297">
        <v>269</v>
      </c>
      <c r="AC297">
        <v>20.322101560088406</v>
      </c>
      <c r="AD297">
        <v>-1.2221015600884044</v>
      </c>
      <c r="AE297">
        <f t="shared" si="4"/>
        <v>1.4935322231705119</v>
      </c>
    </row>
    <row r="298" spans="1:31" x14ac:dyDescent="0.3">
      <c r="A298" s="3">
        <v>6.58</v>
      </c>
      <c r="B298" s="1">
        <v>51</v>
      </c>
      <c r="C298" s="1">
        <v>13.92</v>
      </c>
      <c r="D298" s="1">
        <v>0.437</v>
      </c>
      <c r="E298" s="1">
        <v>4</v>
      </c>
      <c r="F298" s="27">
        <v>289</v>
      </c>
      <c r="G298" s="1">
        <v>16</v>
      </c>
      <c r="H298" s="1">
        <v>6.5490000000000004</v>
      </c>
      <c r="I298" s="1">
        <v>7.39</v>
      </c>
      <c r="J298" s="25">
        <v>27.1</v>
      </c>
      <c r="AB298">
        <v>270</v>
      </c>
      <c r="AC298">
        <v>24.521319703698722</v>
      </c>
      <c r="AD298">
        <v>-6.0213197036987225</v>
      </c>
      <c r="AE298">
        <f t="shared" si="4"/>
        <v>36.256290974150474</v>
      </c>
    </row>
    <row r="299" spans="1:31" x14ac:dyDescent="0.3">
      <c r="A299" s="3">
        <v>0.67</v>
      </c>
      <c r="B299" s="1">
        <v>58</v>
      </c>
      <c r="C299" s="1">
        <v>13.92</v>
      </c>
      <c r="D299" s="1">
        <v>0.437</v>
      </c>
      <c r="E299" s="1">
        <v>4</v>
      </c>
      <c r="F299" s="27">
        <v>289</v>
      </c>
      <c r="G299" s="1">
        <v>16</v>
      </c>
      <c r="H299" s="1">
        <v>5.79</v>
      </c>
      <c r="I299" s="1">
        <v>15.84</v>
      </c>
      <c r="J299" s="25">
        <v>20.3</v>
      </c>
      <c r="AB299">
        <v>271</v>
      </c>
      <c r="AC299">
        <v>18.136988046445026</v>
      </c>
      <c r="AD299">
        <v>-3.3369880464450254</v>
      </c>
      <c r="AE299">
        <f t="shared" si="4"/>
        <v>11.135489222116988</v>
      </c>
    </row>
    <row r="300" spans="1:31" x14ac:dyDescent="0.3">
      <c r="A300" s="3">
        <v>2.0699999999999998</v>
      </c>
      <c r="B300" s="1">
        <v>20.100000000000001</v>
      </c>
      <c r="C300" s="1">
        <v>2.2400000000000002</v>
      </c>
      <c r="D300" s="1">
        <v>0.4</v>
      </c>
      <c r="E300" s="1">
        <v>5</v>
      </c>
      <c r="F300" s="27">
        <v>358</v>
      </c>
      <c r="G300" s="1">
        <v>14.8</v>
      </c>
      <c r="H300" s="1">
        <v>6.3449999999999998</v>
      </c>
      <c r="I300" s="1">
        <v>4.97</v>
      </c>
      <c r="J300" s="25">
        <v>22.5</v>
      </c>
      <c r="AB300">
        <v>272</v>
      </c>
      <c r="AC300">
        <v>29.490077823853014</v>
      </c>
      <c r="AD300">
        <v>6.7099221761469892</v>
      </c>
      <c r="AE300">
        <f t="shared" si="4"/>
        <v>45.023055609949147</v>
      </c>
    </row>
    <row r="301" spans="1:31" x14ac:dyDescent="0.3">
      <c r="A301" s="3">
        <v>0.84</v>
      </c>
      <c r="B301" s="1">
        <v>10</v>
      </c>
      <c r="C301" s="1">
        <v>2.2400000000000002</v>
      </c>
      <c r="D301" s="1">
        <v>0.4</v>
      </c>
      <c r="E301" s="1">
        <v>5</v>
      </c>
      <c r="F301" s="27">
        <v>358</v>
      </c>
      <c r="G301" s="1">
        <v>14.8</v>
      </c>
      <c r="H301" s="1">
        <v>7.0410000000000004</v>
      </c>
      <c r="I301" s="1">
        <v>4.74</v>
      </c>
      <c r="J301" s="25">
        <v>29</v>
      </c>
      <c r="AB301">
        <v>273</v>
      </c>
      <c r="AC301">
        <v>18.288995943046306</v>
      </c>
      <c r="AD301">
        <v>-5.1889959430463062</v>
      </c>
      <c r="AE301">
        <f t="shared" si="4"/>
        <v>26.925678896951023</v>
      </c>
    </row>
    <row r="302" spans="1:31" x14ac:dyDescent="0.3">
      <c r="A302" s="3">
        <v>4.17</v>
      </c>
      <c r="B302" s="1">
        <v>47.4</v>
      </c>
      <c r="C302" s="1">
        <v>2.2400000000000002</v>
      </c>
      <c r="D302" s="1">
        <v>0.4</v>
      </c>
      <c r="E302" s="1">
        <v>5</v>
      </c>
      <c r="F302" s="27">
        <v>358</v>
      </c>
      <c r="G302" s="1">
        <v>14.8</v>
      </c>
      <c r="H302" s="1">
        <v>6.8710000000000004</v>
      </c>
      <c r="I302" s="1">
        <v>6.07</v>
      </c>
      <c r="J302" s="25">
        <v>24.8</v>
      </c>
      <c r="AB302">
        <v>274</v>
      </c>
      <c r="AC302">
        <v>17.794970279092151</v>
      </c>
      <c r="AD302">
        <v>-3.2949702790921513</v>
      </c>
      <c r="AE302">
        <f t="shared" si="4"/>
        <v>10.85682914010061</v>
      </c>
    </row>
    <row r="303" spans="1:31" x14ac:dyDescent="0.3">
      <c r="A303" s="3">
        <v>0.12</v>
      </c>
      <c r="B303" s="1">
        <v>40.4</v>
      </c>
      <c r="C303" s="1">
        <v>6.09</v>
      </c>
      <c r="D303" s="1">
        <v>0.433</v>
      </c>
      <c r="E303" s="1">
        <v>7</v>
      </c>
      <c r="F303" s="27">
        <v>329</v>
      </c>
      <c r="G303" s="1">
        <v>16.100000000000001</v>
      </c>
      <c r="H303" s="1">
        <v>6.59</v>
      </c>
      <c r="I303" s="1">
        <v>9.5</v>
      </c>
      <c r="J303" s="25">
        <v>22</v>
      </c>
      <c r="AB303">
        <v>275</v>
      </c>
      <c r="AC303">
        <v>22.203199280529226</v>
      </c>
      <c r="AD303">
        <v>-0.50319928052922691</v>
      </c>
      <c r="AE303">
        <f t="shared" si="4"/>
        <v>0.25320951592513158</v>
      </c>
    </row>
    <row r="304" spans="1:31" x14ac:dyDescent="0.3">
      <c r="A304" s="3">
        <v>2.06</v>
      </c>
      <c r="B304" s="1">
        <v>18.399999999999999</v>
      </c>
      <c r="C304" s="1">
        <v>6.09</v>
      </c>
      <c r="D304" s="1">
        <v>0.433</v>
      </c>
      <c r="E304" s="1">
        <v>7</v>
      </c>
      <c r="F304" s="27">
        <v>329</v>
      </c>
      <c r="G304" s="1">
        <v>16.100000000000001</v>
      </c>
      <c r="H304" s="1">
        <v>6.4950000000000001</v>
      </c>
      <c r="I304" s="1">
        <v>8.67</v>
      </c>
      <c r="J304" s="25">
        <v>26.4</v>
      </c>
      <c r="AB304">
        <v>276</v>
      </c>
      <c r="AC304">
        <v>29.62308473337913</v>
      </c>
      <c r="AD304">
        <v>-5.923084733379131</v>
      </c>
      <c r="AE304">
        <f t="shared" si="4"/>
        <v>35.082932758788928</v>
      </c>
    </row>
    <row r="305" spans="1:31" x14ac:dyDescent="0.3">
      <c r="A305" s="3">
        <v>4.4800000000000004</v>
      </c>
      <c r="B305" s="1">
        <v>17.7</v>
      </c>
      <c r="C305" s="1">
        <v>6.09</v>
      </c>
      <c r="D305" s="1">
        <v>0.433</v>
      </c>
      <c r="E305" s="1">
        <v>7</v>
      </c>
      <c r="F305" s="27">
        <v>329</v>
      </c>
      <c r="G305" s="1">
        <v>16.100000000000001</v>
      </c>
      <c r="H305" s="1">
        <v>6.9820000000000002</v>
      </c>
      <c r="I305" s="1">
        <v>4.8600000000000003</v>
      </c>
      <c r="J305" s="25">
        <v>33.1</v>
      </c>
      <c r="AB305">
        <v>277</v>
      </c>
      <c r="AC305">
        <v>12.949718574926401</v>
      </c>
      <c r="AD305">
        <v>-4.5497185749264002</v>
      </c>
      <c r="AE305">
        <f t="shared" si="4"/>
        <v>20.699939111030314</v>
      </c>
    </row>
    <row r="306" spans="1:31" x14ac:dyDescent="0.3">
      <c r="A306" s="3">
        <v>6.45</v>
      </c>
      <c r="B306" s="1">
        <v>41.1</v>
      </c>
      <c r="C306" s="1">
        <v>2.1800000000000002</v>
      </c>
      <c r="D306" s="1">
        <v>0.47199999999999998</v>
      </c>
      <c r="E306" s="1">
        <v>7</v>
      </c>
      <c r="F306" s="27">
        <v>222</v>
      </c>
      <c r="G306" s="1">
        <v>18.399999999999999</v>
      </c>
      <c r="H306" s="1">
        <v>7.2359999999999998</v>
      </c>
      <c r="I306" s="1">
        <v>6.93</v>
      </c>
      <c r="J306" s="25">
        <v>36.1</v>
      </c>
      <c r="AB306">
        <v>278</v>
      </c>
      <c r="AC306">
        <v>31.010156789865796</v>
      </c>
      <c r="AD306">
        <v>18.989843210134204</v>
      </c>
      <c r="AE306">
        <f t="shared" si="4"/>
        <v>360.61414514548011</v>
      </c>
    </row>
    <row r="307" spans="1:31" x14ac:dyDescent="0.3">
      <c r="A307" s="3">
        <v>5.0599999999999996</v>
      </c>
      <c r="B307" s="1">
        <v>58.1</v>
      </c>
      <c r="C307" s="1">
        <v>2.1800000000000002</v>
      </c>
      <c r="D307" s="1">
        <v>0.47199999999999998</v>
      </c>
      <c r="E307" s="1">
        <v>7</v>
      </c>
      <c r="F307" s="27">
        <v>222</v>
      </c>
      <c r="G307" s="1">
        <v>18.399999999999999</v>
      </c>
      <c r="H307" s="1">
        <v>6.6159999999999997</v>
      </c>
      <c r="I307" s="1">
        <v>8.93</v>
      </c>
      <c r="J307" s="25">
        <v>28.4</v>
      </c>
      <c r="AB307">
        <v>279</v>
      </c>
      <c r="AC307">
        <v>24.673327600299999</v>
      </c>
      <c r="AD307">
        <v>-2.9733276002999993</v>
      </c>
      <c r="AE307">
        <f t="shared" si="4"/>
        <v>8.8406770187057528</v>
      </c>
    </row>
    <row r="308" spans="1:31" x14ac:dyDescent="0.3">
      <c r="A308" s="3">
        <v>3.58</v>
      </c>
      <c r="B308" s="1">
        <v>71.900000000000006</v>
      </c>
      <c r="C308" s="1">
        <v>2.1800000000000002</v>
      </c>
      <c r="D308" s="1">
        <v>0.47199999999999998</v>
      </c>
      <c r="E308" s="1">
        <v>7</v>
      </c>
      <c r="F308" s="27">
        <v>222</v>
      </c>
      <c r="G308" s="1">
        <v>18.399999999999999</v>
      </c>
      <c r="H308" s="1">
        <v>7.42</v>
      </c>
      <c r="I308" s="1">
        <v>6.47</v>
      </c>
      <c r="J308" s="25">
        <v>33.4</v>
      </c>
      <c r="AB308">
        <v>280</v>
      </c>
      <c r="AC308">
        <v>21.272150913846396</v>
      </c>
      <c r="AD308">
        <v>5.1278490861536028</v>
      </c>
      <c r="AE308">
        <f t="shared" si="4"/>
        <v>26.294836250366341</v>
      </c>
    </row>
    <row r="309" spans="1:31" x14ac:dyDescent="0.3">
      <c r="A309" s="3">
        <v>7.98</v>
      </c>
      <c r="B309" s="1">
        <v>70.3</v>
      </c>
      <c r="C309" s="1">
        <v>2.1800000000000002</v>
      </c>
      <c r="D309" s="1">
        <v>0.47199999999999998</v>
      </c>
      <c r="E309" s="1">
        <v>7</v>
      </c>
      <c r="F309" s="27">
        <v>222</v>
      </c>
      <c r="G309" s="1">
        <v>18.399999999999999</v>
      </c>
      <c r="H309" s="1">
        <v>6.8490000000000002</v>
      </c>
      <c r="I309" s="1">
        <v>7.53</v>
      </c>
      <c r="J309" s="25">
        <v>28.2</v>
      </c>
      <c r="AB309">
        <v>281</v>
      </c>
      <c r="AC309">
        <v>17.015929809010597</v>
      </c>
      <c r="AD309">
        <v>1.484070190989403</v>
      </c>
      <c r="AE309">
        <f t="shared" si="4"/>
        <v>2.202464331783323</v>
      </c>
    </row>
    <row r="310" spans="1:31" x14ac:dyDescent="0.3">
      <c r="A310" s="3">
        <v>5.79</v>
      </c>
      <c r="B310" s="1">
        <v>82.5</v>
      </c>
      <c r="C310" s="1">
        <v>9.9</v>
      </c>
      <c r="D310" s="1">
        <v>0.54400000000000004</v>
      </c>
      <c r="E310" s="1">
        <v>4</v>
      </c>
      <c r="F310" s="27">
        <v>304</v>
      </c>
      <c r="G310" s="1">
        <v>18.399999999999999</v>
      </c>
      <c r="H310" s="1">
        <v>6.6349999999999998</v>
      </c>
      <c r="I310" s="1">
        <v>4.54</v>
      </c>
      <c r="J310" s="25">
        <v>22.8</v>
      </c>
      <c r="AB310">
        <v>282</v>
      </c>
      <c r="AC310">
        <v>18.108486565832287</v>
      </c>
      <c r="AD310">
        <v>-2.5084865658322872</v>
      </c>
      <c r="AE310">
        <f t="shared" si="4"/>
        <v>6.2925048509610617</v>
      </c>
    </row>
    <row r="311" spans="1:31" x14ac:dyDescent="0.3">
      <c r="A311" s="3">
        <v>4.8600000000000003</v>
      </c>
      <c r="B311" s="1">
        <v>76.7</v>
      </c>
      <c r="C311" s="1">
        <v>9.9</v>
      </c>
      <c r="D311" s="1">
        <v>0.54400000000000004</v>
      </c>
      <c r="E311" s="1">
        <v>4</v>
      </c>
      <c r="F311" s="27">
        <v>304</v>
      </c>
      <c r="G311" s="1">
        <v>18.399999999999999</v>
      </c>
      <c r="H311" s="1">
        <v>5.9720000000000004</v>
      </c>
      <c r="I311" s="1">
        <v>9.9700000000000006</v>
      </c>
      <c r="J311" s="25">
        <v>20.3</v>
      </c>
      <c r="AB311">
        <v>283</v>
      </c>
      <c r="AC311">
        <v>21.253149926771236</v>
      </c>
      <c r="AD311">
        <v>0.64685007322876231</v>
      </c>
      <c r="AE311">
        <f t="shared" si="4"/>
        <v>0.41841501723605518</v>
      </c>
    </row>
    <row r="312" spans="1:31" x14ac:dyDescent="0.3">
      <c r="A312" s="3">
        <v>4.6100000000000003</v>
      </c>
      <c r="B312" s="1">
        <v>37.799999999999997</v>
      </c>
      <c r="C312" s="1">
        <v>9.9</v>
      </c>
      <c r="D312" s="1">
        <v>0.54400000000000004</v>
      </c>
      <c r="E312" s="1">
        <v>4</v>
      </c>
      <c r="F312" s="27">
        <v>304</v>
      </c>
      <c r="G312" s="1">
        <v>18.399999999999999</v>
      </c>
      <c r="H312" s="1">
        <v>4.9729999999999999</v>
      </c>
      <c r="I312" s="1">
        <v>12.64</v>
      </c>
      <c r="J312" s="25">
        <v>16.100000000000001</v>
      </c>
      <c r="AB312">
        <v>284</v>
      </c>
      <c r="AC312">
        <v>23.837284168992973</v>
      </c>
      <c r="AD312">
        <v>-5.6372841689929736</v>
      </c>
      <c r="AE312">
        <f t="shared" si="4"/>
        <v>31.778972801978799</v>
      </c>
    </row>
    <row r="313" spans="1:31" x14ac:dyDescent="0.3">
      <c r="A313" s="3">
        <v>1.49</v>
      </c>
      <c r="B313" s="1">
        <v>52.8</v>
      </c>
      <c r="C313" s="1">
        <v>9.9</v>
      </c>
      <c r="D313" s="1">
        <v>0.54400000000000004</v>
      </c>
      <c r="E313" s="1">
        <v>4</v>
      </c>
      <c r="F313" s="27">
        <v>304</v>
      </c>
      <c r="G313" s="1">
        <v>18.399999999999999</v>
      </c>
      <c r="H313" s="1">
        <v>6.1219999999999999</v>
      </c>
      <c r="I313" s="1">
        <v>5.98</v>
      </c>
      <c r="J313" s="25">
        <v>22.1</v>
      </c>
      <c r="AB313">
        <v>285</v>
      </c>
      <c r="AC313">
        <v>30.981655309253057</v>
      </c>
      <c r="AD313">
        <v>14.418344690746942</v>
      </c>
      <c r="AE313">
        <f t="shared" si="4"/>
        <v>207.88866362119052</v>
      </c>
    </row>
    <row r="314" spans="1:31" x14ac:dyDescent="0.3">
      <c r="A314" s="3">
        <v>9.4</v>
      </c>
      <c r="B314" s="1">
        <v>90.4</v>
      </c>
      <c r="C314" s="1">
        <v>9.9</v>
      </c>
      <c r="D314" s="1">
        <v>0.54400000000000004</v>
      </c>
      <c r="E314" s="1">
        <v>4</v>
      </c>
      <c r="F314" s="27">
        <v>304</v>
      </c>
      <c r="G314" s="1">
        <v>18.399999999999999</v>
      </c>
      <c r="H314" s="1">
        <v>6.0229999999999997</v>
      </c>
      <c r="I314" s="1">
        <v>11.72</v>
      </c>
      <c r="J314" s="25">
        <v>19.399999999999999</v>
      </c>
      <c r="AB314">
        <v>286</v>
      </c>
      <c r="AC314">
        <v>29.157560550037715</v>
      </c>
      <c r="AD314">
        <v>-6.9575605500377158</v>
      </c>
      <c r="AE314">
        <f t="shared" si="4"/>
        <v>48.40764880744112</v>
      </c>
    </row>
    <row r="315" spans="1:31" x14ac:dyDescent="0.3">
      <c r="A315" s="3">
        <v>6.84</v>
      </c>
      <c r="B315" s="1">
        <v>82.8</v>
      </c>
      <c r="C315" s="1">
        <v>9.9</v>
      </c>
      <c r="D315" s="1">
        <v>0.54400000000000004</v>
      </c>
      <c r="E315" s="1">
        <v>4</v>
      </c>
      <c r="F315" s="27">
        <v>304</v>
      </c>
      <c r="G315" s="1">
        <v>18.399999999999999</v>
      </c>
      <c r="H315" s="1">
        <v>6.266</v>
      </c>
      <c r="I315" s="1">
        <v>7.9</v>
      </c>
      <c r="J315" s="25">
        <v>21.6</v>
      </c>
      <c r="AB315">
        <v>287</v>
      </c>
      <c r="AC315">
        <v>9.4250354724842538</v>
      </c>
      <c r="AD315">
        <v>-0.72503547248425448</v>
      </c>
      <c r="AE315">
        <f t="shared" si="4"/>
        <v>0.52567643636046613</v>
      </c>
    </row>
    <row r="316" spans="1:31" x14ac:dyDescent="0.3">
      <c r="A316" s="3">
        <v>1.57</v>
      </c>
      <c r="B316" s="1">
        <v>87.3</v>
      </c>
      <c r="C316" s="1">
        <v>9.9</v>
      </c>
      <c r="D316" s="1">
        <v>0.54400000000000004</v>
      </c>
      <c r="E316" s="1">
        <v>4</v>
      </c>
      <c r="F316" s="27">
        <v>304</v>
      </c>
      <c r="G316" s="1">
        <v>18.399999999999999</v>
      </c>
      <c r="H316" s="1">
        <v>6.5670000000000002</v>
      </c>
      <c r="I316" s="1">
        <v>9.2799999999999994</v>
      </c>
      <c r="J316" s="25">
        <v>23.8</v>
      </c>
      <c r="AB316">
        <v>288</v>
      </c>
      <c r="AC316">
        <v>22.326705696517763</v>
      </c>
      <c r="AD316">
        <v>-2.7267056965177616</v>
      </c>
      <c r="AE316">
        <f t="shared" si="4"/>
        <v>7.4349239554224118</v>
      </c>
    </row>
    <row r="317" spans="1:31" x14ac:dyDescent="0.3">
      <c r="A317" s="3">
        <v>0.85</v>
      </c>
      <c r="B317" s="1">
        <v>77.7</v>
      </c>
      <c r="C317" s="1">
        <v>9.9</v>
      </c>
      <c r="D317" s="1">
        <v>0.54400000000000004</v>
      </c>
      <c r="E317" s="1">
        <v>4</v>
      </c>
      <c r="F317" s="27">
        <v>304</v>
      </c>
      <c r="G317" s="1">
        <v>18.399999999999999</v>
      </c>
      <c r="H317" s="1">
        <v>5.7050000000000001</v>
      </c>
      <c r="I317" s="1">
        <v>11.5</v>
      </c>
      <c r="J317" s="25">
        <v>16.2</v>
      </c>
      <c r="AB317">
        <v>289</v>
      </c>
      <c r="AC317">
        <v>26.402417424139543</v>
      </c>
      <c r="AD317">
        <v>-2.5024174241395443</v>
      </c>
      <c r="AE317">
        <f t="shared" si="4"/>
        <v>6.2620929646371915</v>
      </c>
    </row>
    <row r="318" spans="1:31" x14ac:dyDescent="0.3">
      <c r="A318" s="3">
        <v>8.91</v>
      </c>
      <c r="B318" s="1">
        <v>83.2</v>
      </c>
      <c r="C318" s="1">
        <v>9.9</v>
      </c>
      <c r="D318" s="1">
        <v>0.54400000000000004</v>
      </c>
      <c r="E318" s="1">
        <v>4</v>
      </c>
      <c r="F318" s="27">
        <v>304</v>
      </c>
      <c r="G318" s="1">
        <v>18.399999999999999</v>
      </c>
      <c r="H318" s="1">
        <v>5.9139999999999997</v>
      </c>
      <c r="I318" s="1">
        <v>18.329999999999998</v>
      </c>
      <c r="J318" s="25">
        <v>17.8</v>
      </c>
      <c r="AB318">
        <v>290</v>
      </c>
      <c r="AC318">
        <v>14.745311853529</v>
      </c>
      <c r="AD318">
        <v>-3.2453118535289995</v>
      </c>
      <c r="AE318">
        <f t="shared" si="4"/>
        <v>10.53204902665583</v>
      </c>
    </row>
    <row r="319" spans="1:31" x14ac:dyDescent="0.3">
      <c r="A319" s="3">
        <v>5.09</v>
      </c>
      <c r="B319" s="1">
        <v>71.7</v>
      </c>
      <c r="C319" s="1">
        <v>9.9</v>
      </c>
      <c r="D319" s="1">
        <v>0.54400000000000004</v>
      </c>
      <c r="E319" s="1">
        <v>4</v>
      </c>
      <c r="F319" s="27">
        <v>304</v>
      </c>
      <c r="G319" s="1">
        <v>18.399999999999999</v>
      </c>
      <c r="H319" s="1">
        <v>5.782</v>
      </c>
      <c r="I319" s="1">
        <v>15.94</v>
      </c>
      <c r="J319" s="25">
        <v>19.8</v>
      </c>
      <c r="AB319">
        <v>291</v>
      </c>
      <c r="AC319">
        <v>21.110642523707536</v>
      </c>
      <c r="AD319">
        <v>-1.1106425237075364</v>
      </c>
      <c r="AE319">
        <f t="shared" si="4"/>
        <v>1.2335268154674455</v>
      </c>
    </row>
    <row r="320" spans="1:31" x14ac:dyDescent="0.3">
      <c r="A320" s="3">
        <v>5.8</v>
      </c>
      <c r="B320" s="1">
        <v>67.2</v>
      </c>
      <c r="C320" s="1">
        <v>9.9</v>
      </c>
      <c r="D320" s="1">
        <v>0.54400000000000004</v>
      </c>
      <c r="E320" s="1">
        <v>4</v>
      </c>
      <c r="F320" s="27">
        <v>304</v>
      </c>
      <c r="G320" s="1">
        <v>18.399999999999999</v>
      </c>
      <c r="H320" s="1">
        <v>6.3819999999999997</v>
      </c>
      <c r="I320" s="1">
        <v>10.36</v>
      </c>
      <c r="J320" s="25">
        <v>23.1</v>
      </c>
      <c r="AB320">
        <v>292</v>
      </c>
      <c r="AC320">
        <v>16.008877494027129</v>
      </c>
      <c r="AD320">
        <v>1.0911225059728729</v>
      </c>
      <c r="AE320">
        <f t="shared" si="4"/>
        <v>1.190548323040522</v>
      </c>
    </row>
    <row r="321" spans="1:31" x14ac:dyDescent="0.3">
      <c r="A321" s="3">
        <v>4.82</v>
      </c>
      <c r="B321" s="1">
        <v>58.8</v>
      </c>
      <c r="C321" s="1">
        <v>9.9</v>
      </c>
      <c r="D321" s="1">
        <v>0.54400000000000004</v>
      </c>
      <c r="E321" s="1">
        <v>4</v>
      </c>
      <c r="F321" s="27">
        <v>304</v>
      </c>
      <c r="G321" s="1">
        <v>18.399999999999999</v>
      </c>
      <c r="H321" s="1">
        <v>6.1130000000000004</v>
      </c>
      <c r="I321" s="1">
        <v>12.73</v>
      </c>
      <c r="J321" s="25">
        <v>21</v>
      </c>
      <c r="AB321">
        <v>293</v>
      </c>
      <c r="AC321">
        <v>14.526800502164665</v>
      </c>
      <c r="AD321">
        <v>-3.6268005021646648</v>
      </c>
      <c r="AE321">
        <f t="shared" si="4"/>
        <v>13.153681882501864</v>
      </c>
    </row>
    <row r="322" spans="1:31" x14ac:dyDescent="0.3">
      <c r="A322" s="3">
        <v>9.57</v>
      </c>
      <c r="B322" s="1">
        <v>52.3</v>
      </c>
      <c r="C322" s="1">
        <v>7.38</v>
      </c>
      <c r="D322" s="1">
        <v>0.49299999999999999</v>
      </c>
      <c r="E322" s="1">
        <v>5</v>
      </c>
      <c r="F322" s="27">
        <v>287</v>
      </c>
      <c r="G322" s="1">
        <v>19.600000000000001</v>
      </c>
      <c r="H322" s="1">
        <v>6.4260000000000002</v>
      </c>
      <c r="I322" s="1">
        <v>7.2</v>
      </c>
      <c r="J322" s="25">
        <v>23.8</v>
      </c>
      <c r="AB322">
        <v>294</v>
      </c>
      <c r="AC322">
        <v>26.858441113943378</v>
      </c>
      <c r="AD322">
        <v>-4.8584411139433783</v>
      </c>
      <c r="AE322">
        <f t="shared" si="4"/>
        <v>23.604450057655374</v>
      </c>
    </row>
    <row r="323" spans="1:31" x14ac:dyDescent="0.3">
      <c r="A323" s="3">
        <v>8.92</v>
      </c>
      <c r="B323" s="1">
        <v>54.3</v>
      </c>
      <c r="C323" s="1">
        <v>7.38</v>
      </c>
      <c r="D323" s="1">
        <v>0.49299999999999999</v>
      </c>
      <c r="E323" s="1">
        <v>5</v>
      </c>
      <c r="F323" s="27">
        <v>287</v>
      </c>
      <c r="G323" s="1">
        <v>19.600000000000001</v>
      </c>
      <c r="H323" s="1">
        <v>6.3760000000000003</v>
      </c>
      <c r="I323" s="1">
        <v>6.87</v>
      </c>
      <c r="J323" s="25">
        <v>23.1</v>
      </c>
      <c r="AB323">
        <v>295</v>
      </c>
      <c r="AC323">
        <v>5.4633296673134311</v>
      </c>
      <c r="AD323">
        <v>4.7366703326865682</v>
      </c>
      <c r="AE323">
        <f t="shared" si="4"/>
        <v>22.436045840553085</v>
      </c>
    </row>
    <row r="324" spans="1:31" x14ac:dyDescent="0.3">
      <c r="A324" s="3">
        <v>6.4</v>
      </c>
      <c r="B324" s="1">
        <v>49.9</v>
      </c>
      <c r="C324" s="1">
        <v>7.38</v>
      </c>
      <c r="D324" s="1">
        <v>0.49299999999999999</v>
      </c>
      <c r="E324" s="1">
        <v>5</v>
      </c>
      <c r="F324" s="27">
        <v>287</v>
      </c>
      <c r="G324" s="1">
        <v>19.600000000000001</v>
      </c>
      <c r="H324" s="1">
        <v>6.0410000000000004</v>
      </c>
      <c r="I324" s="1">
        <v>7.7</v>
      </c>
      <c r="J324" s="25">
        <v>20.399999999999999</v>
      </c>
      <c r="AB324">
        <v>296</v>
      </c>
      <c r="AC324">
        <v>18.868526048838678</v>
      </c>
      <c r="AD324">
        <v>-4.9685260488386778</v>
      </c>
      <c r="AE324">
        <f t="shared" si="4"/>
        <v>24.686251097988482</v>
      </c>
    </row>
    <row r="325" spans="1:31" x14ac:dyDescent="0.3">
      <c r="A325" s="3">
        <v>8.9</v>
      </c>
      <c r="B325" s="1">
        <v>74.3</v>
      </c>
      <c r="C325" s="1">
        <v>7.38</v>
      </c>
      <c r="D325" s="1">
        <v>0.49299999999999999</v>
      </c>
      <c r="E325" s="1">
        <v>5</v>
      </c>
      <c r="F325" s="27">
        <v>287</v>
      </c>
      <c r="G325" s="1">
        <v>19.600000000000001</v>
      </c>
      <c r="H325" s="1">
        <v>5.7080000000000002</v>
      </c>
      <c r="I325" s="1">
        <v>11.74</v>
      </c>
      <c r="J325" s="25">
        <v>18.5</v>
      </c>
      <c r="AB325">
        <v>297</v>
      </c>
      <c r="AC325">
        <v>31.162164686467076</v>
      </c>
      <c r="AD325">
        <v>12.637835313532921</v>
      </c>
      <c r="AE325">
        <f t="shared" si="4"/>
        <v>159.71488141197975</v>
      </c>
    </row>
    <row r="326" spans="1:31" x14ac:dyDescent="0.3">
      <c r="A326" s="3">
        <v>0.81</v>
      </c>
      <c r="B326" s="1">
        <v>40.1</v>
      </c>
      <c r="C326" s="1">
        <v>7.38</v>
      </c>
      <c r="D326" s="1">
        <v>0.49299999999999999</v>
      </c>
      <c r="E326" s="1">
        <v>5</v>
      </c>
      <c r="F326" s="27">
        <v>287</v>
      </c>
      <c r="G326" s="1">
        <v>19.600000000000001</v>
      </c>
      <c r="H326" s="1">
        <v>6.415</v>
      </c>
      <c r="I326" s="1">
        <v>6.12</v>
      </c>
      <c r="J326" s="25">
        <v>25</v>
      </c>
      <c r="AB326">
        <v>298</v>
      </c>
      <c r="AC326">
        <v>24.625825132612103</v>
      </c>
      <c r="AD326">
        <v>-1.8258251326121027</v>
      </c>
      <c r="AE326">
        <f t="shared" si="4"/>
        <v>3.3336374148780021</v>
      </c>
    </row>
    <row r="327" spans="1:31" x14ac:dyDescent="0.3">
      <c r="A327" s="3">
        <v>0.52</v>
      </c>
      <c r="B327" s="1">
        <v>14.7</v>
      </c>
      <c r="C327" s="1">
        <v>7.38</v>
      </c>
      <c r="D327" s="1">
        <v>0.49299999999999999</v>
      </c>
      <c r="E327" s="1">
        <v>5</v>
      </c>
      <c r="F327" s="27">
        <v>287</v>
      </c>
      <c r="G327" s="1">
        <v>19.600000000000001</v>
      </c>
      <c r="H327" s="1">
        <v>6.431</v>
      </c>
      <c r="I327" s="1">
        <v>5.08</v>
      </c>
      <c r="J327" s="25">
        <v>24.6</v>
      </c>
      <c r="AB327">
        <v>299</v>
      </c>
      <c r="AC327">
        <v>9.4725379401721561</v>
      </c>
      <c r="AD327">
        <v>7.7274620598278432</v>
      </c>
      <c r="AE327">
        <f t="shared" si="4"/>
        <v>59.713669886078776</v>
      </c>
    </row>
    <row r="328" spans="1:31" x14ac:dyDescent="0.3">
      <c r="A328" s="3">
        <v>7.76</v>
      </c>
      <c r="B328" s="1">
        <v>28.9</v>
      </c>
      <c r="C328" s="1">
        <v>7.38</v>
      </c>
      <c r="D328" s="1">
        <v>0.49299999999999999</v>
      </c>
      <c r="E328" s="1">
        <v>5</v>
      </c>
      <c r="F328" s="27">
        <v>287</v>
      </c>
      <c r="G328" s="1">
        <v>19.600000000000001</v>
      </c>
      <c r="H328" s="1">
        <v>6.3120000000000003</v>
      </c>
      <c r="I328" s="1">
        <v>6.15</v>
      </c>
      <c r="J328" s="25">
        <v>23</v>
      </c>
      <c r="AB328">
        <v>300</v>
      </c>
      <c r="AC328">
        <v>27.333465790822373</v>
      </c>
      <c r="AD328">
        <v>2.7665342091776282</v>
      </c>
      <c r="AE328">
        <f t="shared" si="4"/>
        <v>7.6537115305500842</v>
      </c>
    </row>
    <row r="329" spans="1:31" x14ac:dyDescent="0.3">
      <c r="A329" s="3">
        <v>0.35</v>
      </c>
      <c r="B329" s="1">
        <v>43.7</v>
      </c>
      <c r="C329" s="1">
        <v>7.38</v>
      </c>
      <c r="D329" s="1">
        <v>0.49299999999999999</v>
      </c>
      <c r="E329" s="1">
        <v>5</v>
      </c>
      <c r="F329" s="27">
        <v>287</v>
      </c>
      <c r="G329" s="1">
        <v>19.600000000000001</v>
      </c>
      <c r="H329" s="1">
        <v>6.0830000000000002</v>
      </c>
      <c r="I329" s="1">
        <v>12.79</v>
      </c>
      <c r="J329" s="25">
        <v>22.2</v>
      </c>
      <c r="AB329">
        <v>301</v>
      </c>
      <c r="AC329">
        <v>30.240616813321825</v>
      </c>
      <c r="AD329">
        <v>-7.4406168133218245</v>
      </c>
      <c r="AE329">
        <f t="shared" si="4"/>
        <v>55.362778562687424</v>
      </c>
    </row>
    <row r="330" spans="1:31" x14ac:dyDescent="0.3">
      <c r="A330" s="3">
        <v>2.16</v>
      </c>
      <c r="B330" s="1">
        <v>25.8</v>
      </c>
      <c r="C330" s="1">
        <v>3.24</v>
      </c>
      <c r="D330" s="1">
        <v>0.46</v>
      </c>
      <c r="E330" s="1">
        <v>4</v>
      </c>
      <c r="F330" s="27">
        <v>430</v>
      </c>
      <c r="G330" s="1">
        <v>16.899999999999999</v>
      </c>
      <c r="H330" s="1">
        <v>5.8680000000000003</v>
      </c>
      <c r="I330" s="1">
        <v>9.9700000000000006</v>
      </c>
      <c r="J330" s="25">
        <v>19.3</v>
      </c>
      <c r="AB330">
        <v>302</v>
      </c>
      <c r="AC330">
        <v>23.172249621362376</v>
      </c>
      <c r="AD330">
        <v>-2.1722496213623756</v>
      </c>
      <c r="AE330">
        <f t="shared" si="4"/>
        <v>4.7186684175089848</v>
      </c>
    </row>
    <row r="331" spans="1:31" x14ac:dyDescent="0.3">
      <c r="A331" s="3">
        <v>0.9</v>
      </c>
      <c r="B331" s="1">
        <v>17.2</v>
      </c>
      <c r="C331" s="1">
        <v>3.24</v>
      </c>
      <c r="D331" s="1">
        <v>0.46</v>
      </c>
      <c r="E331" s="1">
        <v>4</v>
      </c>
      <c r="F331" s="27">
        <v>430</v>
      </c>
      <c r="G331" s="1">
        <v>16.899999999999999</v>
      </c>
      <c r="H331" s="1">
        <v>6.3330000000000002</v>
      </c>
      <c r="I331" s="1">
        <v>7.34</v>
      </c>
      <c r="J331" s="25">
        <v>22.6</v>
      </c>
      <c r="AB331">
        <v>303</v>
      </c>
      <c r="AC331">
        <v>28.654034392545981</v>
      </c>
      <c r="AD331">
        <v>-3.6540343925459808</v>
      </c>
      <c r="AE331">
        <f t="shared" si="4"/>
        <v>13.351967341908875</v>
      </c>
    </row>
    <row r="332" spans="1:31" x14ac:dyDescent="0.3">
      <c r="A332" s="3">
        <v>8.65</v>
      </c>
      <c r="B332" s="1">
        <v>32.200000000000003</v>
      </c>
      <c r="C332" s="1">
        <v>3.24</v>
      </c>
      <c r="D332" s="1">
        <v>0.46</v>
      </c>
      <c r="E332" s="1">
        <v>4</v>
      </c>
      <c r="F332" s="27">
        <v>430</v>
      </c>
      <c r="G332" s="1">
        <v>16.899999999999999</v>
      </c>
      <c r="H332" s="1">
        <v>6.1440000000000001</v>
      </c>
      <c r="I332" s="1">
        <v>9.09</v>
      </c>
      <c r="J332" s="25">
        <v>19.8</v>
      </c>
      <c r="AB332">
        <v>304</v>
      </c>
      <c r="AC332">
        <v>24.711329574450321</v>
      </c>
      <c r="AD332">
        <v>-1.6113295744503198</v>
      </c>
      <c r="AE332">
        <f t="shared" si="4"/>
        <v>2.5963829974982486</v>
      </c>
    </row>
    <row r="333" spans="1:31" x14ac:dyDescent="0.3">
      <c r="A333" s="3">
        <v>4.5</v>
      </c>
      <c r="B333" s="1">
        <v>28.4</v>
      </c>
      <c r="C333" s="1">
        <v>6.06</v>
      </c>
      <c r="D333" s="1">
        <v>0.43790000000000001</v>
      </c>
      <c r="E333" s="1">
        <v>1</v>
      </c>
      <c r="F333" s="27">
        <v>304</v>
      </c>
      <c r="G333" s="1">
        <v>16.899999999999999</v>
      </c>
      <c r="H333" s="1">
        <v>5.7060000000000004</v>
      </c>
      <c r="I333" s="1">
        <v>12.43</v>
      </c>
      <c r="J333" s="25">
        <v>17.100000000000001</v>
      </c>
      <c r="AB333">
        <v>305</v>
      </c>
      <c r="AC333">
        <v>15.628857752523931</v>
      </c>
      <c r="AD333">
        <v>-7.1288577525239312</v>
      </c>
      <c r="AE333">
        <f t="shared" si="4"/>
        <v>50.820612855720555</v>
      </c>
    </row>
    <row r="334" spans="1:31" x14ac:dyDescent="0.3">
      <c r="A334" s="3">
        <v>3.54</v>
      </c>
      <c r="B334" s="1">
        <v>23.3</v>
      </c>
      <c r="C334" s="1">
        <v>6.06</v>
      </c>
      <c r="D334" s="1">
        <v>0.43790000000000001</v>
      </c>
      <c r="E334" s="1">
        <v>1</v>
      </c>
      <c r="F334" s="27">
        <v>304</v>
      </c>
      <c r="G334" s="1">
        <v>16.899999999999999</v>
      </c>
      <c r="H334" s="1">
        <v>6.0309999999999997</v>
      </c>
      <c r="I334" s="1">
        <v>7.83</v>
      </c>
      <c r="J334" s="25">
        <v>19.399999999999999</v>
      </c>
      <c r="AB334">
        <v>306</v>
      </c>
      <c r="AC334">
        <v>26.544924827203243</v>
      </c>
      <c r="AD334">
        <v>-3.1449248272032442</v>
      </c>
      <c r="AE334">
        <f t="shared" si="4"/>
        <v>9.8905521687593545</v>
      </c>
    </row>
    <row r="335" spans="1:31" x14ac:dyDescent="0.3">
      <c r="A335" s="3">
        <v>5.53</v>
      </c>
      <c r="B335" s="1">
        <v>38.1</v>
      </c>
      <c r="C335" s="1">
        <v>5.19</v>
      </c>
      <c r="D335" s="1">
        <v>0.51500000000000001</v>
      </c>
      <c r="E335" s="1">
        <v>5</v>
      </c>
      <c r="F335" s="27">
        <v>224</v>
      </c>
      <c r="G335" s="1">
        <v>20.2</v>
      </c>
      <c r="H335" s="1">
        <v>6.3159999999999998</v>
      </c>
      <c r="I335" s="1">
        <v>5.68</v>
      </c>
      <c r="J335" s="25">
        <v>22.2</v>
      </c>
      <c r="AB335">
        <v>307</v>
      </c>
      <c r="AC335">
        <v>14.393793592638545</v>
      </c>
      <c r="AD335">
        <v>2.8062064073614543</v>
      </c>
      <c r="AE335">
        <f t="shared" si="4"/>
        <v>7.874794400716481</v>
      </c>
    </row>
    <row r="336" spans="1:31" x14ac:dyDescent="0.3">
      <c r="A336" s="3">
        <v>3.59</v>
      </c>
      <c r="B336" s="1">
        <v>38.5</v>
      </c>
      <c r="C336" s="1">
        <v>5.19</v>
      </c>
      <c r="D336" s="1">
        <v>0.51500000000000001</v>
      </c>
      <c r="E336" s="1">
        <v>5</v>
      </c>
      <c r="F336" s="27">
        <v>224</v>
      </c>
      <c r="G336" s="1">
        <v>20.2</v>
      </c>
      <c r="H336" s="1">
        <v>6.31</v>
      </c>
      <c r="I336" s="1">
        <v>6.75</v>
      </c>
      <c r="J336" s="25">
        <v>20.7</v>
      </c>
      <c r="AB336">
        <v>308</v>
      </c>
      <c r="AC336">
        <v>25.518871525144611</v>
      </c>
      <c r="AD336">
        <v>-0.7188715251446105</v>
      </c>
      <c r="AE336">
        <f t="shared" si="4"/>
        <v>0.51677626966373835</v>
      </c>
    </row>
    <row r="337" spans="1:31" x14ac:dyDescent="0.3">
      <c r="A337" s="3">
        <v>1.19</v>
      </c>
      <c r="B337" s="1">
        <v>34.5</v>
      </c>
      <c r="C337" s="1">
        <v>5.19</v>
      </c>
      <c r="D337" s="1">
        <v>0.51500000000000001</v>
      </c>
      <c r="E337" s="1">
        <v>5</v>
      </c>
      <c r="F337" s="27">
        <v>224</v>
      </c>
      <c r="G337" s="1">
        <v>20.2</v>
      </c>
      <c r="H337" s="1">
        <v>6.0369999999999999</v>
      </c>
      <c r="I337" s="1">
        <v>8.01</v>
      </c>
      <c r="J337" s="25">
        <v>21.1</v>
      </c>
      <c r="AB337">
        <v>309</v>
      </c>
      <c r="AC337">
        <v>12.474693898047406</v>
      </c>
      <c r="AD337">
        <v>1.4253061019525948</v>
      </c>
      <c r="AE337">
        <f t="shared" si="4"/>
        <v>2.0314974842633005</v>
      </c>
    </row>
    <row r="338" spans="1:31" x14ac:dyDescent="0.3">
      <c r="A338" s="3">
        <v>4.78</v>
      </c>
      <c r="B338" s="1">
        <v>46.3</v>
      </c>
      <c r="C338" s="1">
        <v>5.19</v>
      </c>
      <c r="D338" s="1">
        <v>0.51500000000000001</v>
      </c>
      <c r="E338" s="1">
        <v>5</v>
      </c>
      <c r="F338" s="27">
        <v>224</v>
      </c>
      <c r="G338" s="1">
        <v>20.2</v>
      </c>
      <c r="H338" s="1">
        <v>5.8689999999999998</v>
      </c>
      <c r="I338" s="1">
        <v>9.8000000000000007</v>
      </c>
      <c r="J338" s="25">
        <v>19.5</v>
      </c>
      <c r="AB338">
        <v>310</v>
      </c>
      <c r="AC338">
        <v>31.171665180004656</v>
      </c>
      <c r="AD338">
        <v>6.1283348199953416</v>
      </c>
      <c r="AE338">
        <f t="shared" si="4"/>
        <v>37.556487665967339</v>
      </c>
    </row>
    <row r="339" spans="1:31" x14ac:dyDescent="0.3">
      <c r="A339" s="3">
        <v>5.18</v>
      </c>
      <c r="B339" s="1">
        <v>59.6</v>
      </c>
      <c r="C339" s="1">
        <v>5.19</v>
      </c>
      <c r="D339" s="1">
        <v>0.51500000000000001</v>
      </c>
      <c r="E339" s="1">
        <v>5</v>
      </c>
      <c r="F339" s="27">
        <v>224</v>
      </c>
      <c r="G339" s="1">
        <v>20.2</v>
      </c>
      <c r="H339" s="1">
        <v>5.8949999999999996</v>
      </c>
      <c r="I339" s="1">
        <v>10.56</v>
      </c>
      <c r="J339" s="25">
        <v>18.5</v>
      </c>
      <c r="AB339">
        <v>311</v>
      </c>
      <c r="AC339">
        <v>6.0808617472561295</v>
      </c>
      <c r="AD339">
        <v>0.21913825274387033</v>
      </c>
      <c r="AE339">
        <f t="shared" si="4"/>
        <v>4.802157381563639E-2</v>
      </c>
    </row>
    <row r="340" spans="1:31" x14ac:dyDescent="0.3">
      <c r="A340" s="3">
        <v>0.73</v>
      </c>
      <c r="B340" s="1">
        <v>37.299999999999997</v>
      </c>
      <c r="C340" s="1">
        <v>5.19</v>
      </c>
      <c r="D340" s="1">
        <v>0.51500000000000001</v>
      </c>
      <c r="E340" s="1">
        <v>5</v>
      </c>
      <c r="F340" s="27">
        <v>224</v>
      </c>
      <c r="G340" s="1">
        <v>20.2</v>
      </c>
      <c r="H340" s="1">
        <v>6.0590000000000002</v>
      </c>
      <c r="I340" s="1">
        <v>8.51</v>
      </c>
      <c r="J340" s="25">
        <v>20.6</v>
      </c>
      <c r="AB340">
        <v>312</v>
      </c>
      <c r="AC340">
        <v>22.117694838691008</v>
      </c>
      <c r="AD340">
        <v>-4.7176948386910098</v>
      </c>
      <c r="AE340">
        <f t="shared" si="4"/>
        <v>22.256644591011792</v>
      </c>
    </row>
    <row r="341" spans="1:31" x14ac:dyDescent="0.3">
      <c r="A341" s="3">
        <v>2.17</v>
      </c>
      <c r="B341" s="1">
        <v>45.4</v>
      </c>
      <c r="C341" s="1">
        <v>5.19</v>
      </c>
      <c r="D341" s="1">
        <v>0.51500000000000001</v>
      </c>
      <c r="E341" s="1">
        <v>5</v>
      </c>
      <c r="F341" s="27">
        <v>224</v>
      </c>
      <c r="G341" s="1">
        <v>20.2</v>
      </c>
      <c r="H341" s="1">
        <v>5.9850000000000003</v>
      </c>
      <c r="I341" s="1">
        <v>9.74</v>
      </c>
      <c r="J341" s="25">
        <v>19</v>
      </c>
      <c r="AB341">
        <v>313</v>
      </c>
      <c r="AC341">
        <v>1.5206248492177679</v>
      </c>
      <c r="AD341">
        <v>12.279375150782233</v>
      </c>
      <c r="AE341">
        <f t="shared" si="4"/>
        <v>150.78305409364819</v>
      </c>
    </row>
    <row r="342" spans="1:31" x14ac:dyDescent="0.3">
      <c r="A342" s="3">
        <v>2.2999999999999998</v>
      </c>
      <c r="B342" s="1">
        <v>58.5</v>
      </c>
      <c r="C342" s="1">
        <v>5.19</v>
      </c>
      <c r="D342" s="1">
        <v>0.51500000000000001</v>
      </c>
      <c r="E342" s="1">
        <v>5</v>
      </c>
      <c r="F342" s="27">
        <v>224</v>
      </c>
      <c r="G342" s="1">
        <v>20.2</v>
      </c>
      <c r="H342" s="1">
        <v>5.968</v>
      </c>
      <c r="I342" s="1">
        <v>9.2899999999999991</v>
      </c>
      <c r="J342" s="25">
        <v>18.7</v>
      </c>
      <c r="AB342">
        <v>314</v>
      </c>
      <c r="AC342">
        <v>6.356376059845946</v>
      </c>
      <c r="AD342">
        <v>1.7436239401540536</v>
      </c>
      <c r="AE342">
        <f t="shared" si="4"/>
        <v>3.0402244446783468</v>
      </c>
    </row>
    <row r="343" spans="1:31" x14ac:dyDescent="0.3">
      <c r="A343" s="3">
        <v>7.62</v>
      </c>
      <c r="B343" s="1">
        <v>49.3</v>
      </c>
      <c r="C343" s="1">
        <v>1.52</v>
      </c>
      <c r="D343" s="1">
        <v>0.442</v>
      </c>
      <c r="E343" s="1">
        <v>1</v>
      </c>
      <c r="F343" s="27">
        <v>284</v>
      </c>
      <c r="G343" s="1">
        <v>15.5</v>
      </c>
      <c r="H343" s="1">
        <v>7.2409999999999997</v>
      </c>
      <c r="I343" s="1">
        <v>5.49</v>
      </c>
      <c r="J343" s="25">
        <v>32.700000000000003</v>
      </c>
      <c r="AB343">
        <v>315</v>
      </c>
      <c r="AC343">
        <v>26.734934697954841</v>
      </c>
      <c r="AD343">
        <v>-4.7349346979548415</v>
      </c>
      <c r="AE343">
        <f t="shared" si="4"/>
        <v>22.419606593896706</v>
      </c>
    </row>
    <row r="344" spans="1:31" x14ac:dyDescent="0.3">
      <c r="A344" s="3">
        <v>4.04</v>
      </c>
      <c r="B344" s="1">
        <v>59.7</v>
      </c>
      <c r="C344" s="1">
        <v>1.89</v>
      </c>
      <c r="D344" s="1">
        <v>0.51800000000000002</v>
      </c>
      <c r="E344" s="1">
        <v>1</v>
      </c>
      <c r="F344" s="27">
        <v>422</v>
      </c>
      <c r="G344" s="1">
        <v>15.9</v>
      </c>
      <c r="H344" s="1">
        <v>6.54</v>
      </c>
      <c r="I344" s="1">
        <v>8.65</v>
      </c>
      <c r="J344" s="25">
        <v>16.5</v>
      </c>
      <c r="AB344">
        <v>316</v>
      </c>
      <c r="AC344">
        <v>24.008293052669408</v>
      </c>
      <c r="AD344">
        <v>-0.20829305266940779</v>
      </c>
      <c r="AE344">
        <f t="shared" si="4"/>
        <v>4.3385995790340685E-2</v>
      </c>
    </row>
    <row r="345" spans="1:31" x14ac:dyDescent="0.3">
      <c r="A345" s="3">
        <v>8.49</v>
      </c>
      <c r="B345" s="1">
        <v>56.4</v>
      </c>
      <c r="C345" s="1">
        <v>3.78</v>
      </c>
      <c r="D345" s="1">
        <v>0.48399999999999999</v>
      </c>
      <c r="E345" s="1">
        <v>5</v>
      </c>
      <c r="F345" s="27">
        <v>370</v>
      </c>
      <c r="G345" s="1">
        <v>17.600000000000001</v>
      </c>
      <c r="H345" s="1">
        <v>6.6959999999999997</v>
      </c>
      <c r="I345" s="1">
        <v>7.18</v>
      </c>
      <c r="J345" s="25">
        <v>23.9</v>
      </c>
      <c r="AB345">
        <v>317</v>
      </c>
      <c r="AC345">
        <v>22.583219022032424</v>
      </c>
      <c r="AD345">
        <v>-3.3832190220324243</v>
      </c>
      <c r="AE345">
        <f t="shared" si="4"/>
        <v>11.446170951042033</v>
      </c>
    </row>
    <row r="346" spans="1:31" x14ac:dyDescent="0.3">
      <c r="A346" s="3">
        <v>8.07</v>
      </c>
      <c r="B346" s="1">
        <v>28.1</v>
      </c>
      <c r="C346" s="1">
        <v>3.78</v>
      </c>
      <c r="D346" s="1">
        <v>0.48399999999999999</v>
      </c>
      <c r="E346" s="1">
        <v>5</v>
      </c>
      <c r="F346" s="27">
        <v>370</v>
      </c>
      <c r="G346" s="1">
        <v>17.600000000000001</v>
      </c>
      <c r="H346" s="1">
        <v>6.8739999999999997</v>
      </c>
      <c r="I346" s="1">
        <v>4.6100000000000003</v>
      </c>
      <c r="J346" s="25">
        <v>31.2</v>
      </c>
      <c r="AB346">
        <v>318</v>
      </c>
      <c r="AC346">
        <v>30.677639516050501</v>
      </c>
      <c r="AD346">
        <v>2.6223604839494961</v>
      </c>
      <c r="AE346">
        <f t="shared" si="4"/>
        <v>6.8767745077798352</v>
      </c>
    </row>
    <row r="347" spans="1:31" x14ac:dyDescent="0.3">
      <c r="A347" s="3">
        <v>2.39</v>
      </c>
      <c r="B347" s="1">
        <v>48.5</v>
      </c>
      <c r="C347" s="1">
        <v>4.3899999999999997</v>
      </c>
      <c r="D347" s="1">
        <v>0.442</v>
      </c>
      <c r="E347" s="1">
        <v>3</v>
      </c>
      <c r="F347" s="27">
        <v>352</v>
      </c>
      <c r="G347" s="1">
        <v>18.8</v>
      </c>
      <c r="H347" s="1">
        <v>6.0140000000000002</v>
      </c>
      <c r="I347" s="1">
        <v>10.53</v>
      </c>
      <c r="J347" s="25">
        <v>17.5</v>
      </c>
      <c r="AB347">
        <v>319</v>
      </c>
      <c r="AC347">
        <v>28.578030444245343</v>
      </c>
      <c r="AD347">
        <v>-3.9780304442453414</v>
      </c>
      <c r="AE347">
        <f t="shared" si="4"/>
        <v>15.824726215342787</v>
      </c>
    </row>
    <row r="348" spans="1:31" x14ac:dyDescent="0.3">
      <c r="A348" s="3">
        <v>0.72</v>
      </c>
      <c r="B348" s="1">
        <v>52.3</v>
      </c>
      <c r="C348" s="1">
        <v>4.3899999999999997</v>
      </c>
      <c r="D348" s="1">
        <v>0.442</v>
      </c>
      <c r="E348" s="1">
        <v>3</v>
      </c>
      <c r="F348" s="27">
        <v>352</v>
      </c>
      <c r="G348" s="1">
        <v>18.8</v>
      </c>
      <c r="H348" s="1">
        <v>5.8979999999999997</v>
      </c>
      <c r="I348" s="1">
        <v>12.67</v>
      </c>
      <c r="J348" s="25">
        <v>17.2</v>
      </c>
      <c r="AB348">
        <v>320</v>
      </c>
      <c r="AC348">
        <v>25.233856719017215</v>
      </c>
      <c r="AD348">
        <v>-0.23385671901721494</v>
      </c>
      <c r="AE348">
        <f t="shared" si="4"/>
        <v>5.468896502949662E-2</v>
      </c>
    </row>
    <row r="349" spans="1:31" x14ac:dyDescent="0.3">
      <c r="A349" s="3">
        <v>1.27</v>
      </c>
      <c r="B349" s="1">
        <v>27.7</v>
      </c>
      <c r="C349" s="1">
        <v>4.1500000000000004</v>
      </c>
      <c r="D349" s="1">
        <v>0.42899999999999999</v>
      </c>
      <c r="E349" s="1">
        <v>4</v>
      </c>
      <c r="F349" s="27">
        <v>351</v>
      </c>
      <c r="G349" s="1">
        <v>17.899999999999999</v>
      </c>
      <c r="H349" s="1">
        <v>6.516</v>
      </c>
      <c r="I349" s="1">
        <v>6.36</v>
      </c>
      <c r="J349" s="25">
        <v>23.1</v>
      </c>
      <c r="AB349">
        <v>321</v>
      </c>
      <c r="AC349">
        <v>14.963823204893338</v>
      </c>
      <c r="AD349">
        <v>-6.1638232048933368</v>
      </c>
      <c r="AE349">
        <f t="shared" si="4"/>
        <v>37.992716501181569</v>
      </c>
    </row>
    <row r="350" spans="1:31" x14ac:dyDescent="0.3">
      <c r="A350" s="3">
        <v>2.69</v>
      </c>
      <c r="B350" s="1">
        <v>29.7</v>
      </c>
      <c r="C350" s="1">
        <v>2.0099999999999998</v>
      </c>
      <c r="D350" s="1">
        <v>0.435</v>
      </c>
      <c r="E350" s="1">
        <v>4</v>
      </c>
      <c r="F350" s="27">
        <v>280</v>
      </c>
      <c r="G350" s="1">
        <v>17</v>
      </c>
      <c r="H350" s="1">
        <v>6.6349999999999998</v>
      </c>
      <c r="I350" s="1">
        <v>5.99</v>
      </c>
      <c r="J350" s="25">
        <v>24.5</v>
      </c>
      <c r="AB350">
        <v>322</v>
      </c>
      <c r="AC350">
        <v>24.872837964589181</v>
      </c>
      <c r="AD350">
        <v>-4.0728379645891799</v>
      </c>
      <c r="AE350">
        <f t="shared" ref="AE350:AE413" si="5">AD350^2</f>
        <v>16.588009085798934</v>
      </c>
    </row>
    <row r="351" spans="1:31" x14ac:dyDescent="0.3">
      <c r="A351" s="3">
        <v>7.44</v>
      </c>
      <c r="B351" s="1">
        <v>34.5</v>
      </c>
      <c r="C351" s="1">
        <v>1.25</v>
      </c>
      <c r="D351" s="1">
        <v>0.42899999999999999</v>
      </c>
      <c r="E351" s="1">
        <v>1</v>
      </c>
      <c r="F351" s="27">
        <v>335</v>
      </c>
      <c r="G351" s="1">
        <v>19.7</v>
      </c>
      <c r="H351" s="1">
        <v>6.9390000000000001</v>
      </c>
      <c r="I351" s="1">
        <v>5.89</v>
      </c>
      <c r="J351" s="25">
        <v>26.6</v>
      </c>
      <c r="AB351">
        <v>323</v>
      </c>
      <c r="AC351">
        <v>28.511526989482284</v>
      </c>
      <c r="AD351">
        <v>-4.8115269894822852</v>
      </c>
      <c r="AE351">
        <f t="shared" si="5"/>
        <v>23.150791970516462</v>
      </c>
    </row>
    <row r="352" spans="1:31" x14ac:dyDescent="0.3">
      <c r="A352" s="3">
        <v>6.84</v>
      </c>
      <c r="B352" s="1">
        <v>44.4</v>
      </c>
      <c r="C352" s="1">
        <v>1.25</v>
      </c>
      <c r="D352" s="1">
        <v>0.42899999999999999</v>
      </c>
      <c r="E352" s="1">
        <v>1</v>
      </c>
      <c r="F352" s="27">
        <v>335</v>
      </c>
      <c r="G352" s="1">
        <v>19.7</v>
      </c>
      <c r="H352" s="1">
        <v>6.49</v>
      </c>
      <c r="I352" s="1">
        <v>5.98</v>
      </c>
      <c r="J352" s="25">
        <v>22.9</v>
      </c>
      <c r="AB352">
        <v>324</v>
      </c>
      <c r="AC352">
        <v>17.319945602213153</v>
      </c>
      <c r="AD352">
        <v>-3.5199456022131521</v>
      </c>
      <c r="AE352">
        <f t="shared" si="5"/>
        <v>12.390017042539711</v>
      </c>
    </row>
    <row r="353" spans="1:31" x14ac:dyDescent="0.3">
      <c r="A353" s="3">
        <v>6.61</v>
      </c>
      <c r="B353" s="1">
        <v>35.9</v>
      </c>
      <c r="C353" s="1">
        <v>1.69</v>
      </c>
      <c r="D353" s="1">
        <v>0.41099999999999998</v>
      </c>
      <c r="E353" s="1">
        <v>4</v>
      </c>
      <c r="F353" s="27">
        <v>411</v>
      </c>
      <c r="G353" s="1">
        <v>18.3</v>
      </c>
      <c r="H353" s="1">
        <v>6.5789999999999997</v>
      </c>
      <c r="I353" s="1">
        <v>5.49</v>
      </c>
      <c r="J353" s="25">
        <v>24.1</v>
      </c>
      <c r="AB353">
        <v>325</v>
      </c>
      <c r="AC353">
        <v>29.974602994269588</v>
      </c>
      <c r="AD353">
        <v>7.9253970057304102</v>
      </c>
      <c r="AE353">
        <f t="shared" si="5"/>
        <v>62.811917698440553</v>
      </c>
    </row>
    <row r="354" spans="1:31" x14ac:dyDescent="0.3">
      <c r="A354" s="3">
        <v>1.27</v>
      </c>
      <c r="B354" s="1">
        <v>18.5</v>
      </c>
      <c r="C354" s="1">
        <v>1.69</v>
      </c>
      <c r="D354" s="1">
        <v>0.41099999999999998</v>
      </c>
      <c r="E354" s="1">
        <v>4</v>
      </c>
      <c r="F354" s="27">
        <v>411</v>
      </c>
      <c r="G354" s="1">
        <v>18.3</v>
      </c>
      <c r="H354" s="1">
        <v>5.8840000000000003</v>
      </c>
      <c r="I354" s="1">
        <v>7.79</v>
      </c>
      <c r="J354" s="25">
        <v>18.600000000000001</v>
      </c>
      <c r="AB354">
        <v>326</v>
      </c>
      <c r="AC354">
        <v>28.312016625193102</v>
      </c>
      <c r="AD354">
        <v>-6.4120166251931039</v>
      </c>
      <c r="AE354">
        <f t="shared" si="5"/>
        <v>41.113957201752761</v>
      </c>
    </row>
    <row r="355" spans="1:31" x14ac:dyDescent="0.3">
      <c r="A355" s="3">
        <v>9.1</v>
      </c>
      <c r="B355" s="1">
        <v>36.1</v>
      </c>
      <c r="C355" s="1">
        <v>2.02</v>
      </c>
      <c r="D355" s="1">
        <v>0.41</v>
      </c>
      <c r="E355" s="1">
        <v>5</v>
      </c>
      <c r="F355" s="27">
        <v>187</v>
      </c>
      <c r="G355" s="1">
        <v>17</v>
      </c>
      <c r="H355" s="1">
        <v>6.7279999999999998</v>
      </c>
      <c r="I355" s="1">
        <v>4.5</v>
      </c>
      <c r="J355" s="25">
        <v>30.1</v>
      </c>
      <c r="AB355">
        <v>327</v>
      </c>
      <c r="AC355">
        <v>11.676652440890692</v>
      </c>
      <c r="AD355">
        <v>-2.1766524408906918</v>
      </c>
      <c r="AE355">
        <f t="shared" si="5"/>
        <v>4.7378158484354067</v>
      </c>
    </row>
    <row r="356" spans="1:31" x14ac:dyDescent="0.3">
      <c r="A356" s="3">
        <v>1.05</v>
      </c>
      <c r="B356" s="1">
        <v>21.9</v>
      </c>
      <c r="C356" s="1">
        <v>1.91</v>
      </c>
      <c r="D356" s="1">
        <v>0.41299999999999998</v>
      </c>
      <c r="E356" s="1">
        <v>4</v>
      </c>
      <c r="F356" s="27">
        <v>334</v>
      </c>
      <c r="G356" s="1">
        <v>22</v>
      </c>
      <c r="H356" s="1">
        <v>5.6630000000000003</v>
      </c>
      <c r="I356" s="1">
        <v>8.0500000000000007</v>
      </c>
      <c r="J356" s="25">
        <v>18.2</v>
      </c>
      <c r="AB356">
        <v>328</v>
      </c>
      <c r="AC356">
        <v>25.604375966982833</v>
      </c>
      <c r="AD356">
        <v>1.8956240330171674</v>
      </c>
      <c r="AE356">
        <f t="shared" si="5"/>
        <v>3.5933904745522711</v>
      </c>
    </row>
    <row r="357" spans="1:31" x14ac:dyDescent="0.3">
      <c r="A357" s="3">
        <v>8.43</v>
      </c>
      <c r="B357" s="1">
        <v>19.5</v>
      </c>
      <c r="C357" s="1">
        <v>1.91</v>
      </c>
      <c r="D357" s="1">
        <v>0.41299999999999998</v>
      </c>
      <c r="E357" s="1">
        <v>4</v>
      </c>
      <c r="F357" s="27">
        <v>334</v>
      </c>
      <c r="G357" s="1">
        <v>22</v>
      </c>
      <c r="H357" s="1">
        <v>5.9359999999999999</v>
      </c>
      <c r="I357" s="1">
        <v>5.57</v>
      </c>
      <c r="J357" s="25">
        <v>20.6</v>
      </c>
      <c r="AB357">
        <v>329</v>
      </c>
      <c r="AC357">
        <v>27.485473687423653</v>
      </c>
      <c r="AD357">
        <v>22.514526312576347</v>
      </c>
      <c r="AE357">
        <f t="shared" si="5"/>
        <v>506.90389507969269</v>
      </c>
    </row>
    <row r="358" spans="1:31" x14ac:dyDescent="0.3">
      <c r="A358" s="3">
        <v>0.96</v>
      </c>
      <c r="B358" s="1">
        <v>97.4</v>
      </c>
      <c r="C358" s="1">
        <v>18.100000000000001</v>
      </c>
      <c r="D358" s="1">
        <v>0.77</v>
      </c>
      <c r="E358" s="1">
        <v>24</v>
      </c>
      <c r="F358" s="27">
        <v>666</v>
      </c>
      <c r="G358" s="1">
        <v>20.2</v>
      </c>
      <c r="H358" s="1">
        <v>6.2119999999999997</v>
      </c>
      <c r="I358" s="1">
        <v>17.600000000000001</v>
      </c>
      <c r="J358" s="25">
        <v>17.8</v>
      </c>
      <c r="AB358">
        <v>330</v>
      </c>
      <c r="AC358">
        <v>26.373915943526804</v>
      </c>
      <c r="AD358">
        <v>3.9260840564731971</v>
      </c>
      <c r="AE358">
        <f t="shared" si="5"/>
        <v>15.414136018493034</v>
      </c>
    </row>
    <row r="359" spans="1:31" x14ac:dyDescent="0.3">
      <c r="A359" s="3">
        <v>4.29</v>
      </c>
      <c r="B359" s="1">
        <v>91</v>
      </c>
      <c r="C359" s="1">
        <v>18.100000000000001</v>
      </c>
      <c r="D359" s="1">
        <v>0.77</v>
      </c>
      <c r="E359" s="1">
        <v>24</v>
      </c>
      <c r="F359" s="27">
        <v>666</v>
      </c>
      <c r="G359" s="1">
        <v>20.2</v>
      </c>
      <c r="H359" s="1">
        <v>6.3949999999999996</v>
      </c>
      <c r="I359" s="1">
        <v>13.27</v>
      </c>
      <c r="J359" s="25">
        <v>21.7</v>
      </c>
      <c r="AB359">
        <v>331</v>
      </c>
      <c r="AC359">
        <v>29.822595097668309</v>
      </c>
      <c r="AD359">
        <v>-5.8225950976683087</v>
      </c>
      <c r="AE359">
        <f t="shared" si="5"/>
        <v>33.902613671391023</v>
      </c>
    </row>
    <row r="360" spans="1:31" x14ac:dyDescent="0.3">
      <c r="A360" s="3">
        <v>0.38</v>
      </c>
      <c r="B360" s="1">
        <v>83.4</v>
      </c>
      <c r="C360" s="1">
        <v>18.100000000000001</v>
      </c>
      <c r="D360" s="1">
        <v>0.77</v>
      </c>
      <c r="E360" s="1">
        <v>24</v>
      </c>
      <c r="F360" s="27">
        <v>666</v>
      </c>
      <c r="G360" s="1">
        <v>20.2</v>
      </c>
      <c r="H360" s="1">
        <v>6.1269999999999998</v>
      </c>
      <c r="I360" s="1">
        <v>11.48</v>
      </c>
      <c r="J360" s="25">
        <v>22.7</v>
      </c>
      <c r="AB360">
        <v>332</v>
      </c>
      <c r="AC360">
        <v>18.250993968895987</v>
      </c>
      <c r="AD360">
        <v>-6.5509939688959875</v>
      </c>
      <c r="AE360">
        <f t="shared" si="5"/>
        <v>42.915521980511599</v>
      </c>
    </row>
    <row r="361" spans="1:31" x14ac:dyDescent="0.3">
      <c r="A361" s="3">
        <v>7.28</v>
      </c>
      <c r="B361" s="1">
        <v>81.3</v>
      </c>
      <c r="C361" s="1">
        <v>18.100000000000001</v>
      </c>
      <c r="D361" s="1">
        <v>0.77</v>
      </c>
      <c r="E361" s="1">
        <v>24</v>
      </c>
      <c r="F361" s="27">
        <v>666</v>
      </c>
      <c r="G361" s="1">
        <v>20.2</v>
      </c>
      <c r="H361" s="1">
        <v>6.1120000000000001</v>
      </c>
      <c r="I361" s="1">
        <v>12.67</v>
      </c>
      <c r="J361" s="25">
        <v>22.6</v>
      </c>
      <c r="AB361">
        <v>333</v>
      </c>
      <c r="AC361">
        <v>17.120435237923974</v>
      </c>
      <c r="AD361">
        <v>-4.0204352379239747</v>
      </c>
      <c r="AE361">
        <f t="shared" si="5"/>
        <v>16.163899502340808</v>
      </c>
    </row>
    <row r="362" spans="1:31" x14ac:dyDescent="0.3">
      <c r="A362" s="3">
        <v>4.51</v>
      </c>
      <c r="B362" s="1">
        <v>88</v>
      </c>
      <c r="C362" s="1">
        <v>18.100000000000001</v>
      </c>
      <c r="D362" s="1">
        <v>0.77</v>
      </c>
      <c r="E362" s="1">
        <v>24</v>
      </c>
      <c r="F362" s="27">
        <v>666</v>
      </c>
      <c r="G362" s="1">
        <v>20.2</v>
      </c>
      <c r="H362" s="1">
        <v>6.3979999999999997</v>
      </c>
      <c r="I362" s="1">
        <v>7.79</v>
      </c>
      <c r="J362" s="25">
        <v>25</v>
      </c>
      <c r="AB362">
        <v>334</v>
      </c>
      <c r="AC362">
        <v>25.414366096231234</v>
      </c>
      <c r="AD362">
        <v>-1.5143660962312353</v>
      </c>
      <c r="AE362">
        <f t="shared" si="5"/>
        <v>2.2933046734146312</v>
      </c>
    </row>
    <row r="363" spans="1:31" x14ac:dyDescent="0.3">
      <c r="A363" s="3">
        <v>9.43</v>
      </c>
      <c r="B363" s="1">
        <v>91.1</v>
      </c>
      <c r="C363" s="1">
        <v>18.100000000000001</v>
      </c>
      <c r="D363" s="1">
        <v>0.77</v>
      </c>
      <c r="E363" s="1">
        <v>24</v>
      </c>
      <c r="F363" s="27">
        <v>666</v>
      </c>
      <c r="G363" s="1">
        <v>20.2</v>
      </c>
      <c r="H363" s="1">
        <v>6.2510000000000003</v>
      </c>
      <c r="I363" s="1">
        <v>14.19</v>
      </c>
      <c r="J363" s="25">
        <v>19.899999999999999</v>
      </c>
      <c r="AB363">
        <v>335</v>
      </c>
      <c r="AC363">
        <v>18.93502950360174</v>
      </c>
      <c r="AD363">
        <v>-6.3350295036017403</v>
      </c>
      <c r="AE363">
        <f t="shared" si="5"/>
        <v>40.132598811504515</v>
      </c>
    </row>
    <row r="364" spans="1:31" x14ac:dyDescent="0.3">
      <c r="A364" s="3">
        <v>6.12</v>
      </c>
      <c r="B364" s="1">
        <v>96.2</v>
      </c>
      <c r="C364" s="1">
        <v>18.100000000000001</v>
      </c>
      <c r="D364" s="1">
        <v>0.77</v>
      </c>
      <c r="E364" s="1">
        <v>24</v>
      </c>
      <c r="F364" s="27">
        <v>666</v>
      </c>
      <c r="G364" s="1">
        <v>20.2</v>
      </c>
      <c r="H364" s="1">
        <v>5.3620000000000001</v>
      </c>
      <c r="I364" s="1">
        <v>10.19</v>
      </c>
      <c r="J364" s="25">
        <v>20.8</v>
      </c>
      <c r="AB364">
        <v>336</v>
      </c>
      <c r="AC364">
        <v>27.238460855446576</v>
      </c>
      <c r="AD364">
        <v>-6.8384608554465771</v>
      </c>
      <c r="AE364">
        <f t="shared" si="5"/>
        <v>46.764546871475133</v>
      </c>
    </row>
    <row r="365" spans="1:31" x14ac:dyDescent="0.3">
      <c r="A365" s="3">
        <v>6.76</v>
      </c>
      <c r="B365" s="1">
        <v>89</v>
      </c>
      <c r="C365" s="1">
        <v>18.100000000000001</v>
      </c>
      <c r="D365" s="1">
        <v>0.77</v>
      </c>
      <c r="E365" s="1">
        <v>24</v>
      </c>
      <c r="F365" s="27">
        <v>666</v>
      </c>
      <c r="G365" s="1">
        <v>20.2</v>
      </c>
      <c r="H365" s="1">
        <v>5.8029999999999999</v>
      </c>
      <c r="I365" s="1">
        <v>14.64</v>
      </c>
      <c r="J365" s="25">
        <v>16.8</v>
      </c>
      <c r="AB365">
        <v>337</v>
      </c>
      <c r="AC365">
        <v>22.336206190055343</v>
      </c>
      <c r="AD365">
        <v>0.1637938099446572</v>
      </c>
      <c r="AE365">
        <f t="shared" si="5"/>
        <v>2.6828412176186485E-2</v>
      </c>
    </row>
    <row r="366" spans="1:31" x14ac:dyDescent="0.3">
      <c r="A366" s="3">
        <v>9.99</v>
      </c>
      <c r="B366" s="1">
        <v>82.9</v>
      </c>
      <c r="C366" s="1">
        <v>18.100000000000001</v>
      </c>
      <c r="D366" s="1">
        <v>0.71799999999999997</v>
      </c>
      <c r="E366" s="1">
        <v>24</v>
      </c>
      <c r="F366" s="27">
        <v>666</v>
      </c>
      <c r="G366" s="1">
        <v>20.2</v>
      </c>
      <c r="H366" s="1">
        <v>8.7799999999999994</v>
      </c>
      <c r="I366" s="1">
        <v>5.29</v>
      </c>
      <c r="J366" s="25">
        <v>21.9</v>
      </c>
      <c r="AB366">
        <v>338</v>
      </c>
      <c r="AC366">
        <v>14.469797540939183</v>
      </c>
      <c r="AD366">
        <v>5.2302024590608163</v>
      </c>
      <c r="AE366">
        <f t="shared" si="5"/>
        <v>27.355017762765808</v>
      </c>
    </row>
    <row r="367" spans="1:31" x14ac:dyDescent="0.3">
      <c r="A367" s="3">
        <v>9.59</v>
      </c>
      <c r="B367" s="1">
        <v>87.9</v>
      </c>
      <c r="C367" s="1">
        <v>18.100000000000001</v>
      </c>
      <c r="D367" s="1">
        <v>0.71799999999999997</v>
      </c>
      <c r="E367" s="1">
        <v>24</v>
      </c>
      <c r="F367" s="27">
        <v>666</v>
      </c>
      <c r="G367" s="1">
        <v>20.2</v>
      </c>
      <c r="H367" s="1">
        <v>3.5609999999999999</v>
      </c>
      <c r="I367" s="1">
        <v>7.12</v>
      </c>
      <c r="J367" s="25">
        <v>27.5</v>
      </c>
      <c r="AB367">
        <v>339</v>
      </c>
      <c r="AC367">
        <v>28.112506260903928</v>
      </c>
      <c r="AD367">
        <v>-4.0125062609039261</v>
      </c>
      <c r="AE367">
        <f t="shared" si="5"/>
        <v>16.100206493793205</v>
      </c>
    </row>
    <row r="368" spans="1:31" x14ac:dyDescent="0.3">
      <c r="A368" s="3">
        <v>5.5</v>
      </c>
      <c r="B368" s="1">
        <v>91.4</v>
      </c>
      <c r="C368" s="1">
        <v>18.100000000000001</v>
      </c>
      <c r="D368" s="1">
        <v>0.71799999999999997</v>
      </c>
      <c r="E368" s="1">
        <v>24</v>
      </c>
      <c r="F368" s="27">
        <v>666</v>
      </c>
      <c r="G368" s="1">
        <v>20.2</v>
      </c>
      <c r="H368" s="1">
        <v>4.9630000000000001</v>
      </c>
      <c r="I368" s="1">
        <v>14</v>
      </c>
      <c r="J368" s="25">
        <v>21.9</v>
      </c>
      <c r="AB368">
        <v>340</v>
      </c>
      <c r="AC368">
        <v>27.969998857840228</v>
      </c>
      <c r="AD368">
        <v>8.1300011421597738</v>
      </c>
      <c r="AE368">
        <f t="shared" si="5"/>
        <v>66.096918571519225</v>
      </c>
    </row>
    <row r="369" spans="1:31" x14ac:dyDescent="0.3">
      <c r="A369" s="3">
        <v>4.24</v>
      </c>
      <c r="B369" s="1">
        <v>100</v>
      </c>
      <c r="C369" s="1">
        <v>18.100000000000001</v>
      </c>
      <c r="D369" s="1">
        <v>0.63100000000000001</v>
      </c>
      <c r="E369" s="1">
        <v>24</v>
      </c>
      <c r="F369" s="27">
        <v>666</v>
      </c>
      <c r="G369" s="1">
        <v>20.2</v>
      </c>
      <c r="H369" s="1">
        <v>3.863</v>
      </c>
      <c r="I369" s="1">
        <v>13.33</v>
      </c>
      <c r="J369" s="25">
        <v>23.1</v>
      </c>
      <c r="AB369">
        <v>341</v>
      </c>
      <c r="AC369">
        <v>20.635617846828541</v>
      </c>
      <c r="AD369">
        <v>-2.9356178468285421</v>
      </c>
      <c r="AE369">
        <f t="shared" si="5"/>
        <v>8.6178521426182453</v>
      </c>
    </row>
    <row r="370" spans="1:31" x14ac:dyDescent="0.3">
      <c r="A370" s="3">
        <v>7.25</v>
      </c>
      <c r="B370" s="1">
        <v>100</v>
      </c>
      <c r="C370" s="1">
        <v>18.100000000000001</v>
      </c>
      <c r="D370" s="1">
        <v>0.63100000000000001</v>
      </c>
      <c r="E370" s="1">
        <v>24</v>
      </c>
      <c r="F370" s="27">
        <v>666</v>
      </c>
      <c r="G370" s="1">
        <v>20.2</v>
      </c>
      <c r="H370" s="1">
        <v>4.97</v>
      </c>
      <c r="I370" s="1">
        <v>3.26</v>
      </c>
      <c r="J370" s="25">
        <v>50</v>
      </c>
      <c r="AB370">
        <v>342</v>
      </c>
      <c r="AC370">
        <v>31.760695779334611</v>
      </c>
      <c r="AD370">
        <v>1.6393042206653874</v>
      </c>
      <c r="AE370">
        <f t="shared" si="5"/>
        <v>2.6873183278913531</v>
      </c>
    </row>
    <row r="371" spans="1:31" x14ac:dyDescent="0.3">
      <c r="A371" s="3">
        <v>5.32</v>
      </c>
      <c r="B371" s="1">
        <v>96.8</v>
      </c>
      <c r="C371" s="1">
        <v>18.100000000000001</v>
      </c>
      <c r="D371" s="1">
        <v>0.63100000000000001</v>
      </c>
      <c r="E371" s="1">
        <v>24</v>
      </c>
      <c r="F371" s="27">
        <v>666</v>
      </c>
      <c r="G371" s="1">
        <v>20.2</v>
      </c>
      <c r="H371" s="1">
        <v>6.6829999999999998</v>
      </c>
      <c r="I371" s="1">
        <v>3.73</v>
      </c>
      <c r="J371" s="25">
        <v>50</v>
      </c>
      <c r="AB371">
        <v>343</v>
      </c>
      <c r="AC371">
        <v>29.77509262998041</v>
      </c>
      <c r="AD371">
        <v>1.3249073700195915</v>
      </c>
      <c r="AE371">
        <f t="shared" si="5"/>
        <v>1.7553795391322307</v>
      </c>
    </row>
    <row r="372" spans="1:31" x14ac:dyDescent="0.3">
      <c r="A372" s="3">
        <v>7.39</v>
      </c>
      <c r="B372" s="1">
        <v>97.5</v>
      </c>
      <c r="C372" s="1">
        <v>18.100000000000001</v>
      </c>
      <c r="D372" s="1">
        <v>0.63100000000000001</v>
      </c>
      <c r="E372" s="1">
        <v>24</v>
      </c>
      <c r="F372" s="27">
        <v>666</v>
      </c>
      <c r="G372" s="1">
        <v>20.2</v>
      </c>
      <c r="H372" s="1">
        <v>7.016</v>
      </c>
      <c r="I372" s="1">
        <v>2.96</v>
      </c>
      <c r="J372" s="25">
        <v>50</v>
      </c>
      <c r="AB372">
        <v>344</v>
      </c>
      <c r="AC372">
        <v>25.442867576843973</v>
      </c>
      <c r="AD372">
        <v>8.357132423156024</v>
      </c>
      <c r="AE372">
        <f t="shared" si="5"/>
        <v>69.841662338165676</v>
      </c>
    </row>
    <row r="373" spans="1:31" x14ac:dyDescent="0.3">
      <c r="A373" s="3">
        <v>3.84</v>
      </c>
      <c r="B373" s="1">
        <v>100</v>
      </c>
      <c r="C373" s="1">
        <v>18.100000000000001</v>
      </c>
      <c r="D373" s="1">
        <v>0.63100000000000001</v>
      </c>
      <c r="E373" s="1">
        <v>24</v>
      </c>
      <c r="F373" s="27">
        <v>666</v>
      </c>
      <c r="G373" s="1">
        <v>20.2</v>
      </c>
      <c r="H373" s="1">
        <v>6.2160000000000002</v>
      </c>
      <c r="I373" s="1">
        <v>9.5299999999999994</v>
      </c>
      <c r="J373" s="25">
        <v>50</v>
      </c>
      <c r="AB373">
        <v>345</v>
      </c>
      <c r="AC373">
        <v>28.350018599343425</v>
      </c>
      <c r="AD373">
        <v>-1.7500185993434236</v>
      </c>
      <c r="AE373">
        <f t="shared" si="5"/>
        <v>3.0625650980479184</v>
      </c>
    </row>
    <row r="374" spans="1:31" x14ac:dyDescent="0.3">
      <c r="A374" s="3">
        <v>1.55</v>
      </c>
      <c r="B374" s="1">
        <v>89.6</v>
      </c>
      <c r="C374" s="1">
        <v>18.100000000000001</v>
      </c>
      <c r="D374" s="1">
        <v>0.66800000000000004</v>
      </c>
      <c r="E374" s="1">
        <v>24</v>
      </c>
      <c r="F374" s="27">
        <v>666</v>
      </c>
      <c r="G374" s="1">
        <v>20.2</v>
      </c>
      <c r="H374" s="1">
        <v>5.875</v>
      </c>
      <c r="I374" s="1">
        <v>8.8800000000000008</v>
      </c>
      <c r="J374" s="25">
        <v>50</v>
      </c>
      <c r="AB374">
        <v>346</v>
      </c>
      <c r="AC374">
        <v>22.098693851615849</v>
      </c>
      <c r="AD374">
        <v>-0.69869385161585029</v>
      </c>
      <c r="AE374">
        <f t="shared" si="5"/>
        <v>0.48817309828579181</v>
      </c>
    </row>
    <row r="375" spans="1:31" x14ac:dyDescent="0.3">
      <c r="A375" s="3">
        <v>5.96</v>
      </c>
      <c r="B375" s="1">
        <v>100</v>
      </c>
      <c r="C375" s="1">
        <v>18.100000000000001</v>
      </c>
      <c r="D375" s="1">
        <v>0.66800000000000004</v>
      </c>
      <c r="E375" s="1">
        <v>24</v>
      </c>
      <c r="F375" s="27">
        <v>666</v>
      </c>
      <c r="G375" s="1">
        <v>20.2</v>
      </c>
      <c r="H375" s="1">
        <v>4.9059999999999997</v>
      </c>
      <c r="I375" s="1">
        <v>34.770000000000003</v>
      </c>
      <c r="J375" s="25">
        <v>13.8</v>
      </c>
      <c r="AB375">
        <v>347</v>
      </c>
      <c r="AC375">
        <v>27.532976155111552</v>
      </c>
      <c r="AD375">
        <v>-0.4329761551115503</v>
      </c>
      <c r="AE375">
        <f t="shared" si="5"/>
        <v>0.18746835089518127</v>
      </c>
    </row>
    <row r="376" spans="1:31" x14ac:dyDescent="0.3">
      <c r="A376" s="3">
        <v>0.71</v>
      </c>
      <c r="B376" s="1">
        <v>100</v>
      </c>
      <c r="C376" s="1">
        <v>18.100000000000001</v>
      </c>
      <c r="D376" s="1">
        <v>0.66800000000000004</v>
      </c>
      <c r="E376" s="1">
        <v>24</v>
      </c>
      <c r="F376" s="27">
        <v>666</v>
      </c>
      <c r="G376" s="1">
        <v>20.2</v>
      </c>
      <c r="H376" s="1">
        <v>4.1379999999999999</v>
      </c>
      <c r="I376" s="1">
        <v>37.97</v>
      </c>
      <c r="J376" s="25">
        <v>13.8</v>
      </c>
      <c r="AB376">
        <v>348</v>
      </c>
      <c r="AC376">
        <v>13.548249667793932</v>
      </c>
      <c r="AD376">
        <v>-3.0482496677939324</v>
      </c>
      <c r="AE376">
        <f t="shared" si="5"/>
        <v>9.2918260372058192</v>
      </c>
    </row>
    <row r="377" spans="1:31" x14ac:dyDescent="0.3">
      <c r="A377" s="3">
        <v>3.12</v>
      </c>
      <c r="B377" s="1">
        <v>97.9</v>
      </c>
      <c r="C377" s="1">
        <v>18.100000000000001</v>
      </c>
      <c r="D377" s="1">
        <v>0.67100000000000004</v>
      </c>
      <c r="E377" s="1">
        <v>24</v>
      </c>
      <c r="F377" s="27">
        <v>666</v>
      </c>
      <c r="G377" s="1">
        <v>20.2</v>
      </c>
      <c r="H377" s="1">
        <v>7.3129999999999997</v>
      </c>
      <c r="I377" s="1">
        <v>13.44</v>
      </c>
      <c r="J377" s="25">
        <v>15</v>
      </c>
      <c r="AB377">
        <v>349</v>
      </c>
      <c r="AC377">
        <v>29.338069927251734</v>
      </c>
      <c r="AD377">
        <v>-5.2380699272517326</v>
      </c>
      <c r="AE377">
        <f t="shared" si="5"/>
        <v>27.437376562778972</v>
      </c>
    </row>
    <row r="378" spans="1:31" x14ac:dyDescent="0.3">
      <c r="A378" s="3">
        <v>5.89</v>
      </c>
      <c r="B378" s="1">
        <v>93.3</v>
      </c>
      <c r="C378" s="1">
        <v>18.100000000000001</v>
      </c>
      <c r="D378" s="1">
        <v>0.67100000000000004</v>
      </c>
      <c r="E378" s="1">
        <v>24</v>
      </c>
      <c r="F378" s="27">
        <v>666</v>
      </c>
      <c r="G378" s="1">
        <v>20.2</v>
      </c>
      <c r="H378" s="1">
        <v>6.649</v>
      </c>
      <c r="I378" s="1">
        <v>23.24</v>
      </c>
      <c r="J378" s="25">
        <v>13.9</v>
      </c>
      <c r="AB378">
        <v>350</v>
      </c>
      <c r="AC378">
        <v>30.981655309253057</v>
      </c>
      <c r="AD378">
        <v>0.51834469074694312</v>
      </c>
      <c r="AE378">
        <f t="shared" si="5"/>
        <v>0.2686812184255441</v>
      </c>
    </row>
    <row r="379" spans="1:31" x14ac:dyDescent="0.3">
      <c r="A379" s="3">
        <v>3.08</v>
      </c>
      <c r="B379" s="1">
        <v>98.8</v>
      </c>
      <c r="C379" s="1">
        <v>18.100000000000001</v>
      </c>
      <c r="D379" s="1">
        <v>0.67100000000000004</v>
      </c>
      <c r="E379" s="1">
        <v>24</v>
      </c>
      <c r="F379" s="27">
        <v>666</v>
      </c>
      <c r="G379" s="1">
        <v>20.2</v>
      </c>
      <c r="H379" s="1">
        <v>6.7939999999999996</v>
      </c>
      <c r="I379" s="1">
        <v>21.24</v>
      </c>
      <c r="J379" s="25">
        <v>13.3</v>
      </c>
      <c r="AB379">
        <v>351</v>
      </c>
      <c r="AC379">
        <v>22.896735308772559</v>
      </c>
      <c r="AD379">
        <v>-3.0967353087725584</v>
      </c>
      <c r="AE379">
        <f t="shared" si="5"/>
        <v>9.5897695725986729</v>
      </c>
    </row>
    <row r="380" spans="1:31" x14ac:dyDescent="0.3">
      <c r="A380" s="3">
        <v>2.82</v>
      </c>
      <c r="B380" s="1">
        <v>96.2</v>
      </c>
      <c r="C380" s="1">
        <v>18.100000000000001</v>
      </c>
      <c r="D380" s="1">
        <v>0.67100000000000004</v>
      </c>
      <c r="E380" s="1">
        <v>24</v>
      </c>
      <c r="F380" s="27">
        <v>666</v>
      </c>
      <c r="G380" s="1">
        <v>20.2</v>
      </c>
      <c r="H380" s="1">
        <v>6.38</v>
      </c>
      <c r="I380" s="1">
        <v>23.69</v>
      </c>
      <c r="J380" s="25">
        <v>13.1</v>
      </c>
      <c r="AB380">
        <v>352</v>
      </c>
      <c r="AC380">
        <v>15.847369103888269</v>
      </c>
      <c r="AD380">
        <v>-1.7473691038882695</v>
      </c>
      <c r="AE380">
        <f t="shared" si="5"/>
        <v>3.0532987852232938</v>
      </c>
    </row>
    <row r="381" spans="1:31" x14ac:dyDescent="0.3">
      <c r="A381" s="3">
        <v>9.75</v>
      </c>
      <c r="B381" s="1">
        <v>100</v>
      </c>
      <c r="C381" s="1">
        <v>18.100000000000001</v>
      </c>
      <c r="D381" s="1">
        <v>0.67100000000000004</v>
      </c>
      <c r="E381" s="1">
        <v>24</v>
      </c>
      <c r="F381" s="27">
        <v>666</v>
      </c>
      <c r="G381" s="1">
        <v>20.2</v>
      </c>
      <c r="H381" s="1">
        <v>6.2229999999999999</v>
      </c>
      <c r="I381" s="1">
        <v>21.78</v>
      </c>
      <c r="J381" s="25">
        <v>10.199999999999999</v>
      </c>
      <c r="AB381">
        <v>353</v>
      </c>
      <c r="AC381">
        <v>21.129643510782696</v>
      </c>
      <c r="AD381">
        <v>-1.2296435107826973</v>
      </c>
      <c r="AE381">
        <f t="shared" si="5"/>
        <v>1.5120231636099974</v>
      </c>
    </row>
    <row r="382" spans="1:31" x14ac:dyDescent="0.3">
      <c r="A382" s="3">
        <v>0.21</v>
      </c>
      <c r="B382" s="1">
        <v>91.9</v>
      </c>
      <c r="C382" s="1">
        <v>18.100000000000001</v>
      </c>
      <c r="D382" s="1">
        <v>0.67100000000000004</v>
      </c>
      <c r="E382" s="1">
        <v>24</v>
      </c>
      <c r="F382" s="27">
        <v>666</v>
      </c>
      <c r="G382" s="1">
        <v>20.2</v>
      </c>
      <c r="H382" s="1">
        <v>6.968</v>
      </c>
      <c r="I382" s="1">
        <v>17.21</v>
      </c>
      <c r="J382" s="25">
        <v>10.4</v>
      </c>
      <c r="AB382">
        <v>354</v>
      </c>
      <c r="AC382">
        <v>25.490370044531872</v>
      </c>
      <c r="AD382">
        <v>-0.39037004453187052</v>
      </c>
      <c r="AE382">
        <f t="shared" si="5"/>
        <v>0.15238877166781456</v>
      </c>
    </row>
    <row r="383" spans="1:31" x14ac:dyDescent="0.3">
      <c r="A383" s="3">
        <v>5.69</v>
      </c>
      <c r="B383" s="1">
        <v>99.1</v>
      </c>
      <c r="C383" s="1">
        <v>18.100000000000001</v>
      </c>
      <c r="D383" s="1">
        <v>0.67100000000000004</v>
      </c>
      <c r="E383" s="1">
        <v>24</v>
      </c>
      <c r="F383" s="27">
        <v>666</v>
      </c>
      <c r="G383" s="1">
        <v>20.2</v>
      </c>
      <c r="H383" s="1">
        <v>6.5449999999999999</v>
      </c>
      <c r="I383" s="1">
        <v>21.08</v>
      </c>
      <c r="J383" s="25">
        <v>10.9</v>
      </c>
      <c r="AB383">
        <v>355</v>
      </c>
      <c r="AC383">
        <v>27.095953452382879</v>
      </c>
      <c r="AD383">
        <v>5.1040465476171235</v>
      </c>
      <c r="AE383">
        <f t="shared" si="5"/>
        <v>26.051291160242279</v>
      </c>
    </row>
    <row r="384" spans="1:31" x14ac:dyDescent="0.3">
      <c r="A384" s="3">
        <v>7.68</v>
      </c>
      <c r="B384" s="1">
        <v>100</v>
      </c>
      <c r="C384" s="1">
        <v>18.100000000000001</v>
      </c>
      <c r="D384" s="1">
        <v>0.7</v>
      </c>
      <c r="E384" s="1">
        <v>24</v>
      </c>
      <c r="F384" s="27">
        <v>666</v>
      </c>
      <c r="G384" s="1">
        <v>20.2</v>
      </c>
      <c r="H384" s="1">
        <v>5.5359999999999996</v>
      </c>
      <c r="I384" s="1">
        <v>23.6</v>
      </c>
      <c r="J384" s="25">
        <v>11.3</v>
      </c>
      <c r="AB384">
        <v>356</v>
      </c>
      <c r="AC384">
        <v>20.645118340366121</v>
      </c>
      <c r="AD384">
        <v>-3.8451183403661204</v>
      </c>
      <c r="AE384">
        <f t="shared" si="5"/>
        <v>14.784935051419909</v>
      </c>
    </row>
    <row r="385" spans="1:31" x14ac:dyDescent="0.3">
      <c r="A385" s="3">
        <v>8.7899999999999991</v>
      </c>
      <c r="B385" s="1">
        <v>100</v>
      </c>
      <c r="C385" s="1">
        <v>18.100000000000001</v>
      </c>
      <c r="D385" s="1">
        <v>0.7</v>
      </c>
      <c r="E385" s="1">
        <v>24</v>
      </c>
      <c r="F385" s="27">
        <v>666</v>
      </c>
      <c r="G385" s="1">
        <v>20.2</v>
      </c>
      <c r="H385" s="1">
        <v>5.52</v>
      </c>
      <c r="I385" s="1">
        <v>24.56</v>
      </c>
      <c r="J385" s="25">
        <v>12.3</v>
      </c>
      <c r="AB385">
        <v>357</v>
      </c>
      <c r="AC385">
        <v>27.048450984694977</v>
      </c>
      <c r="AD385">
        <v>-5.4484509846949756</v>
      </c>
      <c r="AE385">
        <f t="shared" si="5"/>
        <v>29.685618132623649</v>
      </c>
    </row>
    <row r="386" spans="1:31" x14ac:dyDescent="0.3">
      <c r="A386" s="3">
        <v>3.49</v>
      </c>
      <c r="B386" s="1">
        <v>91.2</v>
      </c>
      <c r="C386" s="1">
        <v>18.100000000000001</v>
      </c>
      <c r="D386" s="1">
        <v>0.7</v>
      </c>
      <c r="E386" s="1">
        <v>24</v>
      </c>
      <c r="F386" s="27">
        <v>666</v>
      </c>
      <c r="G386" s="1">
        <v>20.2</v>
      </c>
      <c r="H386" s="1">
        <v>4.3680000000000003</v>
      </c>
      <c r="I386" s="1">
        <v>30.63</v>
      </c>
      <c r="J386" s="25">
        <v>8.8000000000000007</v>
      </c>
      <c r="AB386">
        <v>358</v>
      </c>
      <c r="AC386">
        <v>28.872545743910319</v>
      </c>
      <c r="AD386">
        <v>-5.9725457439103202</v>
      </c>
      <c r="AE386">
        <f t="shared" si="5"/>
        <v>35.67130266310128</v>
      </c>
    </row>
    <row r="387" spans="1:31" x14ac:dyDescent="0.3">
      <c r="A387" s="3">
        <v>2.81</v>
      </c>
      <c r="B387" s="1">
        <v>98.1</v>
      </c>
      <c r="C387" s="1">
        <v>18.100000000000001</v>
      </c>
      <c r="D387" s="1">
        <v>0.7</v>
      </c>
      <c r="E387" s="1">
        <v>24</v>
      </c>
      <c r="F387" s="27">
        <v>666</v>
      </c>
      <c r="G387" s="1">
        <v>20.2</v>
      </c>
      <c r="H387" s="1">
        <v>5.2770000000000001</v>
      </c>
      <c r="I387" s="1">
        <v>30.81</v>
      </c>
      <c r="J387" s="25">
        <v>7.2</v>
      </c>
      <c r="AB387">
        <v>359</v>
      </c>
      <c r="AC387">
        <v>22.06069187746553</v>
      </c>
      <c r="AD387">
        <v>7.5393081225344716</v>
      </c>
      <c r="AE387">
        <f t="shared" si="5"/>
        <v>56.841166966514258</v>
      </c>
    </row>
    <row r="388" spans="1:31" x14ac:dyDescent="0.3">
      <c r="A388" s="3">
        <v>7.47</v>
      </c>
      <c r="B388" s="1">
        <v>100</v>
      </c>
      <c r="C388" s="1">
        <v>18.100000000000001</v>
      </c>
      <c r="D388" s="1">
        <v>0.7</v>
      </c>
      <c r="E388" s="1">
        <v>24</v>
      </c>
      <c r="F388" s="27">
        <v>666</v>
      </c>
      <c r="G388" s="1">
        <v>20.2</v>
      </c>
      <c r="H388" s="1">
        <v>4.6520000000000001</v>
      </c>
      <c r="I388" s="1">
        <v>28.28</v>
      </c>
      <c r="J388" s="25">
        <v>10.5</v>
      </c>
      <c r="AB388">
        <v>360</v>
      </c>
      <c r="AC388">
        <v>23.742279233617168</v>
      </c>
      <c r="AD388">
        <v>-1.7422792336171682</v>
      </c>
      <c r="AE388">
        <f t="shared" si="5"/>
        <v>3.0355369278936268</v>
      </c>
    </row>
    <row r="389" spans="1:31" x14ac:dyDescent="0.3">
      <c r="A389" s="3">
        <v>0.38</v>
      </c>
      <c r="B389" s="1">
        <v>89.5</v>
      </c>
      <c r="C389" s="1">
        <v>18.100000000000001</v>
      </c>
      <c r="D389" s="1">
        <v>0.7</v>
      </c>
      <c r="E389" s="1">
        <v>24</v>
      </c>
      <c r="F389" s="27">
        <v>666</v>
      </c>
      <c r="G389" s="1">
        <v>20.2</v>
      </c>
      <c r="H389" s="1">
        <v>5</v>
      </c>
      <c r="I389" s="1">
        <v>31.99</v>
      </c>
      <c r="J389" s="25">
        <v>7.4</v>
      </c>
      <c r="AB389">
        <v>361</v>
      </c>
      <c r="AC389">
        <v>28.397521067031324</v>
      </c>
      <c r="AD389">
        <v>-6.3975210670313238</v>
      </c>
      <c r="AE389">
        <f t="shared" si="5"/>
        <v>40.928275803109607</v>
      </c>
    </row>
    <row r="390" spans="1:31" x14ac:dyDescent="0.3">
      <c r="A390" s="3">
        <v>5.7</v>
      </c>
      <c r="B390" s="1">
        <v>100</v>
      </c>
      <c r="C390" s="1">
        <v>18.100000000000001</v>
      </c>
      <c r="D390" s="1">
        <v>0.7</v>
      </c>
      <c r="E390" s="1">
        <v>24</v>
      </c>
      <c r="F390" s="27">
        <v>666</v>
      </c>
      <c r="G390" s="1">
        <v>20.2</v>
      </c>
      <c r="H390" s="1">
        <v>4.88</v>
      </c>
      <c r="I390" s="1">
        <v>30.62</v>
      </c>
      <c r="J390" s="25">
        <v>10.199999999999999</v>
      </c>
      <c r="AB390">
        <v>362</v>
      </c>
      <c r="AC390">
        <v>28.302516131655526</v>
      </c>
      <c r="AD390">
        <v>-5.2025161316555248</v>
      </c>
      <c r="AE390">
        <f t="shared" si="5"/>
        <v>27.066174100135967</v>
      </c>
    </row>
    <row r="391" spans="1:31" x14ac:dyDescent="0.3">
      <c r="A391" s="3">
        <v>5.63</v>
      </c>
      <c r="B391" s="1">
        <v>98.9</v>
      </c>
      <c r="C391" s="1">
        <v>18.100000000000001</v>
      </c>
      <c r="D391" s="1">
        <v>0.7</v>
      </c>
      <c r="E391" s="1">
        <v>24</v>
      </c>
      <c r="F391" s="27">
        <v>666</v>
      </c>
      <c r="G391" s="1">
        <v>20.2</v>
      </c>
      <c r="H391" s="1">
        <v>5.39</v>
      </c>
      <c r="I391" s="1">
        <v>20.85</v>
      </c>
      <c r="J391" s="25">
        <v>11.5</v>
      </c>
      <c r="AB391">
        <v>363</v>
      </c>
      <c r="AC391">
        <v>23.124747153674477</v>
      </c>
      <c r="AD391">
        <v>-4.0247471536744754</v>
      </c>
      <c r="AE391">
        <f t="shared" si="5"/>
        <v>16.198589651010792</v>
      </c>
    </row>
    <row r="392" spans="1:31" x14ac:dyDescent="0.3">
      <c r="A392" s="3">
        <v>9.56</v>
      </c>
      <c r="B392" s="1">
        <v>97</v>
      </c>
      <c r="C392" s="1">
        <v>18.100000000000001</v>
      </c>
      <c r="D392" s="1">
        <v>0.7</v>
      </c>
      <c r="E392" s="1">
        <v>24</v>
      </c>
      <c r="F392" s="27">
        <v>666</v>
      </c>
      <c r="G392" s="1">
        <v>20.2</v>
      </c>
      <c r="H392" s="1">
        <v>5.7130000000000001</v>
      </c>
      <c r="I392" s="1">
        <v>17.11</v>
      </c>
      <c r="J392" s="25">
        <v>15.1</v>
      </c>
      <c r="AB392">
        <v>364</v>
      </c>
      <c r="AC392">
        <v>20.483609950227262</v>
      </c>
      <c r="AD392">
        <v>0.91639004977273686</v>
      </c>
      <c r="AE392">
        <f t="shared" si="5"/>
        <v>0.83977072332247915</v>
      </c>
    </row>
    <row r="393" spans="1:31" x14ac:dyDescent="0.3">
      <c r="A393" s="3">
        <v>0.74</v>
      </c>
      <c r="B393" s="1">
        <v>82.5</v>
      </c>
      <c r="C393" s="1">
        <v>18.100000000000001</v>
      </c>
      <c r="D393" s="1">
        <v>0.7</v>
      </c>
      <c r="E393" s="1">
        <v>24</v>
      </c>
      <c r="F393" s="27">
        <v>666</v>
      </c>
      <c r="G393" s="1">
        <v>20.2</v>
      </c>
      <c r="H393" s="1">
        <v>6.0510000000000002</v>
      </c>
      <c r="I393" s="1">
        <v>18.760000000000002</v>
      </c>
      <c r="J393" s="25">
        <v>23.2</v>
      </c>
      <c r="AB393">
        <v>365</v>
      </c>
      <c r="AC393">
        <v>17.832972253242467</v>
      </c>
      <c r="AD393">
        <v>5.2670277467575346</v>
      </c>
      <c r="AE393">
        <f t="shared" si="5"/>
        <v>27.741581285113753</v>
      </c>
    </row>
    <row r="394" spans="1:31" x14ac:dyDescent="0.3">
      <c r="A394" s="3">
        <v>0.06</v>
      </c>
      <c r="B394" s="1">
        <v>97</v>
      </c>
      <c r="C394" s="1">
        <v>18.100000000000001</v>
      </c>
      <c r="D394" s="1">
        <v>0.7</v>
      </c>
      <c r="E394" s="1">
        <v>24</v>
      </c>
      <c r="F394" s="27">
        <v>666</v>
      </c>
      <c r="G394" s="1">
        <v>20.2</v>
      </c>
      <c r="H394" s="1">
        <v>5.0359999999999996</v>
      </c>
      <c r="I394" s="1">
        <v>25.68</v>
      </c>
      <c r="J394" s="25">
        <v>9.6999999999999993</v>
      </c>
      <c r="AB394">
        <v>366</v>
      </c>
      <c r="AC394">
        <v>21.158144991395439</v>
      </c>
      <c r="AD394">
        <v>-0.35814499139543798</v>
      </c>
      <c r="AE394">
        <f t="shared" si="5"/>
        <v>0.12826783486163834</v>
      </c>
    </row>
    <row r="395" spans="1:31" x14ac:dyDescent="0.3">
      <c r="A395" s="3">
        <v>0.46</v>
      </c>
      <c r="B395" s="1">
        <v>92.6</v>
      </c>
      <c r="C395" s="1">
        <v>18.100000000000001</v>
      </c>
      <c r="D395" s="1">
        <v>0.69299999999999995</v>
      </c>
      <c r="E395" s="1">
        <v>24</v>
      </c>
      <c r="F395" s="27">
        <v>666</v>
      </c>
      <c r="G395" s="1">
        <v>20.2</v>
      </c>
      <c r="H395" s="1">
        <v>6.1929999999999996</v>
      </c>
      <c r="I395" s="1">
        <v>15.17</v>
      </c>
      <c r="J395" s="25">
        <v>13.8</v>
      </c>
      <c r="AB395">
        <v>367</v>
      </c>
      <c r="AC395">
        <v>26.706433217342102</v>
      </c>
      <c r="AD395">
        <v>-6.3064332173421036</v>
      </c>
      <c r="AE395">
        <f t="shared" si="5"/>
        <v>39.771099924795877</v>
      </c>
    </row>
    <row r="396" spans="1:31" x14ac:dyDescent="0.3">
      <c r="A396" s="3">
        <v>1.28</v>
      </c>
      <c r="B396" s="1">
        <v>94.7</v>
      </c>
      <c r="C396" s="1">
        <v>18.100000000000001</v>
      </c>
      <c r="D396" s="1">
        <v>0.69299999999999995</v>
      </c>
      <c r="E396" s="1">
        <v>24</v>
      </c>
      <c r="F396" s="27">
        <v>666</v>
      </c>
      <c r="G396" s="1">
        <v>20.2</v>
      </c>
      <c r="H396" s="1">
        <v>5.8869999999999996</v>
      </c>
      <c r="I396" s="1">
        <v>16.350000000000001</v>
      </c>
      <c r="J396" s="25">
        <v>12.7</v>
      </c>
      <c r="AB396">
        <v>368</v>
      </c>
      <c r="AC396">
        <v>18.222492488283244</v>
      </c>
      <c r="AD396">
        <v>-2.0224924882832447</v>
      </c>
      <c r="AE396">
        <f t="shared" si="5"/>
        <v>4.0904758651621504</v>
      </c>
    </row>
    <row r="397" spans="1:31" x14ac:dyDescent="0.3">
      <c r="A397" s="3">
        <v>5.24</v>
      </c>
      <c r="B397" s="1">
        <v>98.8</v>
      </c>
      <c r="C397" s="1">
        <v>18.100000000000001</v>
      </c>
      <c r="D397" s="1">
        <v>0.69299999999999995</v>
      </c>
      <c r="E397" s="1">
        <v>24</v>
      </c>
      <c r="F397" s="27">
        <v>666</v>
      </c>
      <c r="G397" s="1">
        <v>20.2</v>
      </c>
      <c r="H397" s="1">
        <v>6.4710000000000001</v>
      </c>
      <c r="I397" s="1">
        <v>17.12</v>
      </c>
      <c r="J397" s="25">
        <v>13.1</v>
      </c>
      <c r="AB397">
        <v>369</v>
      </c>
      <c r="AC397">
        <v>26.858441113943378</v>
      </c>
      <c r="AD397">
        <v>9.6415588860566217</v>
      </c>
      <c r="AE397">
        <f t="shared" si="5"/>
        <v>92.959657753297407</v>
      </c>
    </row>
    <row r="398" spans="1:31" x14ac:dyDescent="0.3">
      <c r="A398" s="3">
        <v>4.78</v>
      </c>
      <c r="B398" s="1">
        <v>96</v>
      </c>
      <c r="C398" s="1">
        <v>18.100000000000001</v>
      </c>
      <c r="D398" s="1">
        <v>0.69299999999999995</v>
      </c>
      <c r="E398" s="1">
        <v>24</v>
      </c>
      <c r="F398" s="27">
        <v>666</v>
      </c>
      <c r="G398" s="1">
        <v>20.2</v>
      </c>
      <c r="H398" s="1">
        <v>6.4050000000000002</v>
      </c>
      <c r="I398" s="1">
        <v>19.37</v>
      </c>
      <c r="J398" s="25">
        <v>12.5</v>
      </c>
      <c r="AB398">
        <v>370</v>
      </c>
      <c r="AC398">
        <v>29.072056108199497</v>
      </c>
      <c r="AD398">
        <v>-4.372056108199498</v>
      </c>
      <c r="AE398">
        <f t="shared" si="5"/>
        <v>19.114874613244542</v>
      </c>
    </row>
    <row r="399" spans="1:31" x14ac:dyDescent="0.3">
      <c r="A399" s="3">
        <v>5.8</v>
      </c>
      <c r="B399" s="1">
        <v>98.9</v>
      </c>
      <c r="C399" s="1">
        <v>18.100000000000001</v>
      </c>
      <c r="D399" s="1">
        <v>0.69299999999999995</v>
      </c>
      <c r="E399" s="1">
        <v>24</v>
      </c>
      <c r="F399" s="27">
        <v>666</v>
      </c>
      <c r="G399" s="1">
        <v>20.2</v>
      </c>
      <c r="H399" s="1">
        <v>5.7469999999999999</v>
      </c>
      <c r="I399" s="1">
        <v>19.920000000000002</v>
      </c>
      <c r="J399" s="25">
        <v>8.5</v>
      </c>
      <c r="AB399">
        <v>371</v>
      </c>
      <c r="AC399">
        <v>26.221908046925527</v>
      </c>
      <c r="AD399">
        <v>-5.2219080469255275</v>
      </c>
      <c r="AE399">
        <f t="shared" si="5"/>
        <v>27.268323650545575</v>
      </c>
    </row>
    <row r="400" spans="1:31" x14ac:dyDescent="0.3">
      <c r="A400" s="3">
        <v>1.22</v>
      </c>
      <c r="B400" s="1">
        <v>100</v>
      </c>
      <c r="C400" s="1">
        <v>18.100000000000001</v>
      </c>
      <c r="D400" s="1">
        <v>0.69299999999999995</v>
      </c>
      <c r="E400" s="1">
        <v>24</v>
      </c>
      <c r="F400" s="27">
        <v>666</v>
      </c>
      <c r="G400" s="1">
        <v>20.2</v>
      </c>
      <c r="H400" s="1">
        <v>5.4530000000000003</v>
      </c>
      <c r="I400" s="1">
        <v>30.59</v>
      </c>
      <c r="J400" s="25">
        <v>5</v>
      </c>
      <c r="AB400">
        <v>372</v>
      </c>
      <c r="AC400">
        <v>28.236012676892464</v>
      </c>
      <c r="AD400">
        <v>0.16398732310753417</v>
      </c>
      <c r="AE400">
        <f t="shared" si="5"/>
        <v>2.6891842139974809E-2</v>
      </c>
    </row>
    <row r="401" spans="1:31" x14ac:dyDescent="0.3">
      <c r="A401" s="3">
        <v>5.93</v>
      </c>
      <c r="B401" s="1">
        <v>77.8</v>
      </c>
      <c r="C401" s="1">
        <v>18.100000000000001</v>
      </c>
      <c r="D401" s="1">
        <v>0.69299999999999995</v>
      </c>
      <c r="E401" s="1">
        <v>24</v>
      </c>
      <c r="F401" s="27">
        <v>666</v>
      </c>
      <c r="G401" s="1">
        <v>20.2</v>
      </c>
      <c r="H401" s="1">
        <v>5.8520000000000003</v>
      </c>
      <c r="I401" s="1">
        <v>29.97</v>
      </c>
      <c r="J401" s="25">
        <v>6.3</v>
      </c>
      <c r="AB401">
        <v>373</v>
      </c>
      <c r="AC401">
        <v>19.951582312122788</v>
      </c>
      <c r="AD401">
        <v>0.44841768787721037</v>
      </c>
      <c r="AE401">
        <f t="shared" si="5"/>
        <v>0.20107842280114327</v>
      </c>
    </row>
    <row r="402" spans="1:31" x14ac:dyDescent="0.3">
      <c r="A402" s="3">
        <v>4.1399999999999997</v>
      </c>
      <c r="B402" s="1">
        <v>100</v>
      </c>
      <c r="C402" s="1">
        <v>18.100000000000001</v>
      </c>
      <c r="D402" s="1">
        <v>0.69299999999999995</v>
      </c>
      <c r="E402" s="1">
        <v>24</v>
      </c>
      <c r="F402" s="27">
        <v>666</v>
      </c>
      <c r="G402" s="1">
        <v>20.2</v>
      </c>
      <c r="H402" s="1">
        <v>5.9870000000000001</v>
      </c>
      <c r="I402" s="1">
        <v>26.77</v>
      </c>
      <c r="J402" s="25">
        <v>5.6</v>
      </c>
      <c r="AB402">
        <v>374</v>
      </c>
      <c r="AC402">
        <v>30.326121255160047</v>
      </c>
      <c r="AD402">
        <v>19.673878744839953</v>
      </c>
      <c r="AE402">
        <f t="shared" si="5"/>
        <v>387.0615048666653</v>
      </c>
    </row>
    <row r="403" spans="1:31" x14ac:dyDescent="0.3">
      <c r="A403" s="3">
        <v>1.3</v>
      </c>
      <c r="B403" s="1">
        <v>100</v>
      </c>
      <c r="C403" s="1">
        <v>18.100000000000001</v>
      </c>
      <c r="D403" s="1">
        <v>0.69299999999999995</v>
      </c>
      <c r="E403" s="1">
        <v>24</v>
      </c>
      <c r="F403" s="27">
        <v>666</v>
      </c>
      <c r="G403" s="1">
        <v>20.2</v>
      </c>
      <c r="H403" s="1">
        <v>6.343</v>
      </c>
      <c r="I403" s="1">
        <v>20.32</v>
      </c>
      <c r="J403" s="25">
        <v>7.2</v>
      </c>
      <c r="AB403">
        <v>375</v>
      </c>
      <c r="AC403">
        <v>22.773228892784019</v>
      </c>
      <c r="AD403">
        <v>-2.6732288927840173</v>
      </c>
      <c r="AE403">
        <f t="shared" si="5"/>
        <v>7.1461527132152636</v>
      </c>
    </row>
    <row r="404" spans="1:31" x14ac:dyDescent="0.3">
      <c r="A404" s="3">
        <v>8.65</v>
      </c>
      <c r="B404" s="1">
        <v>100</v>
      </c>
      <c r="C404" s="1">
        <v>18.100000000000001</v>
      </c>
      <c r="D404" s="1">
        <v>0.69299999999999995</v>
      </c>
      <c r="E404" s="1">
        <v>24</v>
      </c>
      <c r="F404" s="27">
        <v>666</v>
      </c>
      <c r="G404" s="1">
        <v>20.2</v>
      </c>
      <c r="H404" s="1">
        <v>6.4039999999999999</v>
      </c>
      <c r="I404" s="1">
        <v>20.309999999999999</v>
      </c>
      <c r="J404" s="25">
        <v>12.1</v>
      </c>
      <c r="AB404">
        <v>376</v>
      </c>
      <c r="AC404">
        <v>31.456679986132052</v>
      </c>
      <c r="AD404">
        <v>18.543320013867948</v>
      </c>
      <c r="AE404">
        <f t="shared" si="5"/>
        <v>343.85471713671558</v>
      </c>
    </row>
    <row r="405" spans="1:31" x14ac:dyDescent="0.3">
      <c r="A405" s="3">
        <v>4</v>
      </c>
      <c r="B405" s="1">
        <v>96</v>
      </c>
      <c r="C405" s="1">
        <v>18.100000000000001</v>
      </c>
      <c r="D405" s="1">
        <v>0.69299999999999995</v>
      </c>
      <c r="E405" s="1">
        <v>24</v>
      </c>
      <c r="F405" s="27">
        <v>666</v>
      </c>
      <c r="G405" s="1">
        <v>20.2</v>
      </c>
      <c r="H405" s="1">
        <v>5.3490000000000002</v>
      </c>
      <c r="I405" s="1">
        <v>19.77</v>
      </c>
      <c r="J405" s="25">
        <v>8.3000000000000007</v>
      </c>
      <c r="AB405">
        <v>377</v>
      </c>
      <c r="AC405">
        <v>24.502318716623563</v>
      </c>
      <c r="AD405">
        <v>-3.3023187166235637</v>
      </c>
      <c r="AE405">
        <f t="shared" si="5"/>
        <v>10.905308906162301</v>
      </c>
    </row>
    <row r="406" spans="1:31" x14ac:dyDescent="0.3">
      <c r="A406" s="3">
        <v>0.74</v>
      </c>
      <c r="B406" s="1">
        <v>85.4</v>
      </c>
      <c r="C406" s="1">
        <v>18.100000000000001</v>
      </c>
      <c r="D406" s="1">
        <v>0.69299999999999995</v>
      </c>
      <c r="E406" s="1">
        <v>24</v>
      </c>
      <c r="F406" s="27">
        <v>666</v>
      </c>
      <c r="G406" s="1">
        <v>20.2</v>
      </c>
      <c r="H406" s="1">
        <v>5.5309999999999997</v>
      </c>
      <c r="I406" s="1">
        <v>27.38</v>
      </c>
      <c r="J406" s="25">
        <v>8.5</v>
      </c>
      <c r="AB406">
        <v>378</v>
      </c>
      <c r="AC406">
        <v>30.060107436107806</v>
      </c>
      <c r="AD406">
        <v>1.4398925638921938</v>
      </c>
      <c r="AE406">
        <f t="shared" si="5"/>
        <v>2.0732905955520353</v>
      </c>
    </row>
    <row r="407" spans="1:31" x14ac:dyDescent="0.3">
      <c r="A407" s="3">
        <v>1.1599999999999999</v>
      </c>
      <c r="B407" s="1">
        <v>100</v>
      </c>
      <c r="C407" s="1">
        <v>18.100000000000001</v>
      </c>
      <c r="D407" s="1">
        <v>0.69299999999999995</v>
      </c>
      <c r="E407" s="1">
        <v>24</v>
      </c>
      <c r="F407" s="27">
        <v>666</v>
      </c>
      <c r="G407" s="1">
        <v>20.2</v>
      </c>
      <c r="H407" s="1">
        <v>5.6829999999999998</v>
      </c>
      <c r="I407" s="1">
        <v>22.98</v>
      </c>
      <c r="J407" s="25">
        <v>5</v>
      </c>
      <c r="AB407">
        <v>379</v>
      </c>
      <c r="AC407">
        <v>22.516715567269365</v>
      </c>
      <c r="AD407">
        <v>8.3284432730636127E-2</v>
      </c>
      <c r="AE407">
        <f t="shared" si="5"/>
        <v>6.9362967352638539E-3</v>
      </c>
    </row>
    <row r="408" spans="1:31" x14ac:dyDescent="0.3">
      <c r="A408" s="3">
        <v>4.8899999999999997</v>
      </c>
      <c r="B408" s="1">
        <v>100</v>
      </c>
      <c r="C408" s="1">
        <v>18.100000000000001</v>
      </c>
      <c r="D408" s="1">
        <v>0.65900000000000003</v>
      </c>
      <c r="E408" s="1">
        <v>24</v>
      </c>
      <c r="F408" s="27">
        <v>666</v>
      </c>
      <c r="G408" s="1">
        <v>20.2</v>
      </c>
      <c r="H408" s="1">
        <v>4.1379999999999999</v>
      </c>
      <c r="I408" s="1">
        <v>23.34</v>
      </c>
      <c r="J408" s="25">
        <v>11.9</v>
      </c>
      <c r="AB408">
        <v>380</v>
      </c>
      <c r="AC408">
        <v>28.302516131655526</v>
      </c>
      <c r="AD408">
        <v>6.8974838683444766</v>
      </c>
      <c r="AE408">
        <f t="shared" si="5"/>
        <v>47.575283714072285</v>
      </c>
    </row>
    <row r="409" spans="1:31" x14ac:dyDescent="0.3">
      <c r="A409" s="3">
        <v>1.65</v>
      </c>
      <c r="B409" s="1">
        <v>100</v>
      </c>
      <c r="C409" s="1">
        <v>18.100000000000001</v>
      </c>
      <c r="D409" s="1">
        <v>0.65900000000000003</v>
      </c>
      <c r="E409" s="1">
        <v>24</v>
      </c>
      <c r="F409" s="27">
        <v>666</v>
      </c>
      <c r="G409" s="1">
        <v>20.2</v>
      </c>
      <c r="H409" s="1">
        <v>5.6079999999999997</v>
      </c>
      <c r="I409" s="1">
        <v>12.13</v>
      </c>
      <c r="J409" s="25">
        <v>27.9</v>
      </c>
      <c r="AB409">
        <v>381</v>
      </c>
      <c r="AC409">
        <v>31.741694792259452</v>
      </c>
      <c r="AD409">
        <v>18.258305207740548</v>
      </c>
      <c r="AE409">
        <f t="shared" si="5"/>
        <v>333.36570905900561</v>
      </c>
    </row>
    <row r="410" spans="1:31" x14ac:dyDescent="0.3">
      <c r="A410" s="3">
        <v>5.75</v>
      </c>
      <c r="B410" s="1">
        <v>97.9</v>
      </c>
      <c r="C410" s="1">
        <v>18.100000000000001</v>
      </c>
      <c r="D410" s="1">
        <v>0.59699999999999998</v>
      </c>
      <c r="E410" s="1">
        <v>24</v>
      </c>
      <c r="F410" s="27">
        <v>666</v>
      </c>
      <c r="G410" s="1">
        <v>20.2</v>
      </c>
      <c r="H410" s="1">
        <v>5.617</v>
      </c>
      <c r="I410" s="1">
        <v>26.4</v>
      </c>
      <c r="J410" s="25">
        <v>17.2</v>
      </c>
      <c r="AB410">
        <v>382</v>
      </c>
      <c r="AC410">
        <v>27.209959374833836</v>
      </c>
      <c r="AD410">
        <v>-2.8099593748338378</v>
      </c>
      <c r="AE410">
        <f t="shared" si="5"/>
        <v>7.8958716882165731</v>
      </c>
    </row>
    <row r="411" spans="1:31" x14ac:dyDescent="0.3">
      <c r="A411" s="3">
        <v>8.1300000000000008</v>
      </c>
      <c r="B411" s="1">
        <v>100</v>
      </c>
      <c r="C411" s="1">
        <v>18.100000000000001</v>
      </c>
      <c r="D411" s="1">
        <v>0.59699999999999998</v>
      </c>
      <c r="E411" s="1">
        <v>24</v>
      </c>
      <c r="F411" s="27">
        <v>666</v>
      </c>
      <c r="G411" s="1">
        <v>20.2</v>
      </c>
      <c r="H411" s="1">
        <v>6.8520000000000003</v>
      </c>
      <c r="I411" s="1">
        <v>19.78</v>
      </c>
      <c r="J411" s="25">
        <v>27.5</v>
      </c>
      <c r="AB411">
        <v>383</v>
      </c>
      <c r="AC411">
        <v>28.95805018574854</v>
      </c>
      <c r="AD411">
        <v>-2.3580501857485388</v>
      </c>
      <c r="AE411">
        <f t="shared" si="5"/>
        <v>5.5604006785087181</v>
      </c>
    </row>
    <row r="412" spans="1:31" x14ac:dyDescent="0.3">
      <c r="A412" s="3">
        <v>5</v>
      </c>
      <c r="B412" s="1">
        <v>100</v>
      </c>
      <c r="C412" s="1">
        <v>18.100000000000001</v>
      </c>
      <c r="D412" s="1">
        <v>0.59699999999999998</v>
      </c>
      <c r="E412" s="1">
        <v>24</v>
      </c>
      <c r="F412" s="27">
        <v>666</v>
      </c>
      <c r="G412" s="1">
        <v>20.2</v>
      </c>
      <c r="H412" s="1">
        <v>5.7569999999999997</v>
      </c>
      <c r="I412" s="1">
        <v>10.11</v>
      </c>
      <c r="J412" s="25">
        <v>15</v>
      </c>
      <c r="AB412">
        <v>384</v>
      </c>
      <c r="AC412">
        <v>32.207218975600867</v>
      </c>
      <c r="AD412">
        <v>9.492781024399136</v>
      </c>
      <c r="AE412">
        <f t="shared" si="5"/>
        <v>90.112891577192315</v>
      </c>
    </row>
    <row r="413" spans="1:31" x14ac:dyDescent="0.3">
      <c r="A413" s="3">
        <v>5.84</v>
      </c>
      <c r="B413" s="1">
        <v>100</v>
      </c>
      <c r="C413" s="1">
        <v>18.100000000000001</v>
      </c>
      <c r="D413" s="1">
        <v>0.59699999999999998</v>
      </c>
      <c r="E413" s="1">
        <v>24</v>
      </c>
      <c r="F413" s="27">
        <v>666</v>
      </c>
      <c r="G413" s="1">
        <v>20.2</v>
      </c>
      <c r="H413" s="1">
        <v>6.657</v>
      </c>
      <c r="I413" s="1">
        <v>21.22</v>
      </c>
      <c r="J413" s="25">
        <v>17.2</v>
      </c>
      <c r="AB413">
        <v>385</v>
      </c>
      <c r="AC413">
        <v>7.6864451551071298</v>
      </c>
      <c r="AD413">
        <v>2.8135548448928702</v>
      </c>
      <c r="AE413">
        <f t="shared" si="5"/>
        <v>7.9160908652201432</v>
      </c>
    </row>
    <row r="414" spans="1:31" x14ac:dyDescent="0.3">
      <c r="A414" s="3">
        <v>4.47</v>
      </c>
      <c r="B414" s="1">
        <v>100</v>
      </c>
      <c r="C414" s="1">
        <v>18.100000000000001</v>
      </c>
      <c r="D414" s="1">
        <v>0.59699999999999998</v>
      </c>
      <c r="E414" s="1">
        <v>24</v>
      </c>
      <c r="F414" s="27">
        <v>666</v>
      </c>
      <c r="G414" s="1">
        <v>20.2</v>
      </c>
      <c r="H414" s="1">
        <v>4.6280000000000001</v>
      </c>
      <c r="I414" s="1">
        <v>34.369999999999997</v>
      </c>
      <c r="J414" s="25">
        <v>17.899999999999999</v>
      </c>
      <c r="AB414">
        <v>386</v>
      </c>
      <c r="AC414">
        <v>24.825335496901282</v>
      </c>
      <c r="AD414">
        <v>-5.4253354969012832</v>
      </c>
      <c r="AE414">
        <f t="shared" ref="AE414:AE477" si="6">AD414^2</f>
        <v>29.434265253937095</v>
      </c>
    </row>
    <row r="415" spans="1:31" x14ac:dyDescent="0.3">
      <c r="A415" s="3">
        <v>1.83</v>
      </c>
      <c r="B415" s="1">
        <v>100</v>
      </c>
      <c r="C415" s="1">
        <v>18.100000000000001</v>
      </c>
      <c r="D415" s="1">
        <v>0.59699999999999998</v>
      </c>
      <c r="E415" s="1">
        <v>24</v>
      </c>
      <c r="F415" s="27">
        <v>666</v>
      </c>
      <c r="G415" s="1">
        <v>20.2</v>
      </c>
      <c r="H415" s="1">
        <v>5.1550000000000002</v>
      </c>
      <c r="I415" s="1">
        <v>20.079999999999998</v>
      </c>
      <c r="J415" s="25">
        <v>16.3</v>
      </c>
      <c r="AB415">
        <v>387</v>
      </c>
      <c r="AC415">
        <v>15.125331595032197</v>
      </c>
      <c r="AD415">
        <v>-0.12533159503219693</v>
      </c>
      <c r="AE415">
        <f t="shared" si="6"/>
        <v>1.5708008713314611E-2</v>
      </c>
    </row>
    <row r="416" spans="1:31" x14ac:dyDescent="0.3">
      <c r="A416" s="3">
        <v>9.83</v>
      </c>
      <c r="B416" s="1">
        <v>100</v>
      </c>
      <c r="C416" s="1">
        <v>18.100000000000001</v>
      </c>
      <c r="D416" s="1">
        <v>0.69299999999999995</v>
      </c>
      <c r="E416" s="1">
        <v>24</v>
      </c>
      <c r="F416" s="27">
        <v>666</v>
      </c>
      <c r="G416" s="1">
        <v>20.2</v>
      </c>
      <c r="H416" s="1">
        <v>4.5190000000000001</v>
      </c>
      <c r="I416" s="1">
        <v>36.979999999999997</v>
      </c>
      <c r="J416" s="25">
        <v>7</v>
      </c>
      <c r="AB416">
        <v>388</v>
      </c>
      <c r="AC416">
        <v>31.200166660617395</v>
      </c>
      <c r="AD416">
        <v>-1.6001666606173934</v>
      </c>
      <c r="AE416">
        <f t="shared" si="6"/>
        <v>2.5605333417514204</v>
      </c>
    </row>
    <row r="417" spans="1:31" x14ac:dyDescent="0.3">
      <c r="A417" s="3">
        <v>8.66</v>
      </c>
      <c r="B417" s="1">
        <v>100</v>
      </c>
      <c r="C417" s="1">
        <v>18.100000000000001</v>
      </c>
      <c r="D417" s="1">
        <v>0.67900000000000005</v>
      </c>
      <c r="E417" s="1">
        <v>24</v>
      </c>
      <c r="F417" s="27">
        <v>666</v>
      </c>
      <c r="G417" s="1">
        <v>20.2</v>
      </c>
      <c r="H417" s="1">
        <v>6.4340000000000002</v>
      </c>
      <c r="I417" s="1">
        <v>29.05</v>
      </c>
      <c r="J417" s="25">
        <v>7.2</v>
      </c>
      <c r="AB417">
        <v>389</v>
      </c>
      <c r="AC417">
        <v>17.70946583725393</v>
      </c>
      <c r="AD417">
        <v>-2.5094658372539307</v>
      </c>
      <c r="AE417">
        <f t="shared" si="6"/>
        <v>6.2974187883445714</v>
      </c>
    </row>
    <row r="418" spans="1:31" x14ac:dyDescent="0.3">
      <c r="A418" s="3">
        <v>9.66</v>
      </c>
      <c r="B418" s="1">
        <v>90.8</v>
      </c>
      <c r="C418" s="1">
        <v>18.100000000000001</v>
      </c>
      <c r="D418" s="1">
        <v>0.67900000000000005</v>
      </c>
      <c r="E418" s="1">
        <v>24</v>
      </c>
      <c r="F418" s="27">
        <v>666</v>
      </c>
      <c r="G418" s="1">
        <v>20.2</v>
      </c>
      <c r="H418" s="1">
        <v>6.782</v>
      </c>
      <c r="I418" s="1">
        <v>25.79</v>
      </c>
      <c r="J418" s="25">
        <v>7.5</v>
      </c>
      <c r="AB418">
        <v>390</v>
      </c>
      <c r="AC418">
        <v>17.329446095750736</v>
      </c>
      <c r="AD418">
        <v>1.7705539042492653</v>
      </c>
      <c r="AE418">
        <f t="shared" si="6"/>
        <v>3.1348611278523166</v>
      </c>
    </row>
    <row r="419" spans="1:31" x14ac:dyDescent="0.3">
      <c r="A419" s="3">
        <v>9.82</v>
      </c>
      <c r="B419" s="1">
        <v>89.1</v>
      </c>
      <c r="C419" s="1">
        <v>18.100000000000001</v>
      </c>
      <c r="D419" s="1">
        <v>0.67900000000000005</v>
      </c>
      <c r="E419" s="1">
        <v>24</v>
      </c>
      <c r="F419" s="27">
        <v>666</v>
      </c>
      <c r="G419" s="1">
        <v>20.2</v>
      </c>
      <c r="H419" s="1">
        <v>5.3040000000000003</v>
      </c>
      <c r="I419" s="1">
        <v>26.64</v>
      </c>
      <c r="J419" s="25">
        <v>10.4</v>
      </c>
      <c r="AB419">
        <v>391</v>
      </c>
      <c r="AC419">
        <v>31.143163699391916</v>
      </c>
      <c r="AD419">
        <v>-6.3431636993919156</v>
      </c>
      <c r="AE419">
        <f t="shared" si="6"/>
        <v>40.23572571728333</v>
      </c>
    </row>
    <row r="420" spans="1:31" x14ac:dyDescent="0.3">
      <c r="A420" s="3">
        <v>6.11</v>
      </c>
      <c r="B420" s="1">
        <v>100</v>
      </c>
      <c r="C420" s="1">
        <v>18.100000000000001</v>
      </c>
      <c r="D420" s="1">
        <v>0.67900000000000005</v>
      </c>
      <c r="E420" s="1">
        <v>24</v>
      </c>
      <c r="F420" s="27">
        <v>666</v>
      </c>
      <c r="G420" s="1">
        <v>20.2</v>
      </c>
      <c r="H420" s="1">
        <v>5.9569999999999999</v>
      </c>
      <c r="I420" s="1">
        <v>20.62</v>
      </c>
      <c r="J420" s="25">
        <v>8.8000000000000007</v>
      </c>
      <c r="AB420">
        <v>392</v>
      </c>
      <c r="AC420">
        <v>29.338069927251734</v>
      </c>
      <c r="AD420">
        <v>3.3619300727482688</v>
      </c>
      <c r="AE420">
        <f t="shared" si="6"/>
        <v>11.302573814049181</v>
      </c>
    </row>
    <row r="421" spans="1:31" x14ac:dyDescent="0.3">
      <c r="A421" s="3">
        <v>5.26</v>
      </c>
      <c r="B421" s="1">
        <v>76.5</v>
      </c>
      <c r="C421" s="1">
        <v>18.100000000000001</v>
      </c>
      <c r="D421" s="1">
        <v>0.71799999999999997</v>
      </c>
      <c r="E421" s="1">
        <v>24</v>
      </c>
      <c r="F421" s="27">
        <v>666</v>
      </c>
      <c r="G421" s="1">
        <v>20.2</v>
      </c>
      <c r="H421" s="1">
        <v>6.8239999999999998</v>
      </c>
      <c r="I421" s="1">
        <v>22.74</v>
      </c>
      <c r="J421" s="25">
        <v>8.4</v>
      </c>
      <c r="AB421">
        <v>393</v>
      </c>
      <c r="AC421">
        <v>2.2331618645362639</v>
      </c>
      <c r="AD421">
        <v>6.1668381354637365</v>
      </c>
      <c r="AE421">
        <f t="shared" si="6"/>
        <v>38.029892589009854</v>
      </c>
    </row>
    <row r="422" spans="1:31" x14ac:dyDescent="0.3">
      <c r="A422" s="3">
        <v>3.8</v>
      </c>
      <c r="B422" s="1">
        <v>100</v>
      </c>
      <c r="C422" s="1">
        <v>18.100000000000001</v>
      </c>
      <c r="D422" s="1">
        <v>0.71799999999999997</v>
      </c>
      <c r="E422" s="1">
        <v>24</v>
      </c>
      <c r="F422" s="27">
        <v>666</v>
      </c>
      <c r="G422" s="1">
        <v>20.2</v>
      </c>
      <c r="H422" s="1">
        <v>6.4109999999999996</v>
      </c>
      <c r="I422" s="1">
        <v>15.02</v>
      </c>
      <c r="J422" s="25">
        <v>16.7</v>
      </c>
      <c r="AB422">
        <v>394</v>
      </c>
      <c r="AC422">
        <v>30.117110397333285</v>
      </c>
      <c r="AD422">
        <v>-6.6171103973332848</v>
      </c>
      <c r="AE422">
        <f t="shared" si="6"/>
        <v>43.786150010496264</v>
      </c>
    </row>
    <row r="423" spans="1:31" x14ac:dyDescent="0.3">
      <c r="A423" s="3">
        <v>0.1</v>
      </c>
      <c r="B423" s="1">
        <v>95.3</v>
      </c>
      <c r="C423" s="1">
        <v>18.100000000000001</v>
      </c>
      <c r="D423" s="1">
        <v>0.71799999999999997</v>
      </c>
      <c r="E423" s="1">
        <v>24</v>
      </c>
      <c r="F423" s="27">
        <v>666</v>
      </c>
      <c r="G423" s="1">
        <v>20.2</v>
      </c>
      <c r="H423" s="1">
        <v>6.0060000000000002</v>
      </c>
      <c r="I423" s="1">
        <v>15.7</v>
      </c>
      <c r="J423" s="25">
        <v>14.2</v>
      </c>
      <c r="AB423">
        <v>395</v>
      </c>
      <c r="AC423">
        <v>24.217303910496163</v>
      </c>
      <c r="AD423">
        <v>-0.21730391049616316</v>
      </c>
      <c r="AE423">
        <f t="shared" si="6"/>
        <v>4.7220989516924487E-2</v>
      </c>
    </row>
    <row r="424" spans="1:31" x14ac:dyDescent="0.3">
      <c r="A424" s="3">
        <v>7.09</v>
      </c>
      <c r="B424" s="1">
        <v>87.6</v>
      </c>
      <c r="C424" s="1">
        <v>18.100000000000001</v>
      </c>
      <c r="D424" s="1">
        <v>0.61399999999999999</v>
      </c>
      <c r="E424" s="1">
        <v>24</v>
      </c>
      <c r="F424" s="27">
        <v>666</v>
      </c>
      <c r="G424" s="1">
        <v>20.2</v>
      </c>
      <c r="H424" s="1">
        <v>5.6479999999999997</v>
      </c>
      <c r="I424" s="1">
        <v>14.1</v>
      </c>
      <c r="J424" s="25">
        <v>20.8</v>
      </c>
      <c r="AB424">
        <v>396</v>
      </c>
      <c r="AC424">
        <v>6.1188637214064485</v>
      </c>
      <c r="AD424">
        <v>10.381136278593551</v>
      </c>
      <c r="AE424">
        <f t="shared" si="6"/>
        <v>107.76799043473117</v>
      </c>
    </row>
    <row r="425" spans="1:31" x14ac:dyDescent="0.3">
      <c r="A425" s="3">
        <v>2.08</v>
      </c>
      <c r="B425" s="1">
        <v>85.1</v>
      </c>
      <c r="C425" s="1">
        <v>18.100000000000001</v>
      </c>
      <c r="D425" s="1">
        <v>0.61399999999999999</v>
      </c>
      <c r="E425" s="1">
        <v>24</v>
      </c>
      <c r="F425" s="27">
        <v>666</v>
      </c>
      <c r="G425" s="1">
        <v>20.2</v>
      </c>
      <c r="H425" s="1">
        <v>6.1029999999999998</v>
      </c>
      <c r="I425" s="1">
        <v>23.29</v>
      </c>
      <c r="J425" s="25">
        <v>13.4</v>
      </c>
      <c r="AB425">
        <v>397</v>
      </c>
      <c r="AC425">
        <v>24.796834016288543</v>
      </c>
      <c r="AD425">
        <v>-3.9968340162885418</v>
      </c>
      <c r="AE425">
        <f t="shared" si="6"/>
        <v>15.974682153761195</v>
      </c>
    </row>
    <row r="426" spans="1:31" x14ac:dyDescent="0.3">
      <c r="A426" s="3">
        <v>6.32</v>
      </c>
      <c r="B426" s="1">
        <v>70.599999999999994</v>
      </c>
      <c r="C426" s="1">
        <v>18.100000000000001</v>
      </c>
      <c r="D426" s="1">
        <v>0.58399999999999996</v>
      </c>
      <c r="E426" s="1">
        <v>24</v>
      </c>
      <c r="F426" s="27">
        <v>666</v>
      </c>
      <c r="G426" s="1">
        <v>20.2</v>
      </c>
      <c r="H426" s="1">
        <v>5.5650000000000004</v>
      </c>
      <c r="I426" s="1">
        <v>17.16</v>
      </c>
      <c r="J426" s="25">
        <v>11.7</v>
      </c>
      <c r="AB426">
        <v>398</v>
      </c>
      <c r="AC426">
        <v>25.347862641468176</v>
      </c>
      <c r="AD426">
        <v>3.3521373585318237</v>
      </c>
      <c r="AE426">
        <f t="shared" si="6"/>
        <v>11.236824870464712</v>
      </c>
    </row>
    <row r="427" spans="1:31" x14ac:dyDescent="0.3">
      <c r="A427" s="3">
        <v>1.71</v>
      </c>
      <c r="B427" s="1">
        <v>95.4</v>
      </c>
      <c r="C427" s="1">
        <v>18.100000000000001</v>
      </c>
      <c r="D427" s="1">
        <v>0.67900000000000005</v>
      </c>
      <c r="E427" s="1">
        <v>24</v>
      </c>
      <c r="F427" s="27">
        <v>666</v>
      </c>
      <c r="G427" s="1">
        <v>20.2</v>
      </c>
      <c r="H427" s="1">
        <v>5.8959999999999999</v>
      </c>
      <c r="I427" s="1">
        <v>24.39</v>
      </c>
      <c r="J427" s="25">
        <v>8.3000000000000007</v>
      </c>
      <c r="AB427">
        <v>399</v>
      </c>
      <c r="AC427">
        <v>12.132676130694527</v>
      </c>
      <c r="AD427">
        <v>-0.83267613069452651</v>
      </c>
      <c r="AE427">
        <f t="shared" si="6"/>
        <v>0.6933495386284082</v>
      </c>
    </row>
    <row r="428" spans="1:31" x14ac:dyDescent="0.3">
      <c r="A428" s="3">
        <v>4.53</v>
      </c>
      <c r="B428" s="1">
        <v>59.7</v>
      </c>
      <c r="C428" s="1">
        <v>18.100000000000001</v>
      </c>
      <c r="D428" s="1">
        <v>0.58399999999999996</v>
      </c>
      <c r="E428" s="1">
        <v>24</v>
      </c>
      <c r="F428" s="27">
        <v>666</v>
      </c>
      <c r="G428" s="1">
        <v>20.2</v>
      </c>
      <c r="H428" s="1">
        <v>5.8369999999999997</v>
      </c>
      <c r="I428" s="1">
        <v>15.69</v>
      </c>
      <c r="J428" s="25">
        <v>10.199999999999999</v>
      </c>
      <c r="AB428">
        <v>400</v>
      </c>
      <c r="AC428">
        <v>27.266962336059315</v>
      </c>
      <c r="AD428">
        <v>-0.76696233605931496</v>
      </c>
      <c r="AE428">
        <f t="shared" si="6"/>
        <v>0.58823122493356161</v>
      </c>
    </row>
    <row r="429" spans="1:31" x14ac:dyDescent="0.3">
      <c r="A429" s="3">
        <v>2.64</v>
      </c>
      <c r="B429" s="1">
        <v>78.7</v>
      </c>
      <c r="C429" s="1">
        <v>18.100000000000001</v>
      </c>
      <c r="D429" s="1">
        <v>0.67900000000000005</v>
      </c>
      <c r="E429" s="1">
        <v>24</v>
      </c>
      <c r="F429" s="27">
        <v>666</v>
      </c>
      <c r="G429" s="1">
        <v>20.2</v>
      </c>
      <c r="H429" s="1">
        <v>6.202</v>
      </c>
      <c r="I429" s="1">
        <v>14.52</v>
      </c>
      <c r="J429" s="25">
        <v>10.9</v>
      </c>
      <c r="AB429">
        <v>401</v>
      </c>
      <c r="AC429">
        <v>28.711037353771459</v>
      </c>
      <c r="AD429">
        <v>-5.7110373537714594</v>
      </c>
      <c r="AE429">
        <f t="shared" si="6"/>
        <v>32.615947656172914</v>
      </c>
    </row>
    <row r="430" spans="1:31" x14ac:dyDescent="0.3">
      <c r="A430" s="3">
        <v>1.78</v>
      </c>
      <c r="B430" s="1">
        <v>78.099999999999994</v>
      </c>
      <c r="C430" s="1">
        <v>18.100000000000001</v>
      </c>
      <c r="D430" s="1">
        <v>0.67900000000000005</v>
      </c>
      <c r="E430" s="1">
        <v>24</v>
      </c>
      <c r="F430" s="27">
        <v>666</v>
      </c>
      <c r="G430" s="1">
        <v>20.2</v>
      </c>
      <c r="H430" s="1">
        <v>6.1929999999999996</v>
      </c>
      <c r="I430" s="1">
        <v>21.52</v>
      </c>
      <c r="J430" s="25">
        <v>11</v>
      </c>
      <c r="AB430">
        <v>402</v>
      </c>
      <c r="AC430">
        <v>30.193114345633926</v>
      </c>
      <c r="AD430">
        <v>5.2068856543660722</v>
      </c>
      <c r="AE430">
        <f t="shared" si="6"/>
        <v>27.1116582176432</v>
      </c>
    </row>
    <row r="431" spans="1:31" x14ac:dyDescent="0.3">
      <c r="A431" s="3">
        <v>6.23</v>
      </c>
      <c r="B431" s="1">
        <v>95.6</v>
      </c>
      <c r="C431" s="1">
        <v>18.100000000000001</v>
      </c>
      <c r="D431" s="1">
        <v>0.67900000000000005</v>
      </c>
      <c r="E431" s="1">
        <v>24</v>
      </c>
      <c r="F431" s="27">
        <v>666</v>
      </c>
      <c r="G431" s="1">
        <v>20.2</v>
      </c>
      <c r="H431" s="1">
        <v>6.38</v>
      </c>
      <c r="I431" s="1">
        <v>24.08</v>
      </c>
      <c r="J431" s="25">
        <v>9.5</v>
      </c>
      <c r="AB431">
        <v>403</v>
      </c>
      <c r="AC431">
        <v>17.329446095750736</v>
      </c>
      <c r="AD431">
        <v>-3.2294460957507365</v>
      </c>
      <c r="AE431">
        <f t="shared" si="6"/>
        <v>10.429322085359676</v>
      </c>
    </row>
    <row r="432" spans="1:31" x14ac:dyDescent="0.3">
      <c r="A432" s="3">
        <v>5.24</v>
      </c>
      <c r="B432" s="1">
        <v>86.1</v>
      </c>
      <c r="C432" s="1">
        <v>18.100000000000001</v>
      </c>
      <c r="D432" s="1">
        <v>0.58399999999999996</v>
      </c>
      <c r="E432" s="1">
        <v>24</v>
      </c>
      <c r="F432" s="27">
        <v>666</v>
      </c>
      <c r="G432" s="1">
        <v>20.2</v>
      </c>
      <c r="H432" s="1">
        <v>6.3479999999999999</v>
      </c>
      <c r="I432" s="1">
        <v>17.64</v>
      </c>
      <c r="J432" s="25">
        <v>14.5</v>
      </c>
      <c r="AB432">
        <v>404</v>
      </c>
      <c r="AC432">
        <v>20.588115379140643</v>
      </c>
      <c r="AD432">
        <v>-0.5881153791406426</v>
      </c>
      <c r="AE432">
        <f t="shared" si="6"/>
        <v>0.34587969918174177</v>
      </c>
    </row>
    <row r="433" spans="1:31" x14ac:dyDescent="0.3">
      <c r="A433" s="3">
        <v>6.65</v>
      </c>
      <c r="B433" s="1">
        <v>94.3</v>
      </c>
      <c r="C433" s="1">
        <v>18.100000000000001</v>
      </c>
      <c r="D433" s="1">
        <v>0.58399999999999996</v>
      </c>
      <c r="E433" s="1">
        <v>24</v>
      </c>
      <c r="F433" s="27">
        <v>666</v>
      </c>
      <c r="G433" s="1">
        <v>20.2</v>
      </c>
      <c r="H433" s="1">
        <v>6.8330000000000002</v>
      </c>
      <c r="I433" s="1">
        <v>19.690000000000001</v>
      </c>
      <c r="J433" s="25">
        <v>14.1</v>
      </c>
      <c r="AB433">
        <v>405</v>
      </c>
      <c r="AC433">
        <v>30.193114345633926</v>
      </c>
      <c r="AD433">
        <v>11.106885654366071</v>
      </c>
      <c r="AE433">
        <f t="shared" si="6"/>
        <v>123.36290893916282</v>
      </c>
    </row>
    <row r="434" spans="1:31" x14ac:dyDescent="0.3">
      <c r="A434" s="3">
        <v>4.09</v>
      </c>
      <c r="B434" s="1">
        <v>74.8</v>
      </c>
      <c r="C434" s="1">
        <v>18.100000000000001</v>
      </c>
      <c r="D434" s="1">
        <v>0.58399999999999996</v>
      </c>
      <c r="E434" s="1">
        <v>24</v>
      </c>
      <c r="F434" s="27">
        <v>666</v>
      </c>
      <c r="G434" s="1">
        <v>20.2</v>
      </c>
      <c r="H434" s="1">
        <v>6.4249999999999998</v>
      </c>
      <c r="I434" s="1">
        <v>12.03</v>
      </c>
      <c r="J434" s="25">
        <v>16.100000000000001</v>
      </c>
      <c r="AB434">
        <v>406</v>
      </c>
      <c r="AC434">
        <v>30.7251419837384</v>
      </c>
      <c r="AD434">
        <v>3.974858016261603</v>
      </c>
      <c r="AE434">
        <f t="shared" si="6"/>
        <v>15.799496249439125</v>
      </c>
    </row>
    <row r="435" spans="1:31" x14ac:dyDescent="0.3">
      <c r="A435" s="3">
        <v>2.19</v>
      </c>
      <c r="B435" s="1">
        <v>87.9</v>
      </c>
      <c r="C435" s="1">
        <v>18.100000000000001</v>
      </c>
      <c r="D435" s="1">
        <v>0.71299999999999997</v>
      </c>
      <c r="E435" s="1">
        <v>24</v>
      </c>
      <c r="F435" s="27">
        <v>666</v>
      </c>
      <c r="G435" s="1">
        <v>20.2</v>
      </c>
      <c r="H435" s="1">
        <v>6.4359999999999999</v>
      </c>
      <c r="I435" s="1">
        <v>16.22</v>
      </c>
      <c r="J435" s="25">
        <v>14.3</v>
      </c>
      <c r="AB435">
        <v>407</v>
      </c>
      <c r="AC435">
        <v>23.713777753004429</v>
      </c>
      <c r="AD435">
        <v>-3.7137777530044289</v>
      </c>
      <c r="AE435">
        <f t="shared" si="6"/>
        <v>13.792145198710624</v>
      </c>
    </row>
    <row r="436" spans="1:31" x14ac:dyDescent="0.3">
      <c r="A436" s="3">
        <v>3.14</v>
      </c>
      <c r="B436" s="1">
        <v>95</v>
      </c>
      <c r="C436" s="1">
        <v>18.100000000000001</v>
      </c>
      <c r="D436" s="1">
        <v>0.71299999999999997</v>
      </c>
      <c r="E436" s="1">
        <v>24</v>
      </c>
      <c r="F436" s="27">
        <v>666</v>
      </c>
      <c r="G436" s="1">
        <v>20.2</v>
      </c>
      <c r="H436" s="1">
        <v>6.2080000000000002</v>
      </c>
      <c r="I436" s="1">
        <v>15.17</v>
      </c>
      <c r="J436" s="25">
        <v>11.7</v>
      </c>
      <c r="AB436">
        <v>408</v>
      </c>
      <c r="AC436">
        <v>22.830231854009497</v>
      </c>
      <c r="AD436">
        <v>-1.630231854009498</v>
      </c>
      <c r="AE436">
        <f t="shared" si="6"/>
        <v>2.6576558978272451</v>
      </c>
    </row>
    <row r="437" spans="1:31" x14ac:dyDescent="0.3">
      <c r="A437" s="3">
        <v>0.75</v>
      </c>
      <c r="B437" s="1">
        <v>94.6</v>
      </c>
      <c r="C437" s="1">
        <v>18.100000000000001</v>
      </c>
      <c r="D437" s="1">
        <v>0.74</v>
      </c>
      <c r="E437" s="1">
        <v>24</v>
      </c>
      <c r="F437" s="27">
        <v>666</v>
      </c>
      <c r="G437" s="1">
        <v>20.2</v>
      </c>
      <c r="H437" s="1">
        <v>6.6289999999999996</v>
      </c>
      <c r="I437" s="1">
        <v>23.27</v>
      </c>
      <c r="J437" s="25">
        <v>13.4</v>
      </c>
      <c r="AB437">
        <v>409</v>
      </c>
      <c r="AC437">
        <v>27.399969245585435</v>
      </c>
      <c r="AD437">
        <v>0.80003075441456417</v>
      </c>
      <c r="AE437">
        <f t="shared" si="6"/>
        <v>0.64004920800913667</v>
      </c>
    </row>
    <row r="438" spans="1:31" x14ac:dyDescent="0.3">
      <c r="A438" s="3">
        <v>9.76</v>
      </c>
      <c r="B438" s="1">
        <v>93.3</v>
      </c>
      <c r="C438" s="1">
        <v>18.100000000000001</v>
      </c>
      <c r="D438" s="1">
        <v>0.74</v>
      </c>
      <c r="E438" s="1">
        <v>24</v>
      </c>
      <c r="F438" s="27">
        <v>666</v>
      </c>
      <c r="G438" s="1">
        <v>20.2</v>
      </c>
      <c r="H438" s="1">
        <v>6.4610000000000003</v>
      </c>
      <c r="I438" s="1">
        <v>18.05</v>
      </c>
      <c r="J438" s="25">
        <v>9.6</v>
      </c>
      <c r="AB438">
        <v>410</v>
      </c>
      <c r="AC438">
        <v>29.76559213644283</v>
      </c>
      <c r="AD438">
        <v>7.4344078635571726</v>
      </c>
      <c r="AE438">
        <f t="shared" si="6"/>
        <v>55.270420281720725</v>
      </c>
    </row>
    <row r="439" spans="1:31" x14ac:dyDescent="0.3">
      <c r="A439" s="3">
        <v>5.53</v>
      </c>
      <c r="B439" s="1">
        <v>100</v>
      </c>
      <c r="C439" s="1">
        <v>18.100000000000001</v>
      </c>
      <c r="D439" s="1">
        <v>0.74</v>
      </c>
      <c r="E439" s="1">
        <v>24</v>
      </c>
      <c r="F439" s="27">
        <v>666</v>
      </c>
      <c r="G439" s="1">
        <v>20.2</v>
      </c>
      <c r="H439" s="1">
        <v>6.1520000000000001</v>
      </c>
      <c r="I439" s="1">
        <v>26.45</v>
      </c>
      <c r="J439" s="25">
        <v>8.6999999999999993</v>
      </c>
      <c r="AB439">
        <v>411</v>
      </c>
      <c r="AC439">
        <v>30.174113358558767</v>
      </c>
      <c r="AD439">
        <v>1.0258866414412324</v>
      </c>
      <c r="AE439">
        <f t="shared" si="6"/>
        <v>1.0524434010875718</v>
      </c>
    </row>
    <row r="440" spans="1:31" x14ac:dyDescent="0.3">
      <c r="A440" s="3">
        <v>7.63</v>
      </c>
      <c r="B440" s="1">
        <v>87.9</v>
      </c>
      <c r="C440" s="1">
        <v>18.100000000000001</v>
      </c>
      <c r="D440" s="1">
        <v>0.74</v>
      </c>
      <c r="E440" s="1">
        <v>24</v>
      </c>
      <c r="F440" s="27">
        <v>666</v>
      </c>
      <c r="G440" s="1">
        <v>20.2</v>
      </c>
      <c r="H440" s="1">
        <v>5.9349999999999996</v>
      </c>
      <c r="I440" s="1">
        <v>34.020000000000003</v>
      </c>
      <c r="J440" s="25">
        <v>8.4</v>
      </c>
      <c r="AB440">
        <v>412</v>
      </c>
      <c r="AC440">
        <v>17.519455966502335</v>
      </c>
      <c r="AD440">
        <v>2.9805440334976652</v>
      </c>
      <c r="AE440">
        <f t="shared" si="6"/>
        <v>8.8836427356185315</v>
      </c>
    </row>
    <row r="441" spans="1:31" x14ac:dyDescent="0.3">
      <c r="A441" s="3">
        <v>4.0199999999999996</v>
      </c>
      <c r="B441" s="1">
        <v>93.9</v>
      </c>
      <c r="C441" s="1">
        <v>18.100000000000001</v>
      </c>
      <c r="D441" s="1">
        <v>0.74</v>
      </c>
      <c r="E441" s="1">
        <v>24</v>
      </c>
      <c r="F441" s="27">
        <v>666</v>
      </c>
      <c r="G441" s="1">
        <v>20.2</v>
      </c>
      <c r="H441" s="1">
        <v>5.6269999999999998</v>
      </c>
      <c r="I441" s="1">
        <v>22.88</v>
      </c>
      <c r="J441" s="25">
        <v>12.8</v>
      </c>
      <c r="AB441">
        <v>413</v>
      </c>
      <c r="AC441">
        <v>20.996636601256579</v>
      </c>
      <c r="AD441">
        <v>-0.69663660125657856</v>
      </c>
      <c r="AE441">
        <f t="shared" si="6"/>
        <v>0.48530255421031721</v>
      </c>
    </row>
    <row r="442" spans="1:31" x14ac:dyDescent="0.3">
      <c r="A442" s="3">
        <v>6.58</v>
      </c>
      <c r="B442" s="1">
        <v>92.4</v>
      </c>
      <c r="C442" s="1">
        <v>18.100000000000001</v>
      </c>
      <c r="D442" s="1">
        <v>0.74</v>
      </c>
      <c r="E442" s="1">
        <v>24</v>
      </c>
      <c r="F442" s="27">
        <v>666</v>
      </c>
      <c r="G442" s="1">
        <v>20.2</v>
      </c>
      <c r="H442" s="1">
        <v>5.8179999999999996</v>
      </c>
      <c r="I442" s="1">
        <v>22.11</v>
      </c>
      <c r="J442" s="25">
        <v>10.5</v>
      </c>
      <c r="AB442">
        <v>414</v>
      </c>
      <c r="AC442">
        <v>15.761864662050048</v>
      </c>
      <c r="AD442">
        <v>11.738135337949952</v>
      </c>
      <c r="AE442">
        <f t="shared" si="6"/>
        <v>137.78382121202944</v>
      </c>
    </row>
    <row r="443" spans="1:31" x14ac:dyDescent="0.3">
      <c r="A443" s="3">
        <v>5.66</v>
      </c>
      <c r="B443" s="1">
        <v>97.2</v>
      </c>
      <c r="C443" s="1">
        <v>18.100000000000001</v>
      </c>
      <c r="D443" s="1">
        <v>0.74</v>
      </c>
      <c r="E443" s="1">
        <v>24</v>
      </c>
      <c r="F443" s="27">
        <v>666</v>
      </c>
      <c r="G443" s="1">
        <v>20.2</v>
      </c>
      <c r="H443" s="1">
        <v>6.4059999999999997</v>
      </c>
      <c r="I443" s="1">
        <v>19.52</v>
      </c>
      <c r="J443" s="25">
        <v>17.100000000000001</v>
      </c>
      <c r="AB443">
        <v>415</v>
      </c>
      <c r="AC443">
        <v>30.554133100061961</v>
      </c>
      <c r="AD443">
        <v>8.1458668999380421</v>
      </c>
      <c r="AE443">
        <f t="shared" si="6"/>
        <v>66.355147551506207</v>
      </c>
    </row>
    <row r="444" spans="1:31" x14ac:dyDescent="0.3">
      <c r="A444" s="3">
        <v>2.64</v>
      </c>
      <c r="B444" s="1">
        <v>100</v>
      </c>
      <c r="C444" s="1">
        <v>18.100000000000001</v>
      </c>
      <c r="D444" s="1">
        <v>0.74</v>
      </c>
      <c r="E444" s="1">
        <v>24</v>
      </c>
      <c r="F444" s="27">
        <v>666</v>
      </c>
      <c r="G444" s="1">
        <v>20.2</v>
      </c>
      <c r="H444" s="1">
        <v>6.2190000000000003</v>
      </c>
      <c r="I444" s="1">
        <v>16.59</v>
      </c>
      <c r="J444" s="25">
        <v>18.399999999999999</v>
      </c>
      <c r="AB444">
        <v>416</v>
      </c>
      <c r="AC444">
        <v>26.060399656786668</v>
      </c>
      <c r="AD444">
        <v>-4.6603996567866695</v>
      </c>
      <c r="AE444">
        <f t="shared" si="6"/>
        <v>21.719324960977307</v>
      </c>
    </row>
    <row r="445" spans="1:31" x14ac:dyDescent="0.3">
      <c r="A445" s="3">
        <v>3.26</v>
      </c>
      <c r="B445" s="1">
        <v>100</v>
      </c>
      <c r="C445" s="1">
        <v>18.100000000000001</v>
      </c>
      <c r="D445" s="1">
        <v>0.74</v>
      </c>
      <c r="E445" s="1">
        <v>24</v>
      </c>
      <c r="F445" s="27">
        <v>666</v>
      </c>
      <c r="G445" s="1">
        <v>20.2</v>
      </c>
      <c r="H445" s="1">
        <v>6.4850000000000003</v>
      </c>
      <c r="I445" s="1">
        <v>18.850000000000001</v>
      </c>
      <c r="J445" s="25">
        <v>15.4</v>
      </c>
      <c r="AB445">
        <v>417</v>
      </c>
      <c r="AC445">
        <v>21.585667200586531</v>
      </c>
      <c r="AD445">
        <v>-0.88566720058653203</v>
      </c>
      <c r="AE445">
        <f t="shared" si="6"/>
        <v>0.78440639019478442</v>
      </c>
    </row>
    <row r="446" spans="1:31" x14ac:dyDescent="0.3">
      <c r="A446" s="3">
        <v>8.93</v>
      </c>
      <c r="B446" s="1">
        <v>96.6</v>
      </c>
      <c r="C446" s="1">
        <v>18.100000000000001</v>
      </c>
      <c r="D446" s="1">
        <v>0.74</v>
      </c>
      <c r="E446" s="1">
        <v>24</v>
      </c>
      <c r="F446" s="27">
        <v>666</v>
      </c>
      <c r="G446" s="1">
        <v>20.2</v>
      </c>
      <c r="H446" s="1">
        <v>5.8540000000000001</v>
      </c>
      <c r="I446" s="1">
        <v>23.79</v>
      </c>
      <c r="J446" s="25">
        <v>10.8</v>
      </c>
      <c r="AB446">
        <v>418</v>
      </c>
      <c r="AC446">
        <v>19.163041348503658</v>
      </c>
      <c r="AD446">
        <v>0.23695865149634088</v>
      </c>
      <c r="AE446">
        <f t="shared" si="6"/>
        <v>5.6149402518964331E-2</v>
      </c>
    </row>
    <row r="447" spans="1:31" x14ac:dyDescent="0.3">
      <c r="A447" s="3">
        <v>7.0000000000000007E-2</v>
      </c>
      <c r="B447" s="1">
        <v>94.8</v>
      </c>
      <c r="C447" s="1">
        <v>18.100000000000001</v>
      </c>
      <c r="D447" s="1">
        <v>0.74</v>
      </c>
      <c r="E447" s="1">
        <v>24</v>
      </c>
      <c r="F447" s="27">
        <v>666</v>
      </c>
      <c r="G447" s="1">
        <v>20.2</v>
      </c>
      <c r="H447" s="1">
        <v>6.4589999999999996</v>
      </c>
      <c r="I447" s="1">
        <v>23.98</v>
      </c>
      <c r="J447" s="25">
        <v>11.8</v>
      </c>
      <c r="AB447">
        <v>419</v>
      </c>
      <c r="AC447">
        <v>5.2828202900994157</v>
      </c>
      <c r="AD447">
        <v>9.1171797099005847</v>
      </c>
      <c r="AE447">
        <f t="shared" si="6"/>
        <v>83.122965862622905</v>
      </c>
    </row>
    <row r="448" spans="1:31" x14ac:dyDescent="0.3">
      <c r="A448" s="3">
        <v>9.5399999999999991</v>
      </c>
      <c r="B448" s="1">
        <v>96.4</v>
      </c>
      <c r="C448" s="1">
        <v>18.100000000000001</v>
      </c>
      <c r="D448" s="1">
        <v>0.74</v>
      </c>
      <c r="E448" s="1">
        <v>24</v>
      </c>
      <c r="F448" s="27">
        <v>666</v>
      </c>
      <c r="G448" s="1">
        <v>20.2</v>
      </c>
      <c r="H448" s="1">
        <v>6.3410000000000002</v>
      </c>
      <c r="I448" s="1">
        <v>17.79</v>
      </c>
      <c r="J448" s="25">
        <v>14.9</v>
      </c>
      <c r="AB448">
        <v>420</v>
      </c>
      <c r="AC448">
        <v>14.583803463390144</v>
      </c>
      <c r="AD448">
        <v>-0.98380346339014402</v>
      </c>
      <c r="AE448">
        <f t="shared" si="6"/>
        <v>0.96786925457844242</v>
      </c>
    </row>
    <row r="449" spans="1:31" x14ac:dyDescent="0.3">
      <c r="A449" s="3">
        <v>6.36</v>
      </c>
      <c r="B449" s="1">
        <v>96.6</v>
      </c>
      <c r="C449" s="1">
        <v>18.100000000000001</v>
      </c>
      <c r="D449" s="1">
        <v>0.74</v>
      </c>
      <c r="E449" s="1">
        <v>24</v>
      </c>
      <c r="F449" s="27">
        <v>666</v>
      </c>
      <c r="G449" s="1">
        <v>20.2</v>
      </c>
      <c r="H449" s="1">
        <v>6.2510000000000003</v>
      </c>
      <c r="I449" s="1">
        <v>16.440000000000001</v>
      </c>
      <c r="J449" s="25">
        <v>12.6</v>
      </c>
      <c r="AB449">
        <v>421</v>
      </c>
      <c r="AC449">
        <v>32.729746120167761</v>
      </c>
      <c r="AD449">
        <v>17.270253879832239</v>
      </c>
      <c r="AE449">
        <f t="shared" si="6"/>
        <v>298.2616690738605</v>
      </c>
    </row>
    <row r="450" spans="1:31" x14ac:dyDescent="0.3">
      <c r="A450" s="3">
        <v>7.8</v>
      </c>
      <c r="B450" s="1">
        <v>98.7</v>
      </c>
      <c r="C450" s="1">
        <v>18.100000000000001</v>
      </c>
      <c r="D450" s="1">
        <v>0.71299999999999997</v>
      </c>
      <c r="E450" s="1">
        <v>24</v>
      </c>
      <c r="F450" s="27">
        <v>666</v>
      </c>
      <c r="G450" s="1">
        <v>20.2</v>
      </c>
      <c r="H450" s="1">
        <v>6.1849999999999996</v>
      </c>
      <c r="I450" s="1">
        <v>18.13</v>
      </c>
      <c r="J450" s="25">
        <v>14.1</v>
      </c>
      <c r="AB450">
        <v>422</v>
      </c>
      <c r="AC450">
        <v>24.853836977514021</v>
      </c>
      <c r="AD450">
        <v>-5.5538369775140204</v>
      </c>
      <c r="AE450">
        <f t="shared" si="6"/>
        <v>30.845105172802068</v>
      </c>
    </row>
    <row r="451" spans="1:31" x14ac:dyDescent="0.3">
      <c r="A451" s="3">
        <v>3.67</v>
      </c>
      <c r="B451" s="1">
        <v>98.3</v>
      </c>
      <c r="C451" s="1">
        <v>18.100000000000001</v>
      </c>
      <c r="D451" s="1">
        <v>0.71299999999999997</v>
      </c>
      <c r="E451" s="1">
        <v>24</v>
      </c>
      <c r="F451" s="27">
        <v>666</v>
      </c>
      <c r="G451" s="1">
        <v>20.2</v>
      </c>
      <c r="H451" s="1">
        <v>6.4169999999999998</v>
      </c>
      <c r="I451" s="1">
        <v>19.309999999999999</v>
      </c>
      <c r="J451" s="25">
        <v>13</v>
      </c>
      <c r="AB451">
        <v>423</v>
      </c>
      <c r="AC451">
        <v>17.329446095750736</v>
      </c>
      <c r="AD451">
        <v>-3.2294460957507365</v>
      </c>
      <c r="AE451">
        <f t="shared" si="6"/>
        <v>10.429322085359676</v>
      </c>
    </row>
    <row r="452" spans="1:31" x14ac:dyDescent="0.3">
      <c r="A452" s="3">
        <v>0.75</v>
      </c>
      <c r="B452" s="1">
        <v>92.6</v>
      </c>
      <c r="C452" s="1">
        <v>18.100000000000001</v>
      </c>
      <c r="D452" s="1">
        <v>0.71299999999999997</v>
      </c>
      <c r="E452" s="1">
        <v>24</v>
      </c>
      <c r="F452" s="27">
        <v>666</v>
      </c>
      <c r="G452" s="1">
        <v>20.2</v>
      </c>
      <c r="H452" s="1">
        <v>6.7489999999999997</v>
      </c>
      <c r="I452" s="1">
        <v>17.440000000000001</v>
      </c>
      <c r="J452" s="25">
        <v>13.4</v>
      </c>
      <c r="AB452">
        <v>424</v>
      </c>
      <c r="AC452">
        <v>29.262065978951096</v>
      </c>
      <c r="AD452">
        <v>-8.6620659789510945</v>
      </c>
      <c r="AE452">
        <f t="shared" si="6"/>
        <v>75.031387023701981</v>
      </c>
    </row>
    <row r="453" spans="1:31" x14ac:dyDescent="0.3">
      <c r="A453" s="3">
        <v>7.52</v>
      </c>
      <c r="B453" s="1">
        <v>98.2</v>
      </c>
      <c r="C453" s="1">
        <v>18.100000000000001</v>
      </c>
      <c r="D453" s="1">
        <v>0.71299999999999997</v>
      </c>
      <c r="E453" s="1">
        <v>24</v>
      </c>
      <c r="F453" s="27">
        <v>666</v>
      </c>
      <c r="G453" s="1">
        <v>20.2</v>
      </c>
      <c r="H453" s="1">
        <v>6.6550000000000002</v>
      </c>
      <c r="I453" s="1">
        <v>17.73</v>
      </c>
      <c r="J453" s="25">
        <v>15.2</v>
      </c>
      <c r="AB453">
        <v>425</v>
      </c>
      <c r="AC453">
        <v>19.153540854966074</v>
      </c>
      <c r="AD453">
        <v>-0.35354085496607368</v>
      </c>
      <c r="AE453">
        <f t="shared" si="6"/>
        <v>0.12499113613014234</v>
      </c>
    </row>
    <row r="454" spans="1:31" x14ac:dyDescent="0.3">
      <c r="A454" s="3">
        <v>9.14</v>
      </c>
      <c r="B454" s="1">
        <v>91.8</v>
      </c>
      <c r="C454" s="1">
        <v>18.100000000000001</v>
      </c>
      <c r="D454" s="1">
        <v>0.71299999999999997</v>
      </c>
      <c r="E454" s="1">
        <v>24</v>
      </c>
      <c r="F454" s="27">
        <v>666</v>
      </c>
      <c r="G454" s="1">
        <v>20.2</v>
      </c>
      <c r="H454" s="1">
        <v>6.2969999999999997</v>
      </c>
      <c r="I454" s="1">
        <v>17.27</v>
      </c>
      <c r="J454" s="25">
        <v>16.100000000000001</v>
      </c>
      <c r="AB454">
        <v>426</v>
      </c>
      <c r="AC454">
        <v>31.190666167079815</v>
      </c>
      <c r="AD454">
        <v>11.609333832920182</v>
      </c>
      <c r="AE454">
        <f t="shared" si="6"/>
        <v>134.77663204418519</v>
      </c>
    </row>
    <row r="455" spans="1:31" x14ac:dyDescent="0.3">
      <c r="A455" s="3">
        <v>4.82</v>
      </c>
      <c r="B455" s="1">
        <v>99.3</v>
      </c>
      <c r="C455" s="1">
        <v>18.100000000000001</v>
      </c>
      <c r="D455" s="1">
        <v>0.71299999999999997</v>
      </c>
      <c r="E455" s="1">
        <v>24</v>
      </c>
      <c r="F455" s="27">
        <v>666</v>
      </c>
      <c r="G455" s="1">
        <v>20.2</v>
      </c>
      <c r="H455" s="1">
        <v>7.3929999999999998</v>
      </c>
      <c r="I455" s="1">
        <v>16.739999999999998</v>
      </c>
      <c r="J455" s="25">
        <v>17.8</v>
      </c>
      <c r="AB455">
        <v>427</v>
      </c>
      <c r="AC455">
        <v>27.333465790822373</v>
      </c>
      <c r="AD455">
        <v>-5.0334657908223726</v>
      </c>
      <c r="AE455">
        <f t="shared" si="6"/>
        <v>25.335777867379093</v>
      </c>
    </row>
    <row r="456" spans="1:31" x14ac:dyDescent="0.3">
      <c r="A456" s="3">
        <v>3.43</v>
      </c>
      <c r="B456" s="1">
        <v>94.1</v>
      </c>
      <c r="C456" s="1">
        <v>18.100000000000001</v>
      </c>
      <c r="D456" s="1">
        <v>0.71299999999999997</v>
      </c>
      <c r="E456" s="1">
        <v>24</v>
      </c>
      <c r="F456" s="27">
        <v>666</v>
      </c>
      <c r="G456" s="1">
        <v>20.2</v>
      </c>
      <c r="H456" s="1">
        <v>6.7279999999999998</v>
      </c>
      <c r="I456" s="1">
        <v>18.71</v>
      </c>
      <c r="J456" s="25">
        <v>14.9</v>
      </c>
      <c r="AB456">
        <v>428</v>
      </c>
      <c r="AC456">
        <v>27.73248651940073</v>
      </c>
      <c r="AD456">
        <v>-3.8324865194007316</v>
      </c>
      <c r="AE456">
        <f t="shared" si="6"/>
        <v>14.687952921388334</v>
      </c>
    </row>
    <row r="457" spans="1:31" x14ac:dyDescent="0.3">
      <c r="A457" s="3">
        <v>8.41</v>
      </c>
      <c r="B457" s="1">
        <v>86.5</v>
      </c>
      <c r="C457" s="1">
        <v>18.100000000000001</v>
      </c>
      <c r="D457" s="1">
        <v>0.71299999999999997</v>
      </c>
      <c r="E457" s="1">
        <v>24</v>
      </c>
      <c r="F457" s="27">
        <v>666</v>
      </c>
      <c r="G457" s="1">
        <v>20.2</v>
      </c>
      <c r="H457" s="1">
        <v>6.5250000000000004</v>
      </c>
      <c r="I457" s="1">
        <v>18.13</v>
      </c>
      <c r="J457" s="25">
        <v>14.1</v>
      </c>
      <c r="AB457">
        <v>429</v>
      </c>
      <c r="AC457">
        <v>23.447763933952196</v>
      </c>
      <c r="AD457">
        <v>-3.2477639339521964</v>
      </c>
      <c r="AE457">
        <f t="shared" si="6"/>
        <v>10.547970570680647</v>
      </c>
    </row>
    <row r="458" spans="1:31" x14ac:dyDescent="0.3">
      <c r="A458" s="3">
        <v>8.74</v>
      </c>
      <c r="B458" s="1">
        <v>87.9</v>
      </c>
      <c r="C458" s="1">
        <v>18.100000000000001</v>
      </c>
      <c r="D458" s="1">
        <v>0.71299999999999997</v>
      </c>
      <c r="E458" s="1">
        <v>24</v>
      </c>
      <c r="F458" s="27">
        <v>666</v>
      </c>
      <c r="G458" s="1">
        <v>20.2</v>
      </c>
      <c r="H458" s="1">
        <v>5.976</v>
      </c>
      <c r="I458" s="1">
        <v>19.010000000000002</v>
      </c>
      <c r="J458" s="25">
        <v>12.7</v>
      </c>
      <c r="AB458">
        <v>430</v>
      </c>
      <c r="AC458">
        <v>24.226804404033746</v>
      </c>
      <c r="AD458">
        <v>-1.626804404033745</v>
      </c>
      <c r="AE458">
        <f t="shared" si="6"/>
        <v>2.6464925689835885</v>
      </c>
    </row>
    <row r="459" spans="1:31" x14ac:dyDescent="0.3">
      <c r="A459" s="3">
        <v>0.71</v>
      </c>
      <c r="B459" s="1">
        <v>80.3</v>
      </c>
      <c r="C459" s="1">
        <v>18.100000000000001</v>
      </c>
      <c r="D459" s="1">
        <v>0.71299999999999997</v>
      </c>
      <c r="E459" s="1">
        <v>24</v>
      </c>
      <c r="F459" s="27">
        <v>666</v>
      </c>
      <c r="G459" s="1">
        <v>20.2</v>
      </c>
      <c r="H459" s="1">
        <v>5.9359999999999999</v>
      </c>
      <c r="I459" s="1">
        <v>16.940000000000001</v>
      </c>
      <c r="J459" s="25">
        <v>13.5</v>
      </c>
      <c r="AB459">
        <v>431</v>
      </c>
      <c r="AC459">
        <v>19.077536906665436</v>
      </c>
      <c r="AD459">
        <v>0.82246309333456225</v>
      </c>
      <c r="AE459">
        <f t="shared" si="6"/>
        <v>0.67644553989745682</v>
      </c>
    </row>
    <row r="460" spans="1:31" x14ac:dyDescent="0.3">
      <c r="A460" s="3">
        <v>2.99</v>
      </c>
      <c r="B460" s="1">
        <v>83.7</v>
      </c>
      <c r="C460" s="1">
        <v>18.100000000000001</v>
      </c>
      <c r="D460" s="1">
        <v>0.71299999999999997</v>
      </c>
      <c r="E460" s="1">
        <v>24</v>
      </c>
      <c r="F460" s="27">
        <v>666</v>
      </c>
      <c r="G460" s="1">
        <v>20.2</v>
      </c>
      <c r="H460" s="1">
        <v>6.3010000000000002</v>
      </c>
      <c r="I460" s="1">
        <v>16.23</v>
      </c>
      <c r="J460" s="25">
        <v>14.9</v>
      </c>
      <c r="AB460">
        <v>432</v>
      </c>
      <c r="AC460">
        <v>6.4988834629096424</v>
      </c>
      <c r="AD460">
        <v>8.1011165370903573</v>
      </c>
      <c r="AE460">
        <f t="shared" si="6"/>
        <v>65.628089147518864</v>
      </c>
    </row>
    <row r="461" spans="1:31" x14ac:dyDescent="0.3">
      <c r="A461" s="3">
        <v>7.81</v>
      </c>
      <c r="B461" s="1">
        <v>84.4</v>
      </c>
      <c r="C461" s="1">
        <v>18.100000000000001</v>
      </c>
      <c r="D461" s="1">
        <v>0.71299999999999997</v>
      </c>
      <c r="E461" s="1">
        <v>24</v>
      </c>
      <c r="F461" s="27">
        <v>666</v>
      </c>
      <c r="G461" s="1">
        <v>20.2</v>
      </c>
      <c r="H461" s="1">
        <v>6.0810000000000004</v>
      </c>
      <c r="I461" s="1">
        <v>14.7</v>
      </c>
      <c r="J461" s="25">
        <v>20</v>
      </c>
      <c r="AB461">
        <v>433</v>
      </c>
      <c r="AC461">
        <v>23.989292065594249</v>
      </c>
      <c r="AD461">
        <v>-0.98929206559424898</v>
      </c>
      <c r="AE461">
        <f t="shared" si="6"/>
        <v>0.97869879104773583</v>
      </c>
    </row>
    <row r="462" spans="1:31" x14ac:dyDescent="0.3">
      <c r="A462" s="3">
        <v>1.36</v>
      </c>
      <c r="B462" s="1">
        <v>90</v>
      </c>
      <c r="C462" s="1">
        <v>18.100000000000001</v>
      </c>
      <c r="D462" s="1">
        <v>0.71299999999999997</v>
      </c>
      <c r="E462" s="1">
        <v>24</v>
      </c>
      <c r="F462" s="27">
        <v>666</v>
      </c>
      <c r="G462" s="1">
        <v>20.2</v>
      </c>
      <c r="H462" s="1">
        <v>6.7009999999999996</v>
      </c>
      <c r="I462" s="1">
        <v>16.420000000000002</v>
      </c>
      <c r="J462" s="25">
        <v>16.399999999999999</v>
      </c>
      <c r="AB462">
        <v>434</v>
      </c>
      <c r="AC462">
        <v>26.50692285305292</v>
      </c>
      <c r="AD462">
        <v>-6.6069228530529216</v>
      </c>
      <c r="AE462">
        <f t="shared" si="6"/>
        <v>43.651429586192954</v>
      </c>
    </row>
    <row r="463" spans="1:31" x14ac:dyDescent="0.3">
      <c r="A463" s="3">
        <v>6.46</v>
      </c>
      <c r="B463" s="1">
        <v>88.4</v>
      </c>
      <c r="C463" s="1">
        <v>18.100000000000001</v>
      </c>
      <c r="D463" s="1">
        <v>0.71299999999999997</v>
      </c>
      <c r="E463" s="1">
        <v>24</v>
      </c>
      <c r="F463" s="27">
        <v>666</v>
      </c>
      <c r="G463" s="1">
        <v>20.2</v>
      </c>
      <c r="H463" s="1">
        <v>6.3760000000000003</v>
      </c>
      <c r="I463" s="1">
        <v>14.65</v>
      </c>
      <c r="J463" s="25">
        <v>17.7</v>
      </c>
      <c r="AB463">
        <v>435</v>
      </c>
      <c r="AC463">
        <v>25.357363135005755</v>
      </c>
      <c r="AD463">
        <v>-6.4573631350057568</v>
      </c>
      <c r="AE463">
        <f t="shared" si="6"/>
        <v>41.697538657331378</v>
      </c>
    </row>
    <row r="464" spans="1:31" x14ac:dyDescent="0.3">
      <c r="A464" s="3">
        <v>3.43</v>
      </c>
      <c r="B464" s="1">
        <v>83</v>
      </c>
      <c r="C464" s="1">
        <v>18.100000000000001</v>
      </c>
      <c r="D464" s="1">
        <v>0.71299999999999997</v>
      </c>
      <c r="E464" s="1">
        <v>24</v>
      </c>
      <c r="F464" s="27">
        <v>666</v>
      </c>
      <c r="G464" s="1">
        <v>20.2</v>
      </c>
      <c r="H464" s="1">
        <v>6.3170000000000002</v>
      </c>
      <c r="I464" s="1">
        <v>13.99</v>
      </c>
      <c r="J464" s="25">
        <v>19.5</v>
      </c>
      <c r="AB464">
        <v>436</v>
      </c>
      <c r="AC464">
        <v>23.143748140749636</v>
      </c>
      <c r="AD464">
        <v>-1.3437481407496357</v>
      </c>
      <c r="AE464">
        <f t="shared" si="6"/>
        <v>1.8056590657681026</v>
      </c>
    </row>
    <row r="465" spans="1:31" x14ac:dyDescent="0.3">
      <c r="A465" s="3">
        <v>3.5</v>
      </c>
      <c r="B465" s="1">
        <v>89.9</v>
      </c>
      <c r="C465" s="1">
        <v>18.100000000000001</v>
      </c>
      <c r="D465" s="1">
        <v>0.71299999999999997</v>
      </c>
      <c r="E465" s="1">
        <v>24</v>
      </c>
      <c r="F465" s="27">
        <v>666</v>
      </c>
      <c r="G465" s="1">
        <v>20.2</v>
      </c>
      <c r="H465" s="1">
        <v>6.5129999999999999</v>
      </c>
      <c r="I465" s="1">
        <v>10.29</v>
      </c>
      <c r="J465" s="25">
        <v>20.2</v>
      </c>
      <c r="AB465">
        <v>437</v>
      </c>
      <c r="AC465">
        <v>29.328569433714154</v>
      </c>
      <c r="AD465">
        <v>-2.3285694337141543</v>
      </c>
      <c r="AE465">
        <f t="shared" si="6"/>
        <v>5.4222356076278571</v>
      </c>
    </row>
    <row r="466" spans="1:31" x14ac:dyDescent="0.3">
      <c r="A466" s="3">
        <v>3.22</v>
      </c>
      <c r="B466" s="1">
        <v>65.400000000000006</v>
      </c>
      <c r="C466" s="1">
        <v>18.100000000000001</v>
      </c>
      <c r="D466" s="1">
        <v>0.65500000000000003</v>
      </c>
      <c r="E466" s="1">
        <v>24</v>
      </c>
      <c r="F466" s="27">
        <v>666</v>
      </c>
      <c r="G466" s="1">
        <v>20.2</v>
      </c>
      <c r="H466" s="1">
        <v>6.2089999999999996</v>
      </c>
      <c r="I466" s="1">
        <v>13.22</v>
      </c>
      <c r="J466" s="25">
        <v>21.4</v>
      </c>
      <c r="AB466">
        <v>438</v>
      </c>
      <c r="AC466">
        <v>25.917892253722968</v>
      </c>
      <c r="AD466">
        <v>-6.1178922537229674</v>
      </c>
      <c r="AE466">
        <f t="shared" si="6"/>
        <v>37.428605628163488</v>
      </c>
    </row>
    <row r="467" spans="1:31" x14ac:dyDescent="0.3">
      <c r="A467" s="3">
        <v>6.65</v>
      </c>
      <c r="B467" s="1">
        <v>48.2</v>
      </c>
      <c r="C467" s="1">
        <v>18.100000000000001</v>
      </c>
      <c r="D467" s="1">
        <v>0.65500000000000003</v>
      </c>
      <c r="E467" s="1">
        <v>24</v>
      </c>
      <c r="F467" s="27">
        <v>666</v>
      </c>
      <c r="G467" s="1">
        <v>20.2</v>
      </c>
      <c r="H467" s="1">
        <v>5.7590000000000003</v>
      </c>
      <c r="I467" s="1">
        <v>14.13</v>
      </c>
      <c r="J467" s="25">
        <v>19.899999999999999</v>
      </c>
      <c r="AB467">
        <v>439</v>
      </c>
      <c r="AC467">
        <v>15.258338504558317</v>
      </c>
      <c r="AD467">
        <v>-3.1583385045583174</v>
      </c>
      <c r="AE467">
        <f t="shared" si="6"/>
        <v>9.9751021093756691</v>
      </c>
    </row>
    <row r="468" spans="1:31" x14ac:dyDescent="0.3">
      <c r="A468" s="3">
        <v>9.25</v>
      </c>
      <c r="B468" s="1">
        <v>84.7</v>
      </c>
      <c r="C468" s="1">
        <v>18.100000000000001</v>
      </c>
      <c r="D468" s="1">
        <v>0.65500000000000003</v>
      </c>
      <c r="E468" s="1">
        <v>24</v>
      </c>
      <c r="F468" s="27">
        <v>666</v>
      </c>
      <c r="G468" s="1">
        <v>20.2</v>
      </c>
      <c r="H468" s="1">
        <v>5.952</v>
      </c>
      <c r="I468" s="1">
        <v>17.149999999999999</v>
      </c>
      <c r="J468" s="25">
        <v>19</v>
      </c>
      <c r="AB468">
        <v>440</v>
      </c>
      <c r="AC468">
        <v>6.9549071527134778</v>
      </c>
      <c r="AD468">
        <v>0.24509284728652236</v>
      </c>
      <c r="AE468">
        <f t="shared" si="6"/>
        <v>6.0070503791014571E-2</v>
      </c>
    </row>
    <row r="469" spans="1:31" x14ac:dyDescent="0.3">
      <c r="A469" s="3">
        <v>8.9600000000000009</v>
      </c>
      <c r="B469" s="1">
        <v>94.5</v>
      </c>
      <c r="C469" s="1">
        <v>18.100000000000001</v>
      </c>
      <c r="D469" s="1">
        <v>0.58399999999999996</v>
      </c>
      <c r="E469" s="1">
        <v>24</v>
      </c>
      <c r="F469" s="27">
        <v>666</v>
      </c>
      <c r="G469" s="1">
        <v>20.2</v>
      </c>
      <c r="H469" s="1">
        <v>6.0030000000000001</v>
      </c>
      <c r="I469" s="1">
        <v>21.32</v>
      </c>
      <c r="J469" s="25">
        <v>19.100000000000001</v>
      </c>
      <c r="AB469">
        <v>441</v>
      </c>
      <c r="AC469">
        <v>30.601635567749863</v>
      </c>
      <c r="AD469">
        <v>2.4983644322501384</v>
      </c>
      <c r="AE469">
        <f t="shared" si="6"/>
        <v>6.2418248363325564</v>
      </c>
    </row>
    <row r="470" spans="1:31" x14ac:dyDescent="0.3">
      <c r="A470" s="3">
        <v>7.56</v>
      </c>
      <c r="B470" s="1">
        <v>71</v>
      </c>
      <c r="C470" s="1">
        <v>18.100000000000001</v>
      </c>
      <c r="D470" s="1">
        <v>0.57999999999999996</v>
      </c>
      <c r="E470" s="1">
        <v>24</v>
      </c>
      <c r="F470" s="27">
        <v>666</v>
      </c>
      <c r="G470" s="1">
        <v>20.2</v>
      </c>
      <c r="H470" s="1">
        <v>5.9260000000000002</v>
      </c>
      <c r="I470" s="1">
        <v>18.13</v>
      </c>
      <c r="J470" s="25">
        <v>19.100000000000001</v>
      </c>
      <c r="AB470">
        <v>442</v>
      </c>
      <c r="AC470">
        <v>29.433074862627535</v>
      </c>
      <c r="AD470">
        <v>5.4669251373724634</v>
      </c>
      <c r="AE470">
        <f t="shared" si="6"/>
        <v>29.88727045763493</v>
      </c>
    </row>
    <row r="471" spans="1:31" x14ac:dyDescent="0.3">
      <c r="A471" s="3">
        <v>4.9800000000000004</v>
      </c>
      <c r="B471" s="1">
        <v>56.7</v>
      </c>
      <c r="C471" s="1">
        <v>18.100000000000001</v>
      </c>
      <c r="D471" s="1">
        <v>0.57999999999999996</v>
      </c>
      <c r="E471" s="1">
        <v>24</v>
      </c>
      <c r="F471" s="27">
        <v>666</v>
      </c>
      <c r="G471" s="1">
        <v>20.2</v>
      </c>
      <c r="H471" s="1">
        <v>5.7130000000000001</v>
      </c>
      <c r="I471" s="1">
        <v>14.76</v>
      </c>
      <c r="J471" s="25">
        <v>20.100000000000001</v>
      </c>
      <c r="AB471">
        <v>443</v>
      </c>
      <c r="AC471">
        <v>16.493402664443703</v>
      </c>
      <c r="AD471">
        <v>-3.793402664443704</v>
      </c>
      <c r="AE471">
        <f t="shared" si="6"/>
        <v>14.389903774608593</v>
      </c>
    </row>
    <row r="472" spans="1:31" x14ac:dyDescent="0.3">
      <c r="A472" s="3">
        <v>8.5299999999999994</v>
      </c>
      <c r="B472" s="1">
        <v>84</v>
      </c>
      <c r="C472" s="1">
        <v>18.100000000000001</v>
      </c>
      <c r="D472" s="1">
        <v>0.57999999999999996</v>
      </c>
      <c r="E472" s="1">
        <v>24</v>
      </c>
      <c r="F472" s="27">
        <v>666</v>
      </c>
      <c r="G472" s="1">
        <v>20.2</v>
      </c>
      <c r="H472" s="1">
        <v>6.1669999999999998</v>
      </c>
      <c r="I472" s="1">
        <v>16.29</v>
      </c>
      <c r="J472" s="25">
        <v>19.899999999999999</v>
      </c>
      <c r="AB472">
        <v>444</v>
      </c>
      <c r="AC472">
        <v>31.722693805184292</v>
      </c>
      <c r="AD472">
        <v>0.27730619481570784</v>
      </c>
      <c r="AE472">
        <f t="shared" si="6"/>
        <v>7.6898725683167315E-2</v>
      </c>
    </row>
    <row r="473" spans="1:31" x14ac:dyDescent="0.3">
      <c r="A473" s="3">
        <v>5.61</v>
      </c>
      <c r="B473" s="1">
        <v>90.7</v>
      </c>
      <c r="C473" s="1">
        <v>18.100000000000001</v>
      </c>
      <c r="D473" s="1">
        <v>0.53200000000000003</v>
      </c>
      <c r="E473" s="1">
        <v>24</v>
      </c>
      <c r="F473" s="27">
        <v>666</v>
      </c>
      <c r="G473" s="1">
        <v>20.2</v>
      </c>
      <c r="H473" s="1">
        <v>6.2290000000000001</v>
      </c>
      <c r="I473" s="1">
        <v>12.87</v>
      </c>
      <c r="J473" s="25">
        <v>19.600000000000001</v>
      </c>
      <c r="L473" s="16"/>
      <c r="AB473">
        <v>445</v>
      </c>
      <c r="AC473">
        <v>11.220628751086856</v>
      </c>
      <c r="AD473">
        <v>1.0793712489131444</v>
      </c>
      <c r="AE473">
        <f t="shared" si="6"/>
        <v>1.165042292980321</v>
      </c>
    </row>
    <row r="474" spans="1:31" x14ac:dyDescent="0.3">
      <c r="A474" s="3">
        <v>1.05</v>
      </c>
      <c r="B474" s="1">
        <v>75</v>
      </c>
      <c r="C474" s="1">
        <v>18.100000000000001</v>
      </c>
      <c r="D474" s="1">
        <v>0.57999999999999996</v>
      </c>
      <c r="E474" s="1">
        <v>24</v>
      </c>
      <c r="F474" s="27">
        <v>666</v>
      </c>
      <c r="G474" s="1">
        <v>20.2</v>
      </c>
      <c r="H474" s="1">
        <v>6.4370000000000003</v>
      </c>
      <c r="I474" s="1">
        <v>14.36</v>
      </c>
      <c r="J474" s="25">
        <v>23.2</v>
      </c>
      <c r="AB474">
        <v>446</v>
      </c>
      <c r="AC474">
        <v>11.600648492590054</v>
      </c>
      <c r="AD474">
        <v>2.3993515074099463</v>
      </c>
      <c r="AE474">
        <f t="shared" si="6"/>
        <v>5.7568876561103819</v>
      </c>
    </row>
    <row r="475" spans="1:31" x14ac:dyDescent="0.3">
      <c r="A475" s="3">
        <v>2</v>
      </c>
      <c r="B475" s="1">
        <v>67.599999999999994</v>
      </c>
      <c r="C475" s="1">
        <v>18.100000000000001</v>
      </c>
      <c r="D475" s="1">
        <v>0.61399999999999999</v>
      </c>
      <c r="E475" s="1">
        <v>24</v>
      </c>
      <c r="F475" s="27">
        <v>666</v>
      </c>
      <c r="G475" s="1">
        <v>20.2</v>
      </c>
      <c r="H475" s="1">
        <v>6.98</v>
      </c>
      <c r="I475" s="1">
        <v>11.66</v>
      </c>
      <c r="J475" s="25">
        <v>29.8</v>
      </c>
      <c r="AB475">
        <v>447</v>
      </c>
      <c r="AC475">
        <v>22.839732347547077</v>
      </c>
      <c r="AD475">
        <v>-2.7397323475470756</v>
      </c>
      <c r="AE475">
        <f t="shared" si="6"/>
        <v>7.50613333619581</v>
      </c>
    </row>
    <row r="476" spans="1:31" x14ac:dyDescent="0.3">
      <c r="A476" s="3">
        <v>6.14</v>
      </c>
      <c r="B476" s="1">
        <v>95.4</v>
      </c>
      <c r="C476" s="1">
        <v>18.100000000000001</v>
      </c>
      <c r="D476" s="1">
        <v>0.58399999999999996</v>
      </c>
      <c r="E476" s="1">
        <v>24</v>
      </c>
      <c r="F476" s="27">
        <v>666</v>
      </c>
      <c r="G476" s="1">
        <v>20.2</v>
      </c>
      <c r="H476" s="1">
        <v>5.4269999999999996</v>
      </c>
      <c r="I476" s="1">
        <v>18.14</v>
      </c>
      <c r="J476" s="25">
        <v>13.8</v>
      </c>
      <c r="AB476">
        <v>448</v>
      </c>
      <c r="AC476">
        <v>23.400261466264293</v>
      </c>
      <c r="AD476">
        <v>-4.9002614662642934</v>
      </c>
      <c r="AE476">
        <f t="shared" si="6"/>
        <v>24.012562437754681</v>
      </c>
    </row>
    <row r="477" spans="1:31" x14ac:dyDescent="0.3">
      <c r="A477" s="3">
        <v>1.05</v>
      </c>
      <c r="B477" s="1">
        <v>97.4</v>
      </c>
      <c r="C477" s="1">
        <v>18.100000000000001</v>
      </c>
      <c r="D477" s="1">
        <v>0.58399999999999996</v>
      </c>
      <c r="E477" s="1">
        <v>24</v>
      </c>
      <c r="F477" s="27">
        <v>666</v>
      </c>
      <c r="G477" s="1">
        <v>20.2</v>
      </c>
      <c r="H477" s="1">
        <v>6.1619999999999999</v>
      </c>
      <c r="I477" s="1">
        <v>24.1</v>
      </c>
      <c r="J477" s="25">
        <v>13.3</v>
      </c>
      <c r="AB477">
        <v>449</v>
      </c>
      <c r="AC477">
        <v>17.139436224999137</v>
      </c>
      <c r="AD477">
        <v>0.66056377500086327</v>
      </c>
      <c r="AE477">
        <f t="shared" si="6"/>
        <v>0.4363445008433911</v>
      </c>
    </row>
    <row r="478" spans="1:31" x14ac:dyDescent="0.3">
      <c r="A478" s="3">
        <v>2.87</v>
      </c>
      <c r="B478" s="1">
        <v>93.6</v>
      </c>
      <c r="C478" s="1">
        <v>18.100000000000001</v>
      </c>
      <c r="D478" s="1">
        <v>0.61399999999999999</v>
      </c>
      <c r="E478" s="1">
        <v>24</v>
      </c>
      <c r="F478" s="27">
        <v>666</v>
      </c>
      <c r="G478" s="1">
        <v>20.2</v>
      </c>
      <c r="H478" s="1">
        <v>6.484</v>
      </c>
      <c r="I478" s="1">
        <v>18.68</v>
      </c>
      <c r="J478" s="25">
        <v>16.7</v>
      </c>
      <c r="AB478">
        <v>450</v>
      </c>
      <c r="AC478">
        <v>28.02700181906571</v>
      </c>
      <c r="AD478">
        <v>-4.9270018190657083</v>
      </c>
      <c r="AE478">
        <f t="shared" ref="AE478:AE534" si="7">AD478^2</f>
        <v>24.2753469250768</v>
      </c>
    </row>
    <row r="479" spans="1:31" x14ac:dyDescent="0.3">
      <c r="A479" s="3">
        <v>1.42</v>
      </c>
      <c r="B479" s="1">
        <v>97.3</v>
      </c>
      <c r="C479" s="1">
        <v>18.100000000000001</v>
      </c>
      <c r="D479" s="1">
        <v>0.61399999999999999</v>
      </c>
      <c r="E479" s="1">
        <v>24</v>
      </c>
      <c r="F479" s="27">
        <v>666</v>
      </c>
      <c r="G479" s="1">
        <v>20.2</v>
      </c>
      <c r="H479" s="1">
        <v>5.3040000000000003</v>
      </c>
      <c r="I479" s="1">
        <v>24.91</v>
      </c>
      <c r="J479" s="25">
        <v>12</v>
      </c>
      <c r="AB479">
        <v>451</v>
      </c>
      <c r="AC479">
        <v>24.454816248935664</v>
      </c>
      <c r="AD479">
        <v>-5.8548162489356628</v>
      </c>
      <c r="AE479">
        <f t="shared" si="7"/>
        <v>34.278873308801067</v>
      </c>
    </row>
    <row r="480" spans="1:31" x14ac:dyDescent="0.3">
      <c r="A480" s="3">
        <v>3.43</v>
      </c>
      <c r="B480" s="1">
        <v>96.7</v>
      </c>
      <c r="C480" s="1">
        <v>18.100000000000001</v>
      </c>
      <c r="D480" s="1">
        <v>0.61399999999999999</v>
      </c>
      <c r="E480" s="1">
        <v>24</v>
      </c>
      <c r="F480" s="27">
        <v>666</v>
      </c>
      <c r="G480" s="1">
        <v>20.2</v>
      </c>
      <c r="H480" s="1">
        <v>6.1849999999999996</v>
      </c>
      <c r="I480" s="1">
        <v>18.03</v>
      </c>
      <c r="J480" s="25">
        <v>14.6</v>
      </c>
      <c r="AB480">
        <v>452</v>
      </c>
      <c r="AC480">
        <v>11.952166753480508</v>
      </c>
      <c r="AD480">
        <v>-1.1521667534805076</v>
      </c>
      <c r="AE480">
        <f t="shared" si="7"/>
        <v>1.3274882278258127</v>
      </c>
    </row>
    <row r="481" spans="1:31" x14ac:dyDescent="0.3">
      <c r="A481" s="3">
        <v>6.57</v>
      </c>
      <c r="B481" s="1">
        <v>88</v>
      </c>
      <c r="C481" s="1">
        <v>18.100000000000001</v>
      </c>
      <c r="D481" s="1">
        <v>0.61399999999999999</v>
      </c>
      <c r="E481" s="1">
        <v>24</v>
      </c>
      <c r="F481" s="27">
        <v>666</v>
      </c>
      <c r="G481" s="1">
        <v>20.2</v>
      </c>
      <c r="H481" s="1">
        <v>6.2290000000000001</v>
      </c>
      <c r="I481" s="1">
        <v>13.11</v>
      </c>
      <c r="J481" s="25">
        <v>21.4</v>
      </c>
      <c r="AB481">
        <v>453</v>
      </c>
      <c r="AC481">
        <v>21.414658316910092</v>
      </c>
      <c r="AD481">
        <v>-1.8146583169100907</v>
      </c>
      <c r="AE481">
        <f t="shared" si="7"/>
        <v>3.2929848071309631</v>
      </c>
    </row>
    <row r="482" spans="1:31" x14ac:dyDescent="0.3">
      <c r="A482" s="3">
        <v>1.18</v>
      </c>
      <c r="B482" s="1">
        <v>64.7</v>
      </c>
      <c r="C482" s="1">
        <v>18.100000000000001</v>
      </c>
      <c r="D482" s="1">
        <v>0.53200000000000003</v>
      </c>
      <c r="E482" s="1">
        <v>24</v>
      </c>
      <c r="F482" s="27">
        <v>666</v>
      </c>
      <c r="G482" s="1">
        <v>20.2</v>
      </c>
      <c r="H482" s="1">
        <v>6.242</v>
      </c>
      <c r="I482" s="1">
        <v>10.74</v>
      </c>
      <c r="J482" s="25">
        <v>23</v>
      </c>
      <c r="AB482">
        <v>454</v>
      </c>
      <c r="AC482">
        <v>14.298788657262744</v>
      </c>
      <c r="AD482">
        <v>4.8012113427372576</v>
      </c>
      <c r="AE482">
        <f t="shared" si="7"/>
        <v>23.051630357628898</v>
      </c>
    </row>
    <row r="483" spans="1:31" x14ac:dyDescent="0.3">
      <c r="A483" s="3">
        <v>4.82</v>
      </c>
      <c r="B483" s="1">
        <v>74.900000000000006</v>
      </c>
      <c r="C483" s="1">
        <v>18.100000000000001</v>
      </c>
      <c r="D483" s="1">
        <v>0.53200000000000003</v>
      </c>
      <c r="E483" s="1">
        <v>24</v>
      </c>
      <c r="F483" s="27">
        <v>666</v>
      </c>
      <c r="G483" s="1">
        <v>20.2</v>
      </c>
      <c r="H483" s="1">
        <v>6.75</v>
      </c>
      <c r="I483" s="1">
        <v>7.74</v>
      </c>
      <c r="J483" s="25">
        <v>23.7</v>
      </c>
      <c r="AB483">
        <v>455</v>
      </c>
      <c r="AC483">
        <v>30.449627671148583</v>
      </c>
      <c r="AD483">
        <v>0.35037232885141734</v>
      </c>
      <c r="AE483">
        <f t="shared" si="7"/>
        <v>0.12276076882476573</v>
      </c>
    </row>
    <row r="484" spans="1:31" x14ac:dyDescent="0.3">
      <c r="A484" s="3">
        <v>2.66</v>
      </c>
      <c r="B484" s="1">
        <v>77</v>
      </c>
      <c r="C484" s="1">
        <v>18.100000000000001</v>
      </c>
      <c r="D484" s="1">
        <v>0.53200000000000003</v>
      </c>
      <c r="E484" s="1">
        <v>24</v>
      </c>
      <c r="F484" s="27">
        <v>666</v>
      </c>
      <c r="G484" s="1">
        <v>20.2</v>
      </c>
      <c r="H484" s="1">
        <v>7.0609999999999999</v>
      </c>
      <c r="I484" s="1">
        <v>7.01</v>
      </c>
      <c r="J484" s="25">
        <v>25</v>
      </c>
      <c r="AB484">
        <v>456</v>
      </c>
      <c r="AC484">
        <v>21.718674110112651</v>
      </c>
      <c r="AD484">
        <v>1.5813258898873492</v>
      </c>
      <c r="AE484">
        <f t="shared" si="7"/>
        <v>2.5005915700280168</v>
      </c>
    </row>
    <row r="485" spans="1:31" x14ac:dyDescent="0.3">
      <c r="A485" s="3">
        <v>3.65</v>
      </c>
      <c r="B485" s="1">
        <v>40.299999999999997</v>
      </c>
      <c r="C485" s="1">
        <v>18.100000000000001</v>
      </c>
      <c r="D485" s="1">
        <v>0.53200000000000003</v>
      </c>
      <c r="E485" s="1">
        <v>24</v>
      </c>
      <c r="F485" s="27">
        <v>666</v>
      </c>
      <c r="G485" s="1">
        <v>20.2</v>
      </c>
      <c r="H485" s="1">
        <v>5.7619999999999996</v>
      </c>
      <c r="I485" s="1">
        <v>10.42</v>
      </c>
      <c r="J485" s="25">
        <v>21.8</v>
      </c>
      <c r="AB485">
        <v>457</v>
      </c>
      <c r="AC485">
        <v>12.617201301111102</v>
      </c>
      <c r="AD485">
        <v>7.3827986988888981</v>
      </c>
      <c r="AE485">
        <f t="shared" si="7"/>
        <v>54.505716628315604</v>
      </c>
    </row>
    <row r="486" spans="1:31" x14ac:dyDescent="0.3">
      <c r="A486" s="3">
        <v>9.11</v>
      </c>
      <c r="B486" s="1">
        <v>41.9</v>
      </c>
      <c r="C486" s="1">
        <v>18.100000000000001</v>
      </c>
      <c r="D486" s="1">
        <v>0.58299999999999996</v>
      </c>
      <c r="E486" s="1">
        <v>24</v>
      </c>
      <c r="F486" s="27">
        <v>666</v>
      </c>
      <c r="G486" s="1">
        <v>20.2</v>
      </c>
      <c r="H486" s="1">
        <v>5.8710000000000004</v>
      </c>
      <c r="I486" s="1">
        <v>13.34</v>
      </c>
      <c r="J486" s="25">
        <v>20.6</v>
      </c>
      <c r="AB486">
        <v>458</v>
      </c>
      <c r="AC486">
        <v>11.781157869804073</v>
      </c>
      <c r="AD486">
        <v>-4.7811578698040726</v>
      </c>
      <c r="AE486">
        <f t="shared" si="7"/>
        <v>22.859470575989416</v>
      </c>
    </row>
    <row r="487" spans="1:31" x14ac:dyDescent="0.3">
      <c r="A487" s="3">
        <v>7.26</v>
      </c>
      <c r="B487" s="1">
        <v>51.9</v>
      </c>
      <c r="C487" s="1">
        <v>18.100000000000001</v>
      </c>
      <c r="D487" s="1">
        <v>0.58299999999999996</v>
      </c>
      <c r="E487" s="1">
        <v>24</v>
      </c>
      <c r="F487" s="27">
        <v>666</v>
      </c>
      <c r="G487" s="1">
        <v>20.2</v>
      </c>
      <c r="H487" s="1">
        <v>6.3120000000000003</v>
      </c>
      <c r="I487" s="1">
        <v>10.58</v>
      </c>
      <c r="J487" s="25">
        <v>21.2</v>
      </c>
      <c r="AB487">
        <v>459</v>
      </c>
      <c r="AC487">
        <v>21.158144991395439</v>
      </c>
      <c r="AD487">
        <v>-2.858144991395438</v>
      </c>
      <c r="AE487">
        <f t="shared" si="7"/>
        <v>8.1689927918388285</v>
      </c>
    </row>
    <row r="488" spans="1:31" x14ac:dyDescent="0.3">
      <c r="A488" s="3">
        <v>5.14</v>
      </c>
      <c r="B488" s="1">
        <v>79.8</v>
      </c>
      <c r="C488" s="1">
        <v>18.100000000000001</v>
      </c>
      <c r="D488" s="1">
        <v>0.58299999999999996</v>
      </c>
      <c r="E488" s="1">
        <v>24</v>
      </c>
      <c r="F488" s="27">
        <v>666</v>
      </c>
      <c r="G488" s="1">
        <v>20.2</v>
      </c>
      <c r="H488" s="1">
        <v>6.1139999999999999</v>
      </c>
      <c r="I488" s="1">
        <v>14.98</v>
      </c>
      <c r="J488" s="25">
        <v>19.100000000000001</v>
      </c>
      <c r="AB488">
        <v>460</v>
      </c>
      <c r="AC488">
        <v>26.8014381527179</v>
      </c>
      <c r="AD488">
        <v>-3.9014381527179012</v>
      </c>
      <c r="AE488">
        <f t="shared" si="7"/>
        <v>15.22121965948287</v>
      </c>
    </row>
    <row r="489" spans="1:31" x14ac:dyDescent="0.3">
      <c r="A489" s="3">
        <v>4.1399999999999997</v>
      </c>
      <c r="B489" s="1">
        <v>53.2</v>
      </c>
      <c r="C489" s="1">
        <v>18.100000000000001</v>
      </c>
      <c r="D489" s="1">
        <v>0.58299999999999996</v>
      </c>
      <c r="E489" s="1">
        <v>24</v>
      </c>
      <c r="F489" s="27">
        <v>666</v>
      </c>
      <c r="G489" s="1">
        <v>20.2</v>
      </c>
      <c r="H489" s="1">
        <v>5.9050000000000002</v>
      </c>
      <c r="I489" s="1">
        <v>11.45</v>
      </c>
      <c r="J489" s="25">
        <v>20.6</v>
      </c>
      <c r="AB489">
        <v>461</v>
      </c>
      <c r="AC489">
        <v>31.81769874056009</v>
      </c>
      <c r="AD489">
        <v>18.18230125943991</v>
      </c>
      <c r="AE489">
        <f t="shared" si="7"/>
        <v>330.59607908903013</v>
      </c>
    </row>
    <row r="490" spans="1:31" x14ac:dyDescent="0.3">
      <c r="A490" s="3">
        <v>0.2</v>
      </c>
      <c r="B490" s="1">
        <v>92.7</v>
      </c>
      <c r="C490" s="1">
        <v>27.74</v>
      </c>
      <c r="D490" s="1">
        <v>0.60899999999999999</v>
      </c>
      <c r="E490" s="1">
        <v>4</v>
      </c>
      <c r="F490" s="27">
        <v>711</v>
      </c>
      <c r="G490" s="1">
        <v>20.100000000000001</v>
      </c>
      <c r="H490" s="1">
        <v>5.4539999999999997</v>
      </c>
      <c r="I490" s="1">
        <v>18.059999999999999</v>
      </c>
      <c r="J490" s="25">
        <v>15.2</v>
      </c>
      <c r="AB490">
        <v>462</v>
      </c>
      <c r="AC490">
        <v>28.94854969221096</v>
      </c>
      <c r="AD490">
        <v>-4.5485496922109618</v>
      </c>
      <c r="AE490">
        <f t="shared" si="7"/>
        <v>20.689304302512436</v>
      </c>
    </row>
    <row r="491" spans="1:31" x14ac:dyDescent="0.3">
      <c r="A491" s="3">
        <v>9.02</v>
      </c>
      <c r="B491" s="1">
        <v>98.3</v>
      </c>
      <c r="C491" s="1">
        <v>27.74</v>
      </c>
      <c r="D491" s="1">
        <v>0.60899999999999999</v>
      </c>
      <c r="E491" s="1">
        <v>4</v>
      </c>
      <c r="F491" s="27">
        <v>711</v>
      </c>
      <c r="G491" s="1">
        <v>20.100000000000001</v>
      </c>
      <c r="H491" s="1">
        <v>5.4139999999999997</v>
      </c>
      <c r="I491" s="1">
        <v>23.97</v>
      </c>
      <c r="J491" s="25">
        <v>7</v>
      </c>
      <c r="AB491">
        <v>463</v>
      </c>
      <c r="AC491">
        <v>18.317497423659045</v>
      </c>
      <c r="AD491">
        <v>0.38250257634095419</v>
      </c>
      <c r="AE491">
        <f t="shared" si="7"/>
        <v>0.14630822090746748</v>
      </c>
    </row>
    <row r="492" spans="1:31" x14ac:dyDescent="0.3">
      <c r="A492" s="3">
        <v>5.98</v>
      </c>
      <c r="B492" s="1">
        <v>98</v>
      </c>
      <c r="C492" s="1">
        <v>27.74</v>
      </c>
      <c r="D492" s="1">
        <v>0.60899999999999999</v>
      </c>
      <c r="E492" s="1">
        <v>4</v>
      </c>
      <c r="F492" s="27">
        <v>711</v>
      </c>
      <c r="G492" s="1">
        <v>20.100000000000001</v>
      </c>
      <c r="H492" s="1">
        <v>5.093</v>
      </c>
      <c r="I492" s="1">
        <v>29.68</v>
      </c>
      <c r="J492" s="25">
        <v>8.1</v>
      </c>
      <c r="AB492">
        <v>464</v>
      </c>
      <c r="AC492">
        <v>19.220044309729136</v>
      </c>
      <c r="AD492">
        <v>-6.1200443097291366</v>
      </c>
      <c r="AE492">
        <f t="shared" si="7"/>
        <v>37.454942353047983</v>
      </c>
    </row>
    <row r="493" spans="1:31" x14ac:dyDescent="0.3">
      <c r="A493" s="3">
        <v>1.43</v>
      </c>
      <c r="B493" s="1">
        <v>98.8</v>
      </c>
      <c r="C493" s="1">
        <v>27.74</v>
      </c>
      <c r="D493" s="1">
        <v>0.60899999999999999</v>
      </c>
      <c r="E493" s="1">
        <v>4</v>
      </c>
      <c r="F493" s="27">
        <v>711</v>
      </c>
      <c r="G493" s="1">
        <v>20.100000000000001</v>
      </c>
      <c r="H493" s="1">
        <v>5.9829999999999997</v>
      </c>
      <c r="I493" s="1">
        <v>18.07</v>
      </c>
      <c r="J493" s="25">
        <v>13.6</v>
      </c>
      <c r="AB493">
        <v>465</v>
      </c>
      <c r="AC493">
        <v>30.278618787472144</v>
      </c>
      <c r="AD493">
        <v>-0.17861878747214277</v>
      </c>
      <c r="AE493">
        <f t="shared" si="7"/>
        <v>3.190467123801851E-2</v>
      </c>
    </row>
    <row r="494" spans="1:31" x14ac:dyDescent="0.3">
      <c r="A494" s="3">
        <v>4.49</v>
      </c>
      <c r="B494" s="1">
        <v>83.5</v>
      </c>
      <c r="C494" s="1">
        <v>27.74</v>
      </c>
      <c r="D494" s="1">
        <v>0.60899999999999999</v>
      </c>
      <c r="E494" s="1">
        <v>4</v>
      </c>
      <c r="F494" s="27">
        <v>711</v>
      </c>
      <c r="G494" s="1">
        <v>20.100000000000001</v>
      </c>
      <c r="H494" s="1">
        <v>5.9829999999999997</v>
      </c>
      <c r="I494" s="1">
        <v>13.35</v>
      </c>
      <c r="J494" s="25">
        <v>20.100000000000001</v>
      </c>
      <c r="AB494">
        <v>466</v>
      </c>
      <c r="AC494">
        <v>20.626117353290962</v>
      </c>
      <c r="AD494">
        <v>3.7738826467090369</v>
      </c>
      <c r="AE494">
        <f t="shared" si="7"/>
        <v>14.242190231131605</v>
      </c>
    </row>
    <row r="495" spans="1:31" x14ac:dyDescent="0.3">
      <c r="A495" s="3">
        <v>8.6199999999999992</v>
      </c>
      <c r="B495" s="1">
        <v>54</v>
      </c>
      <c r="C495" s="1">
        <v>9.69</v>
      </c>
      <c r="D495" s="1">
        <v>0.58499999999999996</v>
      </c>
      <c r="E495" s="1">
        <v>6</v>
      </c>
      <c r="F495" s="27">
        <v>391</v>
      </c>
      <c r="G495" s="1">
        <v>19.2</v>
      </c>
      <c r="H495" s="1">
        <v>5.7069999999999999</v>
      </c>
      <c r="I495" s="1">
        <v>12.01</v>
      </c>
      <c r="J495" s="25">
        <v>21.8</v>
      </c>
      <c r="AB495">
        <v>467</v>
      </c>
      <c r="AC495">
        <v>21.880182500251507</v>
      </c>
      <c r="AD495">
        <v>-1.2801825002515059</v>
      </c>
      <c r="AE495">
        <f t="shared" si="7"/>
        <v>1.6388672339501971</v>
      </c>
    </row>
    <row r="496" spans="1:31" x14ac:dyDescent="0.3">
      <c r="A496" s="3">
        <v>3.43</v>
      </c>
      <c r="B496" s="1">
        <v>42.6</v>
      </c>
      <c r="C496" s="1">
        <v>9.69</v>
      </c>
      <c r="D496" s="1">
        <v>0.58499999999999996</v>
      </c>
      <c r="E496" s="1">
        <v>6</v>
      </c>
      <c r="F496" s="27">
        <v>391</v>
      </c>
      <c r="G496" s="1">
        <v>19.2</v>
      </c>
      <c r="H496" s="1">
        <v>5.9260000000000002</v>
      </c>
      <c r="I496" s="1">
        <v>13.59</v>
      </c>
      <c r="J496" s="25">
        <v>24.5</v>
      </c>
      <c r="AB496">
        <v>468</v>
      </c>
      <c r="AC496">
        <v>18.146488539982606</v>
      </c>
      <c r="AD496">
        <v>-2.0464885399826045</v>
      </c>
      <c r="AE496">
        <f t="shared" si="7"/>
        <v>4.1881153442801322</v>
      </c>
    </row>
    <row r="497" spans="1:31" x14ac:dyDescent="0.3">
      <c r="A497" s="3">
        <v>7.02</v>
      </c>
      <c r="B497" s="1">
        <v>28.8</v>
      </c>
      <c r="C497" s="1">
        <v>9.69</v>
      </c>
      <c r="D497" s="1">
        <v>0.58499999999999996</v>
      </c>
      <c r="E497" s="1">
        <v>6</v>
      </c>
      <c r="F497" s="27">
        <v>391</v>
      </c>
      <c r="G497" s="1">
        <v>19.2</v>
      </c>
      <c r="H497" s="1">
        <v>5.67</v>
      </c>
      <c r="I497" s="1">
        <v>17.600000000000001</v>
      </c>
      <c r="J497" s="25">
        <v>23.1</v>
      </c>
      <c r="AB497">
        <v>469</v>
      </c>
      <c r="AC497">
        <v>24.90133944520192</v>
      </c>
      <c r="AD497">
        <v>-2.1013394452019192</v>
      </c>
      <c r="AE497">
        <f t="shared" si="7"/>
        <v>4.4156274639615098</v>
      </c>
    </row>
    <row r="498" spans="1:31" x14ac:dyDescent="0.3">
      <c r="A498" s="3">
        <v>6.43</v>
      </c>
      <c r="B498" s="1">
        <v>72.900000000000006</v>
      </c>
      <c r="C498" s="1">
        <v>9.69</v>
      </c>
      <c r="D498" s="1">
        <v>0.58499999999999996</v>
      </c>
      <c r="E498" s="1">
        <v>6</v>
      </c>
      <c r="F498" s="27">
        <v>391</v>
      </c>
      <c r="G498" s="1">
        <v>19.2</v>
      </c>
      <c r="H498" s="1">
        <v>5.39</v>
      </c>
      <c r="I498" s="1">
        <v>21.14</v>
      </c>
      <c r="J498" s="25">
        <v>19.7</v>
      </c>
      <c r="AB498">
        <v>470</v>
      </c>
      <c r="AC498">
        <v>21.158144991395439</v>
      </c>
      <c r="AD498">
        <v>0.34185500860456131</v>
      </c>
      <c r="AE498">
        <f t="shared" si="7"/>
        <v>0.11686484690802468</v>
      </c>
    </row>
    <row r="499" spans="1:31" x14ac:dyDescent="0.3">
      <c r="A499" s="3">
        <v>9.0399999999999991</v>
      </c>
      <c r="B499" s="1">
        <v>70.599999999999994</v>
      </c>
      <c r="C499" s="1">
        <v>9.69</v>
      </c>
      <c r="D499" s="1">
        <v>0.58499999999999996</v>
      </c>
      <c r="E499" s="1">
        <v>6</v>
      </c>
      <c r="F499" s="27">
        <v>391</v>
      </c>
      <c r="G499" s="1">
        <v>19.2</v>
      </c>
      <c r="H499" s="1">
        <v>5.7939999999999996</v>
      </c>
      <c r="I499" s="1">
        <v>14.1</v>
      </c>
      <c r="J499" s="25">
        <v>18.3</v>
      </c>
      <c r="AB499">
        <v>471</v>
      </c>
      <c r="AC499">
        <v>29.528079798003333</v>
      </c>
      <c r="AD499">
        <v>-1.5280797980033327</v>
      </c>
      <c r="AE499">
        <f t="shared" si="7"/>
        <v>2.3350278690659061</v>
      </c>
    </row>
    <row r="500" spans="1:31" x14ac:dyDescent="0.3">
      <c r="A500" s="3">
        <v>3.49</v>
      </c>
      <c r="B500" s="1">
        <v>65.3</v>
      </c>
      <c r="C500" s="1">
        <v>9.69</v>
      </c>
      <c r="D500" s="1">
        <v>0.58499999999999996</v>
      </c>
      <c r="E500" s="1">
        <v>6</v>
      </c>
      <c r="F500" s="27">
        <v>391</v>
      </c>
      <c r="G500" s="1">
        <v>19.2</v>
      </c>
      <c r="H500" s="1">
        <v>6.0190000000000001</v>
      </c>
      <c r="I500" s="1">
        <v>12.92</v>
      </c>
      <c r="J500" s="25">
        <v>21.2</v>
      </c>
      <c r="AB500">
        <v>472</v>
      </c>
      <c r="AC500">
        <v>18.260494462433567</v>
      </c>
      <c r="AD500">
        <v>0.73950553756643345</v>
      </c>
      <c r="AE500">
        <f t="shared" si="7"/>
        <v>0.54686844009141966</v>
      </c>
    </row>
    <row r="501" spans="1:31" x14ac:dyDescent="0.3">
      <c r="A501" s="3">
        <v>2.37</v>
      </c>
      <c r="B501" s="1">
        <v>73.5</v>
      </c>
      <c r="C501" s="1">
        <v>9.69</v>
      </c>
      <c r="D501" s="1">
        <v>0.58499999999999996</v>
      </c>
      <c r="E501" s="1">
        <v>6</v>
      </c>
      <c r="F501" s="27">
        <v>391</v>
      </c>
      <c r="G501" s="1">
        <v>19.2</v>
      </c>
      <c r="H501" s="1">
        <v>5.569</v>
      </c>
      <c r="I501" s="1">
        <v>15.1</v>
      </c>
      <c r="J501" s="25">
        <v>17.5</v>
      </c>
      <c r="AB501">
        <v>473</v>
      </c>
      <c r="AC501">
        <v>29.328569433714154</v>
      </c>
      <c r="AD501">
        <v>-5.7285694337141528</v>
      </c>
      <c r="AE501">
        <f t="shared" si="7"/>
        <v>32.816507756884093</v>
      </c>
    </row>
    <row r="502" spans="1:31" x14ac:dyDescent="0.3">
      <c r="A502" s="3">
        <v>3</v>
      </c>
      <c r="B502" s="1">
        <v>79.7</v>
      </c>
      <c r="C502" s="1">
        <v>9.69</v>
      </c>
      <c r="D502" s="1">
        <v>0.58499999999999996</v>
      </c>
      <c r="E502" s="1">
        <v>6</v>
      </c>
      <c r="F502" s="27">
        <v>391</v>
      </c>
      <c r="G502" s="1">
        <v>19.2</v>
      </c>
      <c r="H502" s="1">
        <v>6.0270000000000001</v>
      </c>
      <c r="I502" s="1">
        <v>14.33</v>
      </c>
      <c r="J502" s="25">
        <v>16.8</v>
      </c>
      <c r="AB502">
        <v>474</v>
      </c>
      <c r="AC502">
        <v>31.599187389195752</v>
      </c>
      <c r="AD502">
        <v>10.700812610804245</v>
      </c>
      <c r="AE502">
        <f t="shared" si="7"/>
        <v>114.50739053154717</v>
      </c>
    </row>
    <row r="503" spans="1:31" x14ac:dyDescent="0.3">
      <c r="A503" s="3">
        <v>4.4800000000000004</v>
      </c>
      <c r="B503" s="1">
        <v>69.099999999999994</v>
      </c>
      <c r="C503" s="1">
        <v>11.93</v>
      </c>
      <c r="D503" s="1">
        <v>0.57299999999999995</v>
      </c>
      <c r="E503" s="1">
        <v>1</v>
      </c>
      <c r="F503" s="27">
        <v>273</v>
      </c>
      <c r="G503" s="1">
        <v>21</v>
      </c>
      <c r="H503" s="1">
        <v>6.593</v>
      </c>
      <c r="I503" s="1">
        <v>9.67</v>
      </c>
      <c r="J503" s="25">
        <v>22.4</v>
      </c>
      <c r="AB503">
        <v>475</v>
      </c>
      <c r="AC503">
        <v>19.324549738642514</v>
      </c>
      <c r="AD503">
        <v>3.075450261357485</v>
      </c>
      <c r="AE503">
        <f t="shared" si="7"/>
        <v>9.4583943100838237</v>
      </c>
    </row>
    <row r="504" spans="1:31" x14ac:dyDescent="0.3">
      <c r="A504" s="3">
        <v>0.46</v>
      </c>
      <c r="B504" s="1">
        <v>76.7</v>
      </c>
      <c r="C504" s="1">
        <v>11.93</v>
      </c>
      <c r="D504" s="1">
        <v>0.57299999999999995</v>
      </c>
      <c r="E504" s="1">
        <v>1</v>
      </c>
      <c r="F504" s="27">
        <v>273</v>
      </c>
      <c r="G504" s="1">
        <v>21</v>
      </c>
      <c r="H504" s="1">
        <v>6.12</v>
      </c>
      <c r="I504" s="1">
        <v>9.08</v>
      </c>
      <c r="J504" s="25">
        <v>20.6</v>
      </c>
      <c r="AB504">
        <v>476</v>
      </c>
      <c r="AC504">
        <v>23.485765908102515</v>
      </c>
      <c r="AD504">
        <v>0.81423409189748597</v>
      </c>
      <c r="AE504">
        <f t="shared" si="7"/>
        <v>0.6629771564081236</v>
      </c>
    </row>
    <row r="505" spans="1:31" x14ac:dyDescent="0.3">
      <c r="A505" s="3">
        <v>9.42</v>
      </c>
      <c r="B505" s="1">
        <v>91</v>
      </c>
      <c r="C505" s="1">
        <v>11.93</v>
      </c>
      <c r="D505" s="1">
        <v>0.57299999999999995</v>
      </c>
      <c r="E505" s="1">
        <v>1</v>
      </c>
      <c r="F505" s="27">
        <v>273</v>
      </c>
      <c r="G505" s="1">
        <v>21</v>
      </c>
      <c r="H505" s="1">
        <v>6.976</v>
      </c>
      <c r="I505" s="1">
        <v>5.64</v>
      </c>
      <c r="J505" s="25">
        <v>23.9</v>
      </c>
      <c r="AB505">
        <v>477</v>
      </c>
      <c r="AC505">
        <v>21.937185461476989</v>
      </c>
      <c r="AD505">
        <v>-2.337185461476988</v>
      </c>
      <c r="AE505">
        <f t="shared" si="7"/>
        <v>5.4624358813394016</v>
      </c>
    </row>
    <row r="506" spans="1:31" x14ac:dyDescent="0.3">
      <c r="A506" s="3">
        <v>6.94</v>
      </c>
      <c r="B506" s="1">
        <v>89.3</v>
      </c>
      <c r="C506" s="1">
        <v>11.93</v>
      </c>
      <c r="D506" s="1">
        <v>0.57299999999999995</v>
      </c>
      <c r="E506" s="1">
        <v>1</v>
      </c>
      <c r="F506" s="27">
        <v>273</v>
      </c>
      <c r="G506" s="1">
        <v>21</v>
      </c>
      <c r="H506" s="1">
        <v>6.7939999999999996</v>
      </c>
      <c r="I506" s="1">
        <v>6.48</v>
      </c>
      <c r="J506" s="25">
        <v>22</v>
      </c>
      <c r="AB506">
        <v>478</v>
      </c>
      <c r="AC506">
        <v>28.806042289147261</v>
      </c>
      <c r="AD506">
        <v>4.3939577108527423</v>
      </c>
      <c r="AE506">
        <f t="shared" si="7"/>
        <v>19.306864364762273</v>
      </c>
    </row>
    <row r="507" spans="1:31" x14ac:dyDescent="0.3">
      <c r="A507" s="3">
        <v>9.5399999999999991</v>
      </c>
      <c r="B507" s="1">
        <v>80.8</v>
      </c>
      <c r="C507" s="1">
        <v>11.93</v>
      </c>
      <c r="D507" s="1">
        <v>0.57299999999999995</v>
      </c>
      <c r="E507" s="1">
        <v>1</v>
      </c>
      <c r="F507" s="27">
        <v>273</v>
      </c>
      <c r="G507" s="1">
        <v>21</v>
      </c>
      <c r="H507" s="1">
        <v>6.03</v>
      </c>
      <c r="I507" s="1">
        <v>7.88</v>
      </c>
      <c r="J507" s="25">
        <v>11.9</v>
      </c>
      <c r="AB507">
        <v>479</v>
      </c>
      <c r="AC507">
        <v>23.419262453339453</v>
      </c>
      <c r="AD507">
        <v>-4.0192624533394543</v>
      </c>
      <c r="AE507">
        <f t="shared" si="7"/>
        <v>16.154470668824288</v>
      </c>
    </row>
    <row r="508" spans="1:31" x14ac:dyDescent="0.3">
      <c r="AB508">
        <v>480</v>
      </c>
      <c r="AC508">
        <v>22.744727412171279</v>
      </c>
      <c r="AD508">
        <v>0.15527258782871911</v>
      </c>
      <c r="AE508">
        <f t="shared" si="7"/>
        <v>2.4109576531027289E-2</v>
      </c>
    </row>
    <row r="509" spans="1:31" x14ac:dyDescent="0.3">
      <c r="A509">
        <f>MEDIAN(Table5[CRIME_RATE])</f>
        <v>4.82</v>
      </c>
      <c r="B509">
        <f>MEDIAN(Table5[AGE])</f>
        <v>77.5</v>
      </c>
      <c r="C509">
        <f>MEDIAN(Table5[INDUS])</f>
        <v>9.69</v>
      </c>
      <c r="D509">
        <f>MEDIAN(Table5[NOX])</f>
        <v>0.53800000000000003</v>
      </c>
      <c r="E509">
        <f>MEDIAN(Table5[DISTANCE])</f>
        <v>5</v>
      </c>
      <c r="F509" s="29">
        <f>MEDIAN(Table5[TAX])</f>
        <v>330</v>
      </c>
      <c r="G509">
        <f>MEDIAN(Table5[PTRATIO])</f>
        <v>19.05</v>
      </c>
      <c r="H509">
        <f>MEDIAN(Table5[AVG_ROOM])</f>
        <v>6.2084999999999999</v>
      </c>
      <c r="I509">
        <f>MEDIAN(Table5[LSTAT])</f>
        <v>11.36</v>
      </c>
      <c r="J509" s="26">
        <f>MEDIAN(Table5[AVG_PRICE])</f>
        <v>21.2</v>
      </c>
      <c r="AB509">
        <v>481</v>
      </c>
      <c r="AC509">
        <v>29.195562524188038</v>
      </c>
      <c r="AD509">
        <v>-5.2955625241880391</v>
      </c>
      <c r="AE509">
        <f t="shared" si="7"/>
        <v>28.042982447584794</v>
      </c>
    </row>
    <row r="510" spans="1:31" x14ac:dyDescent="0.3">
      <c r="AB510">
        <v>482</v>
      </c>
      <c r="AC510">
        <v>21.072640549557217</v>
      </c>
      <c r="AD510">
        <v>-1.1726405495572187</v>
      </c>
      <c r="AE510">
        <f t="shared" si="7"/>
        <v>1.3750858584658561</v>
      </c>
    </row>
    <row r="511" spans="1:31" x14ac:dyDescent="0.3">
      <c r="A511" s="2">
        <f>AVERAGE(Table5[CRIME_RATE])</f>
        <v>4.8719762845849779</v>
      </c>
      <c r="B511" s="2">
        <f>AVERAGE(Table5[AGE])</f>
        <v>68.574901185770784</v>
      </c>
      <c r="C511" s="2">
        <f>AVERAGE(Table5[INDUS])</f>
        <v>11.136778656126504</v>
      </c>
      <c r="D511" s="2">
        <f>AVERAGE(Table5[NOX])</f>
        <v>0.55469505928853724</v>
      </c>
      <c r="E511" s="2">
        <f>AVERAGE(Table5[DISTANCE])</f>
        <v>9.5494071146245059</v>
      </c>
      <c r="F511" s="29">
        <f>AVERAGE(Table5[TAX])</f>
        <v>408.23715415019763</v>
      </c>
      <c r="G511" s="2">
        <f>AVERAGE(Table5[PTRATIO])</f>
        <v>18.455533596837967</v>
      </c>
      <c r="H511" s="2">
        <f>AVERAGE(Table5[AVG_ROOM])</f>
        <v>6.2846343873517867</v>
      </c>
      <c r="I511" s="2">
        <f>AVERAGE(Table5[LSTAT])</f>
        <v>12.653063241106723</v>
      </c>
      <c r="J511" s="57">
        <f>AVERAGE(Table5[AVG_PRICE])</f>
        <v>22.532806324110698</v>
      </c>
      <c r="AB511">
        <v>483</v>
      </c>
      <c r="AC511">
        <v>17.652462876028451</v>
      </c>
      <c r="AD511">
        <v>-2.7524628760284511</v>
      </c>
      <c r="AE511">
        <f t="shared" si="7"/>
        <v>7.5760518839148121</v>
      </c>
    </row>
    <row r="512" spans="1:31" x14ac:dyDescent="0.3">
      <c r="AB512">
        <v>484</v>
      </c>
      <c r="AC512">
        <v>27.067451971770137</v>
      </c>
      <c r="AD512">
        <v>-15.167451971770136</v>
      </c>
      <c r="AE512">
        <f t="shared" si="7"/>
        <v>230.05159931595378</v>
      </c>
    </row>
    <row r="513" spans="28:31" x14ac:dyDescent="0.3">
      <c r="AB513">
        <v>485</v>
      </c>
      <c r="AC513">
        <v>18.298496436583886</v>
      </c>
      <c r="AD513">
        <v>-3.1984964365838859</v>
      </c>
      <c r="AE513">
        <f t="shared" si="7"/>
        <v>10.230379454839817</v>
      </c>
    </row>
    <row r="514" spans="28:31" x14ac:dyDescent="0.3">
      <c r="AB514">
        <v>486</v>
      </c>
      <c r="AC514">
        <v>27.713485532325571</v>
      </c>
      <c r="AD514">
        <v>-3.9134855323255699</v>
      </c>
      <c r="AE514">
        <f t="shared" si="7"/>
        <v>15.31536901172155</v>
      </c>
    </row>
    <row r="515" spans="28:31" x14ac:dyDescent="0.3">
      <c r="AB515">
        <v>487</v>
      </c>
      <c r="AC515">
        <v>18.146488539982606</v>
      </c>
      <c r="AD515">
        <v>3.5535114600173934</v>
      </c>
      <c r="AE515">
        <f t="shared" si="7"/>
        <v>12.627443696474947</v>
      </c>
    </row>
    <row r="516" spans="28:31" x14ac:dyDescent="0.3">
      <c r="AB516">
        <v>488</v>
      </c>
      <c r="AC516">
        <v>27.789489480626209</v>
      </c>
      <c r="AD516">
        <v>-0.28948948062620872</v>
      </c>
      <c r="AE516">
        <f t="shared" si="7"/>
        <v>8.3804159393232075E-2</v>
      </c>
    </row>
    <row r="517" spans="28:31" x14ac:dyDescent="0.3">
      <c r="AB517">
        <v>489</v>
      </c>
      <c r="AC517">
        <v>16.76891697703352</v>
      </c>
      <c r="AD517">
        <v>-1.5689169770335205</v>
      </c>
      <c r="AE517">
        <f t="shared" si="7"/>
        <v>2.4615004808240002</v>
      </c>
    </row>
    <row r="518" spans="28:31" x14ac:dyDescent="0.3">
      <c r="AB518">
        <v>490</v>
      </c>
      <c r="AC518">
        <v>28.293015638117947</v>
      </c>
      <c r="AD518">
        <v>-3.0930156381179472</v>
      </c>
      <c r="AE518">
        <f t="shared" si="7"/>
        <v>9.5667457376421723</v>
      </c>
    </row>
    <row r="519" spans="28:31" x14ac:dyDescent="0.3">
      <c r="AB519">
        <v>491</v>
      </c>
      <c r="AC519">
        <v>28.160008728591826</v>
      </c>
      <c r="AD519">
        <v>-5.9600087285918271</v>
      </c>
      <c r="AE519">
        <f t="shared" si="7"/>
        <v>35.521704044890768</v>
      </c>
    </row>
    <row r="520" spans="28:31" x14ac:dyDescent="0.3">
      <c r="AB520">
        <v>492</v>
      </c>
      <c r="AC520">
        <v>10.052068045964528</v>
      </c>
      <c r="AD520">
        <v>-2.5520680459645284</v>
      </c>
      <c r="AE520">
        <f t="shared" si="7"/>
        <v>6.5130513112332062</v>
      </c>
    </row>
    <row r="521" spans="28:31" x14ac:dyDescent="0.3">
      <c r="AB521">
        <v>493</v>
      </c>
      <c r="AC521">
        <v>25.119850796566258</v>
      </c>
      <c r="AD521">
        <v>2.3801492034337421</v>
      </c>
      <c r="AE521">
        <f t="shared" si="7"/>
        <v>5.6651102306062775</v>
      </c>
    </row>
    <row r="522" spans="28:31" x14ac:dyDescent="0.3">
      <c r="AB522">
        <v>494</v>
      </c>
      <c r="AC522">
        <v>21.78517756487571</v>
      </c>
      <c r="AD522">
        <v>-2.4851775648757091</v>
      </c>
      <c r="AE522">
        <f t="shared" si="7"/>
        <v>6.176107528961559</v>
      </c>
    </row>
    <row r="523" spans="28:31" x14ac:dyDescent="0.3">
      <c r="AB523">
        <v>495</v>
      </c>
      <c r="AC523">
        <v>29.604083746303971</v>
      </c>
      <c r="AD523">
        <v>-0.90408374630397148</v>
      </c>
      <c r="AE523">
        <f t="shared" si="7"/>
        <v>0.81736742033102383</v>
      </c>
    </row>
    <row r="524" spans="28:31" x14ac:dyDescent="0.3">
      <c r="AB524">
        <v>496</v>
      </c>
      <c r="AC524">
        <v>13.861765954534068</v>
      </c>
      <c r="AD524">
        <v>-3.6617659545340686</v>
      </c>
      <c r="AE524">
        <f t="shared" si="7"/>
        <v>13.408529905784798</v>
      </c>
    </row>
    <row r="525" spans="28:31" x14ac:dyDescent="0.3">
      <c r="AB525">
        <v>497</v>
      </c>
      <c r="AC525">
        <v>17.405450044051374</v>
      </c>
      <c r="AD525">
        <v>-7.8054500440513745</v>
      </c>
      <c r="AE525">
        <f t="shared" si="7"/>
        <v>60.925050390181603</v>
      </c>
    </row>
    <row r="526" spans="28:31" x14ac:dyDescent="0.3">
      <c r="AB526">
        <v>498</v>
      </c>
      <c r="AC526">
        <v>28.264514157505204</v>
      </c>
      <c r="AD526">
        <v>6.3354858424947977</v>
      </c>
      <c r="AE526">
        <f t="shared" si="7"/>
        <v>40.138380860452017</v>
      </c>
    </row>
    <row r="527" spans="28:31" x14ac:dyDescent="0.3">
      <c r="AB527">
        <v>499</v>
      </c>
      <c r="AC527">
        <v>19.552561583544431</v>
      </c>
      <c r="AD527">
        <v>-0.15256158354443272</v>
      </c>
      <c r="AE527">
        <f t="shared" si="7"/>
        <v>2.3275036773584924E-2</v>
      </c>
    </row>
    <row r="528" spans="28:31" x14ac:dyDescent="0.3">
      <c r="AB528">
        <v>500</v>
      </c>
      <c r="AC528">
        <v>22.269702735292285</v>
      </c>
      <c r="AD528">
        <v>-2.1697027352922831</v>
      </c>
      <c r="AE528">
        <f t="shared" si="7"/>
        <v>4.7076099595348149</v>
      </c>
    </row>
    <row r="529" spans="28:31" x14ac:dyDescent="0.3">
      <c r="AB529">
        <v>501</v>
      </c>
      <c r="AC529">
        <v>9.2445260952702348</v>
      </c>
      <c r="AD529">
        <v>1.1554739047297655</v>
      </c>
      <c r="AE529">
        <f t="shared" si="7"/>
        <v>1.3351199445114512</v>
      </c>
    </row>
    <row r="530" spans="28:31" x14ac:dyDescent="0.3">
      <c r="AB530">
        <v>502</v>
      </c>
      <c r="AC530">
        <v>-0.5789842225873798</v>
      </c>
      <c r="AD530">
        <v>7.5789842225873798</v>
      </c>
      <c r="AE530">
        <f t="shared" si="7"/>
        <v>57.441001846228431</v>
      </c>
    </row>
    <row r="531" spans="28:31" x14ac:dyDescent="0.3">
      <c r="AB531">
        <v>503</v>
      </c>
      <c r="AC531">
        <v>18.498006800873064</v>
      </c>
      <c r="AD531">
        <v>-1.0980068008730655</v>
      </c>
      <c r="AE531">
        <f t="shared" si="7"/>
        <v>1.2056189347635036</v>
      </c>
    </row>
    <row r="532" spans="28:31" x14ac:dyDescent="0.3">
      <c r="AB532">
        <v>504</v>
      </c>
      <c r="AC532">
        <v>18.735519139312562</v>
      </c>
      <c r="AD532">
        <v>-3.1355191393125619</v>
      </c>
      <c r="AE532">
        <f t="shared" si="7"/>
        <v>9.831480272995389</v>
      </c>
    </row>
    <row r="533" spans="28:31" x14ac:dyDescent="0.3">
      <c r="AB533">
        <v>505</v>
      </c>
      <c r="AC533">
        <v>31.732194298721872</v>
      </c>
      <c r="AD533">
        <v>18.267805701278128</v>
      </c>
      <c r="AE533">
        <f t="shared" si="7"/>
        <v>333.71272513964971</v>
      </c>
    </row>
    <row r="534" spans="28:31" ht="15" thickBot="1" x14ac:dyDescent="0.35">
      <c r="AB534" s="5">
        <v>506</v>
      </c>
      <c r="AC534" s="5">
        <v>29.528079798003333</v>
      </c>
      <c r="AD534" s="5">
        <v>-7.6280797980033341</v>
      </c>
      <c r="AE534">
        <f t="shared" si="7"/>
        <v>58.187601404706584</v>
      </c>
    </row>
    <row r="535" spans="28:31" x14ac:dyDescent="0.3">
      <c r="AC535" t="s">
        <v>57</v>
      </c>
      <c r="AD535">
        <f>AVERAGE(AD29:AD534)</f>
        <v>-7.1335120507140491E-15</v>
      </c>
      <c r="AE535">
        <f>AVERAGE(AE29:AE534)</f>
        <v>38.482967229894165</v>
      </c>
    </row>
    <row r="536" spans="28:31" x14ac:dyDescent="0.3">
      <c r="AE536">
        <f>SQRT(AE535)</f>
        <v>6.2034641314264212</v>
      </c>
    </row>
    <row r="537" spans="28:31" x14ac:dyDescent="0.3">
      <c r="AE537" s="2">
        <f>AE536/J511</f>
        <v>0.27530810153853541</v>
      </c>
    </row>
  </sheetData>
  <sortState xmlns:xlrd2="http://schemas.microsoft.com/office/spreadsheetml/2017/richdata2" ref="Q504:Q1009">
    <sortCondition ref="Q504"/>
  </sortState>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3E362-6E80-410E-9602-9D06F02A06D5}">
  <dimension ref="D4:L550"/>
  <sheetViews>
    <sheetView showGridLines="0" topLeftCell="A9" zoomScale="80" zoomScaleNormal="80" workbookViewId="0">
      <selection activeCell="D29" sqref="D29"/>
    </sheetView>
  </sheetViews>
  <sheetFormatPr defaultRowHeight="14.4" x14ac:dyDescent="0.3"/>
  <cols>
    <col min="1" max="2" width="2.21875" customWidth="1"/>
    <col min="4" max="4" width="19.5546875" bestFit="1" customWidth="1"/>
    <col min="5" max="5" width="21" customWidth="1"/>
    <col min="6" max="6" width="22.5546875" bestFit="1" customWidth="1"/>
    <col min="7" max="7" width="19.44140625" bestFit="1" customWidth="1"/>
    <col min="8" max="8" width="15.44140625" bestFit="1" customWidth="1"/>
    <col min="9" max="9" width="22.33203125" bestFit="1" customWidth="1"/>
    <col min="10" max="10" width="17.33203125" bestFit="1" customWidth="1"/>
    <col min="11" max="11" width="19.33203125" bestFit="1" customWidth="1"/>
    <col min="12" max="12" width="19.5546875" bestFit="1" customWidth="1"/>
    <col min="13" max="13" width="12.44140625" customWidth="1"/>
  </cols>
  <sheetData>
    <row r="4" spans="4:8" x14ac:dyDescent="0.3">
      <c r="D4" s="7"/>
    </row>
    <row r="14" spans="4:8" ht="18" x14ac:dyDescent="0.35">
      <c r="D14" s="44" t="s">
        <v>24</v>
      </c>
    </row>
    <row r="16" spans="4:8" ht="15.6" x14ac:dyDescent="0.3">
      <c r="D16" s="62" t="s">
        <v>25</v>
      </c>
      <c r="E16" s="62"/>
      <c r="G16" s="50" t="s">
        <v>58</v>
      </c>
      <c r="H16" s="1">
        <f>AVERAGE(Table4[Residuals])</f>
        <v>-1.0394847038466683E-14</v>
      </c>
    </row>
    <row r="17" spans="4:12" ht="15.6" x14ac:dyDescent="0.3">
      <c r="D17" s="1" t="s">
        <v>26</v>
      </c>
      <c r="E17" s="1">
        <v>0.83283577344273485</v>
      </c>
      <c r="G17" s="50" t="s">
        <v>59</v>
      </c>
      <c r="H17" s="54">
        <f>AVERAGE(Table5[AVG_PRICE])</f>
        <v>22.532806324110698</v>
      </c>
    </row>
    <row r="18" spans="4:12" ht="15.6" x14ac:dyDescent="0.3">
      <c r="D18" s="1" t="s">
        <v>27</v>
      </c>
      <c r="E18" s="1">
        <v>0.69361542552595845</v>
      </c>
      <c r="G18" s="50" t="s">
        <v>51</v>
      </c>
      <c r="H18" s="53">
        <f>AVERAGE(Table4[SE])</f>
        <v>25.864849790194221</v>
      </c>
    </row>
    <row r="19" spans="4:12" ht="15.6" x14ac:dyDescent="0.3">
      <c r="D19" s="1" t="s">
        <v>28</v>
      </c>
      <c r="E19" s="1">
        <v>0.68868368187245277</v>
      </c>
      <c r="G19" s="50" t="s">
        <v>55</v>
      </c>
      <c r="H19" s="54">
        <f>SQRT(H18)</f>
        <v>5.0857496782867928</v>
      </c>
    </row>
    <row r="20" spans="4:12" ht="15.6" x14ac:dyDescent="0.3">
      <c r="D20" s="1" t="s">
        <v>11</v>
      </c>
      <c r="E20" s="1">
        <v>5.1315911130747045</v>
      </c>
      <c r="G20" s="50" t="s">
        <v>60</v>
      </c>
      <c r="H20" s="55">
        <f>H19/H17</f>
        <v>0.22570422898655576</v>
      </c>
    </row>
    <row r="21" spans="4:12" ht="15.6" x14ac:dyDescent="0.3">
      <c r="D21" s="1" t="s">
        <v>29</v>
      </c>
      <c r="E21" s="1">
        <v>506</v>
      </c>
      <c r="G21" s="50" t="s">
        <v>61</v>
      </c>
      <c r="H21" s="55">
        <f>SKEW(Table4[Residuals])</f>
        <v>1.6438695142178572</v>
      </c>
    </row>
    <row r="23" spans="4:12" ht="18" x14ac:dyDescent="0.35">
      <c r="D23" s="44" t="s">
        <v>30</v>
      </c>
    </row>
    <row r="24" spans="4:12" ht="15.6" x14ac:dyDescent="0.3">
      <c r="D24" s="9"/>
      <c r="E24" s="9" t="s">
        <v>35</v>
      </c>
      <c r="F24" s="9" t="s">
        <v>36</v>
      </c>
      <c r="G24" s="9" t="s">
        <v>37</v>
      </c>
      <c r="H24" s="9" t="s">
        <v>38</v>
      </c>
      <c r="I24" s="9" t="s">
        <v>39</v>
      </c>
    </row>
    <row r="25" spans="4:12" x14ac:dyDescent="0.3">
      <c r="D25" s="1" t="s">
        <v>31</v>
      </c>
      <c r="E25" s="1">
        <v>8</v>
      </c>
      <c r="F25" s="1">
        <v>29628.681421181482</v>
      </c>
      <c r="G25" s="1">
        <v>3703.5851776476852</v>
      </c>
      <c r="H25" s="1">
        <v>140.64304113473264</v>
      </c>
      <c r="I25" s="1">
        <v>1.9109687799332116E-122</v>
      </c>
    </row>
    <row r="26" spans="4:12" x14ac:dyDescent="0.3">
      <c r="D26" s="1" t="s">
        <v>32</v>
      </c>
      <c r="E26" s="1">
        <v>497</v>
      </c>
      <c r="F26" s="1">
        <v>13087.61399383828</v>
      </c>
      <c r="G26" s="1">
        <v>26.333227351787283</v>
      </c>
      <c r="H26" s="1"/>
      <c r="I26" s="1"/>
    </row>
    <row r="27" spans="4:12" x14ac:dyDescent="0.3">
      <c r="D27" s="1" t="s">
        <v>33</v>
      </c>
      <c r="E27" s="1">
        <v>505</v>
      </c>
      <c r="F27" s="1">
        <v>42716.295415019762</v>
      </c>
      <c r="G27" s="1"/>
      <c r="H27" s="1"/>
      <c r="I27" s="1"/>
    </row>
    <row r="29" spans="4:12" ht="15.6" x14ac:dyDescent="0.3">
      <c r="D29" s="9"/>
      <c r="E29" s="9" t="s">
        <v>40</v>
      </c>
      <c r="F29" s="9" t="s">
        <v>11</v>
      </c>
      <c r="G29" s="9" t="s">
        <v>41</v>
      </c>
      <c r="H29" s="9" t="s">
        <v>42</v>
      </c>
      <c r="I29" s="9" t="s">
        <v>43</v>
      </c>
      <c r="J29" s="9" t="s">
        <v>44</v>
      </c>
      <c r="K29" s="9" t="s">
        <v>45</v>
      </c>
      <c r="L29" s="9" t="s">
        <v>46</v>
      </c>
    </row>
    <row r="30" spans="4:12" x14ac:dyDescent="0.3">
      <c r="D30" s="1" t="s">
        <v>2</v>
      </c>
      <c r="E30" s="1">
        <v>-10.272705081509336</v>
      </c>
      <c r="F30" s="1">
        <v>3.8908492221425801</v>
      </c>
      <c r="G30" s="1">
        <v>-2.6402218371886561</v>
      </c>
      <c r="H30" s="1">
        <v>8.5457182892122712E-3</v>
      </c>
      <c r="I30" s="1">
        <v>-17.917245696591895</v>
      </c>
      <c r="J30" s="1">
        <v>-2.628164466426778</v>
      </c>
      <c r="K30" s="1">
        <v>-17.917245696591895</v>
      </c>
      <c r="L30" s="1">
        <v>-2.628164466426778</v>
      </c>
    </row>
    <row r="31" spans="4:12" x14ac:dyDescent="0.3">
      <c r="D31" s="1" t="s">
        <v>4</v>
      </c>
      <c r="E31" s="1">
        <v>-1.0717024726944935</v>
      </c>
      <c r="F31" s="1">
        <v>0.13345352921377152</v>
      </c>
      <c r="G31" s="1">
        <v>-8.0305292711876888</v>
      </c>
      <c r="H31" s="1">
        <v>7.0825099064791229E-15</v>
      </c>
      <c r="I31" s="1">
        <v>-1.3339051092024672</v>
      </c>
      <c r="J31" s="1">
        <v>-0.80949983618651977</v>
      </c>
      <c r="K31" s="1">
        <v>-1.3339051092024672</v>
      </c>
      <c r="L31" s="1">
        <v>-0.80949983618651977</v>
      </c>
    </row>
    <row r="32" spans="4:12" x14ac:dyDescent="0.3">
      <c r="D32" s="1" t="s">
        <v>5</v>
      </c>
      <c r="E32" s="1">
        <v>-0.60515928203540481</v>
      </c>
      <c r="F32" s="1">
        <v>5.2980100148264576E-2</v>
      </c>
      <c r="G32" s="1">
        <v>-11.422388412665684</v>
      </c>
      <c r="H32" s="1">
        <v>5.4184429851621098E-27</v>
      </c>
      <c r="I32" s="1">
        <v>-0.70925186035215682</v>
      </c>
      <c r="J32" s="1">
        <v>-0.50106670371865281</v>
      </c>
      <c r="K32" s="1">
        <v>-0.70925186035215682</v>
      </c>
      <c r="L32" s="1">
        <v>-0.50106670371865281</v>
      </c>
    </row>
    <row r="33" spans="4:12" x14ac:dyDescent="0.3">
      <c r="D33" s="1" t="s">
        <v>3</v>
      </c>
      <c r="E33" s="1">
        <v>-1.4452345036481842E-2</v>
      </c>
      <c r="F33" s="1">
        <v>3.9018774717522972E-3</v>
      </c>
      <c r="G33" s="1">
        <v>-3.7039464055726556</v>
      </c>
      <c r="H33" s="1">
        <v>2.360718130931446E-4</v>
      </c>
      <c r="I33" s="1">
        <v>-2.2118553389695955E-2</v>
      </c>
      <c r="J33" s="1">
        <v>-6.7861366832677288E-3</v>
      </c>
      <c r="K33" s="1">
        <v>-2.2118553389695955E-2</v>
      </c>
      <c r="L33" s="1">
        <v>-6.7861366832677288E-3</v>
      </c>
    </row>
    <row r="34" spans="4:12" x14ac:dyDescent="0.3">
      <c r="D34" s="1" t="s">
        <v>0</v>
      </c>
      <c r="E34" s="1">
        <v>3.2934960428630124E-2</v>
      </c>
      <c r="F34" s="1">
        <v>1.3087054966334022E-2</v>
      </c>
      <c r="G34" s="1">
        <v>2.5166059524739617</v>
      </c>
      <c r="H34" s="1">
        <v>1.2162875189715115E-2</v>
      </c>
      <c r="I34" s="1">
        <v>7.2221873269095044E-3</v>
      </c>
      <c r="J34" s="1">
        <v>5.8647733530350743E-2</v>
      </c>
      <c r="K34" s="1">
        <v>7.2221873269095044E-3</v>
      </c>
      <c r="L34" s="1">
        <v>5.8647733530350743E-2</v>
      </c>
    </row>
    <row r="35" spans="4:12" x14ac:dyDescent="0.3">
      <c r="D35" s="1" t="s">
        <v>1</v>
      </c>
      <c r="E35" s="1">
        <v>0.13071000668218163</v>
      </c>
      <c r="F35" s="1">
        <v>6.3077822553176552E-2</v>
      </c>
      <c r="G35" s="1">
        <v>2.0722022636718167</v>
      </c>
      <c r="H35" s="1">
        <v>3.8761668701978197E-2</v>
      </c>
      <c r="I35" s="1">
        <v>6.7779422694685815E-3</v>
      </c>
      <c r="J35" s="1">
        <v>0.25464207109489467</v>
      </c>
      <c r="K35" s="1">
        <v>6.7779422694685815E-3</v>
      </c>
      <c r="L35" s="1">
        <v>0.25464207109489467</v>
      </c>
    </row>
    <row r="36" spans="4:12" x14ac:dyDescent="0.3">
      <c r="D36" s="1" t="s">
        <v>7</v>
      </c>
      <c r="E36" s="1">
        <v>0.26150642300182064</v>
      </c>
      <c r="F36" s="1">
        <v>6.7901840853028098E-2</v>
      </c>
      <c r="G36" s="1">
        <v>3.8512420240247245</v>
      </c>
      <c r="H36" s="1">
        <v>1.328867440534672E-4</v>
      </c>
      <c r="I36" s="1">
        <v>0.12809637532230567</v>
      </c>
      <c r="J36" s="1">
        <v>0.39491647068133562</v>
      </c>
      <c r="K36" s="1">
        <v>0.12809637532230567</v>
      </c>
      <c r="L36" s="1">
        <v>0.39491647068133562</v>
      </c>
    </row>
    <row r="37" spans="4:12" x14ac:dyDescent="0.3">
      <c r="D37" s="1" t="s">
        <v>8</v>
      </c>
      <c r="E37" s="1">
        <v>4.1254689590847375</v>
      </c>
      <c r="F37" s="1">
        <v>0.44248544039972226</v>
      </c>
      <c r="G37" s="1">
        <v>9.3234004611721613</v>
      </c>
      <c r="H37" s="1">
        <v>3.6896907850979784E-19</v>
      </c>
      <c r="I37" s="1">
        <v>3.2560963035039929</v>
      </c>
      <c r="J37" s="1">
        <v>4.9948416146654822</v>
      </c>
      <c r="K37" s="1">
        <v>3.2560963035039929</v>
      </c>
      <c r="L37" s="1">
        <v>4.9948416146654822</v>
      </c>
    </row>
    <row r="38" spans="4:12" x14ac:dyDescent="0.3">
      <c r="D38" s="1" t="s">
        <v>34</v>
      </c>
      <c r="E38" s="1">
        <v>29.42847349394577</v>
      </c>
      <c r="F38" s="1">
        <v>4.8047286243168985</v>
      </c>
      <c r="G38" s="1">
        <v>6.1248981565800085</v>
      </c>
      <c r="H38" s="1">
        <v>1.8459738422386476E-9</v>
      </c>
      <c r="I38" s="1">
        <v>19.98838959040809</v>
      </c>
      <c r="J38" s="1">
        <v>38.86855739748345</v>
      </c>
      <c r="K38" s="1">
        <v>19.98838959040809</v>
      </c>
      <c r="L38" s="1">
        <v>38.86855739748345</v>
      </c>
    </row>
    <row r="42" spans="4:12" ht="18" x14ac:dyDescent="0.35">
      <c r="D42" s="44" t="s">
        <v>47</v>
      </c>
    </row>
    <row r="44" spans="4:12" x14ac:dyDescent="0.3">
      <c r="D44" s="49" t="s">
        <v>48</v>
      </c>
      <c r="E44" s="49" t="s">
        <v>49</v>
      </c>
      <c r="F44" s="49" t="s">
        <v>50</v>
      </c>
      <c r="G44" s="49" t="s">
        <v>67</v>
      </c>
    </row>
    <row r="45" spans="4:12" x14ac:dyDescent="0.3">
      <c r="D45">
        <v>1</v>
      </c>
      <c r="E45">
        <v>30.048887336899554</v>
      </c>
      <c r="F45">
        <v>-6.0488873368995542</v>
      </c>
      <c r="G45">
        <f>Table4[[#This Row],[Residuals]]^2</f>
        <v>36.589038014503778</v>
      </c>
    </row>
    <row r="46" spans="4:12" x14ac:dyDescent="0.3">
      <c r="D46">
        <v>2</v>
      </c>
      <c r="E46">
        <v>27.040984617472393</v>
      </c>
      <c r="F46">
        <v>-5.4409846174723917</v>
      </c>
      <c r="G46">
        <f>Table4[[#This Row],[Residuals]]^2</f>
        <v>29.604313607571189</v>
      </c>
    </row>
    <row r="47" spans="4:12" x14ac:dyDescent="0.3">
      <c r="D47">
        <v>3</v>
      </c>
      <c r="E47">
        <v>32.698964537784434</v>
      </c>
      <c r="F47">
        <v>2.0010354622155688</v>
      </c>
      <c r="G47">
        <f>Table4[[#This Row],[Residuals]]^2</f>
        <v>4.0041429210442754</v>
      </c>
    </row>
    <row r="48" spans="4:12" x14ac:dyDescent="0.3">
      <c r="D48">
        <v>4</v>
      </c>
      <c r="E48">
        <v>31.143069486823286</v>
      </c>
      <c r="F48">
        <v>2.2569305131767123</v>
      </c>
      <c r="G48">
        <f>Table4[[#This Row],[Residuals]]^2</f>
        <v>5.0937353413080979</v>
      </c>
    </row>
    <row r="49" spans="4:7" x14ac:dyDescent="0.3">
      <c r="D49">
        <v>5</v>
      </c>
      <c r="E49">
        <v>30.588087345262785</v>
      </c>
      <c r="F49">
        <v>5.6119126547372176</v>
      </c>
      <c r="G49">
        <f>Table4[[#This Row],[Residuals]]^2</f>
        <v>31.493563644399725</v>
      </c>
    </row>
    <row r="50" spans="4:7" x14ac:dyDescent="0.3">
      <c r="D50">
        <v>6</v>
      </c>
      <c r="E50">
        <v>27.850952537372113</v>
      </c>
      <c r="F50">
        <v>0.84904746262788677</v>
      </c>
      <c r="G50">
        <f>Table4[[#This Row],[Residuals]]^2</f>
        <v>0.72088159379485284</v>
      </c>
    </row>
    <row r="51" spans="4:7" x14ac:dyDescent="0.3">
      <c r="D51">
        <v>7</v>
      </c>
      <c r="E51">
        <v>25.070896878394716</v>
      </c>
      <c r="F51">
        <v>-2.1708968783947178</v>
      </c>
      <c r="G51">
        <f>Table4[[#This Row],[Residuals]]^2</f>
        <v>4.7127932566239297</v>
      </c>
    </row>
    <row r="52" spans="4:7" x14ac:dyDescent="0.3">
      <c r="D52">
        <v>8</v>
      </c>
      <c r="E52">
        <v>22.635882869214946</v>
      </c>
      <c r="F52">
        <v>4.4641171307850556</v>
      </c>
      <c r="G52">
        <f>Table4[[#This Row],[Residuals]]^2</f>
        <v>19.928341757368596</v>
      </c>
    </row>
    <row r="53" spans="4:7" x14ac:dyDescent="0.3">
      <c r="D53">
        <v>9</v>
      </c>
      <c r="E53">
        <v>14.00883344768009</v>
      </c>
      <c r="F53">
        <v>2.4911665523199105</v>
      </c>
      <c r="G53">
        <f>Table4[[#This Row],[Residuals]]^2</f>
        <v>6.2059107913974696</v>
      </c>
    </row>
    <row r="54" spans="4:7" x14ac:dyDescent="0.3">
      <c r="D54">
        <v>10</v>
      </c>
      <c r="E54">
        <v>22.847444015889259</v>
      </c>
      <c r="F54">
        <v>-3.9474440158892605</v>
      </c>
      <c r="G54">
        <f>Table4[[#This Row],[Residuals]]^2</f>
        <v>15.582314258579933</v>
      </c>
    </row>
    <row r="55" spans="4:7" x14ac:dyDescent="0.3">
      <c r="D55">
        <v>11</v>
      </c>
      <c r="E55">
        <v>22.635614010409761</v>
      </c>
      <c r="F55">
        <v>-7.6356140104097605</v>
      </c>
      <c r="G55">
        <f>Table4[[#This Row],[Residuals]]^2</f>
        <v>58.302601315965823</v>
      </c>
    </row>
    <row r="56" spans="4:7" x14ac:dyDescent="0.3">
      <c r="D56">
        <v>12</v>
      </c>
      <c r="E56">
        <v>25.087026529594404</v>
      </c>
      <c r="F56">
        <v>-6.1870265295944051</v>
      </c>
      <c r="G56">
        <f>Table4[[#This Row],[Residuals]]^2</f>
        <v>38.279297277904988</v>
      </c>
    </row>
    <row r="57" spans="4:7" x14ac:dyDescent="0.3">
      <c r="D57">
        <v>13</v>
      </c>
      <c r="E57">
        <v>21.669536843520969</v>
      </c>
      <c r="F57">
        <v>3.0463156479029863E-2</v>
      </c>
      <c r="G57">
        <f>Table4[[#This Row],[Residuals]]^2</f>
        <v>9.280039026658591E-4</v>
      </c>
    </row>
    <row r="58" spans="4:7" x14ac:dyDescent="0.3">
      <c r="D58">
        <v>14</v>
      </c>
      <c r="E58">
        <v>20.648321176181696</v>
      </c>
      <c r="F58">
        <v>-0.24832117618169747</v>
      </c>
      <c r="G58">
        <f>Table4[[#This Row],[Residuals]]^2</f>
        <v>6.1663406540261631E-2</v>
      </c>
    </row>
    <row r="59" spans="4:7" x14ac:dyDescent="0.3">
      <c r="D59">
        <v>15</v>
      </c>
      <c r="E59">
        <v>20.792070150826252</v>
      </c>
      <c r="F59">
        <v>-2.5920701508262525</v>
      </c>
      <c r="G59">
        <f>Table4[[#This Row],[Residuals]]^2</f>
        <v>6.7188276668044313</v>
      </c>
    </row>
    <row r="60" spans="4:7" x14ac:dyDescent="0.3">
      <c r="D60">
        <v>16</v>
      </c>
      <c r="E60">
        <v>19.872253506387779</v>
      </c>
      <c r="F60">
        <v>2.7746493612220036E-2</v>
      </c>
      <c r="G60">
        <f>Table4[[#This Row],[Residuals]]^2</f>
        <v>7.6986790777296729E-4</v>
      </c>
    </row>
    <row r="61" spans="4:7" x14ac:dyDescent="0.3">
      <c r="D61">
        <v>17</v>
      </c>
      <c r="E61">
        <v>20.53684599064351</v>
      </c>
      <c r="F61">
        <v>2.5631540093564915</v>
      </c>
      <c r="G61">
        <f>Table4[[#This Row],[Residuals]]^2</f>
        <v>6.5697584756802572</v>
      </c>
    </row>
    <row r="62" spans="4:7" x14ac:dyDescent="0.3">
      <c r="D62">
        <v>18</v>
      </c>
      <c r="E62">
        <v>17.593800118186962</v>
      </c>
      <c r="F62">
        <v>-9.3800118186962322E-2</v>
      </c>
      <c r="G62">
        <f>Table4[[#This Row],[Residuals]]^2</f>
        <v>8.7984621718880992E-3</v>
      </c>
    </row>
    <row r="63" spans="4:7" x14ac:dyDescent="0.3">
      <c r="D63">
        <v>19</v>
      </c>
      <c r="E63">
        <v>15.708807639169999</v>
      </c>
      <c r="F63">
        <v>4.4911923608300004</v>
      </c>
      <c r="G63">
        <f>Table4[[#This Row],[Residuals]]^2</f>
        <v>20.170808821977751</v>
      </c>
    </row>
    <row r="64" spans="4:7" x14ac:dyDescent="0.3">
      <c r="D64">
        <v>20</v>
      </c>
      <c r="E64">
        <v>18.158485230818417</v>
      </c>
      <c r="F64">
        <v>4.1514769181581812E-2</v>
      </c>
      <c r="G64">
        <f>Table4[[#This Row],[Residuals]]^2</f>
        <v>1.7234760602000149E-3</v>
      </c>
    </row>
    <row r="65" spans="4:7" x14ac:dyDescent="0.3">
      <c r="D65">
        <v>21</v>
      </c>
      <c r="E65">
        <v>12.558475065476085</v>
      </c>
      <c r="F65">
        <v>1.041524934523915</v>
      </c>
      <c r="G65">
        <f>Table4[[#This Row],[Residuals]]^2</f>
        <v>1.0847741892350455</v>
      </c>
    </row>
    <row r="66" spans="4:7" x14ac:dyDescent="0.3">
      <c r="D66">
        <v>22</v>
      </c>
      <c r="E66">
        <v>18.246009394334308</v>
      </c>
      <c r="F66">
        <v>1.3539906056656932</v>
      </c>
      <c r="G66">
        <f>Table4[[#This Row],[Residuals]]^2</f>
        <v>1.8332905602309506</v>
      </c>
    </row>
    <row r="67" spans="4:7" x14ac:dyDescent="0.3">
      <c r="D67">
        <v>23</v>
      </c>
      <c r="E67">
        <v>16.099325912010755</v>
      </c>
      <c r="F67">
        <v>-0.89932591201075596</v>
      </c>
      <c r="G67">
        <f>Table4[[#This Row],[Residuals]]^2</f>
        <v>0.80878709601397791</v>
      </c>
    </row>
    <row r="68" spans="4:7" x14ac:dyDescent="0.3">
      <c r="D68">
        <v>24</v>
      </c>
      <c r="E68">
        <v>14.313422028868432</v>
      </c>
      <c r="F68">
        <v>0.18657797113156782</v>
      </c>
      <c r="G68">
        <f>Table4[[#This Row],[Residuals]]^2</f>
        <v>3.4811339311572154E-2</v>
      </c>
    </row>
    <row r="69" spans="4:7" x14ac:dyDescent="0.3">
      <c r="D69">
        <v>25</v>
      </c>
      <c r="E69">
        <v>16.743503046484676</v>
      </c>
      <c r="F69">
        <v>-1.1435030464846765</v>
      </c>
      <c r="G69">
        <f>Table4[[#This Row],[Residuals]]^2</f>
        <v>1.3075992173197362</v>
      </c>
    </row>
    <row r="70" spans="4:7" x14ac:dyDescent="0.3">
      <c r="D70">
        <v>26</v>
      </c>
      <c r="E70">
        <v>14.998988517954206</v>
      </c>
      <c r="F70">
        <v>-1.098988517954206</v>
      </c>
      <c r="G70">
        <f>Table4[[#This Row],[Residuals]]^2</f>
        <v>1.2077757625951822</v>
      </c>
    </row>
    <row r="71" spans="4:7" x14ac:dyDescent="0.3">
      <c r="D71">
        <v>27</v>
      </c>
      <c r="E71">
        <v>17.062110472630224</v>
      </c>
      <c r="F71">
        <v>-0.46211047263022209</v>
      </c>
      <c r="G71">
        <f>Table4[[#This Row],[Residuals]]^2</f>
        <v>0.21354608891452723</v>
      </c>
    </row>
    <row r="72" spans="4:7" x14ac:dyDescent="0.3">
      <c r="D72">
        <v>28</v>
      </c>
      <c r="E72">
        <v>16.483324341785661</v>
      </c>
      <c r="F72">
        <v>-1.68332434178566</v>
      </c>
      <c r="G72">
        <f>Table4[[#This Row],[Residuals]]^2</f>
        <v>2.8335808396481257</v>
      </c>
    </row>
    <row r="73" spans="4:7" x14ac:dyDescent="0.3">
      <c r="D73">
        <v>29</v>
      </c>
      <c r="E73">
        <v>21.227083797374569</v>
      </c>
      <c r="F73">
        <v>-2.8270837973745699</v>
      </c>
      <c r="G73">
        <f>Table4[[#This Row],[Residuals]]^2</f>
        <v>7.9924027973778182</v>
      </c>
    </row>
    <row r="74" spans="4:7" x14ac:dyDescent="0.3">
      <c r="D74">
        <v>30</v>
      </c>
      <c r="E74">
        <v>22.2279351332765</v>
      </c>
      <c r="F74">
        <v>-1.2279351332764996</v>
      </c>
      <c r="G74">
        <f>Table4[[#This Row],[Residuals]]^2</f>
        <v>1.5078246915347748</v>
      </c>
    </row>
    <row r="75" spans="4:7" x14ac:dyDescent="0.3">
      <c r="D75">
        <v>31</v>
      </c>
      <c r="E75">
        <v>12.06052561929474</v>
      </c>
      <c r="F75">
        <v>0.63947438070525919</v>
      </c>
      <c r="G75">
        <f>Table4[[#This Row],[Residuals]]^2</f>
        <v>0.40892748357837477</v>
      </c>
    </row>
    <row r="76" spans="4:7" x14ac:dyDescent="0.3">
      <c r="D76">
        <v>32</v>
      </c>
      <c r="E76">
        <v>19.521207978393555</v>
      </c>
      <c r="F76">
        <v>-5.021207978393555</v>
      </c>
      <c r="G76">
        <f>Table4[[#This Row],[Residuals]]^2</f>
        <v>25.212529562283091</v>
      </c>
    </row>
    <row r="77" spans="4:7" x14ac:dyDescent="0.3">
      <c r="D77">
        <v>33</v>
      </c>
      <c r="E77">
        <v>9.5473848102104775</v>
      </c>
      <c r="F77">
        <v>3.6526151897895218</v>
      </c>
      <c r="G77">
        <f>Table4[[#This Row],[Residuals]]^2</f>
        <v>13.341597724681144</v>
      </c>
    </row>
    <row r="78" spans="4:7" x14ac:dyDescent="0.3">
      <c r="D78">
        <v>34</v>
      </c>
      <c r="E78">
        <v>14.612588404821965</v>
      </c>
      <c r="F78">
        <v>-1.5125884048219653</v>
      </c>
      <c r="G78">
        <f>Table4[[#This Row],[Residuals]]^2</f>
        <v>2.2879236824018578</v>
      </c>
    </row>
    <row r="79" spans="4:7" x14ac:dyDescent="0.3">
      <c r="D79">
        <v>35</v>
      </c>
      <c r="E79">
        <v>15.100458097224376</v>
      </c>
      <c r="F79">
        <v>-1.6004580972243758</v>
      </c>
      <c r="G79">
        <f>Table4[[#This Row],[Residuals]]^2</f>
        <v>2.5614661209710694</v>
      </c>
    </row>
    <row r="80" spans="4:7" x14ac:dyDescent="0.3">
      <c r="D80">
        <v>36</v>
      </c>
      <c r="E80">
        <v>22.644695457574411</v>
      </c>
      <c r="F80">
        <v>-3.7446954575744122</v>
      </c>
      <c r="G80">
        <f>Table4[[#This Row],[Residuals]]^2</f>
        <v>14.022744069978437</v>
      </c>
    </row>
    <row r="81" spans="4:7" x14ac:dyDescent="0.3">
      <c r="D81">
        <v>37</v>
      </c>
      <c r="E81">
        <v>20.994269024502675</v>
      </c>
      <c r="F81">
        <v>-0.99426902450267463</v>
      </c>
      <c r="G81">
        <f>Table4[[#This Row],[Residuals]]^2</f>
        <v>0.98857089308550017</v>
      </c>
    </row>
    <row r="82" spans="4:7" x14ac:dyDescent="0.3">
      <c r="D82">
        <v>38</v>
      </c>
      <c r="E82">
        <v>21.973613037178161</v>
      </c>
      <c r="F82">
        <v>-0.97361303717816128</v>
      </c>
      <c r="G82">
        <f>Table4[[#This Row],[Residuals]]^2</f>
        <v>0.94792234616328364</v>
      </c>
    </row>
    <row r="83" spans="4:7" x14ac:dyDescent="0.3">
      <c r="D83">
        <v>39</v>
      </c>
      <c r="E83">
        <v>21.256985760020324</v>
      </c>
      <c r="F83">
        <v>3.443014239979675</v>
      </c>
      <c r="G83">
        <f>Table4[[#This Row],[Residuals]]^2</f>
        <v>11.854347056702819</v>
      </c>
    </row>
    <row r="84" spans="4:7" x14ac:dyDescent="0.3">
      <c r="D84">
        <v>40</v>
      </c>
      <c r="E84">
        <v>28.258885132390052</v>
      </c>
      <c r="F84">
        <v>2.5411148676099486</v>
      </c>
      <c r="G84">
        <f>Table4[[#This Row],[Residuals]]^2</f>
        <v>6.4572647703883268</v>
      </c>
    </row>
    <row r="85" spans="4:7" x14ac:dyDescent="0.3">
      <c r="D85">
        <v>41</v>
      </c>
      <c r="E85">
        <v>31.24717427322847</v>
      </c>
      <c r="F85">
        <v>3.6528257267715283</v>
      </c>
      <c r="G85">
        <f>Table4[[#This Row],[Residuals]]^2</f>
        <v>13.343135790163943</v>
      </c>
    </row>
    <row r="86" spans="4:7" x14ac:dyDescent="0.3">
      <c r="D86">
        <v>42</v>
      </c>
      <c r="E86">
        <v>29.059121691072562</v>
      </c>
      <c r="F86">
        <v>-2.4591216910725606</v>
      </c>
      <c r="G86">
        <f>Table4[[#This Row],[Residuals]]^2</f>
        <v>6.0472794915035699</v>
      </c>
    </row>
    <row r="87" spans="4:7" x14ac:dyDescent="0.3">
      <c r="D87">
        <v>43</v>
      </c>
      <c r="E87">
        <v>26.114569696674224</v>
      </c>
      <c r="F87">
        <v>-0.81456969667422285</v>
      </c>
      <c r="G87">
        <f>Table4[[#This Row],[Residuals]]^2</f>
        <v>0.66352379073993539</v>
      </c>
    </row>
    <row r="88" spans="4:7" x14ac:dyDescent="0.3">
      <c r="D88">
        <v>44</v>
      </c>
      <c r="E88">
        <v>25.298136267195208</v>
      </c>
      <c r="F88">
        <v>-0.5981362671952084</v>
      </c>
      <c r="G88">
        <f>Table4[[#This Row],[Residuals]]^2</f>
        <v>0.35776699413421775</v>
      </c>
    </row>
    <row r="89" spans="4:7" x14ac:dyDescent="0.3">
      <c r="D89">
        <v>45</v>
      </c>
      <c r="E89">
        <v>24.538754764269584</v>
      </c>
      <c r="F89">
        <v>-3.3387547642695843</v>
      </c>
      <c r="G89">
        <f>Table4[[#This Row],[Residuals]]^2</f>
        <v>11.147283375932847</v>
      </c>
    </row>
    <row r="90" spans="4:7" x14ac:dyDescent="0.3">
      <c r="D90">
        <v>46</v>
      </c>
      <c r="E90">
        <v>22.338596396302915</v>
      </c>
      <c r="F90">
        <v>-3.0385963963029141</v>
      </c>
      <c r="G90">
        <f>Table4[[#This Row],[Residuals]]^2</f>
        <v>9.2330680596250563</v>
      </c>
    </row>
    <row r="91" spans="4:7" x14ac:dyDescent="0.3">
      <c r="D91">
        <v>47</v>
      </c>
      <c r="E91">
        <v>20.366850116613911</v>
      </c>
      <c r="F91">
        <v>-0.36685011661391087</v>
      </c>
      <c r="G91">
        <f>Table4[[#This Row],[Residuals]]^2</f>
        <v>0.13457900805964002</v>
      </c>
    </row>
    <row r="92" spans="4:7" x14ac:dyDescent="0.3">
      <c r="D92">
        <v>48</v>
      </c>
      <c r="E92">
        <v>20.278678815540459</v>
      </c>
      <c r="F92">
        <v>-3.6786788155404579</v>
      </c>
      <c r="G92">
        <f>Table4[[#This Row],[Residuals]]^2</f>
        <v>13.532677827906147</v>
      </c>
    </row>
    <row r="93" spans="4:7" x14ac:dyDescent="0.3">
      <c r="D93">
        <v>49</v>
      </c>
      <c r="E93">
        <v>10.730307537313344</v>
      </c>
      <c r="F93">
        <v>3.6696924626866565</v>
      </c>
      <c r="G93">
        <f>Table4[[#This Row],[Residuals]]^2</f>
        <v>13.466642770699258</v>
      </c>
    </row>
    <row r="94" spans="4:7" x14ac:dyDescent="0.3">
      <c r="D94">
        <v>50</v>
      </c>
      <c r="E94">
        <v>19.312420664271436</v>
      </c>
      <c r="F94">
        <v>8.7579335728563024E-2</v>
      </c>
      <c r="G94">
        <f>Table4[[#This Row],[Residuals]]^2</f>
        <v>7.6701400466563556E-3</v>
      </c>
    </row>
    <row r="95" spans="4:7" x14ac:dyDescent="0.3">
      <c r="D95">
        <v>51</v>
      </c>
      <c r="E95">
        <v>23.151371458959872</v>
      </c>
      <c r="F95">
        <v>-3.4513714589598727</v>
      </c>
      <c r="G95">
        <f>Table4[[#This Row],[Residuals]]^2</f>
        <v>11.911964947722801</v>
      </c>
    </row>
    <row r="96" spans="4:7" x14ac:dyDescent="0.3">
      <c r="D96">
        <v>52</v>
      </c>
      <c r="E96">
        <v>26.780957869938383</v>
      </c>
      <c r="F96">
        <v>-6.2809578699383835</v>
      </c>
      <c r="G96">
        <f>Table4[[#This Row],[Residuals]]^2</f>
        <v>39.450431763940912</v>
      </c>
    </row>
    <row r="97" spans="4:7" x14ac:dyDescent="0.3">
      <c r="D97">
        <v>53</v>
      </c>
      <c r="E97">
        <v>29.546079756223264</v>
      </c>
      <c r="F97">
        <v>-4.5460797562232642</v>
      </c>
      <c r="G97">
        <f>Table4[[#This Row],[Residuals]]^2</f>
        <v>20.666841149942972</v>
      </c>
    </row>
    <row r="98" spans="4:7" x14ac:dyDescent="0.3">
      <c r="D98">
        <v>54</v>
      </c>
      <c r="E98">
        <v>25.533342929929859</v>
      </c>
      <c r="F98">
        <v>-2.1333429299298601</v>
      </c>
      <c r="G98">
        <f>Table4[[#This Row],[Residuals]]^2</f>
        <v>4.5511520566817198</v>
      </c>
    </row>
    <row r="99" spans="4:7" x14ac:dyDescent="0.3">
      <c r="D99">
        <v>55</v>
      </c>
      <c r="E99">
        <v>14.035059683667054</v>
      </c>
      <c r="F99">
        <v>4.8649403163329445</v>
      </c>
      <c r="G99">
        <f>Table4[[#This Row],[Residuals]]^2</f>
        <v>23.667644281481692</v>
      </c>
    </row>
    <row r="100" spans="4:7" x14ac:dyDescent="0.3">
      <c r="D100">
        <v>56</v>
      </c>
      <c r="E100">
        <v>32.021851400984509</v>
      </c>
      <c r="F100">
        <v>3.3781485990154891</v>
      </c>
      <c r="G100">
        <f>Table4[[#This Row],[Residuals]]^2</f>
        <v>11.411887957030313</v>
      </c>
    </row>
    <row r="101" spans="4:7" x14ac:dyDescent="0.3">
      <c r="D101">
        <v>57</v>
      </c>
      <c r="E101">
        <v>26.789243283237532</v>
      </c>
      <c r="F101">
        <v>-2.0892432832375327</v>
      </c>
      <c r="G101">
        <f>Table4[[#This Row],[Residuals]]^2</f>
        <v>4.3649374965531456</v>
      </c>
    </row>
    <row r="102" spans="4:7" x14ac:dyDescent="0.3">
      <c r="D102">
        <v>58</v>
      </c>
      <c r="E102">
        <v>33.866636520690058</v>
      </c>
      <c r="F102">
        <v>-2.2666365206900565</v>
      </c>
      <c r="G102">
        <f>Table4[[#This Row],[Residuals]]^2</f>
        <v>5.1376411169259253</v>
      </c>
    </row>
    <row r="103" spans="4:7" x14ac:dyDescent="0.3">
      <c r="D103">
        <v>59</v>
      </c>
      <c r="E103">
        <v>24.481842031202664</v>
      </c>
      <c r="F103">
        <v>-1.1818420312026632</v>
      </c>
      <c r="G103">
        <f>Table4[[#This Row],[Residuals]]^2</f>
        <v>1.3967505867172367</v>
      </c>
    </row>
    <row r="104" spans="4:7" x14ac:dyDescent="0.3">
      <c r="D104">
        <v>60</v>
      </c>
      <c r="E104">
        <v>22.747143180233973</v>
      </c>
      <c r="F104">
        <v>-3.1471431802339715</v>
      </c>
      <c r="G104">
        <f>Table4[[#This Row],[Residuals]]^2</f>
        <v>9.904510196893197</v>
      </c>
    </row>
    <row r="105" spans="4:7" x14ac:dyDescent="0.3">
      <c r="D105">
        <v>61</v>
      </c>
      <c r="E105">
        <v>20.227294223589048</v>
      </c>
      <c r="F105">
        <v>-1.527294223589049</v>
      </c>
      <c r="G105">
        <f>Table4[[#This Row],[Residuals]]^2</f>
        <v>2.332627645408476</v>
      </c>
    </row>
    <row r="106" spans="4:7" x14ac:dyDescent="0.3">
      <c r="D106">
        <v>62</v>
      </c>
      <c r="E106">
        <v>21.270700189216193</v>
      </c>
      <c r="F106">
        <v>-5.2707001892161927</v>
      </c>
      <c r="G106">
        <f>Table4[[#This Row],[Residuals]]^2</f>
        <v>27.780280484603608</v>
      </c>
    </row>
    <row r="107" spans="4:7" x14ac:dyDescent="0.3">
      <c r="D107">
        <v>63</v>
      </c>
      <c r="E107">
        <v>27.114823056687754</v>
      </c>
      <c r="F107">
        <v>-4.9148230566877551</v>
      </c>
      <c r="G107">
        <f>Table4[[#This Row],[Residuals]]^2</f>
        <v>24.155485678549567</v>
      </c>
    </row>
    <row r="108" spans="4:7" x14ac:dyDescent="0.3">
      <c r="D108">
        <v>64</v>
      </c>
      <c r="E108">
        <v>25.897312312471023</v>
      </c>
      <c r="F108">
        <v>-0.89731231247102272</v>
      </c>
      <c r="G108">
        <f>Table4[[#This Row],[Residuals]]^2</f>
        <v>0.80516938611209432</v>
      </c>
    </row>
    <row r="109" spans="4:7" x14ac:dyDescent="0.3">
      <c r="D109">
        <v>65</v>
      </c>
      <c r="E109">
        <v>29.458956878215425</v>
      </c>
      <c r="F109">
        <v>3.5410431217845755</v>
      </c>
      <c r="G109">
        <f>Table4[[#This Row],[Residuals]]^2</f>
        <v>12.538986390337852</v>
      </c>
    </row>
    <row r="110" spans="4:7" x14ac:dyDescent="0.3">
      <c r="D110">
        <v>66</v>
      </c>
      <c r="E110">
        <v>28.410953399522835</v>
      </c>
      <c r="F110">
        <v>-4.9109533995228354</v>
      </c>
      <c r="G110">
        <f>Table4[[#This Row],[Residuals]]^2</f>
        <v>24.117463292284892</v>
      </c>
    </row>
    <row r="111" spans="4:7" x14ac:dyDescent="0.3">
      <c r="D111">
        <v>67</v>
      </c>
      <c r="E111">
        <v>23.40314028586678</v>
      </c>
      <c r="F111">
        <v>-4.0031402858667811</v>
      </c>
      <c r="G111">
        <f>Table4[[#This Row],[Residuals]]^2</f>
        <v>16.025132148329572</v>
      </c>
    </row>
    <row r="112" spans="4:7" x14ac:dyDescent="0.3">
      <c r="D112">
        <v>68</v>
      </c>
      <c r="E112">
        <v>21.877661286850397</v>
      </c>
      <c r="F112">
        <v>0.12233871314960254</v>
      </c>
      <c r="G112">
        <f>Table4[[#This Row],[Residuals]]^2</f>
        <v>1.4966760735100733E-2</v>
      </c>
    </row>
    <row r="113" spans="4:7" x14ac:dyDescent="0.3">
      <c r="D113">
        <v>69</v>
      </c>
      <c r="E113">
        <v>18.193481675714565</v>
      </c>
      <c r="F113">
        <v>-0.79348167571456685</v>
      </c>
      <c r="G113">
        <f>Table4[[#This Row],[Residuals]]^2</f>
        <v>0.62961316969479697</v>
      </c>
    </row>
    <row r="114" spans="4:7" x14ac:dyDescent="0.3">
      <c r="D114">
        <v>70</v>
      </c>
      <c r="E114">
        <v>21.871025205931673</v>
      </c>
      <c r="F114">
        <v>-0.97102520593167441</v>
      </c>
      <c r="G114">
        <f>Table4[[#This Row],[Residuals]]^2</f>
        <v>0.94288995055465064</v>
      </c>
    </row>
    <row r="115" spans="4:7" x14ac:dyDescent="0.3">
      <c r="D115">
        <v>71</v>
      </c>
      <c r="E115">
        <v>25.284029121660641</v>
      </c>
      <c r="F115">
        <v>-1.0840291216606417</v>
      </c>
      <c r="G115">
        <f>Table4[[#This Row],[Residuals]]^2</f>
        <v>1.1751191366083422</v>
      </c>
    </row>
    <row r="116" spans="4:7" x14ac:dyDescent="0.3">
      <c r="D116">
        <v>72</v>
      </c>
      <c r="E116">
        <v>21.849503013758188</v>
      </c>
      <c r="F116">
        <v>-0.14950301375818853</v>
      </c>
      <c r="G116">
        <f>Table4[[#This Row],[Residuals]]^2</f>
        <v>2.2351151122781108E-2</v>
      </c>
    </row>
    <row r="117" spans="4:7" x14ac:dyDescent="0.3">
      <c r="D117">
        <v>73</v>
      </c>
      <c r="E117">
        <v>24.597577139019659</v>
      </c>
      <c r="F117">
        <v>-1.7975771390196584</v>
      </c>
      <c r="G117">
        <f>Table4[[#This Row],[Residuals]]^2</f>
        <v>3.2312835707261005</v>
      </c>
    </row>
    <row r="118" spans="4:7" x14ac:dyDescent="0.3">
      <c r="D118">
        <v>74</v>
      </c>
      <c r="E118">
        <v>24.065043865257586</v>
      </c>
      <c r="F118">
        <v>-0.66504386525758719</v>
      </c>
      <c r="G118">
        <f>Table4[[#This Row],[Residuals]]^2</f>
        <v>0.44228334271675179</v>
      </c>
    </row>
    <row r="119" spans="4:7" x14ac:dyDescent="0.3">
      <c r="D119">
        <v>75</v>
      </c>
      <c r="E119">
        <v>24.104669920871167</v>
      </c>
      <c r="F119">
        <v>-4.6699208711658002E-3</v>
      </c>
      <c r="G119">
        <f>Table4[[#This Row],[Residuals]]^2</f>
        <v>2.1808160942949948E-5</v>
      </c>
    </row>
    <row r="120" spans="4:7" x14ac:dyDescent="0.3">
      <c r="D120">
        <v>76</v>
      </c>
      <c r="E120">
        <v>24.135620424859376</v>
      </c>
      <c r="F120">
        <v>-2.735620424859377</v>
      </c>
      <c r="G120">
        <f>Table4[[#This Row],[Residuals]]^2</f>
        <v>7.4836191089077984</v>
      </c>
    </row>
    <row r="121" spans="4:7" x14ac:dyDescent="0.3">
      <c r="D121">
        <v>77</v>
      </c>
      <c r="E121">
        <v>23.24469085022309</v>
      </c>
      <c r="F121">
        <v>-3.2446908502230905</v>
      </c>
      <c r="G121">
        <f>Table4[[#This Row],[Residuals]]^2</f>
        <v>10.528018713521442</v>
      </c>
    </row>
    <row r="122" spans="4:7" x14ac:dyDescent="0.3">
      <c r="D122">
        <v>78</v>
      </c>
      <c r="E122">
        <v>22.754788080068817</v>
      </c>
      <c r="F122">
        <v>-1.9547880800688162</v>
      </c>
      <c r="G122">
        <f>Table4[[#This Row],[Residuals]]^2</f>
        <v>3.8211964379791286</v>
      </c>
    </row>
    <row r="123" spans="4:7" x14ac:dyDescent="0.3">
      <c r="D123">
        <v>79</v>
      </c>
      <c r="E123">
        <v>22.141837697877499</v>
      </c>
      <c r="F123">
        <v>-0.94183769787749938</v>
      </c>
      <c r="G123">
        <f>Table4[[#This Row],[Residuals]]^2</f>
        <v>0.88705824914318776</v>
      </c>
    </row>
    <row r="124" spans="4:7" x14ac:dyDescent="0.3">
      <c r="D124">
        <v>80</v>
      </c>
      <c r="E124">
        <v>22.062448060990295</v>
      </c>
      <c r="F124">
        <v>-1.7624480609902946</v>
      </c>
      <c r="G124">
        <f>Table4[[#This Row],[Residuals]]^2</f>
        <v>3.1062231676884493</v>
      </c>
    </row>
    <row r="125" spans="4:7" x14ac:dyDescent="0.3">
      <c r="D125">
        <v>81</v>
      </c>
      <c r="E125">
        <v>27.964179777413552</v>
      </c>
      <c r="F125">
        <v>3.5820222586448125E-2</v>
      </c>
      <c r="G125">
        <f>Table4[[#This Row],[Residuals]]^2</f>
        <v>1.2830883461426885E-3</v>
      </c>
    </row>
    <row r="126" spans="4:7" x14ac:dyDescent="0.3">
      <c r="D126">
        <v>82</v>
      </c>
      <c r="E126">
        <v>27.565971755320522</v>
      </c>
      <c r="F126">
        <v>-3.6659717553205233</v>
      </c>
      <c r="G126">
        <f>Table4[[#This Row],[Residuals]]^2</f>
        <v>13.439348910807839</v>
      </c>
    </row>
    <row r="127" spans="4:7" x14ac:dyDescent="0.3">
      <c r="D127">
        <v>83</v>
      </c>
      <c r="E127">
        <v>25.302662247934684</v>
      </c>
      <c r="F127">
        <v>-0.50266224793468339</v>
      </c>
      <c r="G127">
        <f>Table4[[#This Row],[Residuals]]^2</f>
        <v>0.25266933549874909</v>
      </c>
    </row>
    <row r="128" spans="4:7" x14ac:dyDescent="0.3">
      <c r="D128">
        <v>84</v>
      </c>
      <c r="E128">
        <v>24.745205031865417</v>
      </c>
      <c r="F128">
        <v>-1.8452050318654187</v>
      </c>
      <c r="G128">
        <f>Table4[[#This Row],[Residuals]]^2</f>
        <v>3.4047816096214611</v>
      </c>
    </row>
    <row r="129" spans="4:7" x14ac:dyDescent="0.3">
      <c r="D129">
        <v>85</v>
      </c>
      <c r="E129">
        <v>24.908078129483432</v>
      </c>
      <c r="F129">
        <v>-1.0080781294834331</v>
      </c>
      <c r="G129">
        <f>Table4[[#This Row],[Residuals]]^2</f>
        <v>1.0162215151428173</v>
      </c>
    </row>
    <row r="130" spans="4:7" x14ac:dyDescent="0.3">
      <c r="D130">
        <v>86</v>
      </c>
      <c r="E130">
        <v>28.039031509584163</v>
      </c>
      <c r="F130">
        <v>-1.4390315095841615</v>
      </c>
      <c r="G130">
        <f>Table4[[#This Row],[Residuals]]^2</f>
        <v>2.0708116855760705</v>
      </c>
    </row>
    <row r="131" spans="4:7" x14ac:dyDescent="0.3">
      <c r="D131">
        <v>87</v>
      </c>
      <c r="E131">
        <v>21.308925279747999</v>
      </c>
      <c r="F131">
        <v>1.1910747202520007</v>
      </c>
      <c r="G131">
        <f>Table4[[#This Row],[Residuals]]^2</f>
        <v>1.4186589892233816</v>
      </c>
    </row>
    <row r="132" spans="4:7" x14ac:dyDescent="0.3">
      <c r="D132">
        <v>88</v>
      </c>
      <c r="E132">
        <v>24.80636805302245</v>
      </c>
      <c r="F132">
        <v>-2.6063680530224502</v>
      </c>
      <c r="G132">
        <f>Table4[[#This Row],[Residuals]]^2</f>
        <v>6.7931544278160381</v>
      </c>
    </row>
    <row r="133" spans="4:7" x14ac:dyDescent="0.3">
      <c r="D133">
        <v>89</v>
      </c>
      <c r="E133">
        <v>30.816489534168319</v>
      </c>
      <c r="F133">
        <v>-7.2164895341683177</v>
      </c>
      <c r="G133">
        <f>Table4[[#This Row],[Residuals]]^2</f>
        <v>52.077721196760862</v>
      </c>
    </row>
    <row r="134" spans="4:7" x14ac:dyDescent="0.3">
      <c r="D134">
        <v>90</v>
      </c>
      <c r="E134">
        <v>30.228400360871117</v>
      </c>
      <c r="F134">
        <v>-1.5284003608711174</v>
      </c>
      <c r="G134">
        <f>Table4[[#This Row],[Residuals]]^2</f>
        <v>2.3360076631109621</v>
      </c>
    </row>
    <row r="135" spans="4:7" x14ac:dyDescent="0.3">
      <c r="D135">
        <v>91</v>
      </c>
      <c r="E135">
        <v>25.714099424112799</v>
      </c>
      <c r="F135">
        <v>-3.1140994241127977</v>
      </c>
      <c r="G135">
        <f>Table4[[#This Row],[Residuals]]^2</f>
        <v>9.6976152232596586</v>
      </c>
    </row>
    <row r="136" spans="4:7" x14ac:dyDescent="0.3">
      <c r="D136">
        <v>92</v>
      </c>
      <c r="E136">
        <v>26.290633649988703</v>
      </c>
      <c r="F136">
        <v>-4.2906336499887026</v>
      </c>
      <c r="G136">
        <f>Table4[[#This Row],[Residuals]]^2</f>
        <v>18.409537118415376</v>
      </c>
    </row>
    <row r="137" spans="4:7" x14ac:dyDescent="0.3">
      <c r="D137">
        <v>93</v>
      </c>
      <c r="E137">
        <v>27.670209537732401</v>
      </c>
      <c r="F137">
        <v>-4.7702095377324021</v>
      </c>
      <c r="G137">
        <f>Table4[[#This Row],[Residuals]]^2</f>
        <v>22.754899033873176</v>
      </c>
    </row>
    <row r="138" spans="4:7" x14ac:dyDescent="0.3">
      <c r="D138">
        <v>94</v>
      </c>
      <c r="E138">
        <v>27.083793285565697</v>
      </c>
      <c r="F138">
        <v>-2.0837932855656973</v>
      </c>
      <c r="G138">
        <f>Table4[[#This Row],[Residuals]]^2</f>
        <v>4.3421944569686834</v>
      </c>
    </row>
    <row r="139" spans="4:7" x14ac:dyDescent="0.3">
      <c r="D139">
        <v>95</v>
      </c>
      <c r="E139">
        <v>26.184015535441549</v>
      </c>
      <c r="F139">
        <v>-5.5840155354415479</v>
      </c>
      <c r="G139">
        <f>Table4[[#This Row],[Residuals]]^2</f>
        <v>31.181229500052556</v>
      </c>
    </row>
    <row r="140" spans="4:7" x14ac:dyDescent="0.3">
      <c r="D140">
        <v>96</v>
      </c>
      <c r="E140">
        <v>27.68895610059516</v>
      </c>
      <c r="F140">
        <v>0.7110438994048387</v>
      </c>
      <c r="G140">
        <f>Table4[[#This Row],[Residuals]]^2</f>
        <v>0.50558342688083835</v>
      </c>
    </row>
    <row r="141" spans="4:7" x14ac:dyDescent="0.3">
      <c r="D141">
        <v>97</v>
      </c>
      <c r="E141">
        <v>23.333424941809795</v>
      </c>
      <c r="F141">
        <v>-1.9334249418097968</v>
      </c>
      <c r="G141">
        <f>Table4[[#This Row],[Residuals]]^2</f>
        <v>3.7381320056122163</v>
      </c>
    </row>
    <row r="142" spans="4:7" x14ac:dyDescent="0.3">
      <c r="D142">
        <v>98</v>
      </c>
      <c r="E142">
        <v>35.722138205480988</v>
      </c>
      <c r="F142">
        <v>2.9778617945190149</v>
      </c>
      <c r="G142">
        <f>Table4[[#This Row],[Residuals]]^2</f>
        <v>8.8676608672560082</v>
      </c>
    </row>
    <row r="143" spans="4:7" x14ac:dyDescent="0.3">
      <c r="D143">
        <v>99</v>
      </c>
      <c r="E143">
        <v>33.794441422412106</v>
      </c>
      <c r="F143">
        <v>10.005558577587891</v>
      </c>
      <c r="G143">
        <f>Table4[[#This Row],[Residuals]]^2</f>
        <v>100.11120244954262</v>
      </c>
    </row>
    <row r="144" spans="4:7" x14ac:dyDescent="0.3">
      <c r="D144">
        <v>100</v>
      </c>
      <c r="E144">
        <v>31.385369630982041</v>
      </c>
      <c r="F144">
        <v>1.8146303690179622</v>
      </c>
      <c r="G144">
        <f>Table4[[#This Row],[Residuals]]^2</f>
        <v>3.2928833761622656</v>
      </c>
    </row>
    <row r="145" spans="4:7" x14ac:dyDescent="0.3">
      <c r="D145">
        <v>101</v>
      </c>
      <c r="E145">
        <v>23.247727039682619</v>
      </c>
      <c r="F145">
        <v>4.2522729603173808</v>
      </c>
      <c r="G145">
        <f>Table4[[#This Row],[Residuals]]^2</f>
        <v>18.081825329046342</v>
      </c>
    </row>
    <row r="146" spans="4:7" x14ac:dyDescent="0.3">
      <c r="D146">
        <v>102</v>
      </c>
      <c r="E146">
        <v>24.246290447348933</v>
      </c>
      <c r="F146">
        <v>2.2537095526510669</v>
      </c>
      <c r="G146">
        <f>Table4[[#This Row],[Residuals]]^2</f>
        <v>5.0792067477106722</v>
      </c>
    </row>
    <row r="147" spans="4:7" x14ac:dyDescent="0.3">
      <c r="D147">
        <v>103</v>
      </c>
      <c r="E147">
        <v>21.368225585951954</v>
      </c>
      <c r="F147">
        <v>-2.7682255859519529</v>
      </c>
      <c r="G147">
        <f>Table4[[#This Row],[Residuals]]^2</f>
        <v>7.6630728947190327</v>
      </c>
    </row>
    <row r="148" spans="4:7" x14ac:dyDescent="0.3">
      <c r="D148">
        <v>104</v>
      </c>
      <c r="E148">
        <v>18.627972243255016</v>
      </c>
      <c r="F148">
        <v>0.67202775674498483</v>
      </c>
      <c r="G148">
        <f>Table4[[#This Row],[Residuals]]^2</f>
        <v>0.45162130583569648</v>
      </c>
    </row>
    <row r="149" spans="4:7" x14ac:dyDescent="0.3">
      <c r="D149">
        <v>105</v>
      </c>
      <c r="E149">
        <v>19.509094012201295</v>
      </c>
      <c r="F149">
        <v>0.59090598779870618</v>
      </c>
      <c r="G149">
        <f>Table4[[#This Row],[Residuals]]^2</f>
        <v>0.34916988641636471</v>
      </c>
    </row>
    <row r="150" spans="4:7" x14ac:dyDescent="0.3">
      <c r="D150">
        <v>106</v>
      </c>
      <c r="E150">
        <v>15.920750628375769</v>
      </c>
      <c r="F150">
        <v>3.5792493716242308</v>
      </c>
      <c r="G150">
        <f>Table4[[#This Row],[Residuals]]^2</f>
        <v>12.81102606427245</v>
      </c>
    </row>
    <row r="151" spans="4:7" x14ac:dyDescent="0.3">
      <c r="D151">
        <v>107</v>
      </c>
      <c r="E151">
        <v>14.375481956274527</v>
      </c>
      <c r="F151">
        <v>5.1245180437254731</v>
      </c>
      <c r="G151">
        <f>Table4[[#This Row],[Residuals]]^2</f>
        <v>26.260685180467949</v>
      </c>
    </row>
    <row r="152" spans="4:7" x14ac:dyDescent="0.3">
      <c r="D152">
        <v>108</v>
      </c>
      <c r="E152">
        <v>18.120907107398171</v>
      </c>
      <c r="F152">
        <v>2.2790928926018275</v>
      </c>
      <c r="G152">
        <f>Table4[[#This Row],[Residuals]]^2</f>
        <v>5.194264413108165</v>
      </c>
    </row>
    <row r="153" spans="4:7" x14ac:dyDescent="0.3">
      <c r="D153">
        <v>109</v>
      </c>
      <c r="E153">
        <v>21.045760758605716</v>
      </c>
      <c r="F153">
        <v>-1.2457607586057158</v>
      </c>
      <c r="G153">
        <f>Table4[[#This Row],[Residuals]]^2</f>
        <v>1.5519198676818884</v>
      </c>
    </row>
    <row r="154" spans="4:7" x14ac:dyDescent="0.3">
      <c r="D154">
        <v>110</v>
      </c>
      <c r="E154">
        <v>17.855782152024901</v>
      </c>
      <c r="F154">
        <v>1.5442178479750979</v>
      </c>
      <c r="G154">
        <f>Table4[[#This Row],[Residuals]]^2</f>
        <v>2.3846087620048424</v>
      </c>
    </row>
    <row r="155" spans="4:7" x14ac:dyDescent="0.3">
      <c r="D155">
        <v>111</v>
      </c>
      <c r="E155">
        <v>18.046665832832712</v>
      </c>
      <c r="F155">
        <v>3.6533341671672872</v>
      </c>
      <c r="G155">
        <f>Table4[[#This Row],[Residuals]]^2</f>
        <v>13.346850536991896</v>
      </c>
    </row>
    <row r="156" spans="4:7" x14ac:dyDescent="0.3">
      <c r="D156">
        <v>112</v>
      </c>
      <c r="E156">
        <v>25.608630975288101</v>
      </c>
      <c r="F156">
        <v>-2.8086309752881</v>
      </c>
      <c r="G156">
        <f>Table4[[#This Row],[Residuals]]^2</f>
        <v>7.8884079553477839</v>
      </c>
    </row>
    <row r="157" spans="4:7" x14ac:dyDescent="0.3">
      <c r="D157">
        <v>113</v>
      </c>
      <c r="E157">
        <v>19.010956266631457</v>
      </c>
      <c r="F157">
        <v>-0.21095626663145595</v>
      </c>
      <c r="G157">
        <f>Table4[[#This Row],[Residuals]]^2</f>
        <v>4.4502546431081931E-2</v>
      </c>
    </row>
    <row r="158" spans="4:7" x14ac:dyDescent="0.3">
      <c r="D158">
        <v>114</v>
      </c>
      <c r="E158">
        <v>19.29921244318804</v>
      </c>
      <c r="F158">
        <v>-0.59921244318804057</v>
      </c>
      <c r="G158">
        <f>Table4[[#This Row],[Residuals]]^2</f>
        <v>0.35905555207138073</v>
      </c>
    </row>
    <row r="159" spans="4:7" x14ac:dyDescent="0.3">
      <c r="D159">
        <v>115</v>
      </c>
      <c r="E159">
        <v>23.616924490474197</v>
      </c>
      <c r="F159">
        <v>-5.1169244904741973</v>
      </c>
      <c r="G159">
        <f>Table4[[#This Row],[Residuals]]^2</f>
        <v>26.182916241214624</v>
      </c>
    </row>
    <row r="160" spans="4:7" x14ac:dyDescent="0.3">
      <c r="D160">
        <v>116</v>
      </c>
      <c r="E160">
        <v>19.190365663919103</v>
      </c>
      <c r="F160">
        <v>-0.89036566391910199</v>
      </c>
      <c r="G160">
        <f>Table4[[#This Row],[Residuals]]^2</f>
        <v>0.79275101548610327</v>
      </c>
    </row>
    <row r="161" spans="4:7" x14ac:dyDescent="0.3">
      <c r="D161">
        <v>117</v>
      </c>
      <c r="E161">
        <v>21.947595616214326</v>
      </c>
      <c r="F161">
        <v>-0.74759561621432624</v>
      </c>
      <c r="G161">
        <f>Table4[[#This Row],[Residuals]]^2</f>
        <v>0.55889920538287818</v>
      </c>
    </row>
    <row r="162" spans="4:7" x14ac:dyDescent="0.3">
      <c r="D162">
        <v>118</v>
      </c>
      <c r="E162">
        <v>22.693768178626961</v>
      </c>
      <c r="F162">
        <v>-3.4937681786269614</v>
      </c>
      <c r="G162">
        <f>Table4[[#This Row],[Residuals]]^2</f>
        <v>12.206416085986355</v>
      </c>
    </row>
    <row r="163" spans="4:7" x14ac:dyDescent="0.3">
      <c r="D163">
        <v>119</v>
      </c>
      <c r="E163">
        <v>18.698033619731838</v>
      </c>
      <c r="F163">
        <v>1.7019663802681606</v>
      </c>
      <c r="G163">
        <f>Table4[[#This Row],[Residuals]]^2</f>
        <v>2.896689559563105</v>
      </c>
    </row>
    <row r="164" spans="4:7" x14ac:dyDescent="0.3">
      <c r="D164">
        <v>120</v>
      </c>
      <c r="E164">
        <v>18.921236645497025</v>
      </c>
      <c r="F164">
        <v>0.3787633545029756</v>
      </c>
      <c r="G164">
        <f>Table4[[#This Row],[Residuals]]^2</f>
        <v>0.14346167871434676</v>
      </c>
    </row>
    <row r="165" spans="4:7" x14ac:dyDescent="0.3">
      <c r="D165">
        <v>121</v>
      </c>
      <c r="E165">
        <v>21.965128912521195</v>
      </c>
      <c r="F165">
        <v>3.4871087478805407E-2</v>
      </c>
      <c r="G165">
        <f>Table4[[#This Row],[Residuals]]^2</f>
        <v>1.2159927419544993E-3</v>
      </c>
    </row>
    <row r="166" spans="4:7" x14ac:dyDescent="0.3">
      <c r="D166">
        <v>122</v>
      </c>
      <c r="E166">
        <v>23.052721111414364</v>
      </c>
      <c r="F166">
        <v>-2.7527211114143633</v>
      </c>
      <c r="G166">
        <f>Table4[[#This Row],[Residuals]]^2</f>
        <v>7.577473517226327</v>
      </c>
    </row>
    <row r="167" spans="4:7" x14ac:dyDescent="0.3">
      <c r="D167">
        <v>123</v>
      </c>
      <c r="E167">
        <v>20.950270625696085</v>
      </c>
      <c r="F167">
        <v>-0.45027062569608489</v>
      </c>
      <c r="G167">
        <f>Table4[[#This Row],[Residuals]]^2</f>
        <v>0.2027436363647438</v>
      </c>
    </row>
    <row r="168" spans="4:7" x14ac:dyDescent="0.3">
      <c r="D168">
        <v>124</v>
      </c>
      <c r="E168">
        <v>16.125538293124738</v>
      </c>
      <c r="F168">
        <v>1.1744617068752632</v>
      </c>
      <c r="G168">
        <f>Table4[[#This Row],[Residuals]]^2</f>
        <v>1.3793603009163566</v>
      </c>
    </row>
    <row r="169" spans="4:7" x14ac:dyDescent="0.3">
      <c r="D169">
        <v>125</v>
      </c>
      <c r="E169">
        <v>20.919299305006557</v>
      </c>
      <c r="F169">
        <v>-2.1192993050065567</v>
      </c>
      <c r="G169">
        <f>Table4[[#This Row],[Residuals]]^2</f>
        <v>4.4914295442012744</v>
      </c>
    </row>
    <row r="170" spans="4:7" x14ac:dyDescent="0.3">
      <c r="D170">
        <v>126</v>
      </c>
      <c r="E170">
        <v>22.793296987694831</v>
      </c>
      <c r="F170">
        <v>-1.393296987694832</v>
      </c>
      <c r="G170">
        <f>Table4[[#This Row],[Residuals]]^2</f>
        <v>1.9412764959194928</v>
      </c>
    </row>
    <row r="171" spans="4:7" x14ac:dyDescent="0.3">
      <c r="D171">
        <v>127</v>
      </c>
      <c r="E171">
        <v>13.957395719701559</v>
      </c>
      <c r="F171">
        <v>1.7426042802984405</v>
      </c>
      <c r="G171">
        <f>Table4[[#This Row],[Residuals]]^2</f>
        <v>3.0366696777144457</v>
      </c>
    </row>
    <row r="172" spans="4:7" x14ac:dyDescent="0.3">
      <c r="D172">
        <v>128</v>
      </c>
      <c r="E172">
        <v>14.135168986327628</v>
      </c>
      <c r="F172">
        <v>2.0648310136723715</v>
      </c>
      <c r="G172">
        <f>Table4[[#This Row],[Residuals]]^2</f>
        <v>4.2635271150232734</v>
      </c>
    </row>
    <row r="173" spans="4:7" x14ac:dyDescent="0.3">
      <c r="D173">
        <v>129</v>
      </c>
      <c r="E173">
        <v>18.361269674996063</v>
      </c>
      <c r="F173">
        <v>-0.36126967499606266</v>
      </c>
      <c r="G173">
        <f>Table4[[#This Row],[Residuals]]^2</f>
        <v>0.13051577807176074</v>
      </c>
    </row>
    <row r="174" spans="4:7" x14ac:dyDescent="0.3">
      <c r="D174">
        <v>130</v>
      </c>
      <c r="E174">
        <v>13.165394101720947</v>
      </c>
      <c r="F174">
        <v>1.1346058982790534</v>
      </c>
      <c r="G174">
        <f>Table4[[#This Row],[Residuals]]^2</f>
        <v>1.2873305444096177</v>
      </c>
    </row>
    <row r="175" spans="4:7" x14ac:dyDescent="0.3">
      <c r="D175">
        <v>131</v>
      </c>
      <c r="E175">
        <v>20.164345229812998</v>
      </c>
      <c r="F175">
        <v>-0.96434522981299864</v>
      </c>
      <c r="G175">
        <f>Table4[[#This Row],[Residuals]]^2</f>
        <v>0.92996172226308516</v>
      </c>
    </row>
    <row r="176" spans="4:7" x14ac:dyDescent="0.3">
      <c r="D176">
        <v>132</v>
      </c>
      <c r="E176">
        <v>19.786015530591492</v>
      </c>
      <c r="F176">
        <v>-0.18601553059149012</v>
      </c>
      <c r="G176">
        <f>Table4[[#This Row],[Residuals]]^2</f>
        <v>3.46017776212336E-2</v>
      </c>
    </row>
    <row r="177" spans="4:7" x14ac:dyDescent="0.3">
      <c r="D177">
        <v>133</v>
      </c>
      <c r="E177">
        <v>20.672255676315483</v>
      </c>
      <c r="F177">
        <v>2.3277443236845166</v>
      </c>
      <c r="G177">
        <f>Table4[[#This Row],[Residuals]]^2</f>
        <v>5.4183936364454874</v>
      </c>
    </row>
    <row r="178" spans="4:7" x14ac:dyDescent="0.3">
      <c r="D178">
        <v>134</v>
      </c>
      <c r="E178">
        <v>15.954737554988863</v>
      </c>
      <c r="F178">
        <v>2.4452624450111351</v>
      </c>
      <c r="G178">
        <f>Table4[[#This Row],[Residuals]]^2</f>
        <v>5.9793084249818342</v>
      </c>
    </row>
    <row r="179" spans="4:7" x14ac:dyDescent="0.3">
      <c r="D179">
        <v>135</v>
      </c>
      <c r="E179">
        <v>14.405623790893518</v>
      </c>
      <c r="F179">
        <v>1.1943762091064816</v>
      </c>
      <c r="G179">
        <f>Table4[[#This Row],[Residuals]]^2</f>
        <v>1.4265345288795699</v>
      </c>
    </row>
    <row r="180" spans="4:7" x14ac:dyDescent="0.3">
      <c r="D180">
        <v>136</v>
      </c>
      <c r="E180">
        <v>16.995363605871169</v>
      </c>
      <c r="F180">
        <v>1.104636394128832</v>
      </c>
      <c r="G180">
        <f>Table4[[#This Row],[Residuals]]^2</f>
        <v>1.2202215632339481</v>
      </c>
    </row>
    <row r="181" spans="4:7" x14ac:dyDescent="0.3">
      <c r="D181">
        <v>137</v>
      </c>
      <c r="E181">
        <v>15.255569547858425</v>
      </c>
      <c r="F181">
        <v>2.1444304521415738</v>
      </c>
      <c r="G181">
        <f>Table4[[#This Row],[Residuals]]^2</f>
        <v>4.5985819640721148</v>
      </c>
    </row>
    <row r="182" spans="4:7" x14ac:dyDescent="0.3">
      <c r="D182">
        <v>138</v>
      </c>
      <c r="E182">
        <v>18.927108902511883</v>
      </c>
      <c r="F182">
        <v>-1.8271089025118812</v>
      </c>
      <c r="G182">
        <f>Table4[[#This Row],[Residuals]]^2</f>
        <v>3.3383269416381709</v>
      </c>
    </row>
    <row r="183" spans="4:7" x14ac:dyDescent="0.3">
      <c r="D183">
        <v>139</v>
      </c>
      <c r="E183">
        <v>12.384894973754292</v>
      </c>
      <c r="F183">
        <v>0.91510502624570833</v>
      </c>
      <c r="G183">
        <f>Table4[[#This Row],[Residuals]]^2</f>
        <v>0.83741720906015849</v>
      </c>
    </row>
    <row r="184" spans="4:7" x14ac:dyDescent="0.3">
      <c r="D184">
        <v>140</v>
      </c>
      <c r="E184">
        <v>15.318657906217878</v>
      </c>
      <c r="F184">
        <v>2.4813420937821231</v>
      </c>
      <c r="G184">
        <f>Table4[[#This Row],[Residuals]]^2</f>
        <v>6.1570585863750509</v>
      </c>
    </row>
    <row r="185" spans="4:7" x14ac:dyDescent="0.3">
      <c r="D185">
        <v>141</v>
      </c>
      <c r="E185">
        <v>11.822515454831901</v>
      </c>
      <c r="F185">
        <v>2.1774845451680989</v>
      </c>
      <c r="G185">
        <f>Table4[[#This Row],[Residuals]]^2</f>
        <v>4.741438944445922</v>
      </c>
    </row>
    <row r="186" spans="4:7" x14ac:dyDescent="0.3">
      <c r="D186">
        <v>142</v>
      </c>
      <c r="E186">
        <v>1.0654999129693579</v>
      </c>
      <c r="F186">
        <v>13.334500087030642</v>
      </c>
      <c r="G186">
        <f>Table4[[#This Row],[Residuals]]^2</f>
        <v>177.80889257102021</v>
      </c>
    </row>
    <row r="187" spans="4:7" x14ac:dyDescent="0.3">
      <c r="D187">
        <v>143</v>
      </c>
      <c r="E187">
        <v>12.122492900094372</v>
      </c>
      <c r="F187">
        <v>1.2775070999056286</v>
      </c>
      <c r="G187">
        <f>Table4[[#This Row],[Residuals]]^2</f>
        <v>1.6320243903092897</v>
      </c>
    </row>
    <row r="188" spans="4:7" x14ac:dyDescent="0.3">
      <c r="D188">
        <v>144</v>
      </c>
      <c r="E188">
        <v>12.632712095249044</v>
      </c>
      <c r="F188">
        <v>2.9672879047509557</v>
      </c>
      <c r="G188">
        <f>Table4[[#This Row],[Residuals]]^2</f>
        <v>8.8047975096813165</v>
      </c>
    </row>
    <row r="189" spans="4:7" x14ac:dyDescent="0.3">
      <c r="D189">
        <v>145</v>
      </c>
      <c r="E189">
        <v>8.4925580809815671</v>
      </c>
      <c r="F189">
        <v>3.3074419190184337</v>
      </c>
      <c r="G189">
        <f>Table4[[#This Row],[Residuals]]^2</f>
        <v>10.939172047680339</v>
      </c>
    </row>
    <row r="190" spans="4:7" x14ac:dyDescent="0.3">
      <c r="D190">
        <v>146</v>
      </c>
      <c r="E190">
        <v>14.528652736954278</v>
      </c>
      <c r="F190">
        <v>-0.72865273695427746</v>
      </c>
      <c r="G190">
        <f>Table4[[#This Row],[Residuals]]^2</f>
        <v>0.53093481107095941</v>
      </c>
    </row>
    <row r="191" spans="4:7" x14ac:dyDescent="0.3">
      <c r="D191">
        <v>147</v>
      </c>
      <c r="E191">
        <v>19.205193314188516</v>
      </c>
      <c r="F191">
        <v>-3.6051933141885169</v>
      </c>
      <c r="G191">
        <f>Table4[[#This Row],[Residuals]]^2</f>
        <v>12.997418832669583</v>
      </c>
    </row>
    <row r="192" spans="4:7" x14ac:dyDescent="0.3">
      <c r="D192">
        <v>148</v>
      </c>
      <c r="E192">
        <v>8.3730422224518968</v>
      </c>
      <c r="F192">
        <v>6.2269577775481029</v>
      </c>
      <c r="G192">
        <f>Table4[[#This Row],[Residuals]]^2</f>
        <v>38.775003163366812</v>
      </c>
    </row>
    <row r="193" spans="4:7" x14ac:dyDescent="0.3">
      <c r="D193">
        <v>149</v>
      </c>
      <c r="E193">
        <v>10.11533045826237</v>
      </c>
      <c r="F193">
        <v>7.6846695417376303</v>
      </c>
      <c r="G193">
        <f>Table4[[#This Row],[Residuals]]^2</f>
        <v>59.054145965710042</v>
      </c>
    </row>
    <row r="194" spans="4:7" x14ac:dyDescent="0.3">
      <c r="D194">
        <v>150</v>
      </c>
      <c r="E194">
        <v>16.004570924500932</v>
      </c>
      <c r="F194">
        <v>-0.60457092450093164</v>
      </c>
      <c r="G194">
        <f>Table4[[#This Row],[Residuals]]^2</f>
        <v>0.3655060027519112</v>
      </c>
    </row>
    <row r="195" spans="4:7" x14ac:dyDescent="0.3">
      <c r="D195">
        <v>151</v>
      </c>
      <c r="E195">
        <v>22.697406756009364</v>
      </c>
      <c r="F195">
        <v>-1.1974067560093644</v>
      </c>
      <c r="G195">
        <f>Table4[[#This Row],[Residuals]]^2</f>
        <v>1.4337829393368695</v>
      </c>
    </row>
    <row r="196" spans="4:7" x14ac:dyDescent="0.3">
      <c r="D196">
        <v>152</v>
      </c>
      <c r="E196">
        <v>20.320475047812845</v>
      </c>
      <c r="F196">
        <v>-0.72047504781284388</v>
      </c>
      <c r="G196">
        <f>Table4[[#This Row],[Residuals]]^2</f>
        <v>0.51908429452091964</v>
      </c>
    </row>
    <row r="197" spans="4:7" x14ac:dyDescent="0.3">
      <c r="D197">
        <v>153</v>
      </c>
      <c r="E197">
        <v>19.010056457869144</v>
      </c>
      <c r="F197">
        <v>-3.7100564578691433</v>
      </c>
      <c r="G197">
        <f>Table4[[#This Row],[Residuals]]^2</f>
        <v>13.764518920576535</v>
      </c>
    </row>
    <row r="198" spans="4:7" x14ac:dyDescent="0.3">
      <c r="D198">
        <v>154</v>
      </c>
      <c r="E198">
        <v>20.010390841781881</v>
      </c>
      <c r="F198">
        <v>-0.61039084178188219</v>
      </c>
      <c r="G198">
        <f>Table4[[#This Row],[Residuals]]^2</f>
        <v>0.37257697973119475</v>
      </c>
    </row>
    <row r="199" spans="4:7" x14ac:dyDescent="0.3">
      <c r="D199">
        <v>155</v>
      </c>
      <c r="E199">
        <v>22.066207122489622</v>
      </c>
      <c r="F199">
        <v>-5.0662071224896223</v>
      </c>
      <c r="G199">
        <f>Table4[[#This Row],[Residuals]]^2</f>
        <v>25.666454607964578</v>
      </c>
    </row>
    <row r="200" spans="4:7" x14ac:dyDescent="0.3">
      <c r="D200">
        <v>156</v>
      </c>
      <c r="E200">
        <v>21.780280367008459</v>
      </c>
      <c r="F200">
        <v>-6.180280367008459</v>
      </c>
      <c r="G200">
        <f>Table4[[#This Row],[Residuals]]^2</f>
        <v>38.195865414830209</v>
      </c>
    </row>
    <row r="201" spans="4:7" x14ac:dyDescent="0.3">
      <c r="D201">
        <v>157</v>
      </c>
      <c r="E201">
        <v>17.84754783602062</v>
      </c>
      <c r="F201">
        <v>-4.7475478360206207</v>
      </c>
      <c r="G201">
        <f>Table4[[#This Row],[Residuals]]^2</f>
        <v>22.53921045530408</v>
      </c>
    </row>
    <row r="202" spans="4:7" x14ac:dyDescent="0.3">
      <c r="D202">
        <v>158</v>
      </c>
      <c r="E202">
        <v>34.575314591298998</v>
      </c>
      <c r="F202">
        <v>6.7246854087009993</v>
      </c>
      <c r="G202">
        <f>Table4[[#This Row],[Residuals]]^2</f>
        <v>45.221393845996126</v>
      </c>
    </row>
    <row r="203" spans="4:7" x14ac:dyDescent="0.3">
      <c r="D203">
        <v>159</v>
      </c>
      <c r="E203">
        <v>29.929416132350973</v>
      </c>
      <c r="F203">
        <v>-5.6294161323509719</v>
      </c>
      <c r="G203">
        <f>Table4[[#This Row],[Residuals]]^2</f>
        <v>31.690325991173374</v>
      </c>
    </row>
    <row r="204" spans="4:7" x14ac:dyDescent="0.3">
      <c r="D204">
        <v>160</v>
      </c>
      <c r="E204">
        <v>28.447631887749107</v>
      </c>
      <c r="F204">
        <v>-5.1476318877491067</v>
      </c>
      <c r="G204">
        <f>Table4[[#This Row],[Residuals]]^2</f>
        <v>26.498114051771431</v>
      </c>
    </row>
    <row r="205" spans="4:7" x14ac:dyDescent="0.3">
      <c r="D205">
        <v>161</v>
      </c>
      <c r="E205">
        <v>31.007581845943633</v>
      </c>
      <c r="F205">
        <v>-4.0075818459436334</v>
      </c>
      <c r="G205">
        <f>Table4[[#This Row],[Residuals]]^2</f>
        <v>16.06071225193698</v>
      </c>
    </row>
    <row r="206" spans="4:7" x14ac:dyDescent="0.3">
      <c r="D206">
        <v>162</v>
      </c>
      <c r="E206">
        <v>38.341205450751566</v>
      </c>
      <c r="F206">
        <v>11.658794549248434</v>
      </c>
      <c r="G206">
        <f>Table4[[#This Row],[Residuals]]^2</f>
        <v>135.92749034158498</v>
      </c>
    </row>
    <row r="207" spans="4:7" x14ac:dyDescent="0.3">
      <c r="D207">
        <v>163</v>
      </c>
      <c r="E207">
        <v>39.761215678530228</v>
      </c>
      <c r="F207">
        <v>10.238784321469772</v>
      </c>
      <c r="G207">
        <f>Table4[[#This Row],[Residuals]]^2</f>
        <v>104.83270438157523</v>
      </c>
    </row>
    <row r="208" spans="4:7" x14ac:dyDescent="0.3">
      <c r="D208">
        <v>164</v>
      </c>
      <c r="E208">
        <v>41.136266067393102</v>
      </c>
      <c r="F208">
        <v>8.8637339326068982</v>
      </c>
      <c r="G208">
        <f>Table4[[#This Row],[Residuals]]^2</f>
        <v>78.565779228046949</v>
      </c>
    </row>
    <row r="209" spans="4:7" x14ac:dyDescent="0.3">
      <c r="D209">
        <v>165</v>
      </c>
      <c r="E209">
        <v>25.631870178105785</v>
      </c>
      <c r="F209">
        <v>-2.9318701781057861</v>
      </c>
      <c r="G209">
        <f>Table4[[#This Row],[Residuals]]^2</f>
        <v>8.5958627412660533</v>
      </c>
    </row>
    <row r="210" spans="4:7" x14ac:dyDescent="0.3">
      <c r="D210">
        <v>166</v>
      </c>
      <c r="E210">
        <v>27.79782444963886</v>
      </c>
      <c r="F210">
        <v>-2.7978244496388598</v>
      </c>
      <c r="G210">
        <f>Table4[[#This Row],[Residuals]]^2</f>
        <v>7.8278216509969889</v>
      </c>
    </row>
    <row r="211" spans="4:7" x14ac:dyDescent="0.3">
      <c r="D211">
        <v>167</v>
      </c>
      <c r="E211">
        <v>39.14209679345371</v>
      </c>
      <c r="F211">
        <v>10.85790320654629</v>
      </c>
      <c r="G211">
        <f>Table4[[#This Row],[Residuals]]^2</f>
        <v>117.89406204272819</v>
      </c>
    </row>
    <row r="212" spans="4:7" x14ac:dyDescent="0.3">
      <c r="D212">
        <v>168</v>
      </c>
      <c r="E212">
        <v>25.009195821746285</v>
      </c>
      <c r="F212">
        <v>-1.2091958217462846</v>
      </c>
      <c r="G212">
        <f>Table4[[#This Row],[Residuals]]^2</f>
        <v>1.4621545353286725</v>
      </c>
    </row>
    <row r="213" spans="4:7" x14ac:dyDescent="0.3">
      <c r="D213">
        <v>169</v>
      </c>
      <c r="E213">
        <v>28.01861958622241</v>
      </c>
      <c r="F213">
        <v>-4.2186195862224096</v>
      </c>
      <c r="G213">
        <f>Table4[[#This Row],[Residuals]]^2</f>
        <v>17.796751213259334</v>
      </c>
    </row>
    <row r="214" spans="4:7" x14ac:dyDescent="0.3">
      <c r="D214">
        <v>170</v>
      </c>
      <c r="E214">
        <v>28.198257003392886</v>
      </c>
      <c r="F214">
        <v>-5.8982570033928852</v>
      </c>
      <c r="G214">
        <f>Table4[[#This Row],[Residuals]]^2</f>
        <v>34.789435678073218</v>
      </c>
    </row>
    <row r="215" spans="4:7" x14ac:dyDescent="0.3">
      <c r="D215">
        <v>171</v>
      </c>
      <c r="E215">
        <v>24.122328518567944</v>
      </c>
      <c r="F215">
        <v>-6.7223285185679451</v>
      </c>
      <c r="G215">
        <f>Table4[[#This Row],[Residuals]]^2</f>
        <v>45.1897007115519</v>
      </c>
    </row>
    <row r="216" spans="4:7" x14ac:dyDescent="0.3">
      <c r="D216">
        <v>172</v>
      </c>
      <c r="E216">
        <v>25.684262533405636</v>
      </c>
      <c r="F216">
        <v>-6.5842625334056351</v>
      </c>
      <c r="G216">
        <f>Table4[[#This Row],[Residuals]]^2</f>
        <v>43.352513108809191</v>
      </c>
    </row>
    <row r="217" spans="4:7" x14ac:dyDescent="0.3">
      <c r="D217">
        <v>173</v>
      </c>
      <c r="E217">
        <v>20.970213551774556</v>
      </c>
      <c r="F217">
        <v>2.1297864482254454</v>
      </c>
      <c r="G217">
        <f>Table4[[#This Row],[Residuals]]^2</f>
        <v>4.5359903150447574</v>
      </c>
    </row>
    <row r="218" spans="4:7" x14ac:dyDescent="0.3">
      <c r="D218">
        <v>174</v>
      </c>
      <c r="E218">
        <v>27.726345470856138</v>
      </c>
      <c r="F218">
        <v>-4.1263454708561369</v>
      </c>
      <c r="G218">
        <f>Table4[[#This Row],[Residuals]]^2</f>
        <v>17.026726944854953</v>
      </c>
    </row>
    <row r="219" spans="4:7" x14ac:dyDescent="0.3">
      <c r="D219">
        <v>175</v>
      </c>
      <c r="E219">
        <v>24.558165300823788</v>
      </c>
      <c r="F219">
        <v>-1.9581653008237865</v>
      </c>
      <c r="G219">
        <f>Table4[[#This Row],[Residuals]]^2</f>
        <v>3.8344113453503104</v>
      </c>
    </row>
    <row r="220" spans="4:7" x14ac:dyDescent="0.3">
      <c r="D220">
        <v>176</v>
      </c>
      <c r="E220">
        <v>28.828114390028368</v>
      </c>
      <c r="F220">
        <v>0.57188560997163052</v>
      </c>
      <c r="G220">
        <f>Table4[[#This Row],[Residuals]]^2</f>
        <v>0.32705315089262388</v>
      </c>
    </row>
    <row r="221" spans="4:7" x14ac:dyDescent="0.3">
      <c r="D221">
        <v>177</v>
      </c>
      <c r="E221">
        <v>24.229839291464238</v>
      </c>
      <c r="F221">
        <v>-1.0298392914642385</v>
      </c>
      <c r="G221">
        <f>Table4[[#This Row],[Residuals]]^2</f>
        <v>1.0605689662435647</v>
      </c>
    </row>
    <row r="222" spans="4:7" x14ac:dyDescent="0.3">
      <c r="D222">
        <v>178</v>
      </c>
      <c r="E222">
        <v>28.621457054999606</v>
      </c>
      <c r="F222">
        <v>-4.0214570549996047</v>
      </c>
      <c r="G222">
        <f>Table4[[#This Row],[Residuals]]^2</f>
        <v>16.172116845206094</v>
      </c>
    </row>
    <row r="223" spans="4:7" x14ac:dyDescent="0.3">
      <c r="D223">
        <v>179</v>
      </c>
      <c r="E223">
        <v>30.521522250447106</v>
      </c>
      <c r="F223">
        <v>-0.62152225044710718</v>
      </c>
      <c r="G223">
        <f>Table4[[#This Row],[Residuals]]^2</f>
        <v>0.38628990780083661</v>
      </c>
    </row>
    <row r="224" spans="4:7" x14ac:dyDescent="0.3">
      <c r="D224">
        <v>180</v>
      </c>
      <c r="E224">
        <v>31.325024935594897</v>
      </c>
      <c r="F224">
        <v>5.8749750644051062</v>
      </c>
      <c r="G224">
        <f>Table4[[#This Row],[Residuals]]^2</f>
        <v>34.51533200738178</v>
      </c>
    </row>
    <row r="225" spans="4:7" x14ac:dyDescent="0.3">
      <c r="D225">
        <v>181</v>
      </c>
      <c r="E225">
        <v>33.858597192420085</v>
      </c>
      <c r="F225">
        <v>5.9414028075799123</v>
      </c>
      <c r="G225">
        <f>Table4[[#This Row],[Residuals]]^2</f>
        <v>35.300267321918462</v>
      </c>
    </row>
    <row r="226" spans="4:7" x14ac:dyDescent="0.3">
      <c r="D226">
        <v>182</v>
      </c>
      <c r="E226">
        <v>25.33253330165271</v>
      </c>
      <c r="F226">
        <v>10.867466698347293</v>
      </c>
      <c r="G226">
        <f>Table4[[#This Row],[Residuals]]^2</f>
        <v>118.10183243968741</v>
      </c>
    </row>
    <row r="227" spans="4:7" x14ac:dyDescent="0.3">
      <c r="D227">
        <v>183</v>
      </c>
      <c r="E227">
        <v>33.293318707970222</v>
      </c>
      <c r="F227">
        <v>4.6066812920297764</v>
      </c>
      <c r="G227">
        <f>Table4[[#This Row],[Residuals]]^2</f>
        <v>21.221512526337129</v>
      </c>
    </row>
    <row r="228" spans="4:7" x14ac:dyDescent="0.3">
      <c r="D228">
        <v>184</v>
      </c>
      <c r="E228">
        <v>30.442582967098943</v>
      </c>
      <c r="F228">
        <v>2.057417032901057</v>
      </c>
      <c r="G228">
        <f>Table4[[#This Row],[Residuals]]^2</f>
        <v>4.232964847271389</v>
      </c>
    </row>
    <row r="229" spans="4:7" x14ac:dyDescent="0.3">
      <c r="D229">
        <v>185</v>
      </c>
      <c r="E229">
        <v>21.272413423956763</v>
      </c>
      <c r="F229">
        <v>5.1275865760432353</v>
      </c>
      <c r="G229">
        <f>Table4[[#This Row],[Residuals]]^2</f>
        <v>26.292144094818788</v>
      </c>
    </row>
    <row r="230" spans="4:7" x14ac:dyDescent="0.3">
      <c r="D230">
        <v>186</v>
      </c>
      <c r="E230">
        <v>23.34794391758243</v>
      </c>
      <c r="F230">
        <v>6.252056082417571</v>
      </c>
      <c r="G230">
        <f>Table4[[#This Row],[Residuals]]^2</f>
        <v>39.088205257694547</v>
      </c>
    </row>
    <row r="231" spans="4:7" x14ac:dyDescent="0.3">
      <c r="D231">
        <v>187</v>
      </c>
      <c r="E231">
        <v>35.034755186119469</v>
      </c>
      <c r="F231">
        <v>14.965244813880531</v>
      </c>
      <c r="G231">
        <f>Table4[[#This Row],[Residuals]]^2</f>
        <v>223.95855233937814</v>
      </c>
    </row>
    <row r="232" spans="4:7" x14ac:dyDescent="0.3">
      <c r="D232">
        <v>188</v>
      </c>
      <c r="E232">
        <v>29.944658351978802</v>
      </c>
      <c r="F232">
        <v>2.0553416480211979</v>
      </c>
      <c r="G232">
        <f>Table4[[#This Row],[Residuals]]^2</f>
        <v>4.2244292900904936</v>
      </c>
    </row>
    <row r="233" spans="4:7" x14ac:dyDescent="0.3">
      <c r="D233">
        <v>189</v>
      </c>
      <c r="E233">
        <v>29.900020519997149</v>
      </c>
      <c r="F233">
        <v>-0.10002051999714823</v>
      </c>
      <c r="G233">
        <f>Table4[[#This Row],[Residuals]]^2</f>
        <v>1.0004104420499928E-2</v>
      </c>
    </row>
    <row r="234" spans="4:7" x14ac:dyDescent="0.3">
      <c r="D234">
        <v>190</v>
      </c>
      <c r="E234">
        <v>32.31542090337264</v>
      </c>
      <c r="F234">
        <v>2.5845790966273583</v>
      </c>
      <c r="G234">
        <f>Table4[[#This Row],[Residuals]]^2</f>
        <v>6.6800491067230912</v>
      </c>
    </row>
    <row r="235" spans="4:7" x14ac:dyDescent="0.3">
      <c r="D235">
        <v>191</v>
      </c>
      <c r="E235">
        <v>30.952489047278906</v>
      </c>
      <c r="F235">
        <v>6.047510952721094</v>
      </c>
      <c r="G235">
        <f>Table4[[#This Row],[Residuals]]^2</f>
        <v>36.572388723281591</v>
      </c>
    </row>
    <row r="236" spans="4:7" x14ac:dyDescent="0.3">
      <c r="D236">
        <v>192</v>
      </c>
      <c r="E236">
        <v>30.63230006557373</v>
      </c>
      <c r="F236">
        <v>-0.13230006557373031</v>
      </c>
      <c r="G236">
        <f>Table4[[#This Row],[Residuals]]^2</f>
        <v>1.7503307350813339E-2</v>
      </c>
    </row>
    <row r="237" spans="4:7" x14ac:dyDescent="0.3">
      <c r="D237">
        <v>193</v>
      </c>
      <c r="E237">
        <v>33.396563509987523</v>
      </c>
      <c r="F237">
        <v>3.0034364900124757</v>
      </c>
      <c r="G237">
        <f>Table4[[#This Row],[Residuals]]^2</f>
        <v>9.0206307495384603</v>
      </c>
    </row>
    <row r="238" spans="4:7" x14ac:dyDescent="0.3">
      <c r="D238">
        <v>194</v>
      </c>
      <c r="E238">
        <v>30.74046933152092</v>
      </c>
      <c r="F238">
        <v>0.35953066847908133</v>
      </c>
      <c r="G238">
        <f>Table4[[#This Row],[Residuals]]^2</f>
        <v>0.12926230157701507</v>
      </c>
    </row>
    <row r="239" spans="4:7" x14ac:dyDescent="0.3">
      <c r="D239">
        <v>195</v>
      </c>
      <c r="E239">
        <v>30.618352096678144</v>
      </c>
      <c r="F239">
        <v>-1.518352096678143</v>
      </c>
      <c r="G239">
        <f>Table4[[#This Row],[Residuals]]^2</f>
        <v>2.305393089486913</v>
      </c>
    </row>
    <row r="240" spans="4:7" x14ac:dyDescent="0.3">
      <c r="D240">
        <v>196</v>
      </c>
      <c r="E240">
        <v>38.82634437238967</v>
      </c>
      <c r="F240">
        <v>11.17365562761033</v>
      </c>
      <c r="G240">
        <f>Table4[[#This Row],[Residuals]]^2</f>
        <v>124.850580084428</v>
      </c>
    </row>
    <row r="241" spans="4:7" x14ac:dyDescent="0.3">
      <c r="D241">
        <v>197</v>
      </c>
      <c r="E241">
        <v>36.458044608985738</v>
      </c>
      <c r="F241">
        <v>-3.1580446089857404</v>
      </c>
      <c r="G241">
        <f>Table4[[#This Row],[Residuals]]^2</f>
        <v>9.9732457523438978</v>
      </c>
    </row>
    <row r="242" spans="4:7" x14ac:dyDescent="0.3">
      <c r="D242">
        <v>198</v>
      </c>
      <c r="E242">
        <v>33.056426049801665</v>
      </c>
      <c r="F242">
        <v>-2.7564260498016644</v>
      </c>
      <c r="G242">
        <f>Table4[[#This Row],[Residuals]]^2</f>
        <v>7.5978845680252078</v>
      </c>
    </row>
    <row r="243" spans="4:7" x14ac:dyDescent="0.3">
      <c r="D243">
        <v>199</v>
      </c>
      <c r="E243">
        <v>35.005635769947943</v>
      </c>
      <c r="F243">
        <v>-0.40563576994794204</v>
      </c>
      <c r="G243">
        <f>Table4[[#This Row],[Residuals]]^2</f>
        <v>0.16454037786125975</v>
      </c>
    </row>
    <row r="244" spans="4:7" x14ac:dyDescent="0.3">
      <c r="D244">
        <v>200</v>
      </c>
      <c r="E244">
        <v>28.75597614254632</v>
      </c>
      <c r="F244">
        <v>6.1440238574536785</v>
      </c>
      <c r="G244">
        <f>Table4[[#This Row],[Residuals]]^2</f>
        <v>37.749029160959978</v>
      </c>
    </row>
    <row r="245" spans="4:7" x14ac:dyDescent="0.3">
      <c r="D245">
        <v>201</v>
      </c>
      <c r="E245">
        <v>29.436509752423692</v>
      </c>
      <c r="F245">
        <v>3.4634902475763063</v>
      </c>
      <c r="G245">
        <f>Table4[[#This Row],[Residuals]]^2</f>
        <v>11.995764695056183</v>
      </c>
    </row>
    <row r="246" spans="4:7" x14ac:dyDescent="0.3">
      <c r="D246">
        <v>202</v>
      </c>
      <c r="E246">
        <v>27.359721364199615</v>
      </c>
      <c r="F246">
        <v>-3.2597213641996134</v>
      </c>
      <c r="G246">
        <f>Table4[[#This Row],[Residuals]]^2</f>
        <v>10.62578337221939</v>
      </c>
    </row>
    <row r="247" spans="4:7" x14ac:dyDescent="0.3">
      <c r="D247">
        <v>203</v>
      </c>
      <c r="E247">
        <v>35.200064913617368</v>
      </c>
      <c r="F247">
        <v>7.0999350863826294</v>
      </c>
      <c r="G247">
        <f>Table4[[#This Row],[Residuals]]^2</f>
        <v>50.409078230847115</v>
      </c>
    </row>
    <row r="248" spans="4:7" x14ac:dyDescent="0.3">
      <c r="D248">
        <v>204</v>
      </c>
      <c r="E248">
        <v>38.744069340032354</v>
      </c>
      <c r="F248">
        <v>9.7559306599676461</v>
      </c>
      <c r="G248">
        <f>Table4[[#This Row],[Residuals]]^2</f>
        <v>95.178183042096748</v>
      </c>
    </row>
    <row r="249" spans="4:7" x14ac:dyDescent="0.3">
      <c r="D249">
        <v>205</v>
      </c>
      <c r="E249">
        <v>40.010761905362408</v>
      </c>
      <c r="F249">
        <v>9.9892380946375923</v>
      </c>
      <c r="G249">
        <f>Table4[[#This Row],[Residuals]]^2</f>
        <v>99.784877711358874</v>
      </c>
    </row>
    <row r="250" spans="4:7" x14ac:dyDescent="0.3">
      <c r="D250">
        <v>206</v>
      </c>
      <c r="E250">
        <v>21.357905664438018</v>
      </c>
      <c r="F250">
        <v>1.2420943355619833</v>
      </c>
      <c r="G250">
        <f>Table4[[#This Row],[Residuals]]^2</f>
        <v>1.5427983384351649</v>
      </c>
    </row>
    <row r="251" spans="4:7" x14ac:dyDescent="0.3">
      <c r="D251">
        <v>207</v>
      </c>
      <c r="E251">
        <v>24.086604538380975</v>
      </c>
      <c r="F251">
        <v>0.31339546161902376</v>
      </c>
      <c r="G251">
        <f>Table4[[#This Row],[Residuals]]^2</f>
        <v>9.8216715363401E-2</v>
      </c>
    </row>
    <row r="252" spans="4:7" x14ac:dyDescent="0.3">
      <c r="D252">
        <v>208</v>
      </c>
      <c r="E252">
        <v>18.221181784625273</v>
      </c>
      <c r="F252">
        <v>4.2788182153747272</v>
      </c>
      <c r="G252">
        <f>Table4[[#This Row],[Residuals]]^2</f>
        <v>18.308285320222566</v>
      </c>
    </row>
    <row r="253" spans="4:7" x14ac:dyDescent="0.3">
      <c r="D253">
        <v>209</v>
      </c>
      <c r="E253">
        <v>20.990064659219087</v>
      </c>
      <c r="F253">
        <v>3.4099353407809119</v>
      </c>
      <c r="G253">
        <f>Table4[[#This Row],[Residuals]]^2</f>
        <v>11.627659028306633</v>
      </c>
    </row>
    <row r="254" spans="4:7" x14ac:dyDescent="0.3">
      <c r="D254">
        <v>210</v>
      </c>
      <c r="E254">
        <v>14.265274142650583</v>
      </c>
      <c r="F254">
        <v>5.7347258573494173</v>
      </c>
      <c r="G254">
        <f>Table4[[#This Row],[Residuals]]^2</f>
        <v>32.887080658952009</v>
      </c>
    </row>
    <row r="255" spans="4:7" x14ac:dyDescent="0.3">
      <c r="D255">
        <v>211</v>
      </c>
      <c r="E255">
        <v>20.068403855506666</v>
      </c>
      <c r="F255">
        <v>1.6315961444933329</v>
      </c>
      <c r="G255">
        <f>Table4[[#This Row],[Residuals]]^2</f>
        <v>2.662105978725509</v>
      </c>
    </row>
    <row r="256" spans="4:7" x14ac:dyDescent="0.3">
      <c r="D256">
        <v>212</v>
      </c>
      <c r="E256">
        <v>13.598751970297767</v>
      </c>
      <c r="F256">
        <v>5.7012480297022332</v>
      </c>
      <c r="G256">
        <f>Table4[[#This Row],[Residuals]]^2</f>
        <v>32.504229096183593</v>
      </c>
    </row>
    <row r="257" spans="4:7" x14ac:dyDescent="0.3">
      <c r="D257">
        <v>213</v>
      </c>
      <c r="E257">
        <v>18.926195630074062</v>
      </c>
      <c r="F257">
        <v>3.4738043699259364</v>
      </c>
      <c r="G257">
        <f>Table4[[#This Row],[Residuals]]^2</f>
        <v>12.067316800516533</v>
      </c>
    </row>
    <row r="258" spans="4:7" x14ac:dyDescent="0.3">
      <c r="D258">
        <v>214</v>
      </c>
      <c r="E258">
        <v>24.585669575154093</v>
      </c>
      <c r="F258">
        <v>3.5143304248459089</v>
      </c>
      <c r="G258">
        <f>Table4[[#This Row],[Residuals]]^2</f>
        <v>12.350518334997627</v>
      </c>
    </row>
    <row r="259" spans="4:7" x14ac:dyDescent="0.3">
      <c r="D259">
        <v>215</v>
      </c>
      <c r="E259">
        <v>7.6657436392571761</v>
      </c>
      <c r="F259">
        <v>16.034256360742823</v>
      </c>
      <c r="G259">
        <f>Table4[[#This Row],[Residuals]]^2</f>
        <v>257.09737704202166</v>
      </c>
    </row>
    <row r="260" spans="4:7" x14ac:dyDescent="0.3">
      <c r="D260">
        <v>216</v>
      </c>
      <c r="E260">
        <v>24.067632830996718</v>
      </c>
      <c r="F260">
        <v>0.93236716900328176</v>
      </c>
      <c r="G260">
        <f>Table4[[#This Row],[Residuals]]^2</f>
        <v>0.86930853783519413</v>
      </c>
    </row>
    <row r="261" spans="4:7" x14ac:dyDescent="0.3">
      <c r="D261">
        <v>217</v>
      </c>
      <c r="E261">
        <v>23.296229139477447</v>
      </c>
      <c r="F261">
        <v>3.7708605225539316E-3</v>
      </c>
      <c r="G261">
        <f>Table4[[#This Row],[Residuals]]^2</f>
        <v>1.4219389080555709E-5</v>
      </c>
    </row>
    <row r="262" spans="4:7" x14ac:dyDescent="0.3">
      <c r="D262">
        <v>218</v>
      </c>
      <c r="E262">
        <v>29.676948540475728</v>
      </c>
      <c r="F262">
        <v>-0.97694854047572832</v>
      </c>
      <c r="G262">
        <f>Table4[[#This Row],[Residuals]]^2</f>
        <v>0.95442845073765581</v>
      </c>
    </row>
    <row r="263" spans="4:7" x14ac:dyDescent="0.3">
      <c r="D263">
        <v>219</v>
      </c>
      <c r="E263">
        <v>22.13232275432587</v>
      </c>
      <c r="F263">
        <v>-0.6323227543258696</v>
      </c>
      <c r="G263">
        <f>Table4[[#This Row],[Residuals]]^2</f>
        <v>0.39983206563825402</v>
      </c>
    </row>
    <row r="264" spans="4:7" x14ac:dyDescent="0.3">
      <c r="D264">
        <v>220</v>
      </c>
      <c r="E264">
        <v>28.317443583162259</v>
      </c>
      <c r="F264">
        <v>-5.3174435831622588</v>
      </c>
      <c r="G264">
        <f>Table4[[#This Row],[Residuals]]^2</f>
        <v>28.275206260113482</v>
      </c>
    </row>
    <row r="265" spans="4:7" x14ac:dyDescent="0.3">
      <c r="D265">
        <v>221</v>
      </c>
      <c r="E265">
        <v>29.752954595948513</v>
      </c>
      <c r="F265">
        <v>-3.0529545959485134</v>
      </c>
      <c r="G265">
        <f>Table4[[#This Row],[Residuals]]^2</f>
        <v>9.3205317649231514</v>
      </c>
    </row>
    <row r="266" spans="4:7" x14ac:dyDescent="0.3">
      <c r="D266">
        <v>222</v>
      </c>
      <c r="E266">
        <v>19.487806850432968</v>
      </c>
      <c r="F266">
        <v>2.2121931495670317</v>
      </c>
      <c r="G266">
        <f>Table4[[#This Row],[Residuals]]^2</f>
        <v>4.8937985309913037</v>
      </c>
    </row>
    <row r="267" spans="4:7" x14ac:dyDescent="0.3">
      <c r="D267">
        <v>223</v>
      </c>
      <c r="E267">
        <v>28.967088216217412</v>
      </c>
      <c r="F267">
        <v>-1.4670882162174124</v>
      </c>
      <c r="G267">
        <f>Table4[[#This Row],[Residuals]]^2</f>
        <v>2.1523478341639888</v>
      </c>
    </row>
    <row r="268" spans="4:7" x14ac:dyDescent="0.3">
      <c r="D268">
        <v>224</v>
      </c>
      <c r="E268">
        <v>29.402460322367546</v>
      </c>
      <c r="F268">
        <v>0.69753967763245583</v>
      </c>
      <c r="G268">
        <f>Table4[[#This Row],[Residuals]]^2</f>
        <v>0.48656160187159042</v>
      </c>
    </row>
    <row r="269" spans="4:7" x14ac:dyDescent="0.3">
      <c r="D269">
        <v>225</v>
      </c>
      <c r="E269">
        <v>38.243564996954653</v>
      </c>
      <c r="F269">
        <v>6.556435003045344</v>
      </c>
      <c r="G269">
        <f>Table4[[#This Row],[Residuals]]^2</f>
        <v>42.986839949158203</v>
      </c>
    </row>
    <row r="270" spans="4:7" x14ac:dyDescent="0.3">
      <c r="D270">
        <v>226</v>
      </c>
      <c r="E270">
        <v>39.995421514991762</v>
      </c>
      <c r="F270">
        <v>10.004578485008238</v>
      </c>
      <c r="G270">
        <f>Table4[[#This Row],[Residuals]]^2</f>
        <v>100.09159066268974</v>
      </c>
    </row>
    <row r="271" spans="4:7" x14ac:dyDescent="0.3">
      <c r="D271">
        <v>227</v>
      </c>
      <c r="E271">
        <v>38.192486562572029</v>
      </c>
      <c r="F271">
        <v>-0.59248656257202725</v>
      </c>
      <c r="G271">
        <f>Table4[[#This Row],[Residuals]]^2</f>
        <v>0.35104032682841679</v>
      </c>
    </row>
    <row r="272" spans="4:7" x14ac:dyDescent="0.3">
      <c r="D272">
        <v>228</v>
      </c>
      <c r="E272">
        <v>32.402415065651397</v>
      </c>
      <c r="F272">
        <v>-0.80241506565139531</v>
      </c>
      <c r="G272">
        <f>Table4[[#This Row],[Residuals]]^2</f>
        <v>0.64386993758433309</v>
      </c>
    </row>
    <row r="273" spans="4:7" x14ac:dyDescent="0.3">
      <c r="D273">
        <v>229</v>
      </c>
      <c r="E273">
        <v>33.965014968458263</v>
      </c>
      <c r="F273">
        <v>12.73498503154174</v>
      </c>
      <c r="G273">
        <f>Table4[[#This Row],[Residuals]]^2</f>
        <v>162.17984375359217</v>
      </c>
    </row>
    <row r="274" spans="4:7" x14ac:dyDescent="0.3">
      <c r="D274">
        <v>230</v>
      </c>
      <c r="E274">
        <v>29.528472479867798</v>
      </c>
      <c r="F274">
        <v>1.9715275201322022</v>
      </c>
      <c r="G274">
        <f>Table4[[#This Row],[Residuals]]^2</f>
        <v>3.8869207626386308</v>
      </c>
    </row>
    <row r="275" spans="4:7" x14ac:dyDescent="0.3">
      <c r="D275">
        <v>231</v>
      </c>
      <c r="E275">
        <v>23.936185620988098</v>
      </c>
      <c r="F275">
        <v>0.36381437901190239</v>
      </c>
      <c r="G275">
        <f>Table4[[#This Row],[Residuals]]^2</f>
        <v>0.13236090237581616</v>
      </c>
    </row>
    <row r="276" spans="4:7" x14ac:dyDescent="0.3">
      <c r="D276">
        <v>232</v>
      </c>
      <c r="E276">
        <v>34.002578758236901</v>
      </c>
      <c r="F276">
        <v>-2.3025787582369013</v>
      </c>
      <c r="G276">
        <f>Table4[[#This Row],[Residuals]]^2</f>
        <v>5.30186893788379</v>
      </c>
    </row>
    <row r="277" spans="4:7" x14ac:dyDescent="0.3">
      <c r="D277">
        <v>233</v>
      </c>
      <c r="E277">
        <v>39.351596376661114</v>
      </c>
      <c r="F277">
        <v>2.3484036233388892</v>
      </c>
      <c r="G277">
        <f>Table4[[#This Row],[Residuals]]^2</f>
        <v>5.5149995781112233</v>
      </c>
    </row>
    <row r="278" spans="4:7" x14ac:dyDescent="0.3">
      <c r="D278">
        <v>234</v>
      </c>
      <c r="E278">
        <v>37.98915704768806</v>
      </c>
      <c r="F278">
        <v>10.310842952311937</v>
      </c>
      <c r="G278">
        <f>Table4[[#This Row],[Residuals]]^2</f>
        <v>106.31348238724074</v>
      </c>
    </row>
    <row r="279" spans="4:7" x14ac:dyDescent="0.3">
      <c r="D279">
        <v>235</v>
      </c>
      <c r="E279">
        <v>29.10471935890336</v>
      </c>
      <c r="F279">
        <v>-0.1047193589033597</v>
      </c>
      <c r="G279">
        <f>Table4[[#This Row],[Residuals]]^2</f>
        <v>1.0966144129130662E-2</v>
      </c>
    </row>
    <row r="280" spans="4:7" x14ac:dyDescent="0.3">
      <c r="D280">
        <v>236</v>
      </c>
      <c r="E280">
        <v>24.58714365478577</v>
      </c>
      <c r="F280">
        <v>-0.5871436547857698</v>
      </c>
      <c r="G280">
        <f>Table4[[#This Row],[Residuals]]^2</f>
        <v>0.34473767135519123</v>
      </c>
    </row>
    <row r="281" spans="4:7" x14ac:dyDescent="0.3">
      <c r="D281">
        <v>237</v>
      </c>
      <c r="E281">
        <v>28.14046208184385</v>
      </c>
      <c r="F281">
        <v>-3.0404620818438488</v>
      </c>
      <c r="G281">
        <f>Table4[[#This Row],[Residuals]]^2</f>
        <v>9.2444096711302315</v>
      </c>
    </row>
    <row r="282" spans="4:7" x14ac:dyDescent="0.3">
      <c r="D282">
        <v>238</v>
      </c>
      <c r="E282">
        <v>33.889112855588472</v>
      </c>
      <c r="F282">
        <v>-2.389112855588472</v>
      </c>
      <c r="G282">
        <f>Table4[[#This Row],[Residuals]]^2</f>
        <v>5.7078602367381031</v>
      </c>
    </row>
    <row r="283" spans="4:7" x14ac:dyDescent="0.3">
      <c r="D283">
        <v>239</v>
      </c>
      <c r="E283">
        <v>28.616878090353374</v>
      </c>
      <c r="F283">
        <v>-4.9168780903533751</v>
      </c>
      <c r="G283">
        <f>Table4[[#This Row],[Residuals]]^2</f>
        <v>24.175690155397053</v>
      </c>
    </row>
    <row r="284" spans="4:7" x14ac:dyDescent="0.3">
      <c r="D284">
        <v>240</v>
      </c>
      <c r="E284">
        <v>29.301909397541742</v>
      </c>
      <c r="F284">
        <v>-6.0019093975417412</v>
      </c>
      <c r="G284">
        <f>Table4[[#This Row],[Residuals]]^2</f>
        <v>36.022916416299864</v>
      </c>
    </row>
    <row r="285" spans="4:7" x14ac:dyDescent="0.3">
      <c r="D285">
        <v>241</v>
      </c>
      <c r="E285">
        <v>28.474245164859852</v>
      </c>
      <c r="F285">
        <v>-6.4742451648598518</v>
      </c>
      <c r="G285">
        <f>Table4[[#This Row],[Residuals]]^2</f>
        <v>41.915850454711169</v>
      </c>
    </row>
    <row r="286" spans="4:7" x14ac:dyDescent="0.3">
      <c r="D286">
        <v>242</v>
      </c>
      <c r="E286">
        <v>24.904054164626984</v>
      </c>
      <c r="F286">
        <v>-4.804054164626983</v>
      </c>
      <c r="G286">
        <f>Table4[[#This Row],[Residuals]]^2</f>
        <v>23.078936416669858</v>
      </c>
    </row>
    <row r="287" spans="4:7" x14ac:dyDescent="0.3">
      <c r="D287">
        <v>243</v>
      </c>
      <c r="E287">
        <v>26.301333936438759</v>
      </c>
      <c r="F287">
        <v>-4.1013339364387598</v>
      </c>
      <c r="G287">
        <f>Table4[[#This Row],[Residuals]]^2</f>
        <v>16.820940058184252</v>
      </c>
    </row>
    <row r="288" spans="4:7" x14ac:dyDescent="0.3">
      <c r="D288">
        <v>244</v>
      </c>
      <c r="E288">
        <v>28.609469105348992</v>
      </c>
      <c r="F288">
        <v>-4.9094691053489932</v>
      </c>
      <c r="G288">
        <f>Table4[[#This Row],[Residuals]]^2</f>
        <v>24.102886896376244</v>
      </c>
    </row>
    <row r="289" spans="4:7" x14ac:dyDescent="0.3">
      <c r="D289">
        <v>245</v>
      </c>
      <c r="E289">
        <v>20.387433448990315</v>
      </c>
      <c r="F289">
        <v>-2.7874334489903134</v>
      </c>
      <c r="G289">
        <f>Table4[[#This Row],[Residuals]]^2</f>
        <v>7.7697852325500341</v>
      </c>
    </row>
    <row r="290" spans="4:7" x14ac:dyDescent="0.3">
      <c r="D290">
        <v>246</v>
      </c>
      <c r="E290">
        <v>16.622699504867946</v>
      </c>
      <c r="F290">
        <v>1.8773004951320544</v>
      </c>
      <c r="G290">
        <f>Table4[[#This Row],[Residuals]]^2</f>
        <v>3.5242571490230565</v>
      </c>
    </row>
    <row r="291" spans="4:7" x14ac:dyDescent="0.3">
      <c r="D291">
        <v>247</v>
      </c>
      <c r="E291">
        <v>23.163187611086194</v>
      </c>
      <c r="F291">
        <v>1.1368123889138069</v>
      </c>
      <c r="G291">
        <f>Table4[[#This Row],[Residuals]]^2</f>
        <v>1.2923424075879164</v>
      </c>
    </row>
    <row r="292" spans="4:7" x14ac:dyDescent="0.3">
      <c r="D292">
        <v>248</v>
      </c>
      <c r="E292">
        <v>24.509904006031462</v>
      </c>
      <c r="F292">
        <v>-4.0099040060314621</v>
      </c>
      <c r="G292">
        <f>Table4[[#This Row],[Residuals]]^2</f>
        <v>16.079330137587167</v>
      </c>
    </row>
    <row r="293" spans="4:7" x14ac:dyDescent="0.3">
      <c r="D293">
        <v>249</v>
      </c>
      <c r="E293">
        <v>24.753784119342534</v>
      </c>
      <c r="F293">
        <v>-0.25378411934253364</v>
      </c>
      <c r="G293">
        <f>Table4[[#This Row],[Residuals]]^2</f>
        <v>6.4406379230465355E-2</v>
      </c>
    </row>
    <row r="294" spans="4:7" x14ac:dyDescent="0.3">
      <c r="D294">
        <v>250</v>
      </c>
      <c r="E294">
        <v>26.680069497961771</v>
      </c>
      <c r="F294">
        <v>-0.48006949796177167</v>
      </c>
      <c r="G294">
        <f>Table4[[#This Row],[Residuals]]^2</f>
        <v>0.2304667228732675</v>
      </c>
    </row>
    <row r="295" spans="4:7" x14ac:dyDescent="0.3">
      <c r="D295">
        <v>251</v>
      </c>
      <c r="E295">
        <v>25.978283972627725</v>
      </c>
      <c r="F295">
        <v>-1.5782839726277267</v>
      </c>
      <c r="G295">
        <f>Table4[[#This Row],[Residuals]]^2</f>
        <v>2.4909802982535587</v>
      </c>
    </row>
    <row r="296" spans="4:7" x14ac:dyDescent="0.3">
      <c r="D296">
        <v>252</v>
      </c>
      <c r="E296">
        <v>27.039020597376972</v>
      </c>
      <c r="F296">
        <v>-2.239020597376971</v>
      </c>
      <c r="G296">
        <f>Table4[[#This Row],[Residuals]]^2</f>
        <v>5.0132132354783279</v>
      </c>
    </row>
    <row r="297" spans="4:7" x14ac:dyDescent="0.3">
      <c r="D297">
        <v>253</v>
      </c>
      <c r="E297">
        <v>29.147285127163958</v>
      </c>
      <c r="F297">
        <v>0.45271487283604372</v>
      </c>
      <c r="G297">
        <f>Table4[[#This Row],[Residuals]]^2</f>
        <v>0.20495075608695523</v>
      </c>
    </row>
    <row r="298" spans="4:7" x14ac:dyDescent="0.3">
      <c r="D298">
        <v>254</v>
      </c>
      <c r="E298">
        <v>34.565290055757742</v>
      </c>
      <c r="F298">
        <v>8.2347099442422547</v>
      </c>
      <c r="G298">
        <f>Table4[[#This Row],[Residuals]]^2</f>
        <v>67.810447865802274</v>
      </c>
    </row>
    <row r="299" spans="4:7" x14ac:dyDescent="0.3">
      <c r="D299">
        <v>255</v>
      </c>
      <c r="E299">
        <v>26.286841363470728</v>
      </c>
      <c r="F299">
        <v>-4.3868413634707295</v>
      </c>
      <c r="G299">
        <f>Table4[[#This Row],[Residuals]]^2</f>
        <v>19.24437714825773</v>
      </c>
    </row>
    <row r="300" spans="4:7" x14ac:dyDescent="0.3">
      <c r="D300">
        <v>256</v>
      </c>
      <c r="E300">
        <v>23.283044699578852</v>
      </c>
      <c r="F300">
        <v>-2.3830446995788535</v>
      </c>
      <c r="G300">
        <f>Table4[[#This Row],[Residuals]]^2</f>
        <v>5.6789020401908683</v>
      </c>
    </row>
    <row r="301" spans="4:7" x14ac:dyDescent="0.3">
      <c r="D301">
        <v>257</v>
      </c>
      <c r="E301">
        <v>36.084843881697402</v>
      </c>
      <c r="F301">
        <v>7.9151561183025976</v>
      </c>
      <c r="G301">
        <f>Table4[[#This Row],[Residuals]]^2</f>
        <v>62.649696377103041</v>
      </c>
    </row>
    <row r="302" spans="4:7" x14ac:dyDescent="0.3">
      <c r="D302">
        <v>258</v>
      </c>
      <c r="E302">
        <v>42.532647270187219</v>
      </c>
      <c r="F302">
        <v>7.4673527298127809</v>
      </c>
      <c r="G302">
        <f>Table4[[#This Row],[Residuals]]^2</f>
        <v>55.761356791442388</v>
      </c>
    </row>
    <row r="303" spans="4:7" x14ac:dyDescent="0.3">
      <c r="D303">
        <v>259</v>
      </c>
      <c r="E303">
        <v>35.69230202586256</v>
      </c>
      <c r="F303">
        <v>0.30769797413744016</v>
      </c>
      <c r="G303">
        <f>Table4[[#This Row],[Residuals]]^2</f>
        <v>9.4678043288284788E-2</v>
      </c>
    </row>
    <row r="304" spans="4:7" x14ac:dyDescent="0.3">
      <c r="D304">
        <v>260</v>
      </c>
      <c r="E304">
        <v>34.205288527963461</v>
      </c>
      <c r="F304">
        <v>-4.1052885279634594</v>
      </c>
      <c r="G304">
        <f>Table4[[#This Row],[Residuals]]^2</f>
        <v>16.853393897828386</v>
      </c>
    </row>
    <row r="305" spans="4:7" x14ac:dyDescent="0.3">
      <c r="D305">
        <v>261</v>
      </c>
      <c r="E305">
        <v>33.467288073716745</v>
      </c>
      <c r="F305">
        <v>0.33271192628325252</v>
      </c>
      <c r="G305">
        <f>Table4[[#This Row],[Residuals]]^2</f>
        <v>0.11069722589111246</v>
      </c>
    </row>
    <row r="306" spans="4:7" x14ac:dyDescent="0.3">
      <c r="D306">
        <v>262</v>
      </c>
      <c r="E306">
        <v>36.435388560146691</v>
      </c>
      <c r="F306">
        <v>6.6646114398533101</v>
      </c>
      <c r="G306">
        <f>Table4[[#This Row],[Residuals]]^2</f>
        <v>44.417045644223613</v>
      </c>
    </row>
    <row r="307" spans="4:7" x14ac:dyDescent="0.3">
      <c r="D307">
        <v>263</v>
      </c>
      <c r="E307">
        <v>40.943678753871012</v>
      </c>
      <c r="F307">
        <v>7.8563212461289851</v>
      </c>
      <c r="G307">
        <f>Table4[[#This Row],[Residuals]]^2</f>
        <v>61.721783522377692</v>
      </c>
    </row>
    <row r="308" spans="4:7" x14ac:dyDescent="0.3">
      <c r="D308">
        <v>264</v>
      </c>
      <c r="E308">
        <v>33.392555813908089</v>
      </c>
      <c r="F308">
        <v>-2.3925558139080891</v>
      </c>
      <c r="G308">
        <f>Table4[[#This Row],[Residuals]]^2</f>
        <v>5.7243233226653985</v>
      </c>
    </row>
    <row r="309" spans="4:7" x14ac:dyDescent="0.3">
      <c r="D309">
        <v>265</v>
      </c>
      <c r="E309">
        <v>34.704114423027335</v>
      </c>
      <c r="F309">
        <v>1.7958855769726654</v>
      </c>
      <c r="G309">
        <f>Table4[[#This Row],[Residuals]]^2</f>
        <v>3.2252050055784434</v>
      </c>
    </row>
    <row r="310" spans="4:7" x14ac:dyDescent="0.3">
      <c r="D310">
        <v>266</v>
      </c>
      <c r="E310">
        <v>25.542941343246092</v>
      </c>
      <c r="F310">
        <v>-2.7429413432460912</v>
      </c>
      <c r="G310">
        <f>Table4[[#This Row],[Residuals]]^2</f>
        <v>7.5237272124886712</v>
      </c>
    </row>
    <row r="311" spans="4:7" x14ac:dyDescent="0.3">
      <c r="D311">
        <v>267</v>
      </c>
      <c r="E311">
        <v>29.632964063065785</v>
      </c>
      <c r="F311">
        <v>1.0670359369342144</v>
      </c>
      <c r="G311">
        <f>Table4[[#This Row],[Residuals]]^2</f>
        <v>1.1385656907090766</v>
      </c>
    </row>
    <row r="312" spans="4:7" x14ac:dyDescent="0.3">
      <c r="D312">
        <v>268</v>
      </c>
      <c r="E312">
        <v>39.533840922856513</v>
      </c>
      <c r="F312">
        <v>10.466159077143487</v>
      </c>
      <c r="G312">
        <f>Table4[[#This Row],[Residuals]]^2</f>
        <v>109.54048582807302</v>
      </c>
    </row>
    <row r="313" spans="4:7" x14ac:dyDescent="0.3">
      <c r="D313">
        <v>269</v>
      </c>
      <c r="E313">
        <v>38.237896390632699</v>
      </c>
      <c r="F313">
        <v>5.2621036093673013</v>
      </c>
      <c r="G313">
        <f>Table4[[#This Row],[Residuals]]^2</f>
        <v>27.689734395716378</v>
      </c>
    </row>
    <row r="314" spans="4:7" x14ac:dyDescent="0.3">
      <c r="D314">
        <v>270</v>
      </c>
      <c r="E314">
        <v>21.387512420744972</v>
      </c>
      <c r="F314">
        <v>-0.68751242074497299</v>
      </c>
      <c r="G314">
        <f>Table4[[#This Row],[Residuals]]^2</f>
        <v>0.47267332867861278</v>
      </c>
    </row>
    <row r="315" spans="4:7" x14ac:dyDescent="0.3">
      <c r="D315">
        <v>271</v>
      </c>
      <c r="E315">
        <v>20.877897708371137</v>
      </c>
      <c r="F315">
        <v>0.22210229162886463</v>
      </c>
      <c r="G315">
        <f>Table4[[#This Row],[Residuals]]^2</f>
        <v>4.9329427946793236E-2</v>
      </c>
    </row>
    <row r="316" spans="4:7" x14ac:dyDescent="0.3">
      <c r="D316">
        <v>272</v>
      </c>
      <c r="E316">
        <v>25.491426807447965</v>
      </c>
      <c r="F316">
        <v>-0.29142680744796579</v>
      </c>
      <c r="G316">
        <f>Table4[[#This Row],[Residuals]]^2</f>
        <v>8.4929584099313726E-2</v>
      </c>
    </row>
    <row r="317" spans="4:7" x14ac:dyDescent="0.3">
      <c r="D317">
        <v>273</v>
      </c>
      <c r="E317">
        <v>27.427377297908777</v>
      </c>
      <c r="F317">
        <v>-3.0273772979087781</v>
      </c>
      <c r="G317">
        <f>Table4[[#This Row],[Residuals]]^2</f>
        <v>9.1650133038934545</v>
      </c>
    </row>
    <row r="318" spans="4:7" x14ac:dyDescent="0.3">
      <c r="D318">
        <v>274</v>
      </c>
      <c r="E318">
        <v>32.652724955116646</v>
      </c>
      <c r="F318">
        <v>2.5472750448833565</v>
      </c>
      <c r="G318">
        <f>Table4[[#This Row],[Residuals]]^2</f>
        <v>6.4886101542855057</v>
      </c>
    </row>
    <row r="319" spans="4:7" x14ac:dyDescent="0.3">
      <c r="D319">
        <v>275</v>
      </c>
      <c r="E319">
        <v>31.014859156673303</v>
      </c>
      <c r="F319">
        <v>1.3851408433266954</v>
      </c>
      <c r="G319">
        <f>Table4[[#This Row],[Residuals]]^2</f>
        <v>1.918615155851789</v>
      </c>
    </row>
    <row r="320" spans="4:7" x14ac:dyDescent="0.3">
      <c r="D320">
        <v>276</v>
      </c>
      <c r="E320">
        <v>32.069797890108347</v>
      </c>
      <c r="F320">
        <v>-6.979789010834736E-2</v>
      </c>
      <c r="G320">
        <f>Table4[[#This Row],[Residuals]]^2</f>
        <v>4.871745463576934E-3</v>
      </c>
    </row>
    <row r="321" spans="4:7" x14ac:dyDescent="0.3">
      <c r="D321">
        <v>277</v>
      </c>
      <c r="E321">
        <v>32.119974329019158</v>
      </c>
      <c r="F321">
        <v>1.0800256709808451</v>
      </c>
      <c r="G321">
        <f>Table4[[#This Row],[Residuals]]^2</f>
        <v>1.1664554499776247</v>
      </c>
    </row>
    <row r="322" spans="4:7" x14ac:dyDescent="0.3">
      <c r="D322">
        <v>278</v>
      </c>
      <c r="E322">
        <v>30.73958540793701</v>
      </c>
      <c r="F322">
        <v>2.3604145920629911</v>
      </c>
      <c r="G322">
        <f>Table4[[#This Row],[Residuals]]^2</f>
        <v>5.571557046423897</v>
      </c>
    </row>
    <row r="323" spans="4:7" x14ac:dyDescent="0.3">
      <c r="D323">
        <v>279</v>
      </c>
      <c r="E323">
        <v>27.634998783373423</v>
      </c>
      <c r="F323">
        <v>1.4650012166265789</v>
      </c>
      <c r="G323">
        <f>Table4[[#This Row],[Residuals]]^2</f>
        <v>2.1462285647173562</v>
      </c>
    </row>
    <row r="324" spans="4:7" x14ac:dyDescent="0.3">
      <c r="D324">
        <v>280</v>
      </c>
      <c r="E324">
        <v>33.759593236793442</v>
      </c>
      <c r="F324">
        <v>1.340406763206559</v>
      </c>
      <c r="G324">
        <f>Table4[[#This Row],[Residuals]]^2</f>
        <v>1.7966902908498845</v>
      </c>
    </row>
    <row r="325" spans="4:7" x14ac:dyDescent="0.3">
      <c r="D325">
        <v>281</v>
      </c>
      <c r="E325">
        <v>39.6414887868142</v>
      </c>
      <c r="F325">
        <v>5.7585112131857983</v>
      </c>
      <c r="G325">
        <f>Table4[[#This Row],[Residuals]]^2</f>
        <v>33.160451392386577</v>
      </c>
    </row>
    <row r="326" spans="4:7" x14ac:dyDescent="0.3">
      <c r="D326">
        <v>282</v>
      </c>
      <c r="E326">
        <v>34.725182609883014</v>
      </c>
      <c r="F326">
        <v>0.67481739011698494</v>
      </c>
      <c r="G326">
        <f>Table4[[#This Row],[Residuals]]^2</f>
        <v>0.45537851000429902</v>
      </c>
    </row>
    <row r="327" spans="4:7" x14ac:dyDescent="0.3">
      <c r="D327">
        <v>283</v>
      </c>
      <c r="E327">
        <v>38.885963766157204</v>
      </c>
      <c r="F327">
        <v>7.1140362338427963</v>
      </c>
      <c r="G327">
        <f>Table4[[#This Row],[Residuals]]^2</f>
        <v>50.609511536428194</v>
      </c>
    </row>
    <row r="328" spans="4:7" x14ac:dyDescent="0.3">
      <c r="D328">
        <v>284</v>
      </c>
      <c r="E328">
        <v>39.882640591705808</v>
      </c>
      <c r="F328">
        <v>10.117359408294192</v>
      </c>
      <c r="G328">
        <f>Table4[[#This Row],[Residuals]]^2</f>
        <v>102.360961396599</v>
      </c>
    </row>
    <row r="329" spans="4:7" x14ac:dyDescent="0.3">
      <c r="D329">
        <v>285</v>
      </c>
      <c r="E329">
        <v>30.62901123149706</v>
      </c>
      <c r="F329">
        <v>1.5709887685029429</v>
      </c>
      <c r="G329">
        <f>Table4[[#This Row],[Residuals]]^2</f>
        <v>2.4680057107623932</v>
      </c>
    </row>
    <row r="330" spans="4:7" x14ac:dyDescent="0.3">
      <c r="D330">
        <v>286</v>
      </c>
      <c r="E330">
        <v>27.947059351600792</v>
      </c>
      <c r="F330">
        <v>-5.9470593516007924</v>
      </c>
      <c r="G330">
        <f>Table4[[#This Row],[Residuals]]^2</f>
        <v>35.367514931462438</v>
      </c>
    </row>
    <row r="331" spans="4:7" x14ac:dyDescent="0.3">
      <c r="D331">
        <v>287</v>
      </c>
      <c r="E331">
        <v>21.891451267377214</v>
      </c>
      <c r="F331">
        <v>-1.7914512673772123</v>
      </c>
      <c r="G331">
        <f>Table4[[#This Row],[Residuals]]^2</f>
        <v>3.2092976433874201</v>
      </c>
    </row>
    <row r="332" spans="4:7" x14ac:dyDescent="0.3">
      <c r="D332">
        <v>288</v>
      </c>
      <c r="E332">
        <v>27.832709321717314</v>
      </c>
      <c r="F332">
        <v>-4.6327093217173143</v>
      </c>
      <c r="G332">
        <f>Table4[[#This Row],[Residuals]]^2</f>
        <v>21.461995659526497</v>
      </c>
    </row>
    <row r="333" spans="4:7" x14ac:dyDescent="0.3">
      <c r="D333">
        <v>289</v>
      </c>
      <c r="E333">
        <v>28.462605695773419</v>
      </c>
      <c r="F333">
        <v>-6.1626056957734185</v>
      </c>
      <c r="G333">
        <f>Table4[[#This Row],[Residuals]]^2</f>
        <v>37.977708961578983</v>
      </c>
    </row>
    <row r="334" spans="4:7" x14ac:dyDescent="0.3">
      <c r="D334">
        <v>290</v>
      </c>
      <c r="E334">
        <v>27.590495105127076</v>
      </c>
      <c r="F334">
        <v>-2.790495105127075</v>
      </c>
      <c r="G334">
        <f>Table4[[#This Row],[Residuals]]^2</f>
        <v>7.786862931738165</v>
      </c>
    </row>
    <row r="335" spans="4:7" x14ac:dyDescent="0.3">
      <c r="D335">
        <v>291</v>
      </c>
      <c r="E335">
        <v>29.990467435918461</v>
      </c>
      <c r="F335">
        <v>-1.4904674359184611</v>
      </c>
      <c r="G335">
        <f>Table4[[#This Row],[Residuals]]^2</f>
        <v>2.2214931775333517</v>
      </c>
    </row>
    <row r="336" spans="4:7" x14ac:dyDescent="0.3">
      <c r="D336">
        <v>292</v>
      </c>
      <c r="E336">
        <v>31.028703400221911</v>
      </c>
      <c r="F336">
        <v>6.2712965997780863</v>
      </c>
      <c r="G336">
        <f>Table4[[#This Row],[Residuals]]^2</f>
        <v>39.329161042388186</v>
      </c>
    </row>
    <row r="337" spans="4:7" x14ac:dyDescent="0.3">
      <c r="D337">
        <v>293</v>
      </c>
      <c r="E337">
        <v>28.060208568052541</v>
      </c>
      <c r="F337">
        <v>-0.16020856805254269</v>
      </c>
      <c r="G337">
        <f>Table4[[#This Row],[Residuals]]^2</f>
        <v>2.5666785277446202E-2</v>
      </c>
    </row>
    <row r="338" spans="4:7" x14ac:dyDescent="0.3">
      <c r="D338">
        <v>294</v>
      </c>
      <c r="E338">
        <v>27.171328024029492</v>
      </c>
      <c r="F338">
        <v>-3.2713280240294935</v>
      </c>
      <c r="G338">
        <f>Table4[[#This Row],[Residuals]]^2</f>
        <v>10.70158704080071</v>
      </c>
    </row>
    <row r="339" spans="4:7" x14ac:dyDescent="0.3">
      <c r="D339">
        <v>295</v>
      </c>
      <c r="E339">
        <v>26.370278347797324</v>
      </c>
      <c r="F339">
        <v>-4.6702783477973249</v>
      </c>
      <c r="G339">
        <f>Table4[[#This Row],[Residuals]]^2</f>
        <v>21.81149984590451</v>
      </c>
    </row>
    <row r="340" spans="4:7" x14ac:dyDescent="0.3">
      <c r="D340">
        <v>296</v>
      </c>
      <c r="E340">
        <v>31.26065335943057</v>
      </c>
      <c r="F340">
        <v>-2.6606533594305688</v>
      </c>
      <c r="G340">
        <f>Table4[[#This Row],[Residuals]]^2</f>
        <v>7.0790762990491718</v>
      </c>
    </row>
    <row r="341" spans="4:7" x14ac:dyDescent="0.3">
      <c r="D341">
        <v>297</v>
      </c>
      <c r="E341">
        <v>30.706095180358741</v>
      </c>
      <c r="F341">
        <v>-3.6060951803587393</v>
      </c>
      <c r="G341">
        <f>Table4[[#This Row],[Residuals]]^2</f>
        <v>13.003922449806529</v>
      </c>
    </row>
    <row r="342" spans="4:7" x14ac:dyDescent="0.3">
      <c r="D342">
        <v>298</v>
      </c>
      <c r="E342">
        <v>22.691813030214643</v>
      </c>
      <c r="F342">
        <v>-2.3918130302146423</v>
      </c>
      <c r="G342">
        <f>Table4[[#This Row],[Residuals]]^2</f>
        <v>5.7207695715045492</v>
      </c>
    </row>
    <row r="343" spans="4:7" x14ac:dyDescent="0.3">
      <c r="D343">
        <v>299</v>
      </c>
      <c r="E343">
        <v>29.715029490672382</v>
      </c>
      <c r="F343">
        <v>-7.2150294906723822</v>
      </c>
      <c r="G343">
        <f>Table4[[#This Row],[Residuals]]^2</f>
        <v>52.056650551272178</v>
      </c>
    </row>
    <row r="344" spans="4:7" x14ac:dyDescent="0.3">
      <c r="D344">
        <v>300</v>
      </c>
      <c r="E344">
        <v>32.392899420734338</v>
      </c>
      <c r="F344">
        <v>-3.3928994207343379</v>
      </c>
      <c r="G344">
        <f>Table4[[#This Row],[Residuals]]^2</f>
        <v>11.511766479219405</v>
      </c>
    </row>
    <row r="345" spans="4:7" x14ac:dyDescent="0.3">
      <c r="D345">
        <v>301</v>
      </c>
      <c r="E345">
        <v>32.118475372613617</v>
      </c>
      <c r="F345">
        <v>-7.3184753726136158</v>
      </c>
      <c r="G345">
        <f>Table4[[#This Row],[Residuals]]^2</f>
        <v>53.560081779552</v>
      </c>
    </row>
    <row r="346" spans="4:7" x14ac:dyDescent="0.3">
      <c r="D346">
        <v>302</v>
      </c>
      <c r="E346">
        <v>28.366129430324314</v>
      </c>
      <c r="F346">
        <v>-6.3661294303243139</v>
      </c>
      <c r="G346">
        <f>Table4[[#This Row],[Residuals]]^2</f>
        <v>40.527603923641372</v>
      </c>
    </row>
    <row r="347" spans="4:7" x14ac:dyDescent="0.3">
      <c r="D347">
        <v>303</v>
      </c>
      <c r="E347">
        <v>27.751922953870785</v>
      </c>
      <c r="F347">
        <v>-1.3519229538707869</v>
      </c>
      <c r="G347">
        <f>Table4[[#This Row],[Residuals]]^2</f>
        <v>1.8276956732027136</v>
      </c>
    </row>
    <row r="348" spans="4:7" x14ac:dyDescent="0.3">
      <c r="D348">
        <v>304</v>
      </c>
      <c r="E348">
        <v>32.043628729199909</v>
      </c>
      <c r="F348">
        <v>1.0563712708000921</v>
      </c>
      <c r="G348">
        <f>Table4[[#This Row],[Residuals]]^2</f>
        <v>1.1159202617718014</v>
      </c>
    </row>
    <row r="349" spans="4:7" x14ac:dyDescent="0.3">
      <c r="D349">
        <v>305</v>
      </c>
      <c r="E349">
        <v>30.779269812424122</v>
      </c>
      <c r="F349">
        <v>5.3207301875758795</v>
      </c>
      <c r="G349">
        <f>Table4[[#This Row],[Residuals]]^2</f>
        <v>28.310169728981254</v>
      </c>
    </row>
    <row r="350" spans="4:7" x14ac:dyDescent="0.3">
      <c r="D350">
        <v>306</v>
      </c>
      <c r="E350">
        <v>27.57105482100749</v>
      </c>
      <c r="F350">
        <v>0.82894517899250886</v>
      </c>
      <c r="G350">
        <f>Table4[[#This Row],[Residuals]]^2</f>
        <v>0.68715010977492252</v>
      </c>
    </row>
    <row r="351" spans="4:7" x14ac:dyDescent="0.3">
      <c r="D351">
        <v>307</v>
      </c>
      <c r="E351">
        <v>32.831126151833814</v>
      </c>
      <c r="F351">
        <v>0.56887384816618436</v>
      </c>
      <c r="G351">
        <f>Table4[[#This Row],[Residuals]]^2</f>
        <v>0.32361745512740298</v>
      </c>
    </row>
    <row r="352" spans="4:7" x14ac:dyDescent="0.3">
      <c r="D352">
        <v>308</v>
      </c>
      <c r="E352">
        <v>29.781318600553089</v>
      </c>
      <c r="F352">
        <v>-1.5813186005530895</v>
      </c>
      <c r="G352">
        <f>Table4[[#This Row],[Residuals]]^2</f>
        <v>2.5005685164551812</v>
      </c>
    </row>
    <row r="353" spans="4:7" x14ac:dyDescent="0.3">
      <c r="D353">
        <v>309</v>
      </c>
      <c r="E353">
        <v>29.409535937544891</v>
      </c>
      <c r="F353">
        <v>-6.6095359375448908</v>
      </c>
      <c r="G353">
        <f>Table4[[#This Row],[Residuals]]^2</f>
        <v>43.685965309697416</v>
      </c>
    </row>
    <row r="354" spans="4:7" x14ac:dyDescent="0.3">
      <c r="D354">
        <v>310</v>
      </c>
      <c r="E354">
        <v>23.197312345733408</v>
      </c>
      <c r="F354">
        <v>-2.8973123457334076</v>
      </c>
      <c r="G354">
        <f>Table4[[#This Row],[Residuals]]^2</f>
        <v>8.3944188287392212</v>
      </c>
    </row>
    <row r="355" spans="4:7" x14ac:dyDescent="0.3">
      <c r="D355">
        <v>311</v>
      </c>
      <c r="E355">
        <v>16.179023611899499</v>
      </c>
      <c r="F355">
        <v>-7.9023611899497581E-2</v>
      </c>
      <c r="G355">
        <f>Table4[[#This Row],[Residuals]]^2</f>
        <v>6.2447312376424161E-3</v>
      </c>
    </row>
    <row r="356" spans="4:7" x14ac:dyDescent="0.3">
      <c r="D356">
        <v>312</v>
      </c>
      <c r="E356">
        <v>25.443572670673127</v>
      </c>
      <c r="F356">
        <v>-3.3435726706731259</v>
      </c>
      <c r="G356">
        <f>Table4[[#This Row],[Residuals]]^2</f>
        <v>11.17947820407222</v>
      </c>
    </row>
    <row r="357" spans="4:7" x14ac:dyDescent="0.3">
      <c r="D357">
        <v>313</v>
      </c>
      <c r="E357">
        <v>22.799891476957004</v>
      </c>
      <c r="F357">
        <v>-3.3998914769570057</v>
      </c>
      <c r="G357">
        <f>Table4[[#This Row],[Residuals]]^2</f>
        <v>11.55926205508489</v>
      </c>
    </row>
    <row r="358" spans="4:7" x14ac:dyDescent="0.3">
      <c r="D358">
        <v>314</v>
      </c>
      <c r="E358">
        <v>25.86378319213226</v>
      </c>
      <c r="F358">
        <v>-4.2637831921322586</v>
      </c>
      <c r="G358">
        <f>Table4[[#This Row],[Residuals]]^2</f>
        <v>18.179847109509552</v>
      </c>
    </row>
    <row r="359" spans="4:7" x14ac:dyDescent="0.3">
      <c r="D359">
        <v>315</v>
      </c>
      <c r="E359">
        <v>26.41863686153674</v>
      </c>
      <c r="F359">
        <v>-2.6186368615367392</v>
      </c>
      <c r="G359">
        <f>Table4[[#This Row],[Residuals]]^2</f>
        <v>6.8572590125989841</v>
      </c>
    </row>
    <row r="360" spans="4:7" x14ac:dyDescent="0.3">
      <c r="D360">
        <v>316</v>
      </c>
      <c r="E360">
        <v>21.202853392572244</v>
      </c>
      <c r="F360">
        <v>-5.0028533925722449</v>
      </c>
      <c r="G360">
        <f>Table4[[#This Row],[Residuals]]^2</f>
        <v>25.028542067571621</v>
      </c>
    </row>
    <row r="361" spans="4:7" x14ac:dyDescent="0.3">
      <c r="D361">
        <v>317</v>
      </c>
      <c r="E361">
        <v>18.112980791076602</v>
      </c>
      <c r="F361">
        <v>-0.31298079107660115</v>
      </c>
      <c r="G361">
        <f>Table4[[#This Row],[Residuals]]^2</f>
        <v>9.7956975582935063E-2</v>
      </c>
    </row>
    <row r="362" spans="4:7" x14ac:dyDescent="0.3">
      <c r="D362">
        <v>318</v>
      </c>
      <c r="E362">
        <v>18.635997527612787</v>
      </c>
      <c r="F362">
        <v>1.1640024723872138</v>
      </c>
      <c r="G362">
        <f>Table4[[#This Row],[Residuals]]^2</f>
        <v>1.3549017557235463</v>
      </c>
    </row>
    <row r="363" spans="4:7" x14ac:dyDescent="0.3">
      <c r="D363">
        <v>319</v>
      </c>
      <c r="E363">
        <v>24.339860374892353</v>
      </c>
      <c r="F363">
        <v>-1.239860374892352</v>
      </c>
      <c r="G363">
        <f>Table4[[#This Row],[Residuals]]^2</f>
        <v>1.5372537492282037</v>
      </c>
    </row>
    <row r="364" spans="4:7" x14ac:dyDescent="0.3">
      <c r="D364">
        <v>320</v>
      </c>
      <c r="E364">
        <v>21.519228058874159</v>
      </c>
      <c r="F364">
        <v>-0.5192280588741589</v>
      </c>
      <c r="G364">
        <f>Table4[[#This Row],[Residuals]]^2</f>
        <v>0.26959777712222704</v>
      </c>
    </row>
    <row r="365" spans="4:7" x14ac:dyDescent="0.3">
      <c r="D365">
        <v>321</v>
      </c>
      <c r="E365">
        <v>25.358625493643867</v>
      </c>
      <c r="F365">
        <v>-1.5586254936438664</v>
      </c>
      <c r="G365">
        <f>Table4[[#This Row],[Residuals]]^2</f>
        <v>2.4293134294365863</v>
      </c>
    </row>
    <row r="366" spans="4:7" x14ac:dyDescent="0.3">
      <c r="D366">
        <v>322</v>
      </c>
      <c r="E366">
        <v>25.417924529618574</v>
      </c>
      <c r="F366">
        <v>-2.3179245296185726</v>
      </c>
      <c r="G366">
        <f>Table4[[#This Row],[Residuals]]^2</f>
        <v>5.3727741250074814</v>
      </c>
    </row>
    <row r="367" spans="4:7" x14ac:dyDescent="0.3">
      <c r="D367">
        <v>323</v>
      </c>
      <c r="E367">
        <v>23.388696398349826</v>
      </c>
      <c r="F367">
        <v>-2.9886963983498269</v>
      </c>
      <c r="G367">
        <f>Table4[[#This Row],[Residuals]]^2</f>
        <v>8.9323061615092278</v>
      </c>
    </row>
    <row r="368" spans="4:7" x14ac:dyDescent="0.3">
      <c r="D368">
        <v>324</v>
      </c>
      <c r="E368">
        <v>20.373684770010151</v>
      </c>
      <c r="F368">
        <v>-1.8736847700101507</v>
      </c>
      <c r="G368">
        <f>Table4[[#This Row],[Residuals]]^2</f>
        <v>3.5106946173679914</v>
      </c>
    </row>
    <row r="369" spans="4:7" x14ac:dyDescent="0.3">
      <c r="D369">
        <v>325</v>
      </c>
      <c r="E369">
        <v>25.56501084246289</v>
      </c>
      <c r="F369">
        <v>-0.56501084246288968</v>
      </c>
      <c r="G369">
        <f>Table4[[#This Row],[Residuals]]^2</f>
        <v>0.31923725210062437</v>
      </c>
    </row>
    <row r="370" spans="4:7" x14ac:dyDescent="0.3">
      <c r="D370">
        <v>326</v>
      </c>
      <c r="E370">
        <v>25.423836004237852</v>
      </c>
      <c r="F370">
        <v>-0.82383600423785097</v>
      </c>
      <c r="G370">
        <f>Table4[[#This Row],[Residuals]]^2</f>
        <v>0.67870576187858844</v>
      </c>
    </row>
    <row r="371" spans="4:7" x14ac:dyDescent="0.3">
      <c r="D371">
        <v>327</v>
      </c>
      <c r="E371">
        <v>24.753061204415435</v>
      </c>
      <c r="F371">
        <v>-1.7530612044154346</v>
      </c>
      <c r="G371">
        <f>Table4[[#This Row],[Residuals]]^2</f>
        <v>3.0732235864264941</v>
      </c>
    </row>
    <row r="372" spans="4:7" x14ac:dyDescent="0.3">
      <c r="D372">
        <v>328</v>
      </c>
      <c r="E372">
        <v>20.277508594413668</v>
      </c>
      <c r="F372">
        <v>1.9224914055863316</v>
      </c>
      <c r="G372">
        <f>Table4[[#This Row],[Residuals]]^2</f>
        <v>3.6959732045533089</v>
      </c>
    </row>
    <row r="373" spans="4:7" x14ac:dyDescent="0.3">
      <c r="D373">
        <v>329</v>
      </c>
      <c r="E373">
        <v>20.870810904959789</v>
      </c>
      <c r="F373">
        <v>-1.5708109049597887</v>
      </c>
      <c r="G373">
        <f>Table4[[#This Row],[Residuals]]^2</f>
        <v>2.4674468991405902</v>
      </c>
    </row>
    <row r="374" spans="4:7" x14ac:dyDescent="0.3">
      <c r="D374">
        <v>330</v>
      </c>
      <c r="E374">
        <v>24.097482223001087</v>
      </c>
      <c r="F374">
        <v>-1.4974822230010858</v>
      </c>
      <c r="G374">
        <f>Table4[[#This Row],[Residuals]]^2</f>
        <v>2.2424530082042735</v>
      </c>
    </row>
    <row r="375" spans="4:7" x14ac:dyDescent="0.3">
      <c r="D375">
        <v>331</v>
      </c>
      <c r="E375">
        <v>22.752764252601565</v>
      </c>
      <c r="F375">
        <v>-2.9527642526015647</v>
      </c>
      <c r="G375">
        <f>Table4[[#This Row],[Residuals]]^2</f>
        <v>8.7188167314416773</v>
      </c>
    </row>
    <row r="376" spans="4:7" x14ac:dyDescent="0.3">
      <c r="D376">
        <v>332</v>
      </c>
      <c r="E376">
        <v>20.431529203631776</v>
      </c>
      <c r="F376">
        <v>-3.3315292036317743</v>
      </c>
      <c r="G376">
        <f>Table4[[#This Row],[Residuals]]^2</f>
        <v>11.099086834651365</v>
      </c>
    </row>
    <row r="377" spans="4:7" x14ac:dyDescent="0.3">
      <c r="D377">
        <v>333</v>
      </c>
      <c r="E377">
        <v>24.388071014511166</v>
      </c>
      <c r="F377">
        <v>-4.9880710145111671</v>
      </c>
      <c r="G377">
        <f>Table4[[#This Row],[Residuals]]^2</f>
        <v>24.880852445806465</v>
      </c>
    </row>
    <row r="378" spans="4:7" x14ac:dyDescent="0.3">
      <c r="D378">
        <v>334</v>
      </c>
      <c r="E378">
        <v>25.112211406006296</v>
      </c>
      <c r="F378">
        <v>-2.9122114060062962</v>
      </c>
      <c r="G378">
        <f>Table4[[#This Row],[Residuals]]^2</f>
        <v>8.4809752732731685</v>
      </c>
    </row>
    <row r="379" spans="4:7" x14ac:dyDescent="0.3">
      <c r="D379">
        <v>335</v>
      </c>
      <c r="E379">
        <v>24.453112144645353</v>
      </c>
      <c r="F379">
        <v>-3.7531121446453533</v>
      </c>
      <c r="G379">
        <f>Table4[[#This Row],[Residuals]]^2</f>
        <v>14.085850770284443</v>
      </c>
    </row>
    <row r="380" spans="4:7" x14ac:dyDescent="0.3">
      <c r="D380">
        <v>336</v>
      </c>
      <c r="E380">
        <v>22.43261858173609</v>
      </c>
      <c r="F380">
        <v>-1.3326185817360887</v>
      </c>
      <c r="G380">
        <f>Table4[[#This Row],[Residuals]]^2</f>
        <v>1.7758722843883046</v>
      </c>
    </row>
    <row r="381" spans="4:7" x14ac:dyDescent="0.3">
      <c r="D381">
        <v>337</v>
      </c>
      <c r="E381">
        <v>21.044937214824316</v>
      </c>
      <c r="F381">
        <v>-1.5449372148243157</v>
      </c>
      <c r="G381">
        <f>Table4[[#This Row],[Residuals]]^2</f>
        <v>2.3868309977491138</v>
      </c>
    </row>
    <row r="382" spans="4:7" x14ac:dyDescent="0.3">
      <c r="D382">
        <v>338</v>
      </c>
      <c r="E382">
        <v>21.130313327114393</v>
      </c>
      <c r="F382">
        <v>-2.6303133271143935</v>
      </c>
      <c r="G382">
        <f>Table4[[#This Row],[Residuals]]^2</f>
        <v>6.9185481987955901</v>
      </c>
    </row>
    <row r="383" spans="4:7" x14ac:dyDescent="0.3">
      <c r="D383">
        <v>339</v>
      </c>
      <c r="E383">
        <v>22.313017147018414</v>
      </c>
      <c r="F383">
        <v>-1.7130171470184123</v>
      </c>
      <c r="G383">
        <f>Table4[[#This Row],[Residuals]]^2</f>
        <v>2.9344277459791011</v>
      </c>
    </row>
    <row r="384" spans="4:7" x14ac:dyDescent="0.3">
      <c r="D384">
        <v>340</v>
      </c>
      <c r="E384">
        <v>21.530159706614501</v>
      </c>
      <c r="F384">
        <v>-2.5301597066145014</v>
      </c>
      <c r="G384">
        <f>Table4[[#This Row],[Residuals]]^2</f>
        <v>6.4017081409755798</v>
      </c>
    </row>
    <row r="385" spans="4:7" x14ac:dyDescent="0.3">
      <c r="D385">
        <v>341</v>
      </c>
      <c r="E385">
        <v>22.163796392841057</v>
      </c>
      <c r="F385">
        <v>-3.4637963928410578</v>
      </c>
      <c r="G385">
        <f>Table4[[#This Row],[Residuals]]^2</f>
        <v>11.997885451058723</v>
      </c>
    </row>
    <row r="386" spans="4:7" x14ac:dyDescent="0.3">
      <c r="D386">
        <v>342</v>
      </c>
      <c r="E386">
        <v>32.80615898744157</v>
      </c>
      <c r="F386">
        <v>-0.10615898744156738</v>
      </c>
      <c r="G386">
        <f>Table4[[#This Row],[Residuals]]^2</f>
        <v>1.126973061461886E-2</v>
      </c>
    </row>
    <row r="387" spans="4:7" x14ac:dyDescent="0.3">
      <c r="D387">
        <v>343</v>
      </c>
      <c r="E387">
        <v>25.188958016514441</v>
      </c>
      <c r="F387">
        <v>-8.6889580165144409</v>
      </c>
      <c r="G387">
        <f>Table4[[#This Row],[Residuals]]^2</f>
        <v>75.497991412750565</v>
      </c>
    </row>
    <row r="388" spans="4:7" x14ac:dyDescent="0.3">
      <c r="D388">
        <v>344</v>
      </c>
      <c r="E388">
        <v>27.185397265033558</v>
      </c>
      <c r="F388">
        <v>-3.2853972650335592</v>
      </c>
      <c r="G388">
        <f>Table4[[#This Row],[Residuals]]^2</f>
        <v>10.793835189089991</v>
      </c>
    </row>
    <row r="389" spans="4:7" x14ac:dyDescent="0.3">
      <c r="D389">
        <v>345</v>
      </c>
      <c r="E389">
        <v>28.542930714451401</v>
      </c>
      <c r="F389">
        <v>2.657069285548598</v>
      </c>
      <c r="G389">
        <f>Table4[[#This Row],[Residuals]]^2</f>
        <v>7.0600171882057374</v>
      </c>
    </row>
    <row r="390" spans="4:7" x14ac:dyDescent="0.3">
      <c r="D390">
        <v>346</v>
      </c>
      <c r="E390">
        <v>21.046630767652154</v>
      </c>
      <c r="F390">
        <v>-3.5466307676521538</v>
      </c>
      <c r="G390">
        <f>Table4[[#This Row],[Residuals]]^2</f>
        <v>12.578589802056905</v>
      </c>
    </row>
    <row r="391" spans="4:7" x14ac:dyDescent="0.3">
      <c r="D391">
        <v>347</v>
      </c>
      <c r="E391">
        <v>19.398188354471344</v>
      </c>
      <c r="F391">
        <v>-2.1981883544713448</v>
      </c>
      <c r="G391">
        <f>Table4[[#This Row],[Residuals]]^2</f>
        <v>4.8320320417334388</v>
      </c>
    </row>
    <row r="392" spans="4:7" x14ac:dyDescent="0.3">
      <c r="D392">
        <v>348</v>
      </c>
      <c r="E392">
        <v>26.298748972204066</v>
      </c>
      <c r="F392">
        <v>-3.198748972204065</v>
      </c>
      <c r="G392">
        <f>Table4[[#This Row],[Residuals]]^2</f>
        <v>10.231994987176561</v>
      </c>
    </row>
    <row r="393" spans="4:7" x14ac:dyDescent="0.3">
      <c r="D393">
        <v>349</v>
      </c>
      <c r="E393">
        <v>28.728751711771839</v>
      </c>
      <c r="F393">
        <v>-4.2287517117718387</v>
      </c>
      <c r="G393">
        <f>Table4[[#This Row],[Residuals]]^2</f>
        <v>17.882341039813255</v>
      </c>
    </row>
    <row r="394" spans="4:7" x14ac:dyDescent="0.3">
      <c r="D394">
        <v>350</v>
      </c>
      <c r="E394">
        <v>25.690799716718075</v>
      </c>
      <c r="F394">
        <v>0.90920028328192615</v>
      </c>
      <c r="G394">
        <f>Table4[[#This Row],[Residuals]]^2</f>
        <v>0.82664515511993475</v>
      </c>
    </row>
    <row r="395" spans="4:7" x14ac:dyDescent="0.3">
      <c r="D395">
        <v>351</v>
      </c>
      <c r="E395">
        <v>24.110055926949276</v>
      </c>
      <c r="F395">
        <v>-1.210055926949277</v>
      </c>
      <c r="G395">
        <f>Table4[[#This Row],[Residuals]]^2</f>
        <v>1.4642353463450739</v>
      </c>
    </row>
    <row r="396" spans="4:7" x14ac:dyDescent="0.3">
      <c r="D396">
        <v>352</v>
      </c>
      <c r="E396">
        <v>25.922749151274267</v>
      </c>
      <c r="F396">
        <v>-1.822749151274266</v>
      </c>
      <c r="G396">
        <f>Table4[[#This Row],[Residuals]]^2</f>
        <v>3.3224144684710568</v>
      </c>
    </row>
    <row r="397" spans="4:7" x14ac:dyDescent="0.3">
      <c r="D397">
        <v>353</v>
      </c>
      <c r="E397">
        <v>21.090613564570774</v>
      </c>
      <c r="F397">
        <v>-2.4906135645707721</v>
      </c>
      <c r="G397">
        <f>Table4[[#This Row],[Residuals]]^2</f>
        <v>6.2031559280239277</v>
      </c>
    </row>
    <row r="398" spans="4:7" x14ac:dyDescent="0.3">
      <c r="D398">
        <v>354</v>
      </c>
      <c r="E398">
        <v>32.088590640441907</v>
      </c>
      <c r="F398">
        <v>-1.988590640441906</v>
      </c>
      <c r="G398">
        <f>Table4[[#This Row],[Residuals]]^2</f>
        <v>3.95449273525315</v>
      </c>
    </row>
    <row r="399" spans="4:7" x14ac:dyDescent="0.3">
      <c r="D399">
        <v>355</v>
      </c>
      <c r="E399">
        <v>17.289264586887725</v>
      </c>
      <c r="F399">
        <v>0.91073541311227402</v>
      </c>
      <c r="G399">
        <f>Table4[[#This Row],[Residuals]]^2</f>
        <v>0.82943899269678445</v>
      </c>
    </row>
    <row r="400" spans="4:7" x14ac:dyDescent="0.3">
      <c r="D400">
        <v>356</v>
      </c>
      <c r="E400">
        <v>19.837268727136948</v>
      </c>
      <c r="F400">
        <v>0.76273127286305353</v>
      </c>
      <c r="G400">
        <f>Table4[[#This Row],[Residuals]]^2</f>
        <v>0.58175899460329383</v>
      </c>
    </row>
    <row r="401" spans="4:7" x14ac:dyDescent="0.3">
      <c r="D401">
        <v>357</v>
      </c>
      <c r="E401">
        <v>17.071319067208876</v>
      </c>
      <c r="F401">
        <v>0.728680932791125</v>
      </c>
      <c r="G401">
        <f>Table4[[#This Row],[Residuals]]^2</f>
        <v>0.53097590181334409</v>
      </c>
    </row>
    <row r="402" spans="4:7" x14ac:dyDescent="0.3">
      <c r="D402">
        <v>358</v>
      </c>
      <c r="E402">
        <v>20.235835831191459</v>
      </c>
      <c r="F402">
        <v>1.4641641688085407</v>
      </c>
      <c r="G402">
        <f>Table4[[#This Row],[Residuals]]^2</f>
        <v>2.1437767132228047</v>
      </c>
    </row>
    <row r="403" spans="4:7" x14ac:dyDescent="0.3">
      <c r="D403">
        <v>359</v>
      </c>
      <c r="E403">
        <v>19.96313956574253</v>
      </c>
      <c r="F403">
        <v>2.7368604342574692</v>
      </c>
      <c r="G403">
        <f>Table4[[#This Row],[Residuals]]^2</f>
        <v>7.4904050366039829</v>
      </c>
    </row>
    <row r="404" spans="4:7" x14ac:dyDescent="0.3">
      <c r="D404">
        <v>360</v>
      </c>
      <c r="E404">
        <v>19.111954568834005</v>
      </c>
      <c r="F404">
        <v>3.4880454311659967</v>
      </c>
      <c r="G404">
        <f>Table4[[#This Row],[Residuals]]^2</f>
        <v>12.166460929877983</v>
      </c>
    </row>
    <row r="405" spans="4:7" x14ac:dyDescent="0.3">
      <c r="D405">
        <v>361</v>
      </c>
      <c r="E405">
        <v>23.465680222336843</v>
      </c>
      <c r="F405">
        <v>1.534319777663157</v>
      </c>
      <c r="G405">
        <f>Table4[[#This Row],[Residuals]]^2</f>
        <v>2.3541371801283195</v>
      </c>
    </row>
    <row r="406" spans="4:7" x14ac:dyDescent="0.3">
      <c r="D406">
        <v>362</v>
      </c>
      <c r="E406">
        <v>19.088315257653548</v>
      </c>
      <c r="F406">
        <v>0.81168474234645061</v>
      </c>
      <c r="G406">
        <f>Table4[[#This Row],[Residuals]]^2</f>
        <v>0.6588321209580239</v>
      </c>
    </row>
    <row r="407" spans="4:7" x14ac:dyDescent="0.3">
      <c r="D407">
        <v>363</v>
      </c>
      <c r="E407">
        <v>18.009378779354851</v>
      </c>
      <c r="F407">
        <v>2.7906212206451499</v>
      </c>
      <c r="G407">
        <f>Table4[[#This Row],[Residuals]]^2</f>
        <v>7.7875667971150264</v>
      </c>
    </row>
    <row r="408" spans="4:7" x14ac:dyDescent="0.3">
      <c r="D408">
        <v>364</v>
      </c>
      <c r="E408">
        <v>16.898620070167532</v>
      </c>
      <c r="F408">
        <v>-9.8620070167530827E-2</v>
      </c>
      <c r="G408">
        <f>Table4[[#This Row],[Residuals]]^2</f>
        <v>9.7259182398487035E-3</v>
      </c>
    </row>
    <row r="409" spans="4:7" x14ac:dyDescent="0.3">
      <c r="D409">
        <v>365</v>
      </c>
      <c r="E409">
        <v>35.171657854017681</v>
      </c>
      <c r="F409">
        <v>-13.271657854017683</v>
      </c>
      <c r="G409">
        <f>Table4[[#This Row],[Residuals]]^2</f>
        <v>176.13690219410924</v>
      </c>
    </row>
    <row r="410" spans="4:7" x14ac:dyDescent="0.3">
      <c r="D410">
        <v>366</v>
      </c>
      <c r="E410">
        <v>12.698068672572781</v>
      </c>
      <c r="F410">
        <v>14.801931327427219</v>
      </c>
      <c r="G410">
        <f>Table4[[#This Row],[Residuals]]^2</f>
        <v>219.09717102187133</v>
      </c>
    </row>
    <row r="411" spans="4:7" x14ac:dyDescent="0.3">
      <c r="D411">
        <v>367</v>
      </c>
      <c r="E411">
        <v>14.433752654306206</v>
      </c>
      <c r="F411">
        <v>7.4662473456937928</v>
      </c>
      <c r="G411">
        <f>Table4[[#This Row],[Residuals]]^2</f>
        <v>55.744849427079608</v>
      </c>
    </row>
    <row r="412" spans="4:7" x14ac:dyDescent="0.3">
      <c r="D412">
        <v>368</v>
      </c>
      <c r="E412">
        <v>11.478159520054241</v>
      </c>
      <c r="F412">
        <v>11.62184047994576</v>
      </c>
      <c r="G412">
        <f>Table4[[#This Row],[Residuals]]^2</f>
        <v>135.06717614130591</v>
      </c>
    </row>
    <row r="413" spans="4:7" x14ac:dyDescent="0.3">
      <c r="D413">
        <v>369</v>
      </c>
      <c r="E413">
        <v>22.139007627857584</v>
      </c>
      <c r="F413">
        <v>27.860992372142416</v>
      </c>
      <c r="G413">
        <f>Table4[[#This Row],[Residuals]]^2</f>
        <v>776.23489596057789</v>
      </c>
    </row>
    <row r="414" spans="4:7" x14ac:dyDescent="0.3">
      <c r="D414">
        <v>370</v>
      </c>
      <c r="E414">
        <v>28.816119218841486</v>
      </c>
      <c r="F414">
        <v>21.183880781158514</v>
      </c>
      <c r="G414">
        <f>Table4[[#This Row],[Residuals]]^2</f>
        <v>448.75680495033708</v>
      </c>
    </row>
    <row r="415" spans="4:7" x14ac:dyDescent="0.3">
      <c r="D415">
        <v>371</v>
      </c>
      <c r="E415">
        <v>30.678927501684012</v>
      </c>
      <c r="F415">
        <v>19.321072498315988</v>
      </c>
      <c r="G415">
        <f>Table4[[#This Row],[Residuals]]^2</f>
        <v>373.30384248518243</v>
      </c>
    </row>
    <row r="416" spans="4:7" x14ac:dyDescent="0.3">
      <c r="D416">
        <v>372</v>
      </c>
      <c r="E416">
        <v>23.484993252515178</v>
      </c>
      <c r="F416">
        <v>26.515006747484822</v>
      </c>
      <c r="G416">
        <f>Table4[[#This Row],[Residuals]]^2</f>
        <v>703.0455828191657</v>
      </c>
    </row>
    <row r="417" spans="4:7" x14ac:dyDescent="0.3">
      <c r="D417">
        <v>373</v>
      </c>
      <c r="E417">
        <v>21.748948194316696</v>
      </c>
      <c r="F417">
        <v>28.251051805683304</v>
      </c>
      <c r="G417">
        <f>Table4[[#This Row],[Residuals]]^2</f>
        <v>798.12192812740182</v>
      </c>
    </row>
    <row r="418" spans="4:7" x14ac:dyDescent="0.3">
      <c r="D418">
        <v>374</v>
      </c>
      <c r="E418">
        <v>2.4263185495246766</v>
      </c>
      <c r="F418">
        <v>11.373681450475324</v>
      </c>
      <c r="G418">
        <f>Table4[[#This Row],[Residuals]]^2</f>
        <v>129.36062973688647</v>
      </c>
    </row>
    <row r="419" spans="4:7" x14ac:dyDescent="0.3">
      <c r="D419">
        <v>375</v>
      </c>
      <c r="E419">
        <v>-2.6785513135656949</v>
      </c>
      <c r="F419">
        <v>16.478551313565696</v>
      </c>
      <c r="G419">
        <f>Table4[[#This Row],[Residuals]]^2</f>
        <v>271.54265339381772</v>
      </c>
    </row>
    <row r="420" spans="4:7" x14ac:dyDescent="0.3">
      <c r="D420">
        <v>376</v>
      </c>
      <c r="E420">
        <v>25.164388287712207</v>
      </c>
      <c r="F420">
        <v>-10.164388287712207</v>
      </c>
      <c r="G420">
        <f>Table4[[#This Row],[Residuals]]^2</f>
        <v>103.31478926338109</v>
      </c>
    </row>
    <row r="421" spans="4:7" x14ac:dyDescent="0.3">
      <c r="D421">
        <v>377</v>
      </c>
      <c r="E421">
        <v>16.343015116961261</v>
      </c>
      <c r="F421">
        <v>-2.4430151169612611</v>
      </c>
      <c r="G421">
        <f>Table4[[#This Row],[Residuals]]^2</f>
        <v>5.9683228617012443</v>
      </c>
    </row>
    <row r="422" spans="4:7" x14ac:dyDescent="0.3">
      <c r="D422">
        <v>378</v>
      </c>
      <c r="E422">
        <v>18.332668962456822</v>
      </c>
      <c r="F422">
        <v>-5.032668962456821</v>
      </c>
      <c r="G422">
        <f>Table4[[#This Row],[Residuals]]^2</f>
        <v>25.327756885676216</v>
      </c>
    </row>
    <row r="423" spans="4:7" x14ac:dyDescent="0.3">
      <c r="D423">
        <v>379</v>
      </c>
      <c r="E423">
        <v>15.056453675294563</v>
      </c>
      <c r="F423">
        <v>-1.9564536752945632</v>
      </c>
      <c r="G423">
        <f>Table4[[#This Row],[Residuals]]^2</f>
        <v>3.8277109835736041</v>
      </c>
    </row>
    <row r="424" spans="4:7" x14ac:dyDescent="0.3">
      <c r="D424">
        <v>380</v>
      </c>
      <c r="E424">
        <v>15.689762127034674</v>
      </c>
      <c r="F424">
        <v>-5.489762127034675</v>
      </c>
      <c r="G424">
        <f>Table4[[#This Row],[Residuals]]^2</f>
        <v>30.13748821142428</v>
      </c>
    </row>
    <row r="425" spans="4:7" x14ac:dyDescent="0.3">
      <c r="D425">
        <v>381</v>
      </c>
      <c r="E425">
        <v>21.262041240982704</v>
      </c>
      <c r="F425">
        <v>-10.862041240982704</v>
      </c>
      <c r="G425">
        <f>Table4[[#This Row],[Residuals]]^2</f>
        <v>117.98393992080908</v>
      </c>
    </row>
    <row r="426" spans="4:7" x14ac:dyDescent="0.3">
      <c r="D426">
        <v>382</v>
      </c>
      <c r="E426">
        <v>17.412133164898982</v>
      </c>
      <c r="F426">
        <v>-6.512133164898982</v>
      </c>
      <c r="G426">
        <f>Table4[[#This Row],[Residuals]]^2</f>
        <v>42.407878357377228</v>
      </c>
    </row>
    <row r="427" spans="4:7" x14ac:dyDescent="0.3">
      <c r="D427">
        <v>383</v>
      </c>
      <c r="E427">
        <v>11.456266611475248</v>
      </c>
      <c r="F427">
        <v>-0.15626661147524779</v>
      </c>
      <c r="G427">
        <f>Table4[[#This Row],[Residuals]]^2</f>
        <v>2.4419253861956043E-2</v>
      </c>
    </row>
    <row r="428" spans="4:7" x14ac:dyDescent="0.3">
      <c r="D428">
        <v>384</v>
      </c>
      <c r="E428">
        <v>10.809306197375907</v>
      </c>
      <c r="F428">
        <v>1.4906938026240937</v>
      </c>
      <c r="G428">
        <f>Table4[[#This Row],[Residuals]]^2</f>
        <v>2.2221680131818804</v>
      </c>
    </row>
    <row r="429" spans="4:7" x14ac:dyDescent="0.3">
      <c r="D429">
        <v>385</v>
      </c>
      <c r="E429">
        <v>2.0936214627834353</v>
      </c>
      <c r="F429">
        <v>6.7063785372165654</v>
      </c>
      <c r="G429">
        <f>Table4[[#This Row],[Residuals]]^2</f>
        <v>44.975513084439001</v>
      </c>
    </row>
    <row r="430" spans="4:7" x14ac:dyDescent="0.3">
      <c r="D430">
        <v>386</v>
      </c>
      <c r="E430">
        <v>5.9619953027826362</v>
      </c>
      <c r="F430">
        <v>1.2380046972173639</v>
      </c>
      <c r="G430">
        <f>Table4[[#This Row],[Residuals]]^2</f>
        <v>1.5326556303322569</v>
      </c>
    </row>
    <row r="431" spans="4:7" x14ac:dyDescent="0.3">
      <c r="D431">
        <v>387</v>
      </c>
      <c r="E431">
        <v>4.9772066117186426</v>
      </c>
      <c r="F431">
        <v>5.5227933882813574</v>
      </c>
      <c r="G431">
        <f>Table4[[#This Row],[Residuals]]^2</f>
        <v>30.501246809644275</v>
      </c>
    </row>
    <row r="432" spans="4:7" x14ac:dyDescent="0.3">
      <c r="D432">
        <v>388</v>
      </c>
      <c r="E432">
        <v>3.8219117886281637</v>
      </c>
      <c r="F432">
        <v>3.5780882113718366</v>
      </c>
      <c r="G432">
        <f>Table4[[#This Row],[Residuals]]^2</f>
        <v>12.802715248358108</v>
      </c>
    </row>
    <row r="433" spans="4:7" x14ac:dyDescent="0.3">
      <c r="D433">
        <v>389</v>
      </c>
      <c r="E433">
        <v>4.5017408144271158</v>
      </c>
      <c r="F433">
        <v>5.6982591855728835</v>
      </c>
      <c r="G433">
        <f>Table4[[#This Row],[Residuals]]^2</f>
        <v>32.470157745965743</v>
      </c>
    </row>
    <row r="434" spans="4:7" x14ac:dyDescent="0.3">
      <c r="D434">
        <v>390</v>
      </c>
      <c r="E434">
        <v>12.481907712574753</v>
      </c>
      <c r="F434">
        <v>-0.98190771257475262</v>
      </c>
      <c r="G434">
        <f>Table4[[#This Row],[Residuals]]^2</f>
        <v>0.96414275601378296</v>
      </c>
    </row>
    <row r="435" spans="4:7" x14ac:dyDescent="0.3">
      <c r="D435">
        <v>391</v>
      </c>
      <c r="E435">
        <v>16.015153476357149</v>
      </c>
      <c r="F435">
        <v>-0.91515347635714939</v>
      </c>
      <c r="G435">
        <f>Table4[[#This Row],[Residuals]]^2</f>
        <v>0.83750588528857561</v>
      </c>
    </row>
    <row r="436" spans="4:7" x14ac:dyDescent="0.3">
      <c r="D436">
        <v>392</v>
      </c>
      <c r="E436">
        <v>15.933492242954225</v>
      </c>
      <c r="F436">
        <v>7.2665077570457743</v>
      </c>
      <c r="G436">
        <f>Table4[[#This Row],[Residuals]]^2</f>
        <v>52.802134983206408</v>
      </c>
    </row>
    <row r="437" spans="4:7" x14ac:dyDescent="0.3">
      <c r="D437">
        <v>393</v>
      </c>
      <c r="E437">
        <v>8.0359959440133526</v>
      </c>
      <c r="F437">
        <v>1.6640040559866467</v>
      </c>
      <c r="G437">
        <f>Table4[[#This Row],[Residuals]]^2</f>
        <v>2.7689094983400113</v>
      </c>
    </row>
    <row r="438" spans="4:7" x14ac:dyDescent="0.3">
      <c r="D438">
        <v>394</v>
      </c>
      <c r="E438">
        <v>19.096382693551099</v>
      </c>
      <c r="F438">
        <v>-5.2963826935510987</v>
      </c>
      <c r="G438">
        <f>Table4[[#This Row],[Residuals]]^2</f>
        <v>28.05166963654759</v>
      </c>
    </row>
    <row r="439" spans="4:7" x14ac:dyDescent="0.3">
      <c r="D439">
        <v>395</v>
      </c>
      <c r="E439">
        <v>17.189064656169506</v>
      </c>
      <c r="F439">
        <v>-4.4890646561695071</v>
      </c>
      <c r="G439">
        <f>Table4[[#This Row],[Residuals]]^2</f>
        <v>20.151701487270255</v>
      </c>
    </row>
    <row r="440" spans="4:7" x14ac:dyDescent="0.3">
      <c r="D440">
        <v>396</v>
      </c>
      <c r="E440">
        <v>19.267399218865119</v>
      </c>
      <c r="F440">
        <v>-6.1673992188651194</v>
      </c>
      <c r="G440">
        <f>Table4[[#This Row],[Residuals]]^2</f>
        <v>38.036813124858085</v>
      </c>
    </row>
    <row r="441" spans="4:7" x14ac:dyDescent="0.3">
      <c r="D441">
        <v>397</v>
      </c>
      <c r="E441">
        <v>17.541291993785698</v>
      </c>
      <c r="F441">
        <v>-5.0412919937856984</v>
      </c>
      <c r="G441">
        <f>Table4[[#This Row],[Residuals]]^2</f>
        <v>25.414624966607782</v>
      </c>
    </row>
    <row r="442" spans="4:7" x14ac:dyDescent="0.3">
      <c r="D442">
        <v>398</v>
      </c>
      <c r="E442">
        <v>14.589407198831495</v>
      </c>
      <c r="F442">
        <v>-6.0894071988314948</v>
      </c>
      <c r="G442">
        <f>Table4[[#This Row],[Residuals]]^2</f>
        <v>37.080880033180833</v>
      </c>
    </row>
    <row r="443" spans="4:7" x14ac:dyDescent="0.3">
      <c r="D443">
        <v>399</v>
      </c>
      <c r="E443">
        <v>6.9556982420142965</v>
      </c>
      <c r="F443">
        <v>-1.9556982420142965</v>
      </c>
      <c r="G443">
        <f>Table4[[#This Row],[Residuals]]^2</f>
        <v>3.82475561381781</v>
      </c>
    </row>
    <row r="444" spans="4:7" x14ac:dyDescent="0.3">
      <c r="D444">
        <v>400</v>
      </c>
      <c r="E444">
        <v>8.2458029900354717</v>
      </c>
      <c r="F444">
        <v>-1.9458029900354719</v>
      </c>
      <c r="G444">
        <f>Table4[[#This Row],[Residuals]]^2</f>
        <v>3.7861492760309825</v>
      </c>
    </row>
    <row r="445" spans="4:7" x14ac:dyDescent="0.3">
      <c r="D445">
        <v>401</v>
      </c>
      <c r="E445">
        <v>11.470407123540799</v>
      </c>
      <c r="F445">
        <v>-5.8704071235407991</v>
      </c>
      <c r="G445">
        <f>Table4[[#This Row],[Residuals]]^2</f>
        <v>34.46167979611856</v>
      </c>
    </row>
    <row r="446" spans="4:7" x14ac:dyDescent="0.3">
      <c r="D446">
        <v>402</v>
      </c>
      <c r="E446">
        <v>16.842351442103329</v>
      </c>
      <c r="F446">
        <v>-9.6423514421033296</v>
      </c>
      <c r="G446">
        <f>Table4[[#This Row],[Residuals]]^2</f>
        <v>92.974941333032163</v>
      </c>
    </row>
    <row r="447" spans="4:7" x14ac:dyDescent="0.3">
      <c r="D447">
        <v>403</v>
      </c>
      <c r="E447">
        <v>17.100056641427855</v>
      </c>
      <c r="F447">
        <v>-5.0000566414278556</v>
      </c>
      <c r="G447">
        <f>Table4[[#This Row],[Residuals]]^2</f>
        <v>25.000566417486805</v>
      </c>
    </row>
    <row r="448" spans="4:7" x14ac:dyDescent="0.3">
      <c r="D448">
        <v>404</v>
      </c>
      <c r="E448">
        <v>12.942733060178055</v>
      </c>
      <c r="F448">
        <v>-4.6427330601780543</v>
      </c>
      <c r="G448">
        <f>Table4[[#This Row],[Residuals]]^2</f>
        <v>21.554970268070281</v>
      </c>
    </row>
    <row r="449" spans="4:7" x14ac:dyDescent="0.3">
      <c r="D449">
        <v>405</v>
      </c>
      <c r="E449">
        <v>8.7391956938985551</v>
      </c>
      <c r="F449">
        <v>-0.23919569389855511</v>
      </c>
      <c r="G449">
        <f>Table4[[#This Row],[Residuals]]^2</f>
        <v>5.7214579979611276E-2</v>
      </c>
    </row>
    <row r="450" spans="4:7" x14ac:dyDescent="0.3">
      <c r="D450">
        <v>406</v>
      </c>
      <c r="E450">
        <v>12.509818238893221</v>
      </c>
      <c r="F450">
        <v>-7.5098182388932209</v>
      </c>
      <c r="G450">
        <f>Table4[[#This Row],[Residuals]]^2</f>
        <v>56.397369981213281</v>
      </c>
    </row>
    <row r="451" spans="4:7" x14ac:dyDescent="0.3">
      <c r="D451">
        <v>407</v>
      </c>
      <c r="E451">
        <v>6.2673833283458755</v>
      </c>
      <c r="F451">
        <v>5.6326166716541248</v>
      </c>
      <c r="G451">
        <f>Table4[[#This Row],[Residuals]]^2</f>
        <v>31.726370569795993</v>
      </c>
    </row>
    <row r="452" spans="4:7" x14ac:dyDescent="0.3">
      <c r="D452">
        <v>408</v>
      </c>
      <c r="E452">
        <v>19.115658249817336</v>
      </c>
      <c r="F452">
        <v>8.7843417501826622</v>
      </c>
      <c r="G452">
        <f>Table4[[#This Row],[Residuals]]^2</f>
        <v>77.164659984002199</v>
      </c>
    </row>
    <row r="453" spans="4:7" x14ac:dyDescent="0.3">
      <c r="D453">
        <v>409</v>
      </c>
      <c r="E453">
        <v>11.084908813957325</v>
      </c>
      <c r="F453">
        <v>6.1150911860426742</v>
      </c>
      <c r="G453">
        <f>Table4[[#This Row],[Residuals]]^2</f>
        <v>37.3943402136168</v>
      </c>
    </row>
    <row r="454" spans="4:7" x14ac:dyDescent="0.3">
      <c r="D454">
        <v>410</v>
      </c>
      <c r="E454">
        <v>20.255180842401487</v>
      </c>
      <c r="F454">
        <v>7.2448191575985135</v>
      </c>
      <c r="G454">
        <f>Table4[[#This Row],[Residuals]]^2</f>
        <v>52.487404626306436</v>
      </c>
    </row>
    <row r="455" spans="4:7" x14ac:dyDescent="0.3">
      <c r="D455">
        <v>411</v>
      </c>
      <c r="E455">
        <v>21.589682589486063</v>
      </c>
      <c r="F455">
        <v>-6.5896825894860633</v>
      </c>
      <c r="G455">
        <f>Table4[[#This Row],[Residuals]]^2</f>
        <v>43.423916630175746</v>
      </c>
    </row>
    <row r="456" spans="4:7" x14ac:dyDescent="0.3">
      <c r="D456">
        <v>412</v>
      </c>
      <c r="E456">
        <v>18.579285029248972</v>
      </c>
      <c r="F456">
        <v>-1.3792850292489724</v>
      </c>
      <c r="G456">
        <f>Table4[[#This Row],[Residuals]]^2</f>
        <v>1.9024271919103388</v>
      </c>
    </row>
    <row r="457" spans="4:7" x14ac:dyDescent="0.3">
      <c r="D457">
        <v>413</v>
      </c>
      <c r="E457">
        <v>2.2508639525004561</v>
      </c>
      <c r="F457">
        <v>15.649136047499542</v>
      </c>
      <c r="G457">
        <f>Table4[[#This Row],[Residuals]]^2</f>
        <v>244.89545903314959</v>
      </c>
    </row>
    <row r="458" spans="4:7" x14ac:dyDescent="0.3">
      <c r="D458">
        <v>414</v>
      </c>
      <c r="E458">
        <v>13.07271223422406</v>
      </c>
      <c r="F458">
        <v>3.2272877657759409</v>
      </c>
      <c r="G458">
        <f>Table4[[#This Row],[Residuals]]^2</f>
        <v>10.415386323127064</v>
      </c>
    </row>
    <row r="459" spans="4:7" x14ac:dyDescent="0.3">
      <c r="D459">
        <v>415</v>
      </c>
      <c r="E459">
        <v>-0.76445757797709035</v>
      </c>
      <c r="F459">
        <v>7.7644575779770904</v>
      </c>
      <c r="G459">
        <f>Table4[[#This Row],[Residuals]]^2</f>
        <v>60.286801480205867</v>
      </c>
    </row>
    <row r="460" spans="4:7" x14ac:dyDescent="0.3">
      <c r="D460">
        <v>416</v>
      </c>
      <c r="E460">
        <v>12.078546456352083</v>
      </c>
      <c r="F460">
        <v>-4.8785464563520824</v>
      </c>
      <c r="G460">
        <f>Table4[[#This Row],[Residuals]]^2</f>
        <v>23.800215526785461</v>
      </c>
    </row>
    <row r="461" spans="4:7" x14ac:dyDescent="0.3">
      <c r="D461">
        <v>417</v>
      </c>
      <c r="E461">
        <v>15.184027277605598</v>
      </c>
      <c r="F461">
        <v>-7.6840272776055976</v>
      </c>
      <c r="G461">
        <f>Table4[[#This Row],[Residuals]]^2</f>
        <v>59.044275202986888</v>
      </c>
    </row>
    <row r="462" spans="4:7" x14ac:dyDescent="0.3">
      <c r="D462">
        <v>418</v>
      </c>
      <c r="E462">
        <v>8.5162093336195852</v>
      </c>
      <c r="F462">
        <v>1.8837906663804151</v>
      </c>
      <c r="G462">
        <f>Table4[[#This Row],[Residuals]]^2</f>
        <v>3.5486672747419687</v>
      </c>
    </row>
    <row r="463" spans="4:7" x14ac:dyDescent="0.3">
      <c r="D463">
        <v>419</v>
      </c>
      <c r="E463">
        <v>15.212190510427128</v>
      </c>
      <c r="F463">
        <v>-6.4121905104271271</v>
      </c>
      <c r="G463">
        <f>Table4[[#This Row],[Residuals]]^2</f>
        <v>41.116187142011704</v>
      </c>
    </row>
    <row r="464" spans="4:7" x14ac:dyDescent="0.3">
      <c r="D464">
        <v>420</v>
      </c>
      <c r="E464">
        <v>16.331427351786864</v>
      </c>
      <c r="F464">
        <v>-7.9314273517868639</v>
      </c>
      <c r="G464">
        <f>Table4[[#This Row],[Residuals]]^2</f>
        <v>62.907539836672782</v>
      </c>
    </row>
    <row r="465" spans="4:7" x14ac:dyDescent="0.3">
      <c r="D465">
        <v>421</v>
      </c>
      <c r="E465">
        <v>20.073409899071009</v>
      </c>
      <c r="F465">
        <v>-3.3734098990710102</v>
      </c>
      <c r="G465">
        <f>Table4[[#This Row],[Residuals]]^2</f>
        <v>11.379894347150284</v>
      </c>
    </row>
    <row r="466" spans="4:7" x14ac:dyDescent="0.3">
      <c r="D466">
        <v>422</v>
      </c>
      <c r="E466">
        <v>17.836292344843052</v>
      </c>
      <c r="F466">
        <v>-3.6362923448430529</v>
      </c>
      <c r="G466">
        <f>Table4[[#This Row],[Residuals]]^2</f>
        <v>13.222622017164188</v>
      </c>
    </row>
    <row r="467" spans="4:7" x14ac:dyDescent="0.3">
      <c r="D467">
        <v>423</v>
      </c>
      <c r="E467">
        <v>18.142391441923884</v>
      </c>
      <c r="F467">
        <v>2.6576085580761166</v>
      </c>
      <c r="G467">
        <f>Table4[[#This Row],[Residuals]]^2</f>
        <v>7.0628832479594159</v>
      </c>
    </row>
    <row r="468" spans="4:7" x14ac:dyDescent="0.3">
      <c r="D468">
        <v>424</v>
      </c>
      <c r="E468">
        <v>14.375728615330489</v>
      </c>
      <c r="F468">
        <v>-0.97572861533048894</v>
      </c>
      <c r="G468">
        <f>Table4[[#This Row],[Residuals]]^2</f>
        <v>0.9520463307747532</v>
      </c>
    </row>
    <row r="469" spans="4:7" x14ac:dyDescent="0.3">
      <c r="D469">
        <v>425</v>
      </c>
      <c r="E469">
        <v>15.69647694045009</v>
      </c>
      <c r="F469">
        <v>-3.9964769404500906</v>
      </c>
      <c r="G469">
        <f>Table4[[#This Row],[Residuals]]^2</f>
        <v>15.971827935549317</v>
      </c>
    </row>
    <row r="470" spans="4:7" x14ac:dyDescent="0.3">
      <c r="D470">
        <v>426</v>
      </c>
      <c r="E470">
        <v>12.527585592677788</v>
      </c>
      <c r="F470">
        <v>-4.2275855926777872</v>
      </c>
      <c r="G470">
        <f>Table4[[#This Row],[Residuals]]^2</f>
        <v>17.872479943416799</v>
      </c>
    </row>
    <row r="471" spans="4:7" x14ac:dyDescent="0.3">
      <c r="D471">
        <v>427</v>
      </c>
      <c r="E471">
        <v>17.349197573241113</v>
      </c>
      <c r="F471">
        <v>-7.1491975732411142</v>
      </c>
      <c r="G471">
        <f>Table4[[#This Row],[Residuals]]^2</f>
        <v>51.111025941236633</v>
      </c>
    </row>
    <row r="472" spans="4:7" x14ac:dyDescent="0.3">
      <c r="D472">
        <v>428</v>
      </c>
      <c r="E472">
        <v>19.212887368689046</v>
      </c>
      <c r="F472">
        <v>-8.3128873686890454</v>
      </c>
      <c r="G472">
        <f>Table4[[#This Row],[Residuals]]^2</f>
        <v>69.104096404509875</v>
      </c>
    </row>
    <row r="473" spans="4:7" x14ac:dyDescent="0.3">
      <c r="D473">
        <v>429</v>
      </c>
      <c r="E473">
        <v>14.91988219755226</v>
      </c>
      <c r="F473">
        <v>-3.9198821975522602</v>
      </c>
      <c r="G473">
        <f>Table4[[#This Row],[Residuals]]^2</f>
        <v>15.365476442687136</v>
      </c>
    </row>
    <row r="474" spans="4:7" x14ac:dyDescent="0.3">
      <c r="D474">
        <v>430</v>
      </c>
      <c r="E474">
        <v>14.718498938391502</v>
      </c>
      <c r="F474">
        <v>-5.2184989383915017</v>
      </c>
      <c r="G474">
        <f>Table4[[#This Row],[Residuals]]^2</f>
        <v>27.23273116999323</v>
      </c>
    </row>
    <row r="475" spans="4:7" x14ac:dyDescent="0.3">
      <c r="D475">
        <v>431</v>
      </c>
      <c r="E475">
        <v>19.146734566680209</v>
      </c>
      <c r="F475">
        <v>-4.6467345666802089</v>
      </c>
      <c r="G475">
        <f>Table4[[#This Row],[Residuals]]^2</f>
        <v>21.592142133180708</v>
      </c>
    </row>
    <row r="476" spans="4:7" x14ac:dyDescent="0.3">
      <c r="D476">
        <v>432</v>
      </c>
      <c r="E476">
        <v>20.177077159178502</v>
      </c>
      <c r="F476">
        <v>-6.0770771591785024</v>
      </c>
      <c r="G476">
        <f>Table4[[#This Row],[Residuals]]^2</f>
        <v>36.93086679860906</v>
      </c>
    </row>
    <row r="477" spans="4:7" x14ac:dyDescent="0.3">
      <c r="D477">
        <v>433</v>
      </c>
      <c r="E477">
        <v>22.487174195904842</v>
      </c>
      <c r="F477">
        <v>-6.3871741959048407</v>
      </c>
      <c r="G477">
        <f>Table4[[#This Row],[Residuals]]^2</f>
        <v>40.795994208832646</v>
      </c>
    </row>
    <row r="478" spans="4:7" x14ac:dyDescent="0.3">
      <c r="D478">
        <v>434</v>
      </c>
      <c r="E478">
        <v>19.103205988826762</v>
      </c>
      <c r="F478">
        <v>-4.8032059888267611</v>
      </c>
      <c r="G478">
        <f>Table4[[#This Row],[Residuals]]^2</f>
        <v>23.070787771101262</v>
      </c>
    </row>
    <row r="479" spans="4:7" x14ac:dyDescent="0.3">
      <c r="D479">
        <v>435</v>
      </c>
      <c r="E479">
        <v>19.031854531335895</v>
      </c>
      <c r="F479">
        <v>-7.331854531335896</v>
      </c>
      <c r="G479">
        <f>Table4[[#This Row],[Residuals]]^2</f>
        <v>53.756090868670711</v>
      </c>
    </row>
    <row r="480" spans="4:7" x14ac:dyDescent="0.3">
      <c r="D480">
        <v>436</v>
      </c>
      <c r="E480">
        <v>15.576349757251579</v>
      </c>
      <c r="F480">
        <v>-2.1763497572515789</v>
      </c>
      <c r="G480">
        <f>Table4[[#This Row],[Residuals]]^2</f>
        <v>4.736498265889006</v>
      </c>
    </row>
    <row r="481" spans="4:7" x14ac:dyDescent="0.3">
      <c r="D481">
        <v>437</v>
      </c>
      <c r="E481">
        <v>17.999386975792945</v>
      </c>
      <c r="F481">
        <v>-8.3993869757929449</v>
      </c>
      <c r="G481">
        <f>Table4[[#This Row],[Residuals]]^2</f>
        <v>70.54970156912016</v>
      </c>
    </row>
    <row r="482" spans="4:7" x14ac:dyDescent="0.3">
      <c r="D482">
        <v>438</v>
      </c>
      <c r="E482">
        <v>11.861943333210171</v>
      </c>
      <c r="F482">
        <v>-3.1619433332101714</v>
      </c>
      <c r="G482">
        <f>Table4[[#This Row],[Residuals]]^2</f>
        <v>9.9978856424322498</v>
      </c>
    </row>
    <row r="483" spans="4:7" x14ac:dyDescent="0.3">
      <c r="D483">
        <v>439</v>
      </c>
      <c r="E483">
        <v>5.9871477828943327</v>
      </c>
      <c r="F483">
        <v>2.4128522171056677</v>
      </c>
      <c r="G483">
        <f>Table4[[#This Row],[Residuals]]^2</f>
        <v>5.8218558215917362</v>
      </c>
    </row>
    <row r="484" spans="4:7" x14ac:dyDescent="0.3">
      <c r="D484">
        <v>440</v>
      </c>
      <c r="E484">
        <v>11.655587507942434</v>
      </c>
      <c r="F484">
        <v>1.1444124920575671</v>
      </c>
      <c r="G484">
        <f>Table4[[#This Row],[Residuals]]^2</f>
        <v>1.3096799519774112</v>
      </c>
    </row>
    <row r="485" spans="4:7" x14ac:dyDescent="0.3">
      <c r="D485">
        <v>441</v>
      </c>
      <c r="E485">
        <v>12.860122285651936</v>
      </c>
      <c r="F485">
        <v>-2.3601222856519364</v>
      </c>
      <c r="G485">
        <f>Table4[[#This Row],[Residuals]]^2</f>
        <v>5.5701772032309202</v>
      </c>
    </row>
    <row r="486" spans="4:7" x14ac:dyDescent="0.3">
      <c r="D486">
        <v>442</v>
      </c>
      <c r="E486">
        <v>17.01134838412289</v>
      </c>
      <c r="F486">
        <v>8.8651615877111567E-2</v>
      </c>
      <c r="G486">
        <f>Table4[[#This Row],[Residuals]]^2</f>
        <v>7.8591089976229392E-3</v>
      </c>
    </row>
    <row r="487" spans="4:7" x14ac:dyDescent="0.3">
      <c r="D487">
        <v>443</v>
      </c>
      <c r="E487">
        <v>18.105220274337945</v>
      </c>
      <c r="F487">
        <v>0.29477972566205324</v>
      </c>
      <c r="G487">
        <f>Table4[[#This Row],[Residuals]]^2</f>
        <v>8.6895086661395365E-2</v>
      </c>
    </row>
    <row r="488" spans="4:7" x14ac:dyDescent="0.3">
      <c r="D488">
        <v>444</v>
      </c>
      <c r="E488">
        <v>17.834935040054472</v>
      </c>
      <c r="F488">
        <v>-2.4349350400544711</v>
      </c>
      <c r="G488">
        <f>Table4[[#This Row],[Residuals]]^2</f>
        <v>5.9289086492850691</v>
      </c>
    </row>
    <row r="489" spans="4:7" x14ac:dyDescent="0.3">
      <c r="D489">
        <v>445</v>
      </c>
      <c r="E489">
        <v>12.13029840815976</v>
      </c>
      <c r="F489">
        <v>-1.3302984081597593</v>
      </c>
      <c r="G489">
        <f>Table4[[#This Row],[Residuals]]^2</f>
        <v>1.7696938547523895</v>
      </c>
    </row>
    <row r="490" spans="4:7" x14ac:dyDescent="0.3">
      <c r="D490">
        <v>446</v>
      </c>
      <c r="E490">
        <v>14.451943936047757</v>
      </c>
      <c r="F490">
        <v>-2.6519439360477559</v>
      </c>
      <c r="G490">
        <f>Table4[[#This Row],[Residuals]]^2</f>
        <v>7.0328066399404641</v>
      </c>
    </row>
    <row r="491" spans="4:7" x14ac:dyDescent="0.3">
      <c r="D491">
        <v>447</v>
      </c>
      <c r="E491">
        <v>17.763770491360731</v>
      </c>
      <c r="F491">
        <v>-2.8637704913607305</v>
      </c>
      <c r="G491">
        <f>Table4[[#This Row],[Residuals]]^2</f>
        <v>8.2011814271884802</v>
      </c>
    </row>
    <row r="492" spans="4:7" x14ac:dyDescent="0.3">
      <c r="D492">
        <v>448</v>
      </c>
      <c r="E492">
        <v>18.216030307876633</v>
      </c>
      <c r="F492">
        <v>-5.6160303078766329</v>
      </c>
      <c r="G492">
        <f>Table4[[#This Row],[Residuals]]^2</f>
        <v>31.53979641898891</v>
      </c>
    </row>
    <row r="493" spans="4:7" x14ac:dyDescent="0.3">
      <c r="D493">
        <v>449</v>
      </c>
      <c r="E493">
        <v>17.267556624038079</v>
      </c>
      <c r="F493">
        <v>-3.1675566240380792</v>
      </c>
      <c r="G493">
        <f>Table4[[#This Row],[Residuals]]^2</f>
        <v>10.033414966487515</v>
      </c>
    </row>
    <row r="494" spans="4:7" x14ac:dyDescent="0.3">
      <c r="D494">
        <v>450</v>
      </c>
      <c r="E494">
        <v>17.497403485572505</v>
      </c>
      <c r="F494">
        <v>-4.4974034855725051</v>
      </c>
      <c r="G494">
        <f>Table4[[#This Row],[Residuals]]^2</f>
        <v>20.226638112039719</v>
      </c>
    </row>
    <row r="495" spans="4:7" x14ac:dyDescent="0.3">
      <c r="D495">
        <v>451</v>
      </c>
      <c r="E495">
        <v>19.810977762951655</v>
      </c>
      <c r="F495">
        <v>-6.4109777629516547</v>
      </c>
      <c r="G495">
        <f>Table4[[#This Row],[Residuals]]^2</f>
        <v>41.100635877060604</v>
      </c>
    </row>
    <row r="496" spans="4:7" x14ac:dyDescent="0.3">
      <c r="D496">
        <v>452</v>
      </c>
      <c r="E496">
        <v>19.432123267407754</v>
      </c>
      <c r="F496">
        <v>-4.2321232674077542</v>
      </c>
      <c r="G496">
        <f>Table4[[#This Row],[Residuals]]^2</f>
        <v>17.910867350534087</v>
      </c>
    </row>
    <row r="497" spans="4:7" x14ac:dyDescent="0.3">
      <c r="D497">
        <v>453</v>
      </c>
      <c r="E497">
        <v>18.022794903048467</v>
      </c>
      <c r="F497">
        <v>-1.9227949030484659</v>
      </c>
      <c r="G497">
        <f>Table4[[#This Row],[Residuals]]^2</f>
        <v>3.6971402391891592</v>
      </c>
    </row>
    <row r="498" spans="4:7" x14ac:dyDescent="0.3">
      <c r="D498">
        <v>454</v>
      </c>
      <c r="E498">
        <v>23.112055504898834</v>
      </c>
      <c r="F498">
        <v>-5.3120555048988329</v>
      </c>
      <c r="G498">
        <f>Table4[[#This Row],[Residuals]]^2</f>
        <v>28.217933687125996</v>
      </c>
    </row>
    <row r="499" spans="4:7" x14ac:dyDescent="0.3">
      <c r="D499">
        <v>455</v>
      </c>
      <c r="E499">
        <v>19.005193067268856</v>
      </c>
      <c r="F499">
        <v>-4.1051930672688552</v>
      </c>
      <c r="G499">
        <f>Table4[[#This Row],[Residuals]]^2</f>
        <v>16.852610119552271</v>
      </c>
    </row>
    <row r="500" spans="4:7" x14ac:dyDescent="0.3">
      <c r="D500">
        <v>456</v>
      </c>
      <c r="E500">
        <v>18.268409552897602</v>
      </c>
      <c r="F500">
        <v>-4.168409552897602</v>
      </c>
      <c r="G500">
        <f>Table4[[#This Row],[Residuals]]^2</f>
        <v>17.375638200687987</v>
      </c>
    </row>
    <row r="501" spans="4:7" x14ac:dyDescent="0.3">
      <c r="D501">
        <v>457</v>
      </c>
      <c r="E501">
        <v>15.517095870768999</v>
      </c>
      <c r="F501">
        <v>-2.8170958707690001</v>
      </c>
      <c r="G501">
        <f>Table4[[#This Row],[Residuals]]^2</f>
        <v>7.9360291451037508</v>
      </c>
    </row>
    <row r="502" spans="4:7" x14ac:dyDescent="0.3">
      <c r="D502">
        <v>458</v>
      </c>
      <c r="E502">
        <v>16.354451126961308</v>
      </c>
      <c r="F502">
        <v>-2.8544511269613082</v>
      </c>
      <c r="G502">
        <f>Table4[[#This Row],[Residuals]]^2</f>
        <v>8.1478912362106826</v>
      </c>
    </row>
    <row r="503" spans="4:7" x14ac:dyDescent="0.3">
      <c r="D503">
        <v>459</v>
      </c>
      <c r="E503">
        <v>18.401889252729724</v>
      </c>
      <c r="F503">
        <v>-3.5018892527297236</v>
      </c>
      <c r="G503">
        <f>Table4[[#This Row],[Residuals]]^2</f>
        <v>12.263228338383943</v>
      </c>
    </row>
    <row r="504" spans="4:7" x14ac:dyDescent="0.3">
      <c r="D504">
        <v>460</v>
      </c>
      <c r="E504">
        <v>18.443234255545292</v>
      </c>
      <c r="F504">
        <v>1.5567657444547081</v>
      </c>
      <c r="G504">
        <f>Table4[[#This Row],[Residuals]]^2</f>
        <v>2.4235195831076215</v>
      </c>
    </row>
    <row r="505" spans="4:7" x14ac:dyDescent="0.3">
      <c r="D505">
        <v>461</v>
      </c>
      <c r="E505">
        <v>20.144586823477258</v>
      </c>
      <c r="F505">
        <v>-3.7445868234772597</v>
      </c>
      <c r="G505">
        <f>Table4[[#This Row],[Residuals]]^2</f>
        <v>14.021930478559513</v>
      </c>
    </row>
    <row r="506" spans="4:7" x14ac:dyDescent="0.3">
      <c r="D506">
        <v>462</v>
      </c>
      <c r="E506">
        <v>19.822245404291582</v>
      </c>
      <c r="F506">
        <v>-2.1222454042915828</v>
      </c>
      <c r="G506">
        <f>Table4[[#This Row],[Residuals]]^2</f>
        <v>4.5039255560367435</v>
      </c>
    </row>
    <row r="507" spans="4:7" x14ac:dyDescent="0.3">
      <c r="D507">
        <v>463</v>
      </c>
      <c r="E507">
        <v>19.800399075534344</v>
      </c>
      <c r="F507">
        <v>-0.30039907553434375</v>
      </c>
      <c r="G507">
        <f>Table4[[#This Row],[Residuals]]^2</f>
        <v>9.0239604581888358E-2</v>
      </c>
    </row>
    <row r="508" spans="4:7" x14ac:dyDescent="0.3">
      <c r="D508">
        <v>464</v>
      </c>
      <c r="E508">
        <v>23.075331562003502</v>
      </c>
      <c r="F508">
        <v>-2.8753315620035025</v>
      </c>
      <c r="G508">
        <f>Table4[[#This Row],[Residuals]]^2</f>
        <v>8.2675315914535012</v>
      </c>
    </row>
    <row r="509" spans="4:7" x14ac:dyDescent="0.3">
      <c r="D509">
        <v>465</v>
      </c>
      <c r="E509">
        <v>19.836982666304113</v>
      </c>
      <c r="F509">
        <v>1.5630173336958855</v>
      </c>
      <c r="G509">
        <f>Table4[[#This Row],[Residuals]]^2</f>
        <v>2.4430231854337952</v>
      </c>
    </row>
    <row r="510" spans="4:7" x14ac:dyDescent="0.3">
      <c r="D510">
        <v>466</v>
      </c>
      <c r="E510">
        <v>16.86334536869132</v>
      </c>
      <c r="F510">
        <v>3.0366546313086786</v>
      </c>
      <c r="G510">
        <f>Table4[[#This Row],[Residuals]]^2</f>
        <v>9.2212713498484469</v>
      </c>
    </row>
    <row r="511" spans="4:7" x14ac:dyDescent="0.3">
      <c r="D511">
        <v>467</v>
      </c>
      <c r="E511">
        <v>17.034105901692755</v>
      </c>
      <c r="F511">
        <v>1.9658940983072455</v>
      </c>
      <c r="G511">
        <f>Table4[[#This Row],[Residuals]]^2</f>
        <v>3.8647396057592576</v>
      </c>
    </row>
    <row r="512" spans="4:7" x14ac:dyDescent="0.3">
      <c r="D512">
        <v>468</v>
      </c>
      <c r="E512">
        <v>15.773115285506176</v>
      </c>
      <c r="F512">
        <v>3.3268847144938256</v>
      </c>
      <c r="G512">
        <f>Table4[[#This Row],[Residuals]]^2</f>
        <v>11.068161903532664</v>
      </c>
    </row>
    <row r="513" spans="4:7" x14ac:dyDescent="0.3">
      <c r="D513">
        <v>469</v>
      </c>
      <c r="E513">
        <v>16.653031535602821</v>
      </c>
      <c r="F513">
        <v>2.4469684643971803</v>
      </c>
      <c r="G513">
        <f>Table4[[#This Row],[Residuals]]^2</f>
        <v>5.9876546657542944</v>
      </c>
    </row>
    <row r="514" spans="4:7" x14ac:dyDescent="0.3">
      <c r="D514">
        <v>470</v>
      </c>
      <c r="E514">
        <v>17.342723493647675</v>
      </c>
      <c r="F514">
        <v>2.7572765063523264</v>
      </c>
      <c r="G514">
        <f>Table4[[#This Row],[Residuals]]^2</f>
        <v>7.6025737324824902</v>
      </c>
    </row>
    <row r="515" spans="4:7" x14ac:dyDescent="0.3">
      <c r="D515">
        <v>471</v>
      </c>
      <c r="E515">
        <v>19.188917119259578</v>
      </c>
      <c r="F515">
        <v>0.71108288074042036</v>
      </c>
      <c r="G515">
        <f>Table4[[#This Row],[Residuals]]^2</f>
        <v>0.50563886328209484</v>
      </c>
    </row>
    <row r="516" spans="4:7" x14ac:dyDescent="0.3">
      <c r="D516">
        <v>472</v>
      </c>
      <c r="E516">
        <v>22.228095018068192</v>
      </c>
      <c r="F516">
        <v>-2.6280950180681906</v>
      </c>
      <c r="G516">
        <f>Table4[[#This Row],[Residuals]]^2</f>
        <v>6.9068834239948433</v>
      </c>
    </row>
    <row r="517" spans="4:7" x14ac:dyDescent="0.3">
      <c r="D517">
        <v>473</v>
      </c>
      <c r="E517">
        <v>21.174336508683119</v>
      </c>
      <c r="F517">
        <v>2.0256634913168803</v>
      </c>
      <c r="G517">
        <f>Table4[[#This Row],[Residuals]]^2</f>
        <v>4.1033125800540926</v>
      </c>
    </row>
    <row r="518" spans="4:7" x14ac:dyDescent="0.3">
      <c r="D518">
        <v>474</v>
      </c>
      <c r="E518">
        <v>24.455405535018546</v>
      </c>
      <c r="F518">
        <v>5.344594464981455</v>
      </c>
      <c r="G518">
        <f>Table4[[#This Row],[Residuals]]^2</f>
        <v>28.564689995110406</v>
      </c>
    </row>
    <row r="519" spans="4:7" x14ac:dyDescent="0.3">
      <c r="D519">
        <v>475</v>
      </c>
      <c r="E519">
        <v>15.350893146331725</v>
      </c>
      <c r="F519">
        <v>-1.5508931463317239</v>
      </c>
      <c r="G519">
        <f>Table4[[#This Row],[Residuals]]^2</f>
        <v>2.4052695513387139</v>
      </c>
    </row>
    <row r="520" spans="4:7" x14ac:dyDescent="0.3">
      <c r="D520">
        <v>476</v>
      </c>
      <c r="E520">
        <v>14.84223343118525</v>
      </c>
      <c r="F520">
        <v>-1.5422334311852488</v>
      </c>
      <c r="G520">
        <f>Table4[[#This Row],[Residuals]]^2</f>
        <v>2.3784839562654256</v>
      </c>
    </row>
    <row r="521" spans="4:7" x14ac:dyDescent="0.3">
      <c r="D521">
        <v>477</v>
      </c>
      <c r="E521">
        <v>19.017263742568353</v>
      </c>
      <c r="F521">
        <v>-2.317263742568354</v>
      </c>
      <c r="G521">
        <f>Table4[[#This Row],[Residuals]]^2</f>
        <v>5.3697112526218946</v>
      </c>
    </row>
    <row r="522" spans="4:7" x14ac:dyDescent="0.3">
      <c r="D522">
        <v>478</v>
      </c>
      <c r="E522">
        <v>10.500927397353719</v>
      </c>
      <c r="F522">
        <v>1.4990726026462813</v>
      </c>
      <c r="G522">
        <f>Table4[[#This Row],[Residuals]]^2</f>
        <v>2.2472186680046957</v>
      </c>
    </row>
    <row r="523" spans="4:7" x14ac:dyDescent="0.3">
      <c r="D523">
        <v>479</v>
      </c>
      <c r="E523">
        <v>18.279200434453784</v>
      </c>
      <c r="F523">
        <v>-3.6792004344537848</v>
      </c>
      <c r="G523">
        <f>Table4[[#This Row],[Residuals]]^2</f>
        <v>13.536515836884918</v>
      </c>
    </row>
    <row r="524" spans="4:7" x14ac:dyDescent="0.3">
      <c r="D524">
        <v>480</v>
      </c>
      <c r="E524">
        <v>21.151570580538625</v>
      </c>
      <c r="F524">
        <v>0.24842941946137387</v>
      </c>
      <c r="G524">
        <f>Table4[[#This Row],[Residuals]]^2</f>
        <v>6.1717176453915244E-2</v>
      </c>
    </row>
    <row r="525" spans="4:7" x14ac:dyDescent="0.3">
      <c r="D525">
        <v>481</v>
      </c>
      <c r="E525">
        <v>22.714406414127321</v>
      </c>
      <c r="F525">
        <v>0.2855935858726788</v>
      </c>
      <c r="G525">
        <f>Table4[[#This Row],[Residuals]]^2</f>
        <v>8.1563696291615154E-2</v>
      </c>
    </row>
    <row r="526" spans="4:7" x14ac:dyDescent="0.3">
      <c r="D526">
        <v>482</v>
      </c>
      <c r="E526">
        <v>26.961559087820614</v>
      </c>
      <c r="F526">
        <v>-3.2615590878206149</v>
      </c>
      <c r="G526">
        <f>Table4[[#This Row],[Residuals]]^2</f>
        <v>10.637767683345242</v>
      </c>
    </row>
    <row r="527" spans="4:7" x14ac:dyDescent="0.3">
      <c r="D527">
        <v>483</v>
      </c>
      <c r="E527">
        <v>28.755509626881935</v>
      </c>
      <c r="F527">
        <v>-3.7555096268819348</v>
      </c>
      <c r="G527">
        <f>Table4[[#This Row],[Residuals]]^2</f>
        <v>14.10385255760289</v>
      </c>
    </row>
    <row r="528" spans="4:7" x14ac:dyDescent="0.3">
      <c r="D528">
        <v>484</v>
      </c>
      <c r="E528">
        <v>20.124219249559395</v>
      </c>
      <c r="F528">
        <v>1.6757807504406053</v>
      </c>
      <c r="G528">
        <f>Table4[[#This Row],[Residuals]]^2</f>
        <v>2.808241123547278</v>
      </c>
    </row>
    <row r="529" spans="4:7" x14ac:dyDescent="0.3">
      <c r="D529">
        <v>485</v>
      </c>
      <c r="E529">
        <v>18.335618240085079</v>
      </c>
      <c r="F529">
        <v>2.2643817599149223</v>
      </c>
      <c r="G529">
        <f>Table4[[#This Row],[Residuals]]^2</f>
        <v>5.1274247546354008</v>
      </c>
    </row>
    <row r="530" spans="4:7" x14ac:dyDescent="0.3">
      <c r="D530">
        <v>486</v>
      </c>
      <c r="E530">
        <v>22.154539273745474</v>
      </c>
      <c r="F530">
        <v>-0.95453927374547476</v>
      </c>
      <c r="G530">
        <f>Table4[[#This Row],[Residuals]]^2</f>
        <v>0.91114522512253837</v>
      </c>
    </row>
    <row r="531" spans="4:7" x14ac:dyDescent="0.3">
      <c r="D531">
        <v>487</v>
      </c>
      <c r="E531">
        <v>19.593880974849689</v>
      </c>
      <c r="F531">
        <v>-0.49388097484968796</v>
      </c>
      <c r="G531">
        <f>Table4[[#This Row],[Residuals]]^2</f>
        <v>0.2439184173184781</v>
      </c>
    </row>
    <row r="532" spans="4:7" x14ac:dyDescent="0.3">
      <c r="D532">
        <v>488</v>
      </c>
      <c r="E532">
        <v>19.991800280584403</v>
      </c>
      <c r="F532">
        <v>0.60819971941559814</v>
      </c>
      <c r="G532">
        <f>Table4[[#This Row],[Residuals]]^2</f>
        <v>0.36990689869721233</v>
      </c>
    </row>
    <row r="533" spans="4:7" x14ac:dyDescent="0.3">
      <c r="D533">
        <v>489</v>
      </c>
      <c r="E533">
        <v>10.651682255602404</v>
      </c>
      <c r="F533">
        <v>4.5483177443975951</v>
      </c>
      <c r="G533">
        <f>Table4[[#This Row],[Residuals]]^2</f>
        <v>20.687194304002027</v>
      </c>
    </row>
    <row r="534" spans="4:7" x14ac:dyDescent="0.3">
      <c r="D534">
        <v>490</v>
      </c>
      <c r="E534">
        <v>7.0946079188100999</v>
      </c>
      <c r="F534">
        <v>-9.4607918810099889E-2</v>
      </c>
      <c r="G534">
        <f>Table4[[#This Row],[Residuals]]^2</f>
        <v>8.9506583015784517E-3</v>
      </c>
    </row>
    <row r="535" spans="4:7" x14ac:dyDescent="0.3">
      <c r="D535">
        <v>491</v>
      </c>
      <c r="E535">
        <v>2.304992394393139</v>
      </c>
      <c r="F535">
        <v>5.7950076056068607</v>
      </c>
      <c r="G535">
        <f>Table4[[#This Row],[Residuals]]^2</f>
        <v>33.582113149041362</v>
      </c>
    </row>
    <row r="536" spans="4:7" x14ac:dyDescent="0.3">
      <c r="D536">
        <v>492</v>
      </c>
      <c r="E536">
        <v>13.02890700075252</v>
      </c>
      <c r="F536">
        <v>0.57109299924747958</v>
      </c>
      <c r="G536">
        <f>Table4[[#This Row],[Residuals]]^2</f>
        <v>0.32614721378948169</v>
      </c>
    </row>
    <row r="537" spans="4:7" x14ac:dyDescent="0.3">
      <c r="D537">
        <v>493</v>
      </c>
      <c r="E537">
        <v>15.381353917401595</v>
      </c>
      <c r="F537">
        <v>4.718646082598406</v>
      </c>
      <c r="G537">
        <f>Table4[[#This Row],[Residuals]]^2</f>
        <v>22.265620852821282</v>
      </c>
    </row>
    <row r="538" spans="4:7" x14ac:dyDescent="0.3">
      <c r="D538">
        <v>494</v>
      </c>
      <c r="E538">
        <v>18.081581374422797</v>
      </c>
      <c r="F538">
        <v>3.718418625577204</v>
      </c>
      <c r="G538">
        <f>Table4[[#This Row],[Residuals]]^2</f>
        <v>13.826637075039462</v>
      </c>
    </row>
    <row r="539" spans="4:7" x14ac:dyDescent="0.3">
      <c r="D539">
        <v>495</v>
      </c>
      <c r="E539">
        <v>17.65344886196003</v>
      </c>
      <c r="F539">
        <v>6.8465511380399704</v>
      </c>
      <c r="G539">
        <f>Table4[[#This Row],[Residuals]]^2</f>
        <v>46.875262485796412</v>
      </c>
    </row>
    <row r="540" spans="4:7" x14ac:dyDescent="0.3">
      <c r="D540">
        <v>496</v>
      </c>
      <c r="E540">
        <v>13.716137633557262</v>
      </c>
      <c r="F540">
        <v>9.3838623664427399</v>
      </c>
      <c r="G540">
        <f>Table4[[#This Row],[Residuals]]^2</f>
        <v>88.056872912340339</v>
      </c>
    </row>
    <row r="541" spans="4:7" x14ac:dyDescent="0.3">
      <c r="D541">
        <v>497</v>
      </c>
      <c r="E541">
        <v>11.871174221510794</v>
      </c>
      <c r="F541">
        <v>7.8288257784892057</v>
      </c>
      <c r="G541">
        <f>Table4[[#This Row],[Residuals]]^2</f>
        <v>61.29051306993712</v>
      </c>
    </row>
    <row r="542" spans="4:7" x14ac:dyDescent="0.3">
      <c r="D542">
        <v>498</v>
      </c>
      <c r="E542">
        <v>17.722434617524428</v>
      </c>
      <c r="F542">
        <v>0.57756538247557287</v>
      </c>
      <c r="G542">
        <f>Table4[[#This Row],[Residuals]]^2</f>
        <v>0.33358177103415476</v>
      </c>
    </row>
    <row r="543" spans="4:7" x14ac:dyDescent="0.3">
      <c r="D543">
        <v>499</v>
      </c>
      <c r="E543">
        <v>19.190197795848537</v>
      </c>
      <c r="F543">
        <v>2.0098022041514625</v>
      </c>
      <c r="G543">
        <f>Table4[[#This Row],[Residuals]]^2</f>
        <v>4.0393048998120769</v>
      </c>
    </row>
    <row r="544" spans="4:7" x14ac:dyDescent="0.3">
      <c r="D544">
        <v>500</v>
      </c>
      <c r="E544">
        <v>16.284556204937992</v>
      </c>
      <c r="F544">
        <v>1.2154437950620078</v>
      </c>
      <c r="G544">
        <f>Table4[[#This Row],[Residuals]]^2</f>
        <v>1.4773036189547362</v>
      </c>
    </row>
    <row r="545" spans="4:7" x14ac:dyDescent="0.3">
      <c r="D545">
        <v>501</v>
      </c>
      <c r="E545">
        <v>18.84419039002357</v>
      </c>
      <c r="F545">
        <v>-2.0441903900235694</v>
      </c>
      <c r="G545">
        <f>Table4[[#This Row],[Residuals]]^2</f>
        <v>4.1787143506647126</v>
      </c>
    </row>
    <row r="546" spans="4:7" x14ac:dyDescent="0.3">
      <c r="D546">
        <v>502</v>
      </c>
      <c r="E546">
        <v>22.534980518998921</v>
      </c>
      <c r="F546">
        <v>-0.13498051899892261</v>
      </c>
      <c r="G546">
        <f>Table4[[#This Row],[Residuals]]^2</f>
        <v>1.8219740509218506E-2</v>
      </c>
    </row>
    <row r="547" spans="4:7" x14ac:dyDescent="0.3">
      <c r="D547">
        <v>503</v>
      </c>
      <c r="E547">
        <v>21.190983377010316</v>
      </c>
      <c r="F547">
        <v>-0.59098337701031411</v>
      </c>
      <c r="G547">
        <f>Table4[[#This Row],[Residuals]]^2</f>
        <v>0.34926135190251506</v>
      </c>
    </row>
    <row r="548" spans="4:7" x14ac:dyDescent="0.3">
      <c r="D548">
        <v>504</v>
      </c>
      <c r="E548">
        <v>27.27510267031807</v>
      </c>
      <c r="F548">
        <v>-3.3751026703180713</v>
      </c>
      <c r="G548">
        <f>Table4[[#This Row],[Residuals]]^2</f>
        <v>11.391318035188176</v>
      </c>
    </row>
    <row r="549" spans="4:7" x14ac:dyDescent="0.3">
      <c r="D549">
        <v>505</v>
      </c>
      <c r="E549">
        <v>25.959944090126232</v>
      </c>
      <c r="F549">
        <v>-3.9599440901262319</v>
      </c>
      <c r="G549">
        <f>Table4[[#This Row],[Residuals]]^2</f>
        <v>15.681157196925671</v>
      </c>
    </row>
    <row r="550" spans="4:7" x14ac:dyDescent="0.3">
      <c r="D550">
        <v>506</v>
      </c>
      <c r="E550">
        <v>21.680915646892569</v>
      </c>
      <c r="F550">
        <v>-9.7809156468925682</v>
      </c>
      <c r="G550">
        <f>Table4[[#This Row],[Residuals]]^2</f>
        <v>95.666310891627873</v>
      </c>
    </row>
  </sheetData>
  <autoFilter ref="D29:L38" xr:uid="{7F03E362-6E80-410E-9602-9D06F02A06D5}">
    <sortState xmlns:xlrd2="http://schemas.microsoft.com/office/spreadsheetml/2017/richdata2" ref="D30:L38">
      <sortCondition ref="E29:E38"/>
    </sortState>
  </autoFilter>
  <mergeCells count="1">
    <mergeCell ref="D16:E16"/>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1457A-60A0-43C2-9B0C-B183085C2A65}">
  <dimension ref="C4:AI66"/>
  <sheetViews>
    <sheetView showGridLines="0" zoomScale="56" zoomScaleNormal="56" workbookViewId="0">
      <selection activeCell="D52" sqref="D52"/>
    </sheetView>
  </sheetViews>
  <sheetFormatPr defaultRowHeight="14.4" x14ac:dyDescent="0.3"/>
  <cols>
    <col min="1" max="2" width="2.21875" customWidth="1"/>
    <col min="3" max="3" width="19.21875" bestFit="1" customWidth="1"/>
    <col min="4" max="4" width="25.6640625" bestFit="1" customWidth="1"/>
    <col min="5" max="8" width="14" bestFit="1" customWidth="1"/>
    <col min="9" max="9" width="15.109375" bestFit="1" customWidth="1"/>
    <col min="10" max="10" width="19" bestFit="1" customWidth="1"/>
    <col min="11" max="11" width="23.21875" bestFit="1" customWidth="1"/>
    <col min="12" max="12" width="17.33203125" bestFit="1" customWidth="1"/>
    <col min="13" max="13" width="23.21875" bestFit="1" customWidth="1"/>
    <col min="14" max="14" width="16.33203125" bestFit="1" customWidth="1"/>
    <col min="15" max="15" width="12" bestFit="1" customWidth="1"/>
    <col min="20" max="20" width="16.33203125" bestFit="1" customWidth="1"/>
    <col min="34" max="34" width="17.109375" bestFit="1" customWidth="1"/>
  </cols>
  <sheetData>
    <row r="4" spans="3:35" ht="25.8" x14ac:dyDescent="0.5">
      <c r="D4" s="7"/>
      <c r="U4" s="58" t="s">
        <v>64</v>
      </c>
      <c r="V4" s="58"/>
      <c r="W4" s="58"/>
      <c r="X4" s="58"/>
      <c r="Y4" s="58"/>
    </row>
    <row r="8" spans="3:35" ht="15" thickBot="1" x14ac:dyDescent="0.35"/>
    <row r="9" spans="3:35" ht="18.600000000000001" thickBot="1" x14ac:dyDescent="0.4">
      <c r="C9" s="33"/>
      <c r="D9" s="34" t="s">
        <v>6</v>
      </c>
      <c r="E9" s="34" t="s">
        <v>0</v>
      </c>
      <c r="F9" s="34" t="s">
        <v>1</v>
      </c>
      <c r="G9" s="34" t="s">
        <v>2</v>
      </c>
      <c r="H9" s="34" t="s">
        <v>7</v>
      </c>
      <c r="I9" s="34" t="s">
        <v>3</v>
      </c>
      <c r="J9" s="34" t="s">
        <v>4</v>
      </c>
      <c r="K9" s="34" t="s">
        <v>8</v>
      </c>
      <c r="L9" s="34" t="s">
        <v>5</v>
      </c>
      <c r="M9" s="35" t="s">
        <v>9</v>
      </c>
    </row>
    <row r="10" spans="3:35" ht="18.600000000000001" thickBot="1" x14ac:dyDescent="0.4">
      <c r="C10" s="36" t="s">
        <v>10</v>
      </c>
      <c r="D10" s="37">
        <v>4.8719762845849779</v>
      </c>
      <c r="E10" s="38">
        <v>68.574901185770784</v>
      </c>
      <c r="F10" s="38">
        <v>11.136778656126504</v>
      </c>
      <c r="G10" s="38">
        <v>0.55469505928853724</v>
      </c>
      <c r="H10" s="38">
        <v>9.5494071146245059</v>
      </c>
      <c r="I10" s="38">
        <v>408.23715415019763</v>
      </c>
      <c r="J10" s="38">
        <v>18.455533596837967</v>
      </c>
      <c r="K10" s="38">
        <v>6.2846343873517867</v>
      </c>
      <c r="L10" s="38">
        <v>12.653063241106723</v>
      </c>
      <c r="M10" s="38">
        <v>22.532806324110698</v>
      </c>
      <c r="T10" s="31" t="s">
        <v>63</v>
      </c>
      <c r="U10" s="32">
        <f>-2.385+7.3525</f>
        <v>4.9675000000000002</v>
      </c>
      <c r="AH10" s="31" t="s">
        <v>63</v>
      </c>
      <c r="AI10" s="32">
        <f>-279+666</f>
        <v>387</v>
      </c>
    </row>
    <row r="11" spans="3:35" ht="18.600000000000001" thickBot="1" x14ac:dyDescent="0.4">
      <c r="C11" s="30" t="s">
        <v>11</v>
      </c>
      <c r="D11" s="39">
        <v>0.12986015229610323</v>
      </c>
      <c r="E11" s="40">
        <v>1.2513695252583026</v>
      </c>
      <c r="F11" s="40">
        <v>0.30497988812613019</v>
      </c>
      <c r="G11" s="40">
        <v>5.1513910240283929E-3</v>
      </c>
      <c r="H11" s="40">
        <v>0.38708489428578602</v>
      </c>
      <c r="I11" s="40">
        <v>7.4923886922962053</v>
      </c>
      <c r="J11" s="40">
        <v>9.6243567832414598E-2</v>
      </c>
      <c r="K11" s="40">
        <v>3.1235141929339023E-2</v>
      </c>
      <c r="L11" s="40">
        <v>0.31745890621014489</v>
      </c>
      <c r="M11" s="40">
        <v>0.40886114749753183</v>
      </c>
      <c r="T11" s="31" t="s">
        <v>65</v>
      </c>
      <c r="U11" s="32">
        <f>2.385-(1.5*U10)</f>
        <v>-5.0662500000000001</v>
      </c>
      <c r="AH11" s="31" t="s">
        <v>65</v>
      </c>
      <c r="AI11" s="32">
        <f>279-(1.5*AI10)</f>
        <v>-301.5</v>
      </c>
    </row>
    <row r="12" spans="3:35" ht="18.600000000000001" thickBot="1" x14ac:dyDescent="0.4">
      <c r="C12" s="30" t="s">
        <v>12</v>
      </c>
      <c r="D12" s="39">
        <v>4.82</v>
      </c>
      <c r="E12" s="40">
        <v>77.5</v>
      </c>
      <c r="F12" s="40">
        <v>9.69</v>
      </c>
      <c r="G12" s="40">
        <v>0.53800000000000003</v>
      </c>
      <c r="H12" s="40">
        <v>5</v>
      </c>
      <c r="I12" s="40">
        <v>330</v>
      </c>
      <c r="J12" s="40">
        <v>19.05</v>
      </c>
      <c r="K12" s="40">
        <v>6.2084999999999999</v>
      </c>
      <c r="L12" s="40">
        <v>11.36</v>
      </c>
      <c r="M12" s="40">
        <v>21.2</v>
      </c>
      <c r="T12" s="31" t="s">
        <v>66</v>
      </c>
      <c r="U12" s="32">
        <f>7.3525+(1.5*U10)</f>
        <v>14.803750000000001</v>
      </c>
      <c r="AH12" s="31" t="s">
        <v>66</v>
      </c>
      <c r="AI12" s="32">
        <f>666+(1.5*AI10)</f>
        <v>1246.5</v>
      </c>
    </row>
    <row r="13" spans="3:35" ht="18.600000000000001" thickBot="1" x14ac:dyDescent="0.4">
      <c r="C13" s="30" t="s">
        <v>13</v>
      </c>
      <c r="D13" s="39">
        <v>3.43</v>
      </c>
      <c r="E13" s="40">
        <v>100</v>
      </c>
      <c r="F13" s="40">
        <v>18.100000000000001</v>
      </c>
      <c r="G13" s="40">
        <v>0.53800000000000003</v>
      </c>
      <c r="H13" s="40">
        <v>24</v>
      </c>
      <c r="I13" s="40">
        <v>666</v>
      </c>
      <c r="J13" s="40">
        <v>20.2</v>
      </c>
      <c r="K13" s="40">
        <v>5.7130000000000001</v>
      </c>
      <c r="L13" s="40">
        <v>8.0500000000000007</v>
      </c>
      <c r="M13" s="40">
        <v>50</v>
      </c>
    </row>
    <row r="14" spans="3:35" ht="18.600000000000001" thickBot="1" x14ac:dyDescent="0.4">
      <c r="C14" s="30" t="s">
        <v>14</v>
      </c>
      <c r="D14" s="39">
        <v>2.9211318922824701</v>
      </c>
      <c r="E14" s="40">
        <v>28.148861406903585</v>
      </c>
      <c r="F14" s="40">
        <v>6.8603529408975747</v>
      </c>
      <c r="G14" s="40">
        <v>0.11587767566755379</v>
      </c>
      <c r="H14" s="40">
        <v>8.7072593842393662</v>
      </c>
      <c r="I14" s="40">
        <v>168.53711605495897</v>
      </c>
      <c r="J14" s="40">
        <v>2.1649455237143891</v>
      </c>
      <c r="K14" s="40">
        <v>0.70261714341528281</v>
      </c>
      <c r="L14" s="40">
        <v>7.1410615113485498</v>
      </c>
      <c r="M14" s="40">
        <v>9.1971040873797456</v>
      </c>
    </row>
    <row r="15" spans="3:35" ht="18.600000000000001" thickBot="1" x14ac:dyDescent="0.4">
      <c r="C15" s="30" t="s">
        <v>15</v>
      </c>
      <c r="D15" s="39">
        <v>8.5330115321097644</v>
      </c>
      <c r="E15" s="40">
        <v>792.35839850506602</v>
      </c>
      <c r="F15" s="40">
        <v>47.064442473682007</v>
      </c>
      <c r="G15" s="40">
        <v>1.3427635718114788E-2</v>
      </c>
      <c r="H15" s="40">
        <v>75.816365984424522</v>
      </c>
      <c r="I15" s="40">
        <v>28404.759488122712</v>
      </c>
      <c r="J15" s="40">
        <v>4.6869891206509697</v>
      </c>
      <c r="K15" s="40">
        <v>0.49367085022105212</v>
      </c>
      <c r="L15" s="40">
        <v>50.994759508863638</v>
      </c>
      <c r="M15" s="40">
        <v>84.586723594097208</v>
      </c>
    </row>
    <row r="16" spans="3:35" ht="18.600000000000001" thickBot="1" x14ac:dyDescent="0.4">
      <c r="C16" s="30" t="s">
        <v>16</v>
      </c>
      <c r="D16" s="39">
        <v>-1.1891224643608609</v>
      </c>
      <c r="E16" s="40">
        <v>-0.96771559416269604</v>
      </c>
      <c r="F16" s="40">
        <v>-1.233539601149531</v>
      </c>
      <c r="G16" s="40">
        <v>-6.4667133365429397E-2</v>
      </c>
      <c r="H16" s="40">
        <v>-0.86723199360350334</v>
      </c>
      <c r="I16" s="40">
        <v>-1.142407992476824</v>
      </c>
      <c r="J16" s="40">
        <v>-0.28509138330541051</v>
      </c>
      <c r="K16" s="40">
        <v>1.8915003664993173</v>
      </c>
      <c r="L16" s="40">
        <v>0.49323951739272553</v>
      </c>
      <c r="M16" s="40">
        <v>1.495196944165802</v>
      </c>
    </row>
    <row r="17" spans="3:35" ht="18.600000000000001" thickBot="1" x14ac:dyDescent="0.4">
      <c r="C17" s="30" t="s">
        <v>17</v>
      </c>
      <c r="D17" s="39">
        <v>2.1728079418192266E-2</v>
      </c>
      <c r="E17" s="40">
        <v>-0.59896263988129672</v>
      </c>
      <c r="F17" s="40">
        <v>0.29502156787350237</v>
      </c>
      <c r="G17" s="40">
        <v>0.72930792253488452</v>
      </c>
      <c r="H17" s="40">
        <v>1.004814648218201</v>
      </c>
      <c r="I17" s="40">
        <v>0.66995594179501428</v>
      </c>
      <c r="J17" s="40">
        <v>-0.8023249268537983</v>
      </c>
      <c r="K17" s="40">
        <v>0.40361213328870982</v>
      </c>
      <c r="L17" s="40">
        <v>0.90646009359153534</v>
      </c>
      <c r="M17" s="40">
        <v>1.108098408254901</v>
      </c>
    </row>
    <row r="18" spans="3:35" ht="18.600000000000001" thickBot="1" x14ac:dyDescent="0.4">
      <c r="C18" s="30" t="s">
        <v>18</v>
      </c>
      <c r="D18" s="39">
        <v>9.9500000000000011</v>
      </c>
      <c r="E18" s="40">
        <v>97.1</v>
      </c>
      <c r="F18" s="40">
        <v>27.279999999999998</v>
      </c>
      <c r="G18" s="40">
        <v>0.48599999999999999</v>
      </c>
      <c r="H18" s="40">
        <v>23</v>
      </c>
      <c r="I18" s="40">
        <v>524</v>
      </c>
      <c r="J18" s="40">
        <v>9.4</v>
      </c>
      <c r="K18" s="40">
        <v>5.2189999999999994</v>
      </c>
      <c r="L18" s="40">
        <v>36.24</v>
      </c>
      <c r="M18" s="40">
        <v>45</v>
      </c>
    </row>
    <row r="19" spans="3:35" ht="18.600000000000001" thickBot="1" x14ac:dyDescent="0.4">
      <c r="C19" s="30" t="s">
        <v>19</v>
      </c>
      <c r="D19" s="39">
        <v>0.04</v>
      </c>
      <c r="E19" s="40">
        <v>2.9</v>
      </c>
      <c r="F19" s="40">
        <v>0.46</v>
      </c>
      <c r="G19" s="40">
        <v>0.38500000000000001</v>
      </c>
      <c r="H19" s="40">
        <v>1</v>
      </c>
      <c r="I19" s="40">
        <v>187</v>
      </c>
      <c r="J19" s="40">
        <v>12.6</v>
      </c>
      <c r="K19" s="40">
        <v>3.5609999999999999</v>
      </c>
      <c r="L19" s="40">
        <v>1.73</v>
      </c>
      <c r="M19" s="40">
        <v>5</v>
      </c>
    </row>
    <row r="20" spans="3:35" ht="18.600000000000001" thickBot="1" x14ac:dyDescent="0.4">
      <c r="C20" s="30" t="s">
        <v>20</v>
      </c>
      <c r="D20" s="39">
        <v>9.99</v>
      </c>
      <c r="E20" s="40">
        <v>100</v>
      </c>
      <c r="F20" s="40">
        <v>27.74</v>
      </c>
      <c r="G20" s="40">
        <v>0.871</v>
      </c>
      <c r="H20" s="40">
        <v>24</v>
      </c>
      <c r="I20" s="40">
        <v>711</v>
      </c>
      <c r="J20" s="40">
        <v>22</v>
      </c>
      <c r="K20" s="40">
        <v>8.7799999999999994</v>
      </c>
      <c r="L20" s="40">
        <v>37.97</v>
      </c>
      <c r="M20" s="40">
        <v>50</v>
      </c>
      <c r="AH20" s="31" t="s">
        <v>63</v>
      </c>
      <c r="AI20" s="32">
        <f>20.2-17.375</f>
        <v>2.8249999999999993</v>
      </c>
    </row>
    <row r="21" spans="3:35" ht="18.600000000000001" thickBot="1" x14ac:dyDescent="0.4">
      <c r="C21" s="41" t="s">
        <v>21</v>
      </c>
      <c r="D21" s="39">
        <v>2465.2199999999989</v>
      </c>
      <c r="E21" s="40">
        <v>34698.900000000016</v>
      </c>
      <c r="F21" s="40">
        <v>5635.210000000011</v>
      </c>
      <c r="G21" s="40">
        <v>280.67569999999984</v>
      </c>
      <c r="H21" s="40">
        <v>4832</v>
      </c>
      <c r="I21" s="40">
        <v>206568</v>
      </c>
      <c r="J21" s="40">
        <v>9338.5000000000109</v>
      </c>
      <c r="K21" s="40">
        <v>3180.0250000000042</v>
      </c>
      <c r="L21" s="40">
        <v>6402.4500000000016</v>
      </c>
      <c r="M21" s="40">
        <v>11401.600000000013</v>
      </c>
      <c r="AH21" s="31" t="s">
        <v>65</v>
      </c>
      <c r="AI21" s="32">
        <f>17.375-(1.5*AI20)</f>
        <v>13.137500000000001</v>
      </c>
    </row>
    <row r="22" spans="3:35" ht="18.600000000000001" thickBot="1" x14ac:dyDescent="0.4">
      <c r="C22" s="41" t="s">
        <v>22</v>
      </c>
      <c r="D22" s="39">
        <v>506</v>
      </c>
      <c r="E22" s="40">
        <v>506</v>
      </c>
      <c r="F22" s="40">
        <v>506</v>
      </c>
      <c r="G22" s="40">
        <v>506</v>
      </c>
      <c r="H22" s="40">
        <v>506</v>
      </c>
      <c r="I22" s="40">
        <v>506</v>
      </c>
      <c r="J22" s="40">
        <v>506</v>
      </c>
      <c r="K22" s="40">
        <v>506</v>
      </c>
      <c r="L22" s="40">
        <v>506</v>
      </c>
      <c r="M22" s="40">
        <v>506</v>
      </c>
      <c r="AH22" s="31" t="s">
        <v>66</v>
      </c>
      <c r="AI22" s="32">
        <f>20.2+(1.5*AI20)</f>
        <v>24.4375</v>
      </c>
    </row>
    <row r="23" spans="3:35" ht="18.600000000000001" thickBot="1" x14ac:dyDescent="0.4">
      <c r="C23" s="41" t="s">
        <v>23</v>
      </c>
      <c r="D23" s="56">
        <f>D14/D10</f>
        <v>0.59957843011777068</v>
      </c>
      <c r="E23" s="56">
        <f t="shared" ref="E23:M23" si="0">E14/E10</f>
        <v>0.41048344102819417</v>
      </c>
      <c r="F23" s="56">
        <f t="shared" si="0"/>
        <v>0.61600873580472881</v>
      </c>
      <c r="G23" s="56">
        <f t="shared" si="0"/>
        <v>0.20890338525131405</v>
      </c>
      <c r="H23" s="56">
        <f t="shared" si="0"/>
        <v>0.9118115166442714</v>
      </c>
      <c r="I23" s="56">
        <f t="shared" si="0"/>
        <v>0.41284119865520913</v>
      </c>
      <c r="J23" s="56">
        <f t="shared" si="0"/>
        <v>0.11730603790753115</v>
      </c>
      <c r="K23" s="56">
        <f t="shared" si="0"/>
        <v>0.11179920741759346</v>
      </c>
      <c r="L23" s="56">
        <f t="shared" si="0"/>
        <v>0.56437412627078154</v>
      </c>
      <c r="M23" s="56">
        <f t="shared" si="0"/>
        <v>0.40816505299380312</v>
      </c>
      <c r="T23" s="31" t="s">
        <v>63</v>
      </c>
      <c r="U23" s="32">
        <f>-44.85+94.1</f>
        <v>49.249999999999993</v>
      </c>
    </row>
    <row r="24" spans="3:35" ht="18" x14ac:dyDescent="0.35">
      <c r="T24" s="31" t="s">
        <v>65</v>
      </c>
      <c r="U24" s="32">
        <f>44.85-(1.5*U23)</f>
        <v>-29.024999999999984</v>
      </c>
    </row>
    <row r="25" spans="3:35" ht="18" x14ac:dyDescent="0.35">
      <c r="T25" s="31" t="s">
        <v>66</v>
      </c>
      <c r="U25" s="32">
        <f>94.1+(1.5*U23)</f>
        <v>167.97499999999997</v>
      </c>
    </row>
    <row r="36" spans="20:35" ht="18" x14ac:dyDescent="0.35">
      <c r="T36" s="31" t="s">
        <v>63</v>
      </c>
      <c r="U36" s="32">
        <f>18.1-5.175</f>
        <v>12.925000000000001</v>
      </c>
      <c r="AH36" s="31" t="s">
        <v>63</v>
      </c>
      <c r="AI36" s="32">
        <f>6.626-5.88475</f>
        <v>0.74124999999999996</v>
      </c>
    </row>
    <row r="37" spans="20:35" ht="18" x14ac:dyDescent="0.35">
      <c r="T37" s="31" t="s">
        <v>65</v>
      </c>
      <c r="U37" s="32">
        <f>5.175-(1.5*U36)</f>
        <v>-14.212500000000002</v>
      </c>
      <c r="AH37" s="31" t="s">
        <v>65</v>
      </c>
      <c r="AI37" s="32">
        <f>5.88475-(1.5*AI36)</f>
        <v>4.7728750000000009</v>
      </c>
    </row>
    <row r="38" spans="20:35" ht="18" x14ac:dyDescent="0.35">
      <c r="T38" s="31" t="s">
        <v>66</v>
      </c>
      <c r="U38" s="32">
        <f>18.1+(1.5*U36)</f>
        <v>37.487500000000004</v>
      </c>
      <c r="AH38" s="31" t="s">
        <v>66</v>
      </c>
      <c r="AI38" s="32">
        <f>6.626+(1.5*AI36)</f>
        <v>7.7378750000000007</v>
      </c>
    </row>
    <row r="51" spans="20:35" ht="18" x14ac:dyDescent="0.35">
      <c r="T51" s="31" t="s">
        <v>63</v>
      </c>
      <c r="U51" s="32">
        <f>0.624-0.449</f>
        <v>0.17499999999999999</v>
      </c>
      <c r="AH51" s="31" t="s">
        <v>63</v>
      </c>
      <c r="AI51" s="32">
        <f>16.9925-6.9275</f>
        <v>10.065</v>
      </c>
    </row>
    <row r="52" spans="20:35" ht="18" x14ac:dyDescent="0.35">
      <c r="T52" s="31" t="s">
        <v>65</v>
      </c>
      <c r="U52" s="32">
        <f>0.449-(1.5*U51)</f>
        <v>0.18650000000000005</v>
      </c>
      <c r="AH52" s="31" t="s">
        <v>65</v>
      </c>
      <c r="AI52" s="32">
        <f>6.9275-(1.5*AI51)</f>
        <v>-8.17</v>
      </c>
    </row>
    <row r="53" spans="20:35" ht="18" x14ac:dyDescent="0.35">
      <c r="T53" s="31" t="s">
        <v>66</v>
      </c>
      <c r="U53" s="32">
        <f>0.624+(1.5*U51)</f>
        <v>0.88649999999999995</v>
      </c>
      <c r="AH53" s="31" t="s">
        <v>66</v>
      </c>
      <c r="AI53" s="32">
        <f>16.9925+(1.5*AI51)</f>
        <v>32.090000000000003</v>
      </c>
    </row>
    <row r="64" spans="20:35" ht="18" x14ac:dyDescent="0.35">
      <c r="T64" s="31" t="s">
        <v>63</v>
      </c>
      <c r="U64" s="32">
        <f>24-4</f>
        <v>20</v>
      </c>
      <c r="AH64" s="31" t="s">
        <v>63</v>
      </c>
      <c r="AI64" s="32">
        <f>25-17</f>
        <v>8</v>
      </c>
    </row>
    <row r="65" spans="20:35" ht="18" x14ac:dyDescent="0.35">
      <c r="T65" s="31" t="s">
        <v>65</v>
      </c>
      <c r="U65" s="32">
        <f>4-(1.5*U64)</f>
        <v>-26</v>
      </c>
      <c r="AH65" s="31" t="s">
        <v>65</v>
      </c>
      <c r="AI65" s="32">
        <f>17-(1.5*AI64)</f>
        <v>5</v>
      </c>
    </row>
    <row r="66" spans="20:35" ht="18" x14ac:dyDescent="0.35">
      <c r="T66" s="31" t="s">
        <v>66</v>
      </c>
      <c r="U66" s="32">
        <f>24+(1.5*U64)</f>
        <v>54</v>
      </c>
      <c r="AH66" s="31" t="s">
        <v>66</v>
      </c>
      <c r="AI66" s="32">
        <f>25+(1.5*AI64)</f>
        <v>37</v>
      </c>
    </row>
  </sheetData>
  <mergeCells count="1">
    <mergeCell ref="U4:Y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EB85-D464-473B-96D3-EDD6661C48FF}">
  <dimension ref="D3:R4"/>
  <sheetViews>
    <sheetView showGridLines="0" zoomScale="85" zoomScaleNormal="85" workbookViewId="0">
      <selection activeCell="D36" sqref="D36"/>
    </sheetView>
  </sheetViews>
  <sheetFormatPr defaultRowHeight="14.4" x14ac:dyDescent="0.3"/>
  <cols>
    <col min="1" max="2" width="2.21875" customWidth="1"/>
  </cols>
  <sheetData>
    <row r="3" spans="4:18" x14ac:dyDescent="0.3">
      <c r="R3" s="4"/>
    </row>
    <row r="4" spans="4:18" x14ac:dyDescent="0.3">
      <c r="D4"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386C-B1C2-49CB-B3BC-5D07B158018A}">
  <dimension ref="D4:N24"/>
  <sheetViews>
    <sheetView showGridLines="0" zoomScale="90" zoomScaleNormal="90" workbookViewId="0">
      <selection activeCell="E33" sqref="E33"/>
    </sheetView>
  </sheetViews>
  <sheetFormatPr defaultRowHeight="14.4" x14ac:dyDescent="0.3"/>
  <cols>
    <col min="1" max="2" width="2.21875" customWidth="1"/>
    <col min="4" max="4" width="13.21875" bestFit="1" customWidth="1"/>
    <col min="5" max="5" width="18" bestFit="1" customWidth="1"/>
    <col min="6" max="8" width="14" bestFit="1" customWidth="1"/>
    <col min="9" max="9" width="15.109375" bestFit="1" customWidth="1"/>
    <col min="10" max="11" width="14" bestFit="1" customWidth="1"/>
    <col min="12" max="12" width="17.21875" bestFit="1" customWidth="1"/>
    <col min="13" max="13" width="14" bestFit="1" customWidth="1"/>
    <col min="14" max="14" width="16.33203125" bestFit="1" customWidth="1"/>
  </cols>
  <sheetData>
    <row r="4" spans="4:14" x14ac:dyDescent="0.3">
      <c r="D4" s="7"/>
    </row>
    <row r="6" spans="4:14" ht="16.2" thickBot="1" x14ac:dyDescent="0.35">
      <c r="D6" s="42" t="s">
        <v>62</v>
      </c>
      <c r="E6" s="23" t="s">
        <v>6</v>
      </c>
      <c r="F6" s="23" t="s">
        <v>0</v>
      </c>
      <c r="G6" s="23" t="s">
        <v>1</v>
      </c>
      <c r="H6" s="23" t="s">
        <v>2</v>
      </c>
      <c r="I6" s="23" t="s">
        <v>7</v>
      </c>
      <c r="J6" s="23" t="s">
        <v>3</v>
      </c>
      <c r="K6" s="23" t="s">
        <v>4</v>
      </c>
      <c r="L6" s="23" t="s">
        <v>8</v>
      </c>
      <c r="M6" s="23" t="s">
        <v>5</v>
      </c>
      <c r="N6" s="23" t="s">
        <v>9</v>
      </c>
    </row>
    <row r="7" spans="4:14" ht="16.2" thickBot="1" x14ac:dyDescent="0.35">
      <c r="D7" s="14" t="s">
        <v>6</v>
      </c>
      <c r="E7" s="20">
        <f>VARP(Dataset!$A$2:$A$507)</f>
        <v>8.5161478729553952</v>
      </c>
      <c r="F7" s="21"/>
      <c r="G7" s="21"/>
      <c r="H7" s="21"/>
      <c r="I7" s="21"/>
      <c r="J7" s="21"/>
      <c r="K7" s="21"/>
      <c r="L7" s="21"/>
      <c r="M7" s="21"/>
      <c r="N7" s="21"/>
    </row>
    <row r="8" spans="4:14" ht="16.2" thickBot="1" x14ac:dyDescent="0.35">
      <c r="D8" s="13" t="s">
        <v>0</v>
      </c>
      <c r="E8" s="19">
        <v>0.56291521504788256</v>
      </c>
      <c r="F8" s="18">
        <f>VARP(Dataset!$B$2:$B$507)</f>
        <v>790.79247281632058</v>
      </c>
      <c r="G8" s="18"/>
      <c r="H8" s="18"/>
      <c r="I8" s="18"/>
      <c r="J8" s="18"/>
      <c r="K8" s="18"/>
      <c r="L8" s="18"/>
      <c r="M8" s="18"/>
      <c r="N8" s="18"/>
    </row>
    <row r="9" spans="4:14" ht="16.2" thickBot="1" x14ac:dyDescent="0.35">
      <c r="D9" s="13" t="s">
        <v>1</v>
      </c>
      <c r="E9" s="19">
        <v>-0.11021517520973689</v>
      </c>
      <c r="F9" s="18">
        <v>124.26782823899765</v>
      </c>
      <c r="G9" s="18">
        <f>VARP(Dataset!$C$2:$C$507)</f>
        <v>46.971429741520595</v>
      </c>
      <c r="H9" s="18"/>
      <c r="I9" s="18"/>
      <c r="J9" s="18"/>
      <c r="K9" s="18"/>
      <c r="L9" s="18"/>
      <c r="M9" s="18"/>
      <c r="N9" s="18"/>
    </row>
    <row r="10" spans="4:14" ht="16.2" thickBot="1" x14ac:dyDescent="0.35">
      <c r="D10" s="13" t="s">
        <v>2</v>
      </c>
      <c r="E10" s="19">
        <v>6.2530818322423297E-4</v>
      </c>
      <c r="F10" s="18">
        <v>2.3812119313299736</v>
      </c>
      <c r="G10" s="18">
        <v>0.60587394258229288</v>
      </c>
      <c r="H10" s="18">
        <f>VARP(Dataset!$D$2:$D$507)</f>
        <v>1.3401098888632343E-2</v>
      </c>
      <c r="I10" s="18"/>
      <c r="J10" s="18"/>
      <c r="K10" s="18"/>
      <c r="L10" s="18"/>
      <c r="M10" s="18"/>
      <c r="N10" s="18"/>
    </row>
    <row r="11" spans="4:14" ht="16.2" thickBot="1" x14ac:dyDescent="0.35">
      <c r="D11" s="13" t="s">
        <v>7</v>
      </c>
      <c r="E11" s="19">
        <v>-0.2298604883688242</v>
      </c>
      <c r="F11" s="18">
        <v>111.54995547501123</v>
      </c>
      <c r="G11" s="18">
        <v>35.479714493274457</v>
      </c>
      <c r="H11" s="18">
        <v>0.6157102243434518</v>
      </c>
      <c r="I11" s="18">
        <f>VARP(Dataset!$E$2:$E$507)</f>
        <v>75.666531269040291</v>
      </c>
      <c r="J11" s="18"/>
      <c r="K11" s="18"/>
      <c r="L11" s="18"/>
      <c r="M11" s="18"/>
      <c r="N11" s="18"/>
    </row>
    <row r="12" spans="4:14" ht="16.2" thickBot="1" x14ac:dyDescent="0.35">
      <c r="D12" s="13" t="s">
        <v>3</v>
      </c>
      <c r="E12" s="19">
        <v>-8.2293224390320194</v>
      </c>
      <c r="F12" s="18">
        <v>2397.941723038949</v>
      </c>
      <c r="G12" s="18">
        <v>831.71333312503134</v>
      </c>
      <c r="H12" s="18">
        <v>13.020502357480964</v>
      </c>
      <c r="I12" s="18">
        <v>1333.1167413957373</v>
      </c>
      <c r="J12" s="18">
        <f>VARP(Dataset!$F$2:$F$507)</f>
        <v>28348.623599806277</v>
      </c>
      <c r="K12" s="18"/>
      <c r="L12" s="18"/>
      <c r="M12" s="18"/>
      <c r="N12" s="18"/>
    </row>
    <row r="13" spans="4:14" ht="16.2" thickBot="1" x14ac:dyDescent="0.35">
      <c r="D13" s="13" t="s">
        <v>4</v>
      </c>
      <c r="E13" s="19">
        <v>6.816890593510283E-2</v>
      </c>
      <c r="F13" s="18">
        <v>15.905425447983875</v>
      </c>
      <c r="G13" s="18">
        <v>5.6808547821399991</v>
      </c>
      <c r="H13" s="18">
        <v>4.7303653822118714E-2</v>
      </c>
      <c r="I13" s="18">
        <v>8.7434024902748035</v>
      </c>
      <c r="J13" s="18">
        <v>167.82082207189572</v>
      </c>
      <c r="K13" s="18">
        <f>VARP(Dataset!$G$2:$G$507)</f>
        <v>4.6777262963018424</v>
      </c>
      <c r="L13" s="18"/>
      <c r="M13" s="18"/>
      <c r="N13" s="18"/>
    </row>
    <row r="14" spans="4:14" ht="16.2" thickBot="1" x14ac:dyDescent="0.35">
      <c r="D14" s="13" t="s">
        <v>8</v>
      </c>
      <c r="E14" s="19">
        <v>5.6117777890609219E-2</v>
      </c>
      <c r="F14" s="18">
        <v>-4.7425380301988778</v>
      </c>
      <c r="G14" s="18">
        <v>-1.8842254267759229</v>
      </c>
      <c r="H14" s="18">
        <v>-2.4554826114686987E-2</v>
      </c>
      <c r="I14" s="18">
        <v>-1.281277390679437</v>
      </c>
      <c r="J14" s="18">
        <v>-34.515101040478655</v>
      </c>
      <c r="K14" s="18">
        <v>-0.53969451834898252</v>
      </c>
      <c r="L14" s="18">
        <f>VARP(Dataset!$H$2:$H$507)</f>
        <v>0.49269521612970291</v>
      </c>
      <c r="M14" s="18"/>
      <c r="N14" s="18"/>
    </row>
    <row r="15" spans="4:14" ht="16.2" thickBot="1" x14ac:dyDescent="0.35">
      <c r="D15" s="17" t="s">
        <v>5</v>
      </c>
      <c r="E15" s="19">
        <v>-0.88268036213657552</v>
      </c>
      <c r="F15" s="18">
        <v>120.83844052008318</v>
      </c>
      <c r="G15" s="18">
        <v>29.52181125115219</v>
      </c>
      <c r="H15" s="18">
        <v>0.48797987086581573</v>
      </c>
      <c r="I15" s="18">
        <v>30.325392132356399</v>
      </c>
      <c r="J15" s="18">
        <v>653.42061741317639</v>
      </c>
      <c r="K15" s="18">
        <v>5.7713002429345854</v>
      </c>
      <c r="L15" s="18">
        <v>-3.0736549669968269</v>
      </c>
      <c r="M15" s="18">
        <f>VARP(Dataset!$I$2:$I$507)</f>
        <v>50.893979351731517</v>
      </c>
      <c r="N15" s="18"/>
    </row>
    <row r="16" spans="4:14" ht="16.2" thickBot="1" x14ac:dyDescent="0.35">
      <c r="D16" s="17" t="s">
        <v>9</v>
      </c>
      <c r="E16" s="19">
        <v>1.162012240466187</v>
      </c>
      <c r="F16" s="18">
        <v>-97.396152884750705</v>
      </c>
      <c r="G16" s="18">
        <v>-30.460504991485571</v>
      </c>
      <c r="H16" s="18">
        <v>-0.45451240708337887</v>
      </c>
      <c r="I16" s="18">
        <v>-30.500830351981762</v>
      </c>
      <c r="J16" s="18">
        <v>-724.82042837725999</v>
      </c>
      <c r="K16" s="18">
        <v>-10.090675608117605</v>
      </c>
      <c r="L16" s="18">
        <v>4.4845655517192871</v>
      </c>
      <c r="M16" s="18">
        <v>-48.351792193285348</v>
      </c>
      <c r="N16" s="18">
        <f>VARP(Dataset!$J$2:$J$507)</f>
        <v>84.419556156164219</v>
      </c>
    </row>
    <row r="20" spans="4:12" x14ac:dyDescent="0.3">
      <c r="L20" t="s">
        <v>62</v>
      </c>
    </row>
    <row r="23" spans="4:12" ht="15" thickBot="1" x14ac:dyDescent="0.35"/>
    <row r="24" spans="4:12" x14ac:dyDescent="0.3">
      <c r="D24" s="22"/>
    </row>
  </sheetData>
  <conditionalFormatting sqref="E8:E16 F9:F16 G10:G16 H11:H16 I12:I16 J13:J16 K14:K16 L15:L16 M16">
    <cfRule type="cellIs" dxfId="2" priority="2" operator="lessThan">
      <formula>0</formula>
    </cfRule>
    <cfRule type="cellIs" dxfId="1" priority="3" operator="greaterThan">
      <formula>0</formula>
    </cfRule>
    <cfRule type="colorScale" priority="4">
      <colorScale>
        <cfvo type="min"/>
        <cfvo type="percentile" val="50"/>
        <cfvo type="max"/>
        <color rgb="FFF8696B"/>
        <color rgb="FFFFEB84"/>
        <color rgb="FF63BE7B"/>
      </colorScale>
    </cfRule>
  </conditionalFormatting>
  <conditionalFormatting sqref="E7:N16">
    <cfRule type="cellIs" dxfId="0" priority="1" operator="greaterThan">
      <formula>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9772A-3AED-4459-A3A9-455980CA10DE}">
  <dimension ref="C4:M26"/>
  <sheetViews>
    <sheetView showGridLines="0" workbookViewId="0">
      <selection activeCell="F28" sqref="F28"/>
    </sheetView>
  </sheetViews>
  <sheetFormatPr defaultRowHeight="14.4" x14ac:dyDescent="0.3"/>
  <cols>
    <col min="1" max="2" width="2.21875" customWidth="1"/>
    <col min="3" max="3" width="12.88671875" bestFit="1" customWidth="1"/>
    <col min="4" max="4" width="18" bestFit="1" customWidth="1"/>
    <col min="5" max="7" width="14" bestFit="1" customWidth="1"/>
    <col min="8" max="8" width="15.21875" bestFit="1" customWidth="1"/>
    <col min="9" max="10" width="14" bestFit="1" customWidth="1"/>
    <col min="11" max="11" width="17.33203125" bestFit="1" customWidth="1"/>
    <col min="12" max="12" width="14" bestFit="1" customWidth="1"/>
    <col min="13" max="13" width="16.5546875" bestFit="1" customWidth="1"/>
  </cols>
  <sheetData>
    <row r="4" spans="3:13" x14ac:dyDescent="0.3">
      <c r="D4" s="7"/>
    </row>
    <row r="15" spans="3:13" ht="15" thickBot="1" x14ac:dyDescent="0.35"/>
    <row r="16" spans="3:13" ht="16.2" thickBot="1" x14ac:dyDescent="0.35">
      <c r="C16" s="12"/>
      <c r="D16" s="10" t="s">
        <v>6</v>
      </c>
      <c r="E16" s="9" t="s">
        <v>0</v>
      </c>
      <c r="F16" s="9" t="s">
        <v>1</v>
      </c>
      <c r="G16" s="9" t="s">
        <v>2</v>
      </c>
      <c r="H16" s="9" t="s">
        <v>7</v>
      </c>
      <c r="I16" s="9" t="s">
        <v>3</v>
      </c>
      <c r="J16" s="9" t="s">
        <v>4</v>
      </c>
      <c r="K16" s="9" t="s">
        <v>8</v>
      </c>
      <c r="L16" s="9" t="s">
        <v>5</v>
      </c>
      <c r="M16" s="9" t="s">
        <v>9</v>
      </c>
    </row>
    <row r="17" spans="3:13" ht="16.2" thickBot="1" x14ac:dyDescent="0.35">
      <c r="C17" s="13" t="s">
        <v>6</v>
      </c>
      <c r="D17" s="11">
        <v>1</v>
      </c>
      <c r="E17" s="8"/>
      <c r="F17" s="8"/>
      <c r="G17" s="8"/>
      <c r="H17" s="8"/>
      <c r="I17" s="8"/>
      <c r="J17" s="8"/>
      <c r="K17" s="8"/>
      <c r="L17" s="8"/>
      <c r="M17" s="8"/>
    </row>
    <row r="18" spans="3:13" ht="16.2" thickBot="1" x14ac:dyDescent="0.35">
      <c r="C18" s="13" t="s">
        <v>0</v>
      </c>
      <c r="D18" s="11">
        <v>6.859463145117083E-3</v>
      </c>
      <c r="E18" s="8">
        <v>1</v>
      </c>
      <c r="F18" s="8"/>
      <c r="G18" s="8"/>
      <c r="H18" s="8"/>
      <c r="I18" s="8"/>
      <c r="J18" s="8"/>
      <c r="K18" s="8"/>
      <c r="L18" s="8"/>
      <c r="M18" s="8"/>
    </row>
    <row r="19" spans="3:13" ht="16.2" thickBot="1" x14ac:dyDescent="0.35">
      <c r="C19" s="13" t="s">
        <v>1</v>
      </c>
      <c r="D19" s="11">
        <v>-5.5106510180978636E-3</v>
      </c>
      <c r="E19" s="8">
        <v>0.64477851135525543</v>
      </c>
      <c r="F19" s="8">
        <v>1</v>
      </c>
      <c r="G19" s="8"/>
      <c r="H19" s="8"/>
      <c r="I19" s="8"/>
      <c r="J19" s="8"/>
      <c r="K19" s="8"/>
      <c r="L19" s="8"/>
      <c r="M19" s="8"/>
    </row>
    <row r="20" spans="3:13" ht="16.2" thickBot="1" x14ac:dyDescent="0.35">
      <c r="C20" s="13" t="s">
        <v>2</v>
      </c>
      <c r="D20" s="11">
        <v>1.8509824853121595E-3</v>
      </c>
      <c r="E20" s="8">
        <v>0.73147010378595945</v>
      </c>
      <c r="F20" s="8">
        <v>0.76365144692091447</v>
      </c>
      <c r="G20" s="8">
        <v>1</v>
      </c>
      <c r="H20" s="8"/>
      <c r="I20" s="8"/>
      <c r="J20" s="8"/>
      <c r="K20" s="8"/>
      <c r="L20" s="8"/>
      <c r="M20" s="8"/>
    </row>
    <row r="21" spans="3:13" ht="16.2" thickBot="1" x14ac:dyDescent="0.35">
      <c r="C21" s="13" t="s">
        <v>7</v>
      </c>
      <c r="D21" s="11">
        <v>-9.055049223334808E-3</v>
      </c>
      <c r="E21" s="8">
        <v>0.45602245175161332</v>
      </c>
      <c r="F21" s="8">
        <v>0.59512927460384857</v>
      </c>
      <c r="G21" s="8">
        <v>0.61144056348557674</v>
      </c>
      <c r="H21" s="8">
        <v>1</v>
      </c>
      <c r="I21" s="8"/>
      <c r="J21" s="8"/>
      <c r="K21" s="8"/>
      <c r="L21" s="8"/>
      <c r="M21" s="8"/>
    </row>
    <row r="22" spans="3:13" ht="16.2" thickBot="1" x14ac:dyDescent="0.35">
      <c r="C22" s="13" t="s">
        <v>3</v>
      </c>
      <c r="D22" s="11">
        <v>-1.6748522203743253E-2</v>
      </c>
      <c r="E22" s="8">
        <v>0.50645559355070557</v>
      </c>
      <c r="F22" s="8">
        <v>0.72076017995154285</v>
      </c>
      <c r="G22" s="8">
        <v>0.66802320040302121</v>
      </c>
      <c r="H22" s="8">
        <v>0.91022818853318233</v>
      </c>
      <c r="I22" s="8">
        <v>1</v>
      </c>
      <c r="J22" s="8"/>
      <c r="K22" s="8"/>
      <c r="L22" s="8"/>
      <c r="M22" s="8"/>
    </row>
    <row r="23" spans="3:13" ht="16.2" thickBot="1" x14ac:dyDescent="0.35">
      <c r="C23" s="13" t="s">
        <v>4</v>
      </c>
      <c r="D23" s="11">
        <v>1.0800586106705198E-2</v>
      </c>
      <c r="E23" s="8">
        <v>0.26151501167195773</v>
      </c>
      <c r="F23" s="8">
        <v>0.38324755642888653</v>
      </c>
      <c r="G23" s="8">
        <v>0.18893267711276732</v>
      </c>
      <c r="H23" s="8">
        <v>0.46474117850305569</v>
      </c>
      <c r="I23" s="8">
        <v>0.46085303506566477</v>
      </c>
      <c r="J23" s="8">
        <v>1</v>
      </c>
      <c r="K23" s="8"/>
      <c r="L23" s="8"/>
      <c r="M23" s="8"/>
    </row>
    <row r="24" spans="3:13" ht="16.2" thickBot="1" x14ac:dyDescent="0.35">
      <c r="C24" s="13" t="s">
        <v>8</v>
      </c>
      <c r="D24" s="11">
        <v>2.7396160141602843E-2</v>
      </c>
      <c r="E24" s="8">
        <v>-0.24026493104775123</v>
      </c>
      <c r="F24" s="8">
        <v>-0.39167585265684352</v>
      </c>
      <c r="G24" s="8">
        <v>-0.30218818784959339</v>
      </c>
      <c r="H24" s="8">
        <v>-0.209846667766109</v>
      </c>
      <c r="I24" s="8">
        <v>-0.29204783262321904</v>
      </c>
      <c r="J24" s="8">
        <v>-0.35550149455908525</v>
      </c>
      <c r="K24" s="8">
        <v>1</v>
      </c>
      <c r="L24" s="8"/>
      <c r="M24" s="8"/>
    </row>
    <row r="25" spans="3:13" ht="16.2" thickBot="1" x14ac:dyDescent="0.35">
      <c r="C25" s="17" t="s">
        <v>5</v>
      </c>
      <c r="D25" s="11">
        <v>-4.2398321425172351E-2</v>
      </c>
      <c r="E25" s="8">
        <v>0.6023385287262395</v>
      </c>
      <c r="F25" s="8">
        <v>0.60379971647662056</v>
      </c>
      <c r="G25" s="8">
        <v>0.59087892088084537</v>
      </c>
      <c r="H25" s="8">
        <v>0.48867633497506574</v>
      </c>
      <c r="I25" s="8">
        <v>0.54399341200156914</v>
      </c>
      <c r="J25" s="8">
        <v>0.37404431671467575</v>
      </c>
      <c r="K25" s="8">
        <v>-0.61380827186639431</v>
      </c>
      <c r="L25" s="8">
        <v>1</v>
      </c>
      <c r="M25" s="8"/>
    </row>
    <row r="26" spans="3:13" ht="15.6" x14ac:dyDescent="0.3">
      <c r="C26" s="17" t="s">
        <v>9</v>
      </c>
      <c r="D26" s="11">
        <v>4.3337871118629301E-2</v>
      </c>
      <c r="E26" s="8">
        <v>-0.37695456500459656</v>
      </c>
      <c r="F26" s="8">
        <v>-0.48372516002837274</v>
      </c>
      <c r="G26" s="8">
        <v>-0.42732077237328236</v>
      </c>
      <c r="H26" s="8">
        <v>-0.38162623063977757</v>
      </c>
      <c r="I26" s="8">
        <v>-0.46853593356776696</v>
      </c>
      <c r="J26" s="8">
        <v>-0.50778668553756146</v>
      </c>
      <c r="K26" s="8">
        <v>0.69535994707153848</v>
      </c>
      <c r="L26" s="8">
        <v>-0.73766272617401418</v>
      </c>
      <c r="M26" s="8">
        <v>1</v>
      </c>
    </row>
  </sheetData>
  <autoFilter ref="C16:M26" xr:uid="{8F99772A-3AED-4459-A3A9-455980CA10DE}"/>
  <conditionalFormatting sqref="D16:M26">
    <cfRule type="colorScale" priority="2">
      <colorScale>
        <cfvo type="min"/>
        <cfvo type="percentile" val="50"/>
        <cfvo type="max"/>
        <color rgb="FFF8696B"/>
        <color rgb="FFFFEB84"/>
        <color rgb="FF63BE7B"/>
      </colorScale>
    </cfRule>
  </conditionalFormatting>
  <conditionalFormatting sqref="D17:M26">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D9C7-15EE-47CA-B8D2-AA089FF0EF5B}">
  <dimension ref="D4:L538"/>
  <sheetViews>
    <sheetView showGridLines="0" zoomScale="70" zoomScaleNormal="70" workbookViewId="0">
      <selection activeCell="U22" sqref="U22"/>
    </sheetView>
  </sheetViews>
  <sheetFormatPr defaultRowHeight="14.4" x14ac:dyDescent="0.3"/>
  <cols>
    <col min="1" max="2" width="2.21875" customWidth="1"/>
    <col min="4" max="4" width="18" bestFit="1" customWidth="1"/>
    <col min="5" max="5" width="21" customWidth="1"/>
    <col min="6" max="6" width="15.6640625" bestFit="1" customWidth="1"/>
    <col min="7" max="7" width="18.88671875" bestFit="1" customWidth="1"/>
    <col min="8" max="8" width="12" bestFit="1" customWidth="1"/>
    <col min="9" max="9" width="18.6640625" bestFit="1" customWidth="1"/>
    <col min="10" max="10" width="12.6640625" bestFit="1" customWidth="1"/>
    <col min="11" max="11" width="13.5546875" bestFit="1" customWidth="1"/>
    <col min="12" max="12" width="13.88671875" bestFit="1" customWidth="1"/>
  </cols>
  <sheetData>
    <row r="4" spans="4:8" x14ac:dyDescent="0.3">
      <c r="D4" s="7"/>
    </row>
    <row r="8" spans="4:8" ht="18" x14ac:dyDescent="0.35">
      <c r="D8" s="44" t="s">
        <v>24</v>
      </c>
    </row>
    <row r="10" spans="4:8" ht="15.6" x14ac:dyDescent="0.3">
      <c r="D10" s="59" t="s">
        <v>25</v>
      </c>
      <c r="E10" s="60"/>
      <c r="G10" s="50" t="s">
        <v>53</v>
      </c>
      <c r="H10" s="46">
        <f>AVERAGE(F32:F537)</f>
        <v>-2.7365022852025599E-14</v>
      </c>
    </row>
    <row r="11" spans="4:8" ht="15.6" x14ac:dyDescent="0.3">
      <c r="D11" s="1" t="s">
        <v>26</v>
      </c>
      <c r="E11" s="1">
        <v>0.73766272617401474</v>
      </c>
      <c r="G11" s="50" t="s">
        <v>54</v>
      </c>
      <c r="H11" s="47">
        <f>AVERAGE(Table5[AVG_PRICE])</f>
        <v>22.532806324110698</v>
      </c>
    </row>
    <row r="12" spans="4:8" ht="15.6" x14ac:dyDescent="0.3">
      <c r="D12" s="1" t="s">
        <v>27</v>
      </c>
      <c r="E12" s="1">
        <v>0.54414629758647948</v>
      </c>
      <c r="G12" s="50" t="s">
        <v>52</v>
      </c>
      <c r="H12" s="46">
        <f>AVERAGE(G32:G537)</f>
        <v>38.482967229894165</v>
      </c>
    </row>
    <row r="13" spans="4:8" ht="15.6" x14ac:dyDescent="0.3">
      <c r="D13" s="1" t="s">
        <v>28</v>
      </c>
      <c r="E13" s="1">
        <v>0.54324182595470671</v>
      </c>
      <c r="G13" s="50" t="s">
        <v>55</v>
      </c>
      <c r="H13" s="46">
        <f>SQRT(H12)</f>
        <v>6.2034641314264212</v>
      </c>
    </row>
    <row r="14" spans="4:8" ht="15.6" x14ac:dyDescent="0.3">
      <c r="D14" s="1" t="s">
        <v>11</v>
      </c>
      <c r="E14" s="1">
        <v>6.2157604053980711</v>
      </c>
      <c r="G14" s="50" t="s">
        <v>56</v>
      </c>
      <c r="H14" s="55">
        <f>H13/H11</f>
        <v>0.27530810153853541</v>
      </c>
    </row>
    <row r="15" spans="4:8" ht="15.6" x14ac:dyDescent="0.3">
      <c r="D15" s="1" t="s">
        <v>29</v>
      </c>
      <c r="E15" s="1">
        <v>506</v>
      </c>
      <c r="G15" s="50" t="s">
        <v>61</v>
      </c>
      <c r="H15" s="48">
        <f>SKEW(F32:F537)</f>
        <v>1.4570619870390975</v>
      </c>
    </row>
    <row r="17" spans="4:12" ht="18" x14ac:dyDescent="0.35">
      <c r="D17" s="44" t="s">
        <v>30</v>
      </c>
    </row>
    <row r="18" spans="4:12" ht="15.6" x14ac:dyDescent="0.3">
      <c r="D18" s="9"/>
      <c r="E18" s="9" t="s">
        <v>35</v>
      </c>
      <c r="F18" s="9" t="s">
        <v>36</v>
      </c>
      <c r="G18" s="9" t="s">
        <v>37</v>
      </c>
      <c r="H18" s="9" t="s">
        <v>38</v>
      </c>
      <c r="I18" s="9" t="s">
        <v>39</v>
      </c>
    </row>
    <row r="19" spans="4:12" x14ac:dyDescent="0.3">
      <c r="D19" s="1" t="s">
        <v>31</v>
      </c>
      <c r="E19" s="1">
        <v>1</v>
      </c>
      <c r="F19" s="1">
        <v>23243.913996693322</v>
      </c>
      <c r="G19" s="1">
        <v>23243.913996693322</v>
      </c>
      <c r="H19" s="1">
        <v>601.61787110989462</v>
      </c>
      <c r="I19" s="1">
        <v>5.0811033943884267E-88</v>
      </c>
    </row>
    <row r="20" spans="4:12" x14ac:dyDescent="0.3">
      <c r="D20" s="1" t="s">
        <v>32</v>
      </c>
      <c r="E20" s="1">
        <v>504</v>
      </c>
      <c r="F20" s="1">
        <v>19472.381418326455</v>
      </c>
      <c r="G20" s="1">
        <v>38.635677417314398</v>
      </c>
      <c r="H20" s="1"/>
      <c r="I20" s="1"/>
    </row>
    <row r="21" spans="4:12" x14ac:dyDescent="0.3">
      <c r="D21" s="1" t="s">
        <v>33</v>
      </c>
      <c r="E21" s="1">
        <v>505</v>
      </c>
      <c r="F21" s="1">
        <v>42716.295415019777</v>
      </c>
      <c r="G21" s="1"/>
      <c r="H21" s="1"/>
      <c r="I21" s="1"/>
    </row>
    <row r="23" spans="4:12" ht="15.6" x14ac:dyDescent="0.3">
      <c r="D23" s="45"/>
      <c r="E23" s="9" t="s">
        <v>40</v>
      </c>
      <c r="F23" s="9" t="s">
        <v>11</v>
      </c>
      <c r="G23" s="9" t="s">
        <v>41</v>
      </c>
      <c r="H23" s="9" t="s">
        <v>42</v>
      </c>
      <c r="I23" s="9" t="s">
        <v>43</v>
      </c>
      <c r="J23" s="9" t="s">
        <v>44</v>
      </c>
      <c r="K23" s="9" t="s">
        <v>45</v>
      </c>
      <c r="L23" s="9" t="s">
        <v>46</v>
      </c>
    </row>
    <row r="24" spans="4:12" x14ac:dyDescent="0.3">
      <c r="D24" s="1" t="s">
        <v>34</v>
      </c>
      <c r="E24" s="1">
        <v>34.553840879383102</v>
      </c>
      <c r="F24" s="1">
        <v>0.56262735498843319</v>
      </c>
      <c r="G24" s="1">
        <v>61.415145518641694</v>
      </c>
      <c r="H24" s="1">
        <v>3.7430809409283127E-236</v>
      </c>
      <c r="I24" s="1">
        <v>33.448457040422646</v>
      </c>
      <c r="J24" s="1">
        <v>35.659224718343559</v>
      </c>
      <c r="K24" s="1">
        <v>33.448457040422646</v>
      </c>
      <c r="L24" s="1">
        <v>35.659224718343559</v>
      </c>
    </row>
    <row r="25" spans="4:12" x14ac:dyDescent="0.3">
      <c r="D25" s="1" t="s">
        <v>5</v>
      </c>
      <c r="E25" s="1">
        <v>-0.95004935375799049</v>
      </c>
      <c r="F25" s="1">
        <v>3.8733416212639427E-2</v>
      </c>
      <c r="G25" s="1">
        <v>-24.527899851187716</v>
      </c>
      <c r="H25" s="1">
        <v>5.0811033943885718E-88</v>
      </c>
      <c r="I25" s="1">
        <v>-1.0261481995207613</v>
      </c>
      <c r="J25" s="1">
        <v>-0.87395050799521967</v>
      </c>
      <c r="K25" s="1">
        <v>-1.0261481995207613</v>
      </c>
      <c r="L25" s="1">
        <v>-0.87395050799521967</v>
      </c>
    </row>
    <row r="29" spans="4:12" ht="18" x14ac:dyDescent="0.35">
      <c r="D29" s="44" t="s">
        <v>47</v>
      </c>
    </row>
    <row r="31" spans="4:12" x14ac:dyDescent="0.3">
      <c r="D31" s="49" t="s">
        <v>48</v>
      </c>
      <c r="E31" s="49" t="s">
        <v>49</v>
      </c>
      <c r="F31" s="49" t="s">
        <v>50</v>
      </c>
      <c r="G31" s="49" t="s">
        <v>67</v>
      </c>
      <c r="H31" s="15"/>
    </row>
    <row r="32" spans="4:12" x14ac:dyDescent="0.3">
      <c r="D32">
        <v>1</v>
      </c>
      <c r="E32">
        <v>29.822595097668334</v>
      </c>
      <c r="F32">
        <v>-5.8225950976683336</v>
      </c>
      <c r="G32">
        <f t="shared" ref="G32:G95" si="0">F32^2</f>
        <v>33.902613671391315</v>
      </c>
    </row>
    <row r="33" spans="4:7" x14ac:dyDescent="0.3">
      <c r="D33">
        <v>2</v>
      </c>
      <c r="E33">
        <v>25.870389786035091</v>
      </c>
      <c r="F33">
        <v>-4.2703897860350892</v>
      </c>
      <c r="G33">
        <f t="shared" si="0"/>
        <v>18.236228924672815</v>
      </c>
    </row>
    <row r="34" spans="4:7" x14ac:dyDescent="0.3">
      <c r="D34">
        <v>3</v>
      </c>
      <c r="E34">
        <v>30.725141983738425</v>
      </c>
      <c r="F34">
        <v>3.9748580162615781</v>
      </c>
      <c r="G34">
        <f t="shared" si="0"/>
        <v>15.799496249438928</v>
      </c>
    </row>
    <row r="35" spans="4:7" x14ac:dyDescent="0.3">
      <c r="D35">
        <v>4</v>
      </c>
      <c r="E35">
        <v>31.760695779334636</v>
      </c>
      <c r="F35">
        <v>1.6393042206653625</v>
      </c>
      <c r="G35">
        <f t="shared" si="0"/>
        <v>2.6873183278912718</v>
      </c>
    </row>
    <row r="36" spans="4:7" x14ac:dyDescent="0.3">
      <c r="D36">
        <v>5</v>
      </c>
      <c r="E36">
        <v>29.490077823853039</v>
      </c>
      <c r="F36">
        <v>6.7099221761469643</v>
      </c>
      <c r="G36">
        <f t="shared" si="0"/>
        <v>45.023055609948813</v>
      </c>
    </row>
    <row r="37" spans="4:7" x14ac:dyDescent="0.3">
      <c r="D37">
        <v>6</v>
      </c>
      <c r="E37">
        <v>29.604083746303999</v>
      </c>
      <c r="F37">
        <v>-0.9040837463039999</v>
      </c>
      <c r="G37">
        <f t="shared" si="0"/>
        <v>0.81736742033107523</v>
      </c>
    </row>
    <row r="38" spans="4:7" x14ac:dyDescent="0.3">
      <c r="D38">
        <v>7</v>
      </c>
      <c r="E38">
        <v>22.744727412171301</v>
      </c>
      <c r="F38">
        <v>0.15527258782869779</v>
      </c>
      <c r="G38">
        <f t="shared" si="0"/>
        <v>2.4109576531020669E-2</v>
      </c>
    </row>
    <row r="39" spans="4:7" x14ac:dyDescent="0.3">
      <c r="D39">
        <v>8</v>
      </c>
      <c r="E39">
        <v>16.360395754917601</v>
      </c>
      <c r="F39">
        <v>10.739604245082401</v>
      </c>
      <c r="G39">
        <f t="shared" si="0"/>
        <v>115.33909934099192</v>
      </c>
    </row>
    <row r="40" spans="4:7" x14ac:dyDescent="0.3">
      <c r="D40">
        <v>9</v>
      </c>
      <c r="E40">
        <v>6.1188637214064556</v>
      </c>
      <c r="F40">
        <v>10.381136278593544</v>
      </c>
      <c r="G40">
        <f t="shared" si="0"/>
        <v>107.76799043473102</v>
      </c>
    </row>
    <row r="41" spans="4:7" x14ac:dyDescent="0.3">
      <c r="D41">
        <v>10</v>
      </c>
      <c r="E41">
        <v>18.30799693012148</v>
      </c>
      <c r="F41">
        <v>0.59200306987851903</v>
      </c>
      <c r="G41">
        <f t="shared" si="0"/>
        <v>0.35046763474559067</v>
      </c>
    </row>
    <row r="42" spans="4:7" x14ac:dyDescent="0.3">
      <c r="D42">
        <v>11</v>
      </c>
      <c r="E42">
        <v>15.125331595032211</v>
      </c>
      <c r="F42">
        <v>-0.12533159503221114</v>
      </c>
      <c r="G42">
        <f t="shared" si="0"/>
        <v>1.5708008713318171E-2</v>
      </c>
    </row>
    <row r="43" spans="4:7" x14ac:dyDescent="0.3">
      <c r="D43">
        <v>12</v>
      </c>
      <c r="E43">
        <v>21.946685955014587</v>
      </c>
      <c r="F43">
        <v>-3.0466859550145884</v>
      </c>
      <c r="G43">
        <f t="shared" si="0"/>
        <v>9.282295308483155</v>
      </c>
    </row>
    <row r="44" spans="4:7" x14ac:dyDescent="0.3">
      <c r="D44">
        <v>13</v>
      </c>
      <c r="E44">
        <v>19.628565531845091</v>
      </c>
      <c r="F44">
        <v>2.0714344681549086</v>
      </c>
      <c r="G44">
        <f t="shared" si="0"/>
        <v>4.2908407558602093</v>
      </c>
    </row>
    <row r="45" spans="4:7" x14ac:dyDescent="0.3">
      <c r="D45">
        <v>14</v>
      </c>
      <c r="E45">
        <v>26.706433217342123</v>
      </c>
      <c r="F45">
        <v>-6.3064332173421249</v>
      </c>
      <c r="G45">
        <f t="shared" si="0"/>
        <v>39.771099924796147</v>
      </c>
    </row>
    <row r="46" spans="4:7" x14ac:dyDescent="0.3">
      <c r="D46">
        <v>15</v>
      </c>
      <c r="E46">
        <v>24.806334509826144</v>
      </c>
      <c r="F46">
        <v>-6.6063345098261443</v>
      </c>
      <c r="G46">
        <f t="shared" si="0"/>
        <v>43.64365565571984</v>
      </c>
    </row>
    <row r="47" spans="4:7" x14ac:dyDescent="0.3">
      <c r="D47">
        <v>16</v>
      </c>
      <c r="E47">
        <v>26.506922853052945</v>
      </c>
      <c r="F47">
        <v>-6.6069228530529465</v>
      </c>
      <c r="G47">
        <f t="shared" si="0"/>
        <v>43.651429586193288</v>
      </c>
    </row>
    <row r="48" spans="4:7" x14ac:dyDescent="0.3">
      <c r="D48">
        <v>17</v>
      </c>
      <c r="E48">
        <v>28.302516131655551</v>
      </c>
      <c r="F48">
        <v>-5.2025161316555497</v>
      </c>
      <c r="G48">
        <f t="shared" si="0"/>
        <v>27.066174100136227</v>
      </c>
    </row>
    <row r="49" spans="4:7" x14ac:dyDescent="0.3">
      <c r="D49">
        <v>18</v>
      </c>
      <c r="E49">
        <v>20.6166168597534</v>
      </c>
      <c r="F49">
        <v>-3.1166168597533996</v>
      </c>
      <c r="G49">
        <f t="shared" si="0"/>
        <v>9.713300650499141</v>
      </c>
    </row>
    <row r="50" spans="4:7" x14ac:dyDescent="0.3">
      <c r="D50">
        <v>19</v>
      </c>
      <c r="E50">
        <v>23.447763933952217</v>
      </c>
      <c r="F50">
        <v>-3.2477639339522177</v>
      </c>
      <c r="G50">
        <f t="shared" si="0"/>
        <v>10.547970570680786</v>
      </c>
    </row>
    <row r="51" spans="4:7" x14ac:dyDescent="0.3">
      <c r="D51">
        <v>20</v>
      </c>
      <c r="E51">
        <v>23.837284168992991</v>
      </c>
      <c r="F51">
        <v>-5.6372841689929913</v>
      </c>
      <c r="G51">
        <f t="shared" si="0"/>
        <v>31.778972801979002</v>
      </c>
    </row>
    <row r="52" spans="4:7" x14ac:dyDescent="0.3">
      <c r="D52">
        <v>21</v>
      </c>
      <c r="E52">
        <v>14.583803463390158</v>
      </c>
      <c r="F52">
        <v>-0.98380346339015823</v>
      </c>
      <c r="G52">
        <f t="shared" si="0"/>
        <v>0.96786925457847039</v>
      </c>
    </row>
    <row r="53" spans="4:7" x14ac:dyDescent="0.3">
      <c r="D53">
        <v>22</v>
      </c>
      <c r="E53">
        <v>21.414658316910113</v>
      </c>
      <c r="F53">
        <v>-1.814658316910112</v>
      </c>
      <c r="G53">
        <f t="shared" si="0"/>
        <v>3.2929848071310408</v>
      </c>
    </row>
    <row r="54" spans="4:7" x14ac:dyDescent="0.3">
      <c r="D54">
        <v>23</v>
      </c>
      <c r="E54">
        <v>16.768916977033538</v>
      </c>
      <c r="F54">
        <v>-1.5689169770335383</v>
      </c>
      <c r="G54">
        <f t="shared" si="0"/>
        <v>2.4615004808240561</v>
      </c>
    </row>
    <row r="55" spans="4:7" x14ac:dyDescent="0.3">
      <c r="D55">
        <v>24</v>
      </c>
      <c r="E55">
        <v>15.666859726674268</v>
      </c>
      <c r="F55">
        <v>-1.166859726674268</v>
      </c>
      <c r="G55">
        <f t="shared" si="0"/>
        <v>1.3615616217343474</v>
      </c>
    </row>
    <row r="56" spans="4:7" x14ac:dyDescent="0.3">
      <c r="D56">
        <v>25</v>
      </c>
      <c r="E56">
        <v>19.068036413127874</v>
      </c>
      <c r="F56">
        <v>-3.4680364131278747</v>
      </c>
      <c r="G56">
        <f t="shared" si="0"/>
        <v>12.027276562780855</v>
      </c>
    </row>
    <row r="57" spans="4:7" x14ac:dyDescent="0.3">
      <c r="D57">
        <v>26</v>
      </c>
      <c r="E57">
        <v>18.868526048838696</v>
      </c>
      <c r="F57">
        <v>-4.9685260488386955</v>
      </c>
      <c r="G57">
        <f t="shared" si="0"/>
        <v>24.686251097988659</v>
      </c>
    </row>
    <row r="58" spans="4:7" x14ac:dyDescent="0.3">
      <c r="D58">
        <v>27</v>
      </c>
      <c r="E58">
        <v>20.483609950227283</v>
      </c>
      <c r="F58">
        <v>-3.8836099502272816</v>
      </c>
      <c r="G58">
        <f t="shared" si="0"/>
        <v>15.082426245504349</v>
      </c>
    </row>
    <row r="59" spans="4:7" x14ac:dyDescent="0.3">
      <c r="D59">
        <v>28</v>
      </c>
      <c r="E59">
        <v>18.136988046445044</v>
      </c>
      <c r="F59">
        <v>-3.3369880464450432</v>
      </c>
      <c r="G59">
        <f t="shared" si="0"/>
        <v>11.135489222117107</v>
      </c>
    </row>
    <row r="60" spans="4:7" x14ac:dyDescent="0.3">
      <c r="D60">
        <v>29</v>
      </c>
      <c r="E60">
        <v>22.393209151280843</v>
      </c>
      <c r="F60">
        <v>-3.9932091512808441</v>
      </c>
      <c r="G60">
        <f t="shared" si="0"/>
        <v>15.945719325873078</v>
      </c>
    </row>
    <row r="61" spans="4:7" x14ac:dyDescent="0.3">
      <c r="D61">
        <v>30</v>
      </c>
      <c r="E61">
        <v>23.172249621362397</v>
      </c>
      <c r="F61">
        <v>-2.172249621362397</v>
      </c>
      <c r="G61">
        <f t="shared" si="0"/>
        <v>4.7186684175090772</v>
      </c>
    </row>
    <row r="62" spans="4:7" x14ac:dyDescent="0.3">
      <c r="D62">
        <v>31</v>
      </c>
      <c r="E62">
        <v>13.082725484452528</v>
      </c>
      <c r="F62">
        <v>-0.38272548445252852</v>
      </c>
      <c r="G62">
        <f t="shared" si="0"/>
        <v>0.14647879644942266</v>
      </c>
    </row>
    <row r="63" spans="4:7" x14ac:dyDescent="0.3">
      <c r="D63">
        <v>32</v>
      </c>
      <c r="E63">
        <v>22.165197306378928</v>
      </c>
      <c r="F63">
        <v>-7.6651973063789285</v>
      </c>
      <c r="G63">
        <f t="shared" si="0"/>
        <v>58.755249745718778</v>
      </c>
    </row>
    <row r="64" spans="4:7" x14ac:dyDescent="0.3">
      <c r="D64">
        <v>33</v>
      </c>
      <c r="E64">
        <v>8.2279732867491937</v>
      </c>
      <c r="F64">
        <v>4.9720267132508056</v>
      </c>
      <c r="G64">
        <f t="shared" si="0"/>
        <v>24.721049637279609</v>
      </c>
    </row>
    <row r="65" spans="4:7" x14ac:dyDescent="0.3">
      <c r="D65">
        <v>34</v>
      </c>
      <c r="E65">
        <v>17.120435237923992</v>
      </c>
      <c r="F65">
        <v>-4.0204352379239925</v>
      </c>
      <c r="G65">
        <f t="shared" si="0"/>
        <v>16.16389950234095</v>
      </c>
    </row>
    <row r="66" spans="4:7" x14ac:dyDescent="0.3">
      <c r="D66">
        <v>35</v>
      </c>
      <c r="E66">
        <v>15.229837023945592</v>
      </c>
      <c r="F66">
        <v>-1.729837023945592</v>
      </c>
      <c r="G66">
        <f t="shared" si="0"/>
        <v>2.9923361294129429</v>
      </c>
    </row>
    <row r="67" spans="4:7" x14ac:dyDescent="0.3">
      <c r="D67">
        <v>36</v>
      </c>
      <c r="E67">
        <v>25.357363135005777</v>
      </c>
      <c r="F67">
        <v>-6.4573631350057781</v>
      </c>
      <c r="G67">
        <f t="shared" si="0"/>
        <v>41.697538657331648</v>
      </c>
    </row>
    <row r="68" spans="4:7" x14ac:dyDescent="0.3">
      <c r="D68">
        <v>37</v>
      </c>
      <c r="E68">
        <v>23.71377775300445</v>
      </c>
      <c r="F68">
        <v>-3.7137777530044502</v>
      </c>
      <c r="G68">
        <f t="shared" si="0"/>
        <v>13.792145198710783</v>
      </c>
    </row>
    <row r="69" spans="4:7" x14ac:dyDescent="0.3">
      <c r="D69">
        <v>38</v>
      </c>
      <c r="E69">
        <v>26.221908046925549</v>
      </c>
      <c r="F69">
        <v>-5.2219080469255488</v>
      </c>
      <c r="G69">
        <f t="shared" si="0"/>
        <v>27.268323650545799</v>
      </c>
    </row>
    <row r="70" spans="4:7" x14ac:dyDescent="0.3">
      <c r="D70">
        <v>39</v>
      </c>
      <c r="E70">
        <v>24.92984092581468</v>
      </c>
      <c r="F70">
        <v>-0.22984092581468119</v>
      </c>
      <c r="G70">
        <f t="shared" si="0"/>
        <v>5.2826851179349779E-2</v>
      </c>
    </row>
    <row r="71" spans="4:7" x14ac:dyDescent="0.3">
      <c r="D71">
        <v>40</v>
      </c>
      <c r="E71">
        <v>30.449627671148608</v>
      </c>
      <c r="F71">
        <v>0.35037232885139247</v>
      </c>
      <c r="G71">
        <f t="shared" si="0"/>
        <v>0.1227607688247483</v>
      </c>
    </row>
    <row r="72" spans="4:7" x14ac:dyDescent="0.3">
      <c r="D72">
        <v>41</v>
      </c>
      <c r="E72">
        <v>32.672743158942311</v>
      </c>
      <c r="F72">
        <v>2.2272568410576881</v>
      </c>
      <c r="G72">
        <f t="shared" si="0"/>
        <v>4.9606730360382718</v>
      </c>
    </row>
    <row r="73" spans="4:7" x14ac:dyDescent="0.3">
      <c r="D73">
        <v>42</v>
      </c>
      <c r="E73">
        <v>29.955602007194454</v>
      </c>
      <c r="F73">
        <v>-3.3556020071944523</v>
      </c>
      <c r="G73">
        <f t="shared" si="0"/>
        <v>11.260064830687437</v>
      </c>
    </row>
    <row r="74" spans="4:7" x14ac:dyDescent="0.3">
      <c r="D74">
        <v>43</v>
      </c>
      <c r="E74">
        <v>29.034054134049203</v>
      </c>
      <c r="F74">
        <v>-3.7340541340492024</v>
      </c>
      <c r="G74">
        <f t="shared" si="0"/>
        <v>13.943160276009939</v>
      </c>
    </row>
    <row r="75" spans="4:7" x14ac:dyDescent="0.3">
      <c r="D75">
        <v>44</v>
      </c>
      <c r="E75">
        <v>27.485473687423678</v>
      </c>
      <c r="F75">
        <v>-2.7854736874236785</v>
      </c>
      <c r="G75">
        <f t="shared" si="0"/>
        <v>7.7588636633296648</v>
      </c>
    </row>
    <row r="76" spans="4:7" x14ac:dyDescent="0.3">
      <c r="D76">
        <v>45</v>
      </c>
      <c r="E76">
        <v>25.480869550994313</v>
      </c>
      <c r="F76">
        <v>-4.2808695509943142</v>
      </c>
      <c r="G76">
        <f t="shared" si="0"/>
        <v>18.325844112630261</v>
      </c>
    </row>
    <row r="77" spans="4:7" x14ac:dyDescent="0.3">
      <c r="D77">
        <v>46</v>
      </c>
      <c r="E77">
        <v>24.853836977514042</v>
      </c>
      <c r="F77">
        <v>-5.5538369775140417</v>
      </c>
      <c r="G77">
        <f t="shared" si="0"/>
        <v>30.845105172802306</v>
      </c>
    </row>
    <row r="78" spans="4:7" x14ac:dyDescent="0.3">
      <c r="D78">
        <v>47</v>
      </c>
      <c r="E78">
        <v>21.110642523707554</v>
      </c>
      <c r="F78">
        <v>-1.1106425237075541</v>
      </c>
      <c r="G78">
        <f t="shared" si="0"/>
        <v>1.233526815467485</v>
      </c>
    </row>
    <row r="79" spans="4:7" x14ac:dyDescent="0.3">
      <c r="D79">
        <v>48</v>
      </c>
      <c r="E79">
        <v>16.692913028732896</v>
      </c>
      <c r="F79">
        <v>-9.2913028732894531E-2</v>
      </c>
      <c r="G79">
        <f t="shared" si="0"/>
        <v>8.6328309083196844E-3</v>
      </c>
    </row>
    <row r="80" spans="4:7" x14ac:dyDescent="0.3">
      <c r="D80">
        <v>49</v>
      </c>
      <c r="E80">
        <v>5.2828202900994263</v>
      </c>
      <c r="F80">
        <v>9.117179709900574</v>
      </c>
      <c r="G80">
        <f t="shared" si="0"/>
        <v>83.122965862622721</v>
      </c>
    </row>
    <row r="81" spans="4:7" x14ac:dyDescent="0.3">
      <c r="D81">
        <v>50</v>
      </c>
      <c r="E81">
        <v>19.163041348503675</v>
      </c>
      <c r="F81">
        <v>0.23695865149632311</v>
      </c>
      <c r="G81">
        <f t="shared" si="0"/>
        <v>5.6149402518955914E-2</v>
      </c>
    </row>
    <row r="82" spans="4:7" x14ac:dyDescent="0.3">
      <c r="D82">
        <v>51</v>
      </c>
      <c r="E82">
        <v>21.775677071338151</v>
      </c>
      <c r="F82">
        <v>-2.075677071338152</v>
      </c>
      <c r="G82">
        <f t="shared" si="0"/>
        <v>4.3084353044789276</v>
      </c>
    </row>
    <row r="83" spans="4:7" x14ac:dyDescent="0.3">
      <c r="D83">
        <v>52</v>
      </c>
      <c r="E83">
        <v>25.594875473445274</v>
      </c>
      <c r="F83">
        <v>-5.0948754734452741</v>
      </c>
      <c r="G83">
        <f t="shared" si="0"/>
        <v>25.957756089914206</v>
      </c>
    </row>
    <row r="84" spans="4:7" x14ac:dyDescent="0.3">
      <c r="D84">
        <v>53</v>
      </c>
      <c r="E84">
        <v>29.537580291540937</v>
      </c>
      <c r="F84">
        <v>-4.5375802915409373</v>
      </c>
      <c r="G84">
        <f t="shared" si="0"/>
        <v>20.589634902180737</v>
      </c>
    </row>
    <row r="85" spans="4:7" x14ac:dyDescent="0.3">
      <c r="D85">
        <v>54</v>
      </c>
      <c r="E85">
        <v>26.544924827203268</v>
      </c>
      <c r="F85">
        <v>-3.144924827203269</v>
      </c>
      <c r="G85">
        <f t="shared" si="0"/>
        <v>9.8905521687595108</v>
      </c>
    </row>
    <row r="86" spans="4:7" x14ac:dyDescent="0.3">
      <c r="D86">
        <v>55</v>
      </c>
      <c r="E86">
        <v>20.493110443764863</v>
      </c>
      <c r="F86">
        <v>-1.5931104437648642</v>
      </c>
      <c r="G86">
        <f t="shared" si="0"/>
        <v>2.5380008860326826</v>
      </c>
    </row>
    <row r="87" spans="4:7" x14ac:dyDescent="0.3">
      <c r="D87">
        <v>56</v>
      </c>
      <c r="E87">
        <v>29.984103487807193</v>
      </c>
      <c r="F87">
        <v>5.4158965121928055</v>
      </c>
      <c r="G87">
        <f t="shared" si="0"/>
        <v>29.331935030782194</v>
      </c>
    </row>
    <row r="88" spans="4:7" x14ac:dyDescent="0.3">
      <c r="D88">
        <v>57</v>
      </c>
      <c r="E88">
        <v>29.072056108199522</v>
      </c>
      <c r="F88">
        <v>-4.3720561081995228</v>
      </c>
      <c r="G88">
        <f t="shared" si="0"/>
        <v>19.114874613244758</v>
      </c>
    </row>
    <row r="89" spans="4:7" x14ac:dyDescent="0.3">
      <c r="D89">
        <v>58</v>
      </c>
      <c r="E89">
        <v>30.801145932039066</v>
      </c>
      <c r="F89">
        <v>0.79885406796093505</v>
      </c>
      <c r="G89">
        <f t="shared" si="0"/>
        <v>0.63816782189773424</v>
      </c>
    </row>
    <row r="90" spans="4:7" x14ac:dyDescent="0.3">
      <c r="D90">
        <v>59</v>
      </c>
      <c r="E90">
        <v>28.036502312603311</v>
      </c>
      <c r="F90">
        <v>-4.7365023126033101</v>
      </c>
      <c r="G90">
        <f t="shared" si="0"/>
        <v>22.434454157296503</v>
      </c>
    </row>
    <row r="91" spans="4:7" x14ac:dyDescent="0.3">
      <c r="D91">
        <v>60</v>
      </c>
      <c r="E91">
        <v>25.794385837734453</v>
      </c>
      <c r="F91">
        <v>-6.1943858377344512</v>
      </c>
      <c r="G91">
        <f t="shared" si="0"/>
        <v>38.370415906725135</v>
      </c>
    </row>
    <row r="92" spans="4:7" x14ac:dyDescent="0.3">
      <c r="D92">
        <v>61</v>
      </c>
      <c r="E92">
        <v>22.060691877465548</v>
      </c>
      <c r="F92">
        <v>-3.3606918774655483</v>
      </c>
      <c r="G92">
        <f t="shared" si="0"/>
        <v>11.294249895262912</v>
      </c>
    </row>
    <row r="93" spans="4:7" x14ac:dyDescent="0.3">
      <c r="D93">
        <v>62</v>
      </c>
      <c r="E93">
        <v>20.835128211117741</v>
      </c>
      <c r="F93">
        <v>-4.8351282111177412</v>
      </c>
      <c r="G93">
        <f t="shared" si="0"/>
        <v>23.378464817946647</v>
      </c>
    </row>
    <row r="94" spans="4:7" x14ac:dyDescent="0.3">
      <c r="D94">
        <v>63</v>
      </c>
      <c r="E94">
        <v>28.160008728591851</v>
      </c>
      <c r="F94">
        <v>-5.9600087285918519</v>
      </c>
      <c r="G94">
        <f t="shared" si="0"/>
        <v>35.521704044891067</v>
      </c>
    </row>
    <row r="95" spans="4:7" x14ac:dyDescent="0.3">
      <c r="D95">
        <v>64</v>
      </c>
      <c r="E95">
        <v>25.528372018682212</v>
      </c>
      <c r="F95">
        <v>-0.52837201868221229</v>
      </c>
      <c r="G95">
        <f t="shared" si="0"/>
        <v>0.27917699012631608</v>
      </c>
    </row>
    <row r="96" spans="4:7" x14ac:dyDescent="0.3">
      <c r="D96">
        <v>65</v>
      </c>
      <c r="E96">
        <v>26.905943581631302</v>
      </c>
      <c r="F96">
        <v>6.094056418368698</v>
      </c>
      <c r="G96">
        <f t="shared" ref="G96:G159" si="1">F96^2</f>
        <v>37.137523630260723</v>
      </c>
    </row>
    <row r="97" spans="4:7" x14ac:dyDescent="0.3">
      <c r="D97">
        <v>66</v>
      </c>
      <c r="E97">
        <v>30.117110397333313</v>
      </c>
      <c r="F97">
        <v>-6.6171103973333132</v>
      </c>
      <c r="G97">
        <f t="shared" si="1"/>
        <v>43.786150010496641</v>
      </c>
    </row>
    <row r="98" spans="4:7" x14ac:dyDescent="0.3">
      <c r="D98">
        <v>67</v>
      </c>
      <c r="E98">
        <v>24.825335496901303</v>
      </c>
      <c r="F98">
        <v>-5.4253354969013046</v>
      </c>
      <c r="G98">
        <f t="shared" si="1"/>
        <v>29.434265253937326</v>
      </c>
    </row>
    <row r="99" spans="4:7" x14ac:dyDescent="0.3">
      <c r="D99">
        <v>68</v>
      </c>
      <c r="E99">
        <v>26.858441113943403</v>
      </c>
      <c r="F99">
        <v>-4.8584411139434032</v>
      </c>
      <c r="G99">
        <f t="shared" si="1"/>
        <v>23.604450057655615</v>
      </c>
    </row>
    <row r="100" spans="4:7" x14ac:dyDescent="0.3">
      <c r="D100">
        <v>69</v>
      </c>
      <c r="E100">
        <v>22.117694838691026</v>
      </c>
      <c r="F100">
        <v>-4.7176948386910276</v>
      </c>
      <c r="G100">
        <f t="shared" si="1"/>
        <v>22.256644591011959</v>
      </c>
    </row>
    <row r="101" spans="4:7" x14ac:dyDescent="0.3">
      <c r="D101">
        <v>70</v>
      </c>
      <c r="E101">
        <v>26.202907059850389</v>
      </c>
      <c r="F101">
        <v>-5.3029070598503907</v>
      </c>
      <c r="G101">
        <f t="shared" si="1"/>
        <v>28.120823285411117</v>
      </c>
    </row>
    <row r="102" spans="4:7" x14ac:dyDescent="0.3">
      <c r="D102">
        <v>71</v>
      </c>
      <c r="E102">
        <v>28.169509222129431</v>
      </c>
      <c r="F102">
        <v>-3.9695092221294317</v>
      </c>
      <c r="G102">
        <f t="shared" si="1"/>
        <v>15.757003464570605</v>
      </c>
    </row>
    <row r="103" spans="4:7" x14ac:dyDescent="0.3">
      <c r="D103">
        <v>72</v>
      </c>
      <c r="E103">
        <v>25.167353264254178</v>
      </c>
      <c r="F103">
        <v>-3.4673532642541787</v>
      </c>
      <c r="G103">
        <f t="shared" si="1"/>
        <v>12.022538659134108</v>
      </c>
    </row>
    <row r="104" spans="4:7" x14ac:dyDescent="0.3">
      <c r="D104">
        <v>73</v>
      </c>
      <c r="E104">
        <v>29.30956844663902</v>
      </c>
      <c r="F104">
        <v>-6.5095684466390189</v>
      </c>
      <c r="G104">
        <f t="shared" si="1"/>
        <v>42.374481361478331</v>
      </c>
    </row>
    <row r="105" spans="4:7" x14ac:dyDescent="0.3">
      <c r="D105">
        <v>74</v>
      </c>
      <c r="E105">
        <v>27.390468752047877</v>
      </c>
      <c r="F105">
        <v>-3.9904687520478781</v>
      </c>
      <c r="G105">
        <f t="shared" si="1"/>
        <v>15.92384086107055</v>
      </c>
    </row>
    <row r="106" spans="4:7" x14ac:dyDescent="0.3">
      <c r="D106">
        <v>75</v>
      </c>
      <c r="E106">
        <v>28.112506260903949</v>
      </c>
      <c r="F106">
        <v>-4.0125062609039475</v>
      </c>
      <c r="G106">
        <f t="shared" si="1"/>
        <v>16.100206493793376</v>
      </c>
    </row>
    <row r="107" spans="4:7" x14ac:dyDescent="0.3">
      <c r="D107">
        <v>76</v>
      </c>
      <c r="E107">
        <v>26.060399656786693</v>
      </c>
      <c r="F107">
        <v>-4.6603996567866943</v>
      </c>
      <c r="G107">
        <f t="shared" si="1"/>
        <v>21.719324960977538</v>
      </c>
    </row>
    <row r="108" spans="4:7" x14ac:dyDescent="0.3">
      <c r="D108">
        <v>77</v>
      </c>
      <c r="E108">
        <v>23.181750114899977</v>
      </c>
      <c r="F108">
        <v>-3.1817501148999767</v>
      </c>
      <c r="G108">
        <f t="shared" si="1"/>
        <v>10.123533793666015</v>
      </c>
    </row>
    <row r="109" spans="4:7" x14ac:dyDescent="0.3">
      <c r="D109">
        <v>78</v>
      </c>
      <c r="E109">
        <v>24.796834016288564</v>
      </c>
      <c r="F109">
        <v>-3.9968340162885632</v>
      </c>
      <c r="G109">
        <f t="shared" si="1"/>
        <v>15.974682153761366</v>
      </c>
    </row>
    <row r="110" spans="4:7" x14ac:dyDescent="0.3">
      <c r="D110">
        <v>79</v>
      </c>
      <c r="E110">
        <v>22.830231854009519</v>
      </c>
      <c r="F110">
        <v>-1.6302318540095193</v>
      </c>
      <c r="G110">
        <f t="shared" si="1"/>
        <v>2.6576558978273148</v>
      </c>
    </row>
    <row r="111" spans="4:7" x14ac:dyDescent="0.3">
      <c r="D111">
        <v>80</v>
      </c>
      <c r="E111">
        <v>25.90839176018541</v>
      </c>
      <c r="F111">
        <v>-5.608391760185409</v>
      </c>
      <c r="G111">
        <f t="shared" si="1"/>
        <v>31.454058135715592</v>
      </c>
    </row>
    <row r="112" spans="4:7" x14ac:dyDescent="0.3">
      <c r="D112">
        <v>81</v>
      </c>
      <c r="E112">
        <v>29.528079798003358</v>
      </c>
      <c r="F112">
        <v>-1.5280797980033576</v>
      </c>
      <c r="G112">
        <f t="shared" si="1"/>
        <v>2.335027869065982</v>
      </c>
    </row>
    <row r="113" spans="4:7" x14ac:dyDescent="0.3">
      <c r="D113">
        <v>82</v>
      </c>
      <c r="E113">
        <v>27.694484545250436</v>
      </c>
      <c r="F113">
        <v>-3.7944845452504374</v>
      </c>
      <c r="G113">
        <f t="shared" si="1"/>
        <v>14.398112964144419</v>
      </c>
    </row>
    <row r="114" spans="4:7" x14ac:dyDescent="0.3">
      <c r="D114">
        <v>83</v>
      </c>
      <c r="E114">
        <v>28.169509222129431</v>
      </c>
      <c r="F114">
        <v>-3.3695092221294303</v>
      </c>
      <c r="G114">
        <f t="shared" si="1"/>
        <v>11.353592398015278</v>
      </c>
    </row>
    <row r="115" spans="4:7" x14ac:dyDescent="0.3">
      <c r="D115">
        <v>84</v>
      </c>
      <c r="E115">
        <v>27.41897023266062</v>
      </c>
      <c r="F115">
        <v>-4.5189702326606209</v>
      </c>
      <c r="G115">
        <f t="shared" si="1"/>
        <v>20.421091963672787</v>
      </c>
    </row>
    <row r="116" spans="4:7" x14ac:dyDescent="0.3">
      <c r="D116">
        <v>85</v>
      </c>
      <c r="E116">
        <v>25.414366096231255</v>
      </c>
      <c r="F116">
        <v>-1.5143660962312566</v>
      </c>
      <c r="G116">
        <f t="shared" si="1"/>
        <v>2.2933046734146956</v>
      </c>
    </row>
    <row r="117" spans="4:7" x14ac:dyDescent="0.3">
      <c r="D117">
        <v>86</v>
      </c>
      <c r="E117">
        <v>28.35001859934345</v>
      </c>
      <c r="F117">
        <v>-1.7500185993434485</v>
      </c>
      <c r="G117">
        <f t="shared" si="1"/>
        <v>3.0625650980480055</v>
      </c>
    </row>
    <row r="118" spans="4:7" x14ac:dyDescent="0.3">
      <c r="D118">
        <v>87</v>
      </c>
      <c r="E118">
        <v>22.336206190055364</v>
      </c>
      <c r="F118">
        <v>0.16379380994463588</v>
      </c>
      <c r="G118">
        <f t="shared" si="1"/>
        <v>2.6828412176179501E-2</v>
      </c>
    </row>
    <row r="119" spans="4:7" x14ac:dyDescent="0.3">
      <c r="D119">
        <v>88</v>
      </c>
      <c r="E119">
        <v>26.535424333665688</v>
      </c>
      <c r="F119">
        <v>-4.3354243336656886</v>
      </c>
      <c r="G119">
        <f t="shared" si="1"/>
        <v>18.795904152940579</v>
      </c>
    </row>
    <row r="120" spans="4:7" x14ac:dyDescent="0.3">
      <c r="D120">
        <v>89</v>
      </c>
      <c r="E120">
        <v>29.328569433714179</v>
      </c>
      <c r="F120">
        <v>-5.7285694337141777</v>
      </c>
      <c r="G120">
        <f t="shared" si="1"/>
        <v>32.816507756884377</v>
      </c>
    </row>
    <row r="121" spans="4:7" x14ac:dyDescent="0.3">
      <c r="D121">
        <v>90</v>
      </c>
      <c r="E121">
        <v>29.13855956296258</v>
      </c>
      <c r="F121">
        <v>-0.43855956296258114</v>
      </c>
      <c r="G121">
        <f t="shared" si="1"/>
        <v>0.19233449026593016</v>
      </c>
    </row>
    <row r="122" spans="4:7" x14ac:dyDescent="0.3">
      <c r="D122">
        <v>91</v>
      </c>
      <c r="E122">
        <v>26.18390607277523</v>
      </c>
      <c r="F122">
        <v>-3.5839060727752283</v>
      </c>
      <c r="G122">
        <f t="shared" si="1"/>
        <v>12.84438273847516</v>
      </c>
    </row>
    <row r="123" spans="4:7" x14ac:dyDescent="0.3">
      <c r="D123">
        <v>92</v>
      </c>
      <c r="E123">
        <v>26.763436178567602</v>
      </c>
      <c r="F123">
        <v>-4.763436178567602</v>
      </c>
      <c r="G123">
        <f t="shared" si="1"/>
        <v>22.69032422728672</v>
      </c>
    </row>
    <row r="124" spans="4:7" x14ac:dyDescent="0.3">
      <c r="D124">
        <v>93</v>
      </c>
      <c r="E124">
        <v>26.801438152717921</v>
      </c>
      <c r="F124">
        <v>-3.9014381527179225</v>
      </c>
      <c r="G124">
        <f t="shared" si="1"/>
        <v>15.221219659483035</v>
      </c>
    </row>
    <row r="125" spans="4:7" x14ac:dyDescent="0.3">
      <c r="D125">
        <v>94</v>
      </c>
      <c r="E125">
        <v>28.654034392546006</v>
      </c>
      <c r="F125">
        <v>-3.6540343925460057</v>
      </c>
      <c r="G125">
        <f t="shared" si="1"/>
        <v>13.351967341909058</v>
      </c>
    </row>
    <row r="126" spans="4:7" x14ac:dyDescent="0.3">
      <c r="D126">
        <v>95</v>
      </c>
      <c r="E126">
        <v>24.492818223086005</v>
      </c>
      <c r="F126">
        <v>-3.8928182230860031</v>
      </c>
      <c r="G126">
        <f t="shared" si="1"/>
        <v>15.154033717990467</v>
      </c>
    </row>
    <row r="127" spans="4:7" x14ac:dyDescent="0.3">
      <c r="D127">
        <v>96</v>
      </c>
      <c r="E127">
        <v>28.236012676892489</v>
      </c>
      <c r="F127">
        <v>0.1639873231075093</v>
      </c>
      <c r="G127">
        <f t="shared" si="1"/>
        <v>2.6891842139966652E-2</v>
      </c>
    </row>
    <row r="128" spans="4:7" x14ac:dyDescent="0.3">
      <c r="D128">
        <v>97</v>
      </c>
      <c r="E128">
        <v>23.780281207767512</v>
      </c>
      <c r="F128">
        <v>-2.3802812077675135</v>
      </c>
      <c r="G128">
        <f t="shared" si="1"/>
        <v>5.665738628051173</v>
      </c>
    </row>
    <row r="129" spans="4:7" x14ac:dyDescent="0.3">
      <c r="D129">
        <v>98</v>
      </c>
      <c r="E129">
        <v>30.554133100061989</v>
      </c>
      <c r="F129">
        <v>8.1458668999380137</v>
      </c>
      <c r="G129">
        <f t="shared" si="1"/>
        <v>66.355147551505752</v>
      </c>
    </row>
    <row r="130" spans="4:7" x14ac:dyDescent="0.3">
      <c r="D130">
        <v>99</v>
      </c>
      <c r="E130">
        <v>31.162164686467101</v>
      </c>
      <c r="F130">
        <v>12.637835313532896</v>
      </c>
      <c r="G130">
        <f t="shared" si="1"/>
        <v>159.71488141197912</v>
      </c>
    </row>
    <row r="131" spans="4:7" x14ac:dyDescent="0.3">
      <c r="D131">
        <v>100</v>
      </c>
      <c r="E131">
        <v>28.673035379621165</v>
      </c>
      <c r="F131">
        <v>4.5269646203788376</v>
      </c>
      <c r="G131">
        <f t="shared" si="1"/>
        <v>20.493408674161714</v>
      </c>
    </row>
    <row r="132" spans="4:7" x14ac:dyDescent="0.3">
      <c r="D132">
        <v>101</v>
      </c>
      <c r="E132">
        <v>25.604375966982854</v>
      </c>
      <c r="F132">
        <v>1.8956240330171461</v>
      </c>
      <c r="G132">
        <f t="shared" si="1"/>
        <v>3.5933904745521903</v>
      </c>
    </row>
    <row r="133" spans="4:7" x14ac:dyDescent="0.3">
      <c r="D133">
        <v>102</v>
      </c>
      <c r="E133">
        <v>27.26696233605934</v>
      </c>
      <c r="F133">
        <v>-0.76696233605933983</v>
      </c>
      <c r="G133">
        <f t="shared" si="1"/>
        <v>0.58823122493359969</v>
      </c>
    </row>
    <row r="134" spans="4:7" x14ac:dyDescent="0.3">
      <c r="D134">
        <v>103</v>
      </c>
      <c r="E134">
        <v>24.454816248935686</v>
      </c>
      <c r="F134">
        <v>-5.8548162489356841</v>
      </c>
      <c r="G134">
        <f t="shared" si="1"/>
        <v>34.278873308801316</v>
      </c>
    </row>
    <row r="135" spans="4:7" x14ac:dyDescent="0.3">
      <c r="D135">
        <v>104</v>
      </c>
      <c r="E135">
        <v>21.785177564875731</v>
      </c>
      <c r="F135">
        <v>-2.4851775648757304</v>
      </c>
      <c r="G135">
        <f t="shared" si="1"/>
        <v>6.1761075289616647</v>
      </c>
    </row>
    <row r="136" spans="4:7" x14ac:dyDescent="0.3">
      <c r="D136">
        <v>105</v>
      </c>
      <c r="E136">
        <v>22.839732347547098</v>
      </c>
      <c r="F136">
        <v>-2.7397323475470969</v>
      </c>
      <c r="G136">
        <f t="shared" si="1"/>
        <v>7.5061333361959264</v>
      </c>
    </row>
    <row r="137" spans="4:7" x14ac:dyDescent="0.3">
      <c r="D137">
        <v>106</v>
      </c>
      <c r="E137">
        <v>18.906528022989018</v>
      </c>
      <c r="F137">
        <v>0.59347197701098153</v>
      </c>
      <c r="G137">
        <f t="shared" si="1"/>
        <v>0.35220898749732299</v>
      </c>
    </row>
    <row r="138" spans="4:7" x14ac:dyDescent="0.3">
      <c r="D138">
        <v>107</v>
      </c>
      <c r="E138">
        <v>16.825919938259016</v>
      </c>
      <c r="F138">
        <v>2.6740800617409839</v>
      </c>
      <c r="G138">
        <f t="shared" si="1"/>
        <v>7.150704176600664</v>
      </c>
    </row>
    <row r="139" spans="4:7" x14ac:dyDescent="0.3">
      <c r="D139">
        <v>108</v>
      </c>
      <c r="E139">
        <v>21.167645484933036</v>
      </c>
      <c r="F139">
        <v>-0.76764548493303764</v>
      </c>
      <c r="G139">
        <f t="shared" si="1"/>
        <v>0.58927959053807855</v>
      </c>
    </row>
    <row r="140" spans="4:7" x14ac:dyDescent="0.3">
      <c r="D140">
        <v>109</v>
      </c>
      <c r="E140">
        <v>22.89673530877258</v>
      </c>
      <c r="F140">
        <v>-3.0967353087725797</v>
      </c>
      <c r="G140">
        <f t="shared" si="1"/>
        <v>9.5897695725988044</v>
      </c>
    </row>
    <row r="141" spans="4:7" x14ac:dyDescent="0.3">
      <c r="D141">
        <v>110</v>
      </c>
      <c r="E141">
        <v>19.780573428446367</v>
      </c>
      <c r="F141">
        <v>-0.38057342844636821</v>
      </c>
      <c r="G141">
        <f t="shared" si="1"/>
        <v>0.14483613443942295</v>
      </c>
    </row>
    <row r="142" spans="4:7" x14ac:dyDescent="0.3">
      <c r="D142">
        <v>111</v>
      </c>
      <c r="E142">
        <v>22.203199280529248</v>
      </c>
      <c r="F142">
        <v>-0.50319928052924823</v>
      </c>
      <c r="G142">
        <f t="shared" si="1"/>
        <v>0.25320951592515306</v>
      </c>
    </row>
    <row r="143" spans="4:7" x14ac:dyDescent="0.3">
      <c r="D143">
        <v>112</v>
      </c>
      <c r="E143">
        <v>24.901339445201941</v>
      </c>
      <c r="F143">
        <v>-2.1013394452019405</v>
      </c>
      <c r="G143">
        <f t="shared" si="1"/>
        <v>4.4156274639615987</v>
      </c>
    </row>
    <row r="144" spans="4:7" x14ac:dyDescent="0.3">
      <c r="D144">
        <v>113</v>
      </c>
      <c r="E144">
        <v>19.153540854966096</v>
      </c>
      <c r="F144">
        <v>-0.353540854966095</v>
      </c>
      <c r="G144">
        <f t="shared" si="1"/>
        <v>0.12499113613015742</v>
      </c>
    </row>
    <row r="145" spans="4:7" x14ac:dyDescent="0.3">
      <c r="D145">
        <v>114</v>
      </c>
      <c r="E145">
        <v>18.317497423659063</v>
      </c>
      <c r="F145">
        <v>0.38250257634093643</v>
      </c>
      <c r="G145">
        <f t="shared" si="1"/>
        <v>0.14630822090745391</v>
      </c>
    </row>
    <row r="146" spans="4:7" x14ac:dyDescent="0.3">
      <c r="D146">
        <v>115</v>
      </c>
      <c r="E146">
        <v>24.625825132612125</v>
      </c>
      <c r="F146">
        <v>-6.1258251326121247</v>
      </c>
      <c r="G146">
        <f t="shared" si="1"/>
        <v>37.525733555342356</v>
      </c>
    </row>
    <row r="147" spans="4:7" x14ac:dyDescent="0.3">
      <c r="D147">
        <v>116</v>
      </c>
      <c r="E147">
        <v>19.581063064157192</v>
      </c>
      <c r="F147">
        <v>-1.2810630641571912</v>
      </c>
      <c r="G147">
        <f t="shared" si="1"/>
        <v>1.6411225743478117</v>
      </c>
    </row>
    <row r="148" spans="4:7" x14ac:dyDescent="0.3">
      <c r="D148">
        <v>117</v>
      </c>
      <c r="E148">
        <v>23.115246660136918</v>
      </c>
      <c r="F148">
        <v>-1.9152466601369191</v>
      </c>
      <c r="G148">
        <f t="shared" si="1"/>
        <v>3.6681697691656234</v>
      </c>
    </row>
    <row r="149" spans="4:7" x14ac:dyDescent="0.3">
      <c r="D149">
        <v>118</v>
      </c>
      <c r="E149">
        <v>24.768332535675821</v>
      </c>
      <c r="F149">
        <v>-5.5683325356758218</v>
      </c>
      <c r="G149">
        <f t="shared" si="1"/>
        <v>31.006327227865928</v>
      </c>
    </row>
    <row r="150" spans="4:7" x14ac:dyDescent="0.3">
      <c r="D150">
        <v>119</v>
      </c>
      <c r="E150">
        <v>19.95158231212281</v>
      </c>
      <c r="F150">
        <v>0.44841768787718905</v>
      </c>
      <c r="G150">
        <f t="shared" si="1"/>
        <v>0.20107842280112415</v>
      </c>
    </row>
    <row r="151" spans="4:7" x14ac:dyDescent="0.3">
      <c r="D151">
        <v>120</v>
      </c>
      <c r="E151">
        <v>21.623669174736872</v>
      </c>
      <c r="F151">
        <v>-2.323669174736871</v>
      </c>
      <c r="G151">
        <f t="shared" si="1"/>
        <v>5.3994384336223309</v>
      </c>
    </row>
    <row r="152" spans="4:7" x14ac:dyDescent="0.3">
      <c r="D152">
        <v>121</v>
      </c>
      <c r="E152">
        <v>20.901631665880799</v>
      </c>
      <c r="F152">
        <v>1.0983683341192005</v>
      </c>
      <c r="G152">
        <f t="shared" si="1"/>
        <v>1.2064129973957878</v>
      </c>
    </row>
    <row r="153" spans="4:7" x14ac:dyDescent="0.3">
      <c r="D153">
        <v>122</v>
      </c>
      <c r="E153">
        <v>20.996636601256597</v>
      </c>
      <c r="F153">
        <v>-0.69663660125659632</v>
      </c>
      <c r="G153">
        <f t="shared" si="1"/>
        <v>0.48530255421034196</v>
      </c>
    </row>
    <row r="154" spans="4:7" x14ac:dyDescent="0.3">
      <c r="D154">
        <v>123</v>
      </c>
      <c r="E154">
        <v>17.519455966502349</v>
      </c>
      <c r="F154">
        <v>2.980544033497651</v>
      </c>
      <c r="G154">
        <f t="shared" si="1"/>
        <v>8.8836427356184462</v>
      </c>
    </row>
    <row r="155" spans="4:7" x14ac:dyDescent="0.3">
      <c r="D155">
        <v>124</v>
      </c>
      <c r="E155">
        <v>10.413086800392577</v>
      </c>
      <c r="F155">
        <v>6.8869131996074238</v>
      </c>
      <c r="G155">
        <f t="shared" si="1"/>
        <v>47.429573418926964</v>
      </c>
    </row>
    <row r="156" spans="4:7" x14ac:dyDescent="0.3">
      <c r="D156">
        <v>125</v>
      </c>
      <c r="E156">
        <v>17.851973240317648</v>
      </c>
      <c r="F156">
        <v>0.94802675968235306</v>
      </c>
      <c r="G156">
        <f t="shared" si="1"/>
        <v>0.89875473707382203</v>
      </c>
    </row>
    <row r="157" spans="4:7" x14ac:dyDescent="0.3">
      <c r="D157">
        <v>126</v>
      </c>
      <c r="E157">
        <v>20.483609950227283</v>
      </c>
      <c r="F157">
        <v>0.91639004977271554</v>
      </c>
      <c r="G157">
        <f t="shared" si="1"/>
        <v>0.83977072332244007</v>
      </c>
    </row>
    <row r="158" spans="4:7" x14ac:dyDescent="0.3">
      <c r="D158">
        <v>127</v>
      </c>
      <c r="E158">
        <v>8.6554954959402899</v>
      </c>
      <c r="F158">
        <v>7.0445045040597094</v>
      </c>
      <c r="G158">
        <f t="shared" si="1"/>
        <v>49.625043707717531</v>
      </c>
    </row>
    <row r="159" spans="4:7" x14ac:dyDescent="0.3">
      <c r="D159">
        <v>128</v>
      </c>
      <c r="E159">
        <v>18.222492488283262</v>
      </c>
      <c r="F159">
        <v>-2.0224924882832624</v>
      </c>
      <c r="G159">
        <f t="shared" si="1"/>
        <v>4.0904758651622224</v>
      </c>
    </row>
    <row r="160" spans="4:7" x14ac:dyDescent="0.3">
      <c r="D160">
        <v>129</v>
      </c>
      <c r="E160">
        <v>19.932581325047646</v>
      </c>
      <c r="F160">
        <v>-1.9325813250476465</v>
      </c>
      <c r="G160">
        <f t="shared" ref="G160:G223" si="2">F160^2</f>
        <v>3.734870577922917</v>
      </c>
    </row>
    <row r="161" spans="4:7" x14ac:dyDescent="0.3">
      <c r="D161">
        <v>130</v>
      </c>
      <c r="E161">
        <v>17.129935731461572</v>
      </c>
      <c r="F161">
        <v>-2.8299357314615712</v>
      </c>
      <c r="G161">
        <f t="shared" si="2"/>
        <v>8.0085362442029382</v>
      </c>
    </row>
    <row r="162" spans="4:7" x14ac:dyDescent="0.3">
      <c r="D162">
        <v>131</v>
      </c>
      <c r="E162">
        <v>22.583219022032445</v>
      </c>
      <c r="F162">
        <v>-3.3832190220324456</v>
      </c>
      <c r="G162">
        <f t="shared" si="2"/>
        <v>11.446170951042177</v>
      </c>
    </row>
    <row r="163" spans="4:7" x14ac:dyDescent="0.3">
      <c r="D163">
        <v>132</v>
      </c>
      <c r="E163">
        <v>22.90623580231016</v>
      </c>
      <c r="F163">
        <v>-3.3062358023101588</v>
      </c>
      <c r="G163">
        <f t="shared" si="2"/>
        <v>10.9311951804775</v>
      </c>
    </row>
    <row r="164" spans="4:7" x14ac:dyDescent="0.3">
      <c r="D164">
        <v>133</v>
      </c>
      <c r="E164">
        <v>23.98929206559427</v>
      </c>
      <c r="F164">
        <v>-0.9892920655942703</v>
      </c>
      <c r="G164">
        <f t="shared" si="2"/>
        <v>0.97869879104777802</v>
      </c>
    </row>
    <row r="165" spans="4:7" x14ac:dyDescent="0.3">
      <c r="D165">
        <v>134</v>
      </c>
      <c r="E165">
        <v>20.274599092400525</v>
      </c>
      <c r="F165">
        <v>-1.8745990924005262</v>
      </c>
      <c r="G165">
        <f t="shared" si="2"/>
        <v>3.5141217572288768</v>
      </c>
    </row>
    <row r="166" spans="4:7" x14ac:dyDescent="0.3">
      <c r="D166">
        <v>135</v>
      </c>
      <c r="E166">
        <v>18.108486565832305</v>
      </c>
      <c r="F166">
        <v>-2.508486565832305</v>
      </c>
      <c r="G166">
        <f t="shared" si="2"/>
        <v>6.2925048509611514</v>
      </c>
    </row>
    <row r="167" spans="4:7" x14ac:dyDescent="0.3">
      <c r="D167">
        <v>136</v>
      </c>
      <c r="E167">
        <v>18.4410038396476</v>
      </c>
      <c r="F167">
        <v>-0.34100383964759828</v>
      </c>
      <c r="G167">
        <f t="shared" si="2"/>
        <v>0.11628361865440492</v>
      </c>
    </row>
    <row r="168" spans="4:7" x14ac:dyDescent="0.3">
      <c r="D168">
        <v>137</v>
      </c>
      <c r="E168">
        <v>18.498006800873082</v>
      </c>
      <c r="F168">
        <v>-1.0980068008730832</v>
      </c>
      <c r="G168">
        <f t="shared" si="2"/>
        <v>1.2056189347635426</v>
      </c>
    </row>
    <row r="169" spans="4:7" x14ac:dyDescent="0.3">
      <c r="D169">
        <v>138</v>
      </c>
      <c r="E169">
        <v>20.692620808054038</v>
      </c>
      <c r="F169">
        <v>-3.5926208080540363</v>
      </c>
      <c r="G169">
        <f t="shared" si="2"/>
        <v>12.906924270462836</v>
      </c>
    </row>
    <row r="170" spans="4:7" x14ac:dyDescent="0.3">
      <c r="D170">
        <v>139</v>
      </c>
      <c r="E170">
        <v>14.298788657262758</v>
      </c>
      <c r="F170">
        <v>-0.99878865726275734</v>
      </c>
      <c r="G170">
        <f t="shared" si="2"/>
        <v>0.99757878187674176</v>
      </c>
    </row>
    <row r="171" spans="4:7" x14ac:dyDescent="0.3">
      <c r="D171">
        <v>140</v>
      </c>
      <c r="E171">
        <v>17.015929809010615</v>
      </c>
      <c r="F171">
        <v>0.78407019098938591</v>
      </c>
      <c r="G171">
        <f t="shared" si="2"/>
        <v>0.61476606439813208</v>
      </c>
    </row>
    <row r="172" spans="4:7" x14ac:dyDescent="0.3">
      <c r="D172">
        <v>141</v>
      </c>
      <c r="E172">
        <v>11.600648492590064</v>
      </c>
      <c r="F172">
        <v>2.3993515074099356</v>
      </c>
      <c r="G172">
        <f t="shared" si="2"/>
        <v>5.7568876561103304</v>
      </c>
    </row>
    <row r="173" spans="4:7" x14ac:dyDescent="0.3">
      <c r="D173">
        <v>142</v>
      </c>
      <c r="E173">
        <v>1.8626426165706604</v>
      </c>
      <c r="F173">
        <v>12.53735738342934</v>
      </c>
      <c r="G173">
        <f t="shared" si="2"/>
        <v>157.18533015983019</v>
      </c>
    </row>
    <row r="174" spans="4:7" x14ac:dyDescent="0.3">
      <c r="D174">
        <v>143</v>
      </c>
      <c r="E174">
        <v>9.0735172115938063</v>
      </c>
      <c r="F174">
        <v>4.326482788406194</v>
      </c>
      <c r="G174">
        <f t="shared" si="2"/>
        <v>18.718453318375037</v>
      </c>
    </row>
    <row r="175" spans="4:7" x14ac:dyDescent="0.3">
      <c r="D175">
        <v>144</v>
      </c>
      <c r="E175">
        <v>9.4535369530970037</v>
      </c>
      <c r="F175">
        <v>6.1464630469029959</v>
      </c>
      <c r="G175">
        <f t="shared" si="2"/>
        <v>37.779007986944059</v>
      </c>
    </row>
    <row r="176" spans="4:7" x14ac:dyDescent="0.3">
      <c r="D176">
        <v>145</v>
      </c>
      <c r="E176">
        <v>6.7268953078115707</v>
      </c>
      <c r="F176">
        <v>5.07310469218843</v>
      </c>
      <c r="G176">
        <f t="shared" si="2"/>
        <v>25.736391217904266</v>
      </c>
    </row>
    <row r="177" spans="4:7" x14ac:dyDescent="0.3">
      <c r="D177">
        <v>146</v>
      </c>
      <c r="E177">
        <v>8.1424688449109759</v>
      </c>
      <c r="F177">
        <v>5.6575311550890248</v>
      </c>
      <c r="G177">
        <f t="shared" si="2"/>
        <v>32.007658770802955</v>
      </c>
    </row>
    <row r="178" spans="4:7" x14ac:dyDescent="0.3">
      <c r="D178">
        <v>147</v>
      </c>
      <c r="E178">
        <v>18.735519139312579</v>
      </c>
      <c r="F178">
        <v>-3.1355191393125796</v>
      </c>
      <c r="G178">
        <f t="shared" si="2"/>
        <v>9.8314802729955009</v>
      </c>
    </row>
    <row r="179" spans="4:7" x14ac:dyDescent="0.3">
      <c r="D179">
        <v>148</v>
      </c>
      <c r="E179">
        <v>6.4988834629096495</v>
      </c>
      <c r="F179">
        <v>8.1011165370903502</v>
      </c>
      <c r="G179">
        <f t="shared" si="2"/>
        <v>65.62808914751875</v>
      </c>
    </row>
    <row r="180" spans="4:7" x14ac:dyDescent="0.3">
      <c r="D180">
        <v>149</v>
      </c>
      <c r="E180">
        <v>7.6484431809568214</v>
      </c>
      <c r="F180">
        <v>10.151556819043179</v>
      </c>
      <c r="G180">
        <f t="shared" si="2"/>
        <v>103.05410585026208</v>
      </c>
    </row>
    <row r="181" spans="4:7" x14ac:dyDescent="0.3">
      <c r="D181">
        <v>150</v>
      </c>
      <c r="E181">
        <v>14.175282241274221</v>
      </c>
      <c r="F181">
        <v>1.2247177587257791</v>
      </c>
      <c r="G181">
        <f t="shared" si="2"/>
        <v>1.4999335885382958</v>
      </c>
    </row>
    <row r="182" spans="4:7" x14ac:dyDescent="0.3">
      <c r="D182">
        <v>151</v>
      </c>
      <c r="E182">
        <v>21.158144991395456</v>
      </c>
      <c r="F182">
        <v>0.34185500860454354</v>
      </c>
      <c r="G182">
        <f t="shared" si="2"/>
        <v>0.11686484690801253</v>
      </c>
    </row>
    <row r="183" spans="4:7" x14ac:dyDescent="0.3">
      <c r="D183">
        <v>152</v>
      </c>
      <c r="E183">
        <v>21.937185461477007</v>
      </c>
      <c r="F183">
        <v>-2.3371854614770058</v>
      </c>
      <c r="G183">
        <f t="shared" si="2"/>
        <v>5.4624358813394842</v>
      </c>
    </row>
    <row r="184" spans="4:7" x14ac:dyDescent="0.3">
      <c r="D184">
        <v>153</v>
      </c>
      <c r="E184">
        <v>23.03924271183628</v>
      </c>
      <c r="F184">
        <v>-7.7392427118362797</v>
      </c>
      <c r="G184">
        <f t="shared" si="2"/>
        <v>59.895877752710973</v>
      </c>
    </row>
    <row r="185" spans="4:7" x14ac:dyDescent="0.3">
      <c r="D185">
        <v>154</v>
      </c>
      <c r="E185">
        <v>19.552561583544453</v>
      </c>
      <c r="F185">
        <v>-0.15256158354445404</v>
      </c>
      <c r="G185">
        <f t="shared" si="2"/>
        <v>2.3275036773591429E-2</v>
      </c>
    </row>
    <row r="186" spans="4:7" x14ac:dyDescent="0.3">
      <c r="D186">
        <v>155</v>
      </c>
      <c r="E186">
        <v>20.189094650562303</v>
      </c>
      <c r="F186">
        <v>-3.1890946505623035</v>
      </c>
      <c r="G186">
        <f t="shared" si="2"/>
        <v>10.170324690245101</v>
      </c>
    </row>
    <row r="187" spans="4:7" x14ac:dyDescent="0.3">
      <c r="D187">
        <v>156</v>
      </c>
      <c r="E187">
        <v>20.284099585938105</v>
      </c>
      <c r="F187">
        <v>-4.6840995859381049</v>
      </c>
      <c r="G187">
        <f t="shared" si="2"/>
        <v>21.940788930985526</v>
      </c>
    </row>
    <row r="188" spans="4:7" x14ac:dyDescent="0.3">
      <c r="D188">
        <v>157</v>
      </c>
      <c r="E188">
        <v>19.220044309729154</v>
      </c>
      <c r="F188">
        <v>-6.1200443097291544</v>
      </c>
      <c r="G188">
        <f t="shared" si="2"/>
        <v>37.454942353048203</v>
      </c>
    </row>
    <row r="189" spans="4:7" x14ac:dyDescent="0.3">
      <c r="D189">
        <v>158</v>
      </c>
      <c r="E189">
        <v>30.193114345633951</v>
      </c>
      <c r="F189">
        <v>11.106885654366046</v>
      </c>
      <c r="G189">
        <f t="shared" si="2"/>
        <v>123.36290893916227</v>
      </c>
    </row>
    <row r="190" spans="4:7" x14ac:dyDescent="0.3">
      <c r="D190">
        <v>159</v>
      </c>
      <c r="E190">
        <v>28.445023534719247</v>
      </c>
      <c r="F190">
        <v>-4.1450235347192468</v>
      </c>
      <c r="G190">
        <f t="shared" si="2"/>
        <v>17.18122010337644</v>
      </c>
    </row>
    <row r="191" spans="4:7" x14ac:dyDescent="0.3">
      <c r="D191">
        <v>160</v>
      </c>
      <c r="E191">
        <v>27.532976155111577</v>
      </c>
      <c r="F191">
        <v>-4.2329761551115759</v>
      </c>
      <c r="G191">
        <f t="shared" si="2"/>
        <v>17.918087129743181</v>
      </c>
    </row>
    <row r="192" spans="4:7" x14ac:dyDescent="0.3">
      <c r="D192">
        <v>161</v>
      </c>
      <c r="E192">
        <v>29.328569433714179</v>
      </c>
      <c r="F192">
        <v>-2.3285694337141791</v>
      </c>
      <c r="G192">
        <f t="shared" si="2"/>
        <v>5.4222356076279725</v>
      </c>
    </row>
    <row r="193" spans="4:7" x14ac:dyDescent="0.3">
      <c r="D193">
        <v>162</v>
      </c>
      <c r="E193">
        <v>32.910255497381804</v>
      </c>
      <c r="F193">
        <v>17.089744502618196</v>
      </c>
      <c r="G193">
        <f t="shared" si="2"/>
        <v>292.05936716476884</v>
      </c>
    </row>
    <row r="194" spans="4:7" x14ac:dyDescent="0.3">
      <c r="D194">
        <v>163</v>
      </c>
      <c r="E194">
        <v>32.729746120167789</v>
      </c>
      <c r="F194">
        <v>17.270253879832211</v>
      </c>
      <c r="G194">
        <f t="shared" si="2"/>
        <v>298.26166907385954</v>
      </c>
    </row>
    <row r="195" spans="4:7" x14ac:dyDescent="0.3">
      <c r="D195">
        <v>164</v>
      </c>
      <c r="E195">
        <v>31.399677024906602</v>
      </c>
      <c r="F195">
        <v>18.600322975093398</v>
      </c>
      <c r="G195">
        <f t="shared" si="2"/>
        <v>345.97201477778731</v>
      </c>
    </row>
    <row r="196" spans="4:7" x14ac:dyDescent="0.3">
      <c r="D196">
        <v>165</v>
      </c>
      <c r="E196">
        <v>23.495266401640116</v>
      </c>
      <c r="F196">
        <v>-0.79526640164011653</v>
      </c>
      <c r="G196">
        <f t="shared" si="2"/>
        <v>0.63244864957761915</v>
      </c>
    </row>
    <row r="197" spans="4:7" x14ac:dyDescent="0.3">
      <c r="D197">
        <v>166</v>
      </c>
      <c r="E197">
        <v>25.23385671901724</v>
      </c>
      <c r="F197">
        <v>-0.23385671901723981</v>
      </c>
      <c r="G197">
        <f t="shared" si="2"/>
        <v>5.4688965029508249E-2</v>
      </c>
    </row>
    <row r="198" spans="4:7" x14ac:dyDescent="0.3">
      <c r="D198">
        <v>167</v>
      </c>
      <c r="E198">
        <v>31.038658270478564</v>
      </c>
      <c r="F198">
        <v>18.961341729521436</v>
      </c>
      <c r="G198">
        <f t="shared" si="2"/>
        <v>359.53248018369095</v>
      </c>
    </row>
    <row r="199" spans="4:7" x14ac:dyDescent="0.3">
      <c r="D199">
        <v>168</v>
      </c>
      <c r="E199">
        <v>23.020241724761117</v>
      </c>
      <c r="F199">
        <v>0.77975827523888341</v>
      </c>
      <c r="G199">
        <f t="shared" si="2"/>
        <v>0.60802296780351828</v>
      </c>
    </row>
    <row r="200" spans="4:7" x14ac:dyDescent="0.3">
      <c r="D200">
        <v>169</v>
      </c>
      <c r="E200">
        <v>24.00829305266943</v>
      </c>
      <c r="F200">
        <v>-0.2082930526694291</v>
      </c>
      <c r="G200">
        <f t="shared" si="2"/>
        <v>4.3385995790349567E-2</v>
      </c>
    </row>
    <row r="201" spans="4:7" x14ac:dyDescent="0.3">
      <c r="D201">
        <v>170</v>
      </c>
      <c r="E201">
        <v>23.799282194842672</v>
      </c>
      <c r="F201">
        <v>-1.4992821948426709</v>
      </c>
      <c r="G201">
        <f t="shared" si="2"/>
        <v>2.2478470997722564</v>
      </c>
    </row>
    <row r="202" spans="4:7" x14ac:dyDescent="0.3">
      <c r="D202">
        <v>171</v>
      </c>
      <c r="E202">
        <v>20.844628704655321</v>
      </c>
      <c r="F202">
        <v>-3.4446287046553223</v>
      </c>
      <c r="G202">
        <f t="shared" si="2"/>
        <v>11.865466912935403</v>
      </c>
    </row>
    <row r="203" spans="4:7" x14ac:dyDescent="0.3">
      <c r="D203">
        <v>172</v>
      </c>
      <c r="E203">
        <v>23.124747153674498</v>
      </c>
      <c r="F203">
        <v>-4.0247471536744968</v>
      </c>
      <c r="G203">
        <f t="shared" si="2"/>
        <v>16.198589651010963</v>
      </c>
    </row>
    <row r="204" spans="4:7" x14ac:dyDescent="0.3">
      <c r="D204">
        <v>173</v>
      </c>
      <c r="E204">
        <v>20.59761587267824</v>
      </c>
      <c r="F204">
        <v>2.5023841273217613</v>
      </c>
      <c r="G204">
        <f t="shared" si="2"/>
        <v>6.2619263206718925</v>
      </c>
    </row>
    <row r="205" spans="4:7" x14ac:dyDescent="0.3">
      <c r="D205">
        <v>174</v>
      </c>
      <c r="E205">
        <v>25.965394721410892</v>
      </c>
      <c r="F205">
        <v>-2.3653947214108904</v>
      </c>
      <c r="G205">
        <f t="shared" si="2"/>
        <v>5.5950921880785032</v>
      </c>
    </row>
    <row r="206" spans="4:7" x14ac:dyDescent="0.3">
      <c r="D206">
        <v>175</v>
      </c>
      <c r="E206">
        <v>25.395365109156096</v>
      </c>
      <c r="F206">
        <v>-2.7953651091560943</v>
      </c>
      <c r="G206">
        <f t="shared" si="2"/>
        <v>7.8140660934872628</v>
      </c>
    </row>
    <row r="207" spans="4:7" x14ac:dyDescent="0.3">
      <c r="D207">
        <v>176</v>
      </c>
      <c r="E207">
        <v>29.490077823853039</v>
      </c>
      <c r="F207">
        <v>-9.0077823853039973E-2</v>
      </c>
      <c r="G207">
        <f t="shared" si="2"/>
        <v>8.1140143500992978E-3</v>
      </c>
    </row>
    <row r="208" spans="4:7" x14ac:dyDescent="0.3">
      <c r="D208">
        <v>177</v>
      </c>
      <c r="E208">
        <v>24.94884191288984</v>
      </c>
      <c r="F208">
        <v>-1.7488419128898407</v>
      </c>
      <c r="G208">
        <f t="shared" si="2"/>
        <v>3.0584480362801973</v>
      </c>
    </row>
    <row r="209" spans="4:7" x14ac:dyDescent="0.3">
      <c r="D209">
        <v>178</v>
      </c>
      <c r="E209">
        <v>28.578030444245368</v>
      </c>
      <c r="F209">
        <v>-3.9780304442453662</v>
      </c>
      <c r="G209">
        <f t="shared" si="2"/>
        <v>15.824726215342986</v>
      </c>
    </row>
    <row r="210" spans="4:7" x14ac:dyDescent="0.3">
      <c r="D210">
        <v>179</v>
      </c>
      <c r="E210">
        <v>27.979499351377832</v>
      </c>
      <c r="F210">
        <v>1.9205006486221663</v>
      </c>
      <c r="G210">
        <f t="shared" si="2"/>
        <v>3.6883227413581614</v>
      </c>
    </row>
    <row r="211" spans="4:7" x14ac:dyDescent="0.3">
      <c r="D211">
        <v>180</v>
      </c>
      <c r="E211">
        <v>29.765592136442855</v>
      </c>
      <c r="F211">
        <v>7.4344078635571478</v>
      </c>
      <c r="G211">
        <f t="shared" si="2"/>
        <v>55.270420281720355</v>
      </c>
    </row>
    <row r="212" spans="4:7" x14ac:dyDescent="0.3">
      <c r="D212">
        <v>181</v>
      </c>
      <c r="E212">
        <v>27.371467764972717</v>
      </c>
      <c r="F212">
        <v>12.42853223502728</v>
      </c>
      <c r="G212">
        <f t="shared" si="2"/>
        <v>154.4684135171122</v>
      </c>
    </row>
    <row r="213" spans="4:7" x14ac:dyDescent="0.3">
      <c r="D213">
        <v>182</v>
      </c>
      <c r="E213">
        <v>25.575874486370115</v>
      </c>
      <c r="F213">
        <v>10.624125513629888</v>
      </c>
      <c r="G213">
        <f t="shared" si="2"/>
        <v>112.87204292936154</v>
      </c>
    </row>
    <row r="214" spans="4:7" x14ac:dyDescent="0.3">
      <c r="D214">
        <v>183</v>
      </c>
      <c r="E214">
        <v>29.974602994269613</v>
      </c>
      <c r="F214">
        <v>7.9253970057303853</v>
      </c>
      <c r="G214">
        <f t="shared" si="2"/>
        <v>62.811917698440155</v>
      </c>
    </row>
    <row r="215" spans="4:7" x14ac:dyDescent="0.3">
      <c r="D215">
        <v>184</v>
      </c>
      <c r="E215">
        <v>29.157560550037743</v>
      </c>
      <c r="F215">
        <v>3.3424394499622565</v>
      </c>
      <c r="G215">
        <f t="shared" si="2"/>
        <v>11.171901476663992</v>
      </c>
    </row>
    <row r="216" spans="4:7" x14ac:dyDescent="0.3">
      <c r="D216">
        <v>185</v>
      </c>
      <c r="E216">
        <v>21.272150913846414</v>
      </c>
      <c r="F216">
        <v>5.127849086153585</v>
      </c>
      <c r="G216">
        <f t="shared" si="2"/>
        <v>26.294836250366156</v>
      </c>
    </row>
    <row r="217" spans="4:7" x14ac:dyDescent="0.3">
      <c r="D217">
        <v>186</v>
      </c>
      <c r="E217">
        <v>22.060691877465548</v>
      </c>
      <c r="F217">
        <v>7.5393081225344538</v>
      </c>
      <c r="G217">
        <f t="shared" si="2"/>
        <v>56.841166966513988</v>
      </c>
    </row>
    <row r="218" spans="4:7" x14ac:dyDescent="0.3">
      <c r="D218">
        <v>187</v>
      </c>
      <c r="E218">
        <v>30.326121255160068</v>
      </c>
      <c r="F218">
        <v>19.673878744839932</v>
      </c>
      <c r="G218">
        <f t="shared" si="2"/>
        <v>387.06150486666445</v>
      </c>
    </row>
    <row r="219" spans="4:7" x14ac:dyDescent="0.3">
      <c r="D219">
        <v>188</v>
      </c>
      <c r="E219">
        <v>28.20751119627975</v>
      </c>
      <c r="F219">
        <v>3.79248880372025</v>
      </c>
      <c r="G219">
        <f t="shared" si="2"/>
        <v>14.382971326343453</v>
      </c>
    </row>
    <row r="220" spans="4:7" x14ac:dyDescent="0.3">
      <c r="D220">
        <v>189</v>
      </c>
      <c r="E220">
        <v>30.221615826246691</v>
      </c>
      <c r="F220">
        <v>-0.42161582624668981</v>
      </c>
      <c r="G220">
        <f t="shared" si="2"/>
        <v>0.17775990494167893</v>
      </c>
    </row>
    <row r="221" spans="4:7" x14ac:dyDescent="0.3">
      <c r="D221">
        <v>190</v>
      </c>
      <c r="E221">
        <v>29.43307486262756</v>
      </c>
      <c r="F221">
        <v>5.4669251373724386</v>
      </c>
      <c r="G221">
        <f t="shared" si="2"/>
        <v>29.887270457634656</v>
      </c>
    </row>
    <row r="222" spans="4:7" x14ac:dyDescent="0.3">
      <c r="D222">
        <v>191</v>
      </c>
      <c r="E222">
        <v>29.708589175217377</v>
      </c>
      <c r="F222">
        <v>7.2914108247826235</v>
      </c>
      <c r="G222">
        <f t="shared" si="2"/>
        <v>53.164671815757217</v>
      </c>
    </row>
    <row r="223" spans="4:7" x14ac:dyDescent="0.3">
      <c r="D223">
        <v>192</v>
      </c>
      <c r="E223">
        <v>30.098109410258154</v>
      </c>
      <c r="F223">
        <v>0.40189058974184633</v>
      </c>
      <c r="G223">
        <f t="shared" si="2"/>
        <v>0.16151604612304904</v>
      </c>
    </row>
    <row r="224" spans="4:7" x14ac:dyDescent="0.3">
      <c r="D224">
        <v>193</v>
      </c>
      <c r="E224">
        <v>31.827199234097698</v>
      </c>
      <c r="F224">
        <v>4.5728007659023007</v>
      </c>
      <c r="G224">
        <f t="shared" ref="G224:G287" si="3">F224^2</f>
        <v>20.910506844636668</v>
      </c>
    </row>
    <row r="225" spans="4:7" x14ac:dyDescent="0.3">
      <c r="D225">
        <v>194</v>
      </c>
      <c r="E225">
        <v>29.775092629980435</v>
      </c>
      <c r="F225">
        <v>1.3249073700195666</v>
      </c>
      <c r="G225">
        <f t="shared" si="3"/>
        <v>1.7553795391321647</v>
      </c>
    </row>
    <row r="226" spans="4:7" x14ac:dyDescent="0.3">
      <c r="D226">
        <v>195</v>
      </c>
      <c r="E226">
        <v>30.39262470992313</v>
      </c>
      <c r="F226">
        <v>-1.2926247099231283</v>
      </c>
      <c r="G226">
        <f t="shared" si="3"/>
        <v>1.6708786407038516</v>
      </c>
    </row>
    <row r="227" spans="4:7" x14ac:dyDescent="0.3">
      <c r="D227">
        <v>196</v>
      </c>
      <c r="E227">
        <v>31.732194298721897</v>
      </c>
      <c r="F227">
        <v>18.267805701278103</v>
      </c>
      <c r="G227">
        <f t="shared" si="3"/>
        <v>333.7127251396488</v>
      </c>
    </row>
    <row r="228" spans="4:7" x14ac:dyDescent="0.3">
      <c r="D228">
        <v>197</v>
      </c>
      <c r="E228">
        <v>30.677639516050526</v>
      </c>
      <c r="F228">
        <v>2.6223604839494712</v>
      </c>
      <c r="G228">
        <f t="shared" si="3"/>
        <v>6.8767745077797047</v>
      </c>
    </row>
    <row r="229" spans="4:7" x14ac:dyDescent="0.3">
      <c r="D229">
        <v>198</v>
      </c>
      <c r="E229">
        <v>26.373915943526828</v>
      </c>
      <c r="F229">
        <v>3.9260840564731723</v>
      </c>
      <c r="G229">
        <f t="shared" si="3"/>
        <v>15.41413601849284</v>
      </c>
    </row>
    <row r="230" spans="4:7" x14ac:dyDescent="0.3">
      <c r="D230">
        <v>199</v>
      </c>
      <c r="E230">
        <v>28.264514157505229</v>
      </c>
      <c r="F230">
        <v>6.3354858424947729</v>
      </c>
      <c r="G230">
        <f t="shared" si="3"/>
        <v>40.138380860451704</v>
      </c>
    </row>
    <row r="231" spans="4:7" x14ac:dyDescent="0.3">
      <c r="D231">
        <v>200</v>
      </c>
      <c r="E231">
        <v>30.221615826246691</v>
      </c>
      <c r="F231">
        <v>4.6783841737533081</v>
      </c>
      <c r="G231">
        <f t="shared" si="3"/>
        <v>21.887278477225422</v>
      </c>
    </row>
    <row r="232" spans="4:7" x14ac:dyDescent="0.3">
      <c r="D232">
        <v>201</v>
      </c>
      <c r="E232">
        <v>30.326121255160068</v>
      </c>
      <c r="F232">
        <v>2.5738787448399307</v>
      </c>
      <c r="G232">
        <f t="shared" si="3"/>
        <v>6.6248517931387774</v>
      </c>
    </row>
    <row r="233" spans="4:7" x14ac:dyDescent="0.3">
      <c r="D233">
        <v>202</v>
      </c>
      <c r="E233">
        <v>27.494974180961258</v>
      </c>
      <c r="F233">
        <v>-3.3949741809612561</v>
      </c>
      <c r="G233">
        <f t="shared" si="3"/>
        <v>11.525849689393551</v>
      </c>
    </row>
    <row r="234" spans="4:7" x14ac:dyDescent="0.3">
      <c r="D234">
        <v>203</v>
      </c>
      <c r="E234">
        <v>31.599187389195777</v>
      </c>
      <c r="F234">
        <v>10.700812610804221</v>
      </c>
      <c r="G234">
        <f t="shared" si="3"/>
        <v>114.50739053154663</v>
      </c>
    </row>
    <row r="235" spans="4:7" x14ac:dyDescent="0.3">
      <c r="D235">
        <v>204</v>
      </c>
      <c r="E235">
        <v>30.934152841565183</v>
      </c>
      <c r="F235">
        <v>17.565847158434817</v>
      </c>
      <c r="G235">
        <f t="shared" si="3"/>
        <v>308.55898639349255</v>
      </c>
    </row>
    <row r="236" spans="4:7" x14ac:dyDescent="0.3">
      <c r="D236">
        <v>205</v>
      </c>
      <c r="E236">
        <v>31.817698740560118</v>
      </c>
      <c r="F236">
        <v>18.182301259439882</v>
      </c>
      <c r="G236">
        <f t="shared" si="3"/>
        <v>330.5960790890291</v>
      </c>
    </row>
    <row r="237" spans="4:7" x14ac:dyDescent="0.3">
      <c r="D237">
        <v>206</v>
      </c>
      <c r="E237">
        <v>24.226804404033768</v>
      </c>
      <c r="F237">
        <v>-1.6268044040337664</v>
      </c>
      <c r="G237">
        <f t="shared" si="3"/>
        <v>2.6464925689836578</v>
      </c>
    </row>
    <row r="238" spans="4:7" x14ac:dyDescent="0.3">
      <c r="D238">
        <v>207</v>
      </c>
      <c r="E238">
        <v>24.131799468657967</v>
      </c>
      <c r="F238">
        <v>0.26820053134203192</v>
      </c>
      <c r="G238">
        <f t="shared" si="3"/>
        <v>7.1931525012148251E-2</v>
      </c>
    </row>
    <row r="239" spans="4:7" x14ac:dyDescent="0.3">
      <c r="D239">
        <v>208</v>
      </c>
      <c r="E239">
        <v>17.395949550513812</v>
      </c>
      <c r="F239">
        <v>5.1040504494861878</v>
      </c>
      <c r="G239">
        <f t="shared" si="3"/>
        <v>26.051330990900155</v>
      </c>
    </row>
    <row r="240" spans="4:7" x14ac:dyDescent="0.3">
      <c r="D240">
        <v>209</v>
      </c>
      <c r="E240">
        <v>20.626117353290979</v>
      </c>
      <c r="F240">
        <v>3.7738826467090192</v>
      </c>
      <c r="G240">
        <f t="shared" si="3"/>
        <v>14.242190231131472</v>
      </c>
    </row>
    <row r="241" spans="4:7" x14ac:dyDescent="0.3">
      <c r="D241">
        <v>210</v>
      </c>
      <c r="E241">
        <v>12.617201301111116</v>
      </c>
      <c r="F241">
        <v>7.3827986988888838</v>
      </c>
      <c r="G241">
        <f t="shared" si="3"/>
        <v>54.505716628315398</v>
      </c>
    </row>
    <row r="242" spans="4:7" x14ac:dyDescent="0.3">
      <c r="D242">
        <v>211</v>
      </c>
      <c r="E242">
        <v>18.146488539982624</v>
      </c>
      <c r="F242">
        <v>3.5535114600173756</v>
      </c>
      <c r="G242">
        <f t="shared" si="3"/>
        <v>12.62744369647482</v>
      </c>
    </row>
    <row r="243" spans="4:7" x14ac:dyDescent="0.3">
      <c r="D243">
        <v>212</v>
      </c>
      <c r="E243">
        <v>11.771657376266504</v>
      </c>
      <c r="F243">
        <v>7.5283426237334972</v>
      </c>
      <c r="G243">
        <f t="shared" si="3"/>
        <v>56.675942660322555</v>
      </c>
    </row>
    <row r="244" spans="4:7" x14ac:dyDescent="0.3">
      <c r="D244">
        <v>213</v>
      </c>
      <c r="E244">
        <v>19.324549738642531</v>
      </c>
      <c r="F244">
        <v>3.0754502613574672</v>
      </c>
      <c r="G244">
        <f t="shared" si="3"/>
        <v>9.4583943100837136</v>
      </c>
    </row>
    <row r="245" spans="4:7" x14ac:dyDescent="0.3">
      <c r="D245">
        <v>214</v>
      </c>
      <c r="E245">
        <v>25.642377941133173</v>
      </c>
      <c r="F245">
        <v>2.4576220588668285</v>
      </c>
      <c r="G245">
        <f t="shared" si="3"/>
        <v>6.0399061842288289</v>
      </c>
    </row>
    <row r="246" spans="4:7" x14ac:dyDescent="0.3">
      <c r="D246">
        <v>215</v>
      </c>
      <c r="E246">
        <v>6.47988247583449</v>
      </c>
      <c r="F246">
        <v>17.220117524165509</v>
      </c>
      <c r="G246">
        <f t="shared" si="3"/>
        <v>296.53244754607209</v>
      </c>
    </row>
    <row r="247" spans="4:7" x14ac:dyDescent="0.3">
      <c r="D247">
        <v>216</v>
      </c>
      <c r="E247">
        <v>25.556873499294952</v>
      </c>
      <c r="F247">
        <v>-0.55687349929495156</v>
      </c>
      <c r="G247">
        <f t="shared" si="3"/>
        <v>0.31010809421700442</v>
      </c>
    </row>
    <row r="248" spans="4:7" x14ac:dyDescent="0.3">
      <c r="D248">
        <v>217</v>
      </c>
      <c r="E248">
        <v>21.718674110112673</v>
      </c>
      <c r="F248">
        <v>1.5813258898873279</v>
      </c>
      <c r="G248">
        <f t="shared" si="3"/>
        <v>2.5005915700279497</v>
      </c>
    </row>
    <row r="249" spans="4:7" x14ac:dyDescent="0.3">
      <c r="D249">
        <v>218</v>
      </c>
      <c r="E249">
        <v>25.347862641468197</v>
      </c>
      <c r="F249">
        <v>3.3521373585318024</v>
      </c>
      <c r="G249">
        <f t="shared" si="3"/>
        <v>11.23682487046457</v>
      </c>
    </row>
    <row r="250" spans="4:7" x14ac:dyDescent="0.3">
      <c r="D250">
        <v>219</v>
      </c>
      <c r="E250">
        <v>17.528956460039929</v>
      </c>
      <c r="F250">
        <v>3.9710435399600712</v>
      </c>
      <c r="G250">
        <f t="shared" si="3"/>
        <v>15.769186796258614</v>
      </c>
    </row>
    <row r="251" spans="4:7" x14ac:dyDescent="0.3">
      <c r="D251">
        <v>220</v>
      </c>
      <c r="E251">
        <v>24.578322664924222</v>
      </c>
      <c r="F251">
        <v>-1.5783226649242224</v>
      </c>
      <c r="G251">
        <f t="shared" si="3"/>
        <v>2.4911024346134991</v>
      </c>
    </row>
    <row r="252" spans="4:7" x14ac:dyDescent="0.3">
      <c r="D252">
        <v>221</v>
      </c>
      <c r="E252">
        <v>25.328861654393037</v>
      </c>
      <c r="F252">
        <v>1.3711383456069619</v>
      </c>
      <c r="G252">
        <f t="shared" si="3"/>
        <v>1.8800203627937966</v>
      </c>
    </row>
    <row r="253" spans="4:7" x14ac:dyDescent="0.3">
      <c r="D253">
        <v>222</v>
      </c>
      <c r="E253">
        <v>14.165781747736641</v>
      </c>
      <c r="F253">
        <v>7.5342182522633578</v>
      </c>
      <c r="G253">
        <f t="shared" si="3"/>
        <v>56.764444672738328</v>
      </c>
    </row>
    <row r="254" spans="4:7" x14ac:dyDescent="0.3">
      <c r="D254">
        <v>223</v>
      </c>
      <c r="E254">
        <v>25.119850796566279</v>
      </c>
      <c r="F254">
        <v>2.3801492034337208</v>
      </c>
      <c r="G254">
        <f t="shared" si="3"/>
        <v>5.6651102306061754</v>
      </c>
    </row>
    <row r="255" spans="4:7" x14ac:dyDescent="0.3">
      <c r="D255">
        <v>224</v>
      </c>
      <c r="E255">
        <v>27.333465790822398</v>
      </c>
      <c r="F255">
        <v>2.7665342091776033</v>
      </c>
      <c r="G255">
        <f t="shared" si="3"/>
        <v>7.6537115305499466</v>
      </c>
    </row>
    <row r="256" spans="4:7" x14ac:dyDescent="0.3">
      <c r="D256">
        <v>225</v>
      </c>
      <c r="E256">
        <v>30.620636554825047</v>
      </c>
      <c r="F256">
        <v>14.17936344517495</v>
      </c>
      <c r="G256">
        <f t="shared" si="3"/>
        <v>201.05434771036363</v>
      </c>
    </row>
    <row r="257" spans="4:7" x14ac:dyDescent="0.3">
      <c r="D257">
        <v>226</v>
      </c>
      <c r="E257">
        <v>30.155112371483632</v>
      </c>
      <c r="F257">
        <v>19.844887628516368</v>
      </c>
      <c r="G257">
        <f t="shared" si="3"/>
        <v>393.81956498844198</v>
      </c>
    </row>
    <row r="258" spans="4:7" x14ac:dyDescent="0.3">
      <c r="D258">
        <v>227</v>
      </c>
      <c r="E258">
        <v>31.580186402120617</v>
      </c>
      <c r="F258">
        <v>6.0198135978793843</v>
      </c>
      <c r="G258">
        <f t="shared" si="3"/>
        <v>36.23815575321354</v>
      </c>
    </row>
    <row r="259" spans="4:7" x14ac:dyDescent="0.3">
      <c r="D259">
        <v>228</v>
      </c>
      <c r="E259">
        <v>28.511526989482306</v>
      </c>
      <c r="F259">
        <v>3.0884730105176956</v>
      </c>
      <c r="G259">
        <f t="shared" si="3"/>
        <v>9.5386655366962376</v>
      </c>
    </row>
    <row r="260" spans="4:7" x14ac:dyDescent="0.3">
      <c r="D260">
        <v>229</v>
      </c>
      <c r="E260">
        <v>30.829647412651806</v>
      </c>
      <c r="F260">
        <v>15.870352587348197</v>
      </c>
      <c r="G260">
        <f t="shared" si="3"/>
        <v>251.86809124674963</v>
      </c>
    </row>
    <row r="261" spans="4:7" x14ac:dyDescent="0.3">
      <c r="D261">
        <v>230</v>
      </c>
      <c r="E261">
        <v>30.981655309253085</v>
      </c>
      <c r="F261">
        <v>0.51834469074691469</v>
      </c>
      <c r="G261">
        <f t="shared" si="3"/>
        <v>0.26868121842551462</v>
      </c>
    </row>
    <row r="262" spans="4:7" x14ac:dyDescent="0.3">
      <c r="D262">
        <v>231</v>
      </c>
      <c r="E262">
        <v>23.485765908102536</v>
      </c>
      <c r="F262">
        <v>0.81423409189746465</v>
      </c>
      <c r="G262">
        <f t="shared" si="3"/>
        <v>0.66297715640808896</v>
      </c>
    </row>
    <row r="263" spans="4:7" x14ac:dyDescent="0.3">
      <c r="D263">
        <v>232</v>
      </c>
      <c r="E263">
        <v>29.566081772153677</v>
      </c>
      <c r="F263">
        <v>2.1339182278463227</v>
      </c>
      <c r="G263">
        <f t="shared" si="3"/>
        <v>4.5536070031347906</v>
      </c>
    </row>
    <row r="264" spans="4:7" x14ac:dyDescent="0.3">
      <c r="D264">
        <v>233</v>
      </c>
      <c r="E264">
        <v>32.207218975600895</v>
      </c>
      <c r="F264">
        <v>9.4927810243991075</v>
      </c>
      <c r="G264">
        <f t="shared" si="3"/>
        <v>90.112891577191775</v>
      </c>
    </row>
    <row r="265" spans="4:7" x14ac:dyDescent="0.3">
      <c r="D265">
        <v>234</v>
      </c>
      <c r="E265">
        <v>30.801145932039066</v>
      </c>
      <c r="F265">
        <v>17.498854067960931</v>
      </c>
      <c r="G265">
        <f t="shared" si="3"/>
        <v>306.20989369179284</v>
      </c>
    </row>
    <row r="266" spans="4:7" x14ac:dyDescent="0.3">
      <c r="D266">
        <v>235</v>
      </c>
      <c r="E266">
        <v>26.905943581631302</v>
      </c>
      <c r="F266">
        <v>2.094056418368698</v>
      </c>
      <c r="G266">
        <f t="shared" si="3"/>
        <v>4.38507228331114</v>
      </c>
    </row>
    <row r="267" spans="4:7" x14ac:dyDescent="0.3">
      <c r="D267">
        <v>236</v>
      </c>
      <c r="E267">
        <v>24.217303910496184</v>
      </c>
      <c r="F267">
        <v>-0.21730391049618447</v>
      </c>
      <c r="G267">
        <f t="shared" si="3"/>
        <v>4.7220989516933751E-2</v>
      </c>
    </row>
    <row r="268" spans="4:7" x14ac:dyDescent="0.3">
      <c r="D268">
        <v>237</v>
      </c>
      <c r="E268">
        <v>25.490370044531897</v>
      </c>
      <c r="F268">
        <v>-0.39037004453189539</v>
      </c>
      <c r="G268">
        <f t="shared" si="3"/>
        <v>0.15238877166783399</v>
      </c>
    </row>
    <row r="269" spans="4:7" x14ac:dyDescent="0.3">
      <c r="D269">
        <v>238</v>
      </c>
      <c r="E269">
        <v>30.060107436107831</v>
      </c>
      <c r="F269">
        <v>1.4398925638921689</v>
      </c>
      <c r="G269">
        <f t="shared" si="3"/>
        <v>2.0732905955519638</v>
      </c>
    </row>
    <row r="270" spans="4:7" x14ac:dyDescent="0.3">
      <c r="D270">
        <v>239</v>
      </c>
      <c r="E270">
        <v>28.511526989482306</v>
      </c>
      <c r="F270">
        <v>-4.8115269894823065</v>
      </c>
      <c r="G270">
        <f t="shared" si="3"/>
        <v>23.150791970516668</v>
      </c>
    </row>
    <row r="271" spans="4:7" x14ac:dyDescent="0.3">
      <c r="D271">
        <v>240</v>
      </c>
      <c r="E271">
        <v>27.551977142186736</v>
      </c>
      <c r="F271">
        <v>-4.2519771421867354</v>
      </c>
      <c r="G271">
        <f t="shared" si="3"/>
        <v>18.079309617678476</v>
      </c>
    </row>
    <row r="272" spans="4:7" x14ac:dyDescent="0.3">
      <c r="D272">
        <v>241</v>
      </c>
      <c r="E272">
        <v>23.74227923361719</v>
      </c>
      <c r="F272">
        <v>-1.7422792336171895</v>
      </c>
      <c r="G272">
        <f t="shared" si="3"/>
        <v>3.035536927893701</v>
      </c>
    </row>
    <row r="273" spans="4:7" x14ac:dyDescent="0.3">
      <c r="D273">
        <v>242</v>
      </c>
      <c r="E273">
        <v>22.77322889278404</v>
      </c>
      <c r="F273">
        <v>-2.6732288927840386</v>
      </c>
      <c r="G273">
        <f t="shared" si="3"/>
        <v>7.1461527132153773</v>
      </c>
    </row>
    <row r="274" spans="4:7" x14ac:dyDescent="0.3">
      <c r="D274">
        <v>243</v>
      </c>
      <c r="E274">
        <v>23.894287130218469</v>
      </c>
      <c r="F274">
        <v>-1.6942871302184699</v>
      </c>
      <c r="G274">
        <f t="shared" si="3"/>
        <v>2.8706088796239384</v>
      </c>
    </row>
    <row r="275" spans="4:7" x14ac:dyDescent="0.3">
      <c r="D275">
        <v>244</v>
      </c>
      <c r="E275">
        <v>29.623084733379155</v>
      </c>
      <c r="F275">
        <v>-5.9230847333791559</v>
      </c>
      <c r="G275">
        <f t="shared" si="3"/>
        <v>35.082932758789227</v>
      </c>
    </row>
    <row r="276" spans="4:7" x14ac:dyDescent="0.3">
      <c r="D276">
        <v>245</v>
      </c>
      <c r="E276">
        <v>22.678223957408242</v>
      </c>
      <c r="F276">
        <v>-5.0782239574082411</v>
      </c>
      <c r="G276">
        <f t="shared" si="3"/>
        <v>25.788358561595018</v>
      </c>
    </row>
    <row r="277" spans="4:7" x14ac:dyDescent="0.3">
      <c r="D277">
        <v>246</v>
      </c>
      <c r="E277">
        <v>17.015929809010615</v>
      </c>
      <c r="F277">
        <v>1.4840701909893852</v>
      </c>
      <c r="G277">
        <f t="shared" si="3"/>
        <v>2.2024643317832702</v>
      </c>
    </row>
    <row r="278" spans="4:7" x14ac:dyDescent="0.3">
      <c r="D278">
        <v>247</v>
      </c>
      <c r="E278">
        <v>25.851388798959931</v>
      </c>
      <c r="F278">
        <v>-1.5513887989599304</v>
      </c>
      <c r="G278">
        <f t="shared" si="3"/>
        <v>2.4068072055383354</v>
      </c>
    </row>
    <row r="279" spans="4:7" x14ac:dyDescent="0.3">
      <c r="D279">
        <v>248</v>
      </c>
      <c r="E279">
        <v>24.910839938739521</v>
      </c>
      <c r="F279">
        <v>-4.410839938739521</v>
      </c>
      <c r="G279">
        <f t="shared" si="3"/>
        <v>19.455508965179661</v>
      </c>
    </row>
    <row r="280" spans="4:7" x14ac:dyDescent="0.3">
      <c r="D280">
        <v>249</v>
      </c>
      <c r="E280">
        <v>25.509371031607056</v>
      </c>
      <c r="F280">
        <v>-1.0093710316070563</v>
      </c>
      <c r="G280">
        <f t="shared" si="3"/>
        <v>1.018829879447493</v>
      </c>
    </row>
    <row r="281" spans="4:7" x14ac:dyDescent="0.3">
      <c r="D281">
        <v>250</v>
      </c>
      <c r="E281">
        <v>28.321517118730711</v>
      </c>
      <c r="F281">
        <v>-2.1215171187307114</v>
      </c>
      <c r="G281">
        <f t="shared" si="3"/>
        <v>4.5008348850674595</v>
      </c>
    </row>
    <row r="282" spans="4:7" x14ac:dyDescent="0.3">
      <c r="D282">
        <v>251</v>
      </c>
      <c r="E282">
        <v>28.948549692210982</v>
      </c>
      <c r="F282">
        <v>-4.5485496922109832</v>
      </c>
      <c r="G282">
        <f t="shared" si="3"/>
        <v>20.689304302512628</v>
      </c>
    </row>
    <row r="283" spans="4:7" x14ac:dyDescent="0.3">
      <c r="D283">
        <v>252</v>
      </c>
      <c r="E283">
        <v>31.143163699391941</v>
      </c>
      <c r="F283">
        <v>-6.3431636993919405</v>
      </c>
      <c r="G283">
        <f t="shared" si="3"/>
        <v>40.23572571728365</v>
      </c>
    </row>
    <row r="284" spans="4:7" x14ac:dyDescent="0.3">
      <c r="D284">
        <v>253</v>
      </c>
      <c r="E284">
        <v>31.200166660617423</v>
      </c>
      <c r="F284">
        <v>-1.6001666606174219</v>
      </c>
      <c r="G284">
        <f t="shared" si="3"/>
        <v>2.5605333417515115</v>
      </c>
    </row>
    <row r="285" spans="4:7" x14ac:dyDescent="0.3">
      <c r="D285">
        <v>254</v>
      </c>
      <c r="E285">
        <v>31.190666167079844</v>
      </c>
      <c r="F285">
        <v>11.609333832920154</v>
      </c>
      <c r="G285">
        <f t="shared" si="3"/>
        <v>134.77663204418454</v>
      </c>
    </row>
    <row r="286" spans="4:7" x14ac:dyDescent="0.3">
      <c r="D286">
        <v>255</v>
      </c>
      <c r="E286">
        <v>28.312016625193131</v>
      </c>
      <c r="F286">
        <v>-6.4120166251931323</v>
      </c>
      <c r="G286">
        <f t="shared" si="3"/>
        <v>41.113957201753124</v>
      </c>
    </row>
    <row r="287" spans="4:7" x14ac:dyDescent="0.3">
      <c r="D287">
        <v>256</v>
      </c>
      <c r="E287">
        <v>25.765884357121713</v>
      </c>
      <c r="F287">
        <v>-4.8658843571217147</v>
      </c>
      <c r="G287">
        <f t="shared" si="3"/>
        <v>23.676830576881802</v>
      </c>
    </row>
    <row r="288" spans="4:7" x14ac:dyDescent="0.3">
      <c r="D288">
        <v>257</v>
      </c>
      <c r="E288">
        <v>31.599187389195777</v>
      </c>
      <c r="F288">
        <v>12.400812610804223</v>
      </c>
      <c r="G288">
        <f t="shared" ref="G288:G351" si="4">F288^2</f>
        <v>153.78015340828105</v>
      </c>
    </row>
    <row r="289" spans="4:7" x14ac:dyDescent="0.3">
      <c r="D289">
        <v>258</v>
      </c>
      <c r="E289">
        <v>29.689588188142217</v>
      </c>
      <c r="F289">
        <v>20.310411811857783</v>
      </c>
      <c r="G289">
        <f t="shared" si="4"/>
        <v>412.51282796725218</v>
      </c>
    </row>
    <row r="290" spans="4:7" x14ac:dyDescent="0.3">
      <c r="D290">
        <v>259</v>
      </c>
      <c r="E290">
        <v>27.152956413608379</v>
      </c>
      <c r="F290">
        <v>8.8470435863916208</v>
      </c>
      <c r="G290">
        <f t="shared" si="4"/>
        <v>78.270180219513108</v>
      </c>
    </row>
    <row r="291" spans="4:7" x14ac:dyDescent="0.3">
      <c r="D291">
        <v>260</v>
      </c>
      <c r="E291">
        <v>27.998500338452992</v>
      </c>
      <c r="F291">
        <v>2.1014996615470096</v>
      </c>
      <c r="G291">
        <f t="shared" si="4"/>
        <v>4.4163008274821962</v>
      </c>
    </row>
    <row r="292" spans="4:7" x14ac:dyDescent="0.3">
      <c r="D292">
        <v>261</v>
      </c>
      <c r="E292">
        <v>25.442867576843994</v>
      </c>
      <c r="F292">
        <v>8.3571324231560027</v>
      </c>
      <c r="G292">
        <f t="shared" si="4"/>
        <v>69.841662338165321</v>
      </c>
    </row>
    <row r="293" spans="4:7" x14ac:dyDescent="0.3">
      <c r="D293">
        <v>262</v>
      </c>
      <c r="E293">
        <v>27.656482571100113</v>
      </c>
      <c r="F293">
        <v>15.443517428899888</v>
      </c>
      <c r="G293">
        <f t="shared" si="4"/>
        <v>238.5022305767346</v>
      </c>
    </row>
    <row r="294" spans="4:7" x14ac:dyDescent="0.3">
      <c r="D294">
        <v>263</v>
      </c>
      <c r="E294">
        <v>28.939049198673402</v>
      </c>
      <c r="F294">
        <v>19.860950801326595</v>
      </c>
      <c r="G294">
        <f t="shared" si="4"/>
        <v>394.45736673271551</v>
      </c>
    </row>
    <row r="295" spans="4:7" x14ac:dyDescent="0.3">
      <c r="D295">
        <v>264</v>
      </c>
      <c r="E295">
        <v>23.86578564960573</v>
      </c>
      <c r="F295">
        <v>7.1342143503942701</v>
      </c>
      <c r="G295">
        <f t="shared" si="4"/>
        <v>50.897014397371535</v>
      </c>
    </row>
    <row r="296" spans="4:7" x14ac:dyDescent="0.3">
      <c r="D296">
        <v>265</v>
      </c>
      <c r="E296">
        <v>26.858441113943403</v>
      </c>
      <c r="F296">
        <v>9.6415588860565968</v>
      </c>
      <c r="G296">
        <f t="shared" si="4"/>
        <v>92.959657753296923</v>
      </c>
    </row>
    <row r="297" spans="4:7" x14ac:dyDescent="0.3">
      <c r="D297">
        <v>266</v>
      </c>
      <c r="E297">
        <v>24.625825132612125</v>
      </c>
      <c r="F297">
        <v>-1.825825132612124</v>
      </c>
      <c r="G297">
        <f t="shared" si="4"/>
        <v>3.3336374148780803</v>
      </c>
    </row>
    <row r="298" spans="4:7" x14ac:dyDescent="0.3">
      <c r="D298">
        <v>267</v>
      </c>
      <c r="E298">
        <v>20.502610937302443</v>
      </c>
      <c r="F298">
        <v>10.197389062697557</v>
      </c>
      <c r="G298">
        <f t="shared" si="4"/>
        <v>103.98674369602375</v>
      </c>
    </row>
    <row r="299" spans="4:7" x14ac:dyDescent="0.3">
      <c r="D299">
        <v>268</v>
      </c>
      <c r="E299">
        <v>27.485473687423678</v>
      </c>
      <c r="F299">
        <v>22.514526312576322</v>
      </c>
      <c r="G299">
        <f t="shared" si="4"/>
        <v>506.90389507969155</v>
      </c>
    </row>
    <row r="300" spans="4:7" x14ac:dyDescent="0.3">
      <c r="D300">
        <v>269</v>
      </c>
      <c r="E300">
        <v>31.551684921507878</v>
      </c>
      <c r="F300">
        <v>11.948315078492122</v>
      </c>
      <c r="G300">
        <f t="shared" si="4"/>
        <v>142.76223321492222</v>
      </c>
    </row>
    <row r="301" spans="4:7" x14ac:dyDescent="0.3">
      <c r="D301">
        <v>270</v>
      </c>
      <c r="E301">
        <v>21.585667200586549</v>
      </c>
      <c r="F301">
        <v>-0.8856672005865498</v>
      </c>
      <c r="G301">
        <f t="shared" si="4"/>
        <v>0.78440639019481584</v>
      </c>
    </row>
    <row r="302" spans="4:7" x14ac:dyDescent="0.3">
      <c r="D302">
        <v>271</v>
      </c>
      <c r="E302">
        <v>22.203199280529248</v>
      </c>
      <c r="F302">
        <v>-1.1031992805292461</v>
      </c>
      <c r="G302">
        <f t="shared" si="4"/>
        <v>1.2170486525602462</v>
      </c>
    </row>
    <row r="303" spans="4:7" x14ac:dyDescent="0.3">
      <c r="D303">
        <v>272</v>
      </c>
      <c r="E303">
        <v>28.293015638117971</v>
      </c>
      <c r="F303">
        <v>-3.0930156381179721</v>
      </c>
      <c r="G303">
        <f t="shared" si="4"/>
        <v>9.5667457376423268</v>
      </c>
    </row>
    <row r="304" spans="4:7" x14ac:dyDescent="0.3">
      <c r="D304">
        <v>273</v>
      </c>
      <c r="E304">
        <v>27.209959374833858</v>
      </c>
      <c r="F304">
        <v>-2.8099593748338592</v>
      </c>
      <c r="G304">
        <f t="shared" si="4"/>
        <v>7.8958716882166922</v>
      </c>
    </row>
    <row r="305" spans="4:7" x14ac:dyDescent="0.3">
      <c r="D305">
        <v>274</v>
      </c>
      <c r="E305">
        <v>28.302516131655551</v>
      </c>
      <c r="F305">
        <v>6.8974838683444517</v>
      </c>
      <c r="G305">
        <f t="shared" si="4"/>
        <v>47.575283714071944</v>
      </c>
    </row>
    <row r="306" spans="4:7" x14ac:dyDescent="0.3">
      <c r="D306">
        <v>275</v>
      </c>
      <c r="E306">
        <v>31.200166660617423</v>
      </c>
      <c r="F306">
        <v>1.1998333393825753</v>
      </c>
      <c r="G306">
        <f t="shared" si="4"/>
        <v>1.4396000422939421</v>
      </c>
    </row>
    <row r="307" spans="4:7" x14ac:dyDescent="0.3">
      <c r="D307">
        <v>276</v>
      </c>
      <c r="E307">
        <v>31.722693805184317</v>
      </c>
      <c r="F307">
        <v>0.27730619481568297</v>
      </c>
      <c r="G307">
        <f t="shared" si="4"/>
        <v>7.6898725683153521E-2</v>
      </c>
    </row>
    <row r="308" spans="4:7" x14ac:dyDescent="0.3">
      <c r="D308">
        <v>277</v>
      </c>
      <c r="E308">
        <v>28.806042289147285</v>
      </c>
      <c r="F308">
        <v>4.3939577108527175</v>
      </c>
      <c r="G308">
        <f t="shared" si="4"/>
        <v>19.306864364762053</v>
      </c>
    </row>
    <row r="309" spans="4:7" x14ac:dyDescent="0.3">
      <c r="D309">
        <v>278</v>
      </c>
      <c r="E309">
        <v>30.601635567749888</v>
      </c>
      <c r="F309">
        <v>2.4983644322501135</v>
      </c>
      <c r="G309">
        <f t="shared" si="4"/>
        <v>6.241824836332432</v>
      </c>
    </row>
    <row r="310" spans="4:7" x14ac:dyDescent="0.3">
      <c r="D310">
        <v>279</v>
      </c>
      <c r="E310">
        <v>27.722986025863175</v>
      </c>
      <c r="F310">
        <v>1.3770139741368261</v>
      </c>
      <c r="G310">
        <f t="shared" si="4"/>
        <v>1.8961674849680956</v>
      </c>
    </row>
    <row r="311" spans="4:7" x14ac:dyDescent="0.3">
      <c r="D311">
        <v>280</v>
      </c>
      <c r="E311">
        <v>29.946101513656874</v>
      </c>
      <c r="F311">
        <v>5.1538984863431274</v>
      </c>
      <c r="G311">
        <f t="shared" si="4"/>
        <v>26.56266960752998</v>
      </c>
    </row>
    <row r="312" spans="4:7" x14ac:dyDescent="0.3">
      <c r="D312">
        <v>281</v>
      </c>
      <c r="E312">
        <v>30.981655309253085</v>
      </c>
      <c r="F312">
        <v>14.418344690746913</v>
      </c>
      <c r="G312">
        <f t="shared" si="4"/>
        <v>207.88866362118969</v>
      </c>
    </row>
    <row r="313" spans="4:7" x14ac:dyDescent="0.3">
      <c r="D313">
        <v>282</v>
      </c>
      <c r="E313">
        <v>30.193114345633951</v>
      </c>
      <c r="F313">
        <v>5.2068856543660473</v>
      </c>
      <c r="G313">
        <f t="shared" si="4"/>
        <v>27.11165821764294</v>
      </c>
    </row>
    <row r="314" spans="4:7" x14ac:dyDescent="0.3">
      <c r="D314">
        <v>283</v>
      </c>
      <c r="E314">
        <v>31.694192324571578</v>
      </c>
      <c r="F314">
        <v>14.305807675428422</v>
      </c>
      <c r="G314">
        <f t="shared" si="4"/>
        <v>204.65613324634677</v>
      </c>
    </row>
    <row r="315" spans="4:7" x14ac:dyDescent="0.3">
      <c r="D315">
        <v>284</v>
      </c>
      <c r="E315">
        <v>31.551684921507878</v>
      </c>
      <c r="F315">
        <v>18.448315078492122</v>
      </c>
      <c r="G315">
        <f t="shared" si="4"/>
        <v>340.34032923531981</v>
      </c>
    </row>
    <row r="316" spans="4:7" x14ac:dyDescent="0.3">
      <c r="D316">
        <v>285</v>
      </c>
      <c r="E316">
        <v>27.095953452382901</v>
      </c>
      <c r="F316">
        <v>5.1040465476171022</v>
      </c>
      <c r="G316">
        <f t="shared" si="4"/>
        <v>26.051291160242059</v>
      </c>
    </row>
    <row r="317" spans="4:7" x14ac:dyDescent="0.3">
      <c r="D317">
        <v>286</v>
      </c>
      <c r="E317">
        <v>26.734934697954863</v>
      </c>
      <c r="F317">
        <v>-4.7349346979548628</v>
      </c>
      <c r="G317">
        <f t="shared" si="4"/>
        <v>22.419606593896908</v>
      </c>
    </row>
    <row r="318" spans="4:7" x14ac:dyDescent="0.3">
      <c r="D318">
        <v>287</v>
      </c>
      <c r="E318">
        <v>22.269702735292306</v>
      </c>
      <c r="F318">
        <v>-2.1697027352923044</v>
      </c>
      <c r="G318">
        <f t="shared" si="4"/>
        <v>4.7076099595349072</v>
      </c>
    </row>
    <row r="319" spans="4:7" x14ac:dyDescent="0.3">
      <c r="D319">
        <v>288</v>
      </c>
      <c r="E319">
        <v>27.770488493551074</v>
      </c>
      <c r="F319">
        <v>-4.5704884935510748</v>
      </c>
      <c r="G319">
        <f t="shared" si="4"/>
        <v>20.889365069682771</v>
      </c>
    </row>
    <row r="320" spans="4:7" x14ac:dyDescent="0.3">
      <c r="D320">
        <v>289</v>
      </c>
      <c r="E320">
        <v>27.333465790822398</v>
      </c>
      <c r="F320">
        <v>-5.0334657908223974</v>
      </c>
      <c r="G320">
        <f t="shared" si="4"/>
        <v>25.335777867379342</v>
      </c>
    </row>
    <row r="321" spans="4:7" x14ac:dyDescent="0.3">
      <c r="D321">
        <v>290</v>
      </c>
      <c r="E321">
        <v>25.518871525144633</v>
      </c>
      <c r="F321">
        <v>-0.71887152514463182</v>
      </c>
      <c r="G321">
        <f t="shared" si="4"/>
        <v>0.51677626966376899</v>
      </c>
    </row>
    <row r="322" spans="4:7" x14ac:dyDescent="0.3">
      <c r="D322">
        <v>291</v>
      </c>
      <c r="E322">
        <v>31.390176531369022</v>
      </c>
      <c r="F322">
        <v>-2.890176531369022</v>
      </c>
      <c r="G322">
        <f t="shared" si="4"/>
        <v>8.3531203824762716</v>
      </c>
    </row>
    <row r="323" spans="4:7" x14ac:dyDescent="0.3">
      <c r="D323">
        <v>292</v>
      </c>
      <c r="E323">
        <v>31.17166518000468</v>
      </c>
      <c r="F323">
        <v>6.1283348199953167</v>
      </c>
      <c r="G323">
        <f t="shared" si="4"/>
        <v>37.556487665967033</v>
      </c>
    </row>
    <row r="324" spans="4:7" x14ac:dyDescent="0.3">
      <c r="D324">
        <v>293</v>
      </c>
      <c r="E324">
        <v>30.088608916720574</v>
      </c>
      <c r="F324">
        <v>-2.1886089167205753</v>
      </c>
      <c r="G324">
        <f t="shared" si="4"/>
        <v>4.7900089903488103</v>
      </c>
    </row>
    <row r="325" spans="4:7" x14ac:dyDescent="0.3">
      <c r="D325">
        <v>294</v>
      </c>
      <c r="E325">
        <v>26.402417424139564</v>
      </c>
      <c r="F325">
        <v>-2.5024174241395656</v>
      </c>
      <c r="G325">
        <f t="shared" si="4"/>
        <v>6.262092964637298</v>
      </c>
    </row>
    <row r="326" spans="4:7" x14ac:dyDescent="0.3">
      <c r="D326">
        <v>295</v>
      </c>
      <c r="E326">
        <v>24.67332760030002</v>
      </c>
      <c r="F326">
        <v>-2.9733276003000206</v>
      </c>
      <c r="G326">
        <f t="shared" si="4"/>
        <v>8.840677018705879</v>
      </c>
    </row>
    <row r="327" spans="4:7" x14ac:dyDescent="0.3">
      <c r="D327">
        <v>296</v>
      </c>
      <c r="E327">
        <v>28.597031431320527</v>
      </c>
      <c r="F327">
        <v>2.9685686794742594E-3</v>
      </c>
      <c r="G327">
        <f t="shared" si="4"/>
        <v>8.8124000047555484E-6</v>
      </c>
    </row>
    <row r="328" spans="4:7" x14ac:dyDescent="0.3">
      <c r="D328">
        <v>297</v>
      </c>
      <c r="E328">
        <v>27.532976155111577</v>
      </c>
      <c r="F328">
        <v>-0.43297615511157517</v>
      </c>
      <c r="G328">
        <f t="shared" si="4"/>
        <v>0.18746835089520281</v>
      </c>
    </row>
    <row r="329" spans="4:7" x14ac:dyDescent="0.3">
      <c r="D329">
        <v>298</v>
      </c>
      <c r="E329">
        <v>19.50505911585655</v>
      </c>
      <c r="F329">
        <v>0.79494088414345043</v>
      </c>
      <c r="G329">
        <f t="shared" si="4"/>
        <v>0.63193100928277068</v>
      </c>
    </row>
    <row r="330" spans="4:7" x14ac:dyDescent="0.3">
      <c r="D330">
        <v>299</v>
      </c>
      <c r="E330">
        <v>29.832095591205913</v>
      </c>
      <c r="F330">
        <v>-7.3320955912059134</v>
      </c>
      <c r="G330">
        <f t="shared" si="4"/>
        <v>53.759625758581194</v>
      </c>
    </row>
    <row r="331" spans="4:7" x14ac:dyDescent="0.3">
      <c r="D331">
        <v>300</v>
      </c>
      <c r="E331">
        <v>30.050606942570251</v>
      </c>
      <c r="F331">
        <v>-1.0506069425702513</v>
      </c>
      <c r="G331">
        <f t="shared" si="4"/>
        <v>1.1037749477768113</v>
      </c>
    </row>
    <row r="332" spans="4:7" x14ac:dyDescent="0.3">
      <c r="D332">
        <v>301</v>
      </c>
      <c r="E332">
        <v>28.787041302072126</v>
      </c>
      <c r="F332">
        <v>-3.9870413020721251</v>
      </c>
      <c r="G332">
        <f t="shared" si="4"/>
        <v>15.896498344428988</v>
      </c>
    </row>
    <row r="333" spans="4:7" x14ac:dyDescent="0.3">
      <c r="D333">
        <v>302</v>
      </c>
      <c r="E333">
        <v>25.528372018682212</v>
      </c>
      <c r="F333">
        <v>-3.5283720186822123</v>
      </c>
      <c r="G333">
        <f t="shared" si="4"/>
        <v>12.44940910221959</v>
      </c>
    </row>
    <row r="334" spans="4:7" x14ac:dyDescent="0.3">
      <c r="D334">
        <v>303</v>
      </c>
      <c r="E334">
        <v>26.316912982301346</v>
      </c>
      <c r="F334">
        <v>8.3087017698652232E-2</v>
      </c>
      <c r="G334">
        <f t="shared" si="4"/>
        <v>6.9034525100561493E-3</v>
      </c>
    </row>
    <row r="335" spans="4:7" x14ac:dyDescent="0.3">
      <c r="D335">
        <v>304</v>
      </c>
      <c r="E335">
        <v>29.936601020119294</v>
      </c>
      <c r="F335">
        <v>3.1633989798807072</v>
      </c>
      <c r="G335">
        <f t="shared" si="4"/>
        <v>10.007093105910299</v>
      </c>
    </row>
    <row r="336" spans="4:7" x14ac:dyDescent="0.3">
      <c r="D336">
        <v>305</v>
      </c>
      <c r="E336">
        <v>27.969998857840253</v>
      </c>
      <c r="F336">
        <v>8.1300011421597489</v>
      </c>
      <c r="G336">
        <f t="shared" si="4"/>
        <v>66.096918571518827</v>
      </c>
    </row>
    <row r="337" spans="4:7" x14ac:dyDescent="0.3">
      <c r="D337">
        <v>306</v>
      </c>
      <c r="E337">
        <v>26.069900150324273</v>
      </c>
      <c r="F337">
        <v>2.3300998496757259</v>
      </c>
      <c r="G337">
        <f t="shared" si="4"/>
        <v>5.4293653094588405</v>
      </c>
    </row>
    <row r="338" spans="4:7" x14ac:dyDescent="0.3">
      <c r="D338">
        <v>307</v>
      </c>
      <c r="E338">
        <v>28.407021560568928</v>
      </c>
      <c r="F338">
        <v>4.9929784394310701</v>
      </c>
      <c r="G338">
        <f t="shared" si="4"/>
        <v>24.929833696623525</v>
      </c>
    </row>
    <row r="339" spans="4:7" x14ac:dyDescent="0.3">
      <c r="D339">
        <v>308</v>
      </c>
      <c r="E339">
        <v>27.399969245585456</v>
      </c>
      <c r="F339">
        <v>0.80003075441454286</v>
      </c>
      <c r="G339">
        <f t="shared" si="4"/>
        <v>0.64004920800910259</v>
      </c>
    </row>
    <row r="340" spans="4:7" x14ac:dyDescent="0.3">
      <c r="D340">
        <v>309</v>
      </c>
      <c r="E340">
        <v>30.24061681332185</v>
      </c>
      <c r="F340">
        <v>-7.4406168133218493</v>
      </c>
      <c r="G340">
        <f t="shared" si="4"/>
        <v>55.362778562687794</v>
      </c>
    </row>
    <row r="341" spans="4:7" x14ac:dyDescent="0.3">
      <c r="D341">
        <v>310</v>
      </c>
      <c r="E341">
        <v>25.081848822415957</v>
      </c>
      <c r="F341">
        <v>-4.7818488224159559</v>
      </c>
      <c r="G341">
        <f t="shared" si="4"/>
        <v>22.866078160440864</v>
      </c>
    </row>
    <row r="342" spans="4:7" x14ac:dyDescent="0.3">
      <c r="D342">
        <v>311</v>
      </c>
      <c r="E342">
        <v>22.545217047882122</v>
      </c>
      <c r="F342">
        <v>-6.4452170478821209</v>
      </c>
      <c r="G342">
        <f t="shared" si="4"/>
        <v>41.540822794310323</v>
      </c>
    </row>
    <row r="343" spans="4:7" x14ac:dyDescent="0.3">
      <c r="D343">
        <v>312</v>
      </c>
      <c r="E343">
        <v>28.872545743910344</v>
      </c>
      <c r="F343">
        <v>-6.7725457439103423</v>
      </c>
      <c r="G343">
        <f t="shared" si="4"/>
        <v>45.867375853358091</v>
      </c>
    </row>
    <row r="344" spans="4:7" x14ac:dyDescent="0.3">
      <c r="D344">
        <v>313</v>
      </c>
      <c r="E344">
        <v>23.419262453339474</v>
      </c>
      <c r="F344">
        <v>-4.0192624533394756</v>
      </c>
      <c r="G344">
        <f t="shared" si="4"/>
        <v>16.154470668824459</v>
      </c>
    </row>
    <row r="345" spans="4:7" x14ac:dyDescent="0.3">
      <c r="D345">
        <v>314</v>
      </c>
      <c r="E345">
        <v>27.048450984695002</v>
      </c>
      <c r="F345">
        <v>-5.4484509846950004</v>
      </c>
      <c r="G345">
        <f t="shared" si="4"/>
        <v>29.685618132623919</v>
      </c>
    </row>
    <row r="346" spans="4:7" x14ac:dyDescent="0.3">
      <c r="D346">
        <v>315</v>
      </c>
      <c r="E346">
        <v>25.737382876508974</v>
      </c>
      <c r="F346">
        <v>-1.9373828765089733</v>
      </c>
      <c r="G346">
        <f t="shared" si="4"/>
        <v>3.7534524101901838</v>
      </c>
    </row>
    <row r="347" spans="4:7" x14ac:dyDescent="0.3">
      <c r="D347">
        <v>316</v>
      </c>
      <c r="E347">
        <v>23.628273311166232</v>
      </c>
      <c r="F347">
        <v>-7.4282733111662331</v>
      </c>
      <c r="G347">
        <f t="shared" si="4"/>
        <v>55.17924438538455</v>
      </c>
    </row>
    <row r="348" spans="4:7" x14ac:dyDescent="0.3">
      <c r="D348">
        <v>317</v>
      </c>
      <c r="E348">
        <v>17.139436224999155</v>
      </c>
      <c r="F348">
        <v>0.66056377500084551</v>
      </c>
      <c r="G348">
        <f t="shared" si="4"/>
        <v>0.43634450084336768</v>
      </c>
    </row>
    <row r="349" spans="4:7" x14ac:dyDescent="0.3">
      <c r="D349">
        <v>318</v>
      </c>
      <c r="E349">
        <v>19.410054180480753</v>
      </c>
      <c r="F349">
        <v>0.389945819519248</v>
      </c>
      <c r="G349">
        <f t="shared" si="4"/>
        <v>0.15205774216053794</v>
      </c>
    </row>
    <row r="350" spans="4:7" x14ac:dyDescent="0.3">
      <c r="D350">
        <v>319</v>
      </c>
      <c r="E350">
        <v>24.711329574450343</v>
      </c>
      <c r="F350">
        <v>-1.6113295744503411</v>
      </c>
      <c r="G350">
        <f t="shared" si="4"/>
        <v>2.5963829974983175</v>
      </c>
    </row>
    <row r="351" spans="4:7" x14ac:dyDescent="0.3">
      <c r="D351">
        <v>320</v>
      </c>
      <c r="E351">
        <v>22.459712606043901</v>
      </c>
      <c r="F351">
        <v>-1.459712606043901</v>
      </c>
      <c r="G351">
        <f t="shared" si="4"/>
        <v>2.1307608922434769</v>
      </c>
    </row>
    <row r="352" spans="4:7" x14ac:dyDescent="0.3">
      <c r="D352">
        <v>321</v>
      </c>
      <c r="E352">
        <v>27.713485532325596</v>
      </c>
      <c r="F352">
        <v>-3.9134855323255948</v>
      </c>
      <c r="G352">
        <f t="shared" ref="G352:G415" si="5">F352^2</f>
        <v>15.315369011721744</v>
      </c>
    </row>
    <row r="353" spans="4:7" x14ac:dyDescent="0.3">
      <c r="D353">
        <v>322</v>
      </c>
      <c r="E353">
        <v>28.027001819065731</v>
      </c>
      <c r="F353">
        <v>-4.9270018190657296</v>
      </c>
      <c r="G353">
        <f t="shared" si="5"/>
        <v>24.27534692507701</v>
      </c>
    </row>
    <row r="354" spans="4:7" x14ac:dyDescent="0.3">
      <c r="D354">
        <v>323</v>
      </c>
      <c r="E354">
        <v>27.238460855446597</v>
      </c>
      <c r="F354">
        <v>-6.8384608554465984</v>
      </c>
      <c r="G354">
        <f t="shared" si="5"/>
        <v>46.764546871475424</v>
      </c>
    </row>
    <row r="355" spans="4:7" x14ac:dyDescent="0.3">
      <c r="D355">
        <v>324</v>
      </c>
      <c r="E355">
        <v>23.400261466264315</v>
      </c>
      <c r="F355">
        <v>-4.9002614662643147</v>
      </c>
      <c r="G355">
        <f t="shared" si="5"/>
        <v>24.012562437754891</v>
      </c>
    </row>
    <row r="356" spans="4:7" x14ac:dyDescent="0.3">
      <c r="D356">
        <v>325</v>
      </c>
      <c r="E356">
        <v>28.739538834384227</v>
      </c>
      <c r="F356">
        <v>-3.7395388343842271</v>
      </c>
      <c r="G356">
        <f t="shared" si="5"/>
        <v>13.984150693867743</v>
      </c>
    </row>
    <row r="357" spans="4:7" x14ac:dyDescent="0.3">
      <c r="D357">
        <v>326</v>
      </c>
      <c r="E357">
        <v>29.727590162292536</v>
      </c>
      <c r="F357">
        <v>-5.1275901622925346</v>
      </c>
      <c r="G357">
        <f t="shared" si="5"/>
        <v>26.292180872439182</v>
      </c>
    </row>
    <row r="358" spans="4:7" x14ac:dyDescent="0.3">
      <c r="D358">
        <v>327</v>
      </c>
      <c r="E358">
        <v>28.711037353771484</v>
      </c>
      <c r="F358">
        <v>-5.7110373537714842</v>
      </c>
      <c r="G358">
        <f t="shared" si="5"/>
        <v>32.615947656173198</v>
      </c>
    </row>
    <row r="359" spans="4:7" x14ac:dyDescent="0.3">
      <c r="D359">
        <v>328</v>
      </c>
      <c r="E359">
        <v>22.402709644818422</v>
      </c>
      <c r="F359">
        <v>-0.20270964481842313</v>
      </c>
      <c r="G359">
        <f t="shared" si="5"/>
        <v>4.1091200102411261E-2</v>
      </c>
    </row>
    <row r="360" spans="4:7" x14ac:dyDescent="0.3">
      <c r="D360">
        <v>329</v>
      </c>
      <c r="E360">
        <v>25.081848822415957</v>
      </c>
      <c r="F360">
        <v>-5.7818488224159559</v>
      </c>
      <c r="G360">
        <f t="shared" si="5"/>
        <v>33.429775805272776</v>
      </c>
    </row>
    <row r="361" spans="4:7" x14ac:dyDescent="0.3">
      <c r="D361">
        <v>330</v>
      </c>
      <c r="E361">
        <v>27.580478622799475</v>
      </c>
      <c r="F361">
        <v>-4.980478622799474</v>
      </c>
      <c r="G361">
        <f t="shared" si="5"/>
        <v>24.805167312162546</v>
      </c>
    </row>
    <row r="362" spans="4:7" x14ac:dyDescent="0.3">
      <c r="D362">
        <v>331</v>
      </c>
      <c r="E362">
        <v>25.917892253722989</v>
      </c>
      <c r="F362">
        <v>-6.1178922537229887</v>
      </c>
      <c r="G362">
        <f t="shared" si="5"/>
        <v>37.428605628163751</v>
      </c>
    </row>
    <row r="363" spans="4:7" x14ac:dyDescent="0.3">
      <c r="D363">
        <v>332</v>
      </c>
      <c r="E363">
        <v>22.744727412171301</v>
      </c>
      <c r="F363">
        <v>-5.6447274121712994</v>
      </c>
      <c r="G363">
        <f t="shared" si="5"/>
        <v>31.862947557718094</v>
      </c>
    </row>
    <row r="364" spans="4:7" x14ac:dyDescent="0.3">
      <c r="D364">
        <v>333</v>
      </c>
      <c r="E364">
        <v>27.11495443945806</v>
      </c>
      <c r="F364">
        <v>-7.7149544394580616</v>
      </c>
      <c r="G364">
        <f t="shared" si="5"/>
        <v>59.520522002913651</v>
      </c>
    </row>
    <row r="365" spans="4:7" x14ac:dyDescent="0.3">
      <c r="D365">
        <v>334</v>
      </c>
      <c r="E365">
        <v>29.157560550037743</v>
      </c>
      <c r="F365">
        <v>-6.9575605500377442</v>
      </c>
      <c r="G365">
        <f t="shared" si="5"/>
        <v>48.407648807441518</v>
      </c>
    </row>
    <row r="366" spans="4:7" x14ac:dyDescent="0.3">
      <c r="D366">
        <v>335</v>
      </c>
      <c r="E366">
        <v>28.141007741516692</v>
      </c>
      <c r="F366">
        <v>-7.4410077415166924</v>
      </c>
      <c r="G366">
        <f t="shared" si="5"/>
        <v>55.368596209311349</v>
      </c>
    </row>
    <row r="367" spans="4:7" x14ac:dyDescent="0.3">
      <c r="D367">
        <v>336</v>
      </c>
      <c r="E367">
        <v>26.943945555781621</v>
      </c>
      <c r="F367">
        <v>-5.8439455557816196</v>
      </c>
      <c r="G367">
        <f t="shared" si="5"/>
        <v>34.151699658939741</v>
      </c>
    </row>
    <row r="368" spans="4:7" x14ac:dyDescent="0.3">
      <c r="D368">
        <v>337</v>
      </c>
      <c r="E368">
        <v>25.243357212554816</v>
      </c>
      <c r="F368">
        <v>-5.743357212554816</v>
      </c>
      <c r="G368">
        <f t="shared" si="5"/>
        <v>32.986152071005428</v>
      </c>
    </row>
    <row r="369" spans="4:7" x14ac:dyDescent="0.3">
      <c r="D369">
        <v>338</v>
      </c>
      <c r="E369">
        <v>24.521319703698744</v>
      </c>
      <c r="F369">
        <v>-6.0213197036987438</v>
      </c>
      <c r="G369">
        <f t="shared" si="5"/>
        <v>36.25629097415073</v>
      </c>
    </row>
    <row r="370" spans="4:7" x14ac:dyDescent="0.3">
      <c r="D370">
        <v>339</v>
      </c>
      <c r="E370">
        <v>26.468920878902626</v>
      </c>
      <c r="F370">
        <v>-5.8689208789026246</v>
      </c>
      <c r="G370">
        <f t="shared" si="5"/>
        <v>34.444232282819158</v>
      </c>
    </row>
    <row r="371" spans="4:7" x14ac:dyDescent="0.3">
      <c r="D371">
        <v>340</v>
      </c>
      <c r="E371">
        <v>25.300360173780298</v>
      </c>
      <c r="F371">
        <v>-6.3003601737802981</v>
      </c>
      <c r="G371">
        <f t="shared" si="5"/>
        <v>39.694538319356909</v>
      </c>
    </row>
    <row r="372" spans="4:7" x14ac:dyDescent="0.3">
      <c r="D372">
        <v>341</v>
      </c>
      <c r="E372">
        <v>25.727882382971394</v>
      </c>
      <c r="F372">
        <v>-7.027882382971395</v>
      </c>
      <c r="G372">
        <f t="shared" si="5"/>
        <v>49.391130788879693</v>
      </c>
    </row>
    <row r="373" spans="4:7" x14ac:dyDescent="0.3">
      <c r="D373">
        <v>342</v>
      </c>
      <c r="E373">
        <v>29.338069927251759</v>
      </c>
      <c r="F373">
        <v>3.361930072748244</v>
      </c>
      <c r="G373">
        <f t="shared" si="5"/>
        <v>11.302573814049014</v>
      </c>
    </row>
    <row r="374" spans="4:7" x14ac:dyDescent="0.3">
      <c r="D374">
        <v>343</v>
      </c>
      <c r="E374">
        <v>26.335913969376506</v>
      </c>
      <c r="F374">
        <v>-9.8359139693765059</v>
      </c>
      <c r="G374">
        <f t="shared" si="5"/>
        <v>96.745203612975885</v>
      </c>
    </row>
    <row r="375" spans="4:7" x14ac:dyDescent="0.3">
      <c r="D375">
        <v>344</v>
      </c>
      <c r="E375">
        <v>27.732486519400755</v>
      </c>
      <c r="F375">
        <v>-3.8324865194007565</v>
      </c>
      <c r="G375">
        <f t="shared" si="5"/>
        <v>14.687952921388526</v>
      </c>
    </row>
    <row r="376" spans="4:7" x14ac:dyDescent="0.3">
      <c r="D376">
        <v>345</v>
      </c>
      <c r="E376">
        <v>30.174113358558792</v>
      </c>
      <c r="F376">
        <v>1.0258866414412076</v>
      </c>
      <c r="G376">
        <f t="shared" si="5"/>
        <v>1.0524434010875208</v>
      </c>
    </row>
    <row r="377" spans="4:7" x14ac:dyDescent="0.3">
      <c r="D377">
        <v>346</v>
      </c>
      <c r="E377">
        <v>24.549821184311483</v>
      </c>
      <c r="F377">
        <v>-7.0498211843114831</v>
      </c>
      <c r="G377">
        <f t="shared" si="5"/>
        <v>49.699978730766965</v>
      </c>
    </row>
    <row r="378" spans="4:7" x14ac:dyDescent="0.3">
      <c r="D378">
        <v>347</v>
      </c>
      <c r="E378">
        <v>22.516715567269383</v>
      </c>
      <c r="F378">
        <v>-5.3167155672693838</v>
      </c>
      <c r="G378">
        <f t="shared" si="5"/>
        <v>28.267464423244604</v>
      </c>
    </row>
    <row r="379" spans="4:7" x14ac:dyDescent="0.3">
      <c r="D379">
        <v>348</v>
      </c>
      <c r="E379">
        <v>28.511526989482306</v>
      </c>
      <c r="F379">
        <v>-5.4115269894823044</v>
      </c>
      <c r="G379">
        <f t="shared" si="5"/>
        <v>29.284624357895414</v>
      </c>
    </row>
    <row r="380" spans="4:7" x14ac:dyDescent="0.3">
      <c r="D380">
        <v>349</v>
      </c>
      <c r="E380">
        <v>28.863045250372764</v>
      </c>
      <c r="F380">
        <v>-4.3630452503727639</v>
      </c>
      <c r="G380">
        <f t="shared" si="5"/>
        <v>19.036163856800336</v>
      </c>
    </row>
    <row r="381" spans="4:7" x14ac:dyDescent="0.3">
      <c r="D381">
        <v>350</v>
      </c>
      <c r="E381">
        <v>28.958050185748561</v>
      </c>
      <c r="F381">
        <v>-2.3580501857485601</v>
      </c>
      <c r="G381">
        <f t="shared" si="5"/>
        <v>5.5604006785088185</v>
      </c>
    </row>
    <row r="382" spans="4:7" x14ac:dyDescent="0.3">
      <c r="D382">
        <v>351</v>
      </c>
      <c r="E382">
        <v>28.872545743910344</v>
      </c>
      <c r="F382">
        <v>-5.9725457439103451</v>
      </c>
      <c r="G382">
        <f t="shared" si="5"/>
        <v>35.671302663101578</v>
      </c>
    </row>
    <row r="383" spans="4:7" x14ac:dyDescent="0.3">
      <c r="D383">
        <v>352</v>
      </c>
      <c r="E383">
        <v>29.338069927251759</v>
      </c>
      <c r="F383">
        <v>-5.2380699272517575</v>
      </c>
      <c r="G383">
        <f t="shared" si="5"/>
        <v>27.437376562779232</v>
      </c>
    </row>
    <row r="384" spans="4:7" x14ac:dyDescent="0.3">
      <c r="D384">
        <v>353</v>
      </c>
      <c r="E384">
        <v>27.152956413608379</v>
      </c>
      <c r="F384">
        <v>-8.5529564136083778</v>
      </c>
      <c r="G384">
        <f t="shared" si="5"/>
        <v>73.153063413084681</v>
      </c>
    </row>
    <row r="385" spans="4:7" x14ac:dyDescent="0.3">
      <c r="D385">
        <v>354</v>
      </c>
      <c r="E385">
        <v>30.278618787472169</v>
      </c>
      <c r="F385">
        <v>-0.17861878747216764</v>
      </c>
      <c r="G385">
        <f t="shared" si="5"/>
        <v>3.1904671238027392E-2</v>
      </c>
    </row>
    <row r="386" spans="4:7" x14ac:dyDescent="0.3">
      <c r="D386">
        <v>355</v>
      </c>
      <c r="E386">
        <v>26.905943581631302</v>
      </c>
      <c r="F386">
        <v>-8.7059435816313027</v>
      </c>
      <c r="G386">
        <f t="shared" si="5"/>
        <v>75.793453646547277</v>
      </c>
    </row>
    <row r="387" spans="4:7" x14ac:dyDescent="0.3">
      <c r="D387">
        <v>356</v>
      </c>
      <c r="E387">
        <v>29.262065978951121</v>
      </c>
      <c r="F387">
        <v>-8.6620659789511194</v>
      </c>
      <c r="G387">
        <f t="shared" si="5"/>
        <v>75.031387023702408</v>
      </c>
    </row>
    <row r="388" spans="4:7" x14ac:dyDescent="0.3">
      <c r="D388">
        <v>357</v>
      </c>
      <c r="E388">
        <v>17.832972253242485</v>
      </c>
      <c r="F388">
        <v>-3.2972253242483873E-2</v>
      </c>
      <c r="G388">
        <f t="shared" si="5"/>
        <v>1.0871694838864882E-3</v>
      </c>
    </row>
    <row r="389" spans="4:7" x14ac:dyDescent="0.3">
      <c r="D389">
        <v>358</v>
      </c>
      <c r="E389">
        <v>21.946685955014587</v>
      </c>
      <c r="F389">
        <v>-0.24668595501458768</v>
      </c>
      <c r="G389">
        <f t="shared" si="5"/>
        <v>6.0853960401459177E-2</v>
      </c>
    </row>
    <row r="390" spans="4:7" x14ac:dyDescent="0.3">
      <c r="D390">
        <v>359</v>
      </c>
      <c r="E390">
        <v>23.647274298241392</v>
      </c>
      <c r="F390">
        <v>-0.94727429824139264</v>
      </c>
      <c r="G390">
        <f t="shared" si="5"/>
        <v>0.89732859610872284</v>
      </c>
    </row>
    <row r="391" spans="4:7" x14ac:dyDescent="0.3">
      <c r="D391">
        <v>360</v>
      </c>
      <c r="E391">
        <v>22.516715567269383</v>
      </c>
      <c r="F391">
        <v>8.3284432730618363E-2</v>
      </c>
      <c r="G391">
        <f t="shared" si="5"/>
        <v>6.9362967352608954E-3</v>
      </c>
    </row>
    <row r="392" spans="4:7" x14ac:dyDescent="0.3">
      <c r="D392">
        <v>361</v>
      </c>
      <c r="E392">
        <v>27.152956413608379</v>
      </c>
      <c r="F392">
        <v>-2.1529564136083792</v>
      </c>
      <c r="G392">
        <f t="shared" si="5"/>
        <v>4.6352213188974547</v>
      </c>
    </row>
    <row r="393" spans="4:7" x14ac:dyDescent="0.3">
      <c r="D393">
        <v>362</v>
      </c>
      <c r="E393">
        <v>21.072640549557235</v>
      </c>
      <c r="F393">
        <v>-1.1726405495572365</v>
      </c>
      <c r="G393">
        <f t="shared" si="5"/>
        <v>1.3750858584658976</v>
      </c>
    </row>
    <row r="394" spans="4:7" x14ac:dyDescent="0.3">
      <c r="D394">
        <v>363</v>
      </c>
      <c r="E394">
        <v>24.872837964589202</v>
      </c>
      <c r="F394">
        <v>-4.0728379645892012</v>
      </c>
      <c r="G394">
        <f t="shared" si="5"/>
        <v>16.588009085799108</v>
      </c>
    </row>
    <row r="395" spans="4:7" x14ac:dyDescent="0.3">
      <c r="D395">
        <v>364</v>
      </c>
      <c r="E395">
        <v>20.645118340366139</v>
      </c>
      <c r="F395">
        <v>-3.8451183403661382</v>
      </c>
      <c r="G395">
        <f t="shared" si="5"/>
        <v>14.784935051420044</v>
      </c>
    </row>
    <row r="396" spans="4:7" x14ac:dyDescent="0.3">
      <c r="D396">
        <v>365</v>
      </c>
      <c r="E396">
        <v>29.528079798003358</v>
      </c>
      <c r="F396">
        <v>-7.628079798003359</v>
      </c>
      <c r="G396">
        <f t="shared" si="5"/>
        <v>58.187601404706967</v>
      </c>
    </row>
    <row r="397" spans="4:7" x14ac:dyDescent="0.3">
      <c r="D397">
        <v>366</v>
      </c>
      <c r="E397">
        <v>27.789489480626234</v>
      </c>
      <c r="F397">
        <v>-0.28948948062623359</v>
      </c>
      <c r="G397">
        <f t="shared" si="5"/>
        <v>8.3804159393246466E-2</v>
      </c>
    </row>
    <row r="398" spans="4:7" x14ac:dyDescent="0.3">
      <c r="D398">
        <v>367</v>
      </c>
      <c r="E398">
        <v>21.253149926771254</v>
      </c>
      <c r="F398">
        <v>0.64685007322874455</v>
      </c>
      <c r="G398">
        <f t="shared" si="5"/>
        <v>0.41841501723603219</v>
      </c>
    </row>
    <row r="399" spans="4:7" x14ac:dyDescent="0.3">
      <c r="D399">
        <v>368</v>
      </c>
      <c r="E399">
        <v>21.889682993789108</v>
      </c>
      <c r="F399">
        <v>1.210317006210893</v>
      </c>
      <c r="G399">
        <f t="shared" si="5"/>
        <v>1.4648672555232989</v>
      </c>
    </row>
    <row r="400" spans="4:7" x14ac:dyDescent="0.3">
      <c r="D400">
        <v>369</v>
      </c>
      <c r="E400">
        <v>31.45667998613208</v>
      </c>
      <c r="F400">
        <v>18.54332001386792</v>
      </c>
      <c r="G400">
        <f t="shared" si="5"/>
        <v>343.85471713671456</v>
      </c>
    </row>
    <row r="401" spans="4:7" x14ac:dyDescent="0.3">
      <c r="D401">
        <v>370</v>
      </c>
      <c r="E401">
        <v>31.010156789865825</v>
      </c>
      <c r="F401">
        <v>18.989843210134175</v>
      </c>
      <c r="G401">
        <f t="shared" si="5"/>
        <v>360.61414514547903</v>
      </c>
    </row>
    <row r="402" spans="4:7" x14ac:dyDescent="0.3">
      <c r="D402">
        <v>371</v>
      </c>
      <c r="E402">
        <v>31.741694792259477</v>
      </c>
      <c r="F402">
        <v>18.258305207740523</v>
      </c>
      <c r="G402">
        <f t="shared" si="5"/>
        <v>333.3657090590047</v>
      </c>
    </row>
    <row r="403" spans="4:7" x14ac:dyDescent="0.3">
      <c r="D403">
        <v>372</v>
      </c>
      <c r="E403">
        <v>25.499870538069477</v>
      </c>
      <c r="F403">
        <v>24.500129461930523</v>
      </c>
      <c r="G403">
        <f t="shared" si="5"/>
        <v>600.25634365135602</v>
      </c>
    </row>
    <row r="404" spans="4:7" x14ac:dyDescent="0.3">
      <c r="D404">
        <v>373</v>
      </c>
      <c r="E404">
        <v>26.117402618012168</v>
      </c>
      <c r="F404">
        <v>23.882597381987832</v>
      </c>
      <c r="G404">
        <f t="shared" si="5"/>
        <v>570.37845771013201</v>
      </c>
    </row>
    <row r="405" spans="4:7" x14ac:dyDescent="0.3">
      <c r="D405">
        <v>374</v>
      </c>
      <c r="E405">
        <v>1.520624849217775</v>
      </c>
      <c r="F405">
        <v>12.279375150782226</v>
      </c>
      <c r="G405">
        <f t="shared" si="5"/>
        <v>150.78305409364802</v>
      </c>
    </row>
    <row r="406" spans="4:7" x14ac:dyDescent="0.3">
      <c r="D406">
        <v>375</v>
      </c>
      <c r="E406">
        <v>-1.51953308280779</v>
      </c>
      <c r="F406">
        <v>15.319533082807791</v>
      </c>
      <c r="G406">
        <f t="shared" si="5"/>
        <v>234.68809387524237</v>
      </c>
    </row>
    <row r="407" spans="4:7" x14ac:dyDescent="0.3">
      <c r="D407">
        <v>376</v>
      </c>
      <c r="E407">
        <v>21.785177564875731</v>
      </c>
      <c r="F407">
        <v>-6.7851775648757311</v>
      </c>
      <c r="G407">
        <f t="shared" si="5"/>
        <v>46.038634586892954</v>
      </c>
    </row>
    <row r="408" spans="4:7" x14ac:dyDescent="0.3">
      <c r="D408">
        <v>377</v>
      </c>
      <c r="E408">
        <v>12.474693898047416</v>
      </c>
      <c r="F408">
        <v>1.4253061019525841</v>
      </c>
      <c r="G408">
        <f t="shared" si="5"/>
        <v>2.0314974842632703</v>
      </c>
    </row>
    <row r="409" spans="4:7" x14ac:dyDescent="0.3">
      <c r="D409">
        <v>378</v>
      </c>
      <c r="E409">
        <v>14.3747926055634</v>
      </c>
      <c r="F409">
        <v>-1.074792605563399</v>
      </c>
      <c r="G409">
        <f t="shared" si="5"/>
        <v>1.1551791449737601</v>
      </c>
    </row>
    <row r="410" spans="4:7" x14ac:dyDescent="0.3">
      <c r="D410">
        <v>379</v>
      </c>
      <c r="E410">
        <v>12.04717168885632</v>
      </c>
      <c r="F410">
        <v>1.0528283111436796</v>
      </c>
      <c r="G410">
        <f t="shared" si="5"/>
        <v>1.1084474527456525</v>
      </c>
    </row>
    <row r="411" spans="4:7" x14ac:dyDescent="0.3">
      <c r="D411">
        <v>380</v>
      </c>
      <c r="E411">
        <v>13.861765954534082</v>
      </c>
      <c r="F411">
        <v>-3.6617659545340828</v>
      </c>
      <c r="G411">
        <f t="shared" si="5"/>
        <v>13.408529905784903</v>
      </c>
    </row>
    <row r="412" spans="4:7" x14ac:dyDescent="0.3">
      <c r="D412">
        <v>381</v>
      </c>
      <c r="E412">
        <v>18.203491501208102</v>
      </c>
      <c r="F412">
        <v>-7.8034915012081019</v>
      </c>
      <c r="G412">
        <f t="shared" si="5"/>
        <v>60.894479609427073</v>
      </c>
    </row>
    <row r="413" spans="4:7" x14ac:dyDescent="0.3">
      <c r="D413">
        <v>382</v>
      </c>
      <c r="E413">
        <v>14.526800502164679</v>
      </c>
      <c r="F413">
        <v>-3.626800502164679</v>
      </c>
      <c r="G413">
        <f t="shared" si="5"/>
        <v>13.153681882501967</v>
      </c>
    </row>
    <row r="414" spans="4:7" x14ac:dyDescent="0.3">
      <c r="D414">
        <v>383</v>
      </c>
      <c r="E414">
        <v>12.132676130694538</v>
      </c>
      <c r="F414">
        <v>-0.83267613069453716</v>
      </c>
      <c r="G414">
        <f t="shared" si="5"/>
        <v>0.69334953862842597</v>
      </c>
    </row>
    <row r="415" spans="4:7" x14ac:dyDescent="0.3">
      <c r="D415">
        <v>384</v>
      </c>
      <c r="E415">
        <v>11.220628751086871</v>
      </c>
      <c r="F415">
        <v>1.0793712489131302</v>
      </c>
      <c r="G415">
        <f t="shared" si="5"/>
        <v>1.1650422929802904</v>
      </c>
    </row>
    <row r="416" spans="4:7" x14ac:dyDescent="0.3">
      <c r="D416">
        <v>385</v>
      </c>
      <c r="E416">
        <v>5.453829173775862</v>
      </c>
      <c r="F416">
        <v>3.3461708262241388</v>
      </c>
      <c r="G416">
        <f t="shared" ref="G416:G479" si="6">F416^2</f>
        <v>11.196859198273536</v>
      </c>
    </row>
    <row r="417" spans="4:7" x14ac:dyDescent="0.3">
      <c r="D417">
        <v>386</v>
      </c>
      <c r="E417">
        <v>5.2828202900994263</v>
      </c>
      <c r="F417">
        <v>1.9171797099005738</v>
      </c>
      <c r="G417">
        <f t="shared" si="6"/>
        <v>3.6755780400544484</v>
      </c>
    </row>
    <row r="418" spans="4:7" x14ac:dyDescent="0.3">
      <c r="D418">
        <v>387</v>
      </c>
      <c r="E418">
        <v>7.6864451551071404</v>
      </c>
      <c r="F418">
        <v>2.8135548448928596</v>
      </c>
      <c r="G418">
        <f t="shared" si="6"/>
        <v>7.9160908652200828</v>
      </c>
    </row>
    <row r="419" spans="4:7" x14ac:dyDescent="0.3">
      <c r="D419">
        <v>388</v>
      </c>
      <c r="E419">
        <v>4.1617620526649937</v>
      </c>
      <c r="F419">
        <v>3.2382379473350067</v>
      </c>
      <c r="G419">
        <f t="shared" si="6"/>
        <v>10.486185003560438</v>
      </c>
    </row>
    <row r="420" spans="4:7" x14ac:dyDescent="0.3">
      <c r="D420">
        <v>389</v>
      </c>
      <c r="E420">
        <v>5.4633296673134417</v>
      </c>
      <c r="F420">
        <v>4.7366703326865576</v>
      </c>
      <c r="G420">
        <f t="shared" si="6"/>
        <v>22.436045840552985</v>
      </c>
    </row>
    <row r="421" spans="4:7" x14ac:dyDescent="0.3">
      <c r="D421">
        <v>390</v>
      </c>
      <c r="E421">
        <v>14.745311853529014</v>
      </c>
      <c r="F421">
        <v>-3.2453118535290137</v>
      </c>
      <c r="G421">
        <f t="shared" si="6"/>
        <v>10.532049026655923</v>
      </c>
    </row>
    <row r="422" spans="4:7" x14ac:dyDescent="0.3">
      <c r="D422">
        <v>391</v>
      </c>
      <c r="E422">
        <v>18.298496436583903</v>
      </c>
      <c r="F422">
        <v>-3.1984964365839037</v>
      </c>
      <c r="G422">
        <f t="shared" si="6"/>
        <v>10.23037945483993</v>
      </c>
    </row>
    <row r="423" spans="4:7" x14ac:dyDescent="0.3">
      <c r="D423">
        <v>392</v>
      </c>
      <c r="E423">
        <v>16.730915002883215</v>
      </c>
      <c r="F423">
        <v>6.4690849971167843</v>
      </c>
      <c r="G423">
        <f t="shared" si="6"/>
        <v>41.849060699921466</v>
      </c>
    </row>
    <row r="424" spans="4:7" x14ac:dyDescent="0.3">
      <c r="D424">
        <v>393</v>
      </c>
      <c r="E424">
        <v>10.15657347487792</v>
      </c>
      <c r="F424">
        <v>-0.45657347487792066</v>
      </c>
      <c r="G424">
        <f t="shared" si="6"/>
        <v>0.20845933796209926</v>
      </c>
    </row>
    <row r="425" spans="4:7" x14ac:dyDescent="0.3">
      <c r="D425">
        <v>394</v>
      </c>
      <c r="E425">
        <v>20.141592182874405</v>
      </c>
      <c r="F425">
        <v>-6.341592182874404</v>
      </c>
      <c r="G425">
        <f t="shared" si="6"/>
        <v>40.215791413893747</v>
      </c>
    </row>
    <row r="426" spans="4:7" x14ac:dyDescent="0.3">
      <c r="D426">
        <v>395</v>
      </c>
      <c r="E426">
        <v>19.020533945439972</v>
      </c>
      <c r="F426">
        <v>-6.3205339454399727</v>
      </c>
      <c r="G426">
        <f t="shared" si="6"/>
        <v>39.949149355458985</v>
      </c>
    </row>
    <row r="427" spans="4:7" x14ac:dyDescent="0.3">
      <c r="D427">
        <v>396</v>
      </c>
      <c r="E427">
        <v>18.28899594304632</v>
      </c>
      <c r="F427">
        <v>-5.1889959430463204</v>
      </c>
      <c r="G427">
        <f t="shared" si="6"/>
        <v>26.925678896951172</v>
      </c>
    </row>
    <row r="428" spans="4:7" x14ac:dyDescent="0.3">
      <c r="D428">
        <v>397</v>
      </c>
      <c r="E428">
        <v>16.151384897090843</v>
      </c>
      <c r="F428">
        <v>-3.6513848970908427</v>
      </c>
      <c r="G428">
        <f t="shared" si="6"/>
        <v>13.332611666703103</v>
      </c>
    </row>
    <row r="429" spans="4:7" x14ac:dyDescent="0.3">
      <c r="D429">
        <v>398</v>
      </c>
      <c r="E429">
        <v>15.628857752523945</v>
      </c>
      <c r="F429">
        <v>-7.1288577525239454</v>
      </c>
      <c r="G429">
        <f t="shared" si="6"/>
        <v>50.820612855720761</v>
      </c>
    </row>
    <row r="430" spans="4:7" x14ac:dyDescent="0.3">
      <c r="D430">
        <v>399</v>
      </c>
      <c r="E430">
        <v>5.491831147926181</v>
      </c>
      <c r="F430">
        <v>-0.49183114792618099</v>
      </c>
      <c r="G430">
        <f t="shared" si="6"/>
        <v>0.24189787807038493</v>
      </c>
    </row>
    <row r="431" spans="4:7" x14ac:dyDescent="0.3">
      <c r="D431">
        <v>400</v>
      </c>
      <c r="E431">
        <v>6.0808617472561366</v>
      </c>
      <c r="F431">
        <v>0.21913825274386323</v>
      </c>
      <c r="G431">
        <f t="shared" si="6"/>
        <v>4.8021573815633281E-2</v>
      </c>
    </row>
    <row r="432" spans="4:7" x14ac:dyDescent="0.3">
      <c r="D432">
        <v>401</v>
      </c>
      <c r="E432">
        <v>9.1210196792817086</v>
      </c>
      <c r="F432">
        <v>-3.521019679281709</v>
      </c>
      <c r="G432">
        <f t="shared" si="6"/>
        <v>12.397579581889069</v>
      </c>
    </row>
    <row r="433" spans="4:7" x14ac:dyDescent="0.3">
      <c r="D433">
        <v>402</v>
      </c>
      <c r="E433">
        <v>15.248838011020752</v>
      </c>
      <c r="F433">
        <v>-8.0488380110207522</v>
      </c>
      <c r="G433">
        <f t="shared" si="6"/>
        <v>64.783793327652504</v>
      </c>
    </row>
    <row r="434" spans="4:7" x14ac:dyDescent="0.3">
      <c r="D434">
        <v>403</v>
      </c>
      <c r="E434">
        <v>15.258338504558331</v>
      </c>
      <c r="F434">
        <v>-3.1583385045583316</v>
      </c>
      <c r="G434">
        <f t="shared" si="6"/>
        <v>9.9751021093757579</v>
      </c>
    </row>
    <row r="435" spans="4:7" x14ac:dyDescent="0.3">
      <c r="D435">
        <v>404</v>
      </c>
      <c r="E435">
        <v>15.771365155587645</v>
      </c>
      <c r="F435">
        <v>-7.4713651555876446</v>
      </c>
      <c r="G435">
        <f t="shared" si="6"/>
        <v>55.821297288129188</v>
      </c>
    </row>
    <row r="436" spans="4:7" x14ac:dyDescent="0.3">
      <c r="D436">
        <v>405</v>
      </c>
      <c r="E436">
        <v>8.5414895734893328</v>
      </c>
      <c r="F436">
        <v>-4.1489573489332798E-2</v>
      </c>
      <c r="G436">
        <f t="shared" si="6"/>
        <v>1.7213847083267469E-3</v>
      </c>
    </row>
    <row r="437" spans="4:7" x14ac:dyDescent="0.3">
      <c r="D437">
        <v>406</v>
      </c>
      <c r="E437">
        <v>12.721706730024493</v>
      </c>
      <c r="F437">
        <v>-7.7217067300244935</v>
      </c>
      <c r="G437">
        <f t="shared" si="6"/>
        <v>59.624754824505558</v>
      </c>
    </row>
    <row r="438" spans="4:7" x14ac:dyDescent="0.3">
      <c r="D438">
        <v>407</v>
      </c>
      <c r="E438">
        <v>12.379688962671619</v>
      </c>
      <c r="F438">
        <v>-0.47968896267161831</v>
      </c>
      <c r="G438">
        <f t="shared" si="6"/>
        <v>0.23010150090897322</v>
      </c>
    </row>
    <row r="439" spans="4:7" x14ac:dyDescent="0.3">
      <c r="D439">
        <v>408</v>
      </c>
      <c r="E439">
        <v>23.029742218298697</v>
      </c>
      <c r="F439">
        <v>4.8702577817013015</v>
      </c>
      <c r="G439">
        <f t="shared" si="6"/>
        <v>23.719410860222084</v>
      </c>
    </row>
    <row r="440" spans="4:7" x14ac:dyDescent="0.3">
      <c r="D440">
        <v>409</v>
      </c>
      <c r="E440">
        <v>9.4725379401721668</v>
      </c>
      <c r="F440">
        <v>7.7274620598278325</v>
      </c>
      <c r="G440">
        <f t="shared" si="6"/>
        <v>59.713669886078605</v>
      </c>
    </row>
    <row r="441" spans="4:7" x14ac:dyDescent="0.3">
      <c r="D441">
        <v>410</v>
      </c>
      <c r="E441">
        <v>15.761864662050066</v>
      </c>
      <c r="F441">
        <v>11.738135337949934</v>
      </c>
      <c r="G441">
        <f t="shared" si="6"/>
        <v>137.78382121202901</v>
      </c>
    </row>
    <row r="442" spans="4:7" x14ac:dyDescent="0.3">
      <c r="D442">
        <v>411</v>
      </c>
      <c r="E442">
        <v>24.94884191288984</v>
      </c>
      <c r="F442">
        <v>-9.94884191288984</v>
      </c>
      <c r="G442">
        <f t="shared" si="6"/>
        <v>98.979455407673569</v>
      </c>
    </row>
    <row r="443" spans="4:7" x14ac:dyDescent="0.3">
      <c r="D443">
        <v>412</v>
      </c>
      <c r="E443">
        <v>14.393793592638559</v>
      </c>
      <c r="F443">
        <v>2.8062064073614401</v>
      </c>
      <c r="G443">
        <f t="shared" si="6"/>
        <v>7.874794400716401</v>
      </c>
    </row>
    <row r="444" spans="4:7" x14ac:dyDescent="0.3">
      <c r="D444">
        <v>413</v>
      </c>
      <c r="E444">
        <v>1.9006445907209795</v>
      </c>
      <c r="F444">
        <v>15.999355409279019</v>
      </c>
      <c r="G444">
        <f t="shared" si="6"/>
        <v>255.97937351242581</v>
      </c>
    </row>
    <row r="445" spans="4:7" x14ac:dyDescent="0.3">
      <c r="D445">
        <v>414</v>
      </c>
      <c r="E445">
        <v>15.476849855922669</v>
      </c>
      <c r="F445">
        <v>0.82315014407733145</v>
      </c>
      <c r="G445">
        <f t="shared" si="6"/>
        <v>0.67757615969453155</v>
      </c>
    </row>
    <row r="446" spans="4:7" x14ac:dyDescent="0.3">
      <c r="D446">
        <v>415</v>
      </c>
      <c r="E446">
        <v>-0.5789842225873798</v>
      </c>
      <c r="F446">
        <v>7.5789842225873798</v>
      </c>
      <c r="G446">
        <f t="shared" si="6"/>
        <v>57.441001846228431</v>
      </c>
    </row>
    <row r="447" spans="4:7" x14ac:dyDescent="0.3">
      <c r="D447">
        <v>416</v>
      </c>
      <c r="E447">
        <v>6.9549071527134885</v>
      </c>
      <c r="F447">
        <v>0.24509284728651171</v>
      </c>
      <c r="G447">
        <f t="shared" si="6"/>
        <v>6.0070503791009346E-2</v>
      </c>
    </row>
    <row r="448" spans="4:7" x14ac:dyDescent="0.3">
      <c r="D448">
        <v>417</v>
      </c>
      <c r="E448">
        <v>10.052068045964539</v>
      </c>
      <c r="F448">
        <v>-2.5520680459645391</v>
      </c>
      <c r="G448">
        <f t="shared" si="6"/>
        <v>6.5130513112332604</v>
      </c>
    </row>
    <row r="449" spans="4:7" x14ac:dyDescent="0.3">
      <c r="D449">
        <v>418</v>
      </c>
      <c r="E449">
        <v>9.2445260952702455</v>
      </c>
      <c r="F449">
        <v>1.1554739047297549</v>
      </c>
      <c r="G449">
        <f t="shared" si="6"/>
        <v>1.3351199445114266</v>
      </c>
    </row>
    <row r="450" spans="4:7" x14ac:dyDescent="0.3">
      <c r="D450">
        <v>419</v>
      </c>
      <c r="E450">
        <v>14.963823204893352</v>
      </c>
      <c r="F450">
        <v>-6.163823204893351</v>
      </c>
      <c r="G450">
        <f t="shared" si="6"/>
        <v>37.992716501181739</v>
      </c>
    </row>
    <row r="451" spans="4:7" x14ac:dyDescent="0.3">
      <c r="D451">
        <v>420</v>
      </c>
      <c r="E451">
        <v>12.949718574926415</v>
      </c>
      <c r="F451">
        <v>-4.5497185749264144</v>
      </c>
      <c r="G451">
        <f t="shared" si="6"/>
        <v>20.699939111030442</v>
      </c>
    </row>
    <row r="452" spans="4:7" x14ac:dyDescent="0.3">
      <c r="D452">
        <v>421</v>
      </c>
      <c r="E452">
        <v>20.284099585938105</v>
      </c>
      <c r="F452">
        <v>-3.5840995859381053</v>
      </c>
      <c r="G452">
        <f t="shared" si="6"/>
        <v>12.845769841921697</v>
      </c>
    </row>
    <row r="453" spans="4:7" x14ac:dyDescent="0.3">
      <c r="D453">
        <v>422</v>
      </c>
      <c r="E453">
        <v>19.63806602538267</v>
      </c>
      <c r="F453">
        <v>-5.4380660253826711</v>
      </c>
      <c r="G453">
        <f t="shared" si="6"/>
        <v>29.572562096421283</v>
      </c>
    </row>
    <row r="454" spans="4:7" x14ac:dyDescent="0.3">
      <c r="D454">
        <v>423</v>
      </c>
      <c r="E454">
        <v>21.158144991395456</v>
      </c>
      <c r="F454">
        <v>-0.35814499139545575</v>
      </c>
      <c r="G454">
        <f t="shared" si="6"/>
        <v>0.12826783486165108</v>
      </c>
    </row>
    <row r="455" spans="4:7" x14ac:dyDescent="0.3">
      <c r="D455">
        <v>424</v>
      </c>
      <c r="E455">
        <v>12.427191430359517</v>
      </c>
      <c r="F455">
        <v>0.9728085696404829</v>
      </c>
      <c r="G455">
        <f t="shared" si="6"/>
        <v>0.94635651316596225</v>
      </c>
    </row>
    <row r="456" spans="4:7" x14ac:dyDescent="0.3">
      <c r="D456">
        <v>425</v>
      </c>
      <c r="E456">
        <v>18.250993968896001</v>
      </c>
      <c r="F456">
        <v>-6.5509939688960017</v>
      </c>
      <c r="G456">
        <f t="shared" si="6"/>
        <v>42.915521980511791</v>
      </c>
    </row>
    <row r="457" spans="4:7" x14ac:dyDescent="0.3">
      <c r="D457">
        <v>426</v>
      </c>
      <c r="E457">
        <v>11.382137141225726</v>
      </c>
      <c r="F457">
        <v>-3.0821371412257257</v>
      </c>
      <c r="G457">
        <f t="shared" si="6"/>
        <v>9.4995693573230895</v>
      </c>
    </row>
    <row r="458" spans="4:7" x14ac:dyDescent="0.3">
      <c r="D458">
        <v>427</v>
      </c>
      <c r="E458">
        <v>19.64756651892025</v>
      </c>
      <c r="F458">
        <v>-9.4475665189202509</v>
      </c>
      <c r="G458">
        <f t="shared" si="6"/>
        <v>89.256513129422913</v>
      </c>
    </row>
    <row r="459" spans="4:7" x14ac:dyDescent="0.3">
      <c r="D459">
        <v>428</v>
      </c>
      <c r="E459">
        <v>20.7591242628171</v>
      </c>
      <c r="F459">
        <v>-9.8591242628170992</v>
      </c>
      <c r="G459">
        <f t="shared" si="6"/>
        <v>97.202331229668815</v>
      </c>
    </row>
    <row r="460" spans="4:7" x14ac:dyDescent="0.3">
      <c r="D460">
        <v>429</v>
      </c>
      <c r="E460">
        <v>14.108778786511163</v>
      </c>
      <c r="F460">
        <v>-3.1087787865111629</v>
      </c>
      <c r="G460">
        <f t="shared" si="6"/>
        <v>9.6645055434618179</v>
      </c>
    </row>
    <row r="461" spans="4:7" x14ac:dyDescent="0.3">
      <c r="D461">
        <v>430</v>
      </c>
      <c r="E461">
        <v>11.676652440890706</v>
      </c>
      <c r="F461">
        <v>-2.176652440890706</v>
      </c>
      <c r="G461">
        <f t="shared" si="6"/>
        <v>4.737815848435468</v>
      </c>
    </row>
    <row r="462" spans="4:7" x14ac:dyDescent="0.3">
      <c r="D462">
        <v>431</v>
      </c>
      <c r="E462">
        <v>17.794970279092166</v>
      </c>
      <c r="F462">
        <v>-3.2949702790921656</v>
      </c>
      <c r="G462">
        <f t="shared" si="6"/>
        <v>10.856829140100704</v>
      </c>
    </row>
    <row r="463" spans="4:7" x14ac:dyDescent="0.3">
      <c r="D463">
        <v>432</v>
      </c>
      <c r="E463">
        <v>15.847369103888283</v>
      </c>
      <c r="F463">
        <v>-1.7473691038882837</v>
      </c>
      <c r="G463">
        <f t="shared" si="6"/>
        <v>3.0532987852233435</v>
      </c>
    </row>
    <row r="464" spans="4:7" x14ac:dyDescent="0.3">
      <c r="D464">
        <v>433</v>
      </c>
      <c r="E464">
        <v>23.124747153674498</v>
      </c>
      <c r="F464">
        <v>-7.0247471536744968</v>
      </c>
      <c r="G464">
        <f t="shared" si="6"/>
        <v>49.347072573057943</v>
      </c>
    </row>
    <row r="465" spans="4:7" x14ac:dyDescent="0.3">
      <c r="D465">
        <v>434</v>
      </c>
      <c r="E465">
        <v>19.144040361428516</v>
      </c>
      <c r="F465">
        <v>-4.8440403614285152</v>
      </c>
      <c r="G465">
        <f t="shared" si="6"/>
        <v>23.464727023148502</v>
      </c>
    </row>
    <row r="466" spans="4:7" x14ac:dyDescent="0.3">
      <c r="D466">
        <v>435</v>
      </c>
      <c r="E466">
        <v>20.141592182874405</v>
      </c>
      <c r="F466">
        <v>-8.4415921828744054</v>
      </c>
      <c r="G466">
        <f t="shared" si="6"/>
        <v>71.260478581966268</v>
      </c>
    </row>
    <row r="467" spans="4:7" x14ac:dyDescent="0.3">
      <c r="D467">
        <v>436</v>
      </c>
      <c r="E467">
        <v>12.446192417434677</v>
      </c>
      <c r="F467">
        <v>0.95380758256532339</v>
      </c>
      <c r="G467">
        <f t="shared" si="6"/>
        <v>0.90974890455910618</v>
      </c>
    </row>
    <row r="468" spans="4:7" x14ac:dyDescent="0.3">
      <c r="D468">
        <v>437</v>
      </c>
      <c r="E468">
        <v>17.405450044051388</v>
      </c>
      <c r="F468">
        <v>-7.8054500440513888</v>
      </c>
      <c r="G468">
        <f t="shared" si="6"/>
        <v>60.925050390181823</v>
      </c>
    </row>
    <row r="469" spans="4:7" x14ac:dyDescent="0.3">
      <c r="D469">
        <v>438</v>
      </c>
      <c r="E469">
        <v>9.4250354724842644</v>
      </c>
      <c r="F469">
        <v>-0.72503547248426514</v>
      </c>
      <c r="G469">
        <f t="shared" si="6"/>
        <v>0.52567643636048156</v>
      </c>
    </row>
    <row r="470" spans="4:7" x14ac:dyDescent="0.3">
      <c r="D470">
        <v>439</v>
      </c>
      <c r="E470">
        <v>2.233161864536271</v>
      </c>
      <c r="F470">
        <v>6.1668381354637294</v>
      </c>
      <c r="G470">
        <f t="shared" si="6"/>
        <v>38.029892589009769</v>
      </c>
    </row>
    <row r="471" spans="4:7" x14ac:dyDescent="0.3">
      <c r="D471">
        <v>440</v>
      </c>
      <c r="E471">
        <v>12.816711665400295</v>
      </c>
      <c r="F471">
        <v>-1.6711665400293896E-2</v>
      </c>
      <c r="G471">
        <f t="shared" si="6"/>
        <v>2.7927976045138015E-4</v>
      </c>
    </row>
    <row r="472" spans="4:7" x14ac:dyDescent="0.3">
      <c r="D472">
        <v>441</v>
      </c>
      <c r="E472">
        <v>13.548249667793947</v>
      </c>
      <c r="F472">
        <v>-3.0482496677939466</v>
      </c>
      <c r="G472">
        <f t="shared" si="6"/>
        <v>9.2918260372059063</v>
      </c>
    </row>
    <row r="473" spans="4:7" x14ac:dyDescent="0.3">
      <c r="D473">
        <v>442</v>
      </c>
      <c r="E473">
        <v>16.008877494027143</v>
      </c>
      <c r="F473">
        <v>1.0911225059728586</v>
      </c>
      <c r="G473">
        <f t="shared" si="6"/>
        <v>1.190548323040491</v>
      </c>
    </row>
    <row r="474" spans="4:7" x14ac:dyDescent="0.3">
      <c r="D474">
        <v>443</v>
      </c>
      <c r="E474">
        <v>18.792522100538058</v>
      </c>
      <c r="F474">
        <v>-0.39252210053805925</v>
      </c>
      <c r="G474">
        <f t="shared" si="6"/>
        <v>0.15407359941081028</v>
      </c>
    </row>
    <row r="475" spans="4:7" x14ac:dyDescent="0.3">
      <c r="D475">
        <v>444</v>
      </c>
      <c r="E475">
        <v>16.645410561044997</v>
      </c>
      <c r="F475">
        <v>-1.2454105610449968</v>
      </c>
      <c r="G475">
        <f t="shared" si="6"/>
        <v>1.5510474655624138</v>
      </c>
    </row>
    <row r="476" spans="4:7" x14ac:dyDescent="0.3">
      <c r="D476">
        <v>445</v>
      </c>
      <c r="E476">
        <v>11.952166753480522</v>
      </c>
      <c r="F476">
        <v>-1.1521667534805218</v>
      </c>
      <c r="G476">
        <f t="shared" si="6"/>
        <v>1.3274882278258455</v>
      </c>
    </row>
    <row r="477" spans="4:7" x14ac:dyDescent="0.3">
      <c r="D477">
        <v>446</v>
      </c>
      <c r="E477">
        <v>11.771657376266504</v>
      </c>
      <c r="F477">
        <v>2.8342623733497163E-2</v>
      </c>
      <c r="G477">
        <f t="shared" si="6"/>
        <v>8.0330432009859663E-4</v>
      </c>
    </row>
    <row r="478" spans="4:7" x14ac:dyDescent="0.3">
      <c r="D478">
        <v>447</v>
      </c>
      <c r="E478">
        <v>17.652462876028469</v>
      </c>
      <c r="F478">
        <v>-2.7524628760284688</v>
      </c>
      <c r="G478">
        <f t="shared" si="6"/>
        <v>7.5760518839149098</v>
      </c>
    </row>
    <row r="479" spans="4:7" x14ac:dyDescent="0.3">
      <c r="D479">
        <v>448</v>
      </c>
      <c r="E479">
        <v>18.935029503601754</v>
      </c>
      <c r="F479">
        <v>-6.3350295036017545</v>
      </c>
      <c r="G479">
        <f t="shared" si="6"/>
        <v>40.132598811504693</v>
      </c>
    </row>
    <row r="480" spans="4:7" x14ac:dyDescent="0.3">
      <c r="D480">
        <v>449</v>
      </c>
      <c r="E480">
        <v>17.329446095750754</v>
      </c>
      <c r="F480">
        <v>-3.2294460957507543</v>
      </c>
      <c r="G480">
        <f t="shared" ref="G480:G543" si="7">F480^2</f>
        <v>10.429322085359789</v>
      </c>
    </row>
    <row r="481" spans="4:7" x14ac:dyDescent="0.3">
      <c r="D481">
        <v>450</v>
      </c>
      <c r="E481">
        <v>16.208387858316321</v>
      </c>
      <c r="F481">
        <v>-3.2083878583163212</v>
      </c>
      <c r="G481">
        <f t="shared" si="7"/>
        <v>10.293752649391591</v>
      </c>
    </row>
    <row r="482" spans="4:7" x14ac:dyDescent="0.3">
      <c r="D482">
        <v>451</v>
      </c>
      <c r="E482">
        <v>17.984980149843764</v>
      </c>
      <c r="F482">
        <v>-4.5849801498437639</v>
      </c>
      <c r="G482">
        <f t="shared" si="7"/>
        <v>21.022042974461343</v>
      </c>
    </row>
    <row r="483" spans="4:7" x14ac:dyDescent="0.3">
      <c r="D483">
        <v>452</v>
      </c>
      <c r="E483">
        <v>17.709465837253948</v>
      </c>
      <c r="F483">
        <v>-2.5094658372539485</v>
      </c>
      <c r="G483">
        <f t="shared" si="7"/>
        <v>6.2974187883446602</v>
      </c>
    </row>
    <row r="484" spans="4:7" x14ac:dyDescent="0.3">
      <c r="D484">
        <v>453</v>
      </c>
      <c r="E484">
        <v>18.146488539982624</v>
      </c>
      <c r="F484">
        <v>-2.0464885399826223</v>
      </c>
      <c r="G484">
        <f t="shared" si="7"/>
        <v>4.188115344280205</v>
      </c>
    </row>
    <row r="485" spans="4:7" x14ac:dyDescent="0.3">
      <c r="D485">
        <v>454</v>
      </c>
      <c r="E485">
        <v>18.650014697474361</v>
      </c>
      <c r="F485">
        <v>-0.85001469747436076</v>
      </c>
      <c r="G485">
        <f t="shared" si="7"/>
        <v>0.72252498592242909</v>
      </c>
    </row>
    <row r="486" spans="4:7" x14ac:dyDescent="0.3">
      <c r="D486">
        <v>455</v>
      </c>
      <c r="E486">
        <v>16.778417470571117</v>
      </c>
      <c r="F486">
        <v>-1.878417470571117</v>
      </c>
      <c r="G486">
        <f t="shared" si="7"/>
        <v>3.528452193746793</v>
      </c>
    </row>
    <row r="487" spans="4:7" x14ac:dyDescent="0.3">
      <c r="D487">
        <v>456</v>
      </c>
      <c r="E487">
        <v>17.329446095750754</v>
      </c>
      <c r="F487">
        <v>-3.2294460957507543</v>
      </c>
      <c r="G487">
        <f t="shared" si="7"/>
        <v>10.429322085359789</v>
      </c>
    </row>
    <row r="488" spans="4:7" x14ac:dyDescent="0.3">
      <c r="D488">
        <v>457</v>
      </c>
      <c r="E488">
        <v>16.493402664443717</v>
      </c>
      <c r="F488">
        <v>-3.7934026644437182</v>
      </c>
      <c r="G488">
        <f t="shared" si="7"/>
        <v>14.389903774608701</v>
      </c>
    </row>
    <row r="489" spans="4:7" x14ac:dyDescent="0.3">
      <c r="D489">
        <v>458</v>
      </c>
      <c r="E489">
        <v>18.460004826722759</v>
      </c>
      <c r="F489">
        <v>-4.9600048267227592</v>
      </c>
      <c r="G489">
        <f t="shared" si="7"/>
        <v>24.60164788111307</v>
      </c>
    </row>
    <row r="490" spans="4:7" x14ac:dyDescent="0.3">
      <c r="D490">
        <v>459</v>
      </c>
      <c r="E490">
        <v>19.134539867890936</v>
      </c>
      <c r="F490">
        <v>-4.2345398678909358</v>
      </c>
      <c r="G490">
        <f t="shared" si="7"/>
        <v>17.931327892757785</v>
      </c>
    </row>
    <row r="491" spans="4:7" x14ac:dyDescent="0.3">
      <c r="D491">
        <v>460</v>
      </c>
      <c r="E491">
        <v>20.58811537914066</v>
      </c>
      <c r="F491">
        <v>-0.58811537914066037</v>
      </c>
      <c r="G491">
        <f t="shared" si="7"/>
        <v>0.3458796991817627</v>
      </c>
    </row>
    <row r="492" spans="4:7" x14ac:dyDescent="0.3">
      <c r="D492">
        <v>461</v>
      </c>
      <c r="E492">
        <v>18.954030490676914</v>
      </c>
      <c r="F492">
        <v>-2.5540304906769151</v>
      </c>
      <c r="G492">
        <f t="shared" si="7"/>
        <v>6.5230717473073634</v>
      </c>
    </row>
    <row r="493" spans="4:7" x14ac:dyDescent="0.3">
      <c r="D493">
        <v>462</v>
      </c>
      <c r="E493">
        <v>20.635617846828559</v>
      </c>
      <c r="F493">
        <v>-2.9356178468285599</v>
      </c>
      <c r="G493">
        <f t="shared" si="7"/>
        <v>8.6178521426183501</v>
      </c>
    </row>
    <row r="494" spans="4:7" x14ac:dyDescent="0.3">
      <c r="D494">
        <v>463</v>
      </c>
      <c r="E494">
        <v>21.262650420308834</v>
      </c>
      <c r="F494">
        <v>-1.7626504203088338</v>
      </c>
      <c r="G494">
        <f t="shared" si="7"/>
        <v>3.1069365042149082</v>
      </c>
    </row>
    <row r="495" spans="4:7" x14ac:dyDescent="0.3">
      <c r="D495">
        <v>464</v>
      </c>
      <c r="E495">
        <v>24.777833029213404</v>
      </c>
      <c r="F495">
        <v>-4.5778330292134051</v>
      </c>
      <c r="G495">
        <f t="shared" si="7"/>
        <v>20.95655524335718</v>
      </c>
    </row>
    <row r="496" spans="4:7" x14ac:dyDescent="0.3">
      <c r="D496">
        <v>465</v>
      </c>
      <c r="E496">
        <v>21.994188422702486</v>
      </c>
      <c r="F496">
        <v>-0.59418842270248717</v>
      </c>
      <c r="G496">
        <f t="shared" si="7"/>
        <v>0.35305988167366958</v>
      </c>
    </row>
    <row r="497" spans="4:7" x14ac:dyDescent="0.3">
      <c r="D497">
        <v>466</v>
      </c>
      <c r="E497">
        <v>21.129643510782714</v>
      </c>
      <c r="F497">
        <v>-1.2296435107827151</v>
      </c>
      <c r="G497">
        <f t="shared" si="7"/>
        <v>1.512023163610041</v>
      </c>
    </row>
    <row r="498" spans="4:7" x14ac:dyDescent="0.3">
      <c r="D498">
        <v>467</v>
      </c>
      <c r="E498">
        <v>18.260494462433584</v>
      </c>
      <c r="F498">
        <v>0.73950553756641568</v>
      </c>
      <c r="G498">
        <f t="shared" si="7"/>
        <v>0.54686844009139346</v>
      </c>
    </row>
    <row r="499" spans="4:7" x14ac:dyDescent="0.3">
      <c r="D499">
        <v>468</v>
      </c>
      <c r="E499">
        <v>14.298788657262758</v>
      </c>
      <c r="F499">
        <v>4.8012113427372434</v>
      </c>
      <c r="G499">
        <f t="shared" si="7"/>
        <v>23.051630357628763</v>
      </c>
    </row>
    <row r="500" spans="4:7" x14ac:dyDescent="0.3">
      <c r="D500">
        <v>469</v>
      </c>
      <c r="E500">
        <v>17.329446095750754</v>
      </c>
      <c r="F500">
        <v>1.7705539042492475</v>
      </c>
      <c r="G500">
        <f t="shared" si="7"/>
        <v>3.1348611278522536</v>
      </c>
    </row>
    <row r="501" spans="4:7" x14ac:dyDescent="0.3">
      <c r="D501">
        <v>470</v>
      </c>
      <c r="E501">
        <v>20.531112417915182</v>
      </c>
      <c r="F501">
        <v>-0.4311124179151804</v>
      </c>
      <c r="G501">
        <f t="shared" si="7"/>
        <v>0.18585791688067316</v>
      </c>
    </row>
    <row r="502" spans="4:7" x14ac:dyDescent="0.3">
      <c r="D502">
        <v>471</v>
      </c>
      <c r="E502">
        <v>19.077536906665458</v>
      </c>
      <c r="F502">
        <v>0.82246309333454093</v>
      </c>
      <c r="G502">
        <f t="shared" si="7"/>
        <v>0.67644553989742173</v>
      </c>
    </row>
    <row r="503" spans="4:7" x14ac:dyDescent="0.3">
      <c r="D503">
        <v>472</v>
      </c>
      <c r="E503">
        <v>22.326705696517784</v>
      </c>
      <c r="F503">
        <v>-2.7267056965177829</v>
      </c>
      <c r="G503">
        <f t="shared" si="7"/>
        <v>7.4349239554225282</v>
      </c>
    </row>
    <row r="504" spans="4:7" x14ac:dyDescent="0.3">
      <c r="D504">
        <v>473</v>
      </c>
      <c r="E504">
        <v>20.911132159418379</v>
      </c>
      <c r="F504">
        <v>2.2888678405816201</v>
      </c>
      <c r="G504">
        <f t="shared" si="7"/>
        <v>5.2389159916487689</v>
      </c>
    </row>
    <row r="505" spans="4:7" x14ac:dyDescent="0.3">
      <c r="D505">
        <v>474</v>
      </c>
      <c r="E505">
        <v>23.476265414564956</v>
      </c>
      <c r="F505">
        <v>6.3237345854350444</v>
      </c>
      <c r="G505">
        <f t="shared" si="7"/>
        <v>39.98961910702733</v>
      </c>
    </row>
    <row r="506" spans="4:7" x14ac:dyDescent="0.3">
      <c r="D506">
        <v>475</v>
      </c>
      <c r="E506">
        <v>17.319945602213171</v>
      </c>
      <c r="F506">
        <v>-3.5199456022131699</v>
      </c>
      <c r="G506">
        <f t="shared" si="7"/>
        <v>12.390017042539835</v>
      </c>
    </row>
    <row r="507" spans="4:7" x14ac:dyDescent="0.3">
      <c r="D507">
        <v>476</v>
      </c>
      <c r="E507">
        <v>11.657651453815543</v>
      </c>
      <c r="F507">
        <v>1.6423485461844578</v>
      </c>
      <c r="G507">
        <f t="shared" si="7"/>
        <v>2.6973087471542021</v>
      </c>
    </row>
    <row r="508" spans="4:7" x14ac:dyDescent="0.3">
      <c r="D508">
        <v>477</v>
      </c>
      <c r="E508">
        <v>16.806918951183857</v>
      </c>
      <c r="F508">
        <v>-0.1069189511838573</v>
      </c>
      <c r="G508">
        <f t="shared" si="7"/>
        <v>1.1431662122256062E-2</v>
      </c>
    </row>
    <row r="509" spans="4:7" x14ac:dyDescent="0.3">
      <c r="D509">
        <v>478</v>
      </c>
      <c r="E509">
        <v>10.888111477271572</v>
      </c>
      <c r="F509">
        <v>1.1118885227284281</v>
      </c>
      <c r="G509">
        <f t="shared" si="7"/>
        <v>1.2362960869752062</v>
      </c>
    </row>
    <row r="510" spans="4:7" x14ac:dyDescent="0.3">
      <c r="D510">
        <v>479</v>
      </c>
      <c r="E510">
        <v>17.424451031126548</v>
      </c>
      <c r="F510">
        <v>-2.8244510311265483</v>
      </c>
      <c r="G510">
        <f t="shared" si="7"/>
        <v>7.9775236272318217</v>
      </c>
    </row>
    <row r="511" spans="4:7" x14ac:dyDescent="0.3">
      <c r="D511">
        <v>480</v>
      </c>
      <c r="E511">
        <v>22.098693851615867</v>
      </c>
      <c r="F511">
        <v>-0.69869385161586806</v>
      </c>
      <c r="G511">
        <f t="shared" si="7"/>
        <v>0.48817309828581668</v>
      </c>
    </row>
    <row r="512" spans="4:7" x14ac:dyDescent="0.3">
      <c r="D512">
        <v>481</v>
      </c>
      <c r="E512">
        <v>24.350310820022308</v>
      </c>
      <c r="F512">
        <v>-1.3503108200223082</v>
      </c>
      <c r="G512">
        <f t="shared" si="7"/>
        <v>1.8233393106693183</v>
      </c>
    </row>
    <row r="513" spans="4:7" x14ac:dyDescent="0.3">
      <c r="D513">
        <v>482</v>
      </c>
      <c r="E513">
        <v>27.200458881296278</v>
      </c>
      <c r="F513">
        <v>-3.5004588812962787</v>
      </c>
      <c r="G513">
        <f t="shared" si="7"/>
        <v>12.253212379645994</v>
      </c>
    </row>
    <row r="514" spans="4:7" x14ac:dyDescent="0.3">
      <c r="D514">
        <v>483</v>
      </c>
      <c r="E514">
        <v>27.893994909539614</v>
      </c>
      <c r="F514">
        <v>-2.8939949095396145</v>
      </c>
      <c r="G514">
        <f t="shared" si="7"/>
        <v>8.3752065364412012</v>
      </c>
    </row>
    <row r="515" spans="4:7" x14ac:dyDescent="0.3">
      <c r="D515">
        <v>484</v>
      </c>
      <c r="E515">
        <v>24.654326613224864</v>
      </c>
      <c r="F515">
        <v>-2.8543266132248633</v>
      </c>
      <c r="G515">
        <f t="shared" si="7"/>
        <v>8.1471804149637173</v>
      </c>
    </row>
    <row r="516" spans="4:7" x14ac:dyDescent="0.3">
      <c r="D516">
        <v>485</v>
      </c>
      <c r="E516">
        <v>21.880182500251529</v>
      </c>
      <c r="F516">
        <v>-1.2801825002515272</v>
      </c>
      <c r="G516">
        <f t="shared" si="7"/>
        <v>1.6388672339502515</v>
      </c>
    </row>
    <row r="517" spans="4:7" x14ac:dyDescent="0.3">
      <c r="D517">
        <v>486</v>
      </c>
      <c r="E517">
        <v>24.502318716623584</v>
      </c>
      <c r="F517">
        <v>-3.302318716623585</v>
      </c>
      <c r="G517">
        <f t="shared" si="7"/>
        <v>10.905308906162441</v>
      </c>
    </row>
    <row r="518" spans="4:7" x14ac:dyDescent="0.3">
      <c r="D518">
        <v>487</v>
      </c>
      <c r="E518">
        <v>20.322101560088424</v>
      </c>
      <c r="F518">
        <v>-1.2221015600884222</v>
      </c>
      <c r="G518">
        <f t="shared" si="7"/>
        <v>1.4935322231705555</v>
      </c>
    </row>
    <row r="519" spans="4:7" x14ac:dyDescent="0.3">
      <c r="D519">
        <v>488</v>
      </c>
      <c r="E519">
        <v>23.675775778854131</v>
      </c>
      <c r="F519">
        <v>-3.0757757788541298</v>
      </c>
      <c r="G519">
        <f t="shared" si="7"/>
        <v>9.4603966417857279</v>
      </c>
    </row>
    <row r="520" spans="4:7" x14ac:dyDescent="0.3">
      <c r="D520">
        <v>489</v>
      </c>
      <c r="E520">
        <v>17.395949550513812</v>
      </c>
      <c r="F520">
        <v>-2.1959495505138129</v>
      </c>
      <c r="G520">
        <f t="shared" si="7"/>
        <v>4.8221944284018168</v>
      </c>
    </row>
    <row r="521" spans="4:7" x14ac:dyDescent="0.3">
      <c r="D521">
        <v>490</v>
      </c>
      <c r="E521">
        <v>11.781157869804083</v>
      </c>
      <c r="F521">
        <v>-4.7811578698040833</v>
      </c>
      <c r="G521">
        <f t="shared" si="7"/>
        <v>22.859470575989519</v>
      </c>
    </row>
    <row r="522" spans="4:7" x14ac:dyDescent="0.3">
      <c r="D522">
        <v>491</v>
      </c>
      <c r="E522">
        <v>6.3563760598459531</v>
      </c>
      <c r="F522">
        <v>1.7436239401540465</v>
      </c>
      <c r="G522">
        <f t="shared" si="7"/>
        <v>3.040224444678322</v>
      </c>
    </row>
    <row r="523" spans="4:7" x14ac:dyDescent="0.3">
      <c r="D523">
        <v>492</v>
      </c>
      <c r="E523">
        <v>17.386449056976229</v>
      </c>
      <c r="F523">
        <v>-3.7864490569762292</v>
      </c>
      <c r="G523">
        <f t="shared" si="7"/>
        <v>14.337196461076175</v>
      </c>
    </row>
    <row r="524" spans="4:7" x14ac:dyDescent="0.3">
      <c r="D524">
        <v>493</v>
      </c>
      <c r="E524">
        <v>21.870682006713949</v>
      </c>
      <c r="F524">
        <v>-1.7706820067139475</v>
      </c>
      <c r="G524">
        <f t="shared" si="7"/>
        <v>3.1353147689005318</v>
      </c>
    </row>
    <row r="525" spans="4:7" x14ac:dyDescent="0.3">
      <c r="D525">
        <v>494</v>
      </c>
      <c r="E525">
        <v>23.143748140749658</v>
      </c>
      <c r="F525">
        <v>-1.343748140749657</v>
      </c>
      <c r="G525">
        <f t="shared" si="7"/>
        <v>1.8056590657681599</v>
      </c>
    </row>
    <row r="526" spans="4:7" x14ac:dyDescent="0.3">
      <c r="D526">
        <v>495</v>
      </c>
      <c r="E526">
        <v>21.642670161812031</v>
      </c>
      <c r="F526">
        <v>2.8573298381879688</v>
      </c>
      <c r="G526">
        <f t="shared" si="7"/>
        <v>8.1643338041992841</v>
      </c>
    </row>
    <row r="527" spans="4:7" x14ac:dyDescent="0.3">
      <c r="D527">
        <v>496</v>
      </c>
      <c r="E527">
        <v>17.832972253242485</v>
      </c>
      <c r="F527">
        <v>5.2670277467575168</v>
      </c>
      <c r="G527">
        <f t="shared" si="7"/>
        <v>27.741581285113565</v>
      </c>
    </row>
    <row r="528" spans="4:7" x14ac:dyDescent="0.3">
      <c r="D528">
        <v>497</v>
      </c>
      <c r="E528">
        <v>14.469797540939197</v>
      </c>
      <c r="F528">
        <v>5.2302024590608021</v>
      </c>
      <c r="G528">
        <f t="shared" si="7"/>
        <v>27.355017762765662</v>
      </c>
    </row>
    <row r="529" spans="4:7" x14ac:dyDescent="0.3">
      <c r="D529">
        <v>498</v>
      </c>
      <c r="E529">
        <v>21.158144991395456</v>
      </c>
      <c r="F529">
        <v>-2.8581449913954557</v>
      </c>
      <c r="G529">
        <f t="shared" si="7"/>
        <v>8.1689927918389298</v>
      </c>
    </row>
    <row r="530" spans="4:7" x14ac:dyDescent="0.3">
      <c r="D530">
        <v>499</v>
      </c>
      <c r="E530">
        <v>22.279203228829886</v>
      </c>
      <c r="F530">
        <v>-1.0792032288298863</v>
      </c>
      <c r="G530">
        <f t="shared" si="7"/>
        <v>1.1646796091168519</v>
      </c>
    </row>
    <row r="531" spans="4:7" x14ac:dyDescent="0.3">
      <c r="D531">
        <v>500</v>
      </c>
      <c r="E531">
        <v>20.208095637637463</v>
      </c>
      <c r="F531">
        <v>-2.708095637637463</v>
      </c>
      <c r="G531">
        <f t="shared" si="7"/>
        <v>7.3337819825910575</v>
      </c>
    </row>
    <row r="532" spans="4:7" x14ac:dyDescent="0.3">
      <c r="D532">
        <v>501</v>
      </c>
      <c r="E532">
        <v>20.939633640031118</v>
      </c>
      <c r="F532">
        <v>-4.1396336400311178</v>
      </c>
      <c r="G532">
        <f t="shared" si="7"/>
        <v>17.136566673677283</v>
      </c>
    </row>
    <row r="533" spans="4:7" x14ac:dyDescent="0.3">
      <c r="D533">
        <v>502</v>
      </c>
      <c r="E533">
        <v>25.366863628543356</v>
      </c>
      <c r="F533">
        <v>-2.9668636285433578</v>
      </c>
      <c r="G533">
        <f t="shared" si="7"/>
        <v>8.8022797903734595</v>
      </c>
    </row>
    <row r="534" spans="4:7" x14ac:dyDescent="0.3">
      <c r="D534">
        <v>503</v>
      </c>
      <c r="E534">
        <v>25.927392747260569</v>
      </c>
      <c r="F534">
        <v>-5.3273927472605678</v>
      </c>
      <c r="G534">
        <f t="shared" si="7"/>
        <v>28.381113483564501</v>
      </c>
    </row>
    <row r="535" spans="4:7" x14ac:dyDescent="0.3">
      <c r="D535">
        <v>504</v>
      </c>
      <c r="E535">
        <v>29.195562524188063</v>
      </c>
      <c r="F535">
        <v>-5.2955625241880639</v>
      </c>
      <c r="G535">
        <f t="shared" si="7"/>
        <v>28.042982447585061</v>
      </c>
    </row>
    <row r="536" spans="4:7" x14ac:dyDescent="0.3">
      <c r="D536">
        <v>505</v>
      </c>
      <c r="E536">
        <v>28.397521067031349</v>
      </c>
      <c r="F536">
        <v>-6.3975210670313487</v>
      </c>
      <c r="G536">
        <f t="shared" si="7"/>
        <v>40.928275803109926</v>
      </c>
    </row>
    <row r="537" spans="4:7" ht="15" thickBot="1" x14ac:dyDescent="0.35">
      <c r="D537" s="5">
        <v>506</v>
      </c>
      <c r="E537" s="5">
        <v>27.067451971770161</v>
      </c>
      <c r="F537" s="5">
        <v>-15.167451971770161</v>
      </c>
      <c r="G537">
        <f t="shared" si="7"/>
        <v>230.05159931595455</v>
      </c>
    </row>
    <row r="538" spans="4:7" x14ac:dyDescent="0.3">
      <c r="E538">
        <f>AVERAGE(E32:E537)</f>
        <v>22.532806324110716</v>
      </c>
      <c r="F538">
        <f>AVERAGE(F32:F537)</f>
        <v>-2.7365022852025599E-14</v>
      </c>
      <c r="G538">
        <f t="shared" ref="G538" si="8">AVERAGE(G32:G537)</f>
        <v>38.482967229894165</v>
      </c>
    </row>
  </sheetData>
  <mergeCells count="1">
    <mergeCell ref="D10:E10"/>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7E61E-56FF-4608-9340-E4C9A242BD1C}">
  <dimension ref="D4:AN547"/>
  <sheetViews>
    <sheetView showGridLines="0" zoomScale="70" zoomScaleNormal="70" workbookViewId="0">
      <selection activeCell="W33" sqref="W33"/>
    </sheetView>
  </sheetViews>
  <sheetFormatPr defaultRowHeight="14.4" x14ac:dyDescent="0.3"/>
  <cols>
    <col min="1" max="2" width="2.21875" customWidth="1"/>
    <col min="4" max="4" width="22.44140625" bestFit="1" customWidth="1"/>
    <col min="5" max="5" width="20.6640625" bestFit="1" customWidth="1"/>
    <col min="6" max="6" width="15.6640625" bestFit="1" customWidth="1"/>
    <col min="7" max="7" width="19.44140625" bestFit="1" customWidth="1"/>
    <col min="8" max="8" width="12" bestFit="1" customWidth="1"/>
    <col min="9" max="9" width="13.33203125" bestFit="1" customWidth="1"/>
    <col min="10" max="11" width="12.6640625" bestFit="1" customWidth="1"/>
    <col min="12" max="12" width="19.44140625" bestFit="1" customWidth="1"/>
  </cols>
  <sheetData>
    <row r="4" spans="4:4" x14ac:dyDescent="0.3">
      <c r="D4" s="7"/>
    </row>
    <row r="16" spans="4:4" ht="18" x14ac:dyDescent="0.35">
      <c r="D16" s="44" t="s">
        <v>24</v>
      </c>
    </row>
    <row r="17" spans="4:12" ht="15" thickBot="1" x14ac:dyDescent="0.35"/>
    <row r="18" spans="4:12" ht="15.6" x14ac:dyDescent="0.3">
      <c r="D18" s="61" t="s">
        <v>25</v>
      </c>
      <c r="E18" s="61"/>
      <c r="G18" s="50" t="s">
        <v>58</v>
      </c>
      <c r="H18" s="46">
        <f>AVERAGE(F41:F546)</f>
        <v>1.4474148713136823E-14</v>
      </c>
    </row>
    <row r="19" spans="4:12" ht="15.6" x14ac:dyDescent="0.3">
      <c r="D19" s="1" t="s">
        <v>26</v>
      </c>
      <c r="E19" s="1">
        <v>0.79910049822305851</v>
      </c>
      <c r="G19" s="50" t="s">
        <v>59</v>
      </c>
      <c r="H19" s="47">
        <f>AVERAGE(Table5[AVG_PRICE])</f>
        <v>22.532806324110698</v>
      </c>
    </row>
    <row r="20" spans="4:12" ht="15.6" x14ac:dyDescent="0.3">
      <c r="D20" s="1" t="s">
        <v>27</v>
      </c>
      <c r="E20" s="1">
        <v>0.63856160626034031</v>
      </c>
      <c r="G20" s="50" t="s">
        <v>51</v>
      </c>
      <c r="H20" s="46">
        <f>AVERAGE(G41:G546)</f>
        <v>30.512468777299475</v>
      </c>
    </row>
    <row r="21" spans="4:12" ht="15.6" x14ac:dyDescent="0.3">
      <c r="D21" s="1" t="s">
        <v>28</v>
      </c>
      <c r="E21" s="1">
        <v>0.63712447547012296</v>
      </c>
      <c r="G21" s="50" t="s">
        <v>55</v>
      </c>
      <c r="H21" s="46">
        <f>SQRT(H20)</f>
        <v>5.5238092632982427</v>
      </c>
    </row>
    <row r="22" spans="4:12" ht="15.6" x14ac:dyDescent="0.3">
      <c r="D22" s="1" t="s">
        <v>11</v>
      </c>
      <c r="E22" s="1">
        <v>5.5402573669886701</v>
      </c>
      <c r="G22" s="50" t="s">
        <v>60</v>
      </c>
      <c r="H22" s="55">
        <f>H21/H19</f>
        <v>0.24514519779933586</v>
      </c>
    </row>
    <row r="23" spans="4:12" ht="15.6" x14ac:dyDescent="0.3">
      <c r="D23" s="1" t="s">
        <v>29</v>
      </c>
      <c r="E23" s="1">
        <v>506</v>
      </c>
      <c r="G23" s="50" t="s">
        <v>61</v>
      </c>
      <c r="H23" s="48">
        <f>SKEW(F41:F546)</f>
        <v>1.347227991722117</v>
      </c>
    </row>
    <row r="25" spans="4:12" ht="18" x14ac:dyDescent="0.35">
      <c r="D25" s="44" t="s">
        <v>30</v>
      </c>
    </row>
    <row r="26" spans="4:12" x14ac:dyDescent="0.3">
      <c r="D26" s="51"/>
      <c r="E26" s="51" t="s">
        <v>35</v>
      </c>
      <c r="F26" s="51" t="s">
        <v>36</v>
      </c>
      <c r="G26" s="51" t="s">
        <v>37</v>
      </c>
      <c r="H26" s="51" t="s">
        <v>38</v>
      </c>
      <c r="I26" s="51" t="s">
        <v>39</v>
      </c>
    </row>
    <row r="27" spans="4:12" x14ac:dyDescent="0.3">
      <c r="D27" s="1" t="s">
        <v>31</v>
      </c>
      <c r="E27" s="1">
        <v>2</v>
      </c>
      <c r="F27" s="1">
        <v>27276.98621370623</v>
      </c>
      <c r="G27" s="1">
        <v>13638.493106853115</v>
      </c>
      <c r="H27" s="1">
        <v>444.3308922243408</v>
      </c>
      <c r="I27" s="1">
        <v>7.0084553498668213E-112</v>
      </c>
    </row>
    <row r="28" spans="4:12" x14ac:dyDescent="0.3">
      <c r="D28" s="1" t="s">
        <v>32</v>
      </c>
      <c r="E28" s="1">
        <v>503</v>
      </c>
      <c r="F28" s="1">
        <v>15439.309201313532</v>
      </c>
      <c r="G28" s="1">
        <v>30.694451692472231</v>
      </c>
      <c r="H28" s="1"/>
      <c r="I28" s="1"/>
    </row>
    <row r="29" spans="4:12" x14ac:dyDescent="0.3">
      <c r="D29" s="1" t="s">
        <v>33</v>
      </c>
      <c r="E29" s="1">
        <v>505</v>
      </c>
      <c r="F29" s="1">
        <v>42716.295415019762</v>
      </c>
      <c r="G29" s="1"/>
      <c r="H29" s="1"/>
      <c r="I29" s="1"/>
    </row>
    <row r="31" spans="4:12" ht="15.6" x14ac:dyDescent="0.3">
      <c r="D31" s="9"/>
      <c r="E31" s="9" t="s">
        <v>40</v>
      </c>
      <c r="F31" s="9" t="s">
        <v>11</v>
      </c>
      <c r="G31" s="9" t="s">
        <v>41</v>
      </c>
      <c r="H31" s="9" t="s">
        <v>42</v>
      </c>
      <c r="I31" s="9" t="s">
        <v>43</v>
      </c>
      <c r="J31" s="9" t="s">
        <v>44</v>
      </c>
      <c r="K31" s="9" t="s">
        <v>45</v>
      </c>
      <c r="L31" s="9" t="s">
        <v>46</v>
      </c>
    </row>
    <row r="32" spans="4:12" x14ac:dyDescent="0.3">
      <c r="D32" s="1" t="s">
        <v>34</v>
      </c>
      <c r="E32" s="1">
        <v>-1.3582728118744765</v>
      </c>
      <c r="F32" s="1">
        <v>3.1728277799470246</v>
      </c>
      <c r="G32" s="1">
        <v>-0.42809534777117814</v>
      </c>
      <c r="H32" s="1">
        <v>0.6687649407662164</v>
      </c>
      <c r="I32" s="1">
        <v>-7.5919002818328822</v>
      </c>
      <c r="J32" s="1">
        <v>4.8753546580839293</v>
      </c>
      <c r="K32" s="1">
        <v>-7.5919002818328822</v>
      </c>
      <c r="L32" s="1">
        <v>4.8753546580839293</v>
      </c>
    </row>
    <row r="33" spans="4:12" x14ac:dyDescent="0.3">
      <c r="D33" s="1" t="s">
        <v>8</v>
      </c>
      <c r="E33" s="1">
        <v>5.0947879843365458</v>
      </c>
      <c r="F33" s="1">
        <v>0.44446550037718502</v>
      </c>
      <c r="G33" s="1">
        <v>11.462729908199794</v>
      </c>
      <c r="H33" s="1">
        <v>3.4722576039983715E-27</v>
      </c>
      <c r="I33" s="1">
        <v>4.2215504357651925</v>
      </c>
      <c r="J33" s="1">
        <v>5.9680255329078991</v>
      </c>
      <c r="K33" s="1">
        <v>4.2215504357651925</v>
      </c>
      <c r="L33" s="1">
        <v>5.9680255329078991</v>
      </c>
    </row>
    <row r="34" spans="4:12" x14ac:dyDescent="0.3">
      <c r="D34" s="1" t="s">
        <v>5</v>
      </c>
      <c r="E34" s="1">
        <v>-0.64235833424412936</v>
      </c>
      <c r="F34" s="1">
        <v>4.3731464814494345E-2</v>
      </c>
      <c r="G34" s="1">
        <v>-14.688699245931188</v>
      </c>
      <c r="H34" s="1">
        <v>6.6693654802166864E-41</v>
      </c>
      <c r="I34" s="1">
        <v>-0.7282771673090942</v>
      </c>
      <c r="J34" s="1">
        <v>-0.55643950117916452</v>
      </c>
      <c r="K34" s="1">
        <v>-0.7282771673090942</v>
      </c>
      <c r="L34" s="1">
        <v>-0.55643950117916452</v>
      </c>
    </row>
    <row r="38" spans="4:12" ht="18" x14ac:dyDescent="0.35">
      <c r="D38" s="44" t="s">
        <v>47</v>
      </c>
    </row>
    <row r="40" spans="4:12" x14ac:dyDescent="0.3">
      <c r="D40" s="49" t="s">
        <v>48</v>
      </c>
      <c r="E40" s="49" t="s">
        <v>49</v>
      </c>
      <c r="F40" s="49" t="s">
        <v>50</v>
      </c>
      <c r="G40" s="49" t="s">
        <v>67</v>
      </c>
    </row>
    <row r="41" spans="4:12" x14ac:dyDescent="0.3">
      <c r="D41">
        <v>1</v>
      </c>
      <c r="E41">
        <v>28.941013680602506</v>
      </c>
      <c r="F41">
        <v>-4.9410136806025058</v>
      </c>
      <c r="G41">
        <f>F41^2</f>
        <v>24.41361619190112</v>
      </c>
    </row>
    <row r="42" spans="4:12" x14ac:dyDescent="0.3">
      <c r="D42">
        <v>2</v>
      </c>
      <c r="E42">
        <v>25.484205660559105</v>
      </c>
      <c r="F42">
        <v>-3.884205660559104</v>
      </c>
      <c r="G42">
        <f t="shared" ref="G42:G105" si="0">F42^2</f>
        <v>15.087053613519386</v>
      </c>
    </row>
    <row r="43" spans="4:12" x14ac:dyDescent="0.3">
      <c r="D43">
        <v>3</v>
      </c>
      <c r="E43">
        <v>32.659074768579721</v>
      </c>
      <c r="F43">
        <v>2.0409252314202817</v>
      </c>
      <c r="G43">
        <f t="shared" si="0"/>
        <v>4.1653758002479302</v>
      </c>
    </row>
    <row r="44" spans="4:12" x14ac:dyDescent="0.3">
      <c r="D44">
        <v>4</v>
      </c>
      <c r="E44">
        <v>32.406519999834892</v>
      </c>
      <c r="F44">
        <v>0.99348000016510696</v>
      </c>
      <c r="G44">
        <f t="shared" si="0"/>
        <v>0.98700251072806089</v>
      </c>
    </row>
    <row r="45" spans="4:12" x14ac:dyDescent="0.3">
      <c r="D45">
        <v>5</v>
      </c>
      <c r="E45">
        <v>31.630406990657569</v>
      </c>
      <c r="F45">
        <v>4.5695930093424337</v>
      </c>
      <c r="G45">
        <f t="shared" si="0"/>
        <v>20.881180271031241</v>
      </c>
    </row>
    <row r="46" spans="4:12" x14ac:dyDescent="0.3">
      <c r="D46">
        <v>6</v>
      </c>
      <c r="E46">
        <v>28.054527005997553</v>
      </c>
      <c r="F46">
        <v>0.6454729940024464</v>
      </c>
      <c r="G46">
        <f t="shared" si="0"/>
        <v>0.4166353859864822</v>
      </c>
    </row>
    <row r="47" spans="4:12" x14ac:dyDescent="0.3">
      <c r="D47">
        <v>7</v>
      </c>
      <c r="E47">
        <v>21.287078455302265</v>
      </c>
      <c r="F47">
        <v>1.6129215446977341</v>
      </c>
      <c r="G47">
        <f t="shared" si="0"/>
        <v>2.6015159093501246</v>
      </c>
    </row>
    <row r="48" spans="4:12" x14ac:dyDescent="0.3">
      <c r="D48">
        <v>8</v>
      </c>
      <c r="E48">
        <v>17.785596526675569</v>
      </c>
      <c r="F48">
        <v>9.3144034733244325</v>
      </c>
      <c r="G48">
        <f t="shared" si="0"/>
        <v>86.758112063878258</v>
      </c>
    </row>
    <row r="49" spans="4:40" x14ac:dyDescent="0.3">
      <c r="D49">
        <v>9</v>
      </c>
      <c r="E49">
        <v>8.1046933839977839</v>
      </c>
      <c r="F49">
        <v>8.3953066160022161</v>
      </c>
      <c r="G49">
        <f t="shared" si="0"/>
        <v>70.481173176690575</v>
      </c>
    </row>
    <row r="50" spans="4:40" x14ac:dyDescent="0.3">
      <c r="D50">
        <v>10</v>
      </c>
      <c r="E50">
        <v>18.246506730507488</v>
      </c>
      <c r="F50">
        <v>0.65349326949251108</v>
      </c>
      <c r="G50">
        <f t="shared" si="0"/>
        <v>0.42705345327201172</v>
      </c>
    </row>
    <row r="51" spans="4:40" x14ac:dyDescent="0.3">
      <c r="D51">
        <v>11</v>
      </c>
      <c r="E51">
        <v>17.994962228947191</v>
      </c>
      <c r="F51">
        <v>-2.9949622289471911</v>
      </c>
      <c r="G51">
        <f t="shared" si="0"/>
        <v>8.9697987528203278</v>
      </c>
    </row>
    <row r="52" spans="4:40" x14ac:dyDescent="0.3">
      <c r="D52">
        <v>12</v>
      </c>
      <c r="E52">
        <v>20.732213090584192</v>
      </c>
      <c r="F52">
        <v>-1.8322130905841938</v>
      </c>
      <c r="G52">
        <f t="shared" si="0"/>
        <v>3.3570048093080831</v>
      </c>
    </row>
    <row r="53" spans="4:40" x14ac:dyDescent="0.3">
      <c r="D53">
        <v>13</v>
      </c>
      <c r="E53">
        <v>18.55348419690813</v>
      </c>
      <c r="F53">
        <v>3.1465158030918694</v>
      </c>
      <c r="G53">
        <f t="shared" si="0"/>
        <v>9.9005616991068717</v>
      </c>
      <c r="AM53">
        <f>(E33*7)+(E34*20)+E32</f>
        <v>21.458076393598752</v>
      </c>
    </row>
    <row r="54" spans="4:40" x14ac:dyDescent="0.3">
      <c r="D54">
        <v>14</v>
      </c>
      <c r="E54">
        <v>23.644741066087079</v>
      </c>
      <c r="F54">
        <v>-3.2447410660870801</v>
      </c>
      <c r="G54">
        <f t="shared" si="0"/>
        <v>10.52834458595192</v>
      </c>
    </row>
    <row r="55" spans="4:40" x14ac:dyDescent="0.3">
      <c r="D55">
        <v>15</v>
      </c>
      <c r="E55">
        <v>23.108958231296295</v>
      </c>
      <c r="F55">
        <v>-4.908958231296296</v>
      </c>
      <c r="G55">
        <f t="shared" si="0"/>
        <v>24.097870916611658</v>
      </c>
    </row>
    <row r="56" spans="4:40" x14ac:dyDescent="0.3">
      <c r="D56">
        <v>16</v>
      </c>
      <c r="E56">
        <v>22.923945197697108</v>
      </c>
      <c r="F56">
        <v>-3.0239451976971097</v>
      </c>
      <c r="G56">
        <f t="shared" si="0"/>
        <v>9.1442445586754122</v>
      </c>
      <c r="AN56">
        <f>(5.094787984*7)-(0.642358334*20)-1.358272812</f>
        <v>21.458076395999999</v>
      </c>
    </row>
    <row r="57" spans="4:40" x14ac:dyDescent="0.3">
      <c r="D57">
        <v>17</v>
      </c>
      <c r="E57">
        <v>24.652576035836503</v>
      </c>
      <c r="F57">
        <v>-1.5525760358365019</v>
      </c>
      <c r="G57">
        <f t="shared" si="0"/>
        <v>2.4104923470537871</v>
      </c>
      <c r="AL57">
        <f>E33*7</f>
        <v>35.663515890355818</v>
      </c>
    </row>
    <row r="58" spans="4:40" x14ac:dyDescent="0.3">
      <c r="D58">
        <v>18</v>
      </c>
      <c r="E58">
        <v>19.736110450940014</v>
      </c>
      <c r="F58">
        <v>-2.2361104509400143</v>
      </c>
      <c r="G58">
        <f t="shared" si="0"/>
        <v>5.000189948803154</v>
      </c>
      <c r="AL58">
        <f>E34*20</f>
        <v>-12.847166684882588</v>
      </c>
    </row>
    <row r="59" spans="4:40" x14ac:dyDescent="0.3">
      <c r="D59">
        <v>19</v>
      </c>
      <c r="E59">
        <v>18.929721503351804</v>
      </c>
      <c r="F59">
        <v>1.2702784966481957</v>
      </c>
      <c r="G59">
        <f t="shared" si="0"/>
        <v>1.6136074590468001</v>
      </c>
      <c r="AL59">
        <f>E32</f>
        <v>-1.3582728118744765</v>
      </c>
      <c r="AM59">
        <f>(AL57+AL58+AL59)*1000</f>
        <v>21458.076393598752</v>
      </c>
    </row>
    <row r="60" spans="4:40" x14ac:dyDescent="0.3">
      <c r="D60">
        <v>20</v>
      </c>
      <c r="E60">
        <v>20.573775964147099</v>
      </c>
      <c r="F60">
        <v>-2.3737759641471001</v>
      </c>
      <c r="G60">
        <f t="shared" si="0"/>
        <v>5.6348123279624946</v>
      </c>
    </row>
    <row r="61" spans="4:40" x14ac:dyDescent="0.3">
      <c r="D61">
        <v>21</v>
      </c>
      <c r="E61">
        <v>13.517324075068446</v>
      </c>
      <c r="F61">
        <v>8.2675924931553624E-2</v>
      </c>
      <c r="G61">
        <f t="shared" si="0"/>
        <v>6.8353085632878903E-3</v>
      </c>
    </row>
    <row r="62" spans="4:40" x14ac:dyDescent="0.3">
      <c r="D62">
        <v>22</v>
      </c>
      <c r="E62">
        <v>20.148321752096667</v>
      </c>
      <c r="F62">
        <v>-0.54832175209666545</v>
      </c>
      <c r="G62">
        <f t="shared" si="0"/>
        <v>0.30065674382235702</v>
      </c>
    </row>
    <row r="63" spans="4:40" x14ac:dyDescent="0.3">
      <c r="D63">
        <v>23</v>
      </c>
      <c r="E63">
        <v>17.908966970870448</v>
      </c>
      <c r="F63">
        <v>-2.7089669708704491</v>
      </c>
      <c r="G63">
        <f t="shared" si="0"/>
        <v>7.3385020492670172</v>
      </c>
    </row>
    <row r="64" spans="4:40" x14ac:dyDescent="0.3">
      <c r="D64">
        <v>24</v>
      </c>
      <c r="E64">
        <v>15.48764605630053</v>
      </c>
      <c r="F64">
        <v>-0.98764605630053026</v>
      </c>
      <c r="G64">
        <f t="shared" si="0"/>
        <v>0.97544473252599018</v>
      </c>
    </row>
    <row r="65" spans="4:7" x14ac:dyDescent="0.3">
      <c r="D65">
        <v>25</v>
      </c>
      <c r="E65">
        <v>18.352810359155875</v>
      </c>
      <c r="F65">
        <v>-2.752810359155875</v>
      </c>
      <c r="G65">
        <f t="shared" si="0"/>
        <v>7.5779648734758975</v>
      </c>
    </row>
    <row r="66" spans="4:7" x14ac:dyDescent="0.3">
      <c r="D66">
        <v>26</v>
      </c>
      <c r="E66">
        <v>16.562109014055224</v>
      </c>
      <c r="F66">
        <v>-2.6621090140552237</v>
      </c>
      <c r="G66">
        <f t="shared" si="0"/>
        <v>7.0868244027140754</v>
      </c>
    </row>
    <row r="67" spans="4:7" x14ac:dyDescent="0.3">
      <c r="D67">
        <v>27</v>
      </c>
      <c r="E67">
        <v>18.744402810918263</v>
      </c>
      <c r="F67">
        <v>-2.1444028109182618</v>
      </c>
      <c r="G67">
        <f t="shared" si="0"/>
        <v>4.5984634154741428</v>
      </c>
    </row>
    <row r="68" spans="4:7" x14ac:dyDescent="0.3">
      <c r="D68">
        <v>28</v>
      </c>
      <c r="E68">
        <v>18.34995811367002</v>
      </c>
      <c r="F68">
        <v>-3.5499581136700193</v>
      </c>
      <c r="G68">
        <f t="shared" si="0"/>
        <v>12.602202608811602</v>
      </c>
    </row>
    <row r="69" spans="4:7" x14ac:dyDescent="0.3">
      <c r="D69">
        <v>29</v>
      </c>
      <c r="E69">
        <v>23.510188468066488</v>
      </c>
      <c r="F69">
        <v>-5.1101884680664895</v>
      </c>
      <c r="G69">
        <f t="shared" si="0"/>
        <v>26.114026179159733</v>
      </c>
    </row>
    <row r="70" spans="4:7" x14ac:dyDescent="0.3">
      <c r="D70">
        <v>30</v>
      </c>
      <c r="E70">
        <v>24.948889351342928</v>
      </c>
      <c r="F70">
        <v>-3.9488893513429275</v>
      </c>
      <c r="G70">
        <f t="shared" si="0"/>
        <v>15.593727109149567</v>
      </c>
    </row>
    <row r="71" spans="4:7" x14ac:dyDescent="0.3">
      <c r="D71">
        <v>31</v>
      </c>
      <c r="E71">
        <v>13.230952588722847</v>
      </c>
      <c r="F71">
        <v>-0.53095258872284745</v>
      </c>
      <c r="G71">
        <f t="shared" si="0"/>
        <v>0.28191065147149319</v>
      </c>
    </row>
    <row r="72" spans="4:7" x14ac:dyDescent="0.3">
      <c r="D72">
        <v>32</v>
      </c>
      <c r="E72">
        <v>21.200927150473543</v>
      </c>
      <c r="F72">
        <v>-6.700927150473543</v>
      </c>
      <c r="G72">
        <f t="shared" si="0"/>
        <v>44.902424675953476</v>
      </c>
    </row>
    <row r="73" spans="4:7" x14ac:dyDescent="0.3">
      <c r="D73">
        <v>33</v>
      </c>
      <c r="E73">
        <v>11.155966253023113</v>
      </c>
      <c r="F73">
        <v>2.0440337469768863</v>
      </c>
      <c r="G73">
        <f t="shared" si="0"/>
        <v>4.1780739587803701</v>
      </c>
    </row>
    <row r="74" spans="4:7" x14ac:dyDescent="0.3">
      <c r="D74">
        <v>34</v>
      </c>
      <c r="E74">
        <v>15.899838053448354</v>
      </c>
      <c r="F74">
        <v>-2.7998380534483545</v>
      </c>
      <c r="G74">
        <f t="shared" si="0"/>
        <v>7.8390931255374703</v>
      </c>
    </row>
    <row r="75" spans="4:7" x14ac:dyDescent="0.3">
      <c r="D75">
        <v>35</v>
      </c>
      <c r="E75">
        <v>16.633986222115475</v>
      </c>
      <c r="F75">
        <v>-3.1339862221154746</v>
      </c>
      <c r="G75">
        <f t="shared" si="0"/>
        <v>9.8218696404096253</v>
      </c>
    </row>
    <row r="76" spans="4:7" x14ac:dyDescent="0.3">
      <c r="D76">
        <v>36</v>
      </c>
      <c r="E76">
        <v>22.651075623711034</v>
      </c>
      <c r="F76">
        <v>-3.751075623711035</v>
      </c>
      <c r="G76">
        <f t="shared" si="0"/>
        <v>14.07056833479913</v>
      </c>
    </row>
    <row r="77" spans="4:7" x14ac:dyDescent="0.3">
      <c r="D77">
        <v>37</v>
      </c>
      <c r="E77">
        <v>21.071075210909729</v>
      </c>
      <c r="F77">
        <v>-1.0710752109097292</v>
      </c>
      <c r="G77">
        <f t="shared" si="0"/>
        <v>1.1472021074253209</v>
      </c>
    </row>
    <row r="78" spans="4:7" x14ac:dyDescent="0.3">
      <c r="D78">
        <v>38</v>
      </c>
      <c r="E78">
        <v>22.812754305173257</v>
      </c>
      <c r="F78">
        <v>-1.8127543051732573</v>
      </c>
      <c r="G78">
        <f t="shared" si="0"/>
        <v>3.2860781709241791</v>
      </c>
    </row>
    <row r="79" spans="4:7" x14ac:dyDescent="0.3">
      <c r="D79">
        <v>39</v>
      </c>
      <c r="E79">
        <v>22.530142376784283</v>
      </c>
      <c r="F79">
        <v>2.1698576232157158</v>
      </c>
      <c r="G79">
        <f t="shared" si="0"/>
        <v>4.7082821050273553</v>
      </c>
    </row>
    <row r="80" spans="4:7" x14ac:dyDescent="0.3">
      <c r="D80">
        <v>40</v>
      </c>
      <c r="E80">
        <v>29.466865940890358</v>
      </c>
      <c r="F80">
        <v>1.3331340591096428</v>
      </c>
      <c r="G80">
        <f t="shared" si="0"/>
        <v>1.7772464195581525</v>
      </c>
    </row>
    <row r="81" spans="4:7" x14ac:dyDescent="0.3">
      <c r="D81">
        <v>41</v>
      </c>
      <c r="E81">
        <v>33.155648488302006</v>
      </c>
      <c r="F81">
        <v>1.7443515116979924</v>
      </c>
      <c r="G81">
        <f t="shared" si="0"/>
        <v>3.0427621963630713</v>
      </c>
    </row>
    <row r="82" spans="4:7" x14ac:dyDescent="0.3">
      <c r="D82">
        <v>42</v>
      </c>
      <c r="E82">
        <v>30.024427504342306</v>
      </c>
      <c r="F82">
        <v>-3.4244275043423045</v>
      </c>
      <c r="G82">
        <f t="shared" si="0"/>
        <v>11.726703732496064</v>
      </c>
    </row>
    <row r="83" spans="4:7" x14ac:dyDescent="0.3">
      <c r="D83">
        <v>43</v>
      </c>
      <c r="E83">
        <v>26.339372341539235</v>
      </c>
      <c r="F83">
        <v>-1.0393723415392344</v>
      </c>
      <c r="G83">
        <f t="shared" si="0"/>
        <v>1.0802948643567509</v>
      </c>
    </row>
    <row r="84" spans="4:7" x14ac:dyDescent="0.3">
      <c r="D84">
        <v>44</v>
      </c>
      <c r="E84">
        <v>25.506309352063447</v>
      </c>
      <c r="F84">
        <v>-0.80630935206344745</v>
      </c>
      <c r="G84">
        <f t="shared" si="0"/>
        <v>0.65013477122497643</v>
      </c>
    </row>
    <row r="85" spans="4:7" x14ac:dyDescent="0.3">
      <c r="D85">
        <v>45</v>
      </c>
      <c r="E85">
        <v>23.427473373032541</v>
      </c>
      <c r="F85">
        <v>-2.2274733730325416</v>
      </c>
      <c r="G85">
        <f t="shared" si="0"/>
        <v>4.961637627568968</v>
      </c>
    </row>
    <row r="86" spans="4:7" x14ac:dyDescent="0.3">
      <c r="D86">
        <v>46</v>
      </c>
      <c r="E86">
        <v>21.031833922493171</v>
      </c>
      <c r="F86">
        <v>-1.7318339224931698</v>
      </c>
      <c r="G86">
        <f t="shared" si="0"/>
        <v>2.9992487350980785</v>
      </c>
    </row>
    <row r="87" spans="4:7" x14ac:dyDescent="0.3">
      <c r="D87">
        <v>47</v>
      </c>
      <c r="E87">
        <v>19.030800035942303</v>
      </c>
      <c r="F87">
        <v>0.96919996405769737</v>
      </c>
      <c r="G87">
        <f t="shared" si="0"/>
        <v>0.93934857032944186</v>
      </c>
    </row>
    <row r="88" spans="4:7" x14ac:dyDescent="0.3">
      <c r="D88">
        <v>48</v>
      </c>
      <c r="E88">
        <v>17.286962049885226</v>
      </c>
      <c r="F88">
        <v>-0.68696204988522425</v>
      </c>
      <c r="G88">
        <f t="shared" si="0"/>
        <v>0.47191685798250932</v>
      </c>
    </row>
    <row r="89" spans="4:7" x14ac:dyDescent="0.3">
      <c r="D89">
        <v>49</v>
      </c>
      <c r="E89">
        <v>6.3574272374968714</v>
      </c>
      <c r="F89">
        <v>8.0425727625031289</v>
      </c>
      <c r="G89">
        <f t="shared" si="0"/>
        <v>64.682976640157207</v>
      </c>
    </row>
    <row r="90" spans="4:7" x14ac:dyDescent="0.3">
      <c r="D90">
        <v>50</v>
      </c>
      <c r="E90">
        <v>16.776524461623914</v>
      </c>
      <c r="F90">
        <v>2.6234755383760842</v>
      </c>
      <c r="G90">
        <f t="shared" si="0"/>
        <v>6.882623900457685</v>
      </c>
    </row>
    <row r="91" spans="4:7" x14ac:dyDescent="0.3">
      <c r="D91">
        <v>51</v>
      </c>
      <c r="E91">
        <v>20.382228343140767</v>
      </c>
      <c r="F91">
        <v>-0.68222834314076763</v>
      </c>
      <c r="G91">
        <f t="shared" si="0"/>
        <v>0.465435512184597</v>
      </c>
    </row>
    <row r="92" spans="4:7" x14ac:dyDescent="0.3">
      <c r="D92">
        <v>52</v>
      </c>
      <c r="E92">
        <v>23.738916620421321</v>
      </c>
      <c r="F92">
        <v>-3.2389166204213211</v>
      </c>
      <c r="G92">
        <f t="shared" si="0"/>
        <v>10.490580874041472</v>
      </c>
    </row>
    <row r="93" spans="4:7" x14ac:dyDescent="0.3">
      <c r="D93">
        <v>53</v>
      </c>
      <c r="E93">
        <v>28.422239749331727</v>
      </c>
      <c r="F93">
        <v>-3.4222397493317267</v>
      </c>
      <c r="G93">
        <f t="shared" si="0"/>
        <v>11.711724901906079</v>
      </c>
    </row>
    <row r="94" spans="4:7" x14ac:dyDescent="0.3">
      <c r="D94">
        <v>54</v>
      </c>
      <c r="E94">
        <v>23.785184760498073</v>
      </c>
      <c r="F94">
        <v>-0.38518476049807404</v>
      </c>
      <c r="G94">
        <f t="shared" si="0"/>
        <v>0.14836729971995866</v>
      </c>
    </row>
    <row r="95" spans="4:7" x14ac:dyDescent="0.3">
      <c r="D95">
        <v>55</v>
      </c>
      <c r="E95">
        <v>19.132935493085945</v>
      </c>
      <c r="F95">
        <v>-0.23293549308594663</v>
      </c>
      <c r="G95">
        <f t="shared" si="0"/>
        <v>5.4258943939193088E-2</v>
      </c>
    </row>
    <row r="96" spans="4:7" x14ac:dyDescent="0.3">
      <c r="D96">
        <v>56</v>
      </c>
      <c r="E96">
        <v>32.484101698866844</v>
      </c>
      <c r="F96">
        <v>2.9158983011331543</v>
      </c>
      <c r="G96">
        <f t="shared" si="0"/>
        <v>8.5024629025512155</v>
      </c>
    </row>
    <row r="97" spans="4:7" x14ac:dyDescent="0.3">
      <c r="D97">
        <v>57</v>
      </c>
      <c r="E97">
        <v>27.455351303557023</v>
      </c>
      <c r="F97">
        <v>-2.7553513035570241</v>
      </c>
      <c r="G97">
        <f t="shared" si="0"/>
        <v>7.5919608060133914</v>
      </c>
    </row>
    <row r="98" spans="4:7" x14ac:dyDescent="0.3">
      <c r="D98">
        <v>58</v>
      </c>
      <c r="E98">
        <v>30.830486669099063</v>
      </c>
      <c r="F98">
        <v>0.76951333090093854</v>
      </c>
      <c r="G98">
        <f t="shared" si="0"/>
        <v>0.59215076643425735</v>
      </c>
    </row>
    <row r="99" spans="4:7" x14ac:dyDescent="0.3">
      <c r="D99">
        <v>59</v>
      </c>
      <c r="E99">
        <v>25.542621178958825</v>
      </c>
      <c r="F99">
        <v>-2.2426211789588244</v>
      </c>
      <c r="G99">
        <f t="shared" si="0"/>
        <v>5.0293497523146673</v>
      </c>
    </row>
    <row r="100" spans="4:7" x14ac:dyDescent="0.3">
      <c r="D100">
        <v>60</v>
      </c>
      <c r="E100">
        <v>22.915991729557312</v>
      </c>
      <c r="F100">
        <v>-3.3159917295573109</v>
      </c>
      <c r="G100">
        <f t="shared" si="0"/>
        <v>10.995801150492486</v>
      </c>
    </row>
    <row r="101" spans="4:7" x14ac:dyDescent="0.3">
      <c r="D101">
        <v>61</v>
      </c>
      <c r="E101">
        <v>19.443892910891286</v>
      </c>
      <c r="F101">
        <v>-0.74389291089128662</v>
      </c>
      <c r="G101">
        <f t="shared" si="0"/>
        <v>0.55337666287431164</v>
      </c>
    </row>
    <row r="102" spans="4:7" x14ac:dyDescent="0.3">
      <c r="D102">
        <v>62</v>
      </c>
      <c r="E102">
        <v>19.761577956192092</v>
      </c>
      <c r="F102">
        <v>-3.7615779561920917</v>
      </c>
      <c r="G102">
        <f t="shared" si="0"/>
        <v>14.149468720510274</v>
      </c>
    </row>
    <row r="103" spans="4:7" x14ac:dyDescent="0.3">
      <c r="D103">
        <v>63</v>
      </c>
      <c r="E103">
        <v>27.210606825539234</v>
      </c>
      <c r="F103">
        <v>-5.0106068255392344</v>
      </c>
      <c r="G103">
        <f t="shared" si="0"/>
        <v>25.106180760140365</v>
      </c>
    </row>
    <row r="104" spans="4:7" x14ac:dyDescent="0.3">
      <c r="D104">
        <v>64</v>
      </c>
      <c r="E104">
        <v>26.990279362889975</v>
      </c>
      <c r="F104">
        <v>-1.9902793628899751</v>
      </c>
      <c r="G104">
        <f t="shared" si="0"/>
        <v>3.961211942345725</v>
      </c>
    </row>
    <row r="105" spans="4:7" x14ac:dyDescent="0.3">
      <c r="D105">
        <v>65</v>
      </c>
      <c r="E105">
        <v>29.664116438187062</v>
      </c>
      <c r="F105">
        <v>3.3358835618129383</v>
      </c>
      <c r="G105">
        <f t="shared" si="0"/>
        <v>11.128119137973776</v>
      </c>
    </row>
    <row r="106" spans="4:7" x14ac:dyDescent="0.3">
      <c r="D106">
        <v>66</v>
      </c>
      <c r="E106">
        <v>27.688130188682269</v>
      </c>
      <c r="F106">
        <v>-4.1881301886822691</v>
      </c>
      <c r="G106">
        <f t="shared" ref="G106:G169" si="1">F106^2</f>
        <v>17.540434477351777</v>
      </c>
    </row>
    <row r="107" spans="4:7" x14ac:dyDescent="0.3">
      <c r="D107">
        <v>67</v>
      </c>
      <c r="E107">
        <v>21.547515910821183</v>
      </c>
      <c r="F107">
        <v>-2.1475159108211841</v>
      </c>
      <c r="G107">
        <f t="shared" si="1"/>
        <v>4.6118245872301395</v>
      </c>
    </row>
    <row r="108" spans="4:7" x14ac:dyDescent="0.3">
      <c r="D108">
        <v>68</v>
      </c>
      <c r="E108">
        <v>23.385788452678248</v>
      </c>
      <c r="F108">
        <v>-1.3857884526782485</v>
      </c>
      <c r="G108">
        <f t="shared" si="1"/>
        <v>1.920409635576374</v>
      </c>
    </row>
    <row r="109" spans="4:7" x14ac:dyDescent="0.3">
      <c r="D109">
        <v>69</v>
      </c>
      <c r="E109">
        <v>18.733500577248464</v>
      </c>
      <c r="F109">
        <v>-1.3335005772484649</v>
      </c>
      <c r="G109">
        <f t="shared" si="1"/>
        <v>1.7782237895219892</v>
      </c>
    </row>
    <row r="110" spans="4:7" x14ac:dyDescent="0.3">
      <c r="D110">
        <v>70</v>
      </c>
      <c r="E110">
        <v>22.978224717940151</v>
      </c>
      <c r="F110">
        <v>-2.0782247179401523</v>
      </c>
      <c r="G110">
        <f t="shared" si="1"/>
        <v>4.3190179782574258</v>
      </c>
    </row>
    <row r="111" spans="4:7" x14ac:dyDescent="0.3">
      <c r="D111">
        <v>71</v>
      </c>
      <c r="E111">
        <v>27.018333677492549</v>
      </c>
      <c r="F111">
        <v>-2.81833367749255</v>
      </c>
      <c r="G111">
        <f t="shared" si="1"/>
        <v>7.9430047176886811</v>
      </c>
    </row>
    <row r="112" spans="4:7" x14ac:dyDescent="0.3">
      <c r="D112">
        <v>72</v>
      </c>
      <c r="E112">
        <v>22.665258020423629</v>
      </c>
      <c r="F112">
        <v>-0.9652580204236294</v>
      </c>
      <c r="G112">
        <f t="shared" si="1"/>
        <v>0.93172304599214373</v>
      </c>
    </row>
    <row r="113" spans="4:7" x14ac:dyDescent="0.3">
      <c r="D113">
        <v>73</v>
      </c>
      <c r="E113">
        <v>25.995798308099037</v>
      </c>
      <c r="F113">
        <v>-3.195798308099036</v>
      </c>
      <c r="G113">
        <f t="shared" si="1"/>
        <v>10.213126826048661</v>
      </c>
    </row>
    <row r="114" spans="4:7" x14ac:dyDescent="0.3">
      <c r="D114">
        <v>74</v>
      </c>
      <c r="E114">
        <v>25.615296310106476</v>
      </c>
      <c r="F114">
        <v>-2.2152963101064778</v>
      </c>
      <c r="G114">
        <f t="shared" si="1"/>
        <v>4.9075377415713755</v>
      </c>
    </row>
    <row r="115" spans="4:7" x14ac:dyDescent="0.3">
      <c r="D115">
        <v>75</v>
      </c>
      <c r="E115">
        <v>26.246142707693433</v>
      </c>
      <c r="F115">
        <v>-2.1461427076934321</v>
      </c>
      <c r="G115">
        <f t="shared" si="1"/>
        <v>4.605928521785696</v>
      </c>
    </row>
    <row r="116" spans="4:7" x14ac:dyDescent="0.3">
      <c r="D116">
        <v>76</v>
      </c>
      <c r="E116">
        <v>24.924880949522489</v>
      </c>
      <c r="F116">
        <v>-3.5248809495224904</v>
      </c>
      <c r="G116">
        <f t="shared" si="1"/>
        <v>12.424785708306574</v>
      </c>
    </row>
    <row r="117" spans="4:7" x14ac:dyDescent="0.3">
      <c r="D117">
        <v>77</v>
      </c>
      <c r="E117">
        <v>22.942871680872425</v>
      </c>
      <c r="F117">
        <v>-2.9428716808724253</v>
      </c>
      <c r="G117">
        <f t="shared" si="1"/>
        <v>8.6604937300808942</v>
      </c>
    </row>
    <row r="118" spans="4:7" x14ac:dyDescent="0.3">
      <c r="D118">
        <v>78</v>
      </c>
      <c r="E118">
        <v>23.326705319264665</v>
      </c>
      <c r="F118">
        <v>-2.5267053192646642</v>
      </c>
      <c r="G118">
        <f t="shared" si="1"/>
        <v>6.3842397704003488</v>
      </c>
    </row>
    <row r="119" spans="4:7" x14ac:dyDescent="0.3">
      <c r="D119">
        <v>79</v>
      </c>
      <c r="E119">
        <v>22.465744061938278</v>
      </c>
      <c r="F119">
        <v>-1.2657440619382783</v>
      </c>
      <c r="G119">
        <f t="shared" si="1"/>
        <v>1.6021080303320121</v>
      </c>
    </row>
    <row r="120" spans="4:7" x14ac:dyDescent="0.3">
      <c r="D120">
        <v>80</v>
      </c>
      <c r="E120">
        <v>22.723050966496771</v>
      </c>
      <c r="F120">
        <v>-2.4230509664967705</v>
      </c>
      <c r="G120">
        <f t="shared" si="1"/>
        <v>5.8711759862409334</v>
      </c>
    </row>
    <row r="121" spans="4:7" x14ac:dyDescent="0.3">
      <c r="D121">
        <v>81</v>
      </c>
      <c r="E121">
        <v>29.516290370605979</v>
      </c>
      <c r="F121">
        <v>-1.5162903706059794</v>
      </c>
      <c r="G121">
        <f t="shared" si="1"/>
        <v>2.2991364879924183</v>
      </c>
    </row>
    <row r="122" spans="4:7" x14ac:dyDescent="0.3">
      <c r="D122">
        <v>82</v>
      </c>
      <c r="E122">
        <v>27.726301683206461</v>
      </c>
      <c r="F122">
        <v>-3.8263016832064629</v>
      </c>
      <c r="G122">
        <f t="shared" si="1"/>
        <v>14.640584570908612</v>
      </c>
    </row>
    <row r="123" spans="4:7" x14ac:dyDescent="0.3">
      <c r="D123">
        <v>83</v>
      </c>
      <c r="E123">
        <v>26.432433059293842</v>
      </c>
      <c r="F123">
        <v>-1.6324330592938416</v>
      </c>
      <c r="G123">
        <f t="shared" si="1"/>
        <v>2.6648376930754512</v>
      </c>
    </row>
    <row r="124" spans="4:7" x14ac:dyDescent="0.3">
      <c r="D124">
        <v>84</v>
      </c>
      <c r="E124">
        <v>25.237173597355547</v>
      </c>
      <c r="F124">
        <v>-2.3371735973555481</v>
      </c>
      <c r="G124">
        <f t="shared" si="1"/>
        <v>5.4623804241758736</v>
      </c>
    </row>
    <row r="125" spans="4:7" x14ac:dyDescent="0.3">
      <c r="D125">
        <v>85</v>
      </c>
      <c r="E125">
        <v>25.012840444623151</v>
      </c>
      <c r="F125">
        <v>-1.1128404446231528</v>
      </c>
      <c r="G125">
        <f t="shared" si="1"/>
        <v>1.2384138551890564</v>
      </c>
    </row>
    <row r="126" spans="4:7" x14ac:dyDescent="0.3">
      <c r="D126">
        <v>86</v>
      </c>
      <c r="E126">
        <v>28.225571601662612</v>
      </c>
      <c r="F126">
        <v>-1.6255716016626103</v>
      </c>
      <c r="G126">
        <f t="shared" si="1"/>
        <v>2.6424830321319441</v>
      </c>
    </row>
    <row r="127" spans="4:7" x14ac:dyDescent="0.3">
      <c r="D127">
        <v>87</v>
      </c>
      <c r="E127">
        <v>21.026148735530299</v>
      </c>
      <c r="F127">
        <v>1.4738512644697011</v>
      </c>
      <c r="G127">
        <f t="shared" si="1"/>
        <v>2.1722375497789366</v>
      </c>
    </row>
    <row r="128" spans="4:7" x14ac:dyDescent="0.3">
      <c r="D128">
        <v>88</v>
      </c>
      <c r="E128">
        <v>24.405420099229026</v>
      </c>
      <c r="F128">
        <v>-2.2054200992290269</v>
      </c>
      <c r="G128">
        <f t="shared" si="1"/>
        <v>4.8638778140833709</v>
      </c>
    </row>
    <row r="129" spans="4:7" x14ac:dyDescent="0.3">
      <c r="D129">
        <v>89</v>
      </c>
      <c r="E129">
        <v>30.807935756028943</v>
      </c>
      <c r="F129">
        <v>-7.2079357560289417</v>
      </c>
      <c r="G129">
        <f t="shared" si="1"/>
        <v>51.954337863040507</v>
      </c>
    </row>
    <row r="130" spans="4:7" x14ac:dyDescent="0.3">
      <c r="D130">
        <v>90</v>
      </c>
      <c r="E130">
        <v>31.04628882405235</v>
      </c>
      <c r="F130">
        <v>-2.3462888240523512</v>
      </c>
      <c r="G130">
        <f t="shared" si="1"/>
        <v>5.5050712458729647</v>
      </c>
    </row>
    <row r="131" spans="4:7" x14ac:dyDescent="0.3">
      <c r="D131">
        <v>91</v>
      </c>
      <c r="E131">
        <v>25.675804758922318</v>
      </c>
      <c r="F131">
        <v>-3.0758047589223168</v>
      </c>
      <c r="G131">
        <f t="shared" si="1"/>
        <v>9.4605749150091718</v>
      </c>
    </row>
    <row r="132" spans="4:7" x14ac:dyDescent="0.3">
      <c r="D132">
        <v>92</v>
      </c>
      <c r="E132">
        <v>26.0065058869992</v>
      </c>
      <c r="F132">
        <v>-4.0065058869992001</v>
      </c>
      <c r="G132">
        <f t="shared" si="1"/>
        <v>16.052089422559249</v>
      </c>
    </row>
    <row r="133" spans="4:7" x14ac:dyDescent="0.3">
      <c r="D133">
        <v>93</v>
      </c>
      <c r="E133">
        <v>26.220707375789416</v>
      </c>
      <c r="F133">
        <v>-3.3207073757894179</v>
      </c>
      <c r="G133">
        <f t="shared" si="1"/>
        <v>11.027097475622242</v>
      </c>
    </row>
    <row r="134" spans="4:7" x14ac:dyDescent="0.3">
      <c r="D134">
        <v>94</v>
      </c>
      <c r="E134">
        <v>26.296410103183725</v>
      </c>
      <c r="F134">
        <v>-1.2964101031837245</v>
      </c>
      <c r="G134">
        <f t="shared" si="1"/>
        <v>1.6806791556368352</v>
      </c>
    </row>
    <row r="135" spans="4:7" x14ac:dyDescent="0.3">
      <c r="D135">
        <v>95</v>
      </c>
      <c r="E135">
        <v>23.676482542599224</v>
      </c>
      <c r="F135">
        <v>-3.0764825425992228</v>
      </c>
      <c r="G135">
        <f t="shared" si="1"/>
        <v>9.464744834917779</v>
      </c>
    </row>
    <row r="136" spans="4:7" x14ac:dyDescent="0.3">
      <c r="D136">
        <v>96</v>
      </c>
      <c r="E136">
        <v>28.123014661631636</v>
      </c>
      <c r="F136">
        <v>0.27698533836836248</v>
      </c>
      <c r="G136">
        <f t="shared" si="1"/>
        <v>7.6720877671036261E-2</v>
      </c>
    </row>
    <row r="137" spans="4:7" x14ac:dyDescent="0.3">
      <c r="D137">
        <v>97</v>
      </c>
      <c r="E137">
        <v>22.756562025263186</v>
      </c>
      <c r="F137">
        <v>-1.3565620252631874</v>
      </c>
      <c r="G137">
        <f t="shared" si="1"/>
        <v>1.8402605283861606</v>
      </c>
    </row>
    <row r="138" spans="4:7" x14ac:dyDescent="0.3">
      <c r="D138">
        <v>98</v>
      </c>
      <c r="E138">
        <v>37.047242846569297</v>
      </c>
      <c r="F138">
        <v>1.6527571534307057</v>
      </c>
      <c r="G138">
        <f t="shared" si="1"/>
        <v>2.7316062082163692</v>
      </c>
    </row>
    <row r="139" spans="4:7" x14ac:dyDescent="0.3">
      <c r="D139">
        <v>99</v>
      </c>
      <c r="E139">
        <v>36.189749972385734</v>
      </c>
      <c r="F139">
        <v>7.6102500276142635</v>
      </c>
      <c r="G139">
        <f t="shared" si="1"/>
        <v>57.915905482802899</v>
      </c>
    </row>
    <row r="140" spans="4:7" x14ac:dyDescent="0.3">
      <c r="D140">
        <v>100</v>
      </c>
      <c r="E140">
        <v>32.44847679099415</v>
      </c>
      <c r="F140">
        <v>0.75152320900585323</v>
      </c>
      <c r="G140">
        <f t="shared" si="1"/>
        <v>0.56478713367445532</v>
      </c>
    </row>
    <row r="141" spans="4:7" x14ac:dyDescent="0.3">
      <c r="D141">
        <v>101</v>
      </c>
      <c r="E141">
        <v>26.863350450177727</v>
      </c>
      <c r="F141">
        <v>0.63664954982227329</v>
      </c>
      <c r="G141">
        <f t="shared" si="1"/>
        <v>0.40532264928890321</v>
      </c>
    </row>
    <row r="142" spans="4:7" x14ac:dyDescent="0.3">
      <c r="D142">
        <v>102</v>
      </c>
      <c r="E142">
        <v>28.262596086259126</v>
      </c>
      <c r="F142">
        <v>-1.7625960862591263</v>
      </c>
      <c r="G142">
        <f t="shared" si="1"/>
        <v>3.1067449632959896</v>
      </c>
    </row>
    <row r="143" spans="4:7" x14ac:dyDescent="0.3">
      <c r="D143">
        <v>103</v>
      </c>
      <c r="E143">
        <v>24.445575134785965</v>
      </c>
      <c r="F143">
        <v>-5.8455751347859639</v>
      </c>
      <c r="G143">
        <f t="shared" si="1"/>
        <v>34.170748656427939</v>
      </c>
    </row>
    <row r="144" spans="4:7" x14ac:dyDescent="0.3">
      <c r="D144">
        <v>104</v>
      </c>
      <c r="E144">
        <v>21.275145035757763</v>
      </c>
      <c r="F144">
        <v>-1.9751450357577625</v>
      </c>
      <c r="G144">
        <f t="shared" si="1"/>
        <v>3.9011979122785325</v>
      </c>
    </row>
    <row r="145" spans="4:7" x14ac:dyDescent="0.3">
      <c r="D145">
        <v>105</v>
      </c>
      <c r="E145">
        <v>22.141006426298844</v>
      </c>
      <c r="F145">
        <v>-2.0410064262988428</v>
      </c>
      <c r="G145">
        <f t="shared" si="1"/>
        <v>4.1657072321931734</v>
      </c>
    </row>
    <row r="146" spans="4:7" x14ac:dyDescent="0.3">
      <c r="D146">
        <v>106</v>
      </c>
      <c r="E146">
        <v>17.871689919477802</v>
      </c>
      <c r="F146">
        <v>1.6283100805221977</v>
      </c>
      <c r="G146">
        <f t="shared" si="1"/>
        <v>2.6513937183302061</v>
      </c>
    </row>
    <row r="147" spans="4:7" x14ac:dyDescent="0.3">
      <c r="D147">
        <v>107</v>
      </c>
      <c r="E147">
        <v>16.388503347718114</v>
      </c>
      <c r="F147">
        <v>3.1114966522818861</v>
      </c>
      <c r="G147">
        <f t="shared" si="1"/>
        <v>9.6814114171613852</v>
      </c>
    </row>
    <row r="148" spans="4:7" x14ac:dyDescent="0.3">
      <c r="D148">
        <v>108</v>
      </c>
      <c r="E148">
        <v>20.806664238655713</v>
      </c>
      <c r="F148">
        <v>-0.40666423865571488</v>
      </c>
      <c r="G148">
        <f t="shared" si="1"/>
        <v>0.16537580300143223</v>
      </c>
    </row>
    <row r="149" spans="4:7" x14ac:dyDescent="0.3">
      <c r="D149">
        <v>109</v>
      </c>
      <c r="E149">
        <v>23.743647837544813</v>
      </c>
      <c r="F149">
        <v>-3.9436478375448125</v>
      </c>
      <c r="G149">
        <f t="shared" si="1"/>
        <v>15.552358266571876</v>
      </c>
    </row>
    <row r="150" spans="4:7" x14ac:dyDescent="0.3">
      <c r="D150">
        <v>110</v>
      </c>
      <c r="E150">
        <v>20.388489445061616</v>
      </c>
      <c r="F150">
        <v>-0.98848944506161729</v>
      </c>
      <c r="G150">
        <f t="shared" si="1"/>
        <v>0.97711138299822409</v>
      </c>
    </row>
    <row r="151" spans="4:7" x14ac:dyDescent="0.3">
      <c r="D151">
        <v>111</v>
      </c>
      <c r="E151">
        <v>21.853280405916706</v>
      </c>
      <c r="F151">
        <v>-0.153280405916707</v>
      </c>
      <c r="G151">
        <f t="shared" si="1"/>
        <v>2.3494882837990467E-2</v>
      </c>
    </row>
    <row r="152" spans="4:7" x14ac:dyDescent="0.3">
      <c r="D152">
        <v>112</v>
      </c>
      <c r="E152">
        <v>26.326867827025033</v>
      </c>
      <c r="F152">
        <v>-3.5268678270250327</v>
      </c>
      <c r="G152">
        <f t="shared" si="1"/>
        <v>12.438796669304276</v>
      </c>
    </row>
    <row r="153" spans="4:7" x14ac:dyDescent="0.3">
      <c r="D153">
        <v>113</v>
      </c>
      <c r="E153">
        <v>18.354579941410144</v>
      </c>
      <c r="F153">
        <v>0.44542005858985689</v>
      </c>
      <c r="G153">
        <f t="shared" si="1"/>
        <v>0.19839902859419153</v>
      </c>
    </row>
    <row r="154" spans="4:7" x14ac:dyDescent="0.3">
      <c r="D154">
        <v>114</v>
      </c>
      <c r="E154">
        <v>18.701271656471548</v>
      </c>
      <c r="F154">
        <v>-1.2716564715482548E-3</v>
      </c>
      <c r="G154">
        <f t="shared" si="1"/>
        <v>1.6171101816305573E-6</v>
      </c>
    </row>
    <row r="155" spans="4:7" x14ac:dyDescent="0.3">
      <c r="D155">
        <v>115</v>
      </c>
      <c r="E155">
        <v>23.791886649315082</v>
      </c>
      <c r="F155">
        <v>-5.2918866493150816</v>
      </c>
      <c r="G155">
        <f t="shared" si="1"/>
        <v>28.004064309199201</v>
      </c>
    </row>
    <row r="156" spans="4:7" x14ac:dyDescent="0.3">
      <c r="D156">
        <v>116</v>
      </c>
      <c r="E156">
        <v>18.720063011585047</v>
      </c>
      <c r="F156">
        <v>-0.42006301158504655</v>
      </c>
      <c r="G156">
        <f t="shared" si="1"/>
        <v>0.17645293370189896</v>
      </c>
    </row>
    <row r="157" spans="4:7" x14ac:dyDescent="0.3">
      <c r="D157">
        <v>117</v>
      </c>
      <c r="E157">
        <v>22.373143435088672</v>
      </c>
      <c r="F157">
        <v>-1.1731434350886722</v>
      </c>
      <c r="G157">
        <f t="shared" si="1"/>
        <v>1.3762655192916498</v>
      </c>
    </row>
    <row r="158" spans="4:7" x14ac:dyDescent="0.3">
      <c r="D158">
        <v>118</v>
      </c>
      <c r="E158">
        <v>22.701154799101289</v>
      </c>
      <c r="F158">
        <v>-3.5011547991012897</v>
      </c>
      <c r="G158">
        <f t="shared" si="1"/>
        <v>12.258084927269993</v>
      </c>
    </row>
    <row r="159" spans="4:7" x14ac:dyDescent="0.3">
      <c r="D159">
        <v>119</v>
      </c>
      <c r="E159">
        <v>18.685274634817411</v>
      </c>
      <c r="F159">
        <v>1.7147253651825878</v>
      </c>
      <c r="G159">
        <f t="shared" si="1"/>
        <v>2.9402830780005589</v>
      </c>
    </row>
    <row r="160" spans="4:7" x14ac:dyDescent="0.3">
      <c r="D160">
        <v>120</v>
      </c>
      <c r="E160">
        <v>19.097460197295625</v>
      </c>
      <c r="F160">
        <v>0.20253980270437566</v>
      </c>
      <c r="G160">
        <f t="shared" si="1"/>
        <v>4.1022371679527415E-2</v>
      </c>
    </row>
    <row r="161" spans="4:7" x14ac:dyDescent="0.3">
      <c r="D161">
        <v>121</v>
      </c>
      <c r="E161">
        <v>19.317443393092866</v>
      </c>
      <c r="F161">
        <v>2.6825566069071343</v>
      </c>
      <c r="G161">
        <f t="shared" si="1"/>
        <v>7.1961099492611176</v>
      </c>
    </row>
    <row r="162" spans="4:7" x14ac:dyDescent="0.3">
      <c r="D162">
        <v>122</v>
      </c>
      <c r="E162">
        <v>20.064380816418375</v>
      </c>
      <c r="F162">
        <v>0.23561918358162615</v>
      </c>
      <c r="G162">
        <f t="shared" si="1"/>
        <v>5.5516399671672045E-2</v>
      </c>
    </row>
    <row r="163" spans="4:7" x14ac:dyDescent="0.3">
      <c r="D163">
        <v>123</v>
      </c>
      <c r="E163">
        <v>17.494273429758394</v>
      </c>
      <c r="F163">
        <v>3.0057265702416061</v>
      </c>
      <c r="G163">
        <f t="shared" si="1"/>
        <v>9.0343922150563678</v>
      </c>
    </row>
    <row r="164" spans="4:7" x14ac:dyDescent="0.3">
      <c r="D164">
        <v>124</v>
      </c>
      <c r="E164">
        <v>12.154480351256968</v>
      </c>
      <c r="F164">
        <v>5.1455196487430328</v>
      </c>
      <c r="G164">
        <f t="shared" si="1"/>
        <v>26.476372455600625</v>
      </c>
    </row>
    <row r="165" spans="4:7" x14ac:dyDescent="0.3">
      <c r="D165">
        <v>125</v>
      </c>
      <c r="E165">
        <v>17.301326232028241</v>
      </c>
      <c r="F165">
        <v>1.4986737679717592</v>
      </c>
      <c r="G165">
        <f t="shared" si="1"/>
        <v>2.2460230628066702</v>
      </c>
    </row>
    <row r="166" spans="4:7" x14ac:dyDescent="0.3">
      <c r="D166">
        <v>126</v>
      </c>
      <c r="E166">
        <v>19.625801132208487</v>
      </c>
      <c r="F166">
        <v>1.7741988677915117</v>
      </c>
      <c r="G166">
        <f t="shared" si="1"/>
        <v>3.147781622472682</v>
      </c>
    </row>
    <row r="167" spans="4:7" x14ac:dyDescent="0.3">
      <c r="D167">
        <v>127</v>
      </c>
      <c r="E167">
        <v>9.7280839527115504</v>
      </c>
      <c r="F167">
        <v>5.9719160472884489</v>
      </c>
      <c r="G167">
        <f t="shared" si="1"/>
        <v>35.66378127586129</v>
      </c>
    </row>
    <row r="168" spans="4:7" x14ac:dyDescent="0.3">
      <c r="D168">
        <v>128</v>
      </c>
      <c r="E168">
        <v>16.604215417296849</v>
      </c>
      <c r="F168">
        <v>-0.40421541729685018</v>
      </c>
      <c r="G168">
        <f t="shared" si="1"/>
        <v>0.16339010358046674</v>
      </c>
    </row>
    <row r="169" spans="4:7" x14ac:dyDescent="0.3">
      <c r="D169">
        <v>129</v>
      </c>
      <c r="E169">
        <v>21.520413951376661</v>
      </c>
      <c r="F169">
        <v>-3.5204139513766606</v>
      </c>
      <c r="G169">
        <f t="shared" si="1"/>
        <v>12.393314389047433</v>
      </c>
    </row>
    <row r="170" spans="4:7" x14ac:dyDescent="0.3">
      <c r="D170">
        <v>130</v>
      </c>
      <c r="E170">
        <v>15.580195205793254</v>
      </c>
      <c r="F170">
        <v>-1.2801952057932535</v>
      </c>
      <c r="G170">
        <f t="shared" ref="G170:G233" si="2">F170^2</f>
        <v>1.6388997649360306</v>
      </c>
    </row>
    <row r="171" spans="4:7" x14ac:dyDescent="0.3">
      <c r="D171">
        <v>131</v>
      </c>
      <c r="E171">
        <v>23.450152979494867</v>
      </c>
      <c r="F171">
        <v>-4.2501529794948674</v>
      </c>
      <c r="G171">
        <f t="shared" si="2"/>
        <v>18.063800349109098</v>
      </c>
    </row>
    <row r="172" spans="4:7" x14ac:dyDescent="0.3">
      <c r="D172">
        <v>132</v>
      </c>
      <c r="E172">
        <v>22.996042799205441</v>
      </c>
      <c r="F172">
        <v>-3.3960427992054392</v>
      </c>
      <c r="G172">
        <f t="shared" si="2"/>
        <v>11.533106694035116</v>
      </c>
    </row>
    <row r="173" spans="4:7" x14ac:dyDescent="0.3">
      <c r="D173">
        <v>133</v>
      </c>
      <c r="E173">
        <v>23.962691547523232</v>
      </c>
      <c r="F173">
        <v>-0.96269154752323161</v>
      </c>
      <c r="G173">
        <f t="shared" si="2"/>
        <v>0.92677501567267451</v>
      </c>
    </row>
    <row r="174" spans="4:7" x14ac:dyDescent="0.3">
      <c r="D174">
        <v>134</v>
      </c>
      <c r="E174">
        <v>18.648937069243587</v>
      </c>
      <c r="F174">
        <v>-0.24893706924358838</v>
      </c>
      <c r="G174">
        <f t="shared" si="2"/>
        <v>6.1969664443587119E-2</v>
      </c>
    </row>
    <row r="175" spans="4:7" x14ac:dyDescent="0.3">
      <c r="D175">
        <v>135</v>
      </c>
      <c r="E175">
        <v>16.853198848185095</v>
      </c>
      <c r="F175">
        <v>-1.2531988481850949</v>
      </c>
      <c r="G175">
        <f t="shared" si="2"/>
        <v>1.5705073530924485</v>
      </c>
    </row>
    <row r="176" spans="4:7" x14ac:dyDescent="0.3">
      <c r="D176">
        <v>136</v>
      </c>
      <c r="E176">
        <v>20.022811720117065</v>
      </c>
      <c r="F176">
        <v>-1.922811720117064</v>
      </c>
      <c r="G176">
        <f t="shared" si="2"/>
        <v>3.6972049110195426</v>
      </c>
    </row>
    <row r="177" spans="4:7" x14ac:dyDescent="0.3">
      <c r="D177">
        <v>137</v>
      </c>
      <c r="E177">
        <v>18.059101542327454</v>
      </c>
      <c r="F177">
        <v>-0.65910154232745555</v>
      </c>
      <c r="G177">
        <f t="shared" si="2"/>
        <v>0.4344148430984307</v>
      </c>
    </row>
    <row r="178" spans="4:7" x14ac:dyDescent="0.3">
      <c r="D178">
        <v>138</v>
      </c>
      <c r="E178">
        <v>22.1514807424117</v>
      </c>
      <c r="F178">
        <v>-5.0514807424116981</v>
      </c>
      <c r="G178">
        <f t="shared" si="2"/>
        <v>25.517457690956242</v>
      </c>
    </row>
    <row r="179" spans="4:7" x14ac:dyDescent="0.3">
      <c r="D179">
        <v>139</v>
      </c>
      <c r="E179">
        <v>14.786820726299798</v>
      </c>
      <c r="F179">
        <v>-1.486820726299797</v>
      </c>
      <c r="G179">
        <f t="shared" si="2"/>
        <v>2.210635872154656</v>
      </c>
    </row>
    <row r="180" spans="4:7" x14ac:dyDescent="0.3">
      <c r="D180">
        <v>140</v>
      </c>
      <c r="E180">
        <v>18.121833229632948</v>
      </c>
      <c r="F180">
        <v>-0.32183322963294714</v>
      </c>
      <c r="G180">
        <f t="shared" si="2"/>
        <v>0.10357662769597328</v>
      </c>
    </row>
    <row r="181" spans="4:7" x14ac:dyDescent="0.3">
      <c r="D181">
        <v>141</v>
      </c>
      <c r="E181">
        <v>14.577570848081159</v>
      </c>
      <c r="F181">
        <v>-0.57757084808115877</v>
      </c>
      <c r="G181">
        <f t="shared" si="2"/>
        <v>0.333588084553189</v>
      </c>
    </row>
    <row r="182" spans="4:7" x14ac:dyDescent="0.3">
      <c r="D182">
        <v>142</v>
      </c>
      <c r="E182">
        <v>2.1089178001701185</v>
      </c>
      <c r="F182">
        <v>12.291082199829882</v>
      </c>
      <c r="G182">
        <f t="shared" si="2"/>
        <v>151.07070164297497</v>
      </c>
    </row>
    <row r="183" spans="4:7" x14ac:dyDescent="0.3">
      <c r="D183">
        <v>143</v>
      </c>
      <c r="E183">
        <v>8.9408161430682895</v>
      </c>
      <c r="F183">
        <v>4.4591838569317108</v>
      </c>
      <c r="G183">
        <f t="shared" si="2"/>
        <v>19.884320669920367</v>
      </c>
    </row>
    <row r="184" spans="4:7" x14ac:dyDescent="0.3">
      <c r="D184">
        <v>144</v>
      </c>
      <c r="E184">
        <v>9.5289206957478179</v>
      </c>
      <c r="F184">
        <v>6.0710793042521818</v>
      </c>
      <c r="G184">
        <f t="shared" si="2"/>
        <v>36.858003918519152</v>
      </c>
    </row>
    <row r="185" spans="4:7" x14ac:dyDescent="0.3">
      <c r="D185">
        <v>145</v>
      </c>
      <c r="E185">
        <v>4.8067970653170171</v>
      </c>
      <c r="F185">
        <v>6.9932029346829836</v>
      </c>
      <c r="G185">
        <f t="shared" si="2"/>
        <v>48.904887285658695</v>
      </c>
    </row>
    <row r="186" spans="4:7" x14ac:dyDescent="0.3">
      <c r="D186">
        <v>146</v>
      </c>
      <c r="E186">
        <v>12.015215840121716</v>
      </c>
      <c r="F186">
        <v>1.784784159878285</v>
      </c>
      <c r="G186">
        <f t="shared" si="2"/>
        <v>3.1854544973524357</v>
      </c>
    </row>
    <row r="187" spans="4:7" x14ac:dyDescent="0.3">
      <c r="D187">
        <v>147</v>
      </c>
      <c r="E187">
        <v>16.619927698806805</v>
      </c>
      <c r="F187">
        <v>-1.0199276988068053</v>
      </c>
      <c r="G187">
        <f t="shared" si="2"/>
        <v>1.0402525107933454</v>
      </c>
    </row>
    <row r="188" spans="4:7" x14ac:dyDescent="0.3">
      <c r="D188">
        <v>148</v>
      </c>
      <c r="E188">
        <v>4.7698111887381671</v>
      </c>
      <c r="F188">
        <v>9.8301888112618325</v>
      </c>
      <c r="G188">
        <f t="shared" si="2"/>
        <v>96.632612065057316</v>
      </c>
    </row>
    <row r="189" spans="4:7" x14ac:dyDescent="0.3">
      <c r="D189">
        <v>149</v>
      </c>
      <c r="E189">
        <v>6.8717096491010672</v>
      </c>
      <c r="F189">
        <v>10.928290350898934</v>
      </c>
      <c r="G189">
        <f t="shared" si="2"/>
        <v>119.42752999355073</v>
      </c>
    </row>
    <row r="190" spans="4:7" x14ac:dyDescent="0.3">
      <c r="D190">
        <v>150</v>
      </c>
      <c r="E190">
        <v>13.378669266920557</v>
      </c>
      <c r="F190">
        <v>2.0213307330794432</v>
      </c>
      <c r="G190">
        <f t="shared" si="2"/>
        <v>4.0857779324914789</v>
      </c>
    </row>
    <row r="191" spans="4:7" x14ac:dyDescent="0.3">
      <c r="D191">
        <v>151</v>
      </c>
      <c r="E191">
        <v>20.774766715391593</v>
      </c>
      <c r="F191">
        <v>0.7252332846084073</v>
      </c>
      <c r="G191">
        <f t="shared" si="2"/>
        <v>0.5259633171038991</v>
      </c>
    </row>
    <row r="192" spans="4:7" x14ac:dyDescent="0.3">
      <c r="D192">
        <v>152</v>
      </c>
      <c r="E192">
        <v>17.643442776718132</v>
      </c>
      <c r="F192">
        <v>1.9565572232818695</v>
      </c>
      <c r="G192">
        <f t="shared" si="2"/>
        <v>3.8281161679764595</v>
      </c>
    </row>
    <row r="193" spans="4:7" x14ac:dyDescent="0.3">
      <c r="D193">
        <v>153</v>
      </c>
      <c r="E193">
        <v>16.391421554581392</v>
      </c>
      <c r="F193">
        <v>-1.091421554581391</v>
      </c>
      <c r="G193">
        <f t="shared" si="2"/>
        <v>1.1912010098048602</v>
      </c>
    </row>
    <row r="194" spans="4:7" x14ac:dyDescent="0.3">
      <c r="D194">
        <v>154</v>
      </c>
      <c r="E194">
        <v>17.585033692988013</v>
      </c>
      <c r="F194">
        <v>1.8149663070119857</v>
      </c>
      <c r="G194">
        <f t="shared" si="2"/>
        <v>3.2941026955887254</v>
      </c>
    </row>
    <row r="195" spans="4:7" x14ac:dyDescent="0.3">
      <c r="D195">
        <v>155</v>
      </c>
      <c r="E195">
        <v>20.155224730352934</v>
      </c>
      <c r="F195">
        <v>-3.1552247303529342</v>
      </c>
      <c r="G195">
        <f t="shared" si="2"/>
        <v>9.9554430990307452</v>
      </c>
    </row>
    <row r="196" spans="4:7" x14ac:dyDescent="0.3">
      <c r="D196">
        <v>156</v>
      </c>
      <c r="E196">
        <v>20.336640687417095</v>
      </c>
      <c r="F196">
        <v>-4.7366406874170952</v>
      </c>
      <c r="G196">
        <f t="shared" si="2"/>
        <v>22.435765001695092</v>
      </c>
    </row>
    <row r="197" spans="4:7" x14ac:dyDescent="0.3">
      <c r="D197">
        <v>157</v>
      </c>
      <c r="E197">
        <v>15.1337859268475</v>
      </c>
      <c r="F197">
        <v>-2.0337859268475</v>
      </c>
      <c r="G197">
        <f t="shared" si="2"/>
        <v>4.1362851962429446</v>
      </c>
    </row>
    <row r="198" spans="4:7" x14ac:dyDescent="0.3">
      <c r="D198">
        <v>158</v>
      </c>
      <c r="E198">
        <v>31.066415409193567</v>
      </c>
      <c r="F198">
        <v>10.23358459080643</v>
      </c>
      <c r="G198">
        <f t="shared" si="2"/>
        <v>104.7262535771908</v>
      </c>
    </row>
    <row r="199" spans="4:7" x14ac:dyDescent="0.3">
      <c r="D199">
        <v>159</v>
      </c>
      <c r="E199">
        <v>25.416347011921211</v>
      </c>
      <c r="F199">
        <v>-1.11634701192121</v>
      </c>
      <c r="G199">
        <f t="shared" si="2"/>
        <v>1.2462306510254142</v>
      </c>
    </row>
    <row r="200" spans="4:7" x14ac:dyDescent="0.3">
      <c r="D200">
        <v>160</v>
      </c>
      <c r="E200">
        <v>27.06176887609228</v>
      </c>
      <c r="F200">
        <v>-3.7617688760922796</v>
      </c>
      <c r="G200">
        <f t="shared" si="2"/>
        <v>14.150905077136573</v>
      </c>
    </row>
    <row r="201" spans="4:7" x14ac:dyDescent="0.3">
      <c r="D201">
        <v>161</v>
      </c>
      <c r="E201">
        <v>26.95118125188618</v>
      </c>
      <c r="F201">
        <v>4.8818748113820476E-2</v>
      </c>
      <c r="G201">
        <f t="shared" si="2"/>
        <v>2.3832701674006505E-3</v>
      </c>
    </row>
    <row r="202" spans="4:7" x14ac:dyDescent="0.3">
      <c r="D202">
        <v>162</v>
      </c>
      <c r="E202">
        <v>35.685314484579528</v>
      </c>
      <c r="F202">
        <v>14.314685515420472</v>
      </c>
      <c r="G202">
        <f t="shared" si="2"/>
        <v>204.91022140538865</v>
      </c>
    </row>
    <row r="203" spans="4:7" x14ac:dyDescent="0.3">
      <c r="D203">
        <v>163</v>
      </c>
      <c r="E203">
        <v>37.157935040170493</v>
      </c>
      <c r="F203">
        <v>12.842064959829507</v>
      </c>
      <c r="G203">
        <f t="shared" si="2"/>
        <v>164.91863243248085</v>
      </c>
    </row>
    <row r="204" spans="4:7" x14ac:dyDescent="0.3">
      <c r="D204">
        <v>164</v>
      </c>
      <c r="E204">
        <v>39.177946887253547</v>
      </c>
      <c r="F204">
        <v>10.822053112746453</v>
      </c>
      <c r="G204">
        <f t="shared" si="2"/>
        <v>117.11683357510518</v>
      </c>
    </row>
    <row r="205" spans="4:7" x14ac:dyDescent="0.3">
      <c r="D205">
        <v>165</v>
      </c>
      <c r="E205">
        <v>20.989565037829955</v>
      </c>
      <c r="F205">
        <v>1.7104349621700443</v>
      </c>
      <c r="G205">
        <f t="shared" si="2"/>
        <v>2.9255877598136411</v>
      </c>
    </row>
    <row r="206" spans="4:7" x14ac:dyDescent="0.3">
      <c r="D206">
        <v>166</v>
      </c>
      <c r="E206">
        <v>23.423493421627835</v>
      </c>
      <c r="F206">
        <v>1.5765065783721646</v>
      </c>
      <c r="G206">
        <f t="shared" si="2"/>
        <v>2.4853729916507099</v>
      </c>
    </row>
    <row r="207" spans="4:7" x14ac:dyDescent="0.3">
      <c r="D207">
        <v>167</v>
      </c>
      <c r="E207">
        <v>36.661575279226682</v>
      </c>
      <c r="F207">
        <v>13.338424720773318</v>
      </c>
      <c r="G207">
        <f t="shared" si="2"/>
        <v>177.91357403173677</v>
      </c>
    </row>
    <row r="208" spans="4:7" x14ac:dyDescent="0.3">
      <c r="D208">
        <v>168</v>
      </c>
      <c r="E208">
        <v>20.785565994347628</v>
      </c>
      <c r="F208">
        <v>3.0144340056523724</v>
      </c>
      <c r="G208">
        <f t="shared" si="2"/>
        <v>9.0868123744334071</v>
      </c>
    </row>
    <row r="209" spans="4:7" x14ac:dyDescent="0.3">
      <c r="D209">
        <v>169</v>
      </c>
      <c r="E209">
        <v>23.705514951038282</v>
      </c>
      <c r="F209">
        <v>9.4485048961718832E-2</v>
      </c>
      <c r="G209">
        <f t="shared" si="2"/>
        <v>8.9274244772984054E-3</v>
      </c>
    </row>
    <row r="210" spans="4:7" x14ac:dyDescent="0.3">
      <c r="D210">
        <v>170</v>
      </c>
      <c r="E210">
        <v>23.987063520204501</v>
      </c>
      <c r="F210">
        <v>-1.6870635202045001</v>
      </c>
      <c r="G210">
        <f t="shared" si="2"/>
        <v>2.8461833212048</v>
      </c>
    </row>
    <row r="211" spans="4:7" x14ac:dyDescent="0.3">
      <c r="D211">
        <v>171</v>
      </c>
      <c r="E211">
        <v>19.304375832959902</v>
      </c>
      <c r="F211">
        <v>-1.9043758329599036</v>
      </c>
      <c r="G211">
        <f t="shared" si="2"/>
        <v>3.6266473131617269</v>
      </c>
    </row>
    <row r="212" spans="4:7" x14ac:dyDescent="0.3">
      <c r="D212">
        <v>172</v>
      </c>
      <c r="E212">
        <v>20.871509775067494</v>
      </c>
      <c r="F212">
        <v>-1.7715097750674929</v>
      </c>
      <c r="G212">
        <f t="shared" si="2"/>
        <v>3.1382468831596793</v>
      </c>
    </row>
    <row r="213" spans="4:7" x14ac:dyDescent="0.3">
      <c r="D213">
        <v>173</v>
      </c>
      <c r="E213">
        <v>17.593641906802453</v>
      </c>
      <c r="F213">
        <v>5.506358093197548</v>
      </c>
      <c r="G213">
        <f t="shared" si="2"/>
        <v>30.319979450522137</v>
      </c>
    </row>
    <row r="214" spans="4:7" x14ac:dyDescent="0.3">
      <c r="D214">
        <v>174</v>
      </c>
      <c r="E214">
        <v>25.522967554061836</v>
      </c>
      <c r="F214">
        <v>-1.9229675540618345</v>
      </c>
      <c r="G214">
        <f t="shared" si="2"/>
        <v>3.6978042139745546</v>
      </c>
    </row>
    <row r="215" spans="4:7" x14ac:dyDescent="0.3">
      <c r="D215">
        <v>175</v>
      </c>
      <c r="E215">
        <v>22.299755646239895</v>
      </c>
      <c r="F215">
        <v>0.30024435376010672</v>
      </c>
      <c r="G215">
        <f t="shared" si="2"/>
        <v>9.0146671964824107E-2</v>
      </c>
    </row>
    <row r="216" spans="4:7" x14ac:dyDescent="0.3">
      <c r="D216">
        <v>176</v>
      </c>
      <c r="E216">
        <v>28.568439412071299</v>
      </c>
      <c r="F216">
        <v>0.83156058792869914</v>
      </c>
      <c r="G216">
        <f t="shared" si="2"/>
        <v>0.6914930113963238</v>
      </c>
    </row>
    <row r="217" spans="4:7" x14ac:dyDescent="0.3">
      <c r="D217">
        <v>177</v>
      </c>
      <c r="E217">
        <v>22.818108094623334</v>
      </c>
      <c r="F217">
        <v>0.38189190537666562</v>
      </c>
      <c r="G217">
        <f t="shared" si="2"/>
        <v>0.14584142739222011</v>
      </c>
    </row>
    <row r="218" spans="4:7" x14ac:dyDescent="0.3">
      <c r="D218">
        <v>178</v>
      </c>
      <c r="E218">
        <v>26.774879386815194</v>
      </c>
      <c r="F218">
        <v>-2.1748793868151921</v>
      </c>
      <c r="G218">
        <f t="shared" si="2"/>
        <v>4.730100347193626</v>
      </c>
    </row>
    <row r="219" spans="4:7" x14ac:dyDescent="0.3">
      <c r="D219">
        <v>179</v>
      </c>
      <c r="E219">
        <v>29.146853087704816</v>
      </c>
      <c r="F219">
        <v>0.7531469122951826</v>
      </c>
      <c r="G219">
        <f t="shared" si="2"/>
        <v>0.56723027149976746</v>
      </c>
    </row>
    <row r="220" spans="4:7" x14ac:dyDescent="0.3">
      <c r="D220">
        <v>180</v>
      </c>
      <c r="E220">
        <v>30.965861314204162</v>
      </c>
      <c r="F220">
        <v>6.2341386857958412</v>
      </c>
      <c r="G220">
        <f t="shared" si="2"/>
        <v>38.864485153736297</v>
      </c>
    </row>
    <row r="221" spans="4:7" x14ac:dyDescent="0.3">
      <c r="D221">
        <v>181</v>
      </c>
      <c r="E221">
        <v>33.346526879613151</v>
      </c>
      <c r="F221">
        <v>6.4534731203868461</v>
      </c>
      <c r="G221">
        <f t="shared" si="2"/>
        <v>41.647315315555538</v>
      </c>
    </row>
    <row r="222" spans="4:7" x14ac:dyDescent="0.3">
      <c r="D222">
        <v>182</v>
      </c>
      <c r="E222">
        <v>23.8738183052822</v>
      </c>
      <c r="F222">
        <v>12.326181694717803</v>
      </c>
      <c r="G222">
        <f t="shared" si="2"/>
        <v>151.93475517119626</v>
      </c>
    </row>
    <row r="223" spans="4:7" x14ac:dyDescent="0.3">
      <c r="D223">
        <v>183</v>
      </c>
      <c r="E223">
        <v>31.998768044996769</v>
      </c>
      <c r="F223">
        <v>5.9012319550032295</v>
      </c>
      <c r="G223">
        <f t="shared" si="2"/>
        <v>34.824538586751238</v>
      </c>
    </row>
    <row r="224" spans="4:7" x14ac:dyDescent="0.3">
      <c r="D224">
        <v>184</v>
      </c>
      <c r="E224">
        <v>28.430225390819572</v>
      </c>
      <c r="F224">
        <v>4.0697746091804277</v>
      </c>
      <c r="G224">
        <f t="shared" si="2"/>
        <v>16.563065369529703</v>
      </c>
    </row>
    <row r="225" spans="4:7" x14ac:dyDescent="0.3">
      <c r="D225">
        <v>185</v>
      </c>
      <c r="E225">
        <v>18.212749539614556</v>
      </c>
      <c r="F225">
        <v>8.1872504603854424</v>
      </c>
      <c r="G225">
        <f t="shared" si="2"/>
        <v>67.031070101081639</v>
      </c>
    </row>
    <row r="226" spans="4:7" x14ac:dyDescent="0.3">
      <c r="D226">
        <v>186</v>
      </c>
      <c r="E226">
        <v>21.542945560437946</v>
      </c>
      <c r="F226">
        <v>8.0570544395620551</v>
      </c>
      <c r="G226">
        <f t="shared" si="2"/>
        <v>64.916126242066625</v>
      </c>
    </row>
    <row r="227" spans="4:7" x14ac:dyDescent="0.3">
      <c r="D227">
        <v>187</v>
      </c>
      <c r="E227">
        <v>35.680517306078606</v>
      </c>
      <c r="F227">
        <v>14.319482693921394</v>
      </c>
      <c r="G227">
        <f t="shared" si="2"/>
        <v>205.04758462151429</v>
      </c>
    </row>
    <row r="228" spans="4:7" x14ac:dyDescent="0.3">
      <c r="D228">
        <v>188</v>
      </c>
      <c r="E228">
        <v>28.903625625145153</v>
      </c>
      <c r="F228">
        <v>3.0963743748548467</v>
      </c>
      <c r="G228">
        <f t="shared" si="2"/>
        <v>9.587534269257743</v>
      </c>
    </row>
    <row r="229" spans="4:7" x14ac:dyDescent="0.3">
      <c r="D229">
        <v>189</v>
      </c>
      <c r="E229">
        <v>29.11400320928265</v>
      </c>
      <c r="F229">
        <v>0.68599679071735054</v>
      </c>
      <c r="G229">
        <f t="shared" si="2"/>
        <v>0.47059159687450441</v>
      </c>
    </row>
    <row r="230" spans="4:7" x14ac:dyDescent="0.3">
      <c r="D230">
        <v>190</v>
      </c>
      <c r="E230">
        <v>31.785467434007707</v>
      </c>
      <c r="F230">
        <v>3.1145325659922918</v>
      </c>
      <c r="G230">
        <f t="shared" si="2"/>
        <v>9.7003131046265292</v>
      </c>
    </row>
    <row r="231" spans="4:7" x14ac:dyDescent="0.3">
      <c r="D231">
        <v>191</v>
      </c>
      <c r="E231">
        <v>30.779570962603749</v>
      </c>
      <c r="F231">
        <v>6.2204290373962507</v>
      </c>
      <c r="G231">
        <f t="shared" si="2"/>
        <v>38.693737409282448</v>
      </c>
    </row>
    <row r="232" spans="4:7" x14ac:dyDescent="0.3">
      <c r="D232">
        <v>192</v>
      </c>
      <c r="E232">
        <v>29.962842826964494</v>
      </c>
      <c r="F232">
        <v>0.53715717303550647</v>
      </c>
      <c r="G232">
        <f t="shared" si="2"/>
        <v>0.28853782854349702</v>
      </c>
    </row>
    <row r="233" spans="4:7" x14ac:dyDescent="0.3">
      <c r="D233">
        <v>193</v>
      </c>
      <c r="E233">
        <v>33.368546920412555</v>
      </c>
      <c r="F233">
        <v>3.0314530795874433</v>
      </c>
      <c r="G233">
        <f t="shared" si="2"/>
        <v>9.189707773740194</v>
      </c>
    </row>
    <row r="234" spans="4:7" x14ac:dyDescent="0.3">
      <c r="D234">
        <v>194</v>
      </c>
      <c r="E234">
        <v>30.055223060366018</v>
      </c>
      <c r="F234">
        <v>1.0447769396339837</v>
      </c>
      <c r="G234">
        <f t="shared" ref="G234:G297" si="3">F234^2</f>
        <v>1.0915588535909528</v>
      </c>
    </row>
    <row r="235" spans="4:7" x14ac:dyDescent="0.3">
      <c r="D235">
        <v>195</v>
      </c>
      <c r="E235">
        <v>29.474177532694743</v>
      </c>
      <c r="F235">
        <v>-0.37417753269474119</v>
      </c>
      <c r="G235">
        <f t="shared" si="3"/>
        <v>0.1400088259735241</v>
      </c>
    </row>
    <row r="236" spans="4:7" x14ac:dyDescent="0.3">
      <c r="D236">
        <v>196</v>
      </c>
      <c r="E236">
        <v>36.855378312070719</v>
      </c>
      <c r="F236">
        <v>13.144621687929281</v>
      </c>
      <c r="G236">
        <f t="shared" si="3"/>
        <v>172.7810793187808</v>
      </c>
    </row>
    <row r="237" spans="4:7" x14ac:dyDescent="0.3">
      <c r="D237">
        <v>197</v>
      </c>
      <c r="E237">
        <v>33.146625226269848</v>
      </c>
      <c r="F237">
        <v>0.15337477373014963</v>
      </c>
      <c r="G237">
        <f t="shared" si="3"/>
        <v>2.3523821216774595E-2</v>
      </c>
    </row>
    <row r="238" spans="4:7" x14ac:dyDescent="0.3">
      <c r="D238">
        <v>198</v>
      </c>
      <c r="E238">
        <v>29.319680134963363</v>
      </c>
      <c r="F238">
        <v>0.98031986503663759</v>
      </c>
      <c r="G238">
        <f t="shared" si="3"/>
        <v>0.9610270377854514</v>
      </c>
    </row>
    <row r="239" spans="4:7" x14ac:dyDescent="0.3">
      <c r="D239">
        <v>199</v>
      </c>
      <c r="E239">
        <v>31.448802813493387</v>
      </c>
      <c r="F239">
        <v>3.1511971865066144</v>
      </c>
      <c r="G239">
        <f t="shared" si="3"/>
        <v>9.9300437082472026</v>
      </c>
    </row>
    <row r="240" spans="4:7" x14ac:dyDescent="0.3">
      <c r="D240">
        <v>200</v>
      </c>
      <c r="E240">
        <v>31.248719374719663</v>
      </c>
      <c r="F240">
        <v>3.6512806252803358</v>
      </c>
      <c r="G240">
        <f t="shared" si="3"/>
        <v>13.33185020454756</v>
      </c>
    </row>
    <row r="241" spans="4:7" x14ac:dyDescent="0.3">
      <c r="D241">
        <v>201</v>
      </c>
      <c r="E241">
        <v>32.134544868980363</v>
      </c>
      <c r="F241">
        <v>0.76545513101963536</v>
      </c>
      <c r="G241">
        <f t="shared" si="3"/>
        <v>0.5859215576042871</v>
      </c>
    </row>
    <row r="242" spans="4:7" x14ac:dyDescent="0.3">
      <c r="D242">
        <v>202</v>
      </c>
      <c r="E242">
        <v>25.263088324173395</v>
      </c>
      <c r="F242">
        <v>-1.163088324173394</v>
      </c>
      <c r="G242">
        <f t="shared" si="3"/>
        <v>1.3527744498284742</v>
      </c>
    </row>
    <row r="243" spans="4:7" x14ac:dyDescent="0.3">
      <c r="D243">
        <v>203</v>
      </c>
      <c r="E243">
        <v>35.415329329427358</v>
      </c>
      <c r="F243">
        <v>6.884670670572639</v>
      </c>
      <c r="G243">
        <f t="shared" si="3"/>
        <v>47.398690242243113</v>
      </c>
    </row>
    <row r="244" spans="4:7" x14ac:dyDescent="0.3">
      <c r="D244">
        <v>204</v>
      </c>
      <c r="E244">
        <v>36.203711975650251</v>
      </c>
      <c r="F244">
        <v>12.296288024349749</v>
      </c>
      <c r="G244">
        <f t="shared" si="3"/>
        <v>151.19869917776705</v>
      </c>
    </row>
    <row r="245" spans="4:7" x14ac:dyDescent="0.3">
      <c r="D245">
        <v>205</v>
      </c>
      <c r="E245">
        <v>37.723261851662208</v>
      </c>
      <c r="F245">
        <v>12.276738148337792</v>
      </c>
      <c r="G245">
        <f t="shared" si="3"/>
        <v>150.71829956285242</v>
      </c>
    </row>
    <row r="246" spans="4:7" x14ac:dyDescent="0.3">
      <c r="D246">
        <v>206</v>
      </c>
      <c r="E246">
        <v>21.672688110618388</v>
      </c>
      <c r="F246">
        <v>0.92731188938161324</v>
      </c>
      <c r="G246">
        <f t="shared" si="3"/>
        <v>0.85990734018849735</v>
      </c>
    </row>
    <row r="247" spans="4:7" x14ac:dyDescent="0.3">
      <c r="D247">
        <v>207</v>
      </c>
      <c r="E247">
        <v>23.824685050380367</v>
      </c>
      <c r="F247">
        <v>0.57531494961963148</v>
      </c>
      <c r="G247">
        <f t="shared" si="3"/>
        <v>0.33098729125583909</v>
      </c>
    </row>
    <row r="248" spans="4:7" x14ac:dyDescent="0.3">
      <c r="D248">
        <v>208</v>
      </c>
      <c r="E248">
        <v>16.503894585094752</v>
      </c>
      <c r="F248">
        <v>5.996105414905248</v>
      </c>
      <c r="G248">
        <f t="shared" si="3"/>
        <v>35.953280146656034</v>
      </c>
    </row>
    <row r="249" spans="4:7" x14ac:dyDescent="0.3">
      <c r="D249">
        <v>209</v>
      </c>
      <c r="E249">
        <v>20.119548345123363</v>
      </c>
      <c r="F249">
        <v>4.2804516548766358</v>
      </c>
      <c r="G249">
        <f t="shared" si="3"/>
        <v>18.322266369736131</v>
      </c>
    </row>
    <row r="250" spans="4:7" x14ac:dyDescent="0.3">
      <c r="D250">
        <v>210</v>
      </c>
      <c r="E250">
        <v>11.036220238723036</v>
      </c>
      <c r="F250">
        <v>8.9637797612769639</v>
      </c>
      <c r="G250">
        <f t="shared" si="3"/>
        <v>80.349347608678499</v>
      </c>
    </row>
    <row r="251" spans="4:7" x14ac:dyDescent="0.3">
      <c r="D251">
        <v>211</v>
      </c>
      <c r="E251">
        <v>17.913135142375182</v>
      </c>
      <c r="F251">
        <v>3.7868648576248169</v>
      </c>
      <c r="G251">
        <f t="shared" si="3"/>
        <v>14.340345449913825</v>
      </c>
    </row>
    <row r="252" spans="4:7" x14ac:dyDescent="0.3">
      <c r="D252">
        <v>212</v>
      </c>
      <c r="E252">
        <v>10.770208600305953</v>
      </c>
      <c r="F252">
        <v>8.529791399694048</v>
      </c>
      <c r="G252">
        <f t="shared" si="3"/>
        <v>72.75734132229455</v>
      </c>
    </row>
    <row r="253" spans="4:7" x14ac:dyDescent="0.3">
      <c r="D253">
        <v>213</v>
      </c>
      <c r="E253">
        <v>17.930156915234413</v>
      </c>
      <c r="F253">
        <v>4.4698430847655857</v>
      </c>
      <c r="G253">
        <f t="shared" si="3"/>
        <v>19.979497202426728</v>
      </c>
    </row>
    <row r="254" spans="4:7" x14ac:dyDescent="0.3">
      <c r="D254">
        <v>214</v>
      </c>
      <c r="E254">
        <v>25.095679413061028</v>
      </c>
      <c r="F254">
        <v>3.0043205869389737</v>
      </c>
      <c r="G254">
        <f t="shared" si="3"/>
        <v>9.02594218910534</v>
      </c>
    </row>
    <row r="255" spans="4:7" x14ac:dyDescent="0.3">
      <c r="D255">
        <v>215</v>
      </c>
      <c r="E255">
        <v>7.2330309824408481</v>
      </c>
      <c r="F255">
        <v>16.466969017559151</v>
      </c>
      <c r="G255">
        <f t="shared" si="3"/>
        <v>271.16106862525299</v>
      </c>
    </row>
    <row r="256" spans="4:7" x14ac:dyDescent="0.3">
      <c r="D256">
        <v>216</v>
      </c>
      <c r="E256">
        <v>24.054573082002104</v>
      </c>
      <c r="F256">
        <v>0.9454269179978958</v>
      </c>
      <c r="G256">
        <f t="shared" si="3"/>
        <v>0.89383205727500004</v>
      </c>
    </row>
    <row r="257" spans="4:7" x14ac:dyDescent="0.3">
      <c r="D257">
        <v>217</v>
      </c>
      <c r="E257">
        <v>19.961577744260875</v>
      </c>
      <c r="F257">
        <v>3.3384222557391254</v>
      </c>
      <c r="G257">
        <f t="shared" si="3"/>
        <v>11.145063157614311</v>
      </c>
    </row>
    <row r="258" spans="4:7" x14ac:dyDescent="0.3">
      <c r="D258">
        <v>218</v>
      </c>
      <c r="E258">
        <v>26.256856721263212</v>
      </c>
      <c r="F258">
        <v>2.4431432787367875</v>
      </c>
      <c r="G258">
        <f t="shared" si="3"/>
        <v>5.9689490804367402</v>
      </c>
    </row>
    <row r="259" spans="4:7" x14ac:dyDescent="0.3">
      <c r="D259">
        <v>219</v>
      </c>
      <c r="E259">
        <v>17.449749133257466</v>
      </c>
      <c r="F259">
        <v>4.0502508667425339</v>
      </c>
      <c r="G259">
        <f t="shared" si="3"/>
        <v>16.404532083548649</v>
      </c>
    </row>
    <row r="260" spans="4:7" x14ac:dyDescent="0.3">
      <c r="D260">
        <v>220</v>
      </c>
      <c r="E260">
        <v>24.366048502738931</v>
      </c>
      <c r="F260">
        <v>-1.3660485027389306</v>
      </c>
      <c r="G260">
        <f t="shared" si="3"/>
        <v>1.8660885118352741</v>
      </c>
    </row>
    <row r="261" spans="4:7" x14ac:dyDescent="0.3">
      <c r="D261">
        <v>221</v>
      </c>
      <c r="E261">
        <v>27.818299041738314</v>
      </c>
      <c r="F261">
        <v>-1.1182990417383145</v>
      </c>
      <c r="G261">
        <f t="shared" si="3"/>
        <v>1.2505927467528326</v>
      </c>
    </row>
    <row r="262" spans="4:7" x14ac:dyDescent="0.3">
      <c r="D262">
        <v>222</v>
      </c>
      <c r="E262">
        <v>16.260990470696935</v>
      </c>
      <c r="F262">
        <v>5.439009529303064</v>
      </c>
      <c r="G262">
        <f t="shared" si="3"/>
        <v>29.582824659849539</v>
      </c>
    </row>
    <row r="263" spans="4:7" x14ac:dyDescent="0.3">
      <c r="D263">
        <v>223</v>
      </c>
      <c r="E263">
        <v>27.310155473332376</v>
      </c>
      <c r="F263">
        <v>0.18984452666762408</v>
      </c>
      <c r="G263">
        <f t="shared" si="3"/>
        <v>3.6040944305654229E-2</v>
      </c>
    </row>
    <row r="264" spans="4:7" x14ac:dyDescent="0.3">
      <c r="D264">
        <v>224</v>
      </c>
      <c r="E264">
        <v>27.477110728209357</v>
      </c>
      <c r="F264">
        <v>2.622889271790644</v>
      </c>
      <c r="G264">
        <f t="shared" si="3"/>
        <v>6.8795481320744551</v>
      </c>
    </row>
    <row r="265" spans="4:7" x14ac:dyDescent="0.3">
      <c r="D265">
        <v>225</v>
      </c>
      <c r="E265">
        <v>38.09588116288068</v>
      </c>
      <c r="F265">
        <v>6.7041188371193172</v>
      </c>
      <c r="G265">
        <f t="shared" si="3"/>
        <v>44.945209382218067</v>
      </c>
    </row>
    <row r="266" spans="4:7" x14ac:dyDescent="0.3">
      <c r="D266">
        <v>226</v>
      </c>
      <c r="E266">
        <v>40.119633263911538</v>
      </c>
      <c r="F266">
        <v>9.8803667360884617</v>
      </c>
      <c r="G266">
        <f t="shared" si="3"/>
        <v>97.621646839603358</v>
      </c>
    </row>
    <row r="267" spans="4:7" x14ac:dyDescent="0.3">
      <c r="D267">
        <v>227</v>
      </c>
      <c r="E267">
        <v>37.593240996007189</v>
      </c>
      <c r="F267">
        <v>6.7590039928120405E-3</v>
      </c>
      <c r="G267">
        <f t="shared" si="3"/>
        <v>4.5684134974849106E-5</v>
      </c>
    </row>
    <row r="268" spans="4:7" x14ac:dyDescent="0.3">
      <c r="D268">
        <v>228</v>
      </c>
      <c r="E268">
        <v>31.050294514135501</v>
      </c>
      <c r="F268">
        <v>0.54970548586450008</v>
      </c>
      <c r="G268">
        <f t="shared" si="3"/>
        <v>0.30217612118952608</v>
      </c>
    </row>
    <row r="269" spans="4:7" x14ac:dyDescent="0.3">
      <c r="D269">
        <v>229</v>
      </c>
      <c r="E269">
        <v>35.282222965499194</v>
      </c>
      <c r="F269">
        <v>11.417777034500808</v>
      </c>
      <c r="G269">
        <f t="shared" si="3"/>
        <v>130.36563240957409</v>
      </c>
    </row>
    <row r="270" spans="4:7" x14ac:dyDescent="0.3">
      <c r="D270">
        <v>230</v>
      </c>
      <c r="E270">
        <v>29.607510724740603</v>
      </c>
      <c r="F270">
        <v>1.8924892752593969</v>
      </c>
      <c r="G270">
        <f t="shared" si="3"/>
        <v>3.5815156569718374</v>
      </c>
    </row>
    <row r="271" spans="4:7" x14ac:dyDescent="0.3">
      <c r="D271">
        <v>231</v>
      </c>
      <c r="E271">
        <v>21.630179528498253</v>
      </c>
      <c r="F271">
        <v>2.6698204715017475</v>
      </c>
      <c r="G271">
        <f t="shared" si="3"/>
        <v>7.127941350049813</v>
      </c>
    </row>
    <row r="272" spans="4:7" x14ac:dyDescent="0.3">
      <c r="D272">
        <v>232</v>
      </c>
      <c r="E272">
        <v>33.031914473246282</v>
      </c>
      <c r="F272">
        <v>-1.3319144732462824</v>
      </c>
      <c r="G272">
        <f t="shared" si="3"/>
        <v>1.773996164042922</v>
      </c>
    </row>
    <row r="273" spans="4:7" x14ac:dyDescent="0.3">
      <c r="D273">
        <v>233</v>
      </c>
      <c r="E273">
        <v>39.530349527956268</v>
      </c>
      <c r="F273">
        <v>2.1696504720437346</v>
      </c>
      <c r="G273">
        <f t="shared" si="3"/>
        <v>4.7073831708396003</v>
      </c>
    </row>
    <row r="274" spans="4:7" x14ac:dyDescent="0.3">
      <c r="D274">
        <v>234</v>
      </c>
      <c r="E274">
        <v>38.121128274684672</v>
      </c>
      <c r="F274">
        <v>10.178871725315325</v>
      </c>
      <c r="G274">
        <f t="shared" si="3"/>
        <v>103.60942960042378</v>
      </c>
    </row>
    <row r="275" spans="4:7" x14ac:dyDescent="0.3">
      <c r="D275">
        <v>235</v>
      </c>
      <c r="E275">
        <v>27.73828658010785</v>
      </c>
      <c r="F275">
        <v>1.2617134198921498</v>
      </c>
      <c r="G275">
        <f t="shared" si="3"/>
        <v>1.5919207539359443</v>
      </c>
    </row>
    <row r="276" spans="4:7" x14ac:dyDescent="0.3">
      <c r="D276">
        <v>236</v>
      </c>
      <c r="E276">
        <v>22.659748184221574</v>
      </c>
      <c r="F276">
        <v>1.3402518157784264</v>
      </c>
      <c r="G276">
        <f t="shared" si="3"/>
        <v>1.7962749296973692</v>
      </c>
    </row>
    <row r="277" spans="4:7" x14ac:dyDescent="0.3">
      <c r="D277">
        <v>237</v>
      </c>
      <c r="E277">
        <v>26.297167803572126</v>
      </c>
      <c r="F277">
        <v>-1.1971678035721247</v>
      </c>
      <c r="G277">
        <f t="shared" si="3"/>
        <v>1.4332107499097053</v>
      </c>
    </row>
    <row r="278" spans="4:7" x14ac:dyDescent="0.3">
      <c r="D278">
        <v>238</v>
      </c>
      <c r="E278">
        <v>33.090822255899049</v>
      </c>
      <c r="F278">
        <v>-1.5908222558990488</v>
      </c>
      <c r="G278">
        <f t="shared" si="3"/>
        <v>2.5307154498637385</v>
      </c>
    </row>
    <row r="279" spans="4:7" x14ac:dyDescent="0.3">
      <c r="D279">
        <v>239</v>
      </c>
      <c r="E279">
        <v>27.57564910881797</v>
      </c>
      <c r="F279">
        <v>-3.8756491088179708</v>
      </c>
      <c r="G279">
        <f t="shared" si="3"/>
        <v>15.020656014681531</v>
      </c>
    </row>
    <row r="280" spans="4:7" x14ac:dyDescent="0.3">
      <c r="D280">
        <v>240</v>
      </c>
      <c r="E280">
        <v>27.563715689273469</v>
      </c>
      <c r="F280">
        <v>-4.263715689273468</v>
      </c>
      <c r="G280">
        <f t="shared" si="3"/>
        <v>18.179271478956725</v>
      </c>
    </row>
    <row r="281" spans="4:7" x14ac:dyDescent="0.3">
      <c r="D281">
        <v>241</v>
      </c>
      <c r="E281">
        <v>26.470442072396448</v>
      </c>
      <c r="F281">
        <v>-4.4704420723964482</v>
      </c>
      <c r="G281">
        <f t="shared" si="3"/>
        <v>19.984852322652252</v>
      </c>
    </row>
    <row r="282" spans="4:7" x14ac:dyDescent="0.3">
      <c r="D282">
        <v>242</v>
      </c>
      <c r="E282">
        <v>21.729216608029525</v>
      </c>
      <c r="F282">
        <v>-1.6292166080295232</v>
      </c>
      <c r="G282">
        <f t="shared" si="3"/>
        <v>2.6543467558792249</v>
      </c>
    </row>
    <row r="283" spans="4:7" x14ac:dyDescent="0.3">
      <c r="D283">
        <v>243</v>
      </c>
      <c r="E283">
        <v>23.827128682318104</v>
      </c>
      <c r="F283">
        <v>-1.627128682318105</v>
      </c>
      <c r="G283">
        <f t="shared" si="3"/>
        <v>2.647547748822253</v>
      </c>
    </row>
    <row r="284" spans="4:7" x14ac:dyDescent="0.3">
      <c r="D284">
        <v>244</v>
      </c>
      <c r="E284">
        <v>27.878867017261982</v>
      </c>
      <c r="F284">
        <v>-4.1788670172619824</v>
      </c>
      <c r="G284">
        <f t="shared" si="3"/>
        <v>17.462929547960059</v>
      </c>
    </row>
    <row r="285" spans="4:7" x14ac:dyDescent="0.3">
      <c r="D285">
        <v>245</v>
      </c>
      <c r="E285">
        <v>19.107397206468164</v>
      </c>
      <c r="F285">
        <v>-1.5073972064681627</v>
      </c>
      <c r="G285">
        <f t="shared" si="3"/>
        <v>2.2722463380680207</v>
      </c>
    </row>
    <row r="286" spans="4:7" x14ac:dyDescent="0.3">
      <c r="D286">
        <v>246</v>
      </c>
      <c r="E286">
        <v>15.340078990185194</v>
      </c>
      <c r="F286">
        <v>3.1599210098148056</v>
      </c>
      <c r="G286">
        <f t="shared" si="3"/>
        <v>9.9851007882690208</v>
      </c>
    </row>
    <row r="287" spans="4:7" x14ac:dyDescent="0.3">
      <c r="D287">
        <v>247</v>
      </c>
      <c r="E287">
        <v>23.876689854776874</v>
      </c>
      <c r="F287">
        <v>0.42331014522312671</v>
      </c>
      <c r="G287">
        <f t="shared" si="3"/>
        <v>0.17919147904882463</v>
      </c>
    </row>
    <row r="288" spans="4:7" x14ac:dyDescent="0.3">
      <c r="D288">
        <v>248</v>
      </c>
      <c r="E288">
        <v>23.841940086026902</v>
      </c>
      <c r="F288">
        <v>-3.3419400860269022</v>
      </c>
      <c r="G288">
        <f t="shared" si="3"/>
        <v>11.168563538593498</v>
      </c>
    </row>
    <row r="289" spans="4:7" x14ac:dyDescent="0.3">
      <c r="D289">
        <v>249</v>
      </c>
      <c r="E289">
        <v>25.301246949358365</v>
      </c>
      <c r="F289">
        <v>-0.80124694935836516</v>
      </c>
      <c r="G289">
        <f t="shared" si="3"/>
        <v>0.64199667385608661</v>
      </c>
    </row>
    <row r="290" spans="4:7" x14ac:dyDescent="0.3">
      <c r="D290">
        <v>250</v>
      </c>
      <c r="E290">
        <v>28.654642194256908</v>
      </c>
      <c r="F290">
        <v>-2.454642194256909</v>
      </c>
      <c r="G290">
        <f t="shared" si="3"/>
        <v>6.0252683018263733</v>
      </c>
    </row>
    <row r="291" spans="4:7" x14ac:dyDescent="0.3">
      <c r="D291">
        <v>251</v>
      </c>
      <c r="E291">
        <v>27.90170267047629</v>
      </c>
      <c r="F291">
        <v>-3.5017026704762912</v>
      </c>
      <c r="G291">
        <f t="shared" si="3"/>
        <v>12.261921592420789</v>
      </c>
    </row>
    <row r="292" spans="4:7" x14ac:dyDescent="0.3">
      <c r="D292">
        <v>252</v>
      </c>
      <c r="E292">
        <v>29.13590581134774</v>
      </c>
      <c r="F292">
        <v>-4.3359058113477396</v>
      </c>
      <c r="G292">
        <f t="shared" si="3"/>
        <v>18.800079204879101</v>
      </c>
    </row>
    <row r="293" spans="4:7" x14ac:dyDescent="0.3">
      <c r="D293">
        <v>253</v>
      </c>
      <c r="E293">
        <v>31.818642275273053</v>
      </c>
      <c r="F293">
        <v>-2.2186422752730515</v>
      </c>
      <c r="G293">
        <f t="shared" si="3"/>
        <v>4.9223735456287825</v>
      </c>
    </row>
    <row r="294" spans="4:7" x14ac:dyDescent="0.3">
      <c r="D294">
        <v>254</v>
      </c>
      <c r="E294">
        <v>38.445632647536804</v>
      </c>
      <c r="F294">
        <v>4.3543673524631927</v>
      </c>
      <c r="G294">
        <f t="shared" si="3"/>
        <v>18.960515040197315</v>
      </c>
    </row>
    <row r="295" spans="4:7" x14ac:dyDescent="0.3">
      <c r="D295">
        <v>255</v>
      </c>
      <c r="E295">
        <v>25.54039794046917</v>
      </c>
      <c r="F295">
        <v>-3.6403979404691711</v>
      </c>
      <c r="G295">
        <f t="shared" si="3"/>
        <v>13.252497164972182</v>
      </c>
    </row>
    <row r="296" spans="4:7" x14ac:dyDescent="0.3">
      <c r="D296">
        <v>256</v>
      </c>
      <c r="E296">
        <v>22.636886792328827</v>
      </c>
      <c r="F296">
        <v>-1.7368867923288285</v>
      </c>
      <c r="G296">
        <f t="shared" si="3"/>
        <v>3.0167757293663269</v>
      </c>
    </row>
    <row r="297" spans="4:7" x14ac:dyDescent="0.3">
      <c r="D297">
        <v>257</v>
      </c>
      <c r="E297">
        <v>34.620542403870857</v>
      </c>
      <c r="F297">
        <v>9.3794575961291429</v>
      </c>
      <c r="G297">
        <f t="shared" si="3"/>
        <v>87.974224797584682</v>
      </c>
    </row>
    <row r="298" spans="4:7" x14ac:dyDescent="0.3">
      <c r="D298">
        <v>258</v>
      </c>
      <c r="E298">
        <v>39.697887132460842</v>
      </c>
      <c r="F298">
        <v>10.302112867539158</v>
      </c>
      <c r="G298">
        <f t="shared" ref="G298:G361" si="4">F298^2</f>
        <v>106.13352953551589</v>
      </c>
    </row>
    <row r="299" spans="4:7" x14ac:dyDescent="0.3">
      <c r="D299">
        <v>259</v>
      </c>
      <c r="E299">
        <v>30.997836053503608</v>
      </c>
      <c r="F299">
        <v>5.0021639464963918</v>
      </c>
      <c r="G299">
        <f t="shared" si="4"/>
        <v>25.021644147628358</v>
      </c>
    </row>
    <row r="300" spans="4:7" x14ac:dyDescent="0.3">
      <c r="D300">
        <v>260</v>
      </c>
      <c r="E300">
        <v>29.067994070671631</v>
      </c>
      <c r="F300">
        <v>1.0320059293283705</v>
      </c>
      <c r="G300">
        <f t="shared" si="4"/>
        <v>1.0650362381689138</v>
      </c>
    </row>
    <row r="301" spans="4:7" x14ac:dyDescent="0.3">
      <c r="D301">
        <v>261</v>
      </c>
      <c r="E301">
        <v>29.179268613900426</v>
      </c>
      <c r="F301">
        <v>4.6207313860995711</v>
      </c>
      <c r="G301">
        <f t="shared" si="4"/>
        <v>21.351158542485663</v>
      </c>
    </row>
    <row r="302" spans="4:7" x14ac:dyDescent="0.3">
      <c r="D302">
        <v>262</v>
      </c>
      <c r="E302">
        <v>32.291011323723929</v>
      </c>
      <c r="F302">
        <v>10.808988676276073</v>
      </c>
      <c r="G302">
        <f t="shared" si="4"/>
        <v>116.83423620386436</v>
      </c>
    </row>
    <row r="303" spans="4:7" x14ac:dyDescent="0.3">
      <c r="D303">
        <v>263</v>
      </c>
      <c r="E303">
        <v>37.631418925200997</v>
      </c>
      <c r="F303">
        <v>11.168581074799</v>
      </c>
      <c r="G303">
        <f t="shared" si="4"/>
        <v>124.7372032243584</v>
      </c>
    </row>
    <row r="304" spans="4:7" x14ac:dyDescent="0.3">
      <c r="D304">
        <v>264</v>
      </c>
      <c r="E304">
        <v>28.744707489112901</v>
      </c>
      <c r="F304">
        <v>2.2552925108870987</v>
      </c>
      <c r="G304">
        <f t="shared" si="4"/>
        <v>5.086344309663434</v>
      </c>
    </row>
    <row r="305" spans="4:7" x14ac:dyDescent="0.3">
      <c r="D305">
        <v>265</v>
      </c>
      <c r="E305">
        <v>30.151666895877192</v>
      </c>
      <c r="F305">
        <v>6.3483331041228084</v>
      </c>
      <c r="G305">
        <f t="shared" si="4"/>
        <v>40.301333200901531</v>
      </c>
    </row>
    <row r="306" spans="4:7" x14ac:dyDescent="0.3">
      <c r="D306">
        <v>266</v>
      </c>
      <c r="E306">
        <v>20.25610378818552</v>
      </c>
      <c r="F306">
        <v>2.5438962118144808</v>
      </c>
      <c r="G306">
        <f t="shared" si="4"/>
        <v>6.4714079364840655</v>
      </c>
    </row>
    <row r="307" spans="4:7" x14ac:dyDescent="0.3">
      <c r="D307">
        <v>267</v>
      </c>
      <c r="E307">
        <v>24.876090346791351</v>
      </c>
      <c r="F307">
        <v>5.8239096532086485</v>
      </c>
      <c r="G307">
        <f t="shared" si="4"/>
        <v>33.917923648736881</v>
      </c>
    </row>
    <row r="308" spans="4:7" x14ac:dyDescent="0.3">
      <c r="D308">
        <v>268</v>
      </c>
      <c r="E308">
        <v>36.134037087389487</v>
      </c>
      <c r="F308">
        <v>13.865962912610513</v>
      </c>
      <c r="G308">
        <f t="shared" si="4"/>
        <v>192.26492749389021</v>
      </c>
    </row>
    <row r="309" spans="4:7" x14ac:dyDescent="0.3">
      <c r="D309">
        <v>269</v>
      </c>
      <c r="E309">
        <v>34.669941094908033</v>
      </c>
      <c r="F309">
        <v>8.8300589050919669</v>
      </c>
      <c r="G309">
        <f t="shared" si="4"/>
        <v>77.969940267393952</v>
      </c>
    </row>
    <row r="310" spans="4:7" x14ac:dyDescent="0.3">
      <c r="D310">
        <v>270</v>
      </c>
      <c r="E310">
        <v>20.034680792965467</v>
      </c>
      <c r="F310">
        <v>0.66531920703453196</v>
      </c>
      <c r="G310">
        <f t="shared" si="4"/>
        <v>0.44264964724905842</v>
      </c>
    </row>
    <row r="311" spans="4:7" x14ac:dyDescent="0.3">
      <c r="D311">
        <v>271</v>
      </c>
      <c r="E311">
        <v>20.126147279226608</v>
      </c>
      <c r="F311">
        <v>0.9738527207733938</v>
      </c>
      <c r="G311">
        <f t="shared" si="4"/>
        <v>0.9483891217577417</v>
      </c>
    </row>
    <row r="312" spans="4:7" x14ac:dyDescent="0.3">
      <c r="D312">
        <v>272</v>
      </c>
      <c r="E312">
        <v>26.200062787716714</v>
      </c>
      <c r="F312">
        <v>-1.0000627877167148</v>
      </c>
      <c r="G312">
        <f t="shared" si="4"/>
        <v>1.0001255793757269</v>
      </c>
    </row>
    <row r="313" spans="4:7" x14ac:dyDescent="0.3">
      <c r="D313">
        <v>273</v>
      </c>
      <c r="E313">
        <v>26.9860211060107</v>
      </c>
      <c r="F313">
        <v>-2.5860211060107012</v>
      </c>
      <c r="G313">
        <f t="shared" si="4"/>
        <v>6.6875051607328109</v>
      </c>
    </row>
    <row r="314" spans="4:7" x14ac:dyDescent="0.3">
      <c r="D314">
        <v>274</v>
      </c>
      <c r="E314">
        <v>33.599023736331489</v>
      </c>
      <c r="F314">
        <v>1.6009762636685139</v>
      </c>
      <c r="G314">
        <f t="shared" si="4"/>
        <v>2.5631249968299947</v>
      </c>
    </row>
    <row r="315" spans="4:7" x14ac:dyDescent="0.3">
      <c r="D315">
        <v>275</v>
      </c>
      <c r="E315">
        <v>30.804779466390077</v>
      </c>
      <c r="F315">
        <v>1.5952205336099219</v>
      </c>
      <c r="G315">
        <f t="shared" si="4"/>
        <v>2.5447285508507238</v>
      </c>
    </row>
    <row r="316" spans="4:7" x14ac:dyDescent="0.3">
      <c r="D316">
        <v>276</v>
      </c>
      <c r="E316">
        <v>31.647176196720661</v>
      </c>
      <c r="F316">
        <v>0.35282380327933893</v>
      </c>
      <c r="G316">
        <f t="shared" si="4"/>
        <v>0.12448463616049765</v>
      </c>
    </row>
    <row r="317" spans="4:7" x14ac:dyDescent="0.3">
      <c r="D317">
        <v>277</v>
      </c>
      <c r="E317">
        <v>31.779283548122184</v>
      </c>
      <c r="F317">
        <v>1.4207164518778193</v>
      </c>
      <c r="G317">
        <f t="shared" si="4"/>
        <v>2.0184352366363001</v>
      </c>
    </row>
    <row r="318" spans="4:7" x14ac:dyDescent="0.3">
      <c r="D318">
        <v>278</v>
      </c>
      <c r="E318">
        <v>30.746539298751159</v>
      </c>
      <c r="F318">
        <v>2.3534607012488422</v>
      </c>
      <c r="G318">
        <f t="shared" si="4"/>
        <v>5.538777272322692</v>
      </c>
    </row>
    <row r="319" spans="4:7" x14ac:dyDescent="0.3">
      <c r="D319">
        <v>279</v>
      </c>
      <c r="E319">
        <v>27.047586479379682</v>
      </c>
      <c r="F319">
        <v>2.0524135206203198</v>
      </c>
      <c r="G319">
        <f t="shared" si="4"/>
        <v>4.2124012596250955</v>
      </c>
    </row>
    <row r="320" spans="4:7" x14ac:dyDescent="0.3">
      <c r="D320">
        <v>280</v>
      </c>
      <c r="E320">
        <v>30.231985016342009</v>
      </c>
      <c r="F320">
        <v>4.8680149836579929</v>
      </c>
      <c r="G320">
        <f t="shared" si="4"/>
        <v>23.697569881118728</v>
      </c>
    </row>
    <row r="321" spans="4:7" x14ac:dyDescent="0.3">
      <c r="D321">
        <v>281</v>
      </c>
      <c r="E321">
        <v>36.067701888879355</v>
      </c>
      <c r="F321">
        <v>9.3322981111206431</v>
      </c>
      <c r="G321">
        <f t="shared" si="4"/>
        <v>87.091788034825925</v>
      </c>
    </row>
    <row r="322" spans="4:7" x14ac:dyDescent="0.3">
      <c r="D322">
        <v>282</v>
      </c>
      <c r="E322">
        <v>31.193785108801983</v>
      </c>
      <c r="F322">
        <v>4.2062148911980159</v>
      </c>
      <c r="G322">
        <f t="shared" si="4"/>
        <v>17.692243710935937</v>
      </c>
    </row>
    <row r="323" spans="4:7" x14ac:dyDescent="0.3">
      <c r="D323">
        <v>283</v>
      </c>
      <c r="E323">
        <v>35.657882742303549</v>
      </c>
      <c r="F323">
        <v>10.342117257696451</v>
      </c>
      <c r="G323">
        <f t="shared" si="4"/>
        <v>106.95938937194276</v>
      </c>
    </row>
    <row r="324" spans="4:7" x14ac:dyDescent="0.3">
      <c r="D324">
        <v>284</v>
      </c>
      <c r="E324">
        <v>36.977880051812491</v>
      </c>
      <c r="F324">
        <v>13.022119948187509</v>
      </c>
      <c r="G324">
        <f t="shared" si="4"/>
        <v>169.57560794498306</v>
      </c>
    </row>
    <row r="325" spans="4:7" x14ac:dyDescent="0.3">
      <c r="D325">
        <v>285</v>
      </c>
      <c r="E325">
        <v>29.711071497286511</v>
      </c>
      <c r="F325">
        <v>2.4889285027134918</v>
      </c>
      <c r="G325">
        <f t="shared" si="4"/>
        <v>6.1947650916196242</v>
      </c>
    </row>
    <row r="326" spans="4:7" x14ac:dyDescent="0.3">
      <c r="D326">
        <v>286</v>
      </c>
      <c r="E326">
        <v>26.231784960220025</v>
      </c>
      <c r="F326">
        <v>-4.2317849602200255</v>
      </c>
      <c r="G326">
        <f t="shared" si="4"/>
        <v>17.908003949544401</v>
      </c>
    </row>
    <row r="327" spans="4:7" x14ac:dyDescent="0.3">
      <c r="D327">
        <v>287</v>
      </c>
      <c r="E327">
        <v>22.076563068765573</v>
      </c>
      <c r="F327">
        <v>-1.9765630687655715</v>
      </c>
      <c r="G327">
        <f t="shared" si="4"/>
        <v>3.9068015648079735</v>
      </c>
    </row>
    <row r="328" spans="4:7" x14ac:dyDescent="0.3">
      <c r="D328">
        <v>288</v>
      </c>
      <c r="E328">
        <v>25.688827276368009</v>
      </c>
      <c r="F328">
        <v>-2.4888272763680099</v>
      </c>
      <c r="G328">
        <f t="shared" si="4"/>
        <v>6.1942612115934068</v>
      </c>
    </row>
    <row r="329" spans="4:7" x14ac:dyDescent="0.3">
      <c r="D329">
        <v>289</v>
      </c>
      <c r="E329">
        <v>25.933389968955385</v>
      </c>
      <c r="F329">
        <v>-3.6333899689553846</v>
      </c>
      <c r="G329">
        <f t="shared" si="4"/>
        <v>13.20152266650561</v>
      </c>
    </row>
    <row r="330" spans="4:7" x14ac:dyDescent="0.3">
      <c r="D330">
        <v>290</v>
      </c>
      <c r="E330">
        <v>25.980182546633241</v>
      </c>
      <c r="F330">
        <v>-1.1801825466332403</v>
      </c>
      <c r="G330">
        <f t="shared" si="4"/>
        <v>1.3928308433777203</v>
      </c>
    </row>
    <row r="331" spans="4:7" x14ac:dyDescent="0.3">
      <c r="D331">
        <v>291</v>
      </c>
      <c r="E331">
        <v>31.458014295625574</v>
      </c>
      <c r="F331">
        <v>-2.9580142956255742</v>
      </c>
      <c r="G331">
        <f t="shared" si="4"/>
        <v>8.7498485731252611</v>
      </c>
    </row>
    <row r="332" spans="4:7" x14ac:dyDescent="0.3">
      <c r="D332">
        <v>292</v>
      </c>
      <c r="E332">
        <v>32.772476030254012</v>
      </c>
      <c r="F332">
        <v>4.5275239697459853</v>
      </c>
      <c r="G332">
        <f t="shared" si="4"/>
        <v>20.498473296624447</v>
      </c>
    </row>
    <row r="333" spans="4:7" x14ac:dyDescent="0.3">
      <c r="D333">
        <v>293</v>
      </c>
      <c r="E333">
        <v>29.40108735332937</v>
      </c>
      <c r="F333">
        <v>-1.5010873533293712</v>
      </c>
      <c r="G333">
        <f t="shared" si="4"/>
        <v>2.2532632423253762</v>
      </c>
    </row>
    <row r="334" spans="4:7" x14ac:dyDescent="0.3">
      <c r="D334">
        <v>294</v>
      </c>
      <c r="E334">
        <v>24.346058660340862</v>
      </c>
      <c r="F334">
        <v>-0.44605866034086361</v>
      </c>
      <c r="G334">
        <f t="shared" si="4"/>
        <v>0.19896832846508594</v>
      </c>
    </row>
    <row r="335" spans="4:7" x14ac:dyDescent="0.3">
      <c r="D335">
        <v>295</v>
      </c>
      <c r="E335">
        <v>22.575781509864839</v>
      </c>
      <c r="F335">
        <v>-0.87578150986484005</v>
      </c>
      <c r="G335">
        <f t="shared" si="4"/>
        <v>0.76699325302113897</v>
      </c>
    </row>
    <row r="336" spans="4:7" x14ac:dyDescent="0.3">
      <c r="D336">
        <v>296</v>
      </c>
      <c r="E336">
        <v>28.637134591814245</v>
      </c>
      <c r="F336">
        <v>-3.7134591814243834E-2</v>
      </c>
      <c r="G336">
        <f t="shared" si="4"/>
        <v>1.378977909210505E-3</v>
      </c>
    </row>
    <row r="337" spans="4:7" x14ac:dyDescent="0.3">
      <c r="D337">
        <v>297</v>
      </c>
      <c r="E337">
        <v>27.260465607481407</v>
      </c>
      <c r="F337">
        <v>-0.16046560748140593</v>
      </c>
      <c r="G337">
        <f t="shared" si="4"/>
        <v>2.5749211184376637E-2</v>
      </c>
    </row>
    <row r="338" spans="4:7" x14ac:dyDescent="0.3">
      <c r="D338">
        <v>298</v>
      </c>
      <c r="E338">
        <v>17.965593603007072</v>
      </c>
      <c r="F338">
        <v>2.3344063969929287</v>
      </c>
      <c r="G338">
        <f t="shared" si="4"/>
        <v>5.4494532263215074</v>
      </c>
    </row>
    <row r="339" spans="4:7" x14ac:dyDescent="0.3">
      <c r="D339">
        <v>299</v>
      </c>
      <c r="E339">
        <v>27.775636027547542</v>
      </c>
      <c r="F339">
        <v>-5.2756360275475416</v>
      </c>
      <c r="G339">
        <f t="shared" si="4"/>
        <v>27.832335495157604</v>
      </c>
    </row>
    <row r="340" spans="4:7" x14ac:dyDescent="0.3">
      <c r="D340">
        <v>300</v>
      </c>
      <c r="E340">
        <v>31.469350881521933</v>
      </c>
      <c r="F340">
        <v>-2.4693508815219332</v>
      </c>
      <c r="G340">
        <f t="shared" si="4"/>
        <v>6.0976937760731484</v>
      </c>
    </row>
    <row r="341" spans="4:7" x14ac:dyDescent="0.3">
      <c r="D341">
        <v>301</v>
      </c>
      <c r="E341">
        <v>29.748900339640024</v>
      </c>
      <c r="F341">
        <v>-4.9489003396400228</v>
      </c>
      <c r="G341">
        <f t="shared" si="4"/>
        <v>24.491614571689134</v>
      </c>
    </row>
    <row r="342" spans="4:7" x14ac:dyDescent="0.3">
      <c r="D342">
        <v>302</v>
      </c>
      <c r="E342">
        <v>26.113975829584088</v>
      </c>
      <c r="F342">
        <v>-4.1139758295840885</v>
      </c>
      <c r="G342">
        <f t="shared" si="4"/>
        <v>16.92479712640209</v>
      </c>
    </row>
    <row r="343" spans="4:7" x14ac:dyDescent="0.3">
      <c r="D343">
        <v>303</v>
      </c>
      <c r="E343">
        <v>26.163128388494744</v>
      </c>
      <c r="F343">
        <v>0.23687161150525426</v>
      </c>
      <c r="G343">
        <f t="shared" si="4"/>
        <v>5.6108160337096105E-2</v>
      </c>
    </row>
    <row r="344" spans="4:7" x14ac:dyDescent="0.3">
      <c r="D344">
        <v>304</v>
      </c>
      <c r="E344">
        <v>31.091675390336778</v>
      </c>
      <c r="F344">
        <v>2.008324609663223</v>
      </c>
      <c r="G344">
        <f t="shared" si="4"/>
        <v>4.0333677377789368</v>
      </c>
    </row>
    <row r="345" spans="4:7" x14ac:dyDescent="0.3">
      <c r="D345">
        <v>305</v>
      </c>
      <c r="E345">
        <v>31.056069786472911</v>
      </c>
      <c r="F345">
        <v>5.0439302135270907</v>
      </c>
      <c r="G345">
        <f t="shared" si="4"/>
        <v>25.441231998931443</v>
      </c>
    </row>
    <row r="346" spans="4:7" x14ac:dyDescent="0.3">
      <c r="D346">
        <v>306</v>
      </c>
      <c r="E346">
        <v>26.612584567695993</v>
      </c>
      <c r="F346">
        <v>1.7874154323040052</v>
      </c>
      <c r="G346">
        <f t="shared" si="4"/>
        <v>3.1948539276385137</v>
      </c>
    </row>
    <row r="347" spans="4:7" x14ac:dyDescent="0.3">
      <c r="D347">
        <v>307</v>
      </c>
      <c r="E347">
        <v>32.288995609343132</v>
      </c>
      <c r="F347">
        <v>1.1110043906568663</v>
      </c>
      <c r="G347">
        <f t="shared" si="4"/>
        <v>1.2343307560588348</v>
      </c>
    </row>
    <row r="348" spans="4:7" x14ac:dyDescent="0.3">
      <c r="D348">
        <v>308</v>
      </c>
      <c r="E348">
        <v>28.698971835988193</v>
      </c>
      <c r="F348">
        <v>-0.49897183598819339</v>
      </c>
      <c r="G348">
        <f t="shared" si="4"/>
        <v>0.24897289310942858</v>
      </c>
    </row>
    <row r="349" spans="4:7" x14ac:dyDescent="0.3">
      <c r="D349">
        <v>309</v>
      </c>
      <c r="E349">
        <v>29.529338626730112</v>
      </c>
      <c r="F349">
        <v>-6.7293386267301116</v>
      </c>
      <c r="G349">
        <f t="shared" si="4"/>
        <v>45.283998353201902</v>
      </c>
    </row>
    <row r="350" spans="4:7" x14ac:dyDescent="0.3">
      <c r="D350">
        <v>310</v>
      </c>
      <c r="E350">
        <v>22.663488438169363</v>
      </c>
      <c r="F350">
        <v>-2.3634884381693624</v>
      </c>
      <c r="G350">
        <f t="shared" si="4"/>
        <v>5.5860775973602523</v>
      </c>
    </row>
    <row r="351" spans="4:7" x14ac:dyDescent="0.3">
      <c r="D351">
        <v>311</v>
      </c>
      <c r="E351">
        <v>15.85869848938532</v>
      </c>
      <c r="F351">
        <v>0.24130151061468119</v>
      </c>
      <c r="G351">
        <f t="shared" si="4"/>
        <v>5.8226419024927097E-2</v>
      </c>
    </row>
    <row r="352" spans="4:7" x14ac:dyDescent="0.3">
      <c r="D352">
        <v>312</v>
      </c>
      <c r="E352">
        <v>25.990716389453915</v>
      </c>
      <c r="F352">
        <v>-3.8907163894539138</v>
      </c>
      <c r="G352">
        <f t="shared" si="4"/>
        <v>15.1376740231653</v>
      </c>
    </row>
    <row r="353" spans="4:7" x14ac:dyDescent="0.3">
      <c r="D353">
        <v>313</v>
      </c>
      <c r="E353">
        <v>21.7991955404433</v>
      </c>
      <c r="F353">
        <v>-2.3991955404433014</v>
      </c>
      <c r="G353">
        <f t="shared" si="4"/>
        <v>5.7561392412830248</v>
      </c>
    </row>
    <row r="354" spans="4:7" x14ac:dyDescent="0.3">
      <c r="D354">
        <v>314</v>
      </c>
      <c r="E354">
        <v>25.491037857449655</v>
      </c>
      <c r="F354">
        <v>-3.8910378574496534</v>
      </c>
      <c r="G354">
        <f t="shared" si="4"/>
        <v>15.140175608106389</v>
      </c>
    </row>
    <row r="355" spans="4:7" x14ac:dyDescent="0.3">
      <c r="D355">
        <v>315</v>
      </c>
      <c r="E355">
        <v>26.138114539478057</v>
      </c>
      <c r="F355">
        <v>-2.338114539478056</v>
      </c>
      <c r="G355">
        <f t="shared" si="4"/>
        <v>5.4667795997186817</v>
      </c>
    </row>
    <row r="356" spans="4:7" x14ac:dyDescent="0.3">
      <c r="D356">
        <v>316</v>
      </c>
      <c r="E356">
        <v>20.320371794957985</v>
      </c>
      <c r="F356">
        <v>-4.1203717949579861</v>
      </c>
      <c r="G356">
        <f t="shared" si="4"/>
        <v>16.977463728685297</v>
      </c>
    </row>
    <row r="357" spans="4:7" x14ac:dyDescent="0.3">
      <c r="D357">
        <v>317</v>
      </c>
      <c r="E357">
        <v>16.997875060796922</v>
      </c>
      <c r="F357">
        <v>0.80212493920307892</v>
      </c>
      <c r="G357">
        <f t="shared" si="4"/>
        <v>0.64340441809154303</v>
      </c>
    </row>
    <row r="358" spans="4:7" x14ac:dyDescent="0.3">
      <c r="D358">
        <v>318</v>
      </c>
      <c r="E358">
        <v>17.860599465707971</v>
      </c>
      <c r="F358">
        <v>1.9394005342920302</v>
      </c>
      <c r="G358">
        <f t="shared" si="4"/>
        <v>3.761274432412212</v>
      </c>
    </row>
    <row r="359" spans="4:7" x14ac:dyDescent="0.3">
      <c r="D359">
        <v>319</v>
      </c>
      <c r="E359">
        <v>24.501831761392133</v>
      </c>
      <c r="F359">
        <v>-1.4018317613921312</v>
      </c>
      <c r="G359">
        <f t="shared" si="4"/>
        <v>1.965132287247765</v>
      </c>
    </row>
    <row r="360" spans="4:7" x14ac:dyDescent="0.3">
      <c r="D360">
        <v>320</v>
      </c>
      <c r="E360">
        <v>21.60894454144702</v>
      </c>
      <c r="F360">
        <v>-0.60894454144701982</v>
      </c>
      <c r="G360">
        <f t="shared" si="4"/>
        <v>0.37081345455812126</v>
      </c>
    </row>
    <row r="361" spans="4:7" x14ac:dyDescent="0.3">
      <c r="D361">
        <v>321</v>
      </c>
      <c r="E361">
        <v>26.755854768914396</v>
      </c>
      <c r="F361">
        <v>-2.9558547689143957</v>
      </c>
      <c r="G361">
        <f t="shared" si="4"/>
        <v>8.7370774149139763</v>
      </c>
    </row>
    <row r="362" spans="4:7" x14ac:dyDescent="0.3">
      <c r="D362">
        <v>322</v>
      </c>
      <c r="E362">
        <v>26.713093619998126</v>
      </c>
      <c r="F362">
        <v>-3.613093619998125</v>
      </c>
      <c r="G362">
        <f t="shared" ref="G362:G425" si="5">F362^2</f>
        <v>13.054445506871154</v>
      </c>
    </row>
    <row r="363" spans="4:7" x14ac:dyDescent="0.3">
      <c r="D363">
        <v>323</v>
      </c>
      <c r="E363">
        <v>24.473182227822758</v>
      </c>
      <c r="F363">
        <v>-4.073182227822759</v>
      </c>
      <c r="G363">
        <f t="shared" si="5"/>
        <v>16.590813461051173</v>
      </c>
    </row>
    <row r="364" spans="4:7" x14ac:dyDescent="0.3">
      <c r="D364">
        <v>324</v>
      </c>
      <c r="E364">
        <v>20.181490158692405</v>
      </c>
      <c r="F364">
        <v>-1.6814901586924051</v>
      </c>
      <c r="G364">
        <f t="shared" si="5"/>
        <v>2.8274091537794099</v>
      </c>
    </row>
    <row r="365" spans="4:7" x14ac:dyDescent="0.3">
      <c r="D365">
        <v>325</v>
      </c>
      <c r="E365">
        <v>27.393559102070352</v>
      </c>
      <c r="F365">
        <v>-2.3935591020703519</v>
      </c>
      <c r="G365">
        <f t="shared" si="5"/>
        <v>5.729125175103829</v>
      </c>
    </row>
    <row r="366" spans="4:7" x14ac:dyDescent="0.3">
      <c r="D366">
        <v>326</v>
      </c>
      <c r="E366">
        <v>28.14312837743363</v>
      </c>
      <c r="F366">
        <v>-3.5431283774336286</v>
      </c>
      <c r="G366">
        <f t="shared" si="5"/>
        <v>12.553758698975457</v>
      </c>
    </row>
    <row r="367" spans="4:7" x14ac:dyDescent="0.3">
      <c r="D367">
        <v>327</v>
      </c>
      <c r="E367">
        <v>26.849525189656365</v>
      </c>
      <c r="F367">
        <v>-3.8495251896563651</v>
      </c>
      <c r="G367">
        <f t="shared" si="5"/>
        <v>14.818844185798874</v>
      </c>
    </row>
    <row r="368" spans="4:7" x14ac:dyDescent="0.3">
      <c r="D368">
        <v>328</v>
      </c>
      <c r="E368">
        <v>21.417559401862277</v>
      </c>
      <c r="F368">
        <v>0.78244059813772182</v>
      </c>
      <c r="G368">
        <f t="shared" si="5"/>
        <v>0.61221328961411592</v>
      </c>
    </row>
    <row r="369" spans="4:7" x14ac:dyDescent="0.3">
      <c r="D369">
        <v>329</v>
      </c>
      <c r="E369">
        <v>22.13363048779836</v>
      </c>
      <c r="F369">
        <v>-2.8336304877983594</v>
      </c>
      <c r="G369">
        <f t="shared" si="5"/>
        <v>8.0294617413803682</v>
      </c>
    </row>
    <row r="370" spans="4:7" x14ac:dyDescent="0.3">
      <c r="D370">
        <v>330</v>
      </c>
      <c r="E370">
        <v>26.192109319576918</v>
      </c>
      <c r="F370">
        <v>-3.5921093195769167</v>
      </c>
      <c r="G370">
        <f t="shared" si="5"/>
        <v>12.903249363791339</v>
      </c>
    </row>
    <row r="371" spans="4:7" x14ac:dyDescent="0.3">
      <c r="D371">
        <v>331</v>
      </c>
      <c r="E371">
        <v>24.105067305610085</v>
      </c>
      <c r="F371">
        <v>-4.3050673056100841</v>
      </c>
      <c r="G371">
        <f t="shared" si="5"/>
        <v>18.533604505832869</v>
      </c>
    </row>
    <row r="372" spans="4:7" x14ac:dyDescent="0.3">
      <c r="D372">
        <v>332</v>
      </c>
      <c r="E372">
        <v>19.728073332095285</v>
      </c>
      <c r="F372">
        <v>-2.6280733320952834</v>
      </c>
      <c r="G372">
        <f t="shared" si="5"/>
        <v>6.9067694388704055</v>
      </c>
    </row>
    <row r="373" spans="4:7" x14ac:dyDescent="0.3">
      <c r="D373">
        <v>333</v>
      </c>
      <c r="E373">
        <v>24.338727764527654</v>
      </c>
      <c r="F373">
        <v>-4.9387277645276555</v>
      </c>
      <c r="G373">
        <f t="shared" si="5"/>
        <v>24.391031932116334</v>
      </c>
    </row>
    <row r="374" spans="4:7" x14ac:dyDescent="0.3">
      <c r="D374">
        <v>334</v>
      </c>
      <c r="E374">
        <v>27.171812758688446</v>
      </c>
      <c r="F374">
        <v>-4.9718127586884471</v>
      </c>
      <c r="G374">
        <f t="shared" si="5"/>
        <v>24.718922107457228</v>
      </c>
    </row>
    <row r="375" spans="4:7" x14ac:dyDescent="0.3">
      <c r="D375">
        <v>335</v>
      </c>
      <c r="E375">
        <v>26.453920613141207</v>
      </c>
      <c r="F375">
        <v>-5.753920613141208</v>
      </c>
      <c r="G375">
        <f t="shared" si="5"/>
        <v>33.107602422331297</v>
      </c>
    </row>
    <row r="376" spans="4:7" x14ac:dyDescent="0.3">
      <c r="D376">
        <v>336</v>
      </c>
      <c r="E376">
        <v>24.25367199226973</v>
      </c>
      <c r="F376">
        <v>-3.1536719922697287</v>
      </c>
      <c r="G376">
        <f t="shared" si="5"/>
        <v>9.9456470348265196</v>
      </c>
    </row>
    <row r="377" spans="4:7" x14ac:dyDescent="0.3">
      <c r="D377">
        <v>337</v>
      </c>
      <c r="E377">
        <v>22.247926192604197</v>
      </c>
      <c r="F377">
        <v>-2.7479261926041971</v>
      </c>
      <c r="G377">
        <f t="shared" si="5"/>
        <v>7.5510983600001991</v>
      </c>
    </row>
    <row r="378" spans="4:7" x14ac:dyDescent="0.3">
      <c r="D378">
        <v>338</v>
      </c>
      <c r="E378">
        <v>21.892198346171412</v>
      </c>
      <c r="F378">
        <v>-3.392198346171412</v>
      </c>
      <c r="G378">
        <f t="shared" si="5"/>
        <v>11.507009619768063</v>
      </c>
    </row>
    <row r="379" spans="4:7" x14ac:dyDescent="0.3">
      <c r="D379">
        <v>339</v>
      </c>
      <c r="E379">
        <v>24.044578160803074</v>
      </c>
      <c r="F379">
        <v>-3.4445781608030721</v>
      </c>
      <c r="G379">
        <f t="shared" si="5"/>
        <v>11.865118705881475</v>
      </c>
    </row>
    <row r="380" spans="4:7" x14ac:dyDescent="0.3">
      <c r="D380">
        <v>340</v>
      </c>
      <c r="E380">
        <v>22.877463098841886</v>
      </c>
      <c r="F380">
        <v>-3.8774630988418863</v>
      </c>
      <c r="G380">
        <f t="shared" si="5"/>
        <v>15.034720082880524</v>
      </c>
    </row>
    <row r="381" spans="4:7" x14ac:dyDescent="0.3">
      <c r="D381">
        <v>341</v>
      </c>
      <c r="E381">
        <v>23.079912953518026</v>
      </c>
      <c r="F381">
        <v>-4.3799129535180263</v>
      </c>
      <c r="G381">
        <f t="shared" si="5"/>
        <v>19.183637480394999</v>
      </c>
    </row>
    <row r="382" spans="4:7" x14ac:dyDescent="0.3">
      <c r="D382">
        <v>342</v>
      </c>
      <c r="E382">
        <v>32.006539727706141</v>
      </c>
      <c r="F382">
        <v>0.69346027229386209</v>
      </c>
      <c r="G382">
        <f t="shared" si="5"/>
        <v>0.48088714924987735</v>
      </c>
    </row>
    <row r="383" spans="4:7" x14ac:dyDescent="0.3">
      <c r="D383">
        <v>343</v>
      </c>
      <c r="E383">
        <v>26.405241014474775</v>
      </c>
      <c r="F383">
        <v>-9.9052410144747753</v>
      </c>
      <c r="G383">
        <f t="shared" si="5"/>
        <v>98.113799554833278</v>
      </c>
    </row>
    <row r="384" spans="4:7" x14ac:dyDescent="0.3">
      <c r="D384">
        <v>344</v>
      </c>
      <c r="E384">
        <v>28.144294691370146</v>
      </c>
      <c r="F384">
        <v>-4.2442946913701469</v>
      </c>
      <c r="G384">
        <f t="shared" si="5"/>
        <v>18.014037427192811</v>
      </c>
    </row>
    <row r="385" spans="4:7" x14ac:dyDescent="0.3">
      <c r="D385">
        <v>345</v>
      </c>
      <c r="E385">
        <v>30.702027871589458</v>
      </c>
      <c r="F385">
        <v>0.49797212841054161</v>
      </c>
      <c r="G385">
        <f t="shared" si="5"/>
        <v>0.24797624067372495</v>
      </c>
    </row>
    <row r="386" spans="4:7" x14ac:dyDescent="0.3">
      <c r="D386">
        <v>346</v>
      </c>
      <c r="E386">
        <v>22.517748866334784</v>
      </c>
      <c r="F386">
        <v>-5.0177488663347845</v>
      </c>
      <c r="G386">
        <f t="shared" si="5"/>
        <v>25.177803685604015</v>
      </c>
    </row>
    <row r="387" spans="4:7" x14ac:dyDescent="0.3">
      <c r="D387">
        <v>347</v>
      </c>
      <c r="E387">
        <v>20.552106624869307</v>
      </c>
      <c r="F387">
        <v>-3.3521066248693074</v>
      </c>
      <c r="G387">
        <f t="shared" si="5"/>
        <v>11.2366188244927</v>
      </c>
    </row>
    <row r="388" spans="4:7" x14ac:dyDescent="0.3">
      <c r="D388">
        <v>348</v>
      </c>
      <c r="E388">
        <v>27.753966688269749</v>
      </c>
      <c r="F388">
        <v>-4.6539666882697475</v>
      </c>
      <c r="G388">
        <f t="shared" si="5"/>
        <v>21.659405935524482</v>
      </c>
    </row>
    <row r="389" spans="4:7" x14ac:dyDescent="0.3">
      <c r="D389">
        <v>349</v>
      </c>
      <c r="E389">
        <v>28.597919042076125</v>
      </c>
      <c r="F389">
        <v>-4.0979190420761249</v>
      </c>
      <c r="G389">
        <f t="shared" si="5"/>
        <v>16.792940475410106</v>
      </c>
    </row>
    <row r="390" spans="4:7" x14ac:dyDescent="0.3">
      <c r="D390">
        <v>350</v>
      </c>
      <c r="E390">
        <v>30.21097042273885</v>
      </c>
      <c r="F390">
        <v>-3.6109704227388484</v>
      </c>
      <c r="G390">
        <f t="shared" si="5"/>
        <v>13.039107393894778</v>
      </c>
    </row>
    <row r="391" spans="4:7" x14ac:dyDescent="0.3">
      <c r="D391">
        <v>351</v>
      </c>
      <c r="E391">
        <v>27.865598367689767</v>
      </c>
      <c r="F391">
        <v>-4.9655983676897684</v>
      </c>
      <c r="G391">
        <f t="shared" si="5"/>
        <v>24.657167149203293</v>
      </c>
    </row>
    <row r="392" spans="4:7" x14ac:dyDescent="0.3">
      <c r="D392">
        <v>352</v>
      </c>
      <c r="E392">
        <v>28.633790082075343</v>
      </c>
      <c r="F392">
        <v>-4.5337900820753418</v>
      </c>
      <c r="G392">
        <f t="shared" si="5"/>
        <v>20.555252508324735</v>
      </c>
    </row>
    <row r="393" spans="4:7" x14ac:dyDescent="0.3">
      <c r="D393">
        <v>353</v>
      </c>
      <c r="E393">
        <v>23.615488264199946</v>
      </c>
      <c r="F393">
        <v>-5.015488264199945</v>
      </c>
      <c r="G393">
        <f t="shared" si="5"/>
        <v>25.155122528327379</v>
      </c>
    </row>
    <row r="394" spans="4:7" x14ac:dyDescent="0.3">
      <c r="D394">
        <v>354</v>
      </c>
      <c r="E394">
        <v>30.028848242643175</v>
      </c>
      <c r="F394">
        <v>7.115175735682655E-2</v>
      </c>
      <c r="G394">
        <f t="shared" si="5"/>
        <v>5.0625725749647212E-3</v>
      </c>
    </row>
    <row r="395" spans="4:7" x14ac:dyDescent="0.3">
      <c r="D395">
        <v>355</v>
      </c>
      <c r="E395">
        <v>22.322526952758096</v>
      </c>
      <c r="F395">
        <v>-4.122526952758097</v>
      </c>
      <c r="G395">
        <f t="shared" si="5"/>
        <v>16.995228476216962</v>
      </c>
    </row>
    <row r="396" spans="4:7" x14ac:dyDescent="0.3">
      <c r="D396">
        <v>356</v>
      </c>
      <c r="E396">
        <v>25.306452741407412</v>
      </c>
      <c r="F396">
        <v>-4.7064527414074107</v>
      </c>
      <c r="G396">
        <f t="shared" si="5"/>
        <v>22.15069740710133</v>
      </c>
    </row>
    <row r="397" spans="4:7" x14ac:dyDescent="0.3">
      <c r="D397">
        <v>357</v>
      </c>
      <c r="E397">
        <v>18.985043464127429</v>
      </c>
      <c r="F397">
        <v>-1.1850434641274283</v>
      </c>
      <c r="G397">
        <f t="shared" si="5"/>
        <v>1.4043280118711354</v>
      </c>
    </row>
    <row r="398" spans="4:7" x14ac:dyDescent="0.3">
      <c r="D398">
        <v>358</v>
      </c>
      <c r="E398">
        <v>22.698801252538097</v>
      </c>
      <c r="F398">
        <v>-0.99880125253809737</v>
      </c>
      <c r="G398">
        <f t="shared" si="5"/>
        <v>0.99760394207167213</v>
      </c>
    </row>
    <row r="399" spans="4:7" x14ac:dyDescent="0.3">
      <c r="D399">
        <v>359</v>
      </c>
      <c r="E399">
        <v>22.483219491032891</v>
      </c>
      <c r="F399">
        <v>0.21678050896710843</v>
      </c>
      <c r="G399">
        <f t="shared" si="5"/>
        <v>4.6993789068038576E-2</v>
      </c>
    </row>
    <row r="400" spans="4:7" x14ac:dyDescent="0.3">
      <c r="D400">
        <v>360</v>
      </c>
      <c r="E400">
        <v>21.642391253517332</v>
      </c>
      <c r="F400">
        <v>0.95760874648266991</v>
      </c>
      <c r="G400">
        <f t="shared" si="5"/>
        <v>0.91701451134011036</v>
      </c>
    </row>
    <row r="401" spans="4:7" x14ac:dyDescent="0.3">
      <c r="D401">
        <v>361</v>
      </c>
      <c r="E401">
        <v>26.234209288148929</v>
      </c>
      <c r="F401">
        <v>-1.2342092881489286</v>
      </c>
      <c r="G401">
        <f t="shared" si="5"/>
        <v>1.5232725669530851</v>
      </c>
    </row>
    <row r="402" spans="4:7" x14ac:dyDescent="0.3">
      <c r="D402">
        <v>362</v>
      </c>
      <c r="E402">
        <v>21.374182115289038</v>
      </c>
      <c r="F402">
        <v>-1.4741821152890395</v>
      </c>
      <c r="G402">
        <f t="shared" si="5"/>
        <v>2.173212909038067</v>
      </c>
    </row>
    <row r="403" spans="4:7" x14ac:dyDescent="0.3">
      <c r="D403">
        <v>363</v>
      </c>
      <c r="E403">
        <v>19.414348934190357</v>
      </c>
      <c r="F403">
        <v>1.3856510658096433</v>
      </c>
      <c r="G403">
        <f t="shared" si="5"/>
        <v>1.9200288761794002</v>
      </c>
    </row>
    <row r="404" spans="4:7" x14ac:dyDescent="0.3">
      <c r="D404">
        <v>364</v>
      </c>
      <c r="E404">
        <v>18.802655847896403</v>
      </c>
      <c r="F404">
        <v>-2.0026558478964027</v>
      </c>
      <c r="G404">
        <f t="shared" si="5"/>
        <v>4.0106304451136596</v>
      </c>
    </row>
    <row r="405" spans="4:7" x14ac:dyDescent="0.3">
      <c r="D405">
        <v>365</v>
      </c>
      <c r="E405">
        <v>39.975890102448915</v>
      </c>
      <c r="F405">
        <v>-18.075890102448916</v>
      </c>
      <c r="G405">
        <f t="shared" si="5"/>
        <v>326.73780299581068</v>
      </c>
    </row>
    <row r="406" spans="4:7" x14ac:dyDescent="0.3">
      <c r="D406">
        <v>366</v>
      </c>
      <c r="E406">
        <v>12.210675860529705</v>
      </c>
      <c r="F406">
        <v>15.289324139470295</v>
      </c>
      <c r="G406">
        <f t="shared" si="5"/>
        <v>233.76343264178908</v>
      </c>
    </row>
    <row r="407" spans="4:7" x14ac:dyDescent="0.3">
      <c r="D407">
        <v>367</v>
      </c>
      <c r="E407">
        <v>14.934143274969943</v>
      </c>
      <c r="F407">
        <v>6.965856725030056</v>
      </c>
      <c r="G407">
        <f t="shared" si="5"/>
        <v>48.52315991364646</v>
      </c>
    </row>
    <row r="408" spans="4:7" x14ac:dyDescent="0.3">
      <c r="D408">
        <v>368</v>
      </c>
      <c r="E408">
        <v>9.760256576143302</v>
      </c>
      <c r="F408">
        <v>13.339743423856699</v>
      </c>
      <c r="G408">
        <f t="shared" si="5"/>
        <v>177.94875461432807</v>
      </c>
    </row>
    <row r="409" spans="4:7" x14ac:dyDescent="0.3">
      <c r="D409">
        <v>369</v>
      </c>
      <c r="E409">
        <v>21.868735300642243</v>
      </c>
      <c r="F409">
        <v>28.131264699357757</v>
      </c>
      <c r="G409">
        <f t="shared" si="5"/>
        <v>791.36805358533184</v>
      </c>
    </row>
    <row r="410" spans="4:7" x14ac:dyDescent="0.3">
      <c r="D410">
        <v>370</v>
      </c>
      <c r="E410">
        <v>30.294198700716013</v>
      </c>
      <c r="F410">
        <v>19.705801299283987</v>
      </c>
      <c r="G410">
        <f t="shared" si="5"/>
        <v>388.31860484686246</v>
      </c>
    </row>
    <row r="411" spans="4:7" x14ac:dyDescent="0.3">
      <c r="D411">
        <v>371</v>
      </c>
      <c r="E411">
        <v>32.485379016868066</v>
      </c>
      <c r="F411">
        <v>17.514620983131934</v>
      </c>
      <c r="G411">
        <f t="shared" si="5"/>
        <v>306.76194818276542</v>
      </c>
    </row>
    <row r="412" spans="4:7" x14ac:dyDescent="0.3">
      <c r="D412">
        <v>372</v>
      </c>
      <c r="E412">
        <v>24.189254373414897</v>
      </c>
      <c r="F412">
        <v>25.810745626585103</v>
      </c>
      <c r="G412">
        <f t="shared" si="5"/>
        <v>666.19458980028196</v>
      </c>
    </row>
    <row r="413" spans="4:7" x14ac:dyDescent="0.3">
      <c r="D413">
        <v>373</v>
      </c>
      <c r="E413">
        <v>22.869464588014814</v>
      </c>
      <c r="F413">
        <v>27.130535411985186</v>
      </c>
      <c r="G413">
        <f t="shared" si="5"/>
        <v>736.0659517409822</v>
      </c>
    </row>
    <row r="414" spans="4:7" x14ac:dyDescent="0.3">
      <c r="D414">
        <v>374</v>
      </c>
      <c r="E414">
        <v>1.3019577576121968</v>
      </c>
      <c r="F414">
        <v>12.498042242387804</v>
      </c>
      <c r="G414">
        <f t="shared" si="5"/>
        <v>156.20105989250996</v>
      </c>
    </row>
    <row r="415" spans="4:7" x14ac:dyDescent="0.3">
      <c r="D415">
        <v>375</v>
      </c>
      <c r="E415">
        <v>-4.6663860839394822</v>
      </c>
      <c r="F415">
        <v>18.466386083939483</v>
      </c>
      <c r="G415">
        <f t="shared" si="5"/>
        <v>341.00741500111377</v>
      </c>
    </row>
    <row r="416" spans="4:7" x14ac:dyDescent="0.3">
      <c r="D416">
        <v>376</v>
      </c>
      <c r="E416">
        <v>27.266615705337546</v>
      </c>
      <c r="F416">
        <v>-12.266615705337546</v>
      </c>
      <c r="G416">
        <f t="shared" si="5"/>
        <v>150.46986086243376</v>
      </c>
    </row>
    <row r="417" spans="4:7" x14ac:dyDescent="0.3">
      <c r="D417">
        <v>377</v>
      </c>
      <c r="E417">
        <v>17.58856480814562</v>
      </c>
      <c r="F417">
        <v>-3.6885648081456193</v>
      </c>
      <c r="G417">
        <f t="shared" si="5"/>
        <v>13.605510343890328</v>
      </c>
    </row>
    <row r="418" spans="4:7" x14ac:dyDescent="0.3">
      <c r="D418">
        <v>378</v>
      </c>
      <c r="E418">
        <v>19.612025734362675</v>
      </c>
      <c r="F418">
        <v>-6.312025734362674</v>
      </c>
      <c r="G418">
        <f t="shared" si="5"/>
        <v>39.841668871256651</v>
      </c>
    </row>
    <row r="419" spans="4:7" x14ac:dyDescent="0.3">
      <c r="D419">
        <v>379</v>
      </c>
      <c r="E419">
        <v>15.929005589949226</v>
      </c>
      <c r="F419">
        <v>-2.8290055899492259</v>
      </c>
      <c r="G419">
        <f t="shared" si="5"/>
        <v>8.0032726279639679</v>
      </c>
    </row>
    <row r="420" spans="4:7" x14ac:dyDescent="0.3">
      <c r="D420">
        <v>380</v>
      </c>
      <c r="E420">
        <v>16.356028294814671</v>
      </c>
      <c r="F420">
        <v>-6.1560282948146714</v>
      </c>
      <c r="G420">
        <f t="shared" si="5"/>
        <v>37.89668436655883</v>
      </c>
    </row>
    <row r="421" spans="4:7" x14ac:dyDescent="0.3">
      <c r="D421">
        <v>381</v>
      </c>
      <c r="E421">
        <v>23.087222930641076</v>
      </c>
      <c r="F421">
        <v>-12.687222930641076</v>
      </c>
      <c r="G421">
        <f t="shared" si="5"/>
        <v>160.96562569178471</v>
      </c>
    </row>
    <row r="422" spans="4:7" x14ac:dyDescent="0.3">
      <c r="D422">
        <v>382</v>
      </c>
      <c r="E422">
        <v>18.446200859741936</v>
      </c>
      <c r="F422">
        <v>-7.5462008597419352</v>
      </c>
      <c r="G422">
        <f t="shared" si="5"/>
        <v>56.94514741556992</v>
      </c>
    </row>
    <row r="423" spans="4:7" x14ac:dyDescent="0.3">
      <c r="D423">
        <v>383</v>
      </c>
      <c r="E423">
        <v>11.686816781251148</v>
      </c>
      <c r="F423">
        <v>-0.38681678125114694</v>
      </c>
      <c r="G423">
        <f t="shared" si="5"/>
        <v>0.14962722225749767</v>
      </c>
    </row>
    <row r="424" spans="4:7" x14ac:dyDescent="0.3">
      <c r="D424">
        <v>384</v>
      </c>
      <c r="E424">
        <v>10.9886361726274</v>
      </c>
      <c r="F424">
        <v>1.3113638273726007</v>
      </c>
      <c r="G424">
        <f t="shared" si="5"/>
        <v>1.7196750877413161</v>
      </c>
    </row>
    <row r="425" spans="4:7" x14ac:dyDescent="0.3">
      <c r="D425">
        <v>385</v>
      </c>
      <c r="E425">
        <v>1.2203253258098314</v>
      </c>
      <c r="F425">
        <v>7.5796746741901693</v>
      </c>
      <c r="G425">
        <f t="shared" si="5"/>
        <v>57.451468166559849</v>
      </c>
    </row>
    <row r="426" spans="4:7" x14ac:dyDescent="0.3">
      <c r="D426">
        <v>386</v>
      </c>
      <c r="E426">
        <v>5.7358631034078122</v>
      </c>
      <c r="F426">
        <v>1.4641368965921879</v>
      </c>
      <c r="G426">
        <f t="shared" ref="G426:G489" si="6">F426^2</f>
        <v>2.1436968519626034</v>
      </c>
    </row>
    <row r="427" spans="4:7" x14ac:dyDescent="0.3">
      <c r="D427">
        <v>387</v>
      </c>
      <c r="E427">
        <v>4.1767871988351111</v>
      </c>
      <c r="F427">
        <v>6.3232128011648889</v>
      </c>
      <c r="G427">
        <f t="shared" si="6"/>
        <v>39.983020128815518</v>
      </c>
    </row>
    <row r="428" spans="4:7" x14ac:dyDescent="0.3">
      <c r="D428">
        <v>388</v>
      </c>
      <c r="E428">
        <v>3.5666239973385174</v>
      </c>
      <c r="F428">
        <v>3.8333760026614829</v>
      </c>
      <c r="G428">
        <f t="shared" si="6"/>
        <v>14.69477157778093</v>
      </c>
    </row>
    <row r="429" spans="4:7" x14ac:dyDescent="0.3">
      <c r="D429">
        <v>389</v>
      </c>
      <c r="E429">
        <v>3.8352803571325822</v>
      </c>
      <c r="F429">
        <v>6.3647196428674171</v>
      </c>
      <c r="G429">
        <f t="shared" si="6"/>
        <v>40.509656132302339</v>
      </c>
    </row>
    <row r="430" spans="4:7" x14ac:dyDescent="0.3">
      <c r="D430">
        <v>390</v>
      </c>
      <c r="E430">
        <v>12.709463154709363</v>
      </c>
      <c r="F430">
        <v>-1.2094631547093631</v>
      </c>
      <c r="G430">
        <f t="shared" si="6"/>
        <v>1.4628011225995248</v>
      </c>
    </row>
    <row r="431" spans="4:7" x14ac:dyDescent="0.3">
      <c r="D431">
        <v>391</v>
      </c>
      <c r="E431">
        <v>16.757499843723117</v>
      </c>
      <c r="F431">
        <v>-1.6574998437231176</v>
      </c>
      <c r="G431">
        <f t="shared" si="6"/>
        <v>2.7473057319421592</v>
      </c>
    </row>
    <row r="432" spans="4:7" x14ac:dyDescent="0.3">
      <c r="D432">
        <v>392</v>
      </c>
      <c r="E432">
        <v>17.419646930926056</v>
      </c>
      <c r="F432">
        <v>5.7803530690739429</v>
      </c>
      <c r="G432">
        <f t="shared" si="6"/>
        <v>33.41248160315255</v>
      </c>
    </row>
    <row r="433" spans="4:7" x14ac:dyDescent="0.3">
      <c r="D433">
        <v>393</v>
      </c>
      <c r="E433">
        <v>7.8033174538550831</v>
      </c>
      <c r="F433">
        <v>1.8966825461449162</v>
      </c>
      <c r="G433">
        <f t="shared" si="6"/>
        <v>3.597404680850762</v>
      </c>
    </row>
    <row r="434" spans="4:7" x14ac:dyDescent="0.3">
      <c r="D434">
        <v>394</v>
      </c>
      <c r="E434">
        <v>20.449173244638267</v>
      </c>
      <c r="F434">
        <v>-6.6491732446382663</v>
      </c>
      <c r="G434">
        <f t="shared" si="6"/>
        <v>44.211504837213369</v>
      </c>
    </row>
    <row r="435" spans="4:7" x14ac:dyDescent="0.3">
      <c r="D435">
        <v>395</v>
      </c>
      <c r="E435">
        <v>18.132185287023212</v>
      </c>
      <c r="F435">
        <v>-5.4321852870232128</v>
      </c>
      <c r="G435">
        <f t="shared" si="6"/>
        <v>29.508636992551466</v>
      </c>
    </row>
    <row r="436" spans="4:7" x14ac:dyDescent="0.3">
      <c r="D436">
        <v>396</v>
      </c>
      <c r="E436">
        <v>20.612925552507779</v>
      </c>
      <c r="F436">
        <v>-7.5129255525077792</v>
      </c>
      <c r="G436">
        <f t="shared" si="6"/>
        <v>56.444050357524318</v>
      </c>
    </row>
    <row r="437" spans="4:7" x14ac:dyDescent="0.3">
      <c r="D437">
        <v>397</v>
      </c>
      <c r="E437">
        <v>18.831363293492281</v>
      </c>
      <c r="F437">
        <v>-6.3313632934922808</v>
      </c>
      <c r="G437">
        <f t="shared" si="6"/>
        <v>40.086161154181418</v>
      </c>
    </row>
    <row r="438" spans="4:7" x14ac:dyDescent="0.3">
      <c r="D438">
        <v>398</v>
      </c>
      <c r="E438">
        <v>15.125695715964556</v>
      </c>
      <c r="F438">
        <v>-6.6256957159645555</v>
      </c>
      <c r="G438">
        <f t="shared" si="6"/>
        <v>43.899843720551061</v>
      </c>
    </row>
    <row r="439" spans="4:7" x14ac:dyDescent="0.3">
      <c r="D439">
        <v>399</v>
      </c>
      <c r="E439">
        <v>6.7738646221847532</v>
      </c>
      <c r="F439">
        <v>-1.7738646221847532</v>
      </c>
      <c r="G439">
        <f t="shared" si="6"/>
        <v>3.1465956978386571</v>
      </c>
    </row>
    <row r="440" spans="4:7" x14ac:dyDescent="0.3">
      <c r="D440">
        <v>400</v>
      </c>
      <c r="E440">
        <v>9.204947195166401</v>
      </c>
      <c r="F440">
        <v>-2.9049471951664012</v>
      </c>
      <c r="G440">
        <f t="shared" si="6"/>
        <v>8.4387182067051416</v>
      </c>
    </row>
    <row r="441" spans="4:7" x14ac:dyDescent="0.3">
      <c r="D441">
        <v>401</v>
      </c>
      <c r="E441">
        <v>11.948290242633043</v>
      </c>
      <c r="F441">
        <v>-6.348290242633043</v>
      </c>
      <c r="G441">
        <f t="shared" si="6"/>
        <v>40.300789004709898</v>
      </c>
    </row>
    <row r="442" spans="4:7" x14ac:dyDescent="0.3">
      <c r="D442">
        <v>402</v>
      </c>
      <c r="E442">
        <v>17.905246020931486</v>
      </c>
      <c r="F442">
        <v>-10.705246020931487</v>
      </c>
      <c r="G442">
        <f t="shared" si="6"/>
        <v>114.60229236866942</v>
      </c>
    </row>
    <row r="443" spans="4:7" x14ac:dyDescent="0.3">
      <c r="D443">
        <v>403</v>
      </c>
      <c r="E443">
        <v>18.22245167131846</v>
      </c>
      <c r="F443">
        <v>-6.1224516713184602</v>
      </c>
      <c r="G443">
        <f t="shared" si="6"/>
        <v>37.484414467630209</v>
      </c>
    </row>
    <row r="444" spans="4:7" x14ac:dyDescent="0.3">
      <c r="D444">
        <v>404</v>
      </c>
      <c r="E444">
        <v>13.194323848335227</v>
      </c>
      <c r="F444">
        <v>-4.894323848335226</v>
      </c>
      <c r="G444">
        <f t="shared" si="6"/>
        <v>23.954405932382937</v>
      </c>
    </row>
    <row r="445" spans="4:7" x14ac:dyDescent="0.3">
      <c r="D445">
        <v>405</v>
      </c>
      <c r="E445">
        <v>9.2332283378866542</v>
      </c>
      <c r="F445">
        <v>-0.7332283378866542</v>
      </c>
      <c r="G445">
        <f t="shared" si="6"/>
        <v>0.53762379548002559</v>
      </c>
    </row>
    <row r="446" spans="4:7" x14ac:dyDescent="0.3">
      <c r="D446">
        <v>406</v>
      </c>
      <c r="E446">
        <v>12.834012782179979</v>
      </c>
      <c r="F446">
        <v>-7.834012782179979</v>
      </c>
      <c r="G446">
        <f t="shared" si="6"/>
        <v>61.371756271359295</v>
      </c>
    </row>
    <row r="447" spans="4:7" x14ac:dyDescent="0.3">
      <c r="D447">
        <v>407</v>
      </c>
      <c r="E447">
        <v>4.7313163460521235</v>
      </c>
      <c r="F447">
        <v>7.1686836539478769</v>
      </c>
      <c r="G447">
        <f t="shared" si="6"/>
        <v>51.39002533037948</v>
      </c>
    </row>
    <row r="448" spans="4:7" x14ac:dyDescent="0.3">
      <c r="D448">
        <v>408</v>
      </c>
      <c r="E448">
        <v>19.421491609903537</v>
      </c>
      <c r="F448">
        <v>8.4785083900964615</v>
      </c>
      <c r="G448">
        <f t="shared" si="6"/>
        <v>71.885104520936096</v>
      </c>
    </row>
    <row r="449" spans="4:7" x14ac:dyDescent="0.3">
      <c r="D449">
        <v>409</v>
      </c>
      <c r="E449">
        <v>10.300891272098848</v>
      </c>
      <c r="F449">
        <v>6.8991087279011509</v>
      </c>
      <c r="G449">
        <f t="shared" si="6"/>
        <v>47.597701239401836</v>
      </c>
    </row>
    <row r="450" spans="4:7" x14ac:dyDescent="0.3">
      <c r="D450">
        <v>410</v>
      </c>
      <c r="E450">
        <v>20.845366605450621</v>
      </c>
      <c r="F450">
        <v>6.6546333945493785</v>
      </c>
      <c r="G450">
        <f t="shared" si="6"/>
        <v>44.284145615851784</v>
      </c>
    </row>
    <row r="451" spans="4:7" x14ac:dyDescent="0.3">
      <c r="D451">
        <v>411</v>
      </c>
      <c r="E451">
        <v>21.478178854742822</v>
      </c>
      <c r="F451">
        <v>-6.4781788547428221</v>
      </c>
      <c r="G451">
        <f t="shared" si="6"/>
        <v>41.966801274037024</v>
      </c>
    </row>
    <row r="452" spans="4:7" x14ac:dyDescent="0.3">
      <c r="D452">
        <v>412</v>
      </c>
      <c r="E452">
        <v>18.926886947193449</v>
      </c>
      <c r="F452">
        <v>-1.7268869471934494</v>
      </c>
      <c r="G452">
        <f t="shared" si="6"/>
        <v>2.9821385283871114</v>
      </c>
    </row>
    <row r="453" spans="4:7" x14ac:dyDescent="0.3">
      <c r="D453">
        <v>413</v>
      </c>
      <c r="E453">
        <v>0.14255003166429603</v>
      </c>
      <c r="F453">
        <v>17.757449968335703</v>
      </c>
      <c r="G453">
        <f t="shared" si="6"/>
        <v>315.32702937794562</v>
      </c>
    </row>
    <row r="454" spans="4:7" x14ac:dyDescent="0.3">
      <c r="D454">
        <v>414</v>
      </c>
      <c r="E454">
        <v>12.00680389575826</v>
      </c>
      <c r="F454">
        <v>4.2931961042417406</v>
      </c>
      <c r="G454">
        <f t="shared" si="6"/>
        <v>18.43153278947646</v>
      </c>
    </row>
    <row r="455" spans="4:7" x14ac:dyDescent="0.3">
      <c r="D455">
        <v>415</v>
      </c>
      <c r="E455">
        <v>-2.0893371110055661</v>
      </c>
      <c r="F455">
        <v>9.0893371110055661</v>
      </c>
      <c r="G455">
        <f t="shared" si="6"/>
        <v>82.61604911750301</v>
      </c>
    </row>
    <row r="456" spans="4:7" x14ac:dyDescent="0.3">
      <c r="D456">
        <v>416</v>
      </c>
      <c r="E456">
        <v>12.761083469554869</v>
      </c>
      <c r="F456">
        <v>-5.5610834695548688</v>
      </c>
      <c r="G456">
        <f t="shared" si="6"/>
        <v>30.925649355356416</v>
      </c>
    </row>
    <row r="457" spans="4:7" x14ac:dyDescent="0.3">
      <c r="D457">
        <v>417</v>
      </c>
      <c r="E457">
        <v>16.628157857739851</v>
      </c>
      <c r="F457">
        <v>-9.1281578577398506</v>
      </c>
      <c r="G457">
        <f t="shared" si="6"/>
        <v>83.323265875817782</v>
      </c>
    </row>
    <row r="458" spans="4:7" x14ac:dyDescent="0.3">
      <c r="D458">
        <v>418</v>
      </c>
      <c r="E458">
        <v>8.5520566327829179</v>
      </c>
      <c r="F458">
        <v>1.8479433672170824</v>
      </c>
      <c r="G458">
        <f t="shared" si="6"/>
        <v>3.4148946884416085</v>
      </c>
    </row>
    <row r="459" spans="4:7" x14ac:dyDescent="0.3">
      <c r="D459">
        <v>419</v>
      </c>
      <c r="E459">
        <v>15.745950358704338</v>
      </c>
      <c r="F459">
        <v>-6.9459503587043372</v>
      </c>
      <c r="G459">
        <f t="shared" si="6"/>
        <v>48.246226385584912</v>
      </c>
    </row>
    <row r="460" spans="4:7" x14ac:dyDescent="0.3">
      <c r="D460">
        <v>420</v>
      </c>
      <c r="E460">
        <v>18.801331872526578</v>
      </c>
      <c r="F460">
        <v>-10.401331872526578</v>
      </c>
      <c r="G460">
        <f t="shared" si="6"/>
        <v>108.18770472243725</v>
      </c>
    </row>
    <row r="461" spans="4:7" x14ac:dyDescent="0.3">
      <c r="D461">
        <v>421</v>
      </c>
      <c r="E461">
        <v>21.656190775360258</v>
      </c>
      <c r="F461">
        <v>-4.956190775360259</v>
      </c>
      <c r="G461">
        <f t="shared" si="6"/>
        <v>24.563827001766125</v>
      </c>
    </row>
    <row r="462" spans="4:7" x14ac:dyDescent="0.3">
      <c r="D462">
        <v>422</v>
      </c>
      <c r="E462">
        <v>19.155997974417946</v>
      </c>
      <c r="F462">
        <v>-4.9559979744179472</v>
      </c>
      <c r="G462">
        <f t="shared" si="6"/>
        <v>24.561915922434796</v>
      </c>
    </row>
    <row r="463" spans="4:7" x14ac:dyDescent="0.3">
      <c r="D463">
        <v>423</v>
      </c>
      <c r="E463">
        <v>18.359837210816067</v>
      </c>
      <c r="F463">
        <v>2.4401627891839333</v>
      </c>
      <c r="G463">
        <f t="shared" si="6"/>
        <v>5.9543944377179123</v>
      </c>
    </row>
    <row r="464" spans="4:7" x14ac:dyDescent="0.3">
      <c r="D464">
        <v>424</v>
      </c>
      <c r="E464">
        <v>14.774692651985653</v>
      </c>
      <c r="F464">
        <v>-1.3746926519856526</v>
      </c>
      <c r="G464">
        <f t="shared" si="6"/>
        <v>1.8897798874233467</v>
      </c>
    </row>
    <row r="465" spans="4:7" x14ac:dyDescent="0.3">
      <c r="D465">
        <v>425</v>
      </c>
      <c r="E465">
        <v>15.971353305329101</v>
      </c>
      <c r="F465">
        <v>-4.271353305329102</v>
      </c>
      <c r="G465">
        <f t="shared" si="6"/>
        <v>18.244459058945843</v>
      </c>
    </row>
    <row r="466" spans="4:7" x14ac:dyDescent="0.3">
      <c r="D466">
        <v>426</v>
      </c>
      <c r="E466">
        <v>13.013477371559445</v>
      </c>
      <c r="F466">
        <v>-4.7134773715594438</v>
      </c>
      <c r="G466">
        <f t="shared" si="6"/>
        <v>22.216868932202924</v>
      </c>
    </row>
    <row r="467" spans="4:7" x14ac:dyDescent="0.3">
      <c r="D467">
        <v>427</v>
      </c>
      <c r="E467">
        <v>18.30140238840751</v>
      </c>
      <c r="F467">
        <v>-8.1014023884075108</v>
      </c>
      <c r="G467">
        <f t="shared" si="6"/>
        <v>65.632720658894925</v>
      </c>
    </row>
    <row r="468" spans="4:7" x14ac:dyDescent="0.3">
      <c r="D468">
        <v>428</v>
      </c>
      <c r="E468">
        <v>20.91255925375598</v>
      </c>
      <c r="F468">
        <v>-10.012559253755979</v>
      </c>
      <c r="G468">
        <f t="shared" si="6"/>
        <v>100.25134280997449</v>
      </c>
    </row>
    <row r="469" spans="4:7" x14ac:dyDescent="0.3">
      <c r="D469">
        <v>429</v>
      </c>
      <c r="E469">
        <v>16.370197822188047</v>
      </c>
      <c r="F469">
        <v>-5.3701978221880466</v>
      </c>
      <c r="G469">
        <f t="shared" si="6"/>
        <v>28.839024649433238</v>
      </c>
    </row>
    <row r="470" spans="4:7" x14ac:dyDescent="0.3">
      <c r="D470">
        <v>430</v>
      </c>
      <c r="E470">
        <v>15.678485839594018</v>
      </c>
      <c r="F470">
        <v>-6.1784858395940176</v>
      </c>
      <c r="G470">
        <f t="shared" si="6"/>
        <v>38.173687270063795</v>
      </c>
    </row>
    <row r="471" spans="4:7" x14ac:dyDescent="0.3">
      <c r="D471">
        <v>431</v>
      </c>
      <c r="E471">
        <v>19.652240296627436</v>
      </c>
      <c r="F471">
        <v>-5.1522402966274363</v>
      </c>
      <c r="G471">
        <f t="shared" si="6"/>
        <v>26.545580074191573</v>
      </c>
    </row>
    <row r="472" spans="4:7" x14ac:dyDescent="0.3">
      <c r="D472">
        <v>432</v>
      </c>
      <c r="E472">
        <v>20.806377883830201</v>
      </c>
      <c r="F472">
        <v>-6.7063778838302017</v>
      </c>
      <c r="G472">
        <f t="shared" si="6"/>
        <v>44.975504320726856</v>
      </c>
    </row>
    <row r="473" spans="4:7" x14ac:dyDescent="0.3">
      <c r="D473">
        <v>433</v>
      </c>
      <c r="E473">
        <v>23.648169226530914</v>
      </c>
      <c r="F473">
        <v>-7.5481692265309128</v>
      </c>
      <c r="G473">
        <f t="shared" si="6"/>
        <v>56.974858672348276</v>
      </c>
    </row>
    <row r="474" spans="4:7" x14ac:dyDescent="0.3">
      <c r="D474">
        <v>434</v>
      </c>
      <c r="E474">
        <v>21.012730473875717</v>
      </c>
      <c r="F474">
        <v>-6.7127304738757161</v>
      </c>
      <c r="G474">
        <f t="shared" si="6"/>
        <v>45.060750414899694</v>
      </c>
    </row>
    <row r="475" spans="4:7" x14ac:dyDescent="0.3">
      <c r="D475">
        <v>435</v>
      </c>
      <c r="E475">
        <v>20.525595064403319</v>
      </c>
      <c r="F475">
        <v>-8.8255950644033199</v>
      </c>
      <c r="G475">
        <f t="shared" si="6"/>
        <v>77.891128240820237</v>
      </c>
    </row>
    <row r="476" spans="4:7" x14ac:dyDescent="0.3">
      <c r="D476">
        <v>436</v>
      </c>
      <c r="E476">
        <v>17.467398298431561</v>
      </c>
      <c r="F476">
        <v>-4.0673982984315611</v>
      </c>
      <c r="G476">
        <f t="shared" si="6"/>
        <v>16.543728918083957</v>
      </c>
    </row>
    <row r="477" spans="4:7" x14ac:dyDescent="0.3">
      <c r="D477">
        <v>437</v>
      </c>
      <c r="E477">
        <v>19.964584421817378</v>
      </c>
      <c r="F477">
        <v>-10.364584421817378</v>
      </c>
      <c r="G477">
        <f t="shared" si="6"/>
        <v>107.42461023697948</v>
      </c>
    </row>
    <row r="478" spans="4:7" x14ac:dyDescent="0.3">
      <c r="D478">
        <v>438</v>
      </c>
      <c r="E478">
        <v>12.994484927006699</v>
      </c>
      <c r="F478">
        <v>-4.2944849270066996</v>
      </c>
      <c r="G478">
        <f t="shared" si="6"/>
        <v>18.442600788287738</v>
      </c>
    </row>
    <row r="479" spans="4:7" x14ac:dyDescent="0.3">
      <c r="D479">
        <v>439</v>
      </c>
      <c r="E479">
        <v>7.0262633441776039</v>
      </c>
      <c r="F479">
        <v>1.3737366558223965</v>
      </c>
      <c r="G479">
        <f t="shared" si="6"/>
        <v>1.8871523995501014</v>
      </c>
    </row>
    <row r="480" spans="4:7" x14ac:dyDescent="0.3">
      <c r="D480">
        <v>440</v>
      </c>
      <c r="E480">
        <v>12.612940488481547</v>
      </c>
      <c r="F480">
        <v>0.1870595115184539</v>
      </c>
      <c r="G480">
        <f t="shared" si="6"/>
        <v>3.4991260849522587E-2</v>
      </c>
    </row>
    <row r="481" spans="4:7" x14ac:dyDescent="0.3">
      <c r="D481">
        <v>441</v>
      </c>
      <c r="E481">
        <v>14.080660910857805</v>
      </c>
      <c r="F481">
        <v>-3.5806609108578051</v>
      </c>
      <c r="G481">
        <f t="shared" si="6"/>
        <v>12.821132558545047</v>
      </c>
    </row>
    <row r="482" spans="4:7" x14ac:dyDescent="0.3">
      <c r="D482">
        <v>442</v>
      </c>
      <c r="E482">
        <v>18.740104331339992</v>
      </c>
      <c r="F482">
        <v>-1.640104331339991</v>
      </c>
      <c r="G482">
        <f t="shared" si="6"/>
        <v>2.689942217680199</v>
      </c>
    </row>
    <row r="483" spans="4:7" x14ac:dyDescent="0.3">
      <c r="D483">
        <v>443</v>
      </c>
      <c r="E483">
        <v>19.669488897604356</v>
      </c>
      <c r="F483">
        <v>-1.2694888976043579</v>
      </c>
      <c r="G483">
        <f t="shared" si="6"/>
        <v>1.6116020611407278</v>
      </c>
    </row>
    <row r="484" spans="4:7" x14ac:dyDescent="0.3">
      <c r="D484">
        <v>444</v>
      </c>
      <c r="E484">
        <v>19.572972666046148</v>
      </c>
      <c r="F484">
        <v>-4.1729726660461477</v>
      </c>
      <c r="G484">
        <f t="shared" si="6"/>
        <v>17.413700871568295</v>
      </c>
    </row>
    <row r="485" spans="4:7" x14ac:dyDescent="0.3">
      <c r="D485">
        <v>445</v>
      </c>
      <c r="E485">
        <v>13.184911276763788</v>
      </c>
      <c r="F485">
        <v>-2.3849112767637877</v>
      </c>
      <c r="G485">
        <f t="shared" si="6"/>
        <v>5.6878017980350801</v>
      </c>
    </row>
    <row r="486" spans="4:7" x14ac:dyDescent="0.3">
      <c r="D486">
        <v>446</v>
      </c>
      <c r="E486">
        <v>16.145209923781017</v>
      </c>
      <c r="F486">
        <v>-4.3452099237810167</v>
      </c>
      <c r="G486">
        <f t="shared" si="6"/>
        <v>18.88084928172503</v>
      </c>
    </row>
    <row r="487" spans="4:7" x14ac:dyDescent="0.3">
      <c r="D487">
        <v>447</v>
      </c>
      <c r="E487">
        <v>19.520223030600462</v>
      </c>
      <c r="F487">
        <v>-4.6202230306004619</v>
      </c>
      <c r="G487">
        <f t="shared" si="6"/>
        <v>21.346460852490917</v>
      </c>
    </row>
    <row r="488" spans="4:7" x14ac:dyDescent="0.3">
      <c r="D488">
        <v>448</v>
      </c>
      <c r="E488">
        <v>19.928875863239746</v>
      </c>
      <c r="F488">
        <v>-7.3288758632397464</v>
      </c>
      <c r="G488">
        <f t="shared" si="6"/>
        <v>53.712421418778135</v>
      </c>
    </row>
    <row r="489" spans="4:7" x14ac:dyDescent="0.3">
      <c r="D489">
        <v>449</v>
      </c>
      <c r="E489">
        <v>18.507034271400954</v>
      </c>
      <c r="F489">
        <v>-4.4070342714009545</v>
      </c>
      <c r="G489">
        <f t="shared" si="6"/>
        <v>19.421951069302541</v>
      </c>
    </row>
    <row r="490" spans="4:7" x14ac:dyDescent="0.3">
      <c r="D490">
        <v>450</v>
      </c>
      <c r="E490">
        <v>18.931042249358967</v>
      </c>
      <c r="F490">
        <v>-5.931042249358967</v>
      </c>
      <c r="G490">
        <f t="shared" ref="G490:G546" si="7">F490^2</f>
        <v>35.177262163681071</v>
      </c>
    </row>
    <row r="491" spans="4:7" x14ac:dyDescent="0.3">
      <c r="D491">
        <v>451</v>
      </c>
      <c r="E491">
        <v>21.823721945195214</v>
      </c>
      <c r="F491">
        <v>-8.4237219451952132</v>
      </c>
      <c r="G491">
        <f t="shared" si="7"/>
        <v>70.95909140996342</v>
      </c>
    </row>
    <row r="492" spans="4:7" x14ac:dyDescent="0.3">
      <c r="D492">
        <v>452</v>
      </c>
      <c r="E492">
        <v>21.158527957736784</v>
      </c>
      <c r="F492">
        <v>-5.9585279577367842</v>
      </c>
      <c r="G492">
        <f t="shared" si="7"/>
        <v>35.504055423130893</v>
      </c>
    </row>
    <row r="493" spans="4:7" x14ac:dyDescent="0.3">
      <c r="D493">
        <v>453</v>
      </c>
      <c r="E493">
        <v>19.6300786930966</v>
      </c>
      <c r="F493">
        <v>-3.5300786930965984</v>
      </c>
      <c r="G493">
        <f t="shared" si="7"/>
        <v>12.461455579454588</v>
      </c>
    </row>
    <row r="494" spans="4:7" x14ac:dyDescent="0.3">
      <c r="D494">
        <v>454</v>
      </c>
      <c r="E494">
        <v>25.554416241078851</v>
      </c>
      <c r="F494">
        <v>-7.7544162410788502</v>
      </c>
      <c r="G494">
        <f t="shared" si="7"/>
        <v>60.130971239907446</v>
      </c>
    </row>
    <row r="495" spans="4:7" x14ac:dyDescent="0.3">
      <c r="D495">
        <v>455</v>
      </c>
      <c r="E495">
        <v>20.900936313034101</v>
      </c>
      <c r="F495">
        <v>-6.0009363130341011</v>
      </c>
      <c r="G495">
        <f t="shared" si="7"/>
        <v>36.011236633091315</v>
      </c>
    </row>
    <row r="496" spans="4:7" x14ac:dyDescent="0.3">
      <c r="D496">
        <v>456</v>
      </c>
      <c r="E496">
        <v>20.239262186075379</v>
      </c>
      <c r="F496">
        <v>-6.1392621860753795</v>
      </c>
      <c r="G496">
        <f t="shared" si="7"/>
        <v>37.690540189375049</v>
      </c>
    </row>
    <row r="497" spans="4:7" x14ac:dyDescent="0.3">
      <c r="D497">
        <v>457</v>
      </c>
      <c r="E497">
        <v>16.876948248539783</v>
      </c>
      <c r="F497">
        <v>-4.1769482485397837</v>
      </c>
      <c r="G497">
        <f t="shared" si="7"/>
        <v>17.446896670979566</v>
      </c>
    </row>
    <row r="498" spans="4:7" x14ac:dyDescent="0.3">
      <c r="D498">
        <v>458</v>
      </c>
      <c r="E498">
        <v>18.002838481051665</v>
      </c>
      <c r="F498">
        <v>-4.5028384810516648</v>
      </c>
      <c r="G498">
        <f t="shared" si="7"/>
        <v>20.275554386439666</v>
      </c>
    </row>
    <row r="499" spans="4:7" x14ac:dyDescent="0.3">
      <c r="D499">
        <v>459</v>
      </c>
      <c r="E499">
        <v>20.31851051264784</v>
      </c>
      <c r="F499">
        <v>-5.4185105126478401</v>
      </c>
      <c r="G499">
        <f t="shared" si="7"/>
        <v>29.360256175675158</v>
      </c>
    </row>
    <row r="500" spans="4:7" x14ac:dyDescent="0.3">
      <c r="D500">
        <v>460</v>
      </c>
      <c r="E500">
        <v>20.180465407487318</v>
      </c>
      <c r="F500">
        <v>-0.18046540748731843</v>
      </c>
      <c r="G500">
        <f t="shared" si="7"/>
        <v>3.2567763299563887E-2</v>
      </c>
    </row>
    <row r="501" spans="4:7" x14ac:dyDescent="0.3">
      <c r="D501">
        <v>461</v>
      </c>
      <c r="E501">
        <v>22.234377622876075</v>
      </c>
      <c r="F501">
        <v>-5.834377622876076</v>
      </c>
      <c r="G501">
        <f t="shared" si="7"/>
        <v>34.039962246317089</v>
      </c>
    </row>
    <row r="502" spans="4:7" x14ac:dyDescent="0.3">
      <c r="D502">
        <v>462</v>
      </c>
      <c r="E502">
        <v>21.715545779578804</v>
      </c>
      <c r="F502">
        <v>-4.0155457795788045</v>
      </c>
      <c r="G502">
        <f t="shared" si="7"/>
        <v>16.12460790789315</v>
      </c>
    </row>
    <row r="503" spans="4:7" x14ac:dyDescent="0.3">
      <c r="D503">
        <v>463</v>
      </c>
      <c r="E503">
        <v>21.838909789104076</v>
      </c>
      <c r="F503">
        <v>-2.3389097891040755</v>
      </c>
      <c r="G503">
        <f t="shared" si="7"/>
        <v>5.4704990015668713</v>
      </c>
    </row>
    <row r="504" spans="4:7" x14ac:dyDescent="0.3">
      <c r="D504">
        <v>464</v>
      </c>
      <c r="E504">
        <v>25.214214070737313</v>
      </c>
      <c r="F504">
        <v>-5.0142140707373137</v>
      </c>
      <c r="G504">
        <f t="shared" si="7"/>
        <v>25.142342747180063</v>
      </c>
    </row>
    <row r="505" spans="4:7" x14ac:dyDescent="0.3">
      <c r="D505">
        <v>465</v>
      </c>
      <c r="E505">
        <v>21.783288604163701</v>
      </c>
      <c r="F505">
        <v>-0.38328860416370247</v>
      </c>
      <c r="G505">
        <f t="shared" si="7"/>
        <v>0.14691015408175939</v>
      </c>
    </row>
    <row r="506" spans="4:7" x14ac:dyDescent="0.3">
      <c r="D506">
        <v>466</v>
      </c>
      <c r="E506">
        <v>18.906087927050102</v>
      </c>
      <c r="F506">
        <v>0.9939120729498967</v>
      </c>
      <c r="G506">
        <f t="shared" si="7"/>
        <v>0.98786120875556083</v>
      </c>
    </row>
    <row r="507" spans="4:7" x14ac:dyDescent="0.3">
      <c r="D507">
        <v>467</v>
      </c>
      <c r="E507">
        <v>17.949459838609783</v>
      </c>
      <c r="F507">
        <v>1.0505401613902166</v>
      </c>
      <c r="G507">
        <f t="shared" si="7"/>
        <v>1.1036346306937823</v>
      </c>
    </row>
    <row r="508" spans="4:7" x14ac:dyDescent="0.3">
      <c r="D508">
        <v>468</v>
      </c>
      <c r="E508">
        <v>15.530659772012932</v>
      </c>
      <c r="F508">
        <v>3.5693402279870696</v>
      </c>
      <c r="G508">
        <f t="shared" si="7"/>
        <v>12.740189663126786</v>
      </c>
    </row>
    <row r="509" spans="4:7" x14ac:dyDescent="0.3">
      <c r="D509">
        <v>469</v>
      </c>
      <c r="E509">
        <v>17.187484183457791</v>
      </c>
      <c r="F509">
        <v>1.9125158165422107</v>
      </c>
      <c r="G509">
        <f t="shared" si="7"/>
        <v>3.6577167485241189</v>
      </c>
    </row>
    <row r="510" spans="4:7" x14ac:dyDescent="0.3">
      <c r="D510">
        <v>470</v>
      </c>
      <c r="E510">
        <v>18.267041929196822</v>
      </c>
      <c r="F510">
        <v>1.8329580708031799</v>
      </c>
      <c r="G510">
        <f t="shared" si="7"/>
        <v>3.359735289322515</v>
      </c>
    </row>
    <row r="511" spans="4:7" x14ac:dyDescent="0.3">
      <c r="D511">
        <v>471</v>
      </c>
      <c r="E511">
        <v>19.597267422692092</v>
      </c>
      <c r="F511">
        <v>0.30273257730790704</v>
      </c>
      <c r="G511">
        <f t="shared" si="7"/>
        <v>9.1647013363487906E-2</v>
      </c>
    </row>
    <row r="512" spans="4:7" x14ac:dyDescent="0.3">
      <c r="D512">
        <v>472</v>
      </c>
      <c r="E512">
        <v>22.110009780835881</v>
      </c>
      <c r="F512">
        <v>-2.5100097808358797</v>
      </c>
      <c r="G512">
        <f t="shared" si="7"/>
        <v>6.3001490998917804</v>
      </c>
    </row>
    <row r="513" spans="4:7" x14ac:dyDescent="0.3">
      <c r="D513">
        <v>473</v>
      </c>
      <c r="E513">
        <v>22.212611763554136</v>
      </c>
      <c r="F513">
        <v>0.98738823644586304</v>
      </c>
      <c r="G513">
        <f t="shared" si="7"/>
        <v>0.9749355294716715</v>
      </c>
    </row>
    <row r="514" spans="4:7" x14ac:dyDescent="0.3">
      <c r="D514">
        <v>474</v>
      </c>
      <c r="E514">
        <v>26.713449141508029</v>
      </c>
      <c r="F514">
        <v>3.0865508584919716</v>
      </c>
      <c r="G514">
        <f t="shared" si="7"/>
        <v>9.5267962020575272</v>
      </c>
    </row>
    <row r="515" spans="4:7" x14ac:dyDescent="0.3">
      <c r="D515">
        <v>475</v>
      </c>
      <c r="E515">
        <v>14.638761395931407</v>
      </c>
      <c r="F515">
        <v>-0.83876139593140664</v>
      </c>
      <c r="G515">
        <f t="shared" si="7"/>
        <v>0.70352067930480189</v>
      </c>
    </row>
    <row r="516" spans="4:7" x14ac:dyDescent="0.3">
      <c r="D516">
        <v>476</v>
      </c>
      <c r="E516">
        <v>14.554974892323765</v>
      </c>
      <c r="F516">
        <v>-1.254974892323764</v>
      </c>
      <c r="G516">
        <f t="shared" si="7"/>
        <v>1.574961980363043</v>
      </c>
    </row>
    <row r="517" spans="4:7" x14ac:dyDescent="0.3">
      <c r="D517">
        <v>477</v>
      </c>
      <c r="E517">
        <v>19.677078794883315</v>
      </c>
      <c r="F517">
        <v>-2.9770787948833153</v>
      </c>
      <c r="G517">
        <f t="shared" si="7"/>
        <v>8.8629981509438931</v>
      </c>
    </row>
    <row r="518" spans="4:7" x14ac:dyDescent="0.3">
      <c r="D518">
        <v>478</v>
      </c>
      <c r="E518">
        <v>9.6633365510252602</v>
      </c>
      <c r="F518">
        <v>2.3366634489747398</v>
      </c>
      <c r="G518">
        <f t="shared" si="7"/>
        <v>5.4599960737745263</v>
      </c>
    </row>
    <row r="519" spans="4:7" x14ac:dyDescent="0.3">
      <c r="D519">
        <v>479</v>
      </c>
      <c r="E519">
        <v>18.571270104825366</v>
      </c>
      <c r="F519">
        <v>-3.9712701048253667</v>
      </c>
      <c r="G519">
        <f t="shared" si="7"/>
        <v>15.770986245479678</v>
      </c>
    </row>
    <row r="520" spans="4:7" x14ac:dyDescent="0.3">
      <c r="D520">
        <v>480</v>
      </c>
      <c r="E520">
        <v>21.955843780617293</v>
      </c>
      <c r="F520">
        <v>-0.55584378061729467</v>
      </c>
      <c r="G520">
        <f t="shared" si="7"/>
        <v>0.3089623084509272</v>
      </c>
    </row>
    <row r="521" spans="4:7" x14ac:dyDescent="0.3">
      <c r="D521">
        <v>481</v>
      </c>
      <c r="E521">
        <v>23.544465276572254</v>
      </c>
      <c r="F521">
        <v>-0.54446527657225374</v>
      </c>
      <c r="G521">
        <f t="shared" si="7"/>
        <v>0.29644243739290077</v>
      </c>
    </row>
    <row r="522" spans="4:7" x14ac:dyDescent="0.3">
      <c r="D522">
        <v>482</v>
      </c>
      <c r="E522">
        <v>28.059692575347604</v>
      </c>
      <c r="F522">
        <v>-4.359692575347605</v>
      </c>
      <c r="G522">
        <f t="shared" si="7"/>
        <v>19.006919351541033</v>
      </c>
    </row>
    <row r="523" spans="4:7" x14ac:dyDescent="0.3">
      <c r="D523">
        <v>483</v>
      </c>
      <c r="E523">
        <v>30.11309322247449</v>
      </c>
      <c r="F523">
        <v>-5.1130932224744896</v>
      </c>
      <c r="G523">
        <f t="shared" si="7"/>
        <v>26.143722301714561</v>
      </c>
    </row>
    <row r="524" spans="4:7" x14ac:dyDescent="0.3">
      <c r="D524">
        <v>484</v>
      </c>
      <c r="E524">
        <v>21.304521711048825</v>
      </c>
      <c r="F524">
        <v>0.49547828895117618</v>
      </c>
      <c r="G524">
        <f t="shared" si="7"/>
        <v>0.24549873482198523</v>
      </c>
    </row>
    <row r="525" spans="4:7" x14ac:dyDescent="0.3">
      <c r="D525">
        <v>485</v>
      </c>
      <c r="E525">
        <v>19.98416726534866</v>
      </c>
      <c r="F525">
        <v>0.6158327346513417</v>
      </c>
      <c r="G525">
        <f t="shared" si="7"/>
        <v>0.37924995706814985</v>
      </c>
    </row>
    <row r="526" spans="4:7" x14ac:dyDescent="0.3">
      <c r="D526">
        <v>486</v>
      </c>
      <c r="E526">
        <v>24.003877768954872</v>
      </c>
      <c r="F526">
        <v>-2.8038777689548731</v>
      </c>
      <c r="G526">
        <f t="shared" si="7"/>
        <v>7.8617305432393563</v>
      </c>
    </row>
    <row r="527" spans="4:7" x14ac:dyDescent="0.3">
      <c r="D527">
        <v>487</v>
      </c>
      <c r="E527">
        <v>20.168733077382065</v>
      </c>
      <c r="F527">
        <v>-1.0687330773820634</v>
      </c>
      <c r="G527">
        <f t="shared" si="7"/>
        <v>1.1421903906905355</v>
      </c>
    </row>
    <row r="528" spans="4:7" x14ac:dyDescent="0.3">
      <c r="D528">
        <v>488</v>
      </c>
      <c r="E528">
        <v>21.371447308537505</v>
      </c>
      <c r="F528">
        <v>-0.77144730853750332</v>
      </c>
      <c r="G528">
        <f t="shared" si="7"/>
        <v>0.59513094984975778</v>
      </c>
    </row>
    <row r="529" spans="4:7" x14ac:dyDescent="0.3">
      <c r="D529">
        <v>489</v>
      </c>
      <c r="E529">
        <v>14.827709338248024</v>
      </c>
      <c r="F529">
        <v>0.37229066175197545</v>
      </c>
      <c r="G529">
        <f t="shared" si="7"/>
        <v>0.1386003368277238</v>
      </c>
    </row>
    <row r="530" spans="4:7" x14ac:dyDescent="0.3">
      <c r="D530">
        <v>490</v>
      </c>
      <c r="E530">
        <v>10.827580063491762</v>
      </c>
      <c r="F530">
        <v>-3.8275800634917623</v>
      </c>
      <c r="G530">
        <f t="shared" si="7"/>
        <v>14.650369142439603</v>
      </c>
    </row>
    <row r="531" spans="4:7" x14ac:dyDescent="0.3">
      <c r="D531">
        <v>491</v>
      </c>
      <c r="E531">
        <v>5.5242870319857538</v>
      </c>
      <c r="F531">
        <v>2.5757129680142459</v>
      </c>
      <c r="G531">
        <f t="shared" si="7"/>
        <v>6.6342972935967559</v>
      </c>
    </row>
    <row r="532" spans="4:7" x14ac:dyDescent="0.3">
      <c r="D532">
        <v>492</v>
      </c>
      <c r="E532">
        <v>17.516428598619616</v>
      </c>
      <c r="F532">
        <v>-3.9164285986196159</v>
      </c>
      <c r="G532">
        <f t="shared" si="7"/>
        <v>15.338412968085608</v>
      </c>
    </row>
    <row r="533" spans="4:7" x14ac:dyDescent="0.3">
      <c r="D533">
        <v>493</v>
      </c>
      <c r="E533">
        <v>20.548359936251906</v>
      </c>
      <c r="F533">
        <v>-0.4483599362519044</v>
      </c>
      <c r="G533">
        <f t="shared" si="7"/>
        <v>0.20102663243581179</v>
      </c>
    </row>
    <row r="534" spans="4:7" x14ac:dyDescent="0.3">
      <c r="D534">
        <v>494</v>
      </c>
      <c r="E534">
        <v>20.002958620462152</v>
      </c>
      <c r="F534">
        <v>1.7970413795378484</v>
      </c>
      <c r="G534">
        <f t="shared" si="7"/>
        <v>3.229357719771293</v>
      </c>
    </row>
    <row r="535" spans="4:7" x14ac:dyDescent="0.3">
      <c r="D535">
        <v>495</v>
      </c>
      <c r="E535">
        <v>20.103791020926135</v>
      </c>
      <c r="F535">
        <v>4.3962089790738652</v>
      </c>
      <c r="G535">
        <f t="shared" si="7"/>
        <v>19.326653387689678</v>
      </c>
    </row>
    <row r="536" spans="4:7" x14ac:dyDescent="0.3">
      <c r="D536">
        <v>496</v>
      </c>
      <c r="E536">
        <v>16.223668376617017</v>
      </c>
      <c r="F536">
        <v>6.8763316233829848</v>
      </c>
      <c r="G536">
        <f t="shared" si="7"/>
        <v>47.283936594736872</v>
      </c>
    </row>
    <row r="537" spans="4:7" x14ac:dyDescent="0.3">
      <c r="D537">
        <v>497</v>
      </c>
      <c r="E537">
        <v>12.523179237778567</v>
      </c>
      <c r="F537">
        <v>7.1768207622214319</v>
      </c>
      <c r="G537">
        <f t="shared" si="7"/>
        <v>51.506756253052615</v>
      </c>
    </row>
    <row r="538" spans="4:7" x14ac:dyDescent="0.3">
      <c r="D538">
        <v>498</v>
      </c>
      <c r="E538">
        <v>19.103676256529205</v>
      </c>
      <c r="F538">
        <v>-0.80367625652920438</v>
      </c>
      <c r="G538">
        <f t="shared" si="7"/>
        <v>0.64589552530879557</v>
      </c>
    </row>
    <row r="539" spans="4:7" x14ac:dyDescent="0.3">
      <c r="D539">
        <v>499</v>
      </c>
      <c r="E539">
        <v>21.007986387412998</v>
      </c>
      <c r="F539">
        <v>0.19201361258700089</v>
      </c>
      <c r="G539">
        <f t="shared" si="7"/>
        <v>3.6869227418710869E-2</v>
      </c>
    </row>
    <row r="540" spans="4:7" x14ac:dyDescent="0.3">
      <c r="D540">
        <v>500</v>
      </c>
      <c r="E540">
        <v>17.314990625809351</v>
      </c>
      <c r="F540">
        <v>0.18500937419064911</v>
      </c>
      <c r="G540">
        <f t="shared" si="7"/>
        <v>3.4228468538415623E-2</v>
      </c>
    </row>
    <row r="541" spans="4:7" x14ac:dyDescent="0.3">
      <c r="D541">
        <v>501</v>
      </c>
      <c r="E541">
        <v>20.143019440003471</v>
      </c>
      <c r="F541">
        <v>-3.3430194400034701</v>
      </c>
      <c r="G541">
        <f t="shared" si="7"/>
        <v>11.175778976241114</v>
      </c>
    </row>
    <row r="542" spans="4:7" x14ac:dyDescent="0.3">
      <c r="D542">
        <v>502</v>
      </c>
      <c r="E542">
        <v>26.020059276715596</v>
      </c>
      <c r="F542">
        <v>-3.6200592767155975</v>
      </c>
      <c r="G542">
        <f t="shared" si="7"/>
        <v>13.104829166934655</v>
      </c>
    </row>
    <row r="543" spans="4:7" x14ac:dyDescent="0.3">
      <c r="D543">
        <v>503</v>
      </c>
      <c r="E543">
        <v>23.989215977328445</v>
      </c>
      <c r="F543">
        <v>-3.389215977328444</v>
      </c>
      <c r="G543">
        <f t="shared" si="7"/>
        <v>11.486784940978399</v>
      </c>
    </row>
    <row r="544" spans="4:7" x14ac:dyDescent="0.3">
      <c r="D544">
        <v>504</v>
      </c>
      <c r="E544">
        <v>30.560067161720333</v>
      </c>
      <c r="F544">
        <v>-6.6600671617203346</v>
      </c>
      <c r="G544">
        <f t="shared" si="7"/>
        <v>44.356494598625552</v>
      </c>
    </row>
    <row r="545" spans="4:7" x14ac:dyDescent="0.3">
      <c r="D545">
        <v>505</v>
      </c>
      <c r="E545">
        <v>29.093234747806015</v>
      </c>
      <c r="F545">
        <v>-7.0932347478060152</v>
      </c>
      <c r="G545">
        <f t="shared" si="7"/>
        <v>50.313979187482666</v>
      </c>
    </row>
    <row r="546" spans="4:7" ht="15" thickBot="1" x14ac:dyDescent="0.35">
      <c r="D546" s="5">
        <v>506</v>
      </c>
      <c r="E546" s="5">
        <v>24.301515059831114</v>
      </c>
      <c r="F546" s="5">
        <v>-12.401515059831114</v>
      </c>
      <c r="G546">
        <f t="shared" si="7"/>
        <v>153.79757577921791</v>
      </c>
    </row>
    <row r="547" spans="4:7" x14ac:dyDescent="0.3">
      <c r="F547">
        <f>AVERAGE(F41:F546)</f>
        <v>1.4474148713136823E-14</v>
      </c>
      <c r="G547">
        <f>AVERAGE(G41:G546)</f>
        <v>30.512468777299475</v>
      </c>
    </row>
  </sheetData>
  <mergeCells count="1">
    <mergeCell ref="D18:E18"/>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42F33-164F-4EAE-AA53-EA1C7C129044}">
  <dimension ref="C4:K542"/>
  <sheetViews>
    <sheetView showGridLines="0" zoomScale="80" zoomScaleNormal="80" workbookViewId="0">
      <selection activeCell="L37" sqref="L37"/>
    </sheetView>
  </sheetViews>
  <sheetFormatPr defaultRowHeight="14.4" x14ac:dyDescent="0.3"/>
  <cols>
    <col min="1" max="2" width="2.21875" customWidth="1"/>
    <col min="3" max="3" width="19.5546875" bestFit="1" customWidth="1"/>
    <col min="4" max="4" width="21" customWidth="1"/>
    <col min="5" max="5" width="15.6640625" bestFit="1" customWidth="1"/>
    <col min="6" max="6" width="19.44140625" bestFit="1" customWidth="1"/>
    <col min="7" max="7" width="12" bestFit="1" customWidth="1"/>
    <col min="8" max="8" width="14.44140625" bestFit="1" customWidth="1"/>
    <col min="9" max="9" width="12.6640625" bestFit="1" customWidth="1"/>
    <col min="10" max="10" width="13.5546875" bestFit="1" customWidth="1"/>
    <col min="11" max="11" width="13.6640625" bestFit="1" customWidth="1"/>
    <col min="13" max="13" width="12.6640625" bestFit="1" customWidth="1"/>
  </cols>
  <sheetData>
    <row r="4" spans="3:7" x14ac:dyDescent="0.3">
      <c r="D4" s="7"/>
    </row>
    <row r="7" spans="3:7" ht="18" x14ac:dyDescent="0.35">
      <c r="C7" s="44" t="s">
        <v>24</v>
      </c>
    </row>
    <row r="9" spans="3:7" ht="15.6" x14ac:dyDescent="0.3">
      <c r="C9" s="62" t="s">
        <v>25</v>
      </c>
      <c r="D9" s="62"/>
      <c r="F9" s="50" t="s">
        <v>58</v>
      </c>
      <c r="G9" s="1">
        <f>AVERAGE(Table2[Residuals])</f>
        <v>-1.4958609669336893E-14</v>
      </c>
    </row>
    <row r="10" spans="3:7" ht="15.6" x14ac:dyDescent="0.3">
      <c r="C10" s="1" t="s">
        <v>26</v>
      </c>
      <c r="D10" s="1">
        <v>0.83297882354603803</v>
      </c>
      <c r="F10" s="50" t="s">
        <v>59</v>
      </c>
      <c r="G10" s="53">
        <f>AVERAGE(Table5[AVG_PRICE])</f>
        <v>22.532806324110698</v>
      </c>
    </row>
    <row r="11" spans="3:7" ht="15.6" x14ac:dyDescent="0.3">
      <c r="C11" s="1" t="s">
        <v>27</v>
      </c>
      <c r="D11" s="1">
        <v>0.69385372047614158</v>
      </c>
      <c r="F11" s="50" t="s">
        <v>51</v>
      </c>
      <c r="G11" s="53">
        <f>AVERAGE(Table2[SE])</f>
        <v>25.844733036265527</v>
      </c>
    </row>
    <row r="12" spans="3:7" ht="15.6" x14ac:dyDescent="0.3">
      <c r="C12" s="1" t="s">
        <v>28</v>
      </c>
      <c r="D12" s="1">
        <v>0.68829864685574904</v>
      </c>
      <c r="F12" s="50" t="s">
        <v>55</v>
      </c>
      <c r="G12" s="54">
        <f>SQRT(G11)</f>
        <v>5.0837715365922502</v>
      </c>
    </row>
    <row r="13" spans="3:7" ht="15.6" x14ac:dyDescent="0.3">
      <c r="C13" s="1" t="s">
        <v>11</v>
      </c>
      <c r="D13" s="1">
        <v>5.13476350013506</v>
      </c>
      <c r="F13" s="50" t="s">
        <v>60</v>
      </c>
      <c r="G13" s="55">
        <f>G12/G10</f>
        <v>0.2256164395800305</v>
      </c>
    </row>
    <row r="14" spans="3:7" ht="15.6" x14ac:dyDescent="0.3">
      <c r="C14" s="1" t="s">
        <v>29</v>
      </c>
      <c r="D14" s="1">
        <v>506</v>
      </c>
      <c r="F14" s="50" t="s">
        <v>61</v>
      </c>
      <c r="G14" s="55">
        <f>SKEW(Table2[Residuals])</f>
        <v>1.6496498478226389</v>
      </c>
    </row>
    <row r="16" spans="3:7" ht="15.6" x14ac:dyDescent="0.3">
      <c r="C16" s="43" t="s">
        <v>30</v>
      </c>
    </row>
    <row r="17" spans="3:11" ht="15.6" x14ac:dyDescent="0.3">
      <c r="C17" s="9"/>
      <c r="D17" s="9" t="s">
        <v>35</v>
      </c>
      <c r="E17" s="9" t="s">
        <v>36</v>
      </c>
      <c r="F17" s="9" t="s">
        <v>37</v>
      </c>
      <c r="G17" s="9" t="s">
        <v>38</v>
      </c>
      <c r="H17" s="9" t="s">
        <v>39</v>
      </c>
    </row>
    <row r="18" spans="3:11" x14ac:dyDescent="0.3">
      <c r="C18" s="1" t="s">
        <v>31</v>
      </c>
      <c r="D18" s="1">
        <v>9</v>
      </c>
      <c r="E18" s="1">
        <v>29638.860498669412</v>
      </c>
      <c r="F18" s="1">
        <v>3293.2067220743793</v>
      </c>
      <c r="G18" s="1">
        <v>124.90450494283553</v>
      </c>
      <c r="H18" s="1">
        <v>1.932755545491583E-121</v>
      </c>
    </row>
    <row r="19" spans="3:11" x14ac:dyDescent="0.3">
      <c r="C19" s="1" t="s">
        <v>32</v>
      </c>
      <c r="D19" s="1">
        <v>496</v>
      </c>
      <c r="E19" s="1">
        <v>13077.434916350348</v>
      </c>
      <c r="F19" s="1">
        <v>26.365796202319252</v>
      </c>
      <c r="G19" s="1"/>
      <c r="H19" s="1"/>
    </row>
    <row r="20" spans="3:11" x14ac:dyDescent="0.3">
      <c r="C20" s="1" t="s">
        <v>33</v>
      </c>
      <c r="D20" s="1">
        <v>505</v>
      </c>
      <c r="E20" s="1">
        <v>42716.295415019762</v>
      </c>
      <c r="F20" s="1"/>
      <c r="G20" s="1"/>
      <c r="H20" s="1"/>
    </row>
    <row r="22" spans="3:11" ht="15.6" x14ac:dyDescent="0.3">
      <c r="C22" s="9"/>
      <c r="D22" s="9" t="s">
        <v>40</v>
      </c>
      <c r="E22" s="9" t="s">
        <v>11</v>
      </c>
      <c r="F22" s="9" t="s">
        <v>41</v>
      </c>
      <c r="G22" s="9" t="s">
        <v>42</v>
      </c>
      <c r="H22" s="9" t="s">
        <v>43</v>
      </c>
      <c r="I22" s="9" t="s">
        <v>44</v>
      </c>
      <c r="J22" s="9" t="s">
        <v>45</v>
      </c>
      <c r="K22" s="9" t="s">
        <v>46</v>
      </c>
    </row>
    <row r="23" spans="3:11" x14ac:dyDescent="0.3">
      <c r="C23" s="1" t="s">
        <v>34</v>
      </c>
      <c r="D23" s="1">
        <v>29.24131525650057</v>
      </c>
      <c r="E23" s="1">
        <v>4.817125596074824</v>
      </c>
      <c r="F23" s="1">
        <v>6.070282925636711</v>
      </c>
      <c r="G23" s="1">
        <v>2.5397764636000634E-9</v>
      </c>
      <c r="H23" s="1">
        <v>19.776827840219436</v>
      </c>
      <c r="I23" s="1">
        <v>38.705802672781701</v>
      </c>
      <c r="J23" s="1">
        <v>19.776827840219436</v>
      </c>
      <c r="K23" s="1">
        <v>38.705802672781701</v>
      </c>
    </row>
    <row r="24" spans="3:11" x14ac:dyDescent="0.3">
      <c r="C24" s="52" t="s">
        <v>6</v>
      </c>
      <c r="D24" s="52">
        <v>4.8725141318603907E-2</v>
      </c>
      <c r="E24" s="52">
        <v>7.8418646579864804E-2</v>
      </c>
      <c r="F24" s="52">
        <v>0.62134636905496965</v>
      </c>
      <c r="G24" s="52">
        <v>0.5346572011669698</v>
      </c>
      <c r="H24" s="52">
        <v>-0.10534854410942281</v>
      </c>
      <c r="I24" s="52">
        <v>0.20279882674663063</v>
      </c>
      <c r="J24" s="52">
        <v>-0.10534854410942281</v>
      </c>
      <c r="K24" s="52">
        <v>0.20279882674663063</v>
      </c>
    </row>
    <row r="25" spans="3:11" x14ac:dyDescent="0.3">
      <c r="C25" s="1" t="s">
        <v>0</v>
      </c>
      <c r="D25" s="1">
        <v>3.2770688956176366E-2</v>
      </c>
      <c r="E25" s="1">
        <v>1.3097814009855463E-2</v>
      </c>
      <c r="F25" s="1">
        <v>2.5019968165312187</v>
      </c>
      <c r="G25" s="1">
        <v>1.2670436901406809E-2</v>
      </c>
      <c r="H25" s="1">
        <v>7.0366503880148028E-3</v>
      </c>
      <c r="I25" s="1">
        <v>5.8504727524337927E-2</v>
      </c>
      <c r="J25" s="1">
        <v>7.0366503880148028E-3</v>
      </c>
      <c r="K25" s="1">
        <v>5.8504727524337927E-2</v>
      </c>
    </row>
    <row r="26" spans="3:11" x14ac:dyDescent="0.3">
      <c r="C26" s="1" t="s">
        <v>1</v>
      </c>
      <c r="D26" s="1">
        <v>0.13055139892954526</v>
      </c>
      <c r="E26" s="1">
        <v>6.311733390709108E-2</v>
      </c>
      <c r="F26" s="1">
        <v>2.0683921650068005</v>
      </c>
      <c r="G26" s="1">
        <v>3.9120860042193055E-2</v>
      </c>
      <c r="H26" s="1">
        <v>6.5410943197504873E-3</v>
      </c>
      <c r="I26" s="1">
        <v>0.25456170353934005</v>
      </c>
      <c r="J26" s="1">
        <v>6.5410943197504873E-3</v>
      </c>
      <c r="K26" s="1">
        <v>0.25456170353934005</v>
      </c>
    </row>
    <row r="27" spans="3:11" x14ac:dyDescent="0.3">
      <c r="C27" s="1" t="s">
        <v>2</v>
      </c>
      <c r="D27" s="1">
        <v>-10.321182797844232</v>
      </c>
      <c r="E27" s="1">
        <v>3.8940362560021109</v>
      </c>
      <c r="F27" s="1">
        <v>-2.6505101954137111</v>
      </c>
      <c r="G27" s="1">
        <v>8.2938593414940334E-3</v>
      </c>
      <c r="H27" s="1">
        <v>-17.972022787049699</v>
      </c>
      <c r="I27" s="1">
        <v>-2.6703428086387655</v>
      </c>
      <c r="J27" s="1">
        <v>-17.972022787049699</v>
      </c>
      <c r="K27" s="1">
        <v>-2.6703428086387655</v>
      </c>
    </row>
    <row r="28" spans="3:11" x14ac:dyDescent="0.3">
      <c r="C28" s="1" t="s">
        <v>7</v>
      </c>
      <c r="D28" s="1">
        <v>0.26109357493488161</v>
      </c>
      <c r="E28" s="1">
        <v>6.7947067063959879E-2</v>
      </c>
      <c r="F28" s="1">
        <v>3.8426025760480464</v>
      </c>
      <c r="G28" s="1">
        <v>1.3754633918280112E-4</v>
      </c>
      <c r="H28" s="1">
        <v>0.12759401209930432</v>
      </c>
      <c r="I28" s="1">
        <v>0.3945931377704589</v>
      </c>
      <c r="J28" s="1">
        <v>0.12759401209930432</v>
      </c>
      <c r="K28" s="1">
        <v>0.3945931377704589</v>
      </c>
    </row>
    <row r="29" spans="3:11" x14ac:dyDescent="0.3">
      <c r="C29" s="1" t="s">
        <v>3</v>
      </c>
      <c r="D29" s="1">
        <v>-1.4401190390365791E-2</v>
      </c>
      <c r="E29" s="1">
        <v>3.9051575661649914E-3</v>
      </c>
      <c r="F29" s="1">
        <v>-3.6877360634921295</v>
      </c>
      <c r="G29" s="1">
        <v>2.512470602386607E-4</v>
      </c>
      <c r="H29" s="1">
        <v>-2.2073881065834224E-2</v>
      </c>
      <c r="I29" s="1">
        <v>-6.7284997148973572E-3</v>
      </c>
      <c r="J29" s="1">
        <v>-2.2073881065834224E-2</v>
      </c>
      <c r="K29" s="1">
        <v>-6.7284997148973572E-3</v>
      </c>
    </row>
    <row r="30" spans="3:11" x14ac:dyDescent="0.3">
      <c r="C30" s="1" t="s">
        <v>4</v>
      </c>
      <c r="D30" s="1">
        <v>-1.0743053484081089</v>
      </c>
      <c r="E30" s="1">
        <v>0.13360172188542838</v>
      </c>
      <c r="F30" s="1">
        <v>-8.0411040609895075</v>
      </c>
      <c r="G30" s="1">
        <v>6.5864159823552438E-15</v>
      </c>
      <c r="H30" s="1">
        <v>-1.3368004381372345</v>
      </c>
      <c r="I30" s="1">
        <v>-0.81181025867898327</v>
      </c>
      <c r="J30" s="1">
        <v>-1.3368004381372345</v>
      </c>
      <c r="K30" s="1">
        <v>-0.81181025867898327</v>
      </c>
    </row>
    <row r="31" spans="3:11" x14ac:dyDescent="0.3">
      <c r="C31" s="1" t="s">
        <v>8</v>
      </c>
      <c r="D31" s="1">
        <v>4.125409151515619</v>
      </c>
      <c r="E31" s="1">
        <v>0.44275899858963502</v>
      </c>
      <c r="F31" s="1">
        <v>9.3175049285428457</v>
      </c>
      <c r="G31" s="1">
        <v>3.8928698157969983E-19</v>
      </c>
      <c r="H31" s="1">
        <v>3.2554947415589002</v>
      </c>
      <c r="I31" s="1">
        <v>4.9953235614723379</v>
      </c>
      <c r="J31" s="1">
        <v>3.2554947415589002</v>
      </c>
      <c r="K31" s="1">
        <v>4.9953235614723379</v>
      </c>
    </row>
    <row r="32" spans="3:11" x14ac:dyDescent="0.3">
      <c r="C32" s="1" t="s">
        <v>5</v>
      </c>
      <c r="D32" s="1">
        <v>-0.60348658908834363</v>
      </c>
      <c r="E32" s="1">
        <v>5.3081161221286012E-2</v>
      </c>
      <c r="F32" s="1">
        <v>-11.369129371011955</v>
      </c>
      <c r="G32" s="1">
        <v>8.9107126714402758E-27</v>
      </c>
      <c r="H32" s="1">
        <v>-0.70777824028170566</v>
      </c>
      <c r="I32" s="1">
        <v>-0.49919493789498159</v>
      </c>
      <c r="J32" s="1">
        <v>-0.70777824028170566</v>
      </c>
      <c r="K32" s="1">
        <v>-0.49919493789498159</v>
      </c>
    </row>
    <row r="34" spans="3:6" ht="18" x14ac:dyDescent="0.35">
      <c r="C34" s="44" t="s">
        <v>47</v>
      </c>
    </row>
    <row r="36" spans="3:6" x14ac:dyDescent="0.3">
      <c r="C36" s="49" t="s">
        <v>48</v>
      </c>
      <c r="D36" s="49" t="s">
        <v>49</v>
      </c>
      <c r="E36" s="49" t="s">
        <v>50</v>
      </c>
      <c r="F36" s="49" t="s">
        <v>67</v>
      </c>
    </row>
    <row r="37" spans="3:6" x14ac:dyDescent="0.3">
      <c r="C37">
        <v>1</v>
      </c>
      <c r="D37">
        <v>30.115355802161694</v>
      </c>
      <c r="E37">
        <v>-6.1153558021616945</v>
      </c>
      <c r="F37">
        <f>Table2[[#This Row],[Residuals]]^2</f>
        <v>37.397576587032702</v>
      </c>
    </row>
    <row r="38" spans="3:6" x14ac:dyDescent="0.3">
      <c r="C38">
        <v>2</v>
      </c>
      <c r="D38">
        <v>27.00714024382026</v>
      </c>
      <c r="E38">
        <v>-5.4071402438202583</v>
      </c>
      <c r="F38">
        <f>Table2[[#This Row],[Residuals]]^2</f>
        <v>29.237165616340601</v>
      </c>
    </row>
    <row r="39" spans="3:6" x14ac:dyDescent="0.3">
      <c r="C39">
        <v>3</v>
      </c>
      <c r="D39">
        <v>32.832912545493912</v>
      </c>
      <c r="E39">
        <v>1.8670874545060911</v>
      </c>
      <c r="F39">
        <f>Table2[[#This Row],[Residuals]]^2</f>
        <v>3.486015562774035</v>
      </c>
    </row>
    <row r="40" spans="3:6" x14ac:dyDescent="0.3">
      <c r="C40">
        <v>4</v>
      </c>
      <c r="D40">
        <v>31.20703391657695</v>
      </c>
      <c r="E40">
        <v>2.1929660834230482</v>
      </c>
      <c r="F40">
        <f>Table2[[#This Row],[Residuals]]^2</f>
        <v>4.8091002430438241</v>
      </c>
    </row>
    <row r="41" spans="3:6" x14ac:dyDescent="0.3">
      <c r="C41">
        <v>5</v>
      </c>
      <c r="D41">
        <v>30.594728795641636</v>
      </c>
      <c r="E41">
        <v>5.6052712043583668</v>
      </c>
      <c r="F41">
        <f>Table2[[#This Row],[Residuals]]^2</f>
        <v>31.419065274409096</v>
      </c>
    </row>
    <row r="42" spans="3:6" x14ac:dyDescent="0.3">
      <c r="C42">
        <v>6</v>
      </c>
      <c r="D42">
        <v>28.076447312345238</v>
      </c>
      <c r="E42">
        <v>0.62355268765476168</v>
      </c>
      <c r="F42">
        <f>Table2[[#This Row],[Residuals]]^2</f>
        <v>0.38881795428147681</v>
      </c>
    </row>
    <row r="43" spans="3:6" x14ac:dyDescent="0.3">
      <c r="C43">
        <v>7</v>
      </c>
      <c r="D43">
        <v>25.299851579719494</v>
      </c>
      <c r="E43">
        <v>-2.3998515797194955</v>
      </c>
      <c r="F43">
        <f>Table2[[#This Row],[Residuals]]^2</f>
        <v>5.7592876046821582</v>
      </c>
    </row>
    <row r="44" spans="3:6" x14ac:dyDescent="0.3">
      <c r="C44">
        <v>8</v>
      </c>
      <c r="D44">
        <v>22.546713048313627</v>
      </c>
      <c r="E44">
        <v>4.5532869516863741</v>
      </c>
      <c r="F44">
        <f>Table2[[#This Row],[Residuals]]^2</f>
        <v>20.732422064397394</v>
      </c>
    </row>
    <row r="45" spans="3:6" x14ac:dyDescent="0.3">
      <c r="C45">
        <v>9</v>
      </c>
      <c r="D45">
        <v>14.175840146361576</v>
      </c>
      <c r="E45">
        <v>2.3241598536384238</v>
      </c>
      <c r="F45">
        <f>Table2[[#This Row],[Residuals]]^2</f>
        <v>5.4017190252645797</v>
      </c>
    </row>
    <row r="46" spans="3:6" x14ac:dyDescent="0.3">
      <c r="C46">
        <v>10</v>
      </c>
      <c r="D46">
        <v>22.676621559374603</v>
      </c>
      <c r="E46">
        <v>-3.776621559374604</v>
      </c>
      <c r="F46">
        <f>Table2[[#This Row],[Residuals]]^2</f>
        <v>14.262870402733066</v>
      </c>
    </row>
    <row r="47" spans="3:6" x14ac:dyDescent="0.3">
      <c r="C47">
        <v>11</v>
      </c>
      <c r="D47">
        <v>22.780833791114919</v>
      </c>
      <c r="E47">
        <v>-7.7808337911149188</v>
      </c>
      <c r="F47">
        <f>Table2[[#This Row],[Residuals]]^2</f>
        <v>60.54137448495576</v>
      </c>
    </row>
    <row r="48" spans="3:6" x14ac:dyDescent="0.3">
      <c r="C48">
        <v>12</v>
      </c>
      <c r="D48">
        <v>24.931241985238998</v>
      </c>
      <c r="E48">
        <v>-6.0312419852389993</v>
      </c>
      <c r="F48">
        <f>Table2[[#This Row],[Residuals]]^2</f>
        <v>36.375879884509665</v>
      </c>
    </row>
    <row r="49" spans="3:6" x14ac:dyDescent="0.3">
      <c r="C49">
        <v>13</v>
      </c>
      <c r="D49">
        <v>21.629811418340424</v>
      </c>
      <c r="E49">
        <v>7.0188581659575533E-2</v>
      </c>
      <c r="F49">
        <f>Table2[[#This Row],[Residuals]]^2</f>
        <v>4.926436995382903E-3</v>
      </c>
    </row>
    <row r="50" spans="3:6" x14ac:dyDescent="0.3">
      <c r="C50">
        <v>14</v>
      </c>
      <c r="D50">
        <v>20.744389734877039</v>
      </c>
      <c r="E50">
        <v>-0.34438973487704061</v>
      </c>
      <c r="F50">
        <f>Table2[[#This Row],[Residuals]]^2</f>
        <v>0.11860428948867832</v>
      </c>
    </row>
    <row r="51" spans="3:6" x14ac:dyDescent="0.3">
      <c r="C51">
        <v>15</v>
      </c>
      <c r="D51">
        <v>20.550081111940429</v>
      </c>
      <c r="E51">
        <v>-2.3500811119404297</v>
      </c>
      <c r="F51">
        <f>Table2[[#This Row],[Residuals]]^2</f>
        <v>5.5228812326991665</v>
      </c>
    </row>
    <row r="52" spans="3:6" x14ac:dyDescent="0.3">
      <c r="C52">
        <v>16</v>
      </c>
      <c r="D52">
        <v>20.040689553601617</v>
      </c>
      <c r="E52">
        <v>-0.14068955360161794</v>
      </c>
      <c r="F52">
        <f>Table2[[#This Row],[Residuals]]^2</f>
        <v>1.979355049262253E-2</v>
      </c>
    </row>
    <row r="53" spans="3:6" x14ac:dyDescent="0.3">
      <c r="C53">
        <v>17</v>
      </c>
      <c r="D53">
        <v>20.626186308497967</v>
      </c>
      <c r="E53">
        <v>2.4738136915020341</v>
      </c>
      <c r="F53">
        <f>Table2[[#This Row],[Residuals]]^2</f>
        <v>6.1197541802629214</v>
      </c>
    </row>
    <row r="54" spans="3:6" x14ac:dyDescent="0.3">
      <c r="C54">
        <v>18</v>
      </c>
      <c r="D54">
        <v>17.388401788300854</v>
      </c>
      <c r="E54">
        <v>0.11159821169914608</v>
      </c>
      <c r="F54">
        <f>Table2[[#This Row],[Residuals]]^2</f>
        <v>1.2454160854447425E-2</v>
      </c>
    </row>
    <row r="55" spans="3:6" x14ac:dyDescent="0.3">
      <c r="C55">
        <v>19</v>
      </c>
      <c r="D55">
        <v>15.881048853104478</v>
      </c>
      <c r="E55">
        <v>4.3189511468955217</v>
      </c>
      <c r="F55">
        <f>Table2[[#This Row],[Residuals]]^2</f>
        <v>18.653339009270141</v>
      </c>
    </row>
    <row r="56" spans="3:6" x14ac:dyDescent="0.3">
      <c r="C56">
        <v>20</v>
      </c>
      <c r="D56">
        <v>18.179906231633385</v>
      </c>
      <c r="E56">
        <v>2.0093768366614029E-2</v>
      </c>
      <c r="F56">
        <f>Table2[[#This Row],[Residuals]]^2</f>
        <v>4.0375952717113862E-4</v>
      </c>
    </row>
    <row r="57" spans="3:6" x14ac:dyDescent="0.3">
      <c r="C57">
        <v>21</v>
      </c>
      <c r="D57">
        <v>12.730853225442807</v>
      </c>
      <c r="E57">
        <v>0.86914677455719236</v>
      </c>
      <c r="F57">
        <f>Table2[[#This Row],[Residuals]]^2</f>
        <v>0.75541611572317091</v>
      </c>
    </row>
    <row r="58" spans="3:6" x14ac:dyDescent="0.3">
      <c r="C58">
        <v>22</v>
      </c>
      <c r="D58">
        <v>18.435572614678314</v>
      </c>
      <c r="E58">
        <v>1.1644273853216873</v>
      </c>
      <c r="F58">
        <f>Table2[[#This Row],[Residuals]]^2</f>
        <v>1.3558911356871013</v>
      </c>
    </row>
    <row r="59" spans="3:6" x14ac:dyDescent="0.3">
      <c r="C59">
        <v>23</v>
      </c>
      <c r="D59">
        <v>16.3283186781021</v>
      </c>
      <c r="E59">
        <v>-1.1283186781021008</v>
      </c>
      <c r="F59">
        <f>Table2[[#This Row],[Residuals]]^2</f>
        <v>1.2731030393540723</v>
      </c>
    </row>
    <row r="60" spans="3:6" x14ac:dyDescent="0.3">
      <c r="C60">
        <v>24</v>
      </c>
      <c r="D60">
        <v>14.211193129867556</v>
      </c>
      <c r="E60">
        <v>0.28880687013244355</v>
      </c>
      <c r="F60">
        <f>Table2[[#This Row],[Residuals]]^2</f>
        <v>8.3409408235698118E-2</v>
      </c>
    </row>
    <row r="61" spans="3:6" x14ac:dyDescent="0.3">
      <c r="C61">
        <v>25</v>
      </c>
      <c r="D61">
        <v>16.56267350638953</v>
      </c>
      <c r="E61">
        <v>-0.96267350638952998</v>
      </c>
      <c r="F61">
        <f>Table2[[#This Row],[Residuals]]^2</f>
        <v>0.9267402799043124</v>
      </c>
    </row>
    <row r="62" spans="3:6" x14ac:dyDescent="0.3">
      <c r="C62">
        <v>26</v>
      </c>
      <c r="D62">
        <v>15.035274685834752</v>
      </c>
      <c r="E62">
        <v>-1.1352746858347516</v>
      </c>
      <c r="F62">
        <f>Table2[[#This Row],[Residuals]]^2</f>
        <v>1.2888486122971938</v>
      </c>
    </row>
    <row r="63" spans="3:6" x14ac:dyDescent="0.3">
      <c r="C63">
        <v>27</v>
      </c>
      <c r="D63">
        <v>16.856518673859718</v>
      </c>
      <c r="E63">
        <v>-0.25651867385971627</v>
      </c>
      <c r="F63">
        <f>Table2[[#This Row],[Residuals]]^2</f>
        <v>6.5801830038747483E-2</v>
      </c>
    </row>
    <row r="64" spans="3:6" x14ac:dyDescent="0.3">
      <c r="C64">
        <v>28</v>
      </c>
      <c r="D64">
        <v>16.496487128633753</v>
      </c>
      <c r="E64">
        <v>-1.696487128633752</v>
      </c>
      <c r="F64">
        <f>Table2[[#This Row],[Residuals]]^2</f>
        <v>2.8780685776199926</v>
      </c>
    </row>
    <row r="65" spans="3:6" x14ac:dyDescent="0.3">
      <c r="C65">
        <v>29</v>
      </c>
      <c r="D65">
        <v>20.995489270387893</v>
      </c>
      <c r="E65">
        <v>-2.595489270387894</v>
      </c>
      <c r="F65">
        <f>Table2[[#This Row],[Residuals]]^2</f>
        <v>6.7365645526986828</v>
      </c>
    </row>
    <row r="66" spans="3:6" x14ac:dyDescent="0.3">
      <c r="C66">
        <v>30</v>
      </c>
      <c r="D66">
        <v>22.2607021373328</v>
      </c>
      <c r="E66">
        <v>-1.2607021373327996</v>
      </c>
      <c r="F66">
        <f>Table2[[#This Row],[Residuals]]^2</f>
        <v>1.5893698790754891</v>
      </c>
    </row>
    <row r="67" spans="3:6" x14ac:dyDescent="0.3">
      <c r="C67">
        <v>31</v>
      </c>
      <c r="D67">
        <v>11.890733915576353</v>
      </c>
      <c r="E67">
        <v>0.80926608442364589</v>
      </c>
      <c r="F67">
        <f>Table2[[#This Row],[Residuals]]^2</f>
        <v>0.65491159539837951</v>
      </c>
    </row>
    <row r="68" spans="3:6" x14ac:dyDescent="0.3">
      <c r="C68">
        <v>32</v>
      </c>
      <c r="D68">
        <v>19.282298756285563</v>
      </c>
      <c r="E68">
        <v>-4.782298756285563</v>
      </c>
      <c r="F68">
        <f>Table2[[#This Row],[Residuals]]^2</f>
        <v>22.870381394370444</v>
      </c>
    </row>
    <row r="69" spans="3:6" x14ac:dyDescent="0.3">
      <c r="C69">
        <v>33</v>
      </c>
      <c r="D69">
        <v>9.3793435524370246</v>
      </c>
      <c r="E69">
        <v>3.8206564475629747</v>
      </c>
      <c r="F69">
        <f>Table2[[#This Row],[Residuals]]^2</f>
        <v>14.59741569030453</v>
      </c>
    </row>
    <row r="70" spans="3:6" x14ac:dyDescent="0.3">
      <c r="C70">
        <v>34</v>
      </c>
      <c r="D70">
        <v>14.680628090276763</v>
      </c>
      <c r="E70">
        <v>-1.5806280902767629</v>
      </c>
      <c r="F70">
        <f>Table2[[#This Row],[Residuals]]^2</f>
        <v>2.4983851597719666</v>
      </c>
    </row>
    <row r="71" spans="3:6" x14ac:dyDescent="0.3">
      <c r="C71">
        <v>35</v>
      </c>
      <c r="D71">
        <v>14.865009562962349</v>
      </c>
      <c r="E71">
        <v>-1.3650095629623493</v>
      </c>
      <c r="F71">
        <f>Table2[[#This Row],[Residuals]]^2</f>
        <v>1.8632511069786639</v>
      </c>
    </row>
    <row r="72" spans="3:6" x14ac:dyDescent="0.3">
      <c r="C72">
        <v>36</v>
      </c>
      <c r="D72">
        <v>22.818303960041277</v>
      </c>
      <c r="E72">
        <v>-3.9183039600412783</v>
      </c>
      <c r="F72">
        <f>Table2[[#This Row],[Residuals]]^2</f>
        <v>15.353105923275164</v>
      </c>
    </row>
    <row r="73" spans="3:6" x14ac:dyDescent="0.3">
      <c r="C73">
        <v>37</v>
      </c>
      <c r="D73">
        <v>21.137786235153978</v>
      </c>
      <c r="E73">
        <v>-1.1377862351539783</v>
      </c>
      <c r="F73">
        <f>Table2[[#This Row],[Residuals]]^2</f>
        <v>1.2945575169058638</v>
      </c>
    </row>
    <row r="74" spans="3:6" x14ac:dyDescent="0.3">
      <c r="C74">
        <v>38</v>
      </c>
      <c r="D74">
        <v>22.081387952146734</v>
      </c>
      <c r="E74">
        <v>-1.0813879521467342</v>
      </c>
      <c r="F74">
        <f>Table2[[#This Row],[Residuals]]^2</f>
        <v>1.1693999030481075</v>
      </c>
    </row>
    <row r="75" spans="3:6" x14ac:dyDescent="0.3">
      <c r="C75">
        <v>39</v>
      </c>
      <c r="D75">
        <v>21.207604649593023</v>
      </c>
      <c r="E75">
        <v>3.4923953504069765</v>
      </c>
      <c r="F75">
        <f>Table2[[#This Row],[Residuals]]^2</f>
        <v>12.196825283544268</v>
      </c>
    </row>
    <row r="76" spans="3:6" x14ac:dyDescent="0.3">
      <c r="C76">
        <v>40</v>
      </c>
      <c r="D76">
        <v>28.455819845512231</v>
      </c>
      <c r="E76">
        <v>2.3441801544877698</v>
      </c>
      <c r="F76">
        <f>Table2[[#This Row],[Residuals]]^2</f>
        <v>5.4951805966943041</v>
      </c>
    </row>
    <row r="77" spans="3:6" x14ac:dyDescent="0.3">
      <c r="C77">
        <v>41</v>
      </c>
      <c r="D77">
        <v>31.064996765262475</v>
      </c>
      <c r="E77">
        <v>3.835003234737524</v>
      </c>
      <c r="F77">
        <f>Table2[[#This Row],[Residuals]]^2</f>
        <v>14.707249810447273</v>
      </c>
    </row>
    <row r="78" spans="3:6" x14ac:dyDescent="0.3">
      <c r="C78">
        <v>42</v>
      </c>
      <c r="D78">
        <v>29.05725720636827</v>
      </c>
      <c r="E78">
        <v>-2.4572572063682685</v>
      </c>
      <c r="F78">
        <f>Table2[[#This Row],[Residuals]]^2</f>
        <v>6.0381129782487877</v>
      </c>
    </row>
    <row r="79" spans="3:6" x14ac:dyDescent="0.3">
      <c r="C79">
        <v>43</v>
      </c>
      <c r="D79">
        <v>25.9091102704914</v>
      </c>
      <c r="E79">
        <v>-0.60911027049139932</v>
      </c>
      <c r="F79">
        <f>Table2[[#This Row],[Residuals]]^2</f>
        <v>0.37101532161810563</v>
      </c>
    </row>
    <row r="80" spans="3:6" x14ac:dyDescent="0.3">
      <c r="C80">
        <v>44</v>
      </c>
      <c r="D80">
        <v>25.245003429593556</v>
      </c>
      <c r="E80">
        <v>-0.54500342959355663</v>
      </c>
      <c r="F80">
        <f>Table2[[#This Row],[Residuals]]^2</f>
        <v>0.29702873826873882</v>
      </c>
    </row>
    <row r="81" spans="3:6" x14ac:dyDescent="0.3">
      <c r="C81">
        <v>45</v>
      </c>
      <c r="D81">
        <v>24.527509334320587</v>
      </c>
      <c r="E81">
        <v>-3.3275093343205882</v>
      </c>
      <c r="F81">
        <f>Table2[[#This Row],[Residuals]]^2</f>
        <v>11.072318369990644</v>
      </c>
    </row>
    <row r="82" spans="3:6" x14ac:dyDescent="0.3">
      <c r="C82">
        <v>46</v>
      </c>
      <c r="D82">
        <v>22.513677606541762</v>
      </c>
      <c r="E82">
        <v>-3.2136776065417614</v>
      </c>
      <c r="F82">
        <f>Table2[[#This Row],[Residuals]]^2</f>
        <v>10.327723758787984</v>
      </c>
    </row>
    <row r="83" spans="3:6" x14ac:dyDescent="0.3">
      <c r="C83">
        <v>47</v>
      </c>
      <c r="D83">
        <v>20.414603514187061</v>
      </c>
      <c r="E83">
        <v>-0.41460351418706054</v>
      </c>
      <c r="F83">
        <f>Table2[[#This Row],[Residuals]]^2</f>
        <v>0.17189607397626011</v>
      </c>
    </row>
    <row r="84" spans="3:6" x14ac:dyDescent="0.3">
      <c r="C84">
        <v>48</v>
      </c>
      <c r="D84">
        <v>20.119513323630791</v>
      </c>
      <c r="E84">
        <v>-3.5195133236307896</v>
      </c>
      <c r="F84">
        <f>Table2[[#This Row],[Residuals]]^2</f>
        <v>12.386974035214648</v>
      </c>
    </row>
    <row r="85" spans="3:6" x14ac:dyDescent="0.3">
      <c r="C85">
        <v>49</v>
      </c>
      <c r="D85">
        <v>10.924400686702761</v>
      </c>
      <c r="E85">
        <v>3.4755993132972396</v>
      </c>
      <c r="F85">
        <f>Table2[[#This Row],[Residuals]]^2</f>
        <v>12.079790586592244</v>
      </c>
    </row>
    <row r="86" spans="3:6" x14ac:dyDescent="0.3">
      <c r="C86">
        <v>50</v>
      </c>
      <c r="D86">
        <v>19.484610360321348</v>
      </c>
      <c r="E86">
        <v>-8.4610360321349276E-2</v>
      </c>
      <c r="F86">
        <f>Table2[[#This Row],[Residuals]]^2</f>
        <v>7.158913073708556E-3</v>
      </c>
    </row>
    <row r="87" spans="3:6" x14ac:dyDescent="0.3">
      <c r="C87">
        <v>51</v>
      </c>
      <c r="D87">
        <v>22.954418551411401</v>
      </c>
      <c r="E87">
        <v>-3.2544185514114012</v>
      </c>
      <c r="F87">
        <f>Table2[[#This Row],[Residuals]]^2</f>
        <v>10.591240107770684</v>
      </c>
    </row>
    <row r="88" spans="3:6" x14ac:dyDescent="0.3">
      <c r="C88">
        <v>52</v>
      </c>
      <c r="D88">
        <v>26.674803540635089</v>
      </c>
      <c r="E88">
        <v>-6.1748035406350894</v>
      </c>
      <c r="F88">
        <f>Table2[[#This Row],[Residuals]]^2</f>
        <v>38.128198765439635</v>
      </c>
    </row>
    <row r="89" spans="3:6" x14ac:dyDescent="0.3">
      <c r="C89">
        <v>53</v>
      </c>
      <c r="D89">
        <v>29.329236971294886</v>
      </c>
      <c r="E89">
        <v>-4.3292369712948862</v>
      </c>
      <c r="F89">
        <f>Table2[[#This Row],[Residuals]]^2</f>
        <v>18.742292753626518</v>
      </c>
    </row>
    <row r="90" spans="3:6" x14ac:dyDescent="0.3">
      <c r="C90">
        <v>54</v>
      </c>
      <c r="D90">
        <v>25.585840793572775</v>
      </c>
      <c r="E90">
        <v>-2.1858407935727762</v>
      </c>
      <c r="F90">
        <f>Table2[[#This Row],[Residuals]]^2</f>
        <v>4.7778999748468642</v>
      </c>
    </row>
    <row r="91" spans="3:6" x14ac:dyDescent="0.3">
      <c r="C91">
        <v>55</v>
      </c>
      <c r="D91">
        <v>13.885382808736155</v>
      </c>
      <c r="E91">
        <v>5.0146171912638433</v>
      </c>
      <c r="F91">
        <f>Table2[[#This Row],[Residuals]]^2</f>
        <v>25.146385574918877</v>
      </c>
    </row>
    <row r="92" spans="3:6" x14ac:dyDescent="0.3">
      <c r="C92">
        <v>56</v>
      </c>
      <c r="D92">
        <v>32.026970400404615</v>
      </c>
      <c r="E92">
        <v>3.3730295995953838</v>
      </c>
      <c r="F92">
        <f>Table2[[#This Row],[Residuals]]^2</f>
        <v>11.377328679746595</v>
      </c>
    </row>
    <row r="93" spans="3:6" x14ac:dyDescent="0.3">
      <c r="C93">
        <v>57</v>
      </c>
      <c r="D93">
        <v>26.905012228891636</v>
      </c>
      <c r="E93">
        <v>-2.2050122288916363</v>
      </c>
      <c r="F93">
        <f>Table2[[#This Row],[Residuals]]^2</f>
        <v>4.8620789295616618</v>
      </c>
    </row>
    <row r="94" spans="3:6" x14ac:dyDescent="0.3">
      <c r="C94">
        <v>58</v>
      </c>
      <c r="D94">
        <v>33.806029508255541</v>
      </c>
      <c r="E94">
        <v>-2.2060295082555399</v>
      </c>
      <c r="F94">
        <f>Table2[[#This Row],[Residuals]]^2</f>
        <v>4.8665661912941793</v>
      </c>
    </row>
    <row r="95" spans="3:6" x14ac:dyDescent="0.3">
      <c r="C95">
        <v>59</v>
      </c>
      <c r="D95">
        <v>24.384831318367908</v>
      </c>
      <c r="E95">
        <v>-1.0848313183679075</v>
      </c>
      <c r="F95">
        <f>Table2[[#This Row],[Residuals]]^2</f>
        <v>1.1768589893118522</v>
      </c>
    </row>
    <row r="96" spans="3:6" x14ac:dyDescent="0.3">
      <c r="C96">
        <v>60</v>
      </c>
      <c r="D96">
        <v>22.540042852093777</v>
      </c>
      <c r="E96">
        <v>-2.9400428520937751</v>
      </c>
      <c r="F96">
        <f>Table2[[#This Row],[Residuals]]^2</f>
        <v>8.643851972147699</v>
      </c>
    </row>
    <row r="97" spans="3:6" x14ac:dyDescent="0.3">
      <c r="C97">
        <v>61</v>
      </c>
      <c r="D97">
        <v>20.148881158150836</v>
      </c>
      <c r="E97">
        <v>-1.4488811581508365</v>
      </c>
      <c r="F97">
        <f>Table2[[#This Row],[Residuals]]^2</f>
        <v>2.0992566104445092</v>
      </c>
    </row>
    <row r="98" spans="3:6" x14ac:dyDescent="0.3">
      <c r="C98">
        <v>62</v>
      </c>
      <c r="D98">
        <v>21.125158818972153</v>
      </c>
      <c r="E98">
        <v>-5.1251588189721531</v>
      </c>
      <c r="F98">
        <f>Table2[[#This Row],[Residuals]]^2</f>
        <v>26.267252919688033</v>
      </c>
    </row>
    <row r="99" spans="3:6" x14ac:dyDescent="0.3">
      <c r="C99">
        <v>63</v>
      </c>
      <c r="D99">
        <v>27.334770353134701</v>
      </c>
      <c r="E99">
        <v>-5.1347703531347015</v>
      </c>
      <c r="F99">
        <f>Table2[[#This Row],[Residuals]]^2</f>
        <v>26.365866579431067</v>
      </c>
    </row>
    <row r="100" spans="3:6" x14ac:dyDescent="0.3">
      <c r="C100">
        <v>64</v>
      </c>
      <c r="D100">
        <v>25.676637088235523</v>
      </c>
      <c r="E100">
        <v>-0.67663708823552327</v>
      </c>
      <c r="F100">
        <f>Table2[[#This Row],[Residuals]]^2</f>
        <v>0.4578377491758473</v>
      </c>
    </row>
    <row r="101" spans="3:6" x14ac:dyDescent="0.3">
      <c r="C101">
        <v>65</v>
      </c>
      <c r="D101">
        <v>29.312060236431115</v>
      </c>
      <c r="E101">
        <v>3.6879397635688846</v>
      </c>
      <c r="F101">
        <f>Table2[[#This Row],[Residuals]]^2</f>
        <v>13.600899699712521</v>
      </c>
    </row>
    <row r="102" spans="3:6" x14ac:dyDescent="0.3">
      <c r="C102">
        <v>66</v>
      </c>
      <c r="D102">
        <v>28.554906532664781</v>
      </c>
      <c r="E102">
        <v>-5.0549065326647806</v>
      </c>
      <c r="F102">
        <f>Table2[[#This Row],[Residuals]]^2</f>
        <v>25.552080053977075</v>
      </c>
    </row>
    <row r="103" spans="3:6" x14ac:dyDescent="0.3">
      <c r="C103">
        <v>67</v>
      </c>
      <c r="D103">
        <v>23.545972317323326</v>
      </c>
      <c r="E103">
        <v>-4.1459723173233272</v>
      </c>
      <c r="F103">
        <f>Table2[[#This Row],[Residuals]]^2</f>
        <v>17.18908645601136</v>
      </c>
    </row>
    <row r="104" spans="3:6" x14ac:dyDescent="0.3">
      <c r="C104">
        <v>68</v>
      </c>
      <c r="D104">
        <v>21.92393068400613</v>
      </c>
      <c r="E104">
        <v>7.6069315993869679E-2</v>
      </c>
      <c r="F104">
        <f>Table2[[#This Row],[Residuals]]^2</f>
        <v>5.7865408357751971E-3</v>
      </c>
    </row>
    <row r="105" spans="3:6" x14ac:dyDescent="0.3">
      <c r="C105">
        <v>69</v>
      </c>
      <c r="D105">
        <v>18.257279049266437</v>
      </c>
      <c r="E105">
        <v>-0.85727904926643816</v>
      </c>
      <c r="F105">
        <f>Table2[[#This Row],[Residuals]]^2</f>
        <v>0.73492736831116812</v>
      </c>
    </row>
    <row r="106" spans="3:6" x14ac:dyDescent="0.3">
      <c r="C106">
        <v>70</v>
      </c>
      <c r="D106">
        <v>21.831761047593059</v>
      </c>
      <c r="E106">
        <v>-0.93176104759306</v>
      </c>
      <c r="F106">
        <f>Table2[[#This Row],[Residuals]]^2</f>
        <v>0.86817864981171666</v>
      </c>
    </row>
    <row r="107" spans="3:6" x14ac:dyDescent="0.3">
      <c r="C107">
        <v>71</v>
      </c>
      <c r="D107">
        <v>25.285687305182794</v>
      </c>
      <c r="E107">
        <v>-1.0856873051827947</v>
      </c>
      <c r="F107">
        <f>Table2[[#This Row],[Residuals]]^2</f>
        <v>1.1787169246350786</v>
      </c>
    </row>
    <row r="108" spans="3:6" x14ac:dyDescent="0.3">
      <c r="C108">
        <v>72</v>
      </c>
      <c r="D108">
        <v>21.648576272417131</v>
      </c>
      <c r="E108">
        <v>5.1423727582868395E-2</v>
      </c>
      <c r="F108">
        <f>Table2[[#This Row],[Residuals]]^2</f>
        <v>2.6443997585170599E-3</v>
      </c>
    </row>
    <row r="109" spans="3:6" x14ac:dyDescent="0.3">
      <c r="C109">
        <v>73</v>
      </c>
      <c r="D109">
        <v>24.413358234731586</v>
      </c>
      <c r="E109">
        <v>-1.6133582347315851</v>
      </c>
      <c r="F109">
        <f>Table2[[#This Row],[Residuals]]^2</f>
        <v>2.6029247935762165</v>
      </c>
    </row>
    <row r="110" spans="3:6" x14ac:dyDescent="0.3">
      <c r="C110">
        <v>74</v>
      </c>
      <c r="D110">
        <v>23.991163929203797</v>
      </c>
      <c r="E110">
        <v>-0.59116392920379823</v>
      </c>
      <c r="F110">
        <f>Table2[[#This Row],[Residuals]]^2</f>
        <v>0.34947479119167335</v>
      </c>
    </row>
    <row r="111" spans="3:6" x14ac:dyDescent="0.3">
      <c r="C111">
        <v>75</v>
      </c>
      <c r="D111">
        <v>24.187683483453259</v>
      </c>
      <c r="E111">
        <v>-8.7683483453258049E-2</v>
      </c>
      <c r="F111">
        <f>Table2[[#This Row],[Residuals]]^2</f>
        <v>7.6883932704977778E-3</v>
      </c>
    </row>
    <row r="112" spans="3:6" x14ac:dyDescent="0.3">
      <c r="C112">
        <v>76</v>
      </c>
      <c r="D112">
        <v>24.303057642243324</v>
      </c>
      <c r="E112">
        <v>-2.9030576422433256</v>
      </c>
      <c r="F112">
        <f>Table2[[#This Row],[Residuals]]^2</f>
        <v>8.4277436741873775</v>
      </c>
    </row>
    <row r="113" spans="3:6" x14ac:dyDescent="0.3">
      <c r="C113">
        <v>77</v>
      </c>
      <c r="D113">
        <v>23.157030996942748</v>
      </c>
      <c r="E113">
        <v>-3.1570309969427477</v>
      </c>
      <c r="F113">
        <f>Table2[[#This Row],[Residuals]]^2</f>
        <v>9.9668447156573201</v>
      </c>
    </row>
    <row r="114" spans="3:6" x14ac:dyDescent="0.3">
      <c r="C114">
        <v>78</v>
      </c>
      <c r="D114">
        <v>22.897041214661073</v>
      </c>
      <c r="E114">
        <v>-2.097041214661072</v>
      </c>
      <c r="F114">
        <f>Table2[[#This Row],[Residuals]]^2</f>
        <v>4.397581855987184</v>
      </c>
    </row>
    <row r="115" spans="3:6" x14ac:dyDescent="0.3">
      <c r="C115">
        <v>79</v>
      </c>
      <c r="D115">
        <v>22.29745684244471</v>
      </c>
      <c r="E115">
        <v>-1.0974568424447106</v>
      </c>
      <c r="F115">
        <f>Table2[[#This Row],[Residuals]]^2</f>
        <v>1.2044115210287145</v>
      </c>
    </row>
    <row r="116" spans="3:6" x14ac:dyDescent="0.3">
      <c r="C116">
        <v>80</v>
      </c>
      <c r="D116">
        <v>22.017654059944199</v>
      </c>
      <c r="E116">
        <v>-1.7176540599441985</v>
      </c>
      <c r="F116">
        <f>Table2[[#This Row],[Residuals]]^2</f>
        <v>2.9503354696427881</v>
      </c>
    </row>
    <row r="117" spans="3:6" x14ac:dyDescent="0.3">
      <c r="C117">
        <v>81</v>
      </c>
      <c r="D117">
        <v>28.171543804080045</v>
      </c>
      <c r="E117">
        <v>-0.17154380408004499</v>
      </c>
      <c r="F117">
        <f>Table2[[#This Row],[Residuals]]^2</f>
        <v>2.9427276718252862E-2</v>
      </c>
    </row>
    <row r="118" spans="3:6" x14ac:dyDescent="0.3">
      <c r="C118">
        <v>82</v>
      </c>
      <c r="D118">
        <v>27.371937265272585</v>
      </c>
      <c r="E118">
        <v>-3.4719372652725866</v>
      </c>
      <c r="F118">
        <f>Table2[[#This Row],[Residuals]]^2</f>
        <v>12.054348373988487</v>
      </c>
    </row>
    <row r="119" spans="3:6" x14ac:dyDescent="0.3">
      <c r="C119">
        <v>83</v>
      </c>
      <c r="D119">
        <v>25.158425419260293</v>
      </c>
      <c r="E119">
        <v>-0.3584254192602927</v>
      </c>
      <c r="F119">
        <f>Table2[[#This Row],[Residuals]]^2</f>
        <v>0.1284687811719166</v>
      </c>
    </row>
    <row r="120" spans="3:6" x14ac:dyDescent="0.3">
      <c r="C120">
        <v>84</v>
      </c>
      <c r="D120">
        <v>24.671541726028799</v>
      </c>
      <c r="E120">
        <v>-1.7715417260288007</v>
      </c>
      <c r="F120">
        <f>Table2[[#This Row],[Residuals]]^2</f>
        <v>3.1383600870611024</v>
      </c>
    </row>
    <row r="121" spans="3:6" x14ac:dyDescent="0.3">
      <c r="C121">
        <v>85</v>
      </c>
      <c r="D121">
        <v>24.979400764982667</v>
      </c>
      <c r="E121">
        <v>-1.0794007649826689</v>
      </c>
      <c r="F121">
        <f>Table2[[#This Row],[Residuals]]^2</f>
        <v>1.1651060114451708</v>
      </c>
    </row>
    <row r="122" spans="3:6" x14ac:dyDescent="0.3">
      <c r="C122">
        <v>86</v>
      </c>
      <c r="D122">
        <v>28.113098288176481</v>
      </c>
      <c r="E122">
        <v>-1.5130982881764794</v>
      </c>
      <c r="F122">
        <f>Table2[[#This Row],[Residuals]]^2</f>
        <v>2.2894664296825922</v>
      </c>
    </row>
    <row r="123" spans="3:6" x14ac:dyDescent="0.3">
      <c r="C123">
        <v>87</v>
      </c>
      <c r="D123">
        <v>21.389089704175788</v>
      </c>
      <c r="E123">
        <v>1.1109102958242119</v>
      </c>
      <c r="F123">
        <f>Table2[[#This Row],[Residuals]]^2</f>
        <v>1.234121685368238</v>
      </c>
    </row>
    <row r="124" spans="3:6" x14ac:dyDescent="0.3">
      <c r="C124">
        <v>88</v>
      </c>
      <c r="D124">
        <v>24.717879646682363</v>
      </c>
      <c r="E124">
        <v>-2.5178796466823634</v>
      </c>
      <c r="F124">
        <f>Table2[[#This Row],[Residuals]]^2</f>
        <v>6.3397179151773031</v>
      </c>
    </row>
    <row r="125" spans="3:6" x14ac:dyDescent="0.3">
      <c r="C125">
        <v>89</v>
      </c>
      <c r="D125">
        <v>31.018025883136701</v>
      </c>
      <c r="E125">
        <v>-7.4180258831366999</v>
      </c>
      <c r="F125">
        <f>Table2[[#This Row],[Residuals]]^2</f>
        <v>55.027108002886017</v>
      </c>
    </row>
    <row r="126" spans="3:6" x14ac:dyDescent="0.3">
      <c r="C126">
        <v>90</v>
      </c>
      <c r="D126">
        <v>30.16267900330023</v>
      </c>
      <c r="E126">
        <v>-1.4626790033002308</v>
      </c>
      <c r="F126">
        <f>Table2[[#This Row],[Residuals]]^2</f>
        <v>2.1394298666953566</v>
      </c>
    </row>
    <row r="127" spans="3:6" x14ac:dyDescent="0.3">
      <c r="C127">
        <v>91</v>
      </c>
      <c r="D127">
        <v>25.53521207780965</v>
      </c>
      <c r="E127">
        <v>-2.9352120778096484</v>
      </c>
      <c r="F127">
        <f>Table2[[#This Row],[Residuals]]^2</f>
        <v>8.615469941719633</v>
      </c>
    </row>
    <row r="128" spans="3:6" x14ac:dyDescent="0.3">
      <c r="C128">
        <v>92</v>
      </c>
      <c r="D128">
        <v>26.091417058905655</v>
      </c>
      <c r="E128">
        <v>-4.0914170589056553</v>
      </c>
      <c r="F128">
        <f>Table2[[#This Row],[Residuals]]^2</f>
        <v>16.739693549904203</v>
      </c>
    </row>
    <row r="129" spans="3:6" x14ac:dyDescent="0.3">
      <c r="C129">
        <v>93</v>
      </c>
      <c r="D129">
        <v>27.869356178427932</v>
      </c>
      <c r="E129">
        <v>-4.9693561784279332</v>
      </c>
      <c r="F129">
        <f>Table2[[#This Row],[Residuals]]^2</f>
        <v>24.694500828079871</v>
      </c>
    </row>
    <row r="130" spans="3:6" x14ac:dyDescent="0.3">
      <c r="C130">
        <v>94</v>
      </c>
      <c r="D130">
        <v>27.124418283820695</v>
      </c>
      <c r="E130">
        <v>-2.1244182838206953</v>
      </c>
      <c r="F130">
        <f>Table2[[#This Row],[Residuals]]^2</f>
        <v>4.5131530446316681</v>
      </c>
    </row>
    <row r="131" spans="3:6" x14ac:dyDescent="0.3">
      <c r="C131">
        <v>95</v>
      </c>
      <c r="D131">
        <v>26.068580716043932</v>
      </c>
      <c r="E131">
        <v>-5.468580716043931</v>
      </c>
      <c r="F131">
        <f>Table2[[#This Row],[Residuals]]^2</f>
        <v>29.905375047887553</v>
      </c>
    </row>
    <row r="132" spans="3:6" x14ac:dyDescent="0.3">
      <c r="C132">
        <v>96</v>
      </c>
      <c r="D132">
        <v>27.798748687076746</v>
      </c>
      <c r="E132">
        <v>0.60125131292325307</v>
      </c>
      <c r="F132">
        <f>Table2[[#This Row],[Residuals]]^2</f>
        <v>0.36150314129193556</v>
      </c>
    </row>
    <row r="133" spans="3:6" x14ac:dyDescent="0.3">
      <c r="C133">
        <v>97</v>
      </c>
      <c r="D133">
        <v>23.251327612181548</v>
      </c>
      <c r="E133">
        <v>-1.8513276121815494</v>
      </c>
      <c r="F133">
        <f>Table2[[#This Row],[Residuals]]^2</f>
        <v>3.4274139276258375</v>
      </c>
    </row>
    <row r="134" spans="3:6" x14ac:dyDescent="0.3">
      <c r="C134">
        <v>98</v>
      </c>
      <c r="D134">
        <v>35.871062202495956</v>
      </c>
      <c r="E134">
        <v>2.8289377975040466</v>
      </c>
      <c r="F134">
        <f>Table2[[#This Row],[Residuals]]^2</f>
        <v>8.0028890621470463</v>
      </c>
    </row>
    <row r="135" spans="3:6" x14ac:dyDescent="0.3">
      <c r="C135">
        <v>99</v>
      </c>
      <c r="D135">
        <v>33.831305212020766</v>
      </c>
      <c r="E135">
        <v>9.9686947879792314</v>
      </c>
      <c r="F135">
        <f>Table2[[#This Row],[Residuals]]^2</f>
        <v>99.374875775884291</v>
      </c>
    </row>
    <row r="136" spans="3:6" x14ac:dyDescent="0.3">
      <c r="C136">
        <v>100</v>
      </c>
      <c r="D136">
        <v>31.359579256374111</v>
      </c>
      <c r="E136">
        <v>1.8404207436258915</v>
      </c>
      <c r="F136">
        <f>Table2[[#This Row],[Residuals]]^2</f>
        <v>3.3871485135684796</v>
      </c>
    </row>
    <row r="137" spans="3:6" x14ac:dyDescent="0.3">
      <c r="C137">
        <v>101</v>
      </c>
      <c r="D137">
        <v>23.306379290442003</v>
      </c>
      <c r="E137">
        <v>4.1936207095579974</v>
      </c>
      <c r="F137">
        <f>Table2[[#This Row],[Residuals]]^2</f>
        <v>17.586454655633723</v>
      </c>
    </row>
    <row r="138" spans="3:6" x14ac:dyDescent="0.3">
      <c r="C138">
        <v>102</v>
      </c>
      <c r="D138">
        <v>24.372127439764569</v>
      </c>
      <c r="E138">
        <v>2.1278725602354314</v>
      </c>
      <c r="F138">
        <f>Table2[[#This Row],[Residuals]]^2</f>
        <v>4.5278416326028896</v>
      </c>
    </row>
    <row r="139" spans="3:6" x14ac:dyDescent="0.3">
      <c r="C139">
        <v>103</v>
      </c>
      <c r="D139">
        <v>21.556164681783979</v>
      </c>
      <c r="E139">
        <v>-2.956164681783978</v>
      </c>
      <c r="F139">
        <f>Table2[[#This Row],[Residuals]]^2</f>
        <v>8.7389096258269685</v>
      </c>
    </row>
    <row r="140" spans="3:6" x14ac:dyDescent="0.3">
      <c r="C140">
        <v>104</v>
      </c>
      <c r="D140">
        <v>18.858304701980412</v>
      </c>
      <c r="E140">
        <v>0.44169529801958873</v>
      </c>
      <c r="F140">
        <f>Table2[[#This Row],[Residuals]]^2</f>
        <v>0.19509473629261331</v>
      </c>
    </row>
    <row r="141" spans="3:6" x14ac:dyDescent="0.3">
      <c r="C141">
        <v>105</v>
      </c>
      <c r="D141">
        <v>19.697673517231934</v>
      </c>
      <c r="E141">
        <v>0.40232648276806771</v>
      </c>
      <c r="F141">
        <f>Table2[[#This Row],[Residuals]]^2</f>
        <v>0.16186659873652429</v>
      </c>
    </row>
    <row r="142" spans="3:6" x14ac:dyDescent="0.3">
      <c r="C142">
        <v>106</v>
      </c>
      <c r="D142">
        <v>15.865213387569197</v>
      </c>
      <c r="E142">
        <v>3.634786612430803</v>
      </c>
      <c r="F142">
        <f>Table2[[#This Row],[Residuals]]^2</f>
        <v>13.211673717906192</v>
      </c>
    </row>
    <row r="143" spans="3:6" x14ac:dyDescent="0.3">
      <c r="C143">
        <v>107</v>
      </c>
      <c r="D143">
        <v>14.317575793418735</v>
      </c>
      <c r="E143">
        <v>5.1824242065812651</v>
      </c>
      <c r="F143">
        <f>Table2[[#This Row],[Residuals]]^2</f>
        <v>26.857520656959455</v>
      </c>
    </row>
    <row r="144" spans="3:6" x14ac:dyDescent="0.3">
      <c r="C144">
        <v>108</v>
      </c>
      <c r="D144">
        <v>17.886389209435208</v>
      </c>
      <c r="E144">
        <v>2.5136107905647904</v>
      </c>
      <c r="F144">
        <f>Table2[[#This Row],[Residuals]]^2</f>
        <v>6.3182392064437503</v>
      </c>
    </row>
    <row r="145" spans="3:6" x14ac:dyDescent="0.3">
      <c r="C145">
        <v>109</v>
      </c>
      <c r="D145">
        <v>21.123423645714524</v>
      </c>
      <c r="E145">
        <v>-1.3234236457145236</v>
      </c>
      <c r="F145">
        <f>Table2[[#This Row],[Residuals]]^2</f>
        <v>1.751450146036321</v>
      </c>
    </row>
    <row r="146" spans="3:6" x14ac:dyDescent="0.3">
      <c r="C146">
        <v>110</v>
      </c>
      <c r="D146">
        <v>17.77619885171147</v>
      </c>
      <c r="E146">
        <v>1.6238011482885284</v>
      </c>
      <c r="F146">
        <f>Table2[[#This Row],[Residuals]]^2</f>
        <v>2.6367301691831435</v>
      </c>
    </row>
    <row r="147" spans="3:6" x14ac:dyDescent="0.3">
      <c r="C147">
        <v>111</v>
      </c>
      <c r="D147">
        <v>18.064365666132396</v>
      </c>
      <c r="E147">
        <v>3.6356343338676034</v>
      </c>
      <c r="F147">
        <f>Table2[[#This Row],[Residuals]]^2</f>
        <v>13.217837009596932</v>
      </c>
    </row>
    <row r="148" spans="3:6" x14ac:dyDescent="0.3">
      <c r="C148">
        <v>112</v>
      </c>
      <c r="D148">
        <v>25.816656240676853</v>
      </c>
      <c r="E148">
        <v>-3.016656240676852</v>
      </c>
      <c r="F148">
        <f>Table2[[#This Row],[Residuals]]^2</f>
        <v>9.100214874414597</v>
      </c>
    </row>
    <row r="149" spans="3:6" x14ac:dyDescent="0.3">
      <c r="C149">
        <v>113</v>
      </c>
      <c r="D149">
        <v>19.193672674871802</v>
      </c>
      <c r="E149">
        <v>-0.39367267487180158</v>
      </c>
      <c r="F149">
        <f>Table2[[#This Row],[Residuals]]^2</f>
        <v>0.15497817494071919</v>
      </c>
    </row>
    <row r="150" spans="3:6" x14ac:dyDescent="0.3">
      <c r="C150">
        <v>114</v>
      </c>
      <c r="D150">
        <v>19.512214521776954</v>
      </c>
      <c r="E150">
        <v>-0.81221452177695497</v>
      </c>
      <c r="F150">
        <f>Table2[[#This Row],[Residuals]]^2</f>
        <v>0.65969242938536765</v>
      </c>
    </row>
    <row r="151" spans="3:6" x14ac:dyDescent="0.3">
      <c r="C151">
        <v>115</v>
      </c>
      <c r="D151">
        <v>23.476163290437384</v>
      </c>
      <c r="E151">
        <v>-4.976163290437384</v>
      </c>
      <c r="F151">
        <f>Table2[[#This Row],[Residuals]]^2</f>
        <v>24.762201093096614</v>
      </c>
    </row>
    <row r="152" spans="3:6" x14ac:dyDescent="0.3">
      <c r="C152">
        <v>116</v>
      </c>
      <c r="D152">
        <v>19.182585236584515</v>
      </c>
      <c r="E152">
        <v>-0.88258523658451438</v>
      </c>
      <c r="F152">
        <f>Table2[[#This Row],[Residuals]]^2</f>
        <v>0.77895669983694327</v>
      </c>
    </row>
    <row r="153" spans="3:6" x14ac:dyDescent="0.3">
      <c r="C153">
        <v>117</v>
      </c>
      <c r="D153">
        <v>21.883046596919783</v>
      </c>
      <c r="E153">
        <v>-0.68304659691978387</v>
      </c>
      <c r="F153">
        <f>Table2[[#This Row],[Residuals]]^2</f>
        <v>0.46655265356369768</v>
      </c>
    </row>
    <row r="154" spans="3:6" x14ac:dyDescent="0.3">
      <c r="C154">
        <v>118</v>
      </c>
      <c r="D154">
        <v>22.562777872431333</v>
      </c>
      <c r="E154">
        <v>-3.3627778724313337</v>
      </c>
      <c r="F154">
        <f>Table2[[#This Row],[Residuals]]^2</f>
        <v>11.308275019313808</v>
      </c>
    </row>
    <row r="155" spans="3:6" x14ac:dyDescent="0.3">
      <c r="C155">
        <v>119</v>
      </c>
      <c r="D155">
        <v>18.820719063686944</v>
      </c>
      <c r="E155">
        <v>1.5792809363130544</v>
      </c>
      <c r="F155">
        <f>Table2[[#This Row],[Residuals]]^2</f>
        <v>2.4941282758018377</v>
      </c>
    </row>
    <row r="156" spans="3:6" x14ac:dyDescent="0.3">
      <c r="C156">
        <v>120</v>
      </c>
      <c r="D156">
        <v>18.813763414580677</v>
      </c>
      <c r="E156">
        <v>0.48623658541932357</v>
      </c>
      <c r="F156">
        <f>Table2[[#This Row],[Residuals]]^2</f>
        <v>0.23642601700024315</v>
      </c>
    </row>
    <row r="157" spans="3:6" x14ac:dyDescent="0.3">
      <c r="C157">
        <v>121</v>
      </c>
      <c r="D157">
        <v>21.786238790497116</v>
      </c>
      <c r="E157">
        <v>0.21376120950288424</v>
      </c>
      <c r="F157">
        <f>Table2[[#This Row],[Residuals]]^2</f>
        <v>4.5693854688135971E-2</v>
      </c>
    </row>
    <row r="158" spans="3:6" x14ac:dyDescent="0.3">
      <c r="C158">
        <v>122</v>
      </c>
      <c r="D158">
        <v>23.196774140686269</v>
      </c>
      <c r="E158">
        <v>-2.8967741406862686</v>
      </c>
      <c r="F158">
        <f>Table2[[#This Row],[Residuals]]^2</f>
        <v>8.3913004221486691</v>
      </c>
    </row>
    <row r="159" spans="3:6" x14ac:dyDescent="0.3">
      <c r="C159">
        <v>123</v>
      </c>
      <c r="D159">
        <v>21.098515442508926</v>
      </c>
      <c r="E159">
        <v>-0.5985154425089263</v>
      </c>
      <c r="F159">
        <f>Table2[[#This Row],[Residuals]]^2</f>
        <v>0.35822073492165585</v>
      </c>
    </row>
    <row r="160" spans="3:6" x14ac:dyDescent="0.3">
      <c r="C160">
        <v>124</v>
      </c>
      <c r="D160">
        <v>15.920676311462946</v>
      </c>
      <c r="E160">
        <v>1.3793236885370543</v>
      </c>
      <c r="F160">
        <f>Table2[[#This Row],[Residuals]]^2</f>
        <v>1.9025338377594649</v>
      </c>
    </row>
    <row r="161" spans="3:6" x14ac:dyDescent="0.3">
      <c r="C161">
        <v>125</v>
      </c>
      <c r="D161">
        <v>20.812629209968541</v>
      </c>
      <c r="E161">
        <v>-2.0126292099685408</v>
      </c>
      <c r="F161">
        <f>Table2[[#This Row],[Residuals]]^2</f>
        <v>4.0506763368185927</v>
      </c>
    </row>
    <row r="162" spans="3:6" x14ac:dyDescent="0.3">
      <c r="C162">
        <v>126</v>
      </c>
      <c r="D162">
        <v>22.88443757632556</v>
      </c>
      <c r="E162">
        <v>-1.4844375763255613</v>
      </c>
      <c r="F162">
        <f>Table2[[#This Row],[Residuals]]^2</f>
        <v>2.2035549180073066</v>
      </c>
    </row>
    <row r="163" spans="3:6" x14ac:dyDescent="0.3">
      <c r="C163">
        <v>127</v>
      </c>
      <c r="D163">
        <v>13.911305934098909</v>
      </c>
      <c r="E163">
        <v>1.7886940659010904</v>
      </c>
      <c r="F163">
        <f>Table2[[#This Row],[Residuals]]^2</f>
        <v>3.1994264613897743</v>
      </c>
    </row>
    <row r="164" spans="3:6" x14ac:dyDescent="0.3">
      <c r="C164">
        <v>128</v>
      </c>
      <c r="D164">
        <v>14.240838759482012</v>
      </c>
      <c r="E164">
        <v>1.9591612405179877</v>
      </c>
      <c r="F164">
        <f>Table2[[#This Row],[Residuals]]^2</f>
        <v>3.8383127663479804</v>
      </c>
    </row>
    <row r="165" spans="3:6" x14ac:dyDescent="0.3">
      <c r="C165">
        <v>129</v>
      </c>
      <c r="D165">
        <v>18.299708027906341</v>
      </c>
      <c r="E165">
        <v>-0.2997080279063411</v>
      </c>
      <c r="F165">
        <f>Table2[[#This Row],[Residuals]]^2</f>
        <v>8.9824901991508138E-2</v>
      </c>
    </row>
    <row r="166" spans="3:6" x14ac:dyDescent="0.3">
      <c r="C166">
        <v>130</v>
      </c>
      <c r="D166">
        <v>13.053941237968788</v>
      </c>
      <c r="E166">
        <v>1.2460587620312129</v>
      </c>
      <c r="F166">
        <f>Table2[[#This Row],[Residuals]]^2</f>
        <v>1.5526624384347589</v>
      </c>
    </row>
    <row r="167" spans="3:6" x14ac:dyDescent="0.3">
      <c r="C167">
        <v>131</v>
      </c>
      <c r="D167">
        <v>20.207243044003036</v>
      </c>
      <c r="E167">
        <v>-1.0072430440030367</v>
      </c>
      <c r="F167">
        <f>Table2[[#This Row],[Residuals]]^2</f>
        <v>1.0145385496925032</v>
      </c>
    </row>
    <row r="168" spans="3:6" x14ac:dyDescent="0.3">
      <c r="C168">
        <v>132</v>
      </c>
      <c r="D168">
        <v>19.74864041778309</v>
      </c>
      <c r="E168">
        <v>-0.14864041778308845</v>
      </c>
      <c r="F168">
        <f>Table2[[#This Row],[Residuals]]^2</f>
        <v>2.2093973798731077E-2</v>
      </c>
    </row>
    <row r="169" spans="3:6" x14ac:dyDescent="0.3">
      <c r="C169">
        <v>133</v>
      </c>
      <c r="D169">
        <v>20.837096430229703</v>
      </c>
      <c r="E169">
        <v>2.1629035697702967</v>
      </c>
      <c r="F169">
        <f>Table2[[#This Row],[Residuals]]^2</f>
        <v>4.6781518521250929</v>
      </c>
    </row>
    <row r="170" spans="3:6" x14ac:dyDescent="0.3">
      <c r="C170">
        <v>134</v>
      </c>
      <c r="D170">
        <v>15.727990455184072</v>
      </c>
      <c r="E170">
        <v>2.6720095448159267</v>
      </c>
      <c r="F170">
        <f>Table2[[#This Row],[Residuals]]^2</f>
        <v>7.1396350075874153</v>
      </c>
    </row>
    <row r="171" spans="3:6" x14ac:dyDescent="0.3">
      <c r="C171">
        <v>135</v>
      </c>
      <c r="D171">
        <v>14.429725221981165</v>
      </c>
      <c r="E171">
        <v>1.1702747780188343</v>
      </c>
      <c r="F171">
        <f>Table2[[#This Row],[Residuals]]^2</f>
        <v>1.3695430560670319</v>
      </c>
    </row>
    <row r="172" spans="3:6" x14ac:dyDescent="0.3">
      <c r="C172">
        <v>136</v>
      </c>
      <c r="D172">
        <v>16.784022698791205</v>
      </c>
      <c r="E172">
        <v>1.3159773012087967</v>
      </c>
      <c r="F172">
        <f>Table2[[#This Row],[Residuals]]^2</f>
        <v>1.7317962572967882</v>
      </c>
    </row>
    <row r="173" spans="3:6" x14ac:dyDescent="0.3">
      <c r="C173">
        <v>137</v>
      </c>
      <c r="D173">
        <v>15.493682411041187</v>
      </c>
      <c r="E173">
        <v>1.906317588958812</v>
      </c>
      <c r="F173">
        <f>Table2[[#This Row],[Residuals]]^2</f>
        <v>3.6340467499737379</v>
      </c>
    </row>
    <row r="174" spans="3:6" x14ac:dyDescent="0.3">
      <c r="C174">
        <v>138</v>
      </c>
      <c r="D174">
        <v>18.925667112140847</v>
      </c>
      <c r="E174">
        <v>-1.8256671121408452</v>
      </c>
      <c r="F174">
        <f>Table2[[#This Row],[Residuals]]^2</f>
        <v>3.3330604043526932</v>
      </c>
    </row>
    <row r="175" spans="3:6" x14ac:dyDescent="0.3">
      <c r="C175">
        <v>139</v>
      </c>
      <c r="D175">
        <v>12.193056881271213</v>
      </c>
      <c r="E175">
        <v>1.1069431187287879</v>
      </c>
      <c r="F175">
        <f>Table2[[#This Row],[Residuals]]^2</f>
        <v>1.2253230681010154</v>
      </c>
    </row>
    <row r="176" spans="3:6" x14ac:dyDescent="0.3">
      <c r="C176">
        <v>140</v>
      </c>
      <c r="D176">
        <v>15.220005143973006</v>
      </c>
      <c r="E176">
        <v>2.5799948560269943</v>
      </c>
      <c r="F176">
        <f>Table2[[#This Row],[Residuals]]^2</f>
        <v>6.6563734571257509</v>
      </c>
    </row>
    <row r="177" spans="3:6" x14ac:dyDescent="0.3">
      <c r="C177">
        <v>141</v>
      </c>
      <c r="D177">
        <v>12.02158036792251</v>
      </c>
      <c r="E177">
        <v>1.9784196320774896</v>
      </c>
      <c r="F177">
        <f>Table2[[#This Row],[Residuals]]^2</f>
        <v>3.9141442405896294</v>
      </c>
    </row>
    <row r="178" spans="3:6" x14ac:dyDescent="0.3">
      <c r="C178">
        <v>142</v>
      </c>
      <c r="D178">
        <v>1.0419744766248087</v>
      </c>
      <c r="E178">
        <v>13.358025523375192</v>
      </c>
      <c r="F178">
        <f>Table2[[#This Row],[Residuals]]^2</f>
        <v>178.43684588314306</v>
      </c>
    </row>
    <row r="179" spans="3:6" x14ac:dyDescent="0.3">
      <c r="C179">
        <v>143</v>
      </c>
      <c r="D179">
        <v>12.085022469533921</v>
      </c>
      <c r="E179">
        <v>1.3149775304660789</v>
      </c>
      <c r="F179">
        <f>Table2[[#This Row],[Residuals]]^2</f>
        <v>1.7291659056306674</v>
      </c>
    </row>
    <row r="180" spans="3:6" x14ac:dyDescent="0.3">
      <c r="C180">
        <v>144</v>
      </c>
      <c r="D180">
        <v>12.441084504864168</v>
      </c>
      <c r="E180">
        <v>3.1589154951358314</v>
      </c>
      <c r="F180">
        <f>Table2[[#This Row],[Residuals]]^2</f>
        <v>9.9787471054092549</v>
      </c>
    </row>
    <row r="181" spans="3:6" x14ac:dyDescent="0.3">
      <c r="C181">
        <v>145</v>
      </c>
      <c r="D181">
        <v>8.3338996384223094</v>
      </c>
      <c r="E181">
        <v>3.4661003615776913</v>
      </c>
      <c r="F181">
        <f>Table2[[#This Row],[Residuals]]^2</f>
        <v>12.013851716529002</v>
      </c>
    </row>
    <row r="182" spans="3:6" x14ac:dyDescent="0.3">
      <c r="C182">
        <v>146</v>
      </c>
      <c r="D182">
        <v>14.446489181126527</v>
      </c>
      <c r="E182">
        <v>-0.64648918112652609</v>
      </c>
      <c r="F182">
        <f>Table2[[#This Row],[Residuals]]^2</f>
        <v>0.41794826131364626</v>
      </c>
    </row>
    <row r="183" spans="3:6" x14ac:dyDescent="0.3">
      <c r="C183">
        <v>147</v>
      </c>
      <c r="D183">
        <v>19.445972496044138</v>
      </c>
      <c r="E183">
        <v>-3.8459724960441388</v>
      </c>
      <c r="F183">
        <f>Table2[[#This Row],[Residuals]]^2</f>
        <v>14.791504440327984</v>
      </c>
    </row>
    <row r="184" spans="3:6" x14ac:dyDescent="0.3">
      <c r="C184">
        <v>148</v>
      </c>
      <c r="D184">
        <v>8.5703351009306274</v>
      </c>
      <c r="E184">
        <v>6.0296648990693722</v>
      </c>
      <c r="F184">
        <f>Table2[[#This Row],[Residuals]]^2</f>
        <v>36.356858795069265</v>
      </c>
    </row>
    <row r="185" spans="3:6" x14ac:dyDescent="0.3">
      <c r="C185">
        <v>149</v>
      </c>
      <c r="D185">
        <v>10.126227658507336</v>
      </c>
      <c r="E185">
        <v>7.6737723414926649</v>
      </c>
      <c r="F185">
        <f>Table2[[#This Row],[Residuals]]^2</f>
        <v>58.886781949057813</v>
      </c>
    </row>
    <row r="186" spans="3:6" x14ac:dyDescent="0.3">
      <c r="C186">
        <v>150</v>
      </c>
      <c r="D186">
        <v>15.921913207253727</v>
      </c>
      <c r="E186">
        <v>-0.5219132072537267</v>
      </c>
      <c r="F186">
        <f>Table2[[#This Row],[Residuals]]^2</f>
        <v>0.27239339590587147</v>
      </c>
    </row>
    <row r="187" spans="3:6" x14ac:dyDescent="0.3">
      <c r="C187">
        <v>151</v>
      </c>
      <c r="D187">
        <v>22.899252457137059</v>
      </c>
      <c r="E187">
        <v>-1.3992524571370595</v>
      </c>
      <c r="F187">
        <f>Table2[[#This Row],[Residuals]]^2</f>
        <v>1.9579074388040985</v>
      </c>
    </row>
    <row r="188" spans="3:6" x14ac:dyDescent="0.3">
      <c r="C188">
        <v>152</v>
      </c>
      <c r="D188">
        <v>20.528344572193937</v>
      </c>
      <c r="E188">
        <v>-0.92834457219393585</v>
      </c>
      <c r="F188">
        <f>Table2[[#This Row],[Residuals]]^2</f>
        <v>0.86182364472194173</v>
      </c>
    </row>
    <row r="189" spans="3:6" x14ac:dyDescent="0.3">
      <c r="C189">
        <v>153</v>
      </c>
      <c r="D189">
        <v>18.934400038193907</v>
      </c>
      <c r="E189">
        <v>-3.6344000381939061</v>
      </c>
      <c r="F189">
        <f>Table2[[#This Row],[Residuals]]^2</f>
        <v>13.208863637623866</v>
      </c>
    </row>
    <row r="190" spans="3:6" x14ac:dyDescent="0.3">
      <c r="C190">
        <v>154</v>
      </c>
      <c r="D190">
        <v>20.246075059193124</v>
      </c>
      <c r="E190">
        <v>-0.84607505919312587</v>
      </c>
      <c r="F190">
        <f>Table2[[#This Row],[Residuals]]^2</f>
        <v>0.71584300578865145</v>
      </c>
    </row>
    <row r="191" spans="3:6" x14ac:dyDescent="0.3">
      <c r="C191">
        <v>155</v>
      </c>
      <c r="D191">
        <v>21.883581734027999</v>
      </c>
      <c r="E191">
        <v>-4.8835817340279988</v>
      </c>
      <c r="F191">
        <f>Table2[[#This Row],[Residuals]]^2</f>
        <v>23.849370552931916</v>
      </c>
    </row>
    <row r="192" spans="3:6" x14ac:dyDescent="0.3">
      <c r="C192">
        <v>156</v>
      </c>
      <c r="D192">
        <v>21.576299503576003</v>
      </c>
      <c r="E192">
        <v>-5.9762995035760031</v>
      </c>
      <c r="F192">
        <f>Table2[[#This Row],[Residuals]]^2</f>
        <v>35.716155756442781</v>
      </c>
    </row>
    <row r="193" spans="3:6" x14ac:dyDescent="0.3">
      <c r="C193">
        <v>157</v>
      </c>
      <c r="D193">
        <v>18.049500751747694</v>
      </c>
      <c r="E193">
        <v>-4.9495007517476939</v>
      </c>
      <c r="F193">
        <f>Table2[[#This Row],[Residuals]]^2</f>
        <v>24.497557691550988</v>
      </c>
    </row>
    <row r="194" spans="3:6" x14ac:dyDescent="0.3">
      <c r="C194">
        <v>158</v>
      </c>
      <c r="D194">
        <v>34.710252590756369</v>
      </c>
      <c r="E194">
        <v>6.5897474092436283</v>
      </c>
      <c r="F194">
        <f>Table2[[#This Row],[Residuals]]^2</f>
        <v>43.424770917633111</v>
      </c>
    </row>
    <row r="195" spans="3:6" x14ac:dyDescent="0.3">
      <c r="C195">
        <v>159</v>
      </c>
      <c r="D195">
        <v>29.912598534260699</v>
      </c>
      <c r="E195">
        <v>-5.6125985342606981</v>
      </c>
      <c r="F195">
        <f>Table2[[#This Row],[Residuals]]^2</f>
        <v>31.501262306785335</v>
      </c>
    </row>
    <row r="196" spans="3:6" x14ac:dyDescent="0.3">
      <c r="C196">
        <v>160</v>
      </c>
      <c r="D196">
        <v>28.425345464740481</v>
      </c>
      <c r="E196">
        <v>-5.1253454647404801</v>
      </c>
      <c r="F196">
        <f>Table2[[#This Row],[Residuals]]^2</f>
        <v>26.269166132935808</v>
      </c>
    </row>
    <row r="197" spans="3:6" x14ac:dyDescent="0.3">
      <c r="C197">
        <v>161</v>
      </c>
      <c r="D197">
        <v>31.183364807337689</v>
      </c>
      <c r="E197">
        <v>-4.1833648073376892</v>
      </c>
      <c r="F197">
        <f>Table2[[#This Row],[Residuals]]^2</f>
        <v>17.500541111271502</v>
      </c>
    </row>
    <row r="198" spans="3:6" x14ac:dyDescent="0.3">
      <c r="C198">
        <v>162</v>
      </c>
      <c r="D198">
        <v>38.217578596069487</v>
      </c>
      <c r="E198">
        <v>11.782421403930513</v>
      </c>
      <c r="F198">
        <f>Table2[[#This Row],[Residuals]]^2</f>
        <v>138.82545413979989</v>
      </c>
    </row>
    <row r="199" spans="3:6" x14ac:dyDescent="0.3">
      <c r="C199">
        <v>163</v>
      </c>
      <c r="D199">
        <v>39.917329120837955</v>
      </c>
      <c r="E199">
        <v>10.082670879162045</v>
      </c>
      <c r="F199">
        <f>Table2[[#This Row],[Residuals]]^2</f>
        <v>101.66025205750232</v>
      </c>
    </row>
    <row r="200" spans="3:6" x14ac:dyDescent="0.3">
      <c r="C200">
        <v>164</v>
      </c>
      <c r="D200">
        <v>40.947983119819511</v>
      </c>
      <c r="E200">
        <v>9.0520168801804886</v>
      </c>
      <c r="F200">
        <f>Table2[[#This Row],[Residuals]]^2</f>
        <v>81.939009599072506</v>
      </c>
    </row>
    <row r="201" spans="3:6" x14ac:dyDescent="0.3">
      <c r="C201">
        <v>165</v>
      </c>
      <c r="D201">
        <v>25.433149958753166</v>
      </c>
      <c r="E201">
        <v>-2.7331499587531667</v>
      </c>
      <c r="F201">
        <f>Table2[[#This Row],[Residuals]]^2</f>
        <v>7.4701086970324369</v>
      </c>
    </row>
    <row r="202" spans="3:6" x14ac:dyDescent="0.3">
      <c r="C202">
        <v>166</v>
      </c>
      <c r="D202">
        <v>27.85699806142431</v>
      </c>
      <c r="E202">
        <v>-2.85699806142431</v>
      </c>
      <c r="F202">
        <f>Table2[[#This Row],[Residuals]]^2</f>
        <v>8.1624379229822654</v>
      </c>
    </row>
    <row r="203" spans="3:6" x14ac:dyDescent="0.3">
      <c r="C203">
        <v>167</v>
      </c>
      <c r="D203">
        <v>38.965792352905652</v>
      </c>
      <c r="E203">
        <v>11.034207647094348</v>
      </c>
      <c r="F203">
        <f>Table2[[#This Row],[Residuals]]^2</f>
        <v>121.7537383991954</v>
      </c>
    </row>
    <row r="204" spans="3:6" x14ac:dyDescent="0.3">
      <c r="C204">
        <v>168</v>
      </c>
      <c r="D204">
        <v>24.841640975810805</v>
      </c>
      <c r="E204">
        <v>-1.0416409758108038</v>
      </c>
      <c r="F204">
        <f>Table2[[#This Row],[Residuals]]^2</f>
        <v>1.0850159224880835</v>
      </c>
    </row>
    <row r="205" spans="3:6" x14ac:dyDescent="0.3">
      <c r="C205">
        <v>169</v>
      </c>
      <c r="D205">
        <v>28.075043429576226</v>
      </c>
      <c r="E205">
        <v>-4.2750434295762254</v>
      </c>
      <c r="F205">
        <f>Table2[[#This Row],[Residuals]]^2</f>
        <v>18.275996324762854</v>
      </c>
    </row>
    <row r="206" spans="3:6" x14ac:dyDescent="0.3">
      <c r="C206">
        <v>170</v>
      </c>
      <c r="D206">
        <v>27.982330928107849</v>
      </c>
      <c r="E206">
        <v>-5.6823309281078487</v>
      </c>
      <c r="F206">
        <f>Table2[[#This Row],[Residuals]]^2</f>
        <v>32.288884776531006</v>
      </c>
    </row>
    <row r="207" spans="3:6" x14ac:dyDescent="0.3">
      <c r="C207">
        <v>171</v>
      </c>
      <c r="D207">
        <v>24.125150718796149</v>
      </c>
      <c r="E207">
        <v>-6.7251507187961508</v>
      </c>
      <c r="F207">
        <f>Table2[[#This Row],[Residuals]]^2</f>
        <v>45.227652190524381</v>
      </c>
    </row>
    <row r="208" spans="3:6" x14ac:dyDescent="0.3">
      <c r="C208">
        <v>172</v>
      </c>
      <c r="D208">
        <v>25.788847246621984</v>
      </c>
      <c r="E208">
        <v>-6.6888472466219824</v>
      </c>
      <c r="F208">
        <f>Table2[[#This Row],[Residuals]]^2</f>
        <v>44.740677488642476</v>
      </c>
    </row>
    <row r="209" spans="3:6" x14ac:dyDescent="0.3">
      <c r="C209">
        <v>173</v>
      </c>
      <c r="D209">
        <v>20.765520283939857</v>
      </c>
      <c r="E209">
        <v>2.3344797160601445</v>
      </c>
      <c r="F209">
        <f>Table2[[#This Row],[Residuals]]^2</f>
        <v>5.4497955446962525</v>
      </c>
    </row>
    <row r="210" spans="3:6" x14ac:dyDescent="0.3">
      <c r="C210">
        <v>174</v>
      </c>
      <c r="D210">
        <v>27.661972737195939</v>
      </c>
      <c r="E210">
        <v>-4.0619727371959371</v>
      </c>
      <c r="F210">
        <f>Table2[[#This Row],[Residuals]]^2</f>
        <v>16.499622517723054</v>
      </c>
    </row>
    <row r="211" spans="3:6" x14ac:dyDescent="0.3">
      <c r="C211">
        <v>175</v>
      </c>
      <c r="D211">
        <v>24.357030869426033</v>
      </c>
      <c r="E211">
        <v>-1.7570308694260319</v>
      </c>
      <c r="F211">
        <f>Table2[[#This Row],[Residuals]]^2</f>
        <v>3.0871574761159977</v>
      </c>
    </row>
    <row r="212" spans="3:6" x14ac:dyDescent="0.3">
      <c r="C212">
        <v>176</v>
      </c>
      <c r="D212">
        <v>28.756648258795185</v>
      </c>
      <c r="E212">
        <v>0.64335174120481398</v>
      </c>
      <c r="F212">
        <f>Table2[[#This Row],[Residuals]]^2</f>
        <v>0.41390146291126595</v>
      </c>
    </row>
    <row r="213" spans="3:6" x14ac:dyDescent="0.3">
      <c r="C213">
        <v>177</v>
      </c>
      <c r="D213">
        <v>24.169443629082821</v>
      </c>
      <c r="E213">
        <v>-0.96944362908282145</v>
      </c>
      <c r="F213">
        <f>Table2[[#This Row],[Residuals]]^2</f>
        <v>0.93982094996927112</v>
      </c>
    </row>
    <row r="214" spans="3:6" x14ac:dyDescent="0.3">
      <c r="C214">
        <v>178</v>
      </c>
      <c r="D214">
        <v>28.673137505872113</v>
      </c>
      <c r="E214">
        <v>-4.0731375058721113</v>
      </c>
      <c r="F214">
        <f>Table2[[#This Row],[Residuals]]^2</f>
        <v>16.590449141742084</v>
      </c>
    </row>
    <row r="215" spans="3:6" x14ac:dyDescent="0.3">
      <c r="C215">
        <v>179</v>
      </c>
      <c r="D215">
        <v>30.461504554832665</v>
      </c>
      <c r="E215">
        <v>-0.56150455483266626</v>
      </c>
      <c r="F215">
        <f>Table2[[#This Row],[Residuals]]^2</f>
        <v>0.31528736509783073</v>
      </c>
    </row>
    <row r="216" spans="3:6" x14ac:dyDescent="0.3">
      <c r="C216">
        <v>180</v>
      </c>
      <c r="D216">
        <v>31.46726661296141</v>
      </c>
      <c r="E216">
        <v>5.7327333870385928</v>
      </c>
      <c r="F216">
        <f>Table2[[#This Row],[Residuals]]^2</f>
        <v>32.864232086866977</v>
      </c>
    </row>
    <row r="217" spans="3:6" x14ac:dyDescent="0.3">
      <c r="C217">
        <v>181</v>
      </c>
      <c r="D217">
        <v>33.694435608513309</v>
      </c>
      <c r="E217">
        <v>6.1055643914866877</v>
      </c>
      <c r="F217">
        <f>Table2[[#This Row],[Residuals]]^2</f>
        <v>37.277916538590205</v>
      </c>
    </row>
    <row r="218" spans="3:6" x14ac:dyDescent="0.3">
      <c r="C218">
        <v>182</v>
      </c>
      <c r="D218">
        <v>25.197022497147575</v>
      </c>
      <c r="E218">
        <v>11.002977502852428</v>
      </c>
      <c r="F218">
        <f>Table2[[#This Row],[Residuals]]^2</f>
        <v>121.06551392827664</v>
      </c>
    </row>
    <row r="219" spans="3:6" x14ac:dyDescent="0.3">
      <c r="C219">
        <v>183</v>
      </c>
      <c r="D219">
        <v>33.337539033702683</v>
      </c>
      <c r="E219">
        <v>4.5624609662973157</v>
      </c>
      <c r="F219">
        <f>Table2[[#This Row],[Residuals]]^2</f>
        <v>20.816050068986634</v>
      </c>
    </row>
    <row r="220" spans="3:6" x14ac:dyDescent="0.3">
      <c r="C220">
        <v>184</v>
      </c>
      <c r="D220">
        <v>30.363469581478018</v>
      </c>
      <c r="E220">
        <v>2.136530418521982</v>
      </c>
      <c r="F220">
        <f>Table2[[#This Row],[Residuals]]^2</f>
        <v>4.5647622292697152</v>
      </c>
    </row>
    <row r="221" spans="3:6" x14ac:dyDescent="0.3">
      <c r="C221">
        <v>185</v>
      </c>
      <c r="D221">
        <v>21.298335031234878</v>
      </c>
      <c r="E221">
        <v>5.101664968765121</v>
      </c>
      <c r="F221">
        <f>Table2[[#This Row],[Residuals]]^2</f>
        <v>26.026985453525224</v>
      </c>
    </row>
    <row r="222" spans="3:6" x14ac:dyDescent="0.3">
      <c r="C222">
        <v>186</v>
      </c>
      <c r="D222">
        <v>23.445083756952982</v>
      </c>
      <c r="E222">
        <v>6.154916243047019</v>
      </c>
      <c r="F222">
        <f>Table2[[#This Row],[Residuals]]^2</f>
        <v>37.882993958924033</v>
      </c>
    </row>
    <row r="223" spans="3:6" x14ac:dyDescent="0.3">
      <c r="C223">
        <v>187</v>
      </c>
      <c r="D223">
        <v>35.13630571417923</v>
      </c>
      <c r="E223">
        <v>14.86369428582077</v>
      </c>
      <c r="F223">
        <f>Table2[[#This Row],[Residuals]]^2</f>
        <v>220.92940782234103</v>
      </c>
    </row>
    <row r="224" spans="3:6" x14ac:dyDescent="0.3">
      <c r="C224">
        <v>188</v>
      </c>
      <c r="D224">
        <v>29.755548863635624</v>
      </c>
      <c r="E224">
        <v>2.2444511363643755</v>
      </c>
      <c r="F224">
        <f>Table2[[#This Row],[Residuals]]^2</f>
        <v>5.0375609035273365</v>
      </c>
    </row>
    <row r="225" spans="3:6" x14ac:dyDescent="0.3">
      <c r="C225">
        <v>189</v>
      </c>
      <c r="D225">
        <v>29.85844862922119</v>
      </c>
      <c r="E225">
        <v>-5.8448629221189208E-2</v>
      </c>
      <c r="F225">
        <f>Table2[[#This Row],[Residuals]]^2</f>
        <v>3.4162422578360527E-3</v>
      </c>
    </row>
    <row r="226" spans="3:6" x14ac:dyDescent="0.3">
      <c r="C226">
        <v>190</v>
      </c>
      <c r="D226">
        <v>32.512830312226072</v>
      </c>
      <c r="E226">
        <v>2.3871696877739268</v>
      </c>
      <c r="F226">
        <f>Table2[[#This Row],[Residuals]]^2</f>
        <v>5.6985791182266672</v>
      </c>
    </row>
    <row r="227" spans="3:6" x14ac:dyDescent="0.3">
      <c r="C227">
        <v>191</v>
      </c>
      <c r="D227">
        <v>30.757124797675679</v>
      </c>
      <c r="E227">
        <v>6.2428752023243206</v>
      </c>
      <c r="F227">
        <f>Table2[[#This Row],[Residuals]]^2</f>
        <v>38.973490791795925</v>
      </c>
    </row>
    <row r="228" spans="3:6" x14ac:dyDescent="0.3">
      <c r="C228">
        <v>192</v>
      </c>
      <c r="D228">
        <v>30.448378005942246</v>
      </c>
      <c r="E228">
        <v>5.162199405775425E-2</v>
      </c>
      <c r="F228">
        <f>Table2[[#This Row],[Residuals]]^2</f>
        <v>2.6648302704988152E-3</v>
      </c>
    </row>
    <row r="229" spans="3:6" x14ac:dyDescent="0.3">
      <c r="C229">
        <v>193</v>
      </c>
      <c r="D229">
        <v>33.298015369669081</v>
      </c>
      <c r="E229">
        <v>3.101984630330918</v>
      </c>
      <c r="F229">
        <f>Table2[[#This Row],[Residuals]]^2</f>
        <v>9.6223086468092411</v>
      </c>
    </row>
    <row r="230" spans="3:6" x14ac:dyDescent="0.3">
      <c r="C230">
        <v>194</v>
      </c>
      <c r="D230">
        <v>30.829526417592156</v>
      </c>
      <c r="E230">
        <v>0.27047358240784547</v>
      </c>
      <c r="F230">
        <f>Table2[[#This Row],[Residuals]]^2</f>
        <v>7.3155958780533575E-2</v>
      </c>
    </row>
    <row r="231" spans="3:6" x14ac:dyDescent="0.3">
      <c r="C231">
        <v>195</v>
      </c>
      <c r="D231">
        <v>30.468067451704069</v>
      </c>
      <c r="E231">
        <v>-1.3680674517040678</v>
      </c>
      <c r="F231">
        <f>Table2[[#This Row],[Residuals]]^2</f>
        <v>1.871608552412062</v>
      </c>
    </row>
    <row r="232" spans="3:6" x14ac:dyDescent="0.3">
      <c r="C232">
        <v>196</v>
      </c>
      <c r="D232">
        <v>39.073699085269148</v>
      </c>
      <c r="E232">
        <v>10.926300914730852</v>
      </c>
      <c r="F232">
        <f>Table2[[#This Row],[Residuals]]^2</f>
        <v>119.38405167924826</v>
      </c>
    </row>
    <row r="233" spans="3:6" x14ac:dyDescent="0.3">
      <c r="C233">
        <v>197</v>
      </c>
      <c r="D233">
        <v>36.528867953212341</v>
      </c>
      <c r="E233">
        <v>-3.2288679532123439</v>
      </c>
      <c r="F233">
        <f>Table2[[#This Row],[Residuals]]^2</f>
        <v>10.425588259281671</v>
      </c>
    </row>
    <row r="234" spans="3:6" x14ac:dyDescent="0.3">
      <c r="C234">
        <v>198</v>
      </c>
      <c r="D234">
        <v>33.148069819328981</v>
      </c>
      <c r="E234">
        <v>-2.8480698193289804</v>
      </c>
      <c r="F234">
        <f>Table2[[#This Row],[Residuals]]^2</f>
        <v>8.1115016957726116</v>
      </c>
    </row>
    <row r="235" spans="3:6" x14ac:dyDescent="0.3">
      <c r="C235">
        <v>199</v>
      </c>
      <c r="D235">
        <v>35.262737871518944</v>
      </c>
      <c r="E235">
        <v>-0.66273787151894226</v>
      </c>
      <c r="F235">
        <f>Table2[[#This Row],[Residuals]]^2</f>
        <v>0.43922148634545799</v>
      </c>
    </row>
    <row r="236" spans="3:6" x14ac:dyDescent="0.3">
      <c r="C236">
        <v>200</v>
      </c>
      <c r="D236">
        <v>28.684255137749961</v>
      </c>
      <c r="E236">
        <v>6.2157448622500375</v>
      </c>
      <c r="F236">
        <f>Table2[[#This Row],[Residuals]]^2</f>
        <v>38.635484192587739</v>
      </c>
    </row>
    <row r="237" spans="3:6" x14ac:dyDescent="0.3">
      <c r="C237">
        <v>201</v>
      </c>
      <c r="D237">
        <v>29.22936926938781</v>
      </c>
      <c r="E237">
        <v>3.6706307306121886</v>
      </c>
      <c r="F237">
        <f>Table2[[#This Row],[Residuals]]^2</f>
        <v>13.47352996051457</v>
      </c>
    </row>
    <row r="238" spans="3:6" x14ac:dyDescent="0.3">
      <c r="C238">
        <v>202</v>
      </c>
      <c r="D238">
        <v>27.230140569607205</v>
      </c>
      <c r="E238">
        <v>-3.1301405696072031</v>
      </c>
      <c r="F238">
        <f>Table2[[#This Row],[Residuals]]^2</f>
        <v>9.797779985500906</v>
      </c>
    </row>
    <row r="239" spans="3:6" x14ac:dyDescent="0.3">
      <c r="C239">
        <v>203</v>
      </c>
      <c r="D239">
        <v>35.42649198948957</v>
      </c>
      <c r="E239">
        <v>6.8735080105104274</v>
      </c>
      <c r="F239">
        <f>Table2[[#This Row],[Residuals]]^2</f>
        <v>47.245112370551013</v>
      </c>
    </row>
    <row r="240" spans="3:6" x14ac:dyDescent="0.3">
      <c r="C240">
        <v>204</v>
      </c>
      <c r="D240">
        <v>38.639866791478021</v>
      </c>
      <c r="E240">
        <v>9.8601332085219795</v>
      </c>
      <c r="F240">
        <f>Table2[[#This Row],[Residuals]]^2</f>
        <v>97.222226889797952</v>
      </c>
    </row>
    <row r="241" spans="3:6" x14ac:dyDescent="0.3">
      <c r="C241">
        <v>205</v>
      </c>
      <c r="D241">
        <v>40.215585630310997</v>
      </c>
      <c r="E241">
        <v>9.7844143696890029</v>
      </c>
      <c r="F241">
        <f>Table2[[#This Row],[Residuals]]^2</f>
        <v>95.734764557776643</v>
      </c>
    </row>
    <row r="242" spans="3:6" x14ac:dyDescent="0.3">
      <c r="C242">
        <v>206</v>
      </c>
      <c r="D242">
        <v>21.53877192018145</v>
      </c>
      <c r="E242">
        <v>1.0612280798185516</v>
      </c>
      <c r="F242">
        <f>Table2[[#This Row],[Residuals]]^2</f>
        <v>1.12620503739537</v>
      </c>
    </row>
    <row r="243" spans="3:6" x14ac:dyDescent="0.3">
      <c r="C243">
        <v>207</v>
      </c>
      <c r="D243">
        <v>23.849461850276679</v>
      </c>
      <c r="E243">
        <v>0.55053814972331949</v>
      </c>
      <c r="F243">
        <f>Table2[[#This Row],[Residuals]]^2</f>
        <v>0.30309225430077613</v>
      </c>
    </row>
    <row r="244" spans="3:6" x14ac:dyDescent="0.3">
      <c r="C244">
        <v>208</v>
      </c>
      <c r="D244">
        <v>18.216261079934505</v>
      </c>
      <c r="E244">
        <v>4.2837389200654954</v>
      </c>
      <c r="F244">
        <f>Table2[[#This Row],[Residuals]]^2</f>
        <v>18.350419135283897</v>
      </c>
    </row>
    <row r="245" spans="3:6" x14ac:dyDescent="0.3">
      <c r="C245">
        <v>209</v>
      </c>
      <c r="D245">
        <v>21.199962717714101</v>
      </c>
      <c r="E245">
        <v>3.2000372822858978</v>
      </c>
      <c r="F245">
        <f>Table2[[#This Row],[Residuals]]^2</f>
        <v>10.240238608019714</v>
      </c>
    </row>
    <row r="246" spans="3:6" x14ac:dyDescent="0.3">
      <c r="C246">
        <v>210</v>
      </c>
      <c r="D246">
        <v>14.478212098197064</v>
      </c>
      <c r="E246">
        <v>5.5217879018029361</v>
      </c>
      <c r="F246">
        <f>Table2[[#This Row],[Residuals]]^2</f>
        <v>30.49014163249727</v>
      </c>
    </row>
    <row r="247" spans="3:6" x14ac:dyDescent="0.3">
      <c r="C247">
        <v>211</v>
      </c>
      <c r="D247">
        <v>20.300153720409476</v>
      </c>
      <c r="E247">
        <v>1.3998462795905233</v>
      </c>
      <c r="F247">
        <f>Table2[[#This Row],[Residuals]]^2</f>
        <v>1.9595696064834296</v>
      </c>
    </row>
    <row r="248" spans="3:6" x14ac:dyDescent="0.3">
      <c r="C248">
        <v>212</v>
      </c>
      <c r="D248">
        <v>13.386753736708426</v>
      </c>
      <c r="E248">
        <v>5.9132462632915743</v>
      </c>
      <c r="F248">
        <f>Table2[[#This Row],[Residuals]]^2</f>
        <v>34.966481370331763</v>
      </c>
    </row>
    <row r="249" spans="3:6" x14ac:dyDescent="0.3">
      <c r="C249">
        <v>213</v>
      </c>
      <c r="D249">
        <v>19.149016315519546</v>
      </c>
      <c r="E249">
        <v>3.2509836844804525</v>
      </c>
      <c r="F249">
        <f>Table2[[#This Row],[Residuals]]^2</f>
        <v>10.568894916758099</v>
      </c>
    </row>
    <row r="250" spans="3:6" x14ac:dyDescent="0.3">
      <c r="C250">
        <v>214</v>
      </c>
      <c r="D250">
        <v>24.552366497735228</v>
      </c>
      <c r="E250">
        <v>3.5476335022647731</v>
      </c>
      <c r="F250">
        <f>Table2[[#This Row],[Residuals]]^2</f>
        <v>12.58570346639142</v>
      </c>
    </row>
    <row r="251" spans="3:6" x14ac:dyDescent="0.3">
      <c r="C251">
        <v>215</v>
      </c>
      <c r="D251">
        <v>7.6377738881295301</v>
      </c>
      <c r="E251">
        <v>16.062226111870469</v>
      </c>
      <c r="F251">
        <f>Table2[[#This Row],[Residuals]]^2</f>
        <v>257.99510766885351</v>
      </c>
    </row>
    <row r="252" spans="3:6" x14ac:dyDescent="0.3">
      <c r="C252">
        <v>216</v>
      </c>
      <c r="D252">
        <v>24.000186852248678</v>
      </c>
      <c r="E252">
        <v>0.99981314775132191</v>
      </c>
      <c r="F252">
        <f>Table2[[#This Row],[Residuals]]^2</f>
        <v>0.99962633041640669</v>
      </c>
    </row>
    <row r="253" spans="3:6" x14ac:dyDescent="0.3">
      <c r="C253">
        <v>217</v>
      </c>
      <c r="D253">
        <v>23.501632632225032</v>
      </c>
      <c r="E253">
        <v>-0.20163263222503147</v>
      </c>
      <c r="F253">
        <f>Table2[[#This Row],[Residuals]]^2</f>
        <v>4.0655718377994803E-2</v>
      </c>
    </row>
    <row r="254" spans="3:6" x14ac:dyDescent="0.3">
      <c r="C254">
        <v>218</v>
      </c>
      <c r="D254">
        <v>29.805845262043096</v>
      </c>
      <c r="E254">
        <v>-1.105845262043097</v>
      </c>
      <c r="F254">
        <f>Table2[[#This Row],[Residuals]]^2</f>
        <v>1.2228937435831657</v>
      </c>
    </row>
    <row r="255" spans="3:6" x14ac:dyDescent="0.3">
      <c r="C255">
        <v>219</v>
      </c>
      <c r="D255">
        <v>21.906210338525174</v>
      </c>
      <c r="E255">
        <v>-0.40621033852517385</v>
      </c>
      <c r="F255">
        <f>Table2[[#This Row],[Residuals]]^2</f>
        <v>0.16500683912473635</v>
      </c>
    </row>
    <row r="256" spans="3:6" x14ac:dyDescent="0.3">
      <c r="C256">
        <v>220</v>
      </c>
      <c r="D256">
        <v>28.29156614311076</v>
      </c>
      <c r="E256">
        <v>-5.2915661431107601</v>
      </c>
      <c r="F256">
        <f>Table2[[#This Row],[Residuals]]^2</f>
        <v>28.000672246916086</v>
      </c>
    </row>
    <row r="257" spans="3:6" x14ac:dyDescent="0.3">
      <c r="C257">
        <v>221</v>
      </c>
      <c r="D257">
        <v>29.548101907919317</v>
      </c>
      <c r="E257">
        <v>-2.8481019079193182</v>
      </c>
      <c r="F257">
        <f>Table2[[#This Row],[Residuals]]^2</f>
        <v>8.111684477893661</v>
      </c>
    </row>
    <row r="258" spans="3:6" x14ac:dyDescent="0.3">
      <c r="C258">
        <v>222</v>
      </c>
      <c r="D258">
        <v>19.501968492372065</v>
      </c>
      <c r="E258">
        <v>2.1980315076279346</v>
      </c>
      <c r="F258">
        <f>Table2[[#This Row],[Residuals]]^2</f>
        <v>4.8313425085251316</v>
      </c>
    </row>
    <row r="259" spans="3:6" x14ac:dyDescent="0.3">
      <c r="C259">
        <v>223</v>
      </c>
      <c r="D259">
        <v>29.196573962180072</v>
      </c>
      <c r="E259">
        <v>-1.6965739621800715</v>
      </c>
      <c r="F259">
        <f>Table2[[#This Row],[Residuals]]^2</f>
        <v>2.8783632091473867</v>
      </c>
    </row>
    <row r="260" spans="3:6" x14ac:dyDescent="0.3">
      <c r="C260">
        <v>224</v>
      </c>
      <c r="D260">
        <v>29.436552508005562</v>
      </c>
      <c r="E260">
        <v>0.66344749199443953</v>
      </c>
      <c r="F260">
        <f>Table2[[#This Row],[Residuals]]^2</f>
        <v>0.44016257463371189</v>
      </c>
    </row>
    <row r="261" spans="3:6" x14ac:dyDescent="0.3">
      <c r="C261">
        <v>225</v>
      </c>
      <c r="D261">
        <v>38.225063826873019</v>
      </c>
      <c r="E261">
        <v>6.5749361731269786</v>
      </c>
      <c r="F261">
        <f>Table2[[#This Row],[Residuals]]^2</f>
        <v>43.229785680693638</v>
      </c>
    </row>
    <row r="262" spans="3:6" x14ac:dyDescent="0.3">
      <c r="C262">
        <v>226</v>
      </c>
      <c r="D262">
        <v>39.770345837668543</v>
      </c>
      <c r="E262">
        <v>10.229654162331457</v>
      </c>
      <c r="F262">
        <f>Table2[[#This Row],[Residuals]]^2</f>
        <v>104.6458242809053</v>
      </c>
    </row>
    <row r="263" spans="3:6" x14ac:dyDescent="0.3">
      <c r="C263">
        <v>227</v>
      </c>
      <c r="D263">
        <v>38.135393109887772</v>
      </c>
      <c r="E263">
        <v>-0.53539310988777089</v>
      </c>
      <c r="F263">
        <f>Table2[[#This Row],[Residuals]]^2</f>
        <v>0.28664578211529873</v>
      </c>
    </row>
    <row r="264" spans="3:6" x14ac:dyDescent="0.3">
      <c r="C264">
        <v>228</v>
      </c>
      <c r="D264">
        <v>32.370863859256723</v>
      </c>
      <c r="E264">
        <v>-0.77086385925672118</v>
      </c>
      <c r="F264">
        <f>Table2[[#This Row],[Residuals]]^2</f>
        <v>0.59423108950816605</v>
      </c>
    </row>
    <row r="265" spans="3:6" x14ac:dyDescent="0.3">
      <c r="C265">
        <v>229</v>
      </c>
      <c r="D265">
        <v>33.832488476630509</v>
      </c>
      <c r="E265">
        <v>12.867511523369494</v>
      </c>
      <c r="F265">
        <f>Table2[[#This Row],[Residuals]]^2</f>
        <v>165.5728528040467</v>
      </c>
    </row>
    <row r="266" spans="3:6" x14ac:dyDescent="0.3">
      <c r="C266">
        <v>230</v>
      </c>
      <c r="D266">
        <v>29.608439503448601</v>
      </c>
      <c r="E266">
        <v>1.8915604965513992</v>
      </c>
      <c r="F266">
        <f>Table2[[#This Row],[Residuals]]^2</f>
        <v>3.578001112113776</v>
      </c>
    </row>
    <row r="267" spans="3:6" x14ac:dyDescent="0.3">
      <c r="C267">
        <v>231</v>
      </c>
      <c r="D267">
        <v>24.152783494426636</v>
      </c>
      <c r="E267">
        <v>0.14721650557336474</v>
      </c>
      <c r="F267">
        <f>Table2[[#This Row],[Residuals]]^2</f>
        <v>2.1672699513232533E-2</v>
      </c>
    </row>
    <row r="268" spans="3:6" x14ac:dyDescent="0.3">
      <c r="C268">
        <v>232</v>
      </c>
      <c r="D268">
        <v>33.996934864142062</v>
      </c>
      <c r="E268">
        <v>-2.296934864142063</v>
      </c>
      <c r="F268">
        <f>Table2[[#This Row],[Residuals]]^2</f>
        <v>5.2759097701113173</v>
      </c>
    </row>
    <row r="269" spans="3:6" x14ac:dyDescent="0.3">
      <c r="C269">
        <v>233</v>
      </c>
      <c r="D269">
        <v>39.461556865967609</v>
      </c>
      <c r="E269">
        <v>2.2384431340323943</v>
      </c>
      <c r="F269">
        <f>Table2[[#This Row],[Residuals]]^2</f>
        <v>5.0106276642967673</v>
      </c>
    </row>
    <row r="270" spans="3:6" x14ac:dyDescent="0.3">
      <c r="C270">
        <v>234</v>
      </c>
      <c r="D270">
        <v>37.968568005294564</v>
      </c>
      <c r="E270">
        <v>10.331431994705433</v>
      </c>
      <c r="F270">
        <f>Table2[[#This Row],[Residuals]]^2</f>
        <v>106.73848706122308</v>
      </c>
    </row>
    <row r="271" spans="3:6" x14ac:dyDescent="0.3">
      <c r="C271">
        <v>235</v>
      </c>
      <c r="D271">
        <v>28.961136604914152</v>
      </c>
      <c r="E271">
        <v>3.8863395085847685E-2</v>
      </c>
      <c r="F271">
        <f>Table2[[#This Row],[Residuals]]^2</f>
        <v>1.51036347759869E-3</v>
      </c>
    </row>
    <row r="272" spans="3:6" x14ac:dyDescent="0.3">
      <c r="C272">
        <v>236</v>
      </c>
      <c r="D272">
        <v>24.72201504742744</v>
      </c>
      <c r="E272">
        <v>-0.72201504742744049</v>
      </c>
      <c r="F272">
        <f>Table2[[#This Row],[Residuals]]^2</f>
        <v>0.52130572871164915</v>
      </c>
    </row>
    <row r="273" spans="3:6" x14ac:dyDescent="0.3">
      <c r="C273">
        <v>237</v>
      </c>
      <c r="D273">
        <v>28.226255520124546</v>
      </c>
      <c r="E273">
        <v>-3.1262555201245448</v>
      </c>
      <c r="F273">
        <f>Table2[[#This Row],[Residuals]]^2</f>
        <v>9.7734735771091881</v>
      </c>
    </row>
    <row r="274" spans="3:6" x14ac:dyDescent="0.3">
      <c r="C274">
        <v>238</v>
      </c>
      <c r="D274">
        <v>33.993933667218123</v>
      </c>
      <c r="E274">
        <v>-2.4939336672181227</v>
      </c>
      <c r="F274">
        <f>Table2[[#This Row],[Residuals]]^2</f>
        <v>6.2197051364840341</v>
      </c>
    </row>
    <row r="275" spans="3:6" x14ac:dyDescent="0.3">
      <c r="C275">
        <v>239</v>
      </c>
      <c r="D275">
        <v>28.68374783101401</v>
      </c>
      <c r="E275">
        <v>-4.9837478310140106</v>
      </c>
      <c r="F275">
        <f>Table2[[#This Row],[Residuals]]^2</f>
        <v>24.837742443136854</v>
      </c>
    </row>
    <row r="276" spans="3:6" x14ac:dyDescent="0.3">
      <c r="C276">
        <v>240</v>
      </c>
      <c r="D276">
        <v>29.193593596554571</v>
      </c>
      <c r="E276">
        <v>-5.8935935965545703</v>
      </c>
      <c r="F276">
        <f>Table2[[#This Row],[Residuals]]^2</f>
        <v>34.734445481349034</v>
      </c>
    </row>
    <row r="277" spans="3:6" x14ac:dyDescent="0.3">
      <c r="C277">
        <v>241</v>
      </c>
      <c r="D277">
        <v>28.582586138507018</v>
      </c>
      <c r="E277">
        <v>-6.5825861385070183</v>
      </c>
      <c r="F277">
        <f>Table2[[#This Row],[Residuals]]^2</f>
        <v>43.330440270864742</v>
      </c>
    </row>
    <row r="278" spans="3:6" x14ac:dyDescent="0.3">
      <c r="C278">
        <v>242</v>
      </c>
      <c r="D278">
        <v>25.027967164070041</v>
      </c>
      <c r="E278">
        <v>-4.92796716407004</v>
      </c>
      <c r="F278">
        <f>Table2[[#This Row],[Residuals]]^2</f>
        <v>24.284860370152511</v>
      </c>
    </row>
    <row r="279" spans="3:6" x14ac:dyDescent="0.3">
      <c r="C279">
        <v>243</v>
      </c>
      <c r="D279">
        <v>26.283958630953592</v>
      </c>
      <c r="E279">
        <v>-4.0839586309535925</v>
      </c>
      <c r="F279">
        <f>Table2[[#This Row],[Residuals]]^2</f>
        <v>16.67871809934034</v>
      </c>
    </row>
    <row r="280" spans="3:6" x14ac:dyDescent="0.3">
      <c r="C280">
        <v>244</v>
      </c>
      <c r="D280">
        <v>28.633753890135722</v>
      </c>
      <c r="E280">
        <v>-4.9337538901357227</v>
      </c>
      <c r="F280">
        <f>Table2[[#This Row],[Residuals]]^2</f>
        <v>24.341927448429377</v>
      </c>
    </row>
    <row r="281" spans="3:6" x14ac:dyDescent="0.3">
      <c r="C281">
        <v>245</v>
      </c>
      <c r="D281">
        <v>20.328094949855185</v>
      </c>
      <c r="E281">
        <v>-2.7280949498551834</v>
      </c>
      <c r="F281">
        <f>Table2[[#This Row],[Residuals]]^2</f>
        <v>7.442502055425356</v>
      </c>
    </row>
    <row r="282" spans="3:6" x14ac:dyDescent="0.3">
      <c r="C282">
        <v>246</v>
      </c>
      <c r="D282">
        <v>16.663531456895981</v>
      </c>
      <c r="E282">
        <v>1.8364685431040186</v>
      </c>
      <c r="F282">
        <f>Table2[[#This Row],[Residuals]]^2</f>
        <v>3.3726167098105968</v>
      </c>
    </row>
    <row r="283" spans="3:6" x14ac:dyDescent="0.3">
      <c r="C283">
        <v>247</v>
      </c>
      <c r="D283">
        <v>23.136736551720954</v>
      </c>
      <c r="E283">
        <v>1.1632634482790465</v>
      </c>
      <c r="F283">
        <f>Table2[[#This Row],[Residuals]]^2</f>
        <v>1.3531818501020578</v>
      </c>
    </row>
    <row r="284" spans="3:6" x14ac:dyDescent="0.3">
      <c r="C284">
        <v>248</v>
      </c>
      <c r="D284">
        <v>24.389632123374284</v>
      </c>
      <c r="E284">
        <v>-3.8896321233742839</v>
      </c>
      <c r="F284">
        <f>Table2[[#This Row],[Residuals]]^2</f>
        <v>15.129238055185141</v>
      </c>
    </row>
    <row r="285" spans="3:6" x14ac:dyDescent="0.3">
      <c r="C285">
        <v>249</v>
      </c>
      <c r="D285">
        <v>24.550172628322457</v>
      </c>
      <c r="E285">
        <v>-5.0172628322457058E-2</v>
      </c>
      <c r="F285">
        <f>Table2[[#This Row],[Residuals]]^2</f>
        <v>2.5172926327834202E-3</v>
      </c>
    </row>
    <row r="286" spans="3:6" x14ac:dyDescent="0.3">
      <c r="C286">
        <v>250</v>
      </c>
      <c r="D286">
        <v>26.583388828678473</v>
      </c>
      <c r="E286">
        <v>-0.38338882867847346</v>
      </c>
      <c r="F286">
        <f>Table2[[#This Row],[Residuals]]^2</f>
        <v>0.14698699395545187</v>
      </c>
    </row>
    <row r="287" spans="3:6" x14ac:dyDescent="0.3">
      <c r="C287">
        <v>251</v>
      </c>
      <c r="D287">
        <v>26.182860987936039</v>
      </c>
      <c r="E287">
        <v>-1.78286098793604</v>
      </c>
      <c r="F287">
        <f>Table2[[#This Row],[Residuals]]^2</f>
        <v>3.1785933023042725</v>
      </c>
    </row>
    <row r="288" spans="3:6" x14ac:dyDescent="0.3">
      <c r="C288">
        <v>252</v>
      </c>
      <c r="D288">
        <v>27.167322423607622</v>
      </c>
      <c r="E288">
        <v>-2.3673224236076216</v>
      </c>
      <c r="F288">
        <f>Table2[[#This Row],[Residuals]]^2</f>
        <v>5.6042154573154637</v>
      </c>
    </row>
    <row r="289" spans="3:6" x14ac:dyDescent="0.3">
      <c r="C289">
        <v>253</v>
      </c>
      <c r="D289">
        <v>29.273364264715624</v>
      </c>
      <c r="E289">
        <v>0.32663573528437695</v>
      </c>
      <c r="F289">
        <f>Table2[[#This Row],[Residuals]]^2</f>
        <v>0.10669090356476557</v>
      </c>
    </row>
    <row r="290" spans="3:6" x14ac:dyDescent="0.3">
      <c r="C290">
        <v>254</v>
      </c>
      <c r="D290">
        <v>34.738308603507008</v>
      </c>
      <c r="E290">
        <v>8.0616913964929893</v>
      </c>
      <c r="F290">
        <f>Table2[[#This Row],[Residuals]]^2</f>
        <v>64.990868172289083</v>
      </c>
    </row>
    <row r="291" spans="3:6" x14ac:dyDescent="0.3">
      <c r="C291">
        <v>255</v>
      </c>
      <c r="D291">
        <v>26.360092458432639</v>
      </c>
      <c r="E291">
        <v>-4.4600924584326407</v>
      </c>
      <c r="F291">
        <f>Table2[[#This Row],[Residuals]]^2</f>
        <v>19.892424737767715</v>
      </c>
    </row>
    <row r="292" spans="3:6" x14ac:dyDescent="0.3">
      <c r="C292">
        <v>256</v>
      </c>
      <c r="D292">
        <v>23.183115817523934</v>
      </c>
      <c r="E292">
        <v>-2.2831158175239352</v>
      </c>
      <c r="F292">
        <f>Table2[[#This Row],[Residuals]]^2</f>
        <v>5.2126178362279871</v>
      </c>
    </row>
    <row r="293" spans="3:6" x14ac:dyDescent="0.3">
      <c r="C293">
        <v>257</v>
      </c>
      <c r="D293">
        <v>36.048708380695139</v>
      </c>
      <c r="E293">
        <v>7.9512916193048611</v>
      </c>
      <c r="F293">
        <f>Table2[[#This Row],[Residuals]]^2</f>
        <v>63.22303841522772</v>
      </c>
    </row>
    <row r="294" spans="3:6" x14ac:dyDescent="0.3">
      <c r="C294">
        <v>258</v>
      </c>
      <c r="D294">
        <v>42.509001561375015</v>
      </c>
      <c r="E294">
        <v>7.4909984386249846</v>
      </c>
      <c r="F294">
        <f>Table2[[#This Row],[Residuals]]^2</f>
        <v>56.115057607481958</v>
      </c>
    </row>
    <row r="295" spans="3:6" x14ac:dyDescent="0.3">
      <c r="C295">
        <v>259</v>
      </c>
      <c r="D295">
        <v>35.452763813999788</v>
      </c>
      <c r="E295">
        <v>0.5472361860002124</v>
      </c>
      <c r="F295">
        <f>Table2[[#This Row],[Residuals]]^2</f>
        <v>0.29946744326805907</v>
      </c>
    </row>
    <row r="296" spans="3:6" x14ac:dyDescent="0.3">
      <c r="C296">
        <v>260</v>
      </c>
      <c r="D296">
        <v>34.189401137786191</v>
      </c>
      <c r="E296">
        <v>-4.0894011377861901</v>
      </c>
      <c r="F296">
        <f>Table2[[#This Row],[Residuals]]^2</f>
        <v>16.723201665726986</v>
      </c>
    </row>
    <row r="297" spans="3:6" x14ac:dyDescent="0.3">
      <c r="C297">
        <v>261</v>
      </c>
      <c r="D297">
        <v>33.545111877967202</v>
      </c>
      <c r="E297">
        <v>0.25488812203279565</v>
      </c>
      <c r="F297">
        <f>Table2[[#This Row],[Residuals]]^2</f>
        <v>6.4967954753405333E-2</v>
      </c>
    </row>
    <row r="298" spans="3:6" x14ac:dyDescent="0.3">
      <c r="C298">
        <v>262</v>
      </c>
      <c r="D298">
        <v>36.257113089849625</v>
      </c>
      <c r="E298">
        <v>6.8428869101503764</v>
      </c>
      <c r="F298">
        <f>Table2[[#This Row],[Residuals]]^2</f>
        <v>46.825101265107364</v>
      </c>
    </row>
    <row r="299" spans="3:6" x14ac:dyDescent="0.3">
      <c r="C299">
        <v>263</v>
      </c>
      <c r="D299">
        <v>40.873353737750804</v>
      </c>
      <c r="E299">
        <v>7.9266462622491929</v>
      </c>
      <c r="F299">
        <f>Table2[[#This Row],[Residuals]]^2</f>
        <v>62.831720966829103</v>
      </c>
    </row>
    <row r="300" spans="3:6" x14ac:dyDescent="0.3">
      <c r="C300">
        <v>264</v>
      </c>
      <c r="D300">
        <v>33.310756909673728</v>
      </c>
      <c r="E300">
        <v>-2.3107569096737279</v>
      </c>
      <c r="F300">
        <f>Table2[[#This Row],[Residuals]]^2</f>
        <v>5.3395974956048775</v>
      </c>
    </row>
    <row r="301" spans="3:6" x14ac:dyDescent="0.3">
      <c r="C301">
        <v>265</v>
      </c>
      <c r="D301">
        <v>34.809019965377814</v>
      </c>
      <c r="E301">
        <v>1.6909800346221857</v>
      </c>
      <c r="F301">
        <f>Table2[[#This Row],[Residuals]]^2</f>
        <v>2.8594134774908482</v>
      </c>
    </row>
    <row r="302" spans="3:6" x14ac:dyDescent="0.3">
      <c r="C302">
        <v>266</v>
      </c>
      <c r="D302">
        <v>25.588391977841578</v>
      </c>
      <c r="E302">
        <v>-2.7883919778415773</v>
      </c>
      <c r="F302">
        <f>Table2[[#This Row],[Residuals]]^2</f>
        <v>7.7751298220912632</v>
      </c>
    </row>
    <row r="303" spans="3:6" x14ac:dyDescent="0.3">
      <c r="C303">
        <v>267</v>
      </c>
      <c r="D303">
        <v>29.569451030300545</v>
      </c>
      <c r="E303">
        <v>1.1305489696994542</v>
      </c>
      <c r="F303">
        <f>Table2[[#This Row],[Residuals]]^2</f>
        <v>1.2781409728884974</v>
      </c>
    </row>
    <row r="304" spans="3:6" x14ac:dyDescent="0.3">
      <c r="C304">
        <v>268</v>
      </c>
      <c r="D304">
        <v>39.603692341481704</v>
      </c>
      <c r="E304">
        <v>10.396307658518296</v>
      </c>
      <c r="F304">
        <f>Table2[[#This Row],[Residuals]]^2</f>
        <v>108.08321293056618</v>
      </c>
    </row>
    <row r="305" spans="3:6" x14ac:dyDescent="0.3">
      <c r="C305">
        <v>269</v>
      </c>
      <c r="D305">
        <v>38.067661220938597</v>
      </c>
      <c r="E305">
        <v>5.4323387790614035</v>
      </c>
      <c r="F305">
        <f>Table2[[#This Row],[Residuals]]^2</f>
        <v>29.510304610494341</v>
      </c>
    </row>
    <row r="306" spans="3:6" x14ac:dyDescent="0.3">
      <c r="C306">
        <v>270</v>
      </c>
      <c r="D306">
        <v>21.551895481986257</v>
      </c>
      <c r="E306">
        <v>-0.85189548198625786</v>
      </c>
      <c r="F306">
        <f>Table2[[#This Row],[Residuals]]^2</f>
        <v>0.72572591222859861</v>
      </c>
    </row>
    <row r="307" spans="3:6" x14ac:dyDescent="0.3">
      <c r="C307">
        <v>271</v>
      </c>
      <c r="D307">
        <v>20.732543309007802</v>
      </c>
      <c r="E307">
        <v>0.36745669099219924</v>
      </c>
      <c r="F307">
        <f>Table2[[#This Row],[Residuals]]^2</f>
        <v>0.13502441975493659</v>
      </c>
    </row>
    <row r="308" spans="3:6" x14ac:dyDescent="0.3">
      <c r="C308">
        <v>272</v>
      </c>
      <c r="D308">
        <v>25.72010903787503</v>
      </c>
      <c r="E308">
        <v>-0.52010903787503082</v>
      </c>
      <c r="F308">
        <f>Table2[[#This Row],[Residuals]]^2</f>
        <v>0.27051341127929024</v>
      </c>
    </row>
    <row r="309" spans="3:6" x14ac:dyDescent="0.3">
      <c r="C309">
        <v>273</v>
      </c>
      <c r="D309">
        <v>27.541839148654184</v>
      </c>
      <c r="E309">
        <v>-3.141839148654185</v>
      </c>
      <c r="F309">
        <f>Table2[[#This Row],[Residuals]]^2</f>
        <v>9.8711532360160543</v>
      </c>
    </row>
    <row r="310" spans="3:6" x14ac:dyDescent="0.3">
      <c r="C310">
        <v>274</v>
      </c>
      <c r="D310">
        <v>32.763404215526549</v>
      </c>
      <c r="E310">
        <v>2.4365957844734538</v>
      </c>
      <c r="F310">
        <f>Table2[[#This Row],[Residuals]]^2</f>
        <v>5.9369990169138056</v>
      </c>
    </row>
    <row r="311" spans="3:6" x14ac:dyDescent="0.3">
      <c r="C311">
        <v>275</v>
      </c>
      <c r="D311">
        <v>30.786721171360536</v>
      </c>
      <c r="E311">
        <v>1.6132788286394621</v>
      </c>
      <c r="F311">
        <f>Table2[[#This Row],[Residuals]]^2</f>
        <v>2.6026685789363149</v>
      </c>
    </row>
    <row r="312" spans="3:6" x14ac:dyDescent="0.3">
      <c r="C312">
        <v>276</v>
      </c>
      <c r="D312">
        <v>32.251322590126158</v>
      </c>
      <c r="E312">
        <v>-0.25132259012615776</v>
      </c>
      <c r="F312">
        <f>Table2[[#This Row],[Residuals]]^2</f>
        <v>6.3163044307720698E-2</v>
      </c>
    </row>
    <row r="313" spans="3:6" x14ac:dyDescent="0.3">
      <c r="C313">
        <v>277</v>
      </c>
      <c r="D313">
        <v>32.332877091867601</v>
      </c>
      <c r="E313">
        <v>0.86712290813240145</v>
      </c>
      <c r="F313">
        <f>Table2[[#This Row],[Residuals]]^2</f>
        <v>0.75190213780799309</v>
      </c>
    </row>
    <row r="314" spans="3:6" x14ac:dyDescent="0.3">
      <c r="C314">
        <v>278</v>
      </c>
      <c r="D314">
        <v>30.921684475320099</v>
      </c>
      <c r="E314">
        <v>2.1783155246799026</v>
      </c>
      <c r="F314">
        <f>Table2[[#This Row],[Residuals]]^2</f>
        <v>4.7450585250614798</v>
      </c>
    </row>
    <row r="315" spans="3:6" x14ac:dyDescent="0.3">
      <c r="C315">
        <v>279</v>
      </c>
      <c r="D315">
        <v>27.402411247223846</v>
      </c>
      <c r="E315">
        <v>1.6975887527761557</v>
      </c>
      <c r="F315">
        <f>Table2[[#This Row],[Residuals]]^2</f>
        <v>2.8818075735521038</v>
      </c>
    </row>
    <row r="316" spans="3:6" x14ac:dyDescent="0.3">
      <c r="C316">
        <v>280</v>
      </c>
      <c r="D316">
        <v>33.723314311099607</v>
      </c>
      <c r="E316">
        <v>1.3766856889003947</v>
      </c>
      <c r="F316">
        <f>Table2[[#This Row],[Residuals]]^2</f>
        <v>1.8952634860231543</v>
      </c>
    </row>
    <row r="317" spans="3:6" x14ac:dyDescent="0.3">
      <c r="C317">
        <v>281</v>
      </c>
      <c r="D317">
        <v>39.667210071890558</v>
      </c>
      <c r="E317">
        <v>5.7327899281094403</v>
      </c>
      <c r="F317">
        <f>Table2[[#This Row],[Residuals]]^2</f>
        <v>32.864880359833045</v>
      </c>
    </row>
    <row r="318" spans="3:6" x14ac:dyDescent="0.3">
      <c r="C318">
        <v>282</v>
      </c>
      <c r="D318">
        <v>34.866946616732356</v>
      </c>
      <c r="E318">
        <v>0.53305338326764229</v>
      </c>
      <c r="F318">
        <f>Table2[[#This Row],[Residuals]]^2</f>
        <v>0.28414590941307993</v>
      </c>
    </row>
    <row r="319" spans="3:6" x14ac:dyDescent="0.3">
      <c r="C319">
        <v>283</v>
      </c>
      <c r="D319">
        <v>38.851478537578721</v>
      </c>
      <c r="E319">
        <v>7.1485214624212787</v>
      </c>
      <c r="F319">
        <f>Table2[[#This Row],[Residuals]]^2</f>
        <v>51.101359098697657</v>
      </c>
    </row>
    <row r="320" spans="3:6" x14ac:dyDescent="0.3">
      <c r="C320">
        <v>284</v>
      </c>
      <c r="D320">
        <v>39.880400874224861</v>
      </c>
      <c r="E320">
        <v>10.119599125775139</v>
      </c>
      <c r="F320">
        <f>Table2[[#This Row],[Residuals]]^2</f>
        <v>102.40628646638895</v>
      </c>
    </row>
    <row r="321" spans="3:6" x14ac:dyDescent="0.3">
      <c r="C321">
        <v>285</v>
      </c>
      <c r="D321">
        <v>30.734517651008453</v>
      </c>
      <c r="E321">
        <v>1.4654823489915501</v>
      </c>
      <c r="F321">
        <f>Table2[[#This Row],[Residuals]]^2</f>
        <v>2.1476385152057915</v>
      </c>
    </row>
    <row r="322" spans="3:6" x14ac:dyDescent="0.3">
      <c r="C322">
        <v>286</v>
      </c>
      <c r="D322">
        <v>28.015799623645407</v>
      </c>
      <c r="E322">
        <v>-6.0157996236454068</v>
      </c>
      <c r="F322">
        <f>Table2[[#This Row],[Residuals]]^2</f>
        <v>36.189845111852215</v>
      </c>
    </row>
    <row r="323" spans="3:6" x14ac:dyDescent="0.3">
      <c r="C323">
        <v>287</v>
      </c>
      <c r="D323">
        <v>22.143967446760772</v>
      </c>
      <c r="E323">
        <v>-2.0439674467607709</v>
      </c>
      <c r="F323">
        <f>Table2[[#This Row],[Residuals]]^2</f>
        <v>4.1778029234177447</v>
      </c>
    </row>
    <row r="324" spans="3:6" x14ac:dyDescent="0.3">
      <c r="C324">
        <v>288</v>
      </c>
      <c r="D324">
        <v>27.612014069837649</v>
      </c>
      <c r="E324">
        <v>-4.4120140698376495</v>
      </c>
      <c r="F324">
        <f>Table2[[#This Row],[Residuals]]^2</f>
        <v>19.465868152445381</v>
      </c>
    </row>
    <row r="325" spans="3:6" x14ac:dyDescent="0.3">
      <c r="C325">
        <v>289</v>
      </c>
      <c r="D325">
        <v>28.642794128282659</v>
      </c>
      <c r="E325">
        <v>-6.3427941282826588</v>
      </c>
      <c r="F325">
        <f>Table2[[#This Row],[Residuals]]^2</f>
        <v>40.231037353776976</v>
      </c>
    </row>
    <row r="326" spans="3:6" x14ac:dyDescent="0.3">
      <c r="C326">
        <v>290</v>
      </c>
      <c r="D326">
        <v>27.649445270029702</v>
      </c>
      <c r="E326">
        <v>-2.849445270029701</v>
      </c>
      <c r="F326">
        <f>Table2[[#This Row],[Residuals]]^2</f>
        <v>8.1193383468946365</v>
      </c>
    </row>
    <row r="327" spans="3:6" x14ac:dyDescent="0.3">
      <c r="C327">
        <v>291</v>
      </c>
      <c r="D327">
        <v>29.769906909612722</v>
      </c>
      <c r="E327">
        <v>-1.2699069096127218</v>
      </c>
      <c r="F327">
        <f>Table2[[#This Row],[Residuals]]^2</f>
        <v>1.6126635590821337</v>
      </c>
    </row>
    <row r="328" spans="3:6" x14ac:dyDescent="0.3">
      <c r="C328">
        <v>292</v>
      </c>
      <c r="D328">
        <v>31.070684543110247</v>
      </c>
      <c r="E328">
        <v>6.2293154568897506</v>
      </c>
      <c r="F328">
        <f>Table2[[#This Row],[Residuals]]^2</f>
        <v>38.804371061445565</v>
      </c>
    </row>
    <row r="329" spans="3:6" x14ac:dyDescent="0.3">
      <c r="C329">
        <v>293</v>
      </c>
      <c r="D329">
        <v>28.058545044300203</v>
      </c>
      <c r="E329">
        <v>-0.15854504430020455</v>
      </c>
      <c r="F329">
        <f>Table2[[#This Row],[Residuals]]^2</f>
        <v>2.5136531072153825E-2</v>
      </c>
    </row>
    <row r="330" spans="3:6" x14ac:dyDescent="0.3">
      <c r="C330">
        <v>294</v>
      </c>
      <c r="D330">
        <v>27.217548708711583</v>
      </c>
      <c r="E330">
        <v>-3.317548708711584</v>
      </c>
      <c r="F330">
        <f>Table2[[#This Row],[Residuals]]^2</f>
        <v>11.006129434673898</v>
      </c>
    </row>
    <row r="331" spans="3:6" x14ac:dyDescent="0.3">
      <c r="C331">
        <v>295</v>
      </c>
      <c r="D331">
        <v>26.406853777307219</v>
      </c>
      <c r="E331">
        <v>-4.7068537773072201</v>
      </c>
      <c r="F331">
        <f>Table2[[#This Row],[Residuals]]^2</f>
        <v>22.154472480951245</v>
      </c>
    </row>
    <row r="332" spans="3:6" x14ac:dyDescent="0.3">
      <c r="C332">
        <v>296</v>
      </c>
      <c r="D332">
        <v>31.202953387683809</v>
      </c>
      <c r="E332">
        <v>-2.602953387683808</v>
      </c>
      <c r="F332">
        <f>Table2[[#This Row],[Residuals]]^2</f>
        <v>6.7753663384546128</v>
      </c>
    </row>
    <row r="333" spans="3:6" x14ac:dyDescent="0.3">
      <c r="C333">
        <v>297</v>
      </c>
      <c r="D333">
        <v>30.791233755890332</v>
      </c>
      <c r="E333">
        <v>-3.6912337558903303</v>
      </c>
      <c r="F333">
        <f>Table2[[#This Row],[Residuals]]^2</f>
        <v>13.625206640624235</v>
      </c>
    </row>
    <row r="334" spans="3:6" x14ac:dyDescent="0.3">
      <c r="C334">
        <v>298</v>
      </c>
      <c r="D334">
        <v>22.502015769593747</v>
      </c>
      <c r="E334">
        <v>-2.2020157695937463</v>
      </c>
      <c r="F334">
        <f>Table2[[#This Row],[Residuals]]^2</f>
        <v>4.8488734495395391</v>
      </c>
    </row>
    <row r="335" spans="3:6" x14ac:dyDescent="0.3">
      <c r="C335">
        <v>299</v>
      </c>
      <c r="D335">
        <v>29.591344438594696</v>
      </c>
      <c r="E335">
        <v>-7.091344438594696</v>
      </c>
      <c r="F335">
        <f>Table2[[#This Row],[Residuals]]^2</f>
        <v>50.287165946787923</v>
      </c>
    </row>
    <row r="336" spans="3:6" x14ac:dyDescent="0.3">
      <c r="C336">
        <v>300</v>
      </c>
      <c r="D336">
        <v>32.210515241260616</v>
      </c>
      <c r="E336">
        <v>-3.2105152412606159</v>
      </c>
      <c r="F336">
        <f>Table2[[#This Row],[Residuals]]^2</f>
        <v>10.30740811436671</v>
      </c>
    </row>
    <row r="337" spans="3:6" x14ac:dyDescent="0.3">
      <c r="C337">
        <v>301</v>
      </c>
      <c r="D337">
        <v>32.094437009567422</v>
      </c>
      <c r="E337">
        <v>-7.2944370095674209</v>
      </c>
      <c r="F337">
        <f>Table2[[#This Row],[Residuals]]^2</f>
        <v>53.208811286546897</v>
      </c>
    </row>
    <row r="338" spans="3:6" x14ac:dyDescent="0.3">
      <c r="C338">
        <v>302</v>
      </c>
      <c r="D338">
        <v>28.143754964194642</v>
      </c>
      <c r="E338">
        <v>-6.1437549641946418</v>
      </c>
      <c r="F338">
        <f>Table2[[#This Row],[Residuals]]^2</f>
        <v>37.745725060066306</v>
      </c>
    </row>
    <row r="339" spans="3:6" x14ac:dyDescent="0.3">
      <c r="C339">
        <v>303</v>
      </c>
      <c r="D339">
        <v>27.626306580866196</v>
      </c>
      <c r="E339">
        <v>-1.226306580866197</v>
      </c>
      <c r="F339">
        <f>Table2[[#This Row],[Residuals]]^2</f>
        <v>1.5038278302757426</v>
      </c>
    </row>
    <row r="340" spans="3:6" x14ac:dyDescent="0.3">
      <c r="C340">
        <v>304</v>
      </c>
      <c r="D340">
        <v>32.029640101802592</v>
      </c>
      <c r="E340">
        <v>1.0703598981974096</v>
      </c>
      <c r="F340">
        <f>Table2[[#This Row],[Residuals]]^2</f>
        <v>1.1456703116691691</v>
      </c>
    </row>
    <row r="341" spans="3:6" x14ac:dyDescent="0.3">
      <c r="C341">
        <v>305</v>
      </c>
      <c r="D341">
        <v>30.848142408346909</v>
      </c>
      <c r="E341">
        <v>5.2518575916530921</v>
      </c>
      <c r="F341">
        <f>Table2[[#This Row],[Residuals]]^2</f>
        <v>27.582008163004215</v>
      </c>
    </row>
    <row r="342" spans="3:6" x14ac:dyDescent="0.3">
      <c r="C342">
        <v>306</v>
      </c>
      <c r="D342">
        <v>27.572789322052678</v>
      </c>
      <c r="E342">
        <v>0.82721067794732051</v>
      </c>
      <c r="F342">
        <f>Table2[[#This Row],[Residuals]]^2</f>
        <v>0.68427750571006563</v>
      </c>
    </row>
    <row r="343" spans="3:6" x14ac:dyDescent="0.3">
      <c r="C343">
        <v>307</v>
      </c>
      <c r="D343">
        <v>32.754317587472265</v>
      </c>
      <c r="E343">
        <v>0.64568241252773362</v>
      </c>
      <c r="F343">
        <f>Table2[[#This Row],[Residuals]]^2</f>
        <v>0.41690577784763438</v>
      </c>
    </row>
    <row r="344" spans="3:6" x14ac:dyDescent="0.3">
      <c r="C344">
        <v>308</v>
      </c>
      <c r="D344">
        <v>29.92097069699518</v>
      </c>
      <c r="E344">
        <v>-1.720970696995181</v>
      </c>
      <c r="F344">
        <f>Table2[[#This Row],[Residuals]]^2</f>
        <v>2.961740139916079</v>
      </c>
    </row>
    <row r="345" spans="3:6" x14ac:dyDescent="0.3">
      <c r="C345">
        <v>309</v>
      </c>
      <c r="D345">
        <v>29.436205687199266</v>
      </c>
      <c r="E345">
        <v>-6.636205687199265</v>
      </c>
      <c r="F345">
        <f>Table2[[#This Row],[Residuals]]^2</f>
        <v>44.039225922815866</v>
      </c>
    </row>
    <row r="346" spans="3:6" x14ac:dyDescent="0.3">
      <c r="C346">
        <v>310</v>
      </c>
      <c r="D346">
        <v>23.188742863622569</v>
      </c>
      <c r="E346">
        <v>-2.8887428636225678</v>
      </c>
      <c r="F346">
        <f>Table2[[#This Row],[Residuals]]^2</f>
        <v>8.3448353321303141</v>
      </c>
    </row>
    <row r="347" spans="3:6" x14ac:dyDescent="0.3">
      <c r="C347">
        <v>311</v>
      </c>
      <c r="D347">
        <v>16.169188842667666</v>
      </c>
      <c r="E347">
        <v>-6.9188842667664119E-2</v>
      </c>
      <c r="F347">
        <f>Table2[[#This Row],[Residuals]]^2</f>
        <v>4.787095949690779E-3</v>
      </c>
    </row>
    <row r="348" spans="3:6" x14ac:dyDescent="0.3">
      <c r="C348">
        <v>312</v>
      </c>
      <c r="D348">
        <v>25.268042534516088</v>
      </c>
      <c r="E348">
        <v>-3.1680425345160863</v>
      </c>
      <c r="F348">
        <f>Table2[[#This Row],[Residuals]]^2</f>
        <v>10.036493500503108</v>
      </c>
    </row>
    <row r="349" spans="3:6" x14ac:dyDescent="0.3">
      <c r="C349">
        <v>313</v>
      </c>
      <c r="D349">
        <v>23.013207779731346</v>
      </c>
      <c r="E349">
        <v>-3.6132077797313471</v>
      </c>
      <c r="F349">
        <f>Table2[[#This Row],[Residuals]]^2</f>
        <v>13.055270459511132</v>
      </c>
    </row>
    <row r="350" spans="3:6" x14ac:dyDescent="0.3">
      <c r="C350">
        <v>314</v>
      </c>
      <c r="D350">
        <v>25.947207376024547</v>
      </c>
      <c r="E350">
        <v>-4.3472073760245458</v>
      </c>
      <c r="F350">
        <f>Table2[[#This Row],[Residuals]]^2</f>
        <v>18.898211970162215</v>
      </c>
    </row>
    <row r="351" spans="3:6" x14ac:dyDescent="0.3">
      <c r="C351">
        <v>315</v>
      </c>
      <c r="D351">
        <v>26.246830643242589</v>
      </c>
      <c r="E351">
        <v>-2.4468306432425884</v>
      </c>
      <c r="F351">
        <f>Table2[[#This Row],[Residuals]]^2</f>
        <v>5.9869801967109391</v>
      </c>
    </row>
    <row r="352" spans="3:6" x14ac:dyDescent="0.3">
      <c r="C352">
        <v>316</v>
      </c>
      <c r="D352">
        <v>21.001307011131303</v>
      </c>
      <c r="E352">
        <v>-4.8013070111313034</v>
      </c>
      <c r="F352">
        <f>Table2[[#This Row],[Residuals]]^2</f>
        <v>23.052549015138609</v>
      </c>
    </row>
    <row r="353" spans="3:6" x14ac:dyDescent="0.3">
      <c r="C353">
        <v>317</v>
      </c>
      <c r="D353">
        <v>18.314667548611602</v>
      </c>
      <c r="E353">
        <v>-0.51466754861160169</v>
      </c>
      <c r="F353">
        <f>Table2[[#This Row],[Residuals]]^2</f>
        <v>0.2648826855938754</v>
      </c>
    </row>
    <row r="354" spans="3:6" x14ac:dyDescent="0.3">
      <c r="C354">
        <v>318</v>
      </c>
      <c r="D354">
        <v>18.649453525699585</v>
      </c>
      <c r="E354">
        <v>1.1505464743004161</v>
      </c>
      <c r="F354">
        <f>Table2[[#This Row],[Residuals]]^2</f>
        <v>1.3237571895251181</v>
      </c>
    </row>
    <row r="355" spans="3:6" x14ac:dyDescent="0.3">
      <c r="C355">
        <v>319</v>
      </c>
      <c r="D355">
        <v>24.379280933755325</v>
      </c>
      <c r="E355">
        <v>-1.2792809337553237</v>
      </c>
      <c r="F355">
        <f>Table2[[#This Row],[Residuals]]^2</f>
        <v>1.636559707469893</v>
      </c>
    </row>
    <row r="356" spans="3:6" x14ac:dyDescent="0.3">
      <c r="C356">
        <v>320</v>
      </c>
      <c r="D356">
        <v>21.516258230134135</v>
      </c>
      <c r="E356">
        <v>-0.51625823013413452</v>
      </c>
      <c r="F356">
        <f>Table2[[#This Row],[Residuals]]^2</f>
        <v>0.266522560181229</v>
      </c>
    </row>
    <row r="357" spans="3:6" x14ac:dyDescent="0.3">
      <c r="C357">
        <v>321</v>
      </c>
      <c r="D357">
        <v>25.577365266134255</v>
      </c>
      <c r="E357">
        <v>-1.7773652661342538</v>
      </c>
      <c r="F357">
        <f>Table2[[#This Row],[Residuals]]^2</f>
        <v>3.1590272892604871</v>
      </c>
    </row>
    <row r="358" spans="3:6" x14ac:dyDescent="0.3">
      <c r="C358">
        <v>322</v>
      </c>
      <c r="D358">
        <v>25.604115419012892</v>
      </c>
      <c r="E358">
        <v>-2.5041154190128907</v>
      </c>
      <c r="F358">
        <f>Table2[[#This Row],[Residuals]]^2</f>
        <v>6.2705940317381055</v>
      </c>
    </row>
    <row r="359" spans="3:6" x14ac:dyDescent="0.3">
      <c r="C359">
        <v>323</v>
      </c>
      <c r="D359">
        <v>23.454231096781776</v>
      </c>
      <c r="E359">
        <v>-3.054231096781777</v>
      </c>
      <c r="F359">
        <f>Table2[[#This Row],[Residuals]]^2</f>
        <v>9.3283275925488169</v>
      </c>
    </row>
    <row r="360" spans="3:6" x14ac:dyDescent="0.3">
      <c r="C360">
        <v>324</v>
      </c>
      <c r="D360">
        <v>20.56380169323738</v>
      </c>
      <c r="E360">
        <v>-2.0638016932373802</v>
      </c>
      <c r="F360">
        <f>Table2[[#This Row],[Residuals]]^2</f>
        <v>4.2592774290094777</v>
      </c>
    </row>
    <row r="361" spans="3:6" x14ac:dyDescent="0.3">
      <c r="C361">
        <v>325</v>
      </c>
      <c r="D361">
        <v>25.357116638466678</v>
      </c>
      <c r="E361">
        <v>-0.35711663846667818</v>
      </c>
      <c r="F361">
        <f>Table2[[#This Row],[Residuals]]^2</f>
        <v>0.12753229346974013</v>
      </c>
    </row>
    <row r="362" spans="3:6" x14ac:dyDescent="0.3">
      <c r="C362">
        <v>326</v>
      </c>
      <c r="D362">
        <v>25.204243447073519</v>
      </c>
      <c r="E362">
        <v>-0.60424344707351807</v>
      </c>
      <c r="F362">
        <f>Table2[[#This Row],[Residuals]]^2</f>
        <v>0.36511014333128744</v>
      </c>
    </row>
    <row r="363" spans="3:6" x14ac:dyDescent="0.3">
      <c r="C363">
        <v>327</v>
      </c>
      <c r="D363">
        <v>24.885702914043041</v>
      </c>
      <c r="E363">
        <v>-1.8857029140430406</v>
      </c>
      <c r="F363">
        <f>Table2[[#This Row],[Residuals]]^2</f>
        <v>3.5558754800304149</v>
      </c>
    </row>
    <row r="364" spans="3:6" x14ac:dyDescent="0.3">
      <c r="C364">
        <v>328</v>
      </c>
      <c r="D364">
        <v>20.057786166179909</v>
      </c>
      <c r="E364">
        <v>2.1422138338200902</v>
      </c>
      <c r="F364">
        <f>Table2[[#This Row],[Residuals]]^2</f>
        <v>4.589080109810169</v>
      </c>
    </row>
    <row r="365" spans="3:6" x14ac:dyDescent="0.3">
      <c r="C365">
        <v>329</v>
      </c>
      <c r="D365">
        <v>20.754529434009545</v>
      </c>
      <c r="E365">
        <v>-1.4545294340095438</v>
      </c>
      <c r="F365">
        <f>Table2[[#This Row],[Residuals]]^2</f>
        <v>2.1156558744001237</v>
      </c>
    </row>
    <row r="366" spans="3:6" x14ac:dyDescent="0.3">
      <c r="C366">
        <v>330</v>
      </c>
      <c r="D366">
        <v>23.916792815682093</v>
      </c>
      <c r="E366">
        <v>-1.3167928156820921</v>
      </c>
      <c r="F366">
        <f>Table2[[#This Row],[Residuals]]^2</f>
        <v>1.733943319431972</v>
      </c>
    </row>
    <row r="367" spans="3:6" x14ac:dyDescent="0.3">
      <c r="C367">
        <v>331</v>
      </c>
      <c r="D367">
        <v>22.950169134702868</v>
      </c>
      <c r="E367">
        <v>-3.1501691347028675</v>
      </c>
      <c r="F367">
        <f>Table2[[#This Row],[Residuals]]^2</f>
        <v>9.9235655772346139</v>
      </c>
    </row>
    <row r="368" spans="3:6" x14ac:dyDescent="0.3">
      <c r="C368">
        <v>332</v>
      </c>
      <c r="D368">
        <v>20.428379113473405</v>
      </c>
      <c r="E368">
        <v>-3.3283791134734031</v>
      </c>
      <c r="F368">
        <f>Table2[[#This Row],[Residuals]]^2</f>
        <v>11.078107523005997</v>
      </c>
    </row>
    <row r="369" spans="3:6" x14ac:dyDescent="0.3">
      <c r="C369">
        <v>333</v>
      </c>
      <c r="D369">
        <v>24.331268748179998</v>
      </c>
      <c r="E369">
        <v>-4.9312687481799991</v>
      </c>
      <c r="F369">
        <f>Table2[[#This Row],[Residuals]]^2</f>
        <v>24.317411466776736</v>
      </c>
    </row>
    <row r="370" spans="3:6" x14ac:dyDescent="0.3">
      <c r="C370">
        <v>334</v>
      </c>
      <c r="D370">
        <v>25.128394721116859</v>
      </c>
      <c r="E370">
        <v>-2.9283947211168595</v>
      </c>
      <c r="F370">
        <f>Table2[[#This Row],[Residuals]]^2</f>
        <v>8.5754956426650892</v>
      </c>
    </row>
    <row r="371" spans="3:6" x14ac:dyDescent="0.3">
      <c r="C371">
        <v>335</v>
      </c>
      <c r="D371">
        <v>24.376493117307614</v>
      </c>
      <c r="E371">
        <v>-3.676493117307615</v>
      </c>
      <c r="F371">
        <f>Table2[[#This Row],[Residuals]]^2</f>
        <v>13.516601641610265</v>
      </c>
    </row>
    <row r="372" spans="3:6" x14ac:dyDescent="0.3">
      <c r="C372">
        <v>336</v>
      </c>
      <c r="D372">
        <v>22.241840221703182</v>
      </c>
      <c r="E372">
        <v>-1.1418402217031804</v>
      </c>
      <c r="F372">
        <f>Table2[[#This Row],[Residuals]]^2</f>
        <v>1.3037990918991682</v>
      </c>
    </row>
    <row r="373" spans="3:6" x14ac:dyDescent="0.3">
      <c r="C373">
        <v>337</v>
      </c>
      <c r="D373">
        <v>21.030147876797095</v>
      </c>
      <c r="E373">
        <v>-1.5301478767970949</v>
      </c>
      <c r="F373">
        <f>Table2[[#This Row],[Residuals]]^2</f>
        <v>2.3413525248666573</v>
      </c>
    </row>
    <row r="374" spans="3:6" x14ac:dyDescent="0.3">
      <c r="C374">
        <v>338</v>
      </c>
      <c r="D374">
        <v>21.134098926673943</v>
      </c>
      <c r="E374">
        <v>-2.6340989266739427</v>
      </c>
      <c r="F374">
        <f>Table2[[#This Row],[Residuals]]^2</f>
        <v>6.9384771555048168</v>
      </c>
    </row>
    <row r="375" spans="3:6" x14ac:dyDescent="0.3">
      <c r="C375">
        <v>339</v>
      </c>
      <c r="D375">
        <v>22.100200292563095</v>
      </c>
      <c r="E375">
        <v>-1.5002002925630933</v>
      </c>
      <c r="F375">
        <f>Table2[[#This Row],[Residuals]]^2</f>
        <v>2.2506009178063908</v>
      </c>
    </row>
    <row r="376" spans="3:6" x14ac:dyDescent="0.3">
      <c r="C376">
        <v>340</v>
      </c>
      <c r="D376">
        <v>21.388238294816091</v>
      </c>
      <c r="E376">
        <v>-2.388238294816091</v>
      </c>
      <c r="F376">
        <f>Table2[[#This Row],[Residuals]]^2</f>
        <v>5.7036821528260697</v>
      </c>
    </row>
    <row r="377" spans="3:6" x14ac:dyDescent="0.3">
      <c r="C377">
        <v>341</v>
      </c>
      <c r="D377">
        <v>22.025305598027408</v>
      </c>
      <c r="E377">
        <v>-3.3253055980274091</v>
      </c>
      <c r="F377">
        <f>Table2[[#This Row],[Residuals]]^2</f>
        <v>11.057657320272424</v>
      </c>
    </row>
    <row r="378" spans="3:6" x14ac:dyDescent="0.3">
      <c r="C378">
        <v>342</v>
      </c>
      <c r="D378">
        <v>32.943040024388495</v>
      </c>
      <c r="E378">
        <v>-0.24304002438849182</v>
      </c>
      <c r="F378">
        <f>Table2[[#This Row],[Residuals]]^2</f>
        <v>5.9068453454758696E-2</v>
      </c>
    </row>
    <row r="379" spans="3:6" x14ac:dyDescent="0.3">
      <c r="C379">
        <v>343</v>
      </c>
      <c r="D379">
        <v>25.157297458614551</v>
      </c>
      <c r="E379">
        <v>-8.6572974586145506</v>
      </c>
      <c r="F379">
        <f>Table2[[#This Row],[Residuals]]^2</f>
        <v>74.948799286933962</v>
      </c>
    </row>
    <row r="380" spans="3:6" x14ac:dyDescent="0.3">
      <c r="C380">
        <v>344</v>
      </c>
      <c r="D380">
        <v>27.361249644371561</v>
      </c>
      <c r="E380">
        <v>-3.4612496443715628</v>
      </c>
      <c r="F380">
        <f>Table2[[#This Row],[Residuals]]^2</f>
        <v>11.98024910066227</v>
      </c>
    </row>
    <row r="381" spans="3:6" x14ac:dyDescent="0.3">
      <c r="C381">
        <v>345</v>
      </c>
      <c r="D381">
        <v>28.69865795048478</v>
      </c>
      <c r="E381">
        <v>2.5013420495152197</v>
      </c>
      <c r="F381">
        <f>Table2[[#This Row],[Residuals]]^2</f>
        <v>6.2567120486729992</v>
      </c>
    </row>
    <row r="382" spans="3:6" x14ac:dyDescent="0.3">
      <c r="C382">
        <v>346</v>
      </c>
      <c r="D382">
        <v>20.930922614718252</v>
      </c>
      <c r="E382">
        <v>-3.4309226147182521</v>
      </c>
      <c r="F382">
        <f>Table2[[#This Row],[Residuals]]^2</f>
        <v>11.771229988185128</v>
      </c>
    </row>
    <row r="383" spans="3:6" x14ac:dyDescent="0.3">
      <c r="C383">
        <v>347</v>
      </c>
      <c r="D383">
        <v>19.204071484524782</v>
      </c>
      <c r="E383">
        <v>-2.0040714845247827</v>
      </c>
      <c r="F383">
        <f>Table2[[#This Row],[Residuals]]^2</f>
        <v>4.016302515085366</v>
      </c>
    </row>
    <row r="384" spans="3:6" x14ac:dyDescent="0.3">
      <c r="C384">
        <v>348</v>
      </c>
      <c r="D384">
        <v>26.127427216233613</v>
      </c>
      <c r="E384">
        <v>-3.0274272162336118</v>
      </c>
      <c r="F384">
        <f>Table2[[#This Row],[Residuals]]^2</f>
        <v>9.1653155495919965</v>
      </c>
    </row>
    <row r="385" spans="3:6" x14ac:dyDescent="0.3">
      <c r="C385">
        <v>349</v>
      </c>
      <c r="D385">
        <v>28.624424262598417</v>
      </c>
      <c r="E385">
        <v>-4.1244242625984171</v>
      </c>
      <c r="F385">
        <f>Table2[[#This Row],[Residuals]]^2</f>
        <v>17.010875497910497</v>
      </c>
    </row>
    <row r="386" spans="3:6" x14ac:dyDescent="0.3">
      <c r="C386">
        <v>350</v>
      </c>
      <c r="D386">
        <v>25.814378428444961</v>
      </c>
      <c r="E386">
        <v>0.78562157155504053</v>
      </c>
      <c r="F386">
        <f>Table2[[#This Row],[Residuals]]^2</f>
        <v>0.6172012536926117</v>
      </c>
    </row>
    <row r="387" spans="3:6" x14ac:dyDescent="0.3">
      <c r="C387">
        <v>351</v>
      </c>
      <c r="D387">
        <v>24.20295066227148</v>
      </c>
      <c r="E387">
        <v>-1.3029506622714813</v>
      </c>
      <c r="F387">
        <f>Table2[[#This Row],[Residuals]]^2</f>
        <v>1.6976804283136917</v>
      </c>
    </row>
    <row r="388" spans="3:6" x14ac:dyDescent="0.3">
      <c r="C388">
        <v>352</v>
      </c>
      <c r="D388">
        <v>26.012104515577271</v>
      </c>
      <c r="E388">
        <v>-1.9121045155772691</v>
      </c>
      <c r="F388">
        <f>Table2[[#This Row],[Residuals]]^2</f>
        <v>3.6561436784909831</v>
      </c>
    </row>
    <row r="389" spans="3:6" x14ac:dyDescent="0.3">
      <c r="C389">
        <v>353</v>
      </c>
      <c r="D389">
        <v>20.926523757891907</v>
      </c>
      <c r="E389">
        <v>-2.3265237578919056</v>
      </c>
      <c r="F389">
        <f>Table2[[#This Row],[Residuals]]^2</f>
        <v>5.4127127960354739</v>
      </c>
    </row>
    <row r="390" spans="3:6" x14ac:dyDescent="0.3">
      <c r="C390">
        <v>354</v>
      </c>
      <c r="D390">
        <v>32.289082261777075</v>
      </c>
      <c r="E390">
        <v>-2.1890822617770738</v>
      </c>
      <c r="F390">
        <f>Table2[[#This Row],[Residuals]]^2</f>
        <v>4.7920811488270285</v>
      </c>
    </row>
    <row r="391" spans="3:6" x14ac:dyDescent="0.3">
      <c r="C391">
        <v>355</v>
      </c>
      <c r="D391">
        <v>17.100643446721861</v>
      </c>
      <c r="E391">
        <v>1.0993565532781382</v>
      </c>
      <c r="F391">
        <f>Table2[[#This Row],[Residuals]]^2</f>
        <v>1.2085848312355878</v>
      </c>
    </row>
    <row r="392" spans="3:6" x14ac:dyDescent="0.3">
      <c r="C392">
        <v>356</v>
      </c>
      <c r="D392">
        <v>20.004468775461195</v>
      </c>
      <c r="E392">
        <v>0.59553122453880647</v>
      </c>
      <c r="F392">
        <f>Table2[[#This Row],[Residuals]]^2</f>
        <v>0.35465743940069033</v>
      </c>
    </row>
    <row r="393" spans="3:6" x14ac:dyDescent="0.3">
      <c r="C393">
        <v>357</v>
      </c>
      <c r="D393">
        <v>16.875388704652586</v>
      </c>
      <c r="E393">
        <v>0.9246112953474146</v>
      </c>
      <c r="F393">
        <f>Table2[[#This Row],[Residuals]]^2</f>
        <v>0.85490604748402399</v>
      </c>
    </row>
    <row r="394" spans="3:6" x14ac:dyDescent="0.3">
      <c r="C394">
        <v>358</v>
      </c>
      <c r="D394">
        <v>20.195957821403901</v>
      </c>
      <c r="E394">
        <v>1.504042178596098</v>
      </c>
      <c r="F394">
        <f>Table2[[#This Row],[Residuals]]^2</f>
        <v>2.2621428749960968</v>
      </c>
    </row>
    <row r="395" spans="3:6" x14ac:dyDescent="0.3">
      <c r="C395">
        <v>359</v>
      </c>
      <c r="D395">
        <v>19.731016624643168</v>
      </c>
      <c r="E395">
        <v>2.9689833753568315</v>
      </c>
      <c r="F395">
        <f>Table2[[#This Row],[Residuals]]^2</f>
        <v>8.8148622831452439</v>
      </c>
    </row>
    <row r="396" spans="3:6" x14ac:dyDescent="0.3">
      <c r="C396">
        <v>360</v>
      </c>
      <c r="D396">
        <v>19.218371474645704</v>
      </c>
      <c r="E396">
        <v>3.3816285253542979</v>
      </c>
      <c r="F396">
        <f>Table2[[#This Row],[Residuals]]^2</f>
        <v>11.435411483489883</v>
      </c>
    </row>
    <row r="397" spans="3:6" x14ac:dyDescent="0.3">
      <c r="C397">
        <v>361</v>
      </c>
      <c r="D397">
        <v>23.427848021284142</v>
      </c>
      <c r="E397">
        <v>1.5721519787158584</v>
      </c>
      <c r="F397">
        <f>Table2[[#This Row],[Residuals]]^2</f>
        <v>2.471661844180189</v>
      </c>
    </row>
    <row r="398" spans="3:6" x14ac:dyDescent="0.3">
      <c r="C398">
        <v>362</v>
      </c>
      <c r="D398">
        <v>19.300415536897624</v>
      </c>
      <c r="E398">
        <v>0.59958446310237434</v>
      </c>
      <c r="F398">
        <f>Table2[[#This Row],[Residuals]]^2</f>
        <v>0.35950152839376248</v>
      </c>
    </row>
    <row r="399" spans="3:6" x14ac:dyDescent="0.3">
      <c r="C399">
        <v>363</v>
      </c>
      <c r="D399">
        <v>18.052723453465536</v>
      </c>
      <c r="E399">
        <v>2.7472765465344651</v>
      </c>
      <c r="F399">
        <f>Table2[[#This Row],[Residuals]]^2</f>
        <v>7.5475284231383366</v>
      </c>
    </row>
    <row r="400" spans="3:6" x14ac:dyDescent="0.3">
      <c r="C400">
        <v>364</v>
      </c>
      <c r="D400">
        <v>16.981748697800224</v>
      </c>
      <c r="E400">
        <v>-0.18174869780022362</v>
      </c>
      <c r="F400">
        <f>Table2[[#This Row],[Residuals]]^2</f>
        <v>3.3032589152077012E-2</v>
      </c>
    </row>
    <row r="401" spans="3:6" x14ac:dyDescent="0.3">
      <c r="C401">
        <v>365</v>
      </c>
      <c r="D401">
        <v>35.399873859152549</v>
      </c>
      <c r="E401">
        <v>-13.499873859152551</v>
      </c>
      <c r="F401">
        <f>Table2[[#This Row],[Residuals]]^2</f>
        <v>182.24659421303039</v>
      </c>
    </row>
    <row r="402" spans="3:6" x14ac:dyDescent="0.3">
      <c r="C402">
        <v>366</v>
      </c>
      <c r="D402">
        <v>12.909346427614317</v>
      </c>
      <c r="E402">
        <v>14.590653572385683</v>
      </c>
      <c r="F402">
        <f>Table2[[#This Row],[Residuals]]^2</f>
        <v>212.8871716693711</v>
      </c>
    </row>
    <row r="403" spans="3:6" x14ac:dyDescent="0.3">
      <c r="C403">
        <v>367</v>
      </c>
      <c r="D403">
        <v>14.45659390846493</v>
      </c>
      <c r="E403">
        <v>7.4434060915350688</v>
      </c>
      <c r="F403">
        <f>Table2[[#This Row],[Residuals]]^2</f>
        <v>55.404294243501369</v>
      </c>
    </row>
    <row r="404" spans="3:6" x14ac:dyDescent="0.3">
      <c r="C404">
        <v>368</v>
      </c>
      <c r="D404">
        <v>11.441357006861068</v>
      </c>
      <c r="E404">
        <v>11.658642993138933</v>
      </c>
      <c r="F404">
        <f>Table2[[#This Row],[Residuals]]^2</f>
        <v>135.92395644146754</v>
      </c>
    </row>
    <row r="405" spans="3:6" x14ac:dyDescent="0.3">
      <c r="C405">
        <v>369</v>
      </c>
      <c r="D405">
        <v>22.231957565077479</v>
      </c>
      <c r="E405">
        <v>27.768042434922521</v>
      </c>
      <c r="F405">
        <f>Table2[[#This Row],[Residuals]]^2</f>
        <v>771.06418066765787</v>
      </c>
    </row>
    <row r="406" spans="3:6" x14ac:dyDescent="0.3">
      <c r="C406">
        <v>370</v>
      </c>
      <c r="D406">
        <v>28.816239017347545</v>
      </c>
      <c r="E406">
        <v>21.183760982652455</v>
      </c>
      <c r="F406">
        <f>Table2[[#This Row],[Residuals]]^2</f>
        <v>448.7517293701485</v>
      </c>
    </row>
    <row r="407" spans="3:6" x14ac:dyDescent="0.3">
      <c r="C407">
        <v>371</v>
      </c>
      <c r="D407">
        <v>30.778485463199104</v>
      </c>
      <c r="E407">
        <v>19.221514536800896</v>
      </c>
      <c r="F407">
        <f>Table2[[#This Row],[Residuals]]^2</f>
        <v>369.46662108844816</v>
      </c>
    </row>
    <row r="408" spans="3:6" x14ac:dyDescent="0.3">
      <c r="C408">
        <v>372</v>
      </c>
      <c r="D408">
        <v>23.422203722385593</v>
      </c>
      <c r="E408">
        <v>26.577796277614407</v>
      </c>
      <c r="F408">
        <f>Table2[[#This Row],[Residuals]]^2</f>
        <v>706.37925497437425</v>
      </c>
    </row>
    <row r="409" spans="3:6" x14ac:dyDescent="0.3">
      <c r="C409">
        <v>373</v>
      </c>
      <c r="D409">
        <v>21.573425982342105</v>
      </c>
      <c r="E409">
        <v>28.426574017657895</v>
      </c>
      <c r="F409">
        <f>Table2[[#This Row],[Residuals]]^2</f>
        <v>808.07011038138296</v>
      </c>
    </row>
    <row r="410" spans="3:6" x14ac:dyDescent="0.3">
      <c r="C410">
        <v>374</v>
      </c>
      <c r="D410">
        <v>2.5073297613855203</v>
      </c>
      <c r="E410">
        <v>11.29267023861448</v>
      </c>
      <c r="F410">
        <f>Table2[[#This Row],[Residuals]]^2</f>
        <v>127.52440111808923</v>
      </c>
    </row>
    <row r="411" spans="3:6" x14ac:dyDescent="0.3">
      <c r="C411">
        <v>375</v>
      </c>
      <c r="D411">
        <v>-2.8479485439838541</v>
      </c>
      <c r="E411">
        <v>16.647948543983855</v>
      </c>
      <c r="F411">
        <f>Table2[[#This Row],[Residuals]]^2</f>
        <v>277.15419072313415</v>
      </c>
    </row>
    <row r="412" spans="3:6" x14ac:dyDescent="0.3">
      <c r="C412">
        <v>376</v>
      </c>
      <c r="D412">
        <v>25.071397137791656</v>
      </c>
      <c r="E412">
        <v>-10.071397137791656</v>
      </c>
      <c r="F412">
        <f>Table2[[#This Row],[Residuals]]^2</f>
        <v>101.43304030711796</v>
      </c>
    </row>
    <row r="413" spans="3:6" x14ac:dyDescent="0.3">
      <c r="C413">
        <v>377</v>
      </c>
      <c r="D413">
        <v>16.402180360373634</v>
      </c>
      <c r="E413">
        <v>-2.5021803603736341</v>
      </c>
      <c r="F413">
        <f>Table2[[#This Row],[Residuals]]^2</f>
        <v>6.2609065558395294</v>
      </c>
    </row>
    <row r="414" spans="3:6" x14ac:dyDescent="0.3">
      <c r="C414">
        <v>378</v>
      </c>
      <c r="D414">
        <v>18.250659007673782</v>
      </c>
      <c r="E414">
        <v>-4.9506590076737815</v>
      </c>
      <c r="F414">
        <f>Table2[[#This Row],[Residuals]]^2</f>
        <v>24.509024610261552</v>
      </c>
    </row>
    <row r="415" spans="3:6" x14ac:dyDescent="0.3">
      <c r="C415">
        <v>379</v>
      </c>
      <c r="D415">
        <v>14.966325147650972</v>
      </c>
      <c r="E415">
        <v>-1.8663251476509721</v>
      </c>
      <c r="F415">
        <f>Table2[[#This Row],[Residuals]]^2</f>
        <v>3.4831695567544227</v>
      </c>
    </row>
    <row r="416" spans="3:6" x14ac:dyDescent="0.3">
      <c r="C416">
        <v>380</v>
      </c>
      <c r="D416">
        <v>15.933489143393157</v>
      </c>
      <c r="E416">
        <v>-5.7334891433931574</v>
      </c>
      <c r="F416">
        <f>Table2[[#This Row],[Residuals]]^2</f>
        <v>32.872897757407202</v>
      </c>
    </row>
    <row r="417" spans="3:6" x14ac:dyDescent="0.3">
      <c r="C417">
        <v>381</v>
      </c>
      <c r="D417">
        <v>21.03457224468151</v>
      </c>
      <c r="E417">
        <v>-10.634572244681509</v>
      </c>
      <c r="F417">
        <f>Table2[[#This Row],[Residuals]]^2</f>
        <v>113.09412682735031</v>
      </c>
    </row>
    <row r="418" spans="3:6" x14ac:dyDescent="0.3">
      <c r="C418">
        <v>382</v>
      </c>
      <c r="D418">
        <v>17.456993808728935</v>
      </c>
      <c r="E418">
        <v>-6.5569938087289348</v>
      </c>
      <c r="F418">
        <f>Table2[[#This Row],[Residuals]]^2</f>
        <v>42.99416780770958</v>
      </c>
    </row>
    <row r="419" spans="3:6" x14ac:dyDescent="0.3">
      <c r="C419">
        <v>383</v>
      </c>
      <c r="D419">
        <v>11.600812120494146</v>
      </c>
      <c r="E419">
        <v>-0.30081212049414496</v>
      </c>
      <c r="F419">
        <f>Table2[[#This Row],[Residuals]]^2</f>
        <v>9.0487931836183991E-2</v>
      </c>
    </row>
    <row r="420" spans="3:6" x14ac:dyDescent="0.3">
      <c r="C420">
        <v>384</v>
      </c>
      <c r="D420">
        <v>11.009543355408736</v>
      </c>
      <c r="E420">
        <v>1.2904566445912646</v>
      </c>
      <c r="F420">
        <f>Table2[[#This Row],[Residuals]]^2</f>
        <v>1.6652783515697456</v>
      </c>
    </row>
    <row r="421" spans="3:6" x14ac:dyDescent="0.3">
      <c r="C421">
        <v>385</v>
      </c>
      <c r="D421">
        <v>2.0472831052935412</v>
      </c>
      <c r="E421">
        <v>6.7527168947064595</v>
      </c>
      <c r="F421">
        <f>Table2[[#This Row],[Residuals]]^2</f>
        <v>45.599185460054052</v>
      </c>
    </row>
    <row r="422" spans="3:6" x14ac:dyDescent="0.3">
      <c r="C422">
        <v>386</v>
      </c>
      <c r="D422">
        <v>5.8816370956863047</v>
      </c>
      <c r="E422">
        <v>1.3183629043136955</v>
      </c>
      <c r="F422">
        <f>Table2[[#This Row],[Residuals]]^2</f>
        <v>1.7380807474704423</v>
      </c>
    </row>
    <row r="423" spans="3:6" x14ac:dyDescent="0.3">
      <c r="C423">
        <v>387</v>
      </c>
      <c r="D423">
        <v>5.1194009139439842</v>
      </c>
      <c r="E423">
        <v>5.3805990860560158</v>
      </c>
      <c r="F423">
        <f>Table2[[#This Row],[Residuals]]^2</f>
        <v>28.950846524866833</v>
      </c>
    </row>
    <row r="424" spans="3:6" x14ac:dyDescent="0.3">
      <c r="C424">
        <v>388</v>
      </c>
      <c r="D424">
        <v>3.6265545671649022</v>
      </c>
      <c r="E424">
        <v>3.7734454328350981</v>
      </c>
      <c r="F424">
        <f>Table2[[#This Row],[Residuals]]^2</f>
        <v>14.238890434584061</v>
      </c>
    </row>
    <row r="425" spans="3:6" x14ac:dyDescent="0.3">
      <c r="C425">
        <v>389</v>
      </c>
      <c r="D425">
        <v>4.5615920818888931</v>
      </c>
      <c r="E425">
        <v>5.6384079181111062</v>
      </c>
      <c r="F425">
        <f>Table2[[#This Row],[Residuals]]^2</f>
        <v>31.791643851018019</v>
      </c>
    </row>
    <row r="426" spans="3:6" x14ac:dyDescent="0.3">
      <c r="C426">
        <v>390</v>
      </c>
      <c r="D426">
        <v>12.522156206810878</v>
      </c>
      <c r="E426">
        <v>-1.0221562068108785</v>
      </c>
      <c r="F426">
        <f>Table2[[#This Row],[Residuals]]^2</f>
        <v>1.0448033111220034</v>
      </c>
    </row>
    <row r="427" spans="3:6" x14ac:dyDescent="0.3">
      <c r="C427">
        <v>391</v>
      </c>
      <c r="D427">
        <v>16.240928702306217</v>
      </c>
      <c r="E427">
        <v>-1.1409287023062173</v>
      </c>
      <c r="F427">
        <f>Table2[[#This Row],[Residuals]]^2</f>
        <v>1.3017183037461491</v>
      </c>
    </row>
    <row r="428" spans="3:6" x14ac:dyDescent="0.3">
      <c r="C428">
        <v>392</v>
      </c>
      <c r="D428">
        <v>15.734633387228071</v>
      </c>
      <c r="E428">
        <v>7.4653666127719287</v>
      </c>
      <c r="F428">
        <f>Table2[[#This Row],[Residuals]]^2</f>
        <v>55.731698663089823</v>
      </c>
    </row>
    <row r="429" spans="3:6" x14ac:dyDescent="0.3">
      <c r="C429">
        <v>393</v>
      </c>
      <c r="D429">
        <v>7.8132577957162894</v>
      </c>
      <c r="E429">
        <v>1.8867422042837099</v>
      </c>
      <c r="F429">
        <f>Table2[[#This Row],[Residuals]]^2</f>
        <v>3.5597961454253522</v>
      </c>
    </row>
    <row r="430" spans="3:6" x14ac:dyDescent="0.3">
      <c r="C430">
        <v>394</v>
      </c>
      <c r="D430">
        <v>18.876547540043525</v>
      </c>
      <c r="E430">
        <v>-5.0765475400435243</v>
      </c>
      <c r="F430">
        <f>Table2[[#This Row],[Residuals]]^2</f>
        <v>25.771334926321959</v>
      </c>
    </row>
    <row r="431" spans="3:6" x14ac:dyDescent="0.3">
      <c r="C431">
        <v>395</v>
      </c>
      <c r="D431">
        <v>17.010831227244726</v>
      </c>
      <c r="E431">
        <v>-4.3108312272447264</v>
      </c>
      <c r="F431">
        <f>Table2[[#This Row],[Residuals]]^2</f>
        <v>18.583265869788274</v>
      </c>
    </row>
    <row r="432" spans="3:6" x14ac:dyDescent="0.3">
      <c r="C432">
        <v>396</v>
      </c>
      <c r="D432">
        <v>19.282696882473818</v>
      </c>
      <c r="E432">
        <v>-6.1826968824738184</v>
      </c>
      <c r="F432">
        <f>Table2[[#This Row],[Residuals]]^2</f>
        <v>38.225740740551473</v>
      </c>
    </row>
    <row r="433" spans="3:6" x14ac:dyDescent="0.3">
      <c r="C433">
        <v>397</v>
      </c>
      <c r="D433">
        <v>17.53840355894117</v>
      </c>
      <c r="E433">
        <v>-5.0384035589411695</v>
      </c>
      <c r="F433">
        <f>Table2[[#This Row],[Residuals]]^2</f>
        <v>25.385510422751043</v>
      </c>
    </row>
    <row r="434" spans="3:6" x14ac:dyDescent="0.3">
      <c r="C434">
        <v>398</v>
      </c>
      <c r="D434">
        <v>14.636701355363186</v>
      </c>
      <c r="E434">
        <v>-6.1367013553631864</v>
      </c>
      <c r="F434">
        <f>Table2[[#This Row],[Residuals]]^2</f>
        <v>37.659103524916368</v>
      </c>
    </row>
    <row r="435" spans="3:6" x14ac:dyDescent="0.3">
      <c r="C435">
        <v>399</v>
      </c>
      <c r="D435">
        <v>6.7975157698575472</v>
      </c>
      <c r="E435">
        <v>-1.7975157698575472</v>
      </c>
      <c r="F435">
        <f>Table2[[#This Row],[Residuals]]^2</f>
        <v>3.2310629428865707</v>
      </c>
    </row>
    <row r="436" spans="3:6" x14ac:dyDescent="0.3">
      <c r="C436">
        <v>400</v>
      </c>
      <c r="D436">
        <v>8.3197018273305616</v>
      </c>
      <c r="E436">
        <v>-2.0197018273305618</v>
      </c>
      <c r="F436">
        <f>Table2[[#This Row],[Residuals]]^2</f>
        <v>4.0791954713224108</v>
      </c>
    </row>
    <row r="437" spans="3:6" x14ac:dyDescent="0.3">
      <c r="C437">
        <v>401</v>
      </c>
      <c r="D437">
        <v>11.448080439734689</v>
      </c>
      <c r="E437">
        <v>-5.8480804397346891</v>
      </c>
      <c r="F437">
        <f>Table2[[#This Row],[Residuals]]^2</f>
        <v>34.200044829607471</v>
      </c>
    </row>
    <row r="438" spans="3:6" x14ac:dyDescent="0.3">
      <c r="C438">
        <v>402</v>
      </c>
      <c r="D438">
        <v>16.670835195949238</v>
      </c>
      <c r="E438">
        <v>-9.4708351959492383</v>
      </c>
      <c r="F438">
        <f>Table2[[#This Row],[Residuals]]^2</f>
        <v>89.696719308830851</v>
      </c>
    </row>
    <row r="439" spans="3:6" x14ac:dyDescent="0.3">
      <c r="C439">
        <v>403</v>
      </c>
      <c r="D439">
        <v>17.286649808774303</v>
      </c>
      <c r="E439">
        <v>-5.1866498087743036</v>
      </c>
      <c r="F439">
        <f>Table2[[#This Row],[Residuals]]^2</f>
        <v>26.901336238858519</v>
      </c>
    </row>
    <row r="440" spans="3:6" x14ac:dyDescent="0.3">
      <c r="C440">
        <v>404</v>
      </c>
      <c r="D440">
        <v>12.902571249076827</v>
      </c>
      <c r="E440">
        <v>-4.602571249076826</v>
      </c>
      <c r="F440">
        <f>Table2[[#This Row],[Residuals]]^2</f>
        <v>21.183662102828613</v>
      </c>
    </row>
    <row r="441" spans="3:6" x14ac:dyDescent="0.3">
      <c r="C441">
        <v>405</v>
      </c>
      <c r="D441">
        <v>8.5546495080562437</v>
      </c>
      <c r="E441">
        <v>-5.464950805624369E-2</v>
      </c>
      <c r="F441">
        <f>Table2[[#This Row],[Residuals]]^2</f>
        <v>2.9865687307894439E-3</v>
      </c>
    </row>
    <row r="442" spans="3:6" x14ac:dyDescent="0.3">
      <c r="C442">
        <v>406</v>
      </c>
      <c r="D442">
        <v>12.335969309189329</v>
      </c>
      <c r="E442">
        <v>-7.3359693091893288</v>
      </c>
      <c r="F442">
        <f>Table2[[#This Row],[Residuals]]^2</f>
        <v>53.816445705367755</v>
      </c>
    </row>
    <row r="443" spans="3:6" x14ac:dyDescent="0.3">
      <c r="C443">
        <v>407</v>
      </c>
      <c r="D443">
        <v>6.2776219902709869</v>
      </c>
      <c r="E443">
        <v>5.6223780097290135</v>
      </c>
      <c r="F443">
        <f>Table2[[#This Row],[Residuals]]^2</f>
        <v>31.611134484284381</v>
      </c>
    </row>
    <row r="444" spans="3:6" x14ac:dyDescent="0.3">
      <c r="C444">
        <v>408</v>
      </c>
      <c r="D444">
        <v>18.949188648807013</v>
      </c>
      <c r="E444">
        <v>8.9508113511929857</v>
      </c>
      <c r="F444">
        <f>Table2[[#This Row],[Residuals]]^2</f>
        <v>80.117023844645203</v>
      </c>
    </row>
    <row r="445" spans="3:6" x14ac:dyDescent="0.3">
      <c r="C445">
        <v>409</v>
      </c>
      <c r="D445">
        <v>11.145431670944632</v>
      </c>
      <c r="E445">
        <v>6.0545683290553676</v>
      </c>
      <c r="F445">
        <f>Table2[[#This Row],[Residuals]]^2</f>
        <v>36.657797651200305</v>
      </c>
    </row>
    <row r="446" spans="3:6" x14ac:dyDescent="0.3">
      <c r="C446">
        <v>410</v>
      </c>
      <c r="D446">
        <v>20.420177475977503</v>
      </c>
      <c r="E446">
        <v>7.0798225240224966</v>
      </c>
      <c r="F446">
        <f>Table2[[#This Row],[Residuals]]^2</f>
        <v>50.123886971656276</v>
      </c>
    </row>
    <row r="447" spans="3:6" x14ac:dyDescent="0.3">
      <c r="C447">
        <v>411</v>
      </c>
      <c r="D447">
        <v>21.586060079224964</v>
      </c>
      <c r="E447">
        <v>-6.5860600792249642</v>
      </c>
      <c r="F447">
        <f>Table2[[#This Row],[Residuals]]^2</f>
        <v>43.376187367160739</v>
      </c>
    </row>
    <row r="448" spans="3:6" x14ac:dyDescent="0.3">
      <c r="C448">
        <v>412</v>
      </c>
      <c r="D448">
        <v>18.635121429525142</v>
      </c>
      <c r="E448">
        <v>-1.4351214295251431</v>
      </c>
      <c r="F448">
        <f>Table2[[#This Row],[Residuals]]^2</f>
        <v>2.0595735174822902</v>
      </c>
    </row>
    <row r="449" spans="3:6" x14ac:dyDescent="0.3">
      <c r="C449">
        <v>413</v>
      </c>
      <c r="D449">
        <v>2.2620641709817342</v>
      </c>
      <c r="E449">
        <v>15.637935829018264</v>
      </c>
      <c r="F449">
        <f>Table2[[#This Row],[Residuals]]^2</f>
        <v>244.54503699249315</v>
      </c>
    </row>
    <row r="450" spans="3:6" x14ac:dyDescent="0.3">
      <c r="C450">
        <v>414</v>
      </c>
      <c r="D450">
        <v>12.931343778821791</v>
      </c>
      <c r="E450">
        <v>3.3686562211782096</v>
      </c>
      <c r="F450">
        <f>Table2[[#This Row],[Residuals]]^2</f>
        <v>11.347844736482655</v>
      </c>
    </row>
    <row r="451" spans="3:6" x14ac:dyDescent="0.3">
      <c r="C451">
        <v>415</v>
      </c>
      <c r="D451">
        <v>-0.49237221517938323</v>
      </c>
      <c r="E451">
        <v>7.4923722151793832</v>
      </c>
      <c r="F451">
        <f>Table2[[#This Row],[Residuals]]^2</f>
        <v>56.135641410792019</v>
      </c>
    </row>
    <row r="452" spans="3:6" x14ac:dyDescent="0.3">
      <c r="C452">
        <v>416</v>
      </c>
      <c r="D452">
        <v>12.280923105270656</v>
      </c>
      <c r="E452">
        <v>-5.0809231052706556</v>
      </c>
      <c r="F452">
        <f>Table2[[#This Row],[Residuals]]^2</f>
        <v>25.815779601673203</v>
      </c>
    </row>
    <row r="453" spans="3:6" x14ac:dyDescent="0.3">
      <c r="C453">
        <v>417</v>
      </c>
      <c r="D453">
        <v>15.431166573347879</v>
      </c>
      <c r="E453">
        <v>-7.9311665733478787</v>
      </c>
      <c r="F453">
        <f>Table2[[#This Row],[Residuals]]^2</f>
        <v>62.903403214190732</v>
      </c>
    </row>
    <row r="454" spans="3:6" x14ac:dyDescent="0.3">
      <c r="C454">
        <v>418</v>
      </c>
      <c r="D454">
        <v>8.7729340980681734</v>
      </c>
      <c r="E454">
        <v>1.627065901931827</v>
      </c>
      <c r="F454">
        <f>Table2[[#This Row],[Residuals]]^2</f>
        <v>2.6473434492292296</v>
      </c>
    </row>
    <row r="455" spans="3:6" x14ac:dyDescent="0.3">
      <c r="C455">
        <v>419</v>
      </c>
      <c r="D455">
        <v>15.276245775650008</v>
      </c>
      <c r="E455">
        <v>-6.4762457756500069</v>
      </c>
      <c r="F455">
        <f>Table2[[#This Row],[Residuals]]^2</f>
        <v>41.941759346624558</v>
      </c>
    </row>
    <row r="456" spans="3:6" x14ac:dyDescent="0.3">
      <c r="C456">
        <v>420</v>
      </c>
      <c r="D456">
        <v>16.359530251439871</v>
      </c>
      <c r="E456">
        <v>-7.9595302514398707</v>
      </c>
      <c r="F456">
        <f>Table2[[#This Row],[Residuals]]^2</f>
        <v>63.354121823586453</v>
      </c>
    </row>
    <row r="457" spans="3:6" x14ac:dyDescent="0.3">
      <c r="C457">
        <v>421</v>
      </c>
      <c r="D457">
        <v>20.01362522377093</v>
      </c>
      <c r="E457">
        <v>-3.3136252237709307</v>
      </c>
      <c r="F457">
        <f>Table2[[#This Row],[Residuals]]^2</f>
        <v>10.980112123610951</v>
      </c>
    </row>
    <row r="458" spans="3:6" x14ac:dyDescent="0.3">
      <c r="C458">
        <v>422</v>
      </c>
      <c r="D458">
        <v>17.598158375854162</v>
      </c>
      <c r="E458">
        <v>-3.3981583758541625</v>
      </c>
      <c r="F458">
        <f>Table2[[#This Row],[Residuals]]^2</f>
        <v>11.547480347387799</v>
      </c>
    </row>
    <row r="459" spans="3:6" x14ac:dyDescent="0.3">
      <c r="C459">
        <v>423</v>
      </c>
      <c r="D459">
        <v>18.248497885983205</v>
      </c>
      <c r="E459">
        <v>2.5515021140167953</v>
      </c>
      <c r="F459">
        <f>Table2[[#This Row],[Residuals]]^2</f>
        <v>6.5101630378321751</v>
      </c>
    </row>
    <row r="460" spans="3:6" x14ac:dyDescent="0.3">
      <c r="C460">
        <v>424</v>
      </c>
      <c r="D460">
        <v>14.253477615804281</v>
      </c>
      <c r="E460">
        <v>-0.85347761580428028</v>
      </c>
      <c r="F460">
        <f>Table2[[#This Row],[Residuals]]^2</f>
        <v>0.72842404067895861</v>
      </c>
    </row>
    <row r="461" spans="3:6" x14ac:dyDescent="0.3">
      <c r="C461">
        <v>425</v>
      </c>
      <c r="D461">
        <v>15.774435376662087</v>
      </c>
      <c r="E461">
        <v>-4.0744353766620875</v>
      </c>
      <c r="F461">
        <f>Table2[[#This Row],[Residuals]]^2</f>
        <v>16.601023638595528</v>
      </c>
    </row>
    <row r="462" spans="3:6" x14ac:dyDescent="0.3">
      <c r="C462">
        <v>426</v>
      </c>
      <c r="D462">
        <v>12.384315585544233</v>
      </c>
      <c r="E462">
        <v>-4.0843155855442319</v>
      </c>
      <c r="F462">
        <f>Table2[[#This Row],[Residuals]]^2</f>
        <v>16.681633802319521</v>
      </c>
    </row>
    <row r="463" spans="3:6" x14ac:dyDescent="0.3">
      <c r="C463">
        <v>427</v>
      </c>
      <c r="D463">
        <v>17.339253439251571</v>
      </c>
      <c r="E463">
        <v>-7.1392534392515721</v>
      </c>
      <c r="F463">
        <f>Table2[[#This Row],[Residuals]]^2</f>
        <v>50.968939669865399</v>
      </c>
    </row>
    <row r="464" spans="3:6" x14ac:dyDescent="0.3">
      <c r="C464">
        <v>428</v>
      </c>
      <c r="D464">
        <v>19.101147296068127</v>
      </c>
      <c r="E464">
        <v>-8.2011472960681271</v>
      </c>
      <c r="F464">
        <f>Table2[[#This Row],[Residuals]]^2</f>
        <v>67.258816971805558</v>
      </c>
    </row>
    <row r="465" spans="3:6" x14ac:dyDescent="0.3">
      <c r="C465">
        <v>429</v>
      </c>
      <c r="D465">
        <v>14.778046455178357</v>
      </c>
      <c r="E465">
        <v>-3.778046455178357</v>
      </c>
      <c r="F465">
        <f>Table2[[#This Row],[Residuals]]^2</f>
        <v>14.273635017485748</v>
      </c>
    </row>
    <row r="466" spans="3:6" x14ac:dyDescent="0.3">
      <c r="C466">
        <v>430</v>
      </c>
      <c r="D466">
        <v>14.794886234046505</v>
      </c>
      <c r="E466">
        <v>-5.2948862340465048</v>
      </c>
      <c r="F466">
        <f>Table2[[#This Row],[Residuals]]^2</f>
        <v>28.03582023149518</v>
      </c>
    </row>
    <row r="467" spans="3:6" x14ac:dyDescent="0.3">
      <c r="C467">
        <v>431</v>
      </c>
      <c r="D467">
        <v>19.170279705733044</v>
      </c>
      <c r="E467">
        <v>-4.6702797057330443</v>
      </c>
      <c r="F467">
        <f>Table2[[#This Row],[Residuals]]^2</f>
        <v>21.811512529781933</v>
      </c>
    </row>
    <row r="468" spans="3:6" x14ac:dyDescent="0.3">
      <c r="C468">
        <v>432</v>
      </c>
      <c r="D468">
        <v>20.271377735286901</v>
      </c>
      <c r="E468">
        <v>-6.1713777352869013</v>
      </c>
      <c r="F468">
        <f>Table2[[#This Row],[Residuals]]^2</f>
        <v>38.085903151594884</v>
      </c>
    </row>
    <row r="469" spans="3:6" x14ac:dyDescent="0.3">
      <c r="C469">
        <v>433</v>
      </c>
      <c r="D469">
        <v>22.447153277464174</v>
      </c>
      <c r="E469">
        <v>-6.347153277464173</v>
      </c>
      <c r="F469">
        <f>Table2[[#This Row],[Residuals]]^2</f>
        <v>40.286354727624193</v>
      </c>
    </row>
    <row r="470" spans="3:6" x14ac:dyDescent="0.3">
      <c r="C470">
        <v>434</v>
      </c>
      <c r="D470">
        <v>18.969209645749338</v>
      </c>
      <c r="E470">
        <v>-4.6692096457493371</v>
      </c>
      <c r="F470">
        <f>Table2[[#This Row],[Residuals]]^2</f>
        <v>21.80151871595865</v>
      </c>
    </row>
    <row r="471" spans="3:6" x14ac:dyDescent="0.3">
      <c r="C471">
        <v>435</v>
      </c>
      <c r="D471">
        <v>18.941238053588066</v>
      </c>
      <c r="E471">
        <v>-7.2412380535880665</v>
      </c>
      <c r="F471">
        <f>Table2[[#This Row],[Residuals]]^2</f>
        <v>52.435528548731888</v>
      </c>
    </row>
    <row r="472" spans="3:6" x14ac:dyDescent="0.3">
      <c r="C472">
        <v>436</v>
      </c>
      <c r="D472">
        <v>15.381560635884819</v>
      </c>
      <c r="E472">
        <v>-1.9815606358848186</v>
      </c>
      <c r="F472">
        <f>Table2[[#This Row],[Residuals]]^2</f>
        <v>3.9265825536882466</v>
      </c>
    </row>
    <row r="473" spans="3:6" x14ac:dyDescent="0.3">
      <c r="C473">
        <v>437</v>
      </c>
      <c r="D473">
        <v>18.235103521108954</v>
      </c>
      <c r="E473">
        <v>-8.6351035211089542</v>
      </c>
      <c r="F473">
        <f>Table2[[#This Row],[Residuals]]^2</f>
        <v>74.565012820268265</v>
      </c>
    </row>
    <row r="474" spans="3:6" x14ac:dyDescent="0.3">
      <c r="C474">
        <v>438</v>
      </c>
      <c r="D474">
        <v>11.90452101317722</v>
      </c>
      <c r="E474">
        <v>-3.2045210131772208</v>
      </c>
      <c r="F474">
        <f>Table2[[#This Row],[Residuals]]^2</f>
        <v>10.268954923894363</v>
      </c>
    </row>
    <row r="475" spans="3:6" x14ac:dyDescent="0.3">
      <c r="C475">
        <v>439</v>
      </c>
      <c r="D475">
        <v>6.1467112082988891</v>
      </c>
      <c r="E475">
        <v>2.2532887917011113</v>
      </c>
      <c r="F475">
        <f>Table2[[#This Row],[Residuals]]^2</f>
        <v>5.077310378805854</v>
      </c>
    </row>
    <row r="476" spans="3:6" x14ac:dyDescent="0.3">
      <c r="C476">
        <v>440</v>
      </c>
      <c r="D476">
        <v>11.61965216565314</v>
      </c>
      <c r="E476">
        <v>1.1803478343468612</v>
      </c>
      <c r="F476">
        <f>Table2[[#This Row],[Residuals]]^2</f>
        <v>1.3932210100473252</v>
      </c>
    </row>
    <row r="477" spans="3:6" x14ac:dyDescent="0.3">
      <c r="C477">
        <v>441</v>
      </c>
      <c r="D477">
        <v>12.947870315532008</v>
      </c>
      <c r="E477">
        <v>-2.4478703155320076</v>
      </c>
      <c r="F477">
        <f>Table2[[#This Row],[Residuals]]^2</f>
        <v>5.9920690816627706</v>
      </c>
    </row>
    <row r="478" spans="3:6" x14ac:dyDescent="0.3">
      <c r="C478">
        <v>442</v>
      </c>
      <c r="D478">
        <v>17.049113339338533</v>
      </c>
      <c r="E478">
        <v>5.0886660661468852E-2</v>
      </c>
      <c r="F478">
        <f>Table2[[#This Row],[Residuals]]^2</f>
        <v>2.5894522332754817E-3</v>
      </c>
    </row>
    <row r="479" spans="3:6" x14ac:dyDescent="0.3">
      <c r="C479">
        <v>443</v>
      </c>
      <c r="D479">
        <v>17.990485536329075</v>
      </c>
      <c r="E479">
        <v>0.40951446367092359</v>
      </c>
      <c r="F479">
        <f>Table2[[#This Row],[Residuals]]^2</f>
        <v>0.16770209595568419</v>
      </c>
    </row>
    <row r="480" spans="3:6" x14ac:dyDescent="0.3">
      <c r="C480">
        <v>444</v>
      </c>
      <c r="D480">
        <v>17.754174266910105</v>
      </c>
      <c r="E480">
        <v>-2.3541742669101051</v>
      </c>
      <c r="F480">
        <f>Table2[[#This Row],[Residuals]]^2</f>
        <v>5.5421364789817309</v>
      </c>
    </row>
    <row r="481" spans="3:6" x14ac:dyDescent="0.3">
      <c r="C481">
        <v>445</v>
      </c>
      <c r="D481">
        <v>12.334668551032809</v>
      </c>
      <c r="E481">
        <v>-1.5346685510328086</v>
      </c>
      <c r="F481">
        <f>Table2[[#This Row],[Residuals]]^2</f>
        <v>2.3552075615291406</v>
      </c>
    </row>
    <row r="482" spans="3:6" x14ac:dyDescent="0.3">
      <c r="C482">
        <v>446</v>
      </c>
      <c r="D482">
        <v>14.225186643569023</v>
      </c>
      <c r="E482">
        <v>-2.4251866435690221</v>
      </c>
      <c r="F482">
        <f>Table2[[#This Row],[Residuals]]^2</f>
        <v>5.8815302561455791</v>
      </c>
    </row>
    <row r="483" spans="3:6" x14ac:dyDescent="0.3">
      <c r="C483">
        <v>447</v>
      </c>
      <c r="D483">
        <v>17.987830540764094</v>
      </c>
      <c r="E483">
        <v>-3.0878305407640934</v>
      </c>
      <c r="F483">
        <f>Table2[[#This Row],[Residuals]]^2</f>
        <v>9.5346974484754732</v>
      </c>
    </row>
    <row r="484" spans="3:6" x14ac:dyDescent="0.3">
      <c r="C484">
        <v>448</v>
      </c>
      <c r="D484">
        <v>18.282858800795037</v>
      </c>
      <c r="E484">
        <v>-5.6828588007950369</v>
      </c>
      <c r="F484">
        <f>Table2[[#This Row],[Residuals]]^2</f>
        <v>32.294884149773608</v>
      </c>
    </row>
    <row r="485" spans="3:6" x14ac:dyDescent="0.3">
      <c r="C485">
        <v>449</v>
      </c>
      <c r="D485">
        <v>17.408344047084253</v>
      </c>
      <c r="E485">
        <v>-3.3083440470842529</v>
      </c>
      <c r="F485">
        <f>Table2[[#This Row],[Residuals]]^2</f>
        <v>10.945140333877813</v>
      </c>
    </row>
    <row r="486" spans="3:6" x14ac:dyDescent="0.3">
      <c r="C486">
        <v>450</v>
      </c>
      <c r="D486">
        <v>17.438981685883324</v>
      </c>
      <c r="E486">
        <v>-4.4389816858833235</v>
      </c>
      <c r="F486">
        <f>Table2[[#This Row],[Residuals]]^2</f>
        <v>19.704558407607554</v>
      </c>
    </row>
    <row r="487" spans="3:6" x14ac:dyDescent="0.3">
      <c r="C487">
        <v>451</v>
      </c>
      <c r="D487">
        <v>19.60806710608118</v>
      </c>
      <c r="E487">
        <v>-6.2080671060811792</v>
      </c>
      <c r="F487">
        <f>Table2[[#This Row],[Residuals]]^2</f>
        <v>38.540097193607146</v>
      </c>
    </row>
    <row r="488" spans="3:6" x14ac:dyDescent="0.3">
      <c r="C488">
        <v>452</v>
      </c>
      <c r="D488">
        <v>19.558652599884635</v>
      </c>
      <c r="E488">
        <v>-4.3586525998846355</v>
      </c>
      <c r="F488">
        <f>Table2[[#This Row],[Residuals]]^2</f>
        <v>18.997852486481094</v>
      </c>
    </row>
    <row r="489" spans="3:6" x14ac:dyDescent="0.3">
      <c r="C489">
        <v>453</v>
      </c>
      <c r="D489">
        <v>18.228562274239291</v>
      </c>
      <c r="E489">
        <v>-2.1285622742392896</v>
      </c>
      <c r="F489">
        <f>Table2[[#This Row],[Residuals]]^2</f>
        <v>4.5307773553147364</v>
      </c>
    </row>
    <row r="490" spans="3:6" x14ac:dyDescent="0.3">
      <c r="C490">
        <v>454</v>
      </c>
      <c r="D490">
        <v>23.105146153192191</v>
      </c>
      <c r="E490">
        <v>-5.3051461531921902</v>
      </c>
      <c r="F490">
        <f>Table2[[#This Row],[Residuals]]^2</f>
        <v>28.144575706729892</v>
      </c>
    </row>
    <row r="491" spans="3:6" x14ac:dyDescent="0.3">
      <c r="C491">
        <v>455</v>
      </c>
      <c r="D491">
        <v>18.934744957925282</v>
      </c>
      <c r="E491">
        <v>-4.0347449579252821</v>
      </c>
      <c r="F491">
        <f>Table2[[#This Row],[Residuals]]^2</f>
        <v>16.279166875503485</v>
      </c>
    </row>
    <row r="492" spans="3:6" x14ac:dyDescent="0.3">
      <c r="C492">
        <v>456</v>
      </c>
      <c r="D492">
        <v>18.440903089538562</v>
      </c>
      <c r="E492">
        <v>-4.3409030895385623</v>
      </c>
      <c r="F492">
        <f>Table2[[#This Row],[Residuals]]^2</f>
        <v>18.843439632765435</v>
      </c>
    </row>
    <row r="493" spans="3:6" x14ac:dyDescent="0.3">
      <c r="C493">
        <v>457</v>
      </c>
      <c r="D493">
        <v>15.706943528132527</v>
      </c>
      <c r="E493">
        <v>-3.0069435281325276</v>
      </c>
      <c r="F493">
        <f>Table2[[#This Row],[Residuals]]^2</f>
        <v>9.0417093813780927</v>
      </c>
    </row>
    <row r="494" spans="3:6" x14ac:dyDescent="0.3">
      <c r="C494">
        <v>458</v>
      </c>
      <c r="D494">
        <v>16.150824280629443</v>
      </c>
      <c r="E494">
        <v>-2.6508242806294433</v>
      </c>
      <c r="F494">
        <f>Table2[[#This Row],[Residuals]]^2</f>
        <v>7.0268693667746058</v>
      </c>
    </row>
    <row r="495" spans="3:6" x14ac:dyDescent="0.3">
      <c r="C495">
        <v>459</v>
      </c>
      <c r="D495">
        <v>18.30758776384279</v>
      </c>
      <c r="E495">
        <v>-3.4075877638427894</v>
      </c>
      <c r="F495">
        <f>Table2[[#This Row],[Residuals]]^2</f>
        <v>11.611654368291102</v>
      </c>
    </row>
    <row r="496" spans="3:6" x14ac:dyDescent="0.3">
      <c r="C496">
        <v>460</v>
      </c>
      <c r="D496">
        <v>18.581126895239514</v>
      </c>
      <c r="E496">
        <v>1.4188731047604861</v>
      </c>
      <c r="F496">
        <f>Table2[[#This Row],[Residuals]]^2</f>
        <v>2.0132008874126615</v>
      </c>
    </row>
    <row r="497" spans="3:6" x14ac:dyDescent="0.3">
      <c r="C497">
        <v>461</v>
      </c>
      <c r="D497">
        <v>19.97012233259683</v>
      </c>
      <c r="E497">
        <v>-3.5701223325968314</v>
      </c>
      <c r="F497">
        <f>Table2[[#This Row],[Residuals]]^2</f>
        <v>12.745773469706641</v>
      </c>
    </row>
    <row r="498" spans="3:6" x14ac:dyDescent="0.3">
      <c r="C498">
        <v>462</v>
      </c>
      <c r="D498">
        <v>19.893600739435634</v>
      </c>
      <c r="E498">
        <v>-2.1936007394356345</v>
      </c>
      <c r="F498">
        <f>Table2[[#This Row],[Residuals]]^2</f>
        <v>4.8118842040525625</v>
      </c>
    </row>
    <row r="499" spans="3:6" x14ac:dyDescent="0.3">
      <c r="C499">
        <v>463</v>
      </c>
      <c r="D499">
        <v>19.723903849735791</v>
      </c>
      <c r="E499">
        <v>-0.22390384973579103</v>
      </c>
      <c r="F499">
        <f>Table2[[#This Row],[Residuals]]^2</f>
        <v>5.0132933926507688E-2</v>
      </c>
    </row>
    <row r="500" spans="3:6" x14ac:dyDescent="0.3">
      <c r="C500">
        <v>464</v>
      </c>
      <c r="D500">
        <v>22.994912936749646</v>
      </c>
      <c r="E500">
        <v>-2.7949129367496468</v>
      </c>
      <c r="F500">
        <f>Table2[[#This Row],[Residuals]]^2</f>
        <v>7.8115383240105354</v>
      </c>
    </row>
    <row r="501" spans="3:6" x14ac:dyDescent="0.3">
      <c r="C501">
        <v>465</v>
      </c>
      <c r="D501">
        <v>19.754676531939481</v>
      </c>
      <c r="E501">
        <v>1.6453234680605178</v>
      </c>
      <c r="F501">
        <f>Table2[[#This Row],[Residuals]]^2</f>
        <v>2.7070893145506898</v>
      </c>
    </row>
    <row r="502" spans="3:6" x14ac:dyDescent="0.3">
      <c r="C502">
        <v>466</v>
      </c>
      <c r="D502">
        <v>16.952541002363635</v>
      </c>
      <c r="E502">
        <v>2.9474589976363639</v>
      </c>
      <c r="F502">
        <f>Table2[[#This Row],[Residuals]]^2</f>
        <v>8.6875145427475591</v>
      </c>
    </row>
    <row r="503" spans="3:6" x14ac:dyDescent="0.3">
      <c r="C503">
        <v>467</v>
      </c>
      <c r="D503">
        <v>17.249030983888161</v>
      </c>
      <c r="E503">
        <v>1.7509690161118385</v>
      </c>
      <c r="F503">
        <f>Table2[[#This Row],[Residuals]]^2</f>
        <v>3.0658924953836597</v>
      </c>
    </row>
    <row r="504" spans="3:6" x14ac:dyDescent="0.3">
      <c r="C504">
        <v>468</v>
      </c>
      <c r="D504">
        <v>15.982714213552144</v>
      </c>
      <c r="E504">
        <v>3.1172857864478569</v>
      </c>
      <c r="F504">
        <f>Table2[[#This Row],[Residuals]]^2</f>
        <v>9.7174706743898334</v>
      </c>
    </row>
    <row r="505" spans="3:6" x14ac:dyDescent="0.3">
      <c r="C505">
        <v>469</v>
      </c>
      <c r="D505">
        <v>16.79313827095244</v>
      </c>
      <c r="E505">
        <v>2.3068617290475615</v>
      </c>
      <c r="F505">
        <f>Table2[[#This Row],[Residuals]]^2</f>
        <v>5.3216110369443053</v>
      </c>
    </row>
    <row r="506" spans="3:6" x14ac:dyDescent="0.3">
      <c r="C506">
        <v>470</v>
      </c>
      <c r="D506">
        <v>17.353844210232015</v>
      </c>
      <c r="E506">
        <v>2.746155789767986</v>
      </c>
      <c r="F506">
        <f>Table2[[#This Row],[Residuals]]^2</f>
        <v>7.5413716216762312</v>
      </c>
    </row>
    <row r="507" spans="3:6" x14ac:dyDescent="0.3">
      <c r="C507">
        <v>471</v>
      </c>
      <c r="D507">
        <v>19.371059543899598</v>
      </c>
      <c r="E507">
        <v>0.52894045610040052</v>
      </c>
      <c r="F507">
        <f>Table2[[#This Row],[Residuals]]^2</f>
        <v>0.27977800609969972</v>
      </c>
    </row>
    <row r="508" spans="3:6" x14ac:dyDescent="0.3">
      <c r="C508">
        <v>472</v>
      </c>
      <c r="D508">
        <v>22.263462023628286</v>
      </c>
      <c r="E508">
        <v>-2.6634620236282842</v>
      </c>
      <c r="F508">
        <f>Table2[[#This Row],[Residuals]]^2</f>
        <v>7.0940299513100751</v>
      </c>
    </row>
    <row r="509" spans="3:6" x14ac:dyDescent="0.3">
      <c r="C509">
        <v>473</v>
      </c>
      <c r="D509">
        <v>20.990248874080578</v>
      </c>
      <c r="E509">
        <v>2.2097511259194214</v>
      </c>
      <c r="F509">
        <f>Table2[[#This Row],[Residuals]]^2</f>
        <v>4.8830000385021508</v>
      </c>
    </row>
    <row r="510" spans="3:6" x14ac:dyDescent="0.3">
      <c r="C510">
        <v>474</v>
      </c>
      <c r="D510">
        <v>24.312625404742345</v>
      </c>
      <c r="E510">
        <v>5.4873745952576556</v>
      </c>
      <c r="F510">
        <f>Table2[[#This Row],[Residuals]]^2</f>
        <v>30.111279948679119</v>
      </c>
    </row>
    <row r="511" spans="3:6" x14ac:dyDescent="0.3">
      <c r="C511">
        <v>475</v>
      </c>
      <c r="D511">
        <v>15.417654617122176</v>
      </c>
      <c r="E511">
        <v>-1.6176546171221755</v>
      </c>
      <c r="F511">
        <f>Table2[[#This Row],[Residuals]]^2</f>
        <v>2.6168064602966923</v>
      </c>
    </row>
    <row r="512" spans="3:6" x14ac:dyDescent="0.3">
      <c r="C512">
        <v>476</v>
      </c>
      <c r="D512">
        <v>14.670580681120278</v>
      </c>
      <c r="E512">
        <v>-1.370580681120277</v>
      </c>
      <c r="F512">
        <f>Table2[[#This Row],[Residuals]]^2</f>
        <v>1.8784914034601223</v>
      </c>
    </row>
    <row r="513" spans="3:6" x14ac:dyDescent="0.3">
      <c r="C513">
        <v>477</v>
      </c>
      <c r="D513">
        <v>18.924375395998194</v>
      </c>
      <c r="E513">
        <v>-2.2243753959981944</v>
      </c>
      <c r="F513">
        <f>Table2[[#This Row],[Residuals]]^2</f>
        <v>4.9478459023221246</v>
      </c>
    </row>
    <row r="514" spans="3:6" x14ac:dyDescent="0.3">
      <c r="C514">
        <v>478</v>
      </c>
      <c r="D514">
        <v>10.347271241415257</v>
      </c>
      <c r="E514">
        <v>1.6527287585847432</v>
      </c>
      <c r="F514">
        <f>Table2[[#This Row],[Residuals]]^2</f>
        <v>2.7315123494530664</v>
      </c>
    </row>
    <row r="515" spans="3:6" x14ac:dyDescent="0.3">
      <c r="C515">
        <v>479</v>
      </c>
      <c r="D515">
        <v>18.212019557505016</v>
      </c>
      <c r="E515">
        <v>-3.6120195575050165</v>
      </c>
      <c r="F515">
        <f>Table2[[#This Row],[Residuals]]^2</f>
        <v>13.046685283798736</v>
      </c>
    </row>
    <row r="516" spans="3:6" x14ac:dyDescent="0.3">
      <c r="C516">
        <v>480</v>
      </c>
      <c r="D516">
        <v>21.230583528308038</v>
      </c>
      <c r="E516">
        <v>0.16941647169196017</v>
      </c>
      <c r="F516">
        <f>Table2[[#This Row],[Residuals]]^2</f>
        <v>2.8701940880552741E-2</v>
      </c>
    </row>
    <row r="517" spans="3:6" x14ac:dyDescent="0.3">
      <c r="C517">
        <v>481</v>
      </c>
      <c r="D517">
        <v>22.534628488454153</v>
      </c>
      <c r="E517">
        <v>0.46537151154584677</v>
      </c>
      <c r="F517">
        <f>Table2[[#This Row],[Residuals]]^2</f>
        <v>0.21657064375846619</v>
      </c>
    </row>
    <row r="518" spans="3:6" x14ac:dyDescent="0.3">
      <c r="C518">
        <v>482</v>
      </c>
      <c r="D518">
        <v>26.952416646441844</v>
      </c>
      <c r="E518">
        <v>-3.2524166464418443</v>
      </c>
      <c r="F518">
        <f>Table2[[#This Row],[Residuals]]^2</f>
        <v>10.578214042052013</v>
      </c>
    </row>
    <row r="519" spans="3:6" x14ac:dyDescent="0.3">
      <c r="C519">
        <v>483</v>
      </c>
      <c r="D519">
        <v>28.63953624415748</v>
      </c>
      <c r="E519">
        <v>-3.6395362441574797</v>
      </c>
      <c r="F519">
        <f>Table2[[#This Row],[Residuals]]^2</f>
        <v>13.246224072535934</v>
      </c>
    </row>
    <row r="520" spans="3:6" x14ac:dyDescent="0.3">
      <c r="C520">
        <v>484</v>
      </c>
      <c r="D520">
        <v>20.068294092761171</v>
      </c>
      <c r="E520">
        <v>1.7317059072388297</v>
      </c>
      <c r="F520">
        <f>Table2[[#This Row],[Residuals]]^2</f>
        <v>2.9988053491658579</v>
      </c>
    </row>
    <row r="521" spans="3:6" x14ac:dyDescent="0.3">
      <c r="C521">
        <v>485</v>
      </c>
      <c r="D521">
        <v>18.54787490137781</v>
      </c>
      <c r="E521">
        <v>2.0521250986221915</v>
      </c>
      <c r="F521">
        <f>Table2[[#This Row],[Residuals]]^2</f>
        <v>4.2112174203951396</v>
      </c>
    </row>
    <row r="522" spans="3:6" x14ac:dyDescent="0.3">
      <c r="C522">
        <v>486</v>
      </c>
      <c r="D522">
        <v>22.270368701202386</v>
      </c>
      <c r="E522">
        <v>-1.070368701202387</v>
      </c>
      <c r="F522">
        <f>Table2[[#This Row],[Residuals]]^2</f>
        <v>1.1456891565136849</v>
      </c>
    </row>
    <row r="523" spans="3:6" x14ac:dyDescent="0.3">
      <c r="C523">
        <v>487</v>
      </c>
      <c r="D523">
        <v>19.609201619495455</v>
      </c>
      <c r="E523">
        <v>-0.50920161949545317</v>
      </c>
      <c r="F523">
        <f>Table2[[#This Row],[Residuals]]^2</f>
        <v>0.25928628929679226</v>
      </c>
    </row>
    <row r="524" spans="3:6" x14ac:dyDescent="0.3">
      <c r="C524">
        <v>488</v>
      </c>
      <c r="D524">
        <v>19.95687329875765</v>
      </c>
      <c r="E524">
        <v>0.64312670124235183</v>
      </c>
      <c r="F524">
        <f>Table2[[#This Row],[Residuals]]^2</f>
        <v>0.41361195385086924</v>
      </c>
    </row>
    <row r="525" spans="3:6" x14ac:dyDescent="0.3">
      <c r="C525">
        <v>489</v>
      </c>
      <c r="D525">
        <v>10.437402776037422</v>
      </c>
      <c r="E525">
        <v>4.7625972239625778</v>
      </c>
      <c r="F525">
        <f>Table2[[#This Row],[Residuals]]^2</f>
        <v>22.682332317696051</v>
      </c>
    </row>
    <row r="526" spans="3:6" x14ac:dyDescent="0.3">
      <c r="C526">
        <v>490</v>
      </c>
      <c r="D526">
        <v>7.3190522730493548</v>
      </c>
      <c r="E526">
        <v>-0.3190522730493548</v>
      </c>
      <c r="F526">
        <f>Table2[[#This Row],[Residuals]]^2</f>
        <v>0.10179435293796005</v>
      </c>
    </row>
    <row r="527" spans="3:6" x14ac:dyDescent="0.3">
      <c r="C527">
        <v>491</v>
      </c>
      <c r="D527">
        <v>2.3909318754229893</v>
      </c>
      <c r="E527">
        <v>5.7090681245770103</v>
      </c>
      <c r="F527">
        <f>Table2[[#This Row],[Residuals]]^2</f>
        <v>32.593458851061264</v>
      </c>
    </row>
    <row r="528" spans="3:6" x14ac:dyDescent="0.3">
      <c r="C528">
        <v>492</v>
      </c>
      <c r="D528">
        <v>12.873542477752856</v>
      </c>
      <c r="E528">
        <v>0.72645752224714322</v>
      </c>
      <c r="F528">
        <f>Table2[[#This Row],[Residuals]]^2</f>
        <v>0.52774053162945855</v>
      </c>
    </row>
    <row r="529" spans="3:6" x14ac:dyDescent="0.3">
      <c r="C529">
        <v>493</v>
      </c>
      <c r="D529">
        <v>15.369706569655268</v>
      </c>
      <c r="E529">
        <v>4.7302934303447337</v>
      </c>
      <c r="F529">
        <f>Table2[[#This Row],[Residuals]]^2</f>
        <v>22.375675937162548</v>
      </c>
    </row>
    <row r="530" spans="3:6" x14ac:dyDescent="0.3">
      <c r="C530">
        <v>494</v>
      </c>
      <c r="D530">
        <v>18.262963707478079</v>
      </c>
      <c r="E530">
        <v>3.5370362925219219</v>
      </c>
      <c r="F530">
        <f>Table2[[#This Row],[Residuals]]^2</f>
        <v>12.510625734617223</v>
      </c>
    </row>
    <row r="531" spans="3:6" x14ac:dyDescent="0.3">
      <c r="C531">
        <v>495</v>
      </c>
      <c r="D531">
        <v>17.586450163356449</v>
      </c>
      <c r="E531">
        <v>6.9135498366435506</v>
      </c>
      <c r="F531">
        <f>Table2[[#This Row],[Residuals]]^2</f>
        <v>47.797171343754066</v>
      </c>
    </row>
    <row r="532" spans="3:6" x14ac:dyDescent="0.3">
      <c r="C532">
        <v>496</v>
      </c>
      <c r="D532">
        <v>13.833051948062741</v>
      </c>
      <c r="E532">
        <v>9.2669480519372609</v>
      </c>
      <c r="F532">
        <f>Table2[[#This Row],[Residuals]]^2</f>
        <v>85.876326197303797</v>
      </c>
    </row>
    <row r="533" spans="3:6" x14ac:dyDescent="0.3">
      <c r="C533">
        <v>497</v>
      </c>
      <c r="D533">
        <v>11.958034409855033</v>
      </c>
      <c r="E533">
        <v>7.7419655901449662</v>
      </c>
      <c r="F533">
        <f>Table2[[#This Row],[Residuals]]^2</f>
        <v>59.938031198988696</v>
      </c>
    </row>
    <row r="534" spans="3:6" x14ac:dyDescent="0.3">
      <c r="C534">
        <v>498</v>
      </c>
      <c r="D534">
        <v>17.925045328491638</v>
      </c>
      <c r="E534">
        <v>0.37495467150836248</v>
      </c>
      <c r="F534">
        <f>Table2[[#This Row],[Residuals]]^2</f>
        <v>0.14059100568594401</v>
      </c>
    </row>
    <row r="535" spans="3:6" x14ac:dyDescent="0.3">
      <c r="C535">
        <v>499</v>
      </c>
      <c r="D535">
        <v>19.121267376920915</v>
      </c>
      <c r="E535">
        <v>2.0787326230790839</v>
      </c>
      <c r="F535">
        <f>Table2[[#This Row],[Residuals]]^2</f>
        <v>4.3211293182532486</v>
      </c>
    </row>
    <row r="536" spans="3:6" x14ac:dyDescent="0.3">
      <c r="C536">
        <v>500</v>
      </c>
      <c r="D536">
        <v>16.163379985690103</v>
      </c>
      <c r="E536">
        <v>1.3366200143098972</v>
      </c>
      <c r="F536">
        <f>Table2[[#This Row],[Residuals]]^2</f>
        <v>1.7865530626537898</v>
      </c>
    </row>
    <row r="537" spans="3:6" x14ac:dyDescent="0.3">
      <c r="C537">
        <v>501</v>
      </c>
      <c r="D537">
        <v>18.751377161241301</v>
      </c>
      <c r="E537">
        <v>-1.9513771612413002</v>
      </c>
      <c r="F537">
        <f>Table2[[#This Row],[Residuals]]^2</f>
        <v>3.8078728254141554</v>
      </c>
    </row>
    <row r="538" spans="3:6" x14ac:dyDescent="0.3">
      <c r="C538">
        <v>502</v>
      </c>
      <c r="D538">
        <v>22.499762443797358</v>
      </c>
      <c r="E538">
        <v>-9.9762443797359879E-2</v>
      </c>
      <c r="F538">
        <f>Table2[[#This Row],[Residuals]]^2</f>
        <v>9.952545192421388E-3</v>
      </c>
    </row>
    <row r="539" spans="3:6" x14ac:dyDescent="0.3">
      <c r="C539">
        <v>503</v>
      </c>
      <c r="D539">
        <v>20.957683170658747</v>
      </c>
      <c r="E539">
        <v>-0.35768317065874555</v>
      </c>
      <c r="F539">
        <f>Table2[[#This Row],[Residuals]]^2</f>
        <v>0.12793725057249331</v>
      </c>
    </row>
    <row r="540" spans="3:6" x14ac:dyDescent="0.3">
      <c r="C540">
        <v>504</v>
      </c>
      <c r="D540">
        <v>27.470225389108045</v>
      </c>
      <c r="E540">
        <v>-3.570225389108046</v>
      </c>
      <c r="F540">
        <f>Table2[[#This Row],[Residuals]]^2</f>
        <v>12.746509329031698</v>
      </c>
    </row>
    <row r="541" spans="3:6" x14ac:dyDescent="0.3">
      <c r="C541">
        <v>505</v>
      </c>
      <c r="D541">
        <v>26.035923667002354</v>
      </c>
      <c r="E541">
        <v>-4.0359236670023542</v>
      </c>
      <c r="F541">
        <f>Table2[[#This Row],[Residuals]]^2</f>
        <v>16.28867984586973</v>
      </c>
    </row>
    <row r="542" spans="3:6" x14ac:dyDescent="0.3">
      <c r="C542">
        <v>506</v>
      </c>
      <c r="D542">
        <v>21.887364361821604</v>
      </c>
      <c r="E542">
        <v>-9.9873643618216033</v>
      </c>
      <c r="F542">
        <f>Table2[[#This Row],[Residuals]]^2</f>
        <v>99.747446895784236</v>
      </c>
    </row>
  </sheetData>
  <mergeCells count="1">
    <mergeCell ref="C9:D9"/>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09C02-7245-4502-859E-3B6440DE61CB}">
  <dimension ref="A1:I507"/>
  <sheetViews>
    <sheetView workbookViewId="0">
      <selection activeCell="K15" sqref="K15"/>
    </sheetView>
  </sheetViews>
  <sheetFormatPr defaultRowHeight="14.4" x14ac:dyDescent="0.3"/>
  <cols>
    <col min="4" max="4" width="11.33203125" customWidth="1"/>
    <col min="6" max="6" width="10.21875" customWidth="1"/>
    <col min="7" max="7" width="13.109375" customWidth="1"/>
    <col min="9" max="9" width="12.44140625" customWidth="1"/>
  </cols>
  <sheetData>
    <row r="1" spans="1:9" x14ac:dyDescent="0.3">
      <c r="A1" t="s">
        <v>0</v>
      </c>
      <c r="B1" t="s">
        <v>1</v>
      </c>
      <c r="C1" t="s">
        <v>2</v>
      </c>
      <c r="D1" t="s">
        <v>7</v>
      </c>
      <c r="E1" t="s">
        <v>3</v>
      </c>
      <c r="F1" t="s">
        <v>4</v>
      </c>
      <c r="G1" t="s">
        <v>8</v>
      </c>
      <c r="H1" t="s">
        <v>5</v>
      </c>
      <c r="I1" t="s">
        <v>9</v>
      </c>
    </row>
    <row r="2" spans="1:9" x14ac:dyDescent="0.3">
      <c r="A2">
        <v>65.2</v>
      </c>
      <c r="B2">
        <v>2.31</v>
      </c>
      <c r="C2">
        <v>0.53800000000000003</v>
      </c>
      <c r="D2">
        <v>1</v>
      </c>
      <c r="E2">
        <v>296</v>
      </c>
      <c r="F2">
        <v>15.3</v>
      </c>
      <c r="G2">
        <v>6.5750000000000002</v>
      </c>
      <c r="H2">
        <v>4.9800000000000004</v>
      </c>
      <c r="I2">
        <v>24</v>
      </c>
    </row>
    <row r="3" spans="1:9" x14ac:dyDescent="0.3">
      <c r="A3">
        <v>78.900000000000006</v>
      </c>
      <c r="B3">
        <v>7.07</v>
      </c>
      <c r="C3">
        <v>0.46899999999999997</v>
      </c>
      <c r="D3">
        <v>2</v>
      </c>
      <c r="E3">
        <v>242</v>
      </c>
      <c r="F3">
        <v>17.8</v>
      </c>
      <c r="G3">
        <v>6.4210000000000003</v>
      </c>
      <c r="H3">
        <v>9.14</v>
      </c>
      <c r="I3">
        <v>21.6</v>
      </c>
    </row>
    <row r="4" spans="1:9" x14ac:dyDescent="0.3">
      <c r="A4">
        <v>61.1</v>
      </c>
      <c r="B4">
        <v>7.07</v>
      </c>
      <c r="C4">
        <v>0.46899999999999997</v>
      </c>
      <c r="D4">
        <v>2</v>
      </c>
      <c r="E4">
        <v>242</v>
      </c>
      <c r="F4">
        <v>17.8</v>
      </c>
      <c r="G4">
        <v>7.1849999999999996</v>
      </c>
      <c r="H4">
        <v>4.03</v>
      </c>
      <c r="I4">
        <v>34.700000000000003</v>
      </c>
    </row>
    <row r="5" spans="1:9" x14ac:dyDescent="0.3">
      <c r="A5">
        <v>45.8</v>
      </c>
      <c r="B5">
        <v>2.1800000000000002</v>
      </c>
      <c r="C5">
        <v>0.45800000000000002</v>
      </c>
      <c r="D5">
        <v>3</v>
      </c>
      <c r="E5">
        <v>222</v>
      </c>
      <c r="F5">
        <v>18.7</v>
      </c>
      <c r="G5">
        <v>6.9980000000000002</v>
      </c>
      <c r="H5">
        <v>2.94</v>
      </c>
      <c r="I5">
        <v>33.4</v>
      </c>
    </row>
    <row r="6" spans="1:9" x14ac:dyDescent="0.3">
      <c r="A6">
        <v>54.2</v>
      </c>
      <c r="B6">
        <v>2.1800000000000002</v>
      </c>
      <c r="C6">
        <v>0.45800000000000002</v>
      </c>
      <c r="D6">
        <v>3</v>
      </c>
      <c r="E6">
        <v>222</v>
      </c>
      <c r="F6">
        <v>18.7</v>
      </c>
      <c r="G6">
        <v>7.1470000000000002</v>
      </c>
      <c r="H6">
        <v>5.33</v>
      </c>
      <c r="I6">
        <v>36.200000000000003</v>
      </c>
    </row>
    <row r="7" spans="1:9" x14ac:dyDescent="0.3">
      <c r="A7">
        <v>58.7</v>
      </c>
      <c r="B7">
        <v>2.1800000000000002</v>
      </c>
      <c r="C7">
        <v>0.45800000000000002</v>
      </c>
      <c r="D7">
        <v>3</v>
      </c>
      <c r="E7">
        <v>222</v>
      </c>
      <c r="F7">
        <v>18.7</v>
      </c>
      <c r="G7">
        <v>6.43</v>
      </c>
      <c r="H7">
        <v>5.21</v>
      </c>
      <c r="I7">
        <v>28.7</v>
      </c>
    </row>
    <row r="8" spans="1:9" x14ac:dyDescent="0.3">
      <c r="A8">
        <v>66.599999999999994</v>
      </c>
      <c r="B8">
        <v>7.87</v>
      </c>
      <c r="C8">
        <v>0.52400000000000002</v>
      </c>
      <c r="D8">
        <v>5</v>
      </c>
      <c r="E8">
        <v>311</v>
      </c>
      <c r="F8">
        <v>15.2</v>
      </c>
      <c r="G8">
        <v>6.0119999999999996</v>
      </c>
      <c r="H8">
        <v>12.43</v>
      </c>
      <c r="I8">
        <v>22.9</v>
      </c>
    </row>
    <row r="9" spans="1:9" x14ac:dyDescent="0.3">
      <c r="A9">
        <v>96.1</v>
      </c>
      <c r="B9">
        <v>7.87</v>
      </c>
      <c r="C9">
        <v>0.52400000000000002</v>
      </c>
      <c r="D9">
        <v>5</v>
      </c>
      <c r="E9">
        <v>311</v>
      </c>
      <c r="F9">
        <v>15.2</v>
      </c>
      <c r="G9">
        <v>6.1719999999999997</v>
      </c>
      <c r="H9">
        <v>19.149999999999999</v>
      </c>
      <c r="I9">
        <v>27.1</v>
      </c>
    </row>
    <row r="10" spans="1:9" x14ac:dyDescent="0.3">
      <c r="A10">
        <v>100</v>
      </c>
      <c r="B10">
        <v>7.87</v>
      </c>
      <c r="C10">
        <v>0.52400000000000002</v>
      </c>
      <c r="D10">
        <v>5</v>
      </c>
      <c r="E10">
        <v>311</v>
      </c>
      <c r="F10">
        <v>15.2</v>
      </c>
      <c r="G10">
        <v>5.6310000000000002</v>
      </c>
      <c r="H10">
        <v>29.93</v>
      </c>
      <c r="I10">
        <v>16.5</v>
      </c>
    </row>
    <row r="11" spans="1:9" x14ac:dyDescent="0.3">
      <c r="A11">
        <v>85.9</v>
      </c>
      <c r="B11">
        <v>7.87</v>
      </c>
      <c r="C11">
        <v>0.52400000000000002</v>
      </c>
      <c r="D11">
        <v>5</v>
      </c>
      <c r="E11">
        <v>311</v>
      </c>
      <c r="F11">
        <v>15.2</v>
      </c>
      <c r="G11">
        <v>6.0039999999999996</v>
      </c>
      <c r="H11">
        <v>17.100000000000001</v>
      </c>
      <c r="I11">
        <v>18.899999999999999</v>
      </c>
    </row>
    <row r="12" spans="1:9" x14ac:dyDescent="0.3">
      <c r="A12">
        <v>94.3</v>
      </c>
      <c r="B12">
        <v>7.87</v>
      </c>
      <c r="C12">
        <v>0.52400000000000002</v>
      </c>
      <c r="D12">
        <v>5</v>
      </c>
      <c r="E12">
        <v>311</v>
      </c>
      <c r="F12">
        <v>15.2</v>
      </c>
      <c r="G12">
        <v>6.3769999999999998</v>
      </c>
      <c r="H12">
        <v>20.45</v>
      </c>
      <c r="I12">
        <v>15</v>
      </c>
    </row>
    <row r="13" spans="1:9" x14ac:dyDescent="0.3">
      <c r="A13">
        <v>82.9</v>
      </c>
      <c r="B13">
        <v>7.87</v>
      </c>
      <c r="C13">
        <v>0.52400000000000002</v>
      </c>
      <c r="D13">
        <v>5</v>
      </c>
      <c r="E13">
        <v>311</v>
      </c>
      <c r="F13">
        <v>15.2</v>
      </c>
      <c r="G13">
        <v>6.0090000000000003</v>
      </c>
      <c r="H13">
        <v>13.27</v>
      </c>
      <c r="I13">
        <v>18.899999999999999</v>
      </c>
    </row>
    <row r="14" spans="1:9" x14ac:dyDescent="0.3">
      <c r="A14">
        <v>39</v>
      </c>
      <c r="B14">
        <v>7.87</v>
      </c>
      <c r="C14">
        <v>0.52400000000000002</v>
      </c>
      <c r="D14">
        <v>5</v>
      </c>
      <c r="E14">
        <v>311</v>
      </c>
      <c r="F14">
        <v>15.2</v>
      </c>
      <c r="G14">
        <v>5.8890000000000002</v>
      </c>
      <c r="H14">
        <v>15.71</v>
      </c>
      <c r="I14">
        <v>21.7</v>
      </c>
    </row>
    <row r="15" spans="1:9" x14ac:dyDescent="0.3">
      <c r="A15">
        <v>61.8</v>
      </c>
      <c r="B15">
        <v>8.14</v>
      </c>
      <c r="C15">
        <v>0.53800000000000003</v>
      </c>
      <c r="D15">
        <v>4</v>
      </c>
      <c r="E15">
        <v>307</v>
      </c>
      <c r="F15">
        <v>21</v>
      </c>
      <c r="G15">
        <v>5.9489999999999998</v>
      </c>
      <c r="H15">
        <v>8.26</v>
      </c>
      <c r="I15">
        <v>20.399999999999999</v>
      </c>
    </row>
    <row r="16" spans="1:9" x14ac:dyDescent="0.3">
      <c r="A16">
        <v>84.5</v>
      </c>
      <c r="B16">
        <v>8.14</v>
      </c>
      <c r="C16">
        <v>0.53800000000000003</v>
      </c>
      <c r="D16">
        <v>4</v>
      </c>
      <c r="E16">
        <v>307</v>
      </c>
      <c r="F16">
        <v>21</v>
      </c>
      <c r="G16">
        <v>6.0960000000000001</v>
      </c>
      <c r="H16">
        <v>10.26</v>
      </c>
      <c r="I16">
        <v>18.2</v>
      </c>
    </row>
    <row r="17" spans="1:9" x14ac:dyDescent="0.3">
      <c r="A17">
        <v>56.5</v>
      </c>
      <c r="B17">
        <v>8.14</v>
      </c>
      <c r="C17">
        <v>0.53800000000000003</v>
      </c>
      <c r="D17">
        <v>4</v>
      </c>
      <c r="E17">
        <v>307</v>
      </c>
      <c r="F17">
        <v>21</v>
      </c>
      <c r="G17">
        <v>5.8339999999999996</v>
      </c>
      <c r="H17">
        <v>8.4700000000000006</v>
      </c>
      <c r="I17">
        <v>19.899999999999999</v>
      </c>
    </row>
    <row r="18" spans="1:9" x14ac:dyDescent="0.3">
      <c r="A18">
        <v>29.3</v>
      </c>
      <c r="B18">
        <v>8.14</v>
      </c>
      <c r="C18">
        <v>0.53800000000000003</v>
      </c>
      <c r="D18">
        <v>4</v>
      </c>
      <c r="E18">
        <v>307</v>
      </c>
      <c r="F18">
        <v>21</v>
      </c>
      <c r="G18">
        <v>5.9349999999999996</v>
      </c>
      <c r="H18">
        <v>6.58</v>
      </c>
      <c r="I18">
        <v>23.1</v>
      </c>
    </row>
    <row r="19" spans="1:9" x14ac:dyDescent="0.3">
      <c r="A19">
        <v>81.7</v>
      </c>
      <c r="B19">
        <v>8.14</v>
      </c>
      <c r="C19">
        <v>0.53800000000000003</v>
      </c>
      <c r="D19">
        <v>4</v>
      </c>
      <c r="E19">
        <v>307</v>
      </c>
      <c r="F19">
        <v>21</v>
      </c>
      <c r="G19">
        <v>5.99</v>
      </c>
      <c r="H19">
        <v>14.67</v>
      </c>
      <c r="I19">
        <v>17.5</v>
      </c>
    </row>
    <row r="20" spans="1:9" x14ac:dyDescent="0.3">
      <c r="A20">
        <v>36.6</v>
      </c>
      <c r="B20">
        <v>8.14</v>
      </c>
      <c r="C20">
        <v>0.53800000000000003</v>
      </c>
      <c r="D20">
        <v>4</v>
      </c>
      <c r="E20">
        <v>307</v>
      </c>
      <c r="F20">
        <v>21</v>
      </c>
      <c r="G20">
        <v>5.4560000000000004</v>
      </c>
      <c r="H20">
        <v>11.69</v>
      </c>
      <c r="I20">
        <v>20.2</v>
      </c>
    </row>
    <row r="21" spans="1:9" x14ac:dyDescent="0.3">
      <c r="A21">
        <v>69.5</v>
      </c>
      <c r="B21">
        <v>8.14</v>
      </c>
      <c r="C21">
        <v>0.53800000000000003</v>
      </c>
      <c r="D21">
        <v>4</v>
      </c>
      <c r="E21">
        <v>307</v>
      </c>
      <c r="F21">
        <v>21</v>
      </c>
      <c r="G21">
        <v>5.7270000000000003</v>
      </c>
      <c r="H21">
        <v>11.28</v>
      </c>
      <c r="I21">
        <v>18.2</v>
      </c>
    </row>
    <row r="22" spans="1:9" x14ac:dyDescent="0.3">
      <c r="A22">
        <v>98.1</v>
      </c>
      <c r="B22">
        <v>8.14</v>
      </c>
      <c r="C22">
        <v>0.53800000000000003</v>
      </c>
      <c r="D22">
        <v>4</v>
      </c>
      <c r="E22">
        <v>307</v>
      </c>
      <c r="F22">
        <v>21</v>
      </c>
      <c r="G22">
        <v>5.57</v>
      </c>
      <c r="H22">
        <v>21.02</v>
      </c>
      <c r="I22">
        <v>13.6</v>
      </c>
    </row>
    <row r="23" spans="1:9" x14ac:dyDescent="0.3">
      <c r="A23">
        <v>89.2</v>
      </c>
      <c r="B23">
        <v>8.14</v>
      </c>
      <c r="C23">
        <v>0.53800000000000003</v>
      </c>
      <c r="D23">
        <v>4</v>
      </c>
      <c r="E23">
        <v>307</v>
      </c>
      <c r="F23">
        <v>21</v>
      </c>
      <c r="G23">
        <v>5.9649999999999999</v>
      </c>
      <c r="H23">
        <v>13.83</v>
      </c>
      <c r="I23">
        <v>19.600000000000001</v>
      </c>
    </row>
    <row r="24" spans="1:9" x14ac:dyDescent="0.3">
      <c r="A24">
        <v>91.7</v>
      </c>
      <c r="B24">
        <v>8.14</v>
      </c>
      <c r="C24">
        <v>0.53800000000000003</v>
      </c>
      <c r="D24">
        <v>4</v>
      </c>
      <c r="E24">
        <v>307</v>
      </c>
      <c r="F24">
        <v>21</v>
      </c>
      <c r="G24">
        <v>6.1420000000000003</v>
      </c>
      <c r="H24">
        <v>18.72</v>
      </c>
      <c r="I24">
        <v>15.2</v>
      </c>
    </row>
    <row r="25" spans="1:9" x14ac:dyDescent="0.3">
      <c r="A25">
        <v>100</v>
      </c>
      <c r="B25">
        <v>8.14</v>
      </c>
      <c r="C25">
        <v>0.53800000000000003</v>
      </c>
      <c r="D25">
        <v>4</v>
      </c>
      <c r="E25">
        <v>307</v>
      </c>
      <c r="F25">
        <v>21</v>
      </c>
      <c r="G25">
        <v>5.8129999999999997</v>
      </c>
      <c r="H25">
        <v>19.88</v>
      </c>
      <c r="I25">
        <v>14.5</v>
      </c>
    </row>
    <row r="26" spans="1:9" x14ac:dyDescent="0.3">
      <c r="A26">
        <v>94.1</v>
      </c>
      <c r="B26">
        <v>8.14</v>
      </c>
      <c r="C26">
        <v>0.53800000000000003</v>
      </c>
      <c r="D26">
        <v>4</v>
      </c>
      <c r="E26">
        <v>307</v>
      </c>
      <c r="F26">
        <v>21</v>
      </c>
      <c r="G26">
        <v>5.9240000000000004</v>
      </c>
      <c r="H26">
        <v>16.3</v>
      </c>
      <c r="I26">
        <v>15.6</v>
      </c>
    </row>
    <row r="27" spans="1:9" x14ac:dyDescent="0.3">
      <c r="A27">
        <v>85.7</v>
      </c>
      <c r="B27">
        <v>8.14</v>
      </c>
      <c r="C27">
        <v>0.53800000000000003</v>
      </c>
      <c r="D27">
        <v>4</v>
      </c>
      <c r="E27">
        <v>307</v>
      </c>
      <c r="F27">
        <v>21</v>
      </c>
      <c r="G27">
        <v>5.5990000000000002</v>
      </c>
      <c r="H27">
        <v>16.510000000000002</v>
      </c>
      <c r="I27">
        <v>13.9</v>
      </c>
    </row>
    <row r="28" spans="1:9" x14ac:dyDescent="0.3">
      <c r="A28">
        <v>90.3</v>
      </c>
      <c r="B28">
        <v>8.14</v>
      </c>
      <c r="C28">
        <v>0.53800000000000003</v>
      </c>
      <c r="D28">
        <v>4</v>
      </c>
      <c r="E28">
        <v>307</v>
      </c>
      <c r="F28">
        <v>21</v>
      </c>
      <c r="G28">
        <v>5.8129999999999997</v>
      </c>
      <c r="H28">
        <v>14.81</v>
      </c>
      <c r="I28">
        <v>16.600000000000001</v>
      </c>
    </row>
    <row r="29" spans="1:9" x14ac:dyDescent="0.3">
      <c r="A29">
        <v>88.8</v>
      </c>
      <c r="B29">
        <v>8.14</v>
      </c>
      <c r="C29">
        <v>0.53800000000000003</v>
      </c>
      <c r="D29">
        <v>4</v>
      </c>
      <c r="E29">
        <v>307</v>
      </c>
      <c r="F29">
        <v>21</v>
      </c>
      <c r="G29">
        <v>6.0469999999999997</v>
      </c>
      <c r="H29">
        <v>17.28</v>
      </c>
      <c r="I29">
        <v>14.8</v>
      </c>
    </row>
    <row r="30" spans="1:9" x14ac:dyDescent="0.3">
      <c r="A30">
        <v>94.4</v>
      </c>
      <c r="B30">
        <v>8.14</v>
      </c>
      <c r="C30">
        <v>0.53800000000000003</v>
      </c>
      <c r="D30">
        <v>4</v>
      </c>
      <c r="E30">
        <v>307</v>
      </c>
      <c r="F30">
        <v>21</v>
      </c>
      <c r="G30">
        <v>6.4950000000000001</v>
      </c>
      <c r="H30">
        <v>12.8</v>
      </c>
      <c r="I30">
        <v>18.399999999999999</v>
      </c>
    </row>
    <row r="31" spans="1:9" x14ac:dyDescent="0.3">
      <c r="A31">
        <v>87.3</v>
      </c>
      <c r="B31">
        <v>8.14</v>
      </c>
      <c r="C31">
        <v>0.53800000000000003</v>
      </c>
      <c r="D31">
        <v>4</v>
      </c>
      <c r="E31">
        <v>307</v>
      </c>
      <c r="F31">
        <v>21</v>
      </c>
      <c r="G31">
        <v>6.6740000000000004</v>
      </c>
      <c r="H31">
        <v>11.98</v>
      </c>
      <c r="I31">
        <v>21</v>
      </c>
    </row>
    <row r="32" spans="1:9" x14ac:dyDescent="0.3">
      <c r="A32">
        <v>94.1</v>
      </c>
      <c r="B32">
        <v>8.14</v>
      </c>
      <c r="C32">
        <v>0.53800000000000003</v>
      </c>
      <c r="D32">
        <v>4</v>
      </c>
      <c r="E32">
        <v>307</v>
      </c>
      <c r="F32">
        <v>21</v>
      </c>
      <c r="G32">
        <v>5.7130000000000001</v>
      </c>
      <c r="H32">
        <v>22.6</v>
      </c>
      <c r="I32">
        <v>12.7</v>
      </c>
    </row>
    <row r="33" spans="1:9" x14ac:dyDescent="0.3">
      <c r="A33">
        <v>100</v>
      </c>
      <c r="B33">
        <v>8.14</v>
      </c>
      <c r="C33">
        <v>0.53800000000000003</v>
      </c>
      <c r="D33">
        <v>4</v>
      </c>
      <c r="E33">
        <v>307</v>
      </c>
      <c r="F33">
        <v>21</v>
      </c>
      <c r="G33">
        <v>6.0720000000000001</v>
      </c>
      <c r="H33">
        <v>13.04</v>
      </c>
      <c r="I33">
        <v>14.5</v>
      </c>
    </row>
    <row r="34" spans="1:9" x14ac:dyDescent="0.3">
      <c r="A34">
        <v>82</v>
      </c>
      <c r="B34">
        <v>8.14</v>
      </c>
      <c r="C34">
        <v>0.53800000000000003</v>
      </c>
      <c r="D34">
        <v>4</v>
      </c>
      <c r="E34">
        <v>307</v>
      </c>
      <c r="F34">
        <v>21</v>
      </c>
      <c r="G34">
        <v>5.95</v>
      </c>
      <c r="H34">
        <v>27.71</v>
      </c>
      <c r="I34">
        <v>13.2</v>
      </c>
    </row>
    <row r="35" spans="1:9" x14ac:dyDescent="0.3">
      <c r="A35">
        <v>95</v>
      </c>
      <c r="B35">
        <v>8.14</v>
      </c>
      <c r="C35">
        <v>0.53800000000000003</v>
      </c>
      <c r="D35">
        <v>4</v>
      </c>
      <c r="E35">
        <v>307</v>
      </c>
      <c r="F35">
        <v>21</v>
      </c>
      <c r="G35">
        <v>5.7009999999999996</v>
      </c>
      <c r="H35">
        <v>18.350000000000001</v>
      </c>
      <c r="I35">
        <v>13.1</v>
      </c>
    </row>
    <row r="36" spans="1:9" x14ac:dyDescent="0.3">
      <c r="A36">
        <v>96.9</v>
      </c>
      <c r="B36">
        <v>8.14</v>
      </c>
      <c r="C36">
        <v>0.53800000000000003</v>
      </c>
      <c r="D36">
        <v>4</v>
      </c>
      <c r="E36">
        <v>307</v>
      </c>
      <c r="F36">
        <v>21</v>
      </c>
      <c r="G36">
        <v>6.0960000000000001</v>
      </c>
      <c r="H36">
        <v>20.34</v>
      </c>
      <c r="I36">
        <v>13.5</v>
      </c>
    </row>
    <row r="37" spans="1:9" x14ac:dyDescent="0.3">
      <c r="A37">
        <v>68.2</v>
      </c>
      <c r="B37">
        <v>5.96</v>
      </c>
      <c r="C37">
        <v>0.499</v>
      </c>
      <c r="D37">
        <v>5</v>
      </c>
      <c r="E37">
        <v>279</v>
      </c>
      <c r="F37">
        <v>19.2</v>
      </c>
      <c r="G37">
        <v>5.9329999999999998</v>
      </c>
      <c r="H37">
        <v>9.68</v>
      </c>
      <c r="I37">
        <v>18.899999999999999</v>
      </c>
    </row>
    <row r="38" spans="1:9" x14ac:dyDescent="0.3">
      <c r="A38">
        <v>61.4</v>
      </c>
      <c r="B38">
        <v>5.96</v>
      </c>
      <c r="C38">
        <v>0.499</v>
      </c>
      <c r="D38">
        <v>5</v>
      </c>
      <c r="E38">
        <v>279</v>
      </c>
      <c r="F38">
        <v>19.2</v>
      </c>
      <c r="G38">
        <v>5.8410000000000002</v>
      </c>
      <c r="H38">
        <v>11.41</v>
      </c>
      <c r="I38">
        <v>20</v>
      </c>
    </row>
    <row r="39" spans="1:9" x14ac:dyDescent="0.3">
      <c r="A39">
        <v>41.5</v>
      </c>
      <c r="B39">
        <v>5.96</v>
      </c>
      <c r="C39">
        <v>0.499</v>
      </c>
      <c r="D39">
        <v>5</v>
      </c>
      <c r="E39">
        <v>279</v>
      </c>
      <c r="F39">
        <v>19.2</v>
      </c>
      <c r="G39">
        <v>5.85</v>
      </c>
      <c r="H39">
        <v>8.77</v>
      </c>
      <c r="I39">
        <v>21</v>
      </c>
    </row>
    <row r="40" spans="1:9" x14ac:dyDescent="0.3">
      <c r="A40">
        <v>30.2</v>
      </c>
      <c r="B40">
        <v>5.96</v>
      </c>
      <c r="C40">
        <v>0.499</v>
      </c>
      <c r="D40">
        <v>5</v>
      </c>
      <c r="E40">
        <v>279</v>
      </c>
      <c r="F40">
        <v>19.2</v>
      </c>
      <c r="G40">
        <v>5.9660000000000002</v>
      </c>
      <c r="H40">
        <v>10.130000000000001</v>
      </c>
      <c r="I40">
        <v>24.7</v>
      </c>
    </row>
    <row r="41" spans="1:9" x14ac:dyDescent="0.3">
      <c r="A41">
        <v>21.8</v>
      </c>
      <c r="B41">
        <v>2.95</v>
      </c>
      <c r="C41">
        <v>0.42799999999999999</v>
      </c>
      <c r="D41">
        <v>3</v>
      </c>
      <c r="E41">
        <v>252</v>
      </c>
      <c r="F41">
        <v>18.3</v>
      </c>
      <c r="G41">
        <v>6.5949999999999998</v>
      </c>
      <c r="H41">
        <v>4.32</v>
      </c>
      <c r="I41">
        <v>30.8</v>
      </c>
    </row>
    <row r="42" spans="1:9" x14ac:dyDescent="0.3">
      <c r="A42">
        <v>15.8</v>
      </c>
      <c r="B42">
        <v>2.95</v>
      </c>
      <c r="C42">
        <v>0.42799999999999999</v>
      </c>
      <c r="D42">
        <v>3</v>
      </c>
      <c r="E42">
        <v>252</v>
      </c>
      <c r="F42">
        <v>18.3</v>
      </c>
      <c r="G42">
        <v>7.024</v>
      </c>
      <c r="H42">
        <v>1.98</v>
      </c>
      <c r="I42">
        <v>34.9</v>
      </c>
    </row>
    <row r="43" spans="1:9" x14ac:dyDescent="0.3">
      <c r="A43">
        <v>2.9</v>
      </c>
      <c r="B43">
        <v>6.91</v>
      </c>
      <c r="C43">
        <v>0.44800000000000001</v>
      </c>
      <c r="D43">
        <v>3</v>
      </c>
      <c r="E43">
        <v>233</v>
      </c>
      <c r="F43">
        <v>17.899999999999999</v>
      </c>
      <c r="G43">
        <v>6.77</v>
      </c>
      <c r="H43">
        <v>4.84</v>
      </c>
      <c r="I43">
        <v>26.6</v>
      </c>
    </row>
    <row r="44" spans="1:9" x14ac:dyDescent="0.3">
      <c r="A44">
        <v>6.6</v>
      </c>
      <c r="B44">
        <v>6.91</v>
      </c>
      <c r="C44">
        <v>0.44800000000000001</v>
      </c>
      <c r="D44">
        <v>3</v>
      </c>
      <c r="E44">
        <v>233</v>
      </c>
      <c r="F44">
        <v>17.899999999999999</v>
      </c>
      <c r="G44">
        <v>6.1689999999999996</v>
      </c>
      <c r="H44">
        <v>5.81</v>
      </c>
      <c r="I44">
        <v>25.3</v>
      </c>
    </row>
    <row r="45" spans="1:9" x14ac:dyDescent="0.3">
      <c r="A45">
        <v>6.5</v>
      </c>
      <c r="B45">
        <v>6.91</v>
      </c>
      <c r="C45">
        <v>0.44800000000000001</v>
      </c>
      <c r="D45">
        <v>3</v>
      </c>
      <c r="E45">
        <v>233</v>
      </c>
      <c r="F45">
        <v>17.899999999999999</v>
      </c>
      <c r="G45">
        <v>6.2110000000000003</v>
      </c>
      <c r="H45">
        <v>7.44</v>
      </c>
      <c r="I45">
        <v>24.7</v>
      </c>
    </row>
    <row r="46" spans="1:9" x14ac:dyDescent="0.3">
      <c r="A46">
        <v>40</v>
      </c>
      <c r="B46">
        <v>6.91</v>
      </c>
      <c r="C46">
        <v>0.44800000000000001</v>
      </c>
      <c r="D46">
        <v>3</v>
      </c>
      <c r="E46">
        <v>233</v>
      </c>
      <c r="F46">
        <v>17.899999999999999</v>
      </c>
      <c r="G46">
        <v>6.069</v>
      </c>
      <c r="H46">
        <v>9.5500000000000007</v>
      </c>
      <c r="I46">
        <v>21.2</v>
      </c>
    </row>
    <row r="47" spans="1:9" x14ac:dyDescent="0.3">
      <c r="A47">
        <v>33.799999999999997</v>
      </c>
      <c r="B47">
        <v>6.91</v>
      </c>
      <c r="C47">
        <v>0.44800000000000001</v>
      </c>
      <c r="D47">
        <v>3</v>
      </c>
      <c r="E47">
        <v>233</v>
      </c>
      <c r="F47">
        <v>17.899999999999999</v>
      </c>
      <c r="G47">
        <v>5.6820000000000004</v>
      </c>
      <c r="H47">
        <v>10.210000000000001</v>
      </c>
      <c r="I47">
        <v>19.3</v>
      </c>
    </row>
    <row r="48" spans="1:9" x14ac:dyDescent="0.3">
      <c r="A48">
        <v>33.299999999999997</v>
      </c>
      <c r="B48">
        <v>6.91</v>
      </c>
      <c r="C48">
        <v>0.44800000000000001</v>
      </c>
      <c r="D48">
        <v>3</v>
      </c>
      <c r="E48">
        <v>233</v>
      </c>
      <c r="F48">
        <v>17.899999999999999</v>
      </c>
      <c r="G48">
        <v>5.7859999999999996</v>
      </c>
      <c r="H48">
        <v>14.15</v>
      </c>
      <c r="I48">
        <v>20</v>
      </c>
    </row>
    <row r="49" spans="1:9" x14ac:dyDescent="0.3">
      <c r="A49">
        <v>85.5</v>
      </c>
      <c r="B49">
        <v>6.91</v>
      </c>
      <c r="C49">
        <v>0.44800000000000001</v>
      </c>
      <c r="D49">
        <v>3</v>
      </c>
      <c r="E49">
        <v>233</v>
      </c>
      <c r="F49">
        <v>17.899999999999999</v>
      </c>
      <c r="G49">
        <v>6.03</v>
      </c>
      <c r="H49">
        <v>18.8</v>
      </c>
      <c r="I49">
        <v>16.600000000000001</v>
      </c>
    </row>
    <row r="50" spans="1:9" x14ac:dyDescent="0.3">
      <c r="A50">
        <v>95.3</v>
      </c>
      <c r="B50">
        <v>6.91</v>
      </c>
      <c r="C50">
        <v>0.44800000000000001</v>
      </c>
      <c r="D50">
        <v>3</v>
      </c>
      <c r="E50">
        <v>233</v>
      </c>
      <c r="F50">
        <v>17.899999999999999</v>
      </c>
      <c r="G50">
        <v>5.399</v>
      </c>
      <c r="H50">
        <v>30.81</v>
      </c>
      <c r="I50">
        <v>14.4</v>
      </c>
    </row>
    <row r="51" spans="1:9" x14ac:dyDescent="0.3">
      <c r="A51">
        <v>62</v>
      </c>
      <c r="B51">
        <v>6.91</v>
      </c>
      <c r="C51">
        <v>0.44800000000000001</v>
      </c>
      <c r="D51">
        <v>3</v>
      </c>
      <c r="E51">
        <v>233</v>
      </c>
      <c r="F51">
        <v>17.899999999999999</v>
      </c>
      <c r="G51">
        <v>5.6020000000000003</v>
      </c>
      <c r="H51">
        <v>16.2</v>
      </c>
      <c r="I51">
        <v>19.399999999999999</v>
      </c>
    </row>
    <row r="52" spans="1:9" x14ac:dyDescent="0.3">
      <c r="A52">
        <v>45.7</v>
      </c>
      <c r="B52">
        <v>5.64</v>
      </c>
      <c r="C52">
        <v>0.439</v>
      </c>
      <c r="D52">
        <v>4</v>
      </c>
      <c r="E52">
        <v>243</v>
      </c>
      <c r="F52">
        <v>16.8</v>
      </c>
      <c r="G52">
        <v>5.9630000000000001</v>
      </c>
      <c r="H52">
        <v>13.45</v>
      </c>
      <c r="I52">
        <v>19.7</v>
      </c>
    </row>
    <row r="53" spans="1:9" x14ac:dyDescent="0.3">
      <c r="A53">
        <v>63</v>
      </c>
      <c r="B53">
        <v>5.64</v>
      </c>
      <c r="C53">
        <v>0.439</v>
      </c>
      <c r="D53">
        <v>4</v>
      </c>
      <c r="E53">
        <v>243</v>
      </c>
      <c r="F53">
        <v>16.8</v>
      </c>
      <c r="G53">
        <v>6.1150000000000002</v>
      </c>
      <c r="H53">
        <v>9.43</v>
      </c>
      <c r="I53">
        <v>20.5</v>
      </c>
    </row>
    <row r="54" spans="1:9" x14ac:dyDescent="0.3">
      <c r="A54">
        <v>21.1</v>
      </c>
      <c r="B54">
        <v>5.64</v>
      </c>
      <c r="C54">
        <v>0.439</v>
      </c>
      <c r="D54">
        <v>4</v>
      </c>
      <c r="E54">
        <v>243</v>
      </c>
      <c r="F54">
        <v>16.8</v>
      </c>
      <c r="G54">
        <v>6.5110000000000001</v>
      </c>
      <c r="H54">
        <v>5.28</v>
      </c>
      <c r="I54">
        <v>25</v>
      </c>
    </row>
    <row r="55" spans="1:9" x14ac:dyDescent="0.3">
      <c r="A55">
        <v>21.4</v>
      </c>
      <c r="B55">
        <v>5.64</v>
      </c>
      <c r="C55">
        <v>0.439</v>
      </c>
      <c r="D55">
        <v>4</v>
      </c>
      <c r="E55">
        <v>243</v>
      </c>
      <c r="F55">
        <v>16.8</v>
      </c>
      <c r="G55">
        <v>5.9980000000000002</v>
      </c>
      <c r="H55">
        <v>8.43</v>
      </c>
      <c r="I55">
        <v>23.4</v>
      </c>
    </row>
    <row r="56" spans="1:9" x14ac:dyDescent="0.3">
      <c r="A56">
        <v>47.6</v>
      </c>
      <c r="B56">
        <v>4</v>
      </c>
      <c r="C56">
        <v>0.41</v>
      </c>
      <c r="D56">
        <v>3</v>
      </c>
      <c r="E56">
        <v>469</v>
      </c>
      <c r="F56">
        <v>21.1</v>
      </c>
      <c r="G56">
        <v>5.8879999999999999</v>
      </c>
      <c r="H56">
        <v>14.8</v>
      </c>
      <c r="I56">
        <v>18.899999999999999</v>
      </c>
    </row>
    <row r="57" spans="1:9" x14ac:dyDescent="0.3">
      <c r="A57">
        <v>21.9</v>
      </c>
      <c r="B57">
        <v>1.22</v>
      </c>
      <c r="C57">
        <v>0.40300000000000002</v>
      </c>
      <c r="D57">
        <v>5</v>
      </c>
      <c r="E57">
        <v>226</v>
      </c>
      <c r="F57">
        <v>17.899999999999999</v>
      </c>
      <c r="G57">
        <v>7.2489999999999997</v>
      </c>
      <c r="H57">
        <v>4.8099999999999996</v>
      </c>
      <c r="I57">
        <v>35.4</v>
      </c>
    </row>
    <row r="58" spans="1:9" x14ac:dyDescent="0.3">
      <c r="A58">
        <v>35.700000000000003</v>
      </c>
      <c r="B58">
        <v>0.74</v>
      </c>
      <c r="C58">
        <v>0.41</v>
      </c>
      <c r="D58">
        <v>2</v>
      </c>
      <c r="E58">
        <v>313</v>
      </c>
      <c r="F58">
        <v>17.3</v>
      </c>
      <c r="G58">
        <v>6.383</v>
      </c>
      <c r="H58">
        <v>5.77</v>
      </c>
      <c r="I58">
        <v>24.7</v>
      </c>
    </row>
    <row r="59" spans="1:9" x14ac:dyDescent="0.3">
      <c r="A59">
        <v>40.5</v>
      </c>
      <c r="B59">
        <v>1.32</v>
      </c>
      <c r="C59">
        <v>0.41099999999999998</v>
      </c>
      <c r="D59">
        <v>5</v>
      </c>
      <c r="E59">
        <v>256</v>
      </c>
      <c r="F59">
        <v>15.1</v>
      </c>
      <c r="G59">
        <v>6.8159999999999998</v>
      </c>
      <c r="H59">
        <v>3.95</v>
      </c>
      <c r="I59">
        <v>31.6</v>
      </c>
    </row>
    <row r="60" spans="1:9" x14ac:dyDescent="0.3">
      <c r="A60">
        <v>29.2</v>
      </c>
      <c r="B60">
        <v>5.13</v>
      </c>
      <c r="C60">
        <v>0.45300000000000001</v>
      </c>
      <c r="D60">
        <v>8</v>
      </c>
      <c r="E60">
        <v>284</v>
      </c>
      <c r="F60">
        <v>19.7</v>
      </c>
      <c r="G60">
        <v>6.1449999999999996</v>
      </c>
      <c r="H60">
        <v>6.86</v>
      </c>
      <c r="I60">
        <v>23.3</v>
      </c>
    </row>
    <row r="61" spans="1:9" x14ac:dyDescent="0.3">
      <c r="A61">
        <v>47.2</v>
      </c>
      <c r="B61">
        <v>5.13</v>
      </c>
      <c r="C61">
        <v>0.45300000000000001</v>
      </c>
      <c r="D61">
        <v>8</v>
      </c>
      <c r="E61">
        <v>284</v>
      </c>
      <c r="F61">
        <v>19.7</v>
      </c>
      <c r="G61">
        <v>5.9269999999999996</v>
      </c>
      <c r="H61">
        <v>9.2200000000000006</v>
      </c>
      <c r="I61">
        <v>19.600000000000001</v>
      </c>
    </row>
    <row r="62" spans="1:9" x14ac:dyDescent="0.3">
      <c r="A62">
        <v>66.2</v>
      </c>
      <c r="B62">
        <v>5.13</v>
      </c>
      <c r="C62">
        <v>0.45300000000000001</v>
      </c>
      <c r="D62">
        <v>8</v>
      </c>
      <c r="E62">
        <v>284</v>
      </c>
      <c r="F62">
        <v>19.7</v>
      </c>
      <c r="G62">
        <v>5.7409999999999997</v>
      </c>
      <c r="H62">
        <v>13.15</v>
      </c>
      <c r="I62">
        <v>18.7</v>
      </c>
    </row>
    <row r="63" spans="1:9" x14ac:dyDescent="0.3">
      <c r="A63">
        <v>93.4</v>
      </c>
      <c r="B63">
        <v>5.13</v>
      </c>
      <c r="C63">
        <v>0.45300000000000001</v>
      </c>
      <c r="D63">
        <v>8</v>
      </c>
      <c r="E63">
        <v>284</v>
      </c>
      <c r="F63">
        <v>19.7</v>
      </c>
      <c r="G63">
        <v>5.9660000000000002</v>
      </c>
      <c r="H63">
        <v>14.44</v>
      </c>
      <c r="I63">
        <v>16</v>
      </c>
    </row>
    <row r="64" spans="1:9" x14ac:dyDescent="0.3">
      <c r="A64">
        <v>67.8</v>
      </c>
      <c r="B64">
        <v>5.13</v>
      </c>
      <c r="C64">
        <v>0.45300000000000001</v>
      </c>
      <c r="D64">
        <v>8</v>
      </c>
      <c r="E64">
        <v>284</v>
      </c>
      <c r="F64">
        <v>19.7</v>
      </c>
      <c r="G64">
        <v>6.4560000000000004</v>
      </c>
      <c r="H64">
        <v>6.73</v>
      </c>
      <c r="I64">
        <v>22.2</v>
      </c>
    </row>
    <row r="65" spans="1:9" x14ac:dyDescent="0.3">
      <c r="A65">
        <v>43.4</v>
      </c>
      <c r="B65">
        <v>5.13</v>
      </c>
      <c r="C65">
        <v>0.45300000000000001</v>
      </c>
      <c r="D65">
        <v>8</v>
      </c>
      <c r="E65">
        <v>284</v>
      </c>
      <c r="F65">
        <v>19.7</v>
      </c>
      <c r="G65">
        <v>6.7619999999999996</v>
      </c>
      <c r="H65">
        <v>9.5</v>
      </c>
      <c r="I65">
        <v>25</v>
      </c>
    </row>
    <row r="66" spans="1:9" x14ac:dyDescent="0.3">
      <c r="A66">
        <v>59.5</v>
      </c>
      <c r="B66">
        <v>1.38</v>
      </c>
      <c r="C66">
        <v>0.41610000000000003</v>
      </c>
      <c r="D66">
        <v>3</v>
      </c>
      <c r="E66">
        <v>216</v>
      </c>
      <c r="F66">
        <v>18.600000000000001</v>
      </c>
      <c r="G66">
        <v>7.1040000000000001</v>
      </c>
      <c r="H66">
        <v>8.0500000000000007</v>
      </c>
      <c r="I66">
        <v>33</v>
      </c>
    </row>
    <row r="67" spans="1:9" x14ac:dyDescent="0.3">
      <c r="A67">
        <v>17.8</v>
      </c>
      <c r="B67">
        <v>3.37</v>
      </c>
      <c r="C67">
        <v>0.39800000000000002</v>
      </c>
      <c r="D67">
        <v>4</v>
      </c>
      <c r="E67">
        <v>337</v>
      </c>
      <c r="F67">
        <v>16.100000000000001</v>
      </c>
      <c r="G67">
        <v>6.29</v>
      </c>
      <c r="H67">
        <v>4.67</v>
      </c>
      <c r="I67">
        <v>23.5</v>
      </c>
    </row>
    <row r="68" spans="1:9" x14ac:dyDescent="0.3">
      <c r="A68">
        <v>31.1</v>
      </c>
      <c r="B68">
        <v>3.37</v>
      </c>
      <c r="C68">
        <v>0.39800000000000002</v>
      </c>
      <c r="D68">
        <v>4</v>
      </c>
      <c r="E68">
        <v>337</v>
      </c>
      <c r="F68">
        <v>16.100000000000001</v>
      </c>
      <c r="G68">
        <v>5.7869999999999999</v>
      </c>
      <c r="H68">
        <v>10.24</v>
      </c>
      <c r="I68">
        <v>19.399999999999999</v>
      </c>
    </row>
    <row r="69" spans="1:9" x14ac:dyDescent="0.3">
      <c r="A69">
        <v>21.4</v>
      </c>
      <c r="B69">
        <v>6.07</v>
      </c>
      <c r="C69">
        <v>0.40899999999999997</v>
      </c>
      <c r="D69">
        <v>4</v>
      </c>
      <c r="E69">
        <v>345</v>
      </c>
      <c r="F69">
        <v>18.899999999999999</v>
      </c>
      <c r="G69">
        <v>5.8780000000000001</v>
      </c>
      <c r="H69">
        <v>8.1</v>
      </c>
      <c r="I69">
        <v>22</v>
      </c>
    </row>
    <row r="70" spans="1:9" x14ac:dyDescent="0.3">
      <c r="A70">
        <v>36.799999999999997</v>
      </c>
      <c r="B70">
        <v>6.07</v>
      </c>
      <c r="C70">
        <v>0.40899999999999997</v>
      </c>
      <c r="D70">
        <v>4</v>
      </c>
      <c r="E70">
        <v>345</v>
      </c>
      <c r="F70">
        <v>18.899999999999999</v>
      </c>
      <c r="G70">
        <v>5.5940000000000003</v>
      </c>
      <c r="H70">
        <v>13.09</v>
      </c>
      <c r="I70">
        <v>17.399999999999999</v>
      </c>
    </row>
    <row r="71" spans="1:9" x14ac:dyDescent="0.3">
      <c r="A71">
        <v>33</v>
      </c>
      <c r="B71">
        <v>6.07</v>
      </c>
      <c r="C71">
        <v>0.40899999999999997</v>
      </c>
      <c r="D71">
        <v>4</v>
      </c>
      <c r="E71">
        <v>345</v>
      </c>
      <c r="F71">
        <v>18.899999999999999</v>
      </c>
      <c r="G71">
        <v>5.8849999999999998</v>
      </c>
      <c r="H71">
        <v>8.7899999999999991</v>
      </c>
      <c r="I71">
        <v>20.9</v>
      </c>
    </row>
    <row r="72" spans="1:9" x14ac:dyDescent="0.3">
      <c r="A72">
        <v>6.6</v>
      </c>
      <c r="B72">
        <v>10.81</v>
      </c>
      <c r="C72">
        <v>0.41299999999999998</v>
      </c>
      <c r="D72">
        <v>4</v>
      </c>
      <c r="E72">
        <v>305</v>
      </c>
      <c r="F72">
        <v>19.2</v>
      </c>
      <c r="G72">
        <v>6.4169999999999998</v>
      </c>
      <c r="H72">
        <v>6.72</v>
      </c>
      <c r="I72">
        <v>24.2</v>
      </c>
    </row>
    <row r="73" spans="1:9" x14ac:dyDescent="0.3">
      <c r="A73">
        <v>17.5</v>
      </c>
      <c r="B73">
        <v>10.81</v>
      </c>
      <c r="C73">
        <v>0.41299999999999998</v>
      </c>
      <c r="D73">
        <v>4</v>
      </c>
      <c r="E73">
        <v>305</v>
      </c>
      <c r="F73">
        <v>19.2</v>
      </c>
      <c r="G73">
        <v>5.9610000000000003</v>
      </c>
      <c r="H73">
        <v>9.8800000000000008</v>
      </c>
      <c r="I73">
        <v>21.7</v>
      </c>
    </row>
    <row r="74" spans="1:9" x14ac:dyDescent="0.3">
      <c r="A74">
        <v>7.8</v>
      </c>
      <c r="B74">
        <v>10.81</v>
      </c>
      <c r="C74">
        <v>0.41299999999999998</v>
      </c>
      <c r="D74">
        <v>4</v>
      </c>
      <c r="E74">
        <v>305</v>
      </c>
      <c r="F74">
        <v>19.2</v>
      </c>
      <c r="G74">
        <v>6.0650000000000004</v>
      </c>
      <c r="H74">
        <v>5.52</v>
      </c>
      <c r="I74">
        <v>22.8</v>
      </c>
    </row>
    <row r="75" spans="1:9" x14ac:dyDescent="0.3">
      <c r="A75">
        <v>6.2</v>
      </c>
      <c r="B75">
        <v>10.81</v>
      </c>
      <c r="C75">
        <v>0.41299999999999998</v>
      </c>
      <c r="D75">
        <v>4</v>
      </c>
      <c r="E75">
        <v>305</v>
      </c>
      <c r="F75">
        <v>19.2</v>
      </c>
      <c r="G75">
        <v>6.2450000000000001</v>
      </c>
      <c r="H75">
        <v>7.54</v>
      </c>
      <c r="I75">
        <v>23.4</v>
      </c>
    </row>
    <row r="76" spans="1:9" x14ac:dyDescent="0.3">
      <c r="A76">
        <v>6</v>
      </c>
      <c r="B76">
        <v>12.83</v>
      </c>
      <c r="C76">
        <v>0.437</v>
      </c>
      <c r="D76">
        <v>5</v>
      </c>
      <c r="E76">
        <v>398</v>
      </c>
      <c r="F76">
        <v>18.7</v>
      </c>
      <c r="G76">
        <v>6.2729999999999997</v>
      </c>
      <c r="H76">
        <v>6.78</v>
      </c>
      <c r="I76">
        <v>24.1</v>
      </c>
    </row>
    <row r="77" spans="1:9" x14ac:dyDescent="0.3">
      <c r="A77">
        <v>45</v>
      </c>
      <c r="B77">
        <v>12.83</v>
      </c>
      <c r="C77">
        <v>0.437</v>
      </c>
      <c r="D77">
        <v>5</v>
      </c>
      <c r="E77">
        <v>398</v>
      </c>
      <c r="F77">
        <v>18.7</v>
      </c>
      <c r="G77">
        <v>6.2859999999999996</v>
      </c>
      <c r="H77">
        <v>8.94</v>
      </c>
      <c r="I77">
        <v>21.4</v>
      </c>
    </row>
    <row r="78" spans="1:9" x14ac:dyDescent="0.3">
      <c r="A78">
        <v>74.5</v>
      </c>
      <c r="B78">
        <v>12.83</v>
      </c>
      <c r="C78">
        <v>0.437</v>
      </c>
      <c r="D78">
        <v>5</v>
      </c>
      <c r="E78">
        <v>398</v>
      </c>
      <c r="F78">
        <v>18.7</v>
      </c>
      <c r="G78">
        <v>6.2789999999999999</v>
      </c>
      <c r="H78">
        <v>11.97</v>
      </c>
      <c r="I78">
        <v>20</v>
      </c>
    </row>
    <row r="79" spans="1:9" x14ac:dyDescent="0.3">
      <c r="A79">
        <v>45.8</v>
      </c>
      <c r="B79">
        <v>12.83</v>
      </c>
      <c r="C79">
        <v>0.437</v>
      </c>
      <c r="D79">
        <v>5</v>
      </c>
      <c r="E79">
        <v>398</v>
      </c>
      <c r="F79">
        <v>18.7</v>
      </c>
      <c r="G79">
        <v>6.14</v>
      </c>
      <c r="H79">
        <v>10.27</v>
      </c>
      <c r="I79">
        <v>20.8</v>
      </c>
    </row>
    <row r="80" spans="1:9" x14ac:dyDescent="0.3">
      <c r="A80">
        <v>53.7</v>
      </c>
      <c r="B80">
        <v>12.83</v>
      </c>
      <c r="C80">
        <v>0.437</v>
      </c>
      <c r="D80">
        <v>5</v>
      </c>
      <c r="E80">
        <v>398</v>
      </c>
      <c r="F80">
        <v>18.7</v>
      </c>
      <c r="G80">
        <v>6.2320000000000002</v>
      </c>
      <c r="H80">
        <v>12.34</v>
      </c>
      <c r="I80">
        <v>21.2</v>
      </c>
    </row>
    <row r="81" spans="1:9" x14ac:dyDescent="0.3">
      <c r="A81">
        <v>36.6</v>
      </c>
      <c r="B81">
        <v>12.83</v>
      </c>
      <c r="C81">
        <v>0.437</v>
      </c>
      <c r="D81">
        <v>5</v>
      </c>
      <c r="E81">
        <v>398</v>
      </c>
      <c r="F81">
        <v>18.7</v>
      </c>
      <c r="G81">
        <v>5.8739999999999997</v>
      </c>
      <c r="H81">
        <v>9.1</v>
      </c>
      <c r="I81">
        <v>20.3</v>
      </c>
    </row>
    <row r="82" spans="1:9" x14ac:dyDescent="0.3">
      <c r="A82">
        <v>33.5</v>
      </c>
      <c r="B82">
        <v>4.8600000000000003</v>
      </c>
      <c r="C82">
        <v>0.42599999999999999</v>
      </c>
      <c r="D82">
        <v>4</v>
      </c>
      <c r="E82">
        <v>281</v>
      </c>
      <c r="F82">
        <v>19</v>
      </c>
      <c r="G82">
        <v>6.7270000000000003</v>
      </c>
      <c r="H82">
        <v>5.29</v>
      </c>
      <c r="I82">
        <v>28</v>
      </c>
    </row>
    <row r="83" spans="1:9" x14ac:dyDescent="0.3">
      <c r="A83">
        <v>70.400000000000006</v>
      </c>
      <c r="B83">
        <v>4.8600000000000003</v>
      </c>
      <c r="C83">
        <v>0.42599999999999999</v>
      </c>
      <c r="D83">
        <v>4</v>
      </c>
      <c r="E83">
        <v>281</v>
      </c>
      <c r="F83">
        <v>19</v>
      </c>
      <c r="G83">
        <v>6.6189999999999998</v>
      </c>
      <c r="H83">
        <v>7.22</v>
      </c>
      <c r="I83">
        <v>23.9</v>
      </c>
    </row>
    <row r="84" spans="1:9" x14ac:dyDescent="0.3">
      <c r="A84">
        <v>32.200000000000003</v>
      </c>
      <c r="B84">
        <v>4.8600000000000003</v>
      </c>
      <c r="C84">
        <v>0.42599999999999999</v>
      </c>
      <c r="D84">
        <v>4</v>
      </c>
      <c r="E84">
        <v>281</v>
      </c>
      <c r="F84">
        <v>19</v>
      </c>
      <c r="G84">
        <v>6.3019999999999996</v>
      </c>
      <c r="H84">
        <v>6.72</v>
      </c>
      <c r="I84">
        <v>24.8</v>
      </c>
    </row>
    <row r="85" spans="1:9" x14ac:dyDescent="0.3">
      <c r="A85">
        <v>46.7</v>
      </c>
      <c r="B85">
        <v>4.8600000000000003</v>
      </c>
      <c r="C85">
        <v>0.42599999999999999</v>
      </c>
      <c r="D85">
        <v>4</v>
      </c>
      <c r="E85">
        <v>281</v>
      </c>
      <c r="F85">
        <v>19</v>
      </c>
      <c r="G85">
        <v>6.1669999999999998</v>
      </c>
      <c r="H85">
        <v>7.51</v>
      </c>
      <c r="I85">
        <v>22.9</v>
      </c>
    </row>
    <row r="86" spans="1:9" x14ac:dyDescent="0.3">
      <c r="A86">
        <v>48</v>
      </c>
      <c r="B86">
        <v>4.49</v>
      </c>
      <c r="C86">
        <v>0.44900000000000001</v>
      </c>
      <c r="D86">
        <v>3</v>
      </c>
      <c r="E86">
        <v>247</v>
      </c>
      <c r="F86">
        <v>18.5</v>
      </c>
      <c r="G86">
        <v>6.3890000000000002</v>
      </c>
      <c r="H86">
        <v>9.6199999999999992</v>
      </c>
      <c r="I86">
        <v>23.9</v>
      </c>
    </row>
    <row r="87" spans="1:9" x14ac:dyDescent="0.3">
      <c r="A87">
        <v>56.1</v>
      </c>
      <c r="B87">
        <v>4.49</v>
      </c>
      <c r="C87">
        <v>0.44900000000000001</v>
      </c>
      <c r="D87">
        <v>3</v>
      </c>
      <c r="E87">
        <v>247</v>
      </c>
      <c r="F87">
        <v>18.5</v>
      </c>
      <c r="G87">
        <v>6.63</v>
      </c>
      <c r="H87">
        <v>6.53</v>
      </c>
      <c r="I87">
        <v>26.6</v>
      </c>
    </row>
    <row r="88" spans="1:9" x14ac:dyDescent="0.3">
      <c r="A88">
        <v>45.1</v>
      </c>
      <c r="B88">
        <v>4.49</v>
      </c>
      <c r="C88">
        <v>0.44900000000000001</v>
      </c>
      <c r="D88">
        <v>3</v>
      </c>
      <c r="E88">
        <v>247</v>
      </c>
      <c r="F88">
        <v>18.5</v>
      </c>
      <c r="G88">
        <v>6.0149999999999997</v>
      </c>
      <c r="H88">
        <v>12.86</v>
      </c>
      <c r="I88">
        <v>22.5</v>
      </c>
    </row>
    <row r="89" spans="1:9" x14ac:dyDescent="0.3">
      <c r="A89">
        <v>56.8</v>
      </c>
      <c r="B89">
        <v>4.49</v>
      </c>
      <c r="C89">
        <v>0.44900000000000001</v>
      </c>
      <c r="D89">
        <v>3</v>
      </c>
      <c r="E89">
        <v>247</v>
      </c>
      <c r="F89">
        <v>18.5</v>
      </c>
      <c r="G89">
        <v>6.1210000000000004</v>
      </c>
      <c r="H89">
        <v>8.44</v>
      </c>
      <c r="I89">
        <v>22.2</v>
      </c>
    </row>
    <row r="90" spans="1:9" x14ac:dyDescent="0.3">
      <c r="A90">
        <v>86.3</v>
      </c>
      <c r="B90">
        <v>3.41</v>
      </c>
      <c r="C90">
        <v>0.48899999999999999</v>
      </c>
      <c r="D90">
        <v>2</v>
      </c>
      <c r="E90">
        <v>270</v>
      </c>
      <c r="F90">
        <v>17.8</v>
      </c>
      <c r="G90">
        <v>7.0069999999999997</v>
      </c>
      <c r="H90">
        <v>5.5</v>
      </c>
      <c r="I90">
        <v>23.6</v>
      </c>
    </row>
    <row r="91" spans="1:9" x14ac:dyDescent="0.3">
      <c r="A91">
        <v>63.1</v>
      </c>
      <c r="B91">
        <v>3.41</v>
      </c>
      <c r="C91">
        <v>0.48899999999999999</v>
      </c>
      <c r="D91">
        <v>2</v>
      </c>
      <c r="E91">
        <v>270</v>
      </c>
      <c r="F91">
        <v>17.8</v>
      </c>
      <c r="G91">
        <v>7.0789999999999997</v>
      </c>
      <c r="H91">
        <v>5.7</v>
      </c>
      <c r="I91">
        <v>28.7</v>
      </c>
    </row>
    <row r="92" spans="1:9" x14ac:dyDescent="0.3">
      <c r="A92">
        <v>66.099999999999994</v>
      </c>
      <c r="B92">
        <v>3.41</v>
      </c>
      <c r="C92">
        <v>0.48899999999999999</v>
      </c>
      <c r="D92">
        <v>2</v>
      </c>
      <c r="E92">
        <v>270</v>
      </c>
      <c r="F92">
        <v>17.8</v>
      </c>
      <c r="G92">
        <v>6.4169999999999998</v>
      </c>
      <c r="H92">
        <v>8.81</v>
      </c>
      <c r="I92">
        <v>22.6</v>
      </c>
    </row>
    <row r="93" spans="1:9" x14ac:dyDescent="0.3">
      <c r="A93">
        <v>73.900000000000006</v>
      </c>
      <c r="B93">
        <v>3.41</v>
      </c>
      <c r="C93">
        <v>0.48899999999999999</v>
      </c>
      <c r="D93">
        <v>2</v>
      </c>
      <c r="E93">
        <v>270</v>
      </c>
      <c r="F93">
        <v>17.8</v>
      </c>
      <c r="G93">
        <v>6.4050000000000002</v>
      </c>
      <c r="H93">
        <v>8.1999999999999993</v>
      </c>
      <c r="I93">
        <v>22</v>
      </c>
    </row>
    <row r="94" spans="1:9" x14ac:dyDescent="0.3">
      <c r="A94">
        <v>53.6</v>
      </c>
      <c r="B94">
        <v>15.04</v>
      </c>
      <c r="C94">
        <v>0.46400000000000002</v>
      </c>
      <c r="D94">
        <v>4</v>
      </c>
      <c r="E94">
        <v>270</v>
      </c>
      <c r="F94">
        <v>18.2</v>
      </c>
      <c r="G94">
        <v>6.4420000000000002</v>
      </c>
      <c r="H94">
        <v>8.16</v>
      </c>
      <c r="I94">
        <v>22.9</v>
      </c>
    </row>
    <row r="95" spans="1:9" x14ac:dyDescent="0.3">
      <c r="A95">
        <v>28.9</v>
      </c>
      <c r="B95">
        <v>15.04</v>
      </c>
      <c r="C95">
        <v>0.46400000000000002</v>
      </c>
      <c r="D95">
        <v>4</v>
      </c>
      <c r="E95">
        <v>270</v>
      </c>
      <c r="F95">
        <v>18.2</v>
      </c>
      <c r="G95">
        <v>6.2110000000000003</v>
      </c>
      <c r="H95">
        <v>6.21</v>
      </c>
      <c r="I95">
        <v>25</v>
      </c>
    </row>
    <row r="96" spans="1:9" x14ac:dyDescent="0.3">
      <c r="A96">
        <v>77.3</v>
      </c>
      <c r="B96">
        <v>15.04</v>
      </c>
      <c r="C96">
        <v>0.46400000000000002</v>
      </c>
      <c r="D96">
        <v>4</v>
      </c>
      <c r="E96">
        <v>270</v>
      </c>
      <c r="F96">
        <v>18.2</v>
      </c>
      <c r="G96">
        <v>6.2489999999999997</v>
      </c>
      <c r="H96">
        <v>10.59</v>
      </c>
      <c r="I96">
        <v>20.6</v>
      </c>
    </row>
    <row r="97" spans="1:9" x14ac:dyDescent="0.3">
      <c r="A97">
        <v>57.8</v>
      </c>
      <c r="B97">
        <v>2.89</v>
      </c>
      <c r="C97">
        <v>0.44500000000000001</v>
      </c>
      <c r="D97">
        <v>2</v>
      </c>
      <c r="E97">
        <v>276</v>
      </c>
      <c r="F97">
        <v>18</v>
      </c>
      <c r="G97">
        <v>6.625</v>
      </c>
      <c r="H97">
        <v>6.65</v>
      </c>
      <c r="I97">
        <v>28.4</v>
      </c>
    </row>
    <row r="98" spans="1:9" x14ac:dyDescent="0.3">
      <c r="A98">
        <v>69.599999999999994</v>
      </c>
      <c r="B98">
        <v>2.89</v>
      </c>
      <c r="C98">
        <v>0.44500000000000001</v>
      </c>
      <c r="D98">
        <v>2</v>
      </c>
      <c r="E98">
        <v>276</v>
      </c>
      <c r="F98">
        <v>18</v>
      </c>
      <c r="G98">
        <v>6.1630000000000003</v>
      </c>
      <c r="H98">
        <v>11.34</v>
      </c>
      <c r="I98">
        <v>21.4</v>
      </c>
    </row>
    <row r="99" spans="1:9" x14ac:dyDescent="0.3">
      <c r="A99">
        <v>76</v>
      </c>
      <c r="B99">
        <v>2.89</v>
      </c>
      <c r="C99">
        <v>0.44500000000000001</v>
      </c>
      <c r="D99">
        <v>2</v>
      </c>
      <c r="E99">
        <v>276</v>
      </c>
      <c r="F99">
        <v>18</v>
      </c>
      <c r="G99">
        <v>8.0690000000000008</v>
      </c>
      <c r="H99">
        <v>4.21</v>
      </c>
      <c r="I99">
        <v>38.700000000000003</v>
      </c>
    </row>
    <row r="100" spans="1:9" x14ac:dyDescent="0.3">
      <c r="A100">
        <v>36.9</v>
      </c>
      <c r="B100">
        <v>2.89</v>
      </c>
      <c r="C100">
        <v>0.44500000000000001</v>
      </c>
      <c r="D100">
        <v>2</v>
      </c>
      <c r="E100">
        <v>276</v>
      </c>
      <c r="F100">
        <v>18</v>
      </c>
      <c r="G100">
        <v>7.82</v>
      </c>
      <c r="H100">
        <v>3.57</v>
      </c>
      <c r="I100">
        <v>43.8</v>
      </c>
    </row>
    <row r="101" spans="1:9" x14ac:dyDescent="0.3">
      <c r="A101">
        <v>62.5</v>
      </c>
      <c r="B101">
        <v>2.89</v>
      </c>
      <c r="C101">
        <v>0.44500000000000001</v>
      </c>
      <c r="D101">
        <v>2</v>
      </c>
      <c r="E101">
        <v>276</v>
      </c>
      <c r="F101">
        <v>18</v>
      </c>
      <c r="G101">
        <v>7.4160000000000004</v>
      </c>
      <c r="H101">
        <v>6.19</v>
      </c>
      <c r="I101">
        <v>33.200000000000003</v>
      </c>
    </row>
    <row r="102" spans="1:9" x14ac:dyDescent="0.3">
      <c r="A102">
        <v>79.900000000000006</v>
      </c>
      <c r="B102">
        <v>8.56</v>
      </c>
      <c r="C102">
        <v>0.52</v>
      </c>
      <c r="D102">
        <v>5</v>
      </c>
      <c r="E102">
        <v>384</v>
      </c>
      <c r="F102">
        <v>20.9</v>
      </c>
      <c r="G102">
        <v>6.7270000000000003</v>
      </c>
      <c r="H102">
        <v>9.42</v>
      </c>
      <c r="I102">
        <v>27.5</v>
      </c>
    </row>
    <row r="103" spans="1:9" x14ac:dyDescent="0.3">
      <c r="A103">
        <v>71.3</v>
      </c>
      <c r="B103">
        <v>8.56</v>
      </c>
      <c r="C103">
        <v>0.52</v>
      </c>
      <c r="D103">
        <v>5</v>
      </c>
      <c r="E103">
        <v>384</v>
      </c>
      <c r="F103">
        <v>20.9</v>
      </c>
      <c r="G103">
        <v>6.7809999999999997</v>
      </c>
      <c r="H103">
        <v>7.67</v>
      </c>
      <c r="I103">
        <v>26.5</v>
      </c>
    </row>
    <row r="104" spans="1:9" x14ac:dyDescent="0.3">
      <c r="A104">
        <v>85.4</v>
      </c>
      <c r="B104">
        <v>8.56</v>
      </c>
      <c r="C104">
        <v>0.52</v>
      </c>
      <c r="D104">
        <v>5</v>
      </c>
      <c r="E104">
        <v>384</v>
      </c>
      <c r="F104">
        <v>20.9</v>
      </c>
      <c r="G104">
        <v>6.4050000000000002</v>
      </c>
      <c r="H104">
        <v>10.63</v>
      </c>
      <c r="I104">
        <v>18.600000000000001</v>
      </c>
    </row>
    <row r="105" spans="1:9" x14ac:dyDescent="0.3">
      <c r="A105">
        <v>87.4</v>
      </c>
      <c r="B105">
        <v>8.56</v>
      </c>
      <c r="C105">
        <v>0.52</v>
      </c>
      <c r="D105">
        <v>5</v>
      </c>
      <c r="E105">
        <v>384</v>
      </c>
      <c r="F105">
        <v>20.9</v>
      </c>
      <c r="G105">
        <v>6.1369999999999996</v>
      </c>
      <c r="H105">
        <v>13.44</v>
      </c>
      <c r="I105">
        <v>19.3</v>
      </c>
    </row>
    <row r="106" spans="1:9" x14ac:dyDescent="0.3">
      <c r="A106">
        <v>90</v>
      </c>
      <c r="B106">
        <v>8.56</v>
      </c>
      <c r="C106">
        <v>0.52</v>
      </c>
      <c r="D106">
        <v>5</v>
      </c>
      <c r="E106">
        <v>384</v>
      </c>
      <c r="F106">
        <v>20.9</v>
      </c>
      <c r="G106">
        <v>6.1669999999999998</v>
      </c>
      <c r="H106">
        <v>12.33</v>
      </c>
      <c r="I106">
        <v>20.100000000000001</v>
      </c>
    </row>
    <row r="107" spans="1:9" x14ac:dyDescent="0.3">
      <c r="A107">
        <v>96.7</v>
      </c>
      <c r="B107">
        <v>8.56</v>
      </c>
      <c r="C107">
        <v>0.52</v>
      </c>
      <c r="D107">
        <v>5</v>
      </c>
      <c r="E107">
        <v>384</v>
      </c>
      <c r="F107">
        <v>20.9</v>
      </c>
      <c r="G107">
        <v>5.851</v>
      </c>
      <c r="H107">
        <v>16.47</v>
      </c>
      <c r="I107">
        <v>19.5</v>
      </c>
    </row>
    <row r="108" spans="1:9" x14ac:dyDescent="0.3">
      <c r="A108">
        <v>91.9</v>
      </c>
      <c r="B108">
        <v>8.56</v>
      </c>
      <c r="C108">
        <v>0.52</v>
      </c>
      <c r="D108">
        <v>5</v>
      </c>
      <c r="E108">
        <v>384</v>
      </c>
      <c r="F108">
        <v>20.9</v>
      </c>
      <c r="G108">
        <v>5.8360000000000003</v>
      </c>
      <c r="H108">
        <v>18.66</v>
      </c>
      <c r="I108">
        <v>19.5</v>
      </c>
    </row>
    <row r="109" spans="1:9" x14ac:dyDescent="0.3">
      <c r="A109">
        <v>85.2</v>
      </c>
      <c r="B109">
        <v>8.56</v>
      </c>
      <c r="C109">
        <v>0.52</v>
      </c>
      <c r="D109">
        <v>5</v>
      </c>
      <c r="E109">
        <v>384</v>
      </c>
      <c r="F109">
        <v>20.9</v>
      </c>
      <c r="G109">
        <v>6.1269999999999998</v>
      </c>
      <c r="H109">
        <v>14.09</v>
      </c>
      <c r="I109">
        <v>20.399999999999999</v>
      </c>
    </row>
    <row r="110" spans="1:9" x14ac:dyDescent="0.3">
      <c r="A110">
        <v>97.1</v>
      </c>
      <c r="B110">
        <v>8.56</v>
      </c>
      <c r="C110">
        <v>0.52</v>
      </c>
      <c r="D110">
        <v>5</v>
      </c>
      <c r="E110">
        <v>384</v>
      </c>
      <c r="F110">
        <v>20.9</v>
      </c>
      <c r="G110">
        <v>6.4740000000000002</v>
      </c>
      <c r="H110">
        <v>12.27</v>
      </c>
      <c r="I110">
        <v>19.8</v>
      </c>
    </row>
    <row r="111" spans="1:9" x14ac:dyDescent="0.3">
      <c r="A111">
        <v>91.2</v>
      </c>
      <c r="B111">
        <v>8.56</v>
      </c>
      <c r="C111">
        <v>0.52</v>
      </c>
      <c r="D111">
        <v>5</v>
      </c>
      <c r="E111">
        <v>384</v>
      </c>
      <c r="F111">
        <v>20.9</v>
      </c>
      <c r="G111">
        <v>6.2290000000000001</v>
      </c>
      <c r="H111">
        <v>15.55</v>
      </c>
      <c r="I111">
        <v>19.399999999999999</v>
      </c>
    </row>
    <row r="112" spans="1:9" x14ac:dyDescent="0.3">
      <c r="A112">
        <v>54.4</v>
      </c>
      <c r="B112">
        <v>8.56</v>
      </c>
      <c r="C112">
        <v>0.52</v>
      </c>
      <c r="D112">
        <v>5</v>
      </c>
      <c r="E112">
        <v>384</v>
      </c>
      <c r="F112">
        <v>20.9</v>
      </c>
      <c r="G112">
        <v>6.1950000000000003</v>
      </c>
      <c r="H112">
        <v>13</v>
      </c>
      <c r="I112">
        <v>21.7</v>
      </c>
    </row>
    <row r="113" spans="1:9" x14ac:dyDescent="0.3">
      <c r="A113">
        <v>81.599999999999994</v>
      </c>
      <c r="B113">
        <v>10.01</v>
      </c>
      <c r="C113">
        <v>0.54700000000000004</v>
      </c>
      <c r="D113">
        <v>6</v>
      </c>
      <c r="E113">
        <v>432</v>
      </c>
      <c r="F113">
        <v>17.8</v>
      </c>
      <c r="G113">
        <v>6.7149999999999999</v>
      </c>
      <c r="H113">
        <v>10.16</v>
      </c>
      <c r="I113">
        <v>22.8</v>
      </c>
    </row>
    <row r="114" spans="1:9" x14ac:dyDescent="0.3">
      <c r="A114">
        <v>92.9</v>
      </c>
      <c r="B114">
        <v>10.01</v>
      </c>
      <c r="C114">
        <v>0.54700000000000004</v>
      </c>
      <c r="D114">
        <v>6</v>
      </c>
      <c r="E114">
        <v>432</v>
      </c>
      <c r="F114">
        <v>17.8</v>
      </c>
      <c r="G114">
        <v>5.9130000000000003</v>
      </c>
      <c r="H114">
        <v>16.21</v>
      </c>
      <c r="I114">
        <v>18.8</v>
      </c>
    </row>
    <row r="115" spans="1:9" x14ac:dyDescent="0.3">
      <c r="A115">
        <v>95.4</v>
      </c>
      <c r="B115">
        <v>10.01</v>
      </c>
      <c r="C115">
        <v>0.54700000000000004</v>
      </c>
      <c r="D115">
        <v>6</v>
      </c>
      <c r="E115">
        <v>432</v>
      </c>
      <c r="F115">
        <v>17.8</v>
      </c>
      <c r="G115">
        <v>6.0919999999999996</v>
      </c>
      <c r="H115">
        <v>17.09</v>
      </c>
      <c r="I115">
        <v>18.7</v>
      </c>
    </row>
    <row r="116" spans="1:9" x14ac:dyDescent="0.3">
      <c r="A116">
        <v>84.2</v>
      </c>
      <c r="B116">
        <v>10.01</v>
      </c>
      <c r="C116">
        <v>0.54700000000000004</v>
      </c>
      <c r="D116">
        <v>6</v>
      </c>
      <c r="E116">
        <v>432</v>
      </c>
      <c r="F116">
        <v>17.8</v>
      </c>
      <c r="G116">
        <v>6.2539999999999996</v>
      </c>
      <c r="H116">
        <v>10.45</v>
      </c>
      <c r="I116">
        <v>18.5</v>
      </c>
    </row>
    <row r="117" spans="1:9" x14ac:dyDescent="0.3">
      <c r="A117">
        <v>88.2</v>
      </c>
      <c r="B117">
        <v>10.01</v>
      </c>
      <c r="C117">
        <v>0.54700000000000004</v>
      </c>
      <c r="D117">
        <v>6</v>
      </c>
      <c r="E117">
        <v>432</v>
      </c>
      <c r="F117">
        <v>17.8</v>
      </c>
      <c r="G117">
        <v>5.9279999999999999</v>
      </c>
      <c r="H117">
        <v>15.76</v>
      </c>
      <c r="I117">
        <v>18.3</v>
      </c>
    </row>
    <row r="118" spans="1:9" x14ac:dyDescent="0.3">
      <c r="A118">
        <v>72.5</v>
      </c>
      <c r="B118">
        <v>10.01</v>
      </c>
      <c r="C118">
        <v>0.54700000000000004</v>
      </c>
      <c r="D118">
        <v>6</v>
      </c>
      <c r="E118">
        <v>432</v>
      </c>
      <c r="F118">
        <v>17.8</v>
      </c>
      <c r="G118">
        <v>6.1760000000000002</v>
      </c>
      <c r="H118">
        <v>12.04</v>
      </c>
      <c r="I118">
        <v>21.2</v>
      </c>
    </row>
    <row r="119" spans="1:9" x14ac:dyDescent="0.3">
      <c r="A119">
        <v>82.6</v>
      </c>
      <c r="B119">
        <v>10.01</v>
      </c>
      <c r="C119">
        <v>0.54700000000000004</v>
      </c>
      <c r="D119">
        <v>6</v>
      </c>
      <c r="E119">
        <v>432</v>
      </c>
      <c r="F119">
        <v>17.8</v>
      </c>
      <c r="G119">
        <v>6.0209999999999999</v>
      </c>
      <c r="H119">
        <v>10.3</v>
      </c>
      <c r="I119">
        <v>19.2</v>
      </c>
    </row>
    <row r="120" spans="1:9" x14ac:dyDescent="0.3">
      <c r="A120">
        <v>73.099999999999994</v>
      </c>
      <c r="B120">
        <v>10.01</v>
      </c>
      <c r="C120">
        <v>0.54700000000000004</v>
      </c>
      <c r="D120">
        <v>6</v>
      </c>
      <c r="E120">
        <v>432</v>
      </c>
      <c r="F120">
        <v>17.8</v>
      </c>
      <c r="G120">
        <v>5.8719999999999999</v>
      </c>
      <c r="H120">
        <v>15.37</v>
      </c>
      <c r="I120">
        <v>20.399999999999999</v>
      </c>
    </row>
    <row r="121" spans="1:9" x14ac:dyDescent="0.3">
      <c r="A121">
        <v>65.2</v>
      </c>
      <c r="B121">
        <v>10.01</v>
      </c>
      <c r="C121">
        <v>0.54700000000000004</v>
      </c>
      <c r="D121">
        <v>6</v>
      </c>
      <c r="E121">
        <v>432</v>
      </c>
      <c r="F121">
        <v>17.8</v>
      </c>
      <c r="G121">
        <v>5.7309999999999999</v>
      </c>
      <c r="H121">
        <v>13.61</v>
      </c>
      <c r="I121">
        <v>19.3</v>
      </c>
    </row>
    <row r="122" spans="1:9" x14ac:dyDescent="0.3">
      <c r="A122">
        <v>69.7</v>
      </c>
      <c r="B122">
        <v>25.65</v>
      </c>
      <c r="C122">
        <v>0.58099999999999996</v>
      </c>
      <c r="D122">
        <v>2</v>
      </c>
      <c r="E122">
        <v>188</v>
      </c>
      <c r="F122">
        <v>19.100000000000001</v>
      </c>
      <c r="G122">
        <v>5.87</v>
      </c>
      <c r="H122">
        <v>14.37</v>
      </c>
      <c r="I122">
        <v>22</v>
      </c>
    </row>
    <row r="123" spans="1:9" x14ac:dyDescent="0.3">
      <c r="A123">
        <v>84.1</v>
      </c>
      <c r="B123">
        <v>25.65</v>
      </c>
      <c r="C123">
        <v>0.58099999999999996</v>
      </c>
      <c r="D123">
        <v>2</v>
      </c>
      <c r="E123">
        <v>188</v>
      </c>
      <c r="F123">
        <v>19.100000000000001</v>
      </c>
      <c r="G123">
        <v>6.0039999999999996</v>
      </c>
      <c r="H123">
        <v>14.27</v>
      </c>
      <c r="I123">
        <v>20.3</v>
      </c>
    </row>
    <row r="124" spans="1:9" x14ac:dyDescent="0.3">
      <c r="A124">
        <v>92.9</v>
      </c>
      <c r="B124">
        <v>25.65</v>
      </c>
      <c r="C124">
        <v>0.58099999999999996</v>
      </c>
      <c r="D124">
        <v>2</v>
      </c>
      <c r="E124">
        <v>188</v>
      </c>
      <c r="F124">
        <v>19.100000000000001</v>
      </c>
      <c r="G124">
        <v>5.9610000000000003</v>
      </c>
      <c r="H124">
        <v>17.93</v>
      </c>
      <c r="I124">
        <v>20.5</v>
      </c>
    </row>
    <row r="125" spans="1:9" x14ac:dyDescent="0.3">
      <c r="A125">
        <v>97</v>
      </c>
      <c r="B125">
        <v>25.65</v>
      </c>
      <c r="C125">
        <v>0.58099999999999996</v>
      </c>
      <c r="D125">
        <v>2</v>
      </c>
      <c r="E125">
        <v>188</v>
      </c>
      <c r="F125">
        <v>19.100000000000001</v>
      </c>
      <c r="G125">
        <v>5.8559999999999999</v>
      </c>
      <c r="H125">
        <v>25.41</v>
      </c>
      <c r="I125">
        <v>17.3</v>
      </c>
    </row>
    <row r="126" spans="1:9" x14ac:dyDescent="0.3">
      <c r="A126">
        <v>95.8</v>
      </c>
      <c r="B126">
        <v>25.65</v>
      </c>
      <c r="C126">
        <v>0.58099999999999996</v>
      </c>
      <c r="D126">
        <v>2</v>
      </c>
      <c r="E126">
        <v>188</v>
      </c>
      <c r="F126">
        <v>19.100000000000001</v>
      </c>
      <c r="G126">
        <v>5.8789999999999996</v>
      </c>
      <c r="H126">
        <v>17.579999999999998</v>
      </c>
      <c r="I126">
        <v>18.8</v>
      </c>
    </row>
    <row r="127" spans="1:9" x14ac:dyDescent="0.3">
      <c r="A127">
        <v>88.4</v>
      </c>
      <c r="B127">
        <v>25.65</v>
      </c>
      <c r="C127">
        <v>0.58099999999999996</v>
      </c>
      <c r="D127">
        <v>2</v>
      </c>
      <c r="E127">
        <v>188</v>
      </c>
      <c r="F127">
        <v>19.100000000000001</v>
      </c>
      <c r="G127">
        <v>5.9859999999999998</v>
      </c>
      <c r="H127">
        <v>14.81</v>
      </c>
      <c r="I127">
        <v>21.4</v>
      </c>
    </row>
    <row r="128" spans="1:9" x14ac:dyDescent="0.3">
      <c r="A128">
        <v>95.6</v>
      </c>
      <c r="B128">
        <v>25.65</v>
      </c>
      <c r="C128">
        <v>0.58099999999999996</v>
      </c>
      <c r="D128">
        <v>2</v>
      </c>
      <c r="E128">
        <v>188</v>
      </c>
      <c r="F128">
        <v>19.100000000000001</v>
      </c>
      <c r="G128">
        <v>5.6130000000000004</v>
      </c>
      <c r="H128">
        <v>27.26</v>
      </c>
      <c r="I128">
        <v>15.7</v>
      </c>
    </row>
    <row r="129" spans="1:9" x14ac:dyDescent="0.3">
      <c r="A129">
        <v>96</v>
      </c>
      <c r="B129">
        <v>21.89</v>
      </c>
      <c r="C129">
        <v>0.624</v>
      </c>
      <c r="D129">
        <v>4</v>
      </c>
      <c r="E129">
        <v>437</v>
      </c>
      <c r="F129">
        <v>21.2</v>
      </c>
      <c r="G129">
        <v>5.6929999999999996</v>
      </c>
      <c r="H129">
        <v>17.190000000000001</v>
      </c>
      <c r="I129">
        <v>16.2</v>
      </c>
    </row>
    <row r="130" spans="1:9" x14ac:dyDescent="0.3">
      <c r="A130">
        <v>98.8</v>
      </c>
      <c r="B130">
        <v>21.89</v>
      </c>
      <c r="C130">
        <v>0.624</v>
      </c>
      <c r="D130">
        <v>4</v>
      </c>
      <c r="E130">
        <v>437</v>
      </c>
      <c r="F130">
        <v>21.2</v>
      </c>
      <c r="G130">
        <v>6.431</v>
      </c>
      <c r="H130">
        <v>15.39</v>
      </c>
      <c r="I130">
        <v>18</v>
      </c>
    </row>
    <row r="131" spans="1:9" x14ac:dyDescent="0.3">
      <c r="A131">
        <v>94.7</v>
      </c>
      <c r="B131">
        <v>21.89</v>
      </c>
      <c r="C131">
        <v>0.624</v>
      </c>
      <c r="D131">
        <v>4</v>
      </c>
      <c r="E131">
        <v>437</v>
      </c>
      <c r="F131">
        <v>21.2</v>
      </c>
      <c r="G131">
        <v>5.6369999999999996</v>
      </c>
      <c r="H131">
        <v>18.34</v>
      </c>
      <c r="I131">
        <v>14.3</v>
      </c>
    </row>
    <row r="132" spans="1:9" x14ac:dyDescent="0.3">
      <c r="A132">
        <v>98.9</v>
      </c>
      <c r="B132">
        <v>21.89</v>
      </c>
      <c r="C132">
        <v>0.624</v>
      </c>
      <c r="D132">
        <v>4</v>
      </c>
      <c r="E132">
        <v>437</v>
      </c>
      <c r="F132">
        <v>21.2</v>
      </c>
      <c r="G132">
        <v>6.4580000000000002</v>
      </c>
      <c r="H132">
        <v>12.6</v>
      </c>
      <c r="I132">
        <v>19.2</v>
      </c>
    </row>
    <row r="133" spans="1:9" x14ac:dyDescent="0.3">
      <c r="A133">
        <v>97.7</v>
      </c>
      <c r="B133">
        <v>21.89</v>
      </c>
      <c r="C133">
        <v>0.624</v>
      </c>
      <c r="D133">
        <v>4</v>
      </c>
      <c r="E133">
        <v>437</v>
      </c>
      <c r="F133">
        <v>21.2</v>
      </c>
      <c r="G133">
        <v>6.3259999999999996</v>
      </c>
      <c r="H133">
        <v>12.26</v>
      </c>
      <c r="I133">
        <v>19.600000000000001</v>
      </c>
    </row>
    <row r="134" spans="1:9" x14ac:dyDescent="0.3">
      <c r="A134">
        <v>97.9</v>
      </c>
      <c r="B134">
        <v>21.89</v>
      </c>
      <c r="C134">
        <v>0.624</v>
      </c>
      <c r="D134">
        <v>4</v>
      </c>
      <c r="E134">
        <v>437</v>
      </c>
      <c r="F134">
        <v>21.2</v>
      </c>
      <c r="G134">
        <v>6.3719999999999999</v>
      </c>
      <c r="H134">
        <v>11.12</v>
      </c>
      <c r="I134">
        <v>23</v>
      </c>
    </row>
    <row r="135" spans="1:9" x14ac:dyDescent="0.3">
      <c r="A135">
        <v>95.4</v>
      </c>
      <c r="B135">
        <v>21.89</v>
      </c>
      <c r="C135">
        <v>0.624</v>
      </c>
      <c r="D135">
        <v>4</v>
      </c>
      <c r="E135">
        <v>437</v>
      </c>
      <c r="F135">
        <v>21.2</v>
      </c>
      <c r="G135">
        <v>5.8220000000000001</v>
      </c>
      <c r="H135">
        <v>15.03</v>
      </c>
      <c r="I135">
        <v>18.399999999999999</v>
      </c>
    </row>
    <row r="136" spans="1:9" x14ac:dyDescent="0.3">
      <c r="A136">
        <v>98.4</v>
      </c>
      <c r="B136">
        <v>21.89</v>
      </c>
      <c r="C136">
        <v>0.624</v>
      </c>
      <c r="D136">
        <v>4</v>
      </c>
      <c r="E136">
        <v>437</v>
      </c>
      <c r="F136">
        <v>21.2</v>
      </c>
      <c r="G136">
        <v>5.7569999999999997</v>
      </c>
      <c r="H136">
        <v>17.309999999999999</v>
      </c>
      <c r="I136">
        <v>15.6</v>
      </c>
    </row>
    <row r="137" spans="1:9" x14ac:dyDescent="0.3">
      <c r="A137">
        <v>98.2</v>
      </c>
      <c r="B137">
        <v>21.89</v>
      </c>
      <c r="C137">
        <v>0.624</v>
      </c>
      <c r="D137">
        <v>4</v>
      </c>
      <c r="E137">
        <v>437</v>
      </c>
      <c r="F137">
        <v>21.2</v>
      </c>
      <c r="G137">
        <v>6.335</v>
      </c>
      <c r="H137">
        <v>16.96</v>
      </c>
      <c r="I137">
        <v>18.100000000000001</v>
      </c>
    </row>
    <row r="138" spans="1:9" x14ac:dyDescent="0.3">
      <c r="A138">
        <v>93.5</v>
      </c>
      <c r="B138">
        <v>21.89</v>
      </c>
      <c r="C138">
        <v>0.624</v>
      </c>
      <c r="D138">
        <v>4</v>
      </c>
      <c r="E138">
        <v>437</v>
      </c>
      <c r="F138">
        <v>21.2</v>
      </c>
      <c r="G138">
        <v>5.9420000000000002</v>
      </c>
      <c r="H138">
        <v>16.899999999999999</v>
      </c>
      <c r="I138">
        <v>17.399999999999999</v>
      </c>
    </row>
    <row r="139" spans="1:9" x14ac:dyDescent="0.3">
      <c r="A139">
        <v>98.4</v>
      </c>
      <c r="B139">
        <v>21.89</v>
      </c>
      <c r="C139">
        <v>0.624</v>
      </c>
      <c r="D139">
        <v>4</v>
      </c>
      <c r="E139">
        <v>437</v>
      </c>
      <c r="F139">
        <v>21.2</v>
      </c>
      <c r="G139">
        <v>6.4539999999999997</v>
      </c>
      <c r="H139">
        <v>14.59</v>
      </c>
      <c r="I139">
        <v>17.100000000000001</v>
      </c>
    </row>
    <row r="140" spans="1:9" x14ac:dyDescent="0.3">
      <c r="A140">
        <v>98.2</v>
      </c>
      <c r="B140">
        <v>21.89</v>
      </c>
      <c r="C140">
        <v>0.624</v>
      </c>
      <c r="D140">
        <v>4</v>
      </c>
      <c r="E140">
        <v>437</v>
      </c>
      <c r="F140">
        <v>21.2</v>
      </c>
      <c r="G140">
        <v>5.8570000000000002</v>
      </c>
      <c r="H140">
        <v>21.32</v>
      </c>
      <c r="I140">
        <v>13.3</v>
      </c>
    </row>
    <row r="141" spans="1:9" x14ac:dyDescent="0.3">
      <c r="A141">
        <v>97.9</v>
      </c>
      <c r="B141">
        <v>21.89</v>
      </c>
      <c r="C141">
        <v>0.624</v>
      </c>
      <c r="D141">
        <v>4</v>
      </c>
      <c r="E141">
        <v>437</v>
      </c>
      <c r="F141">
        <v>21.2</v>
      </c>
      <c r="G141">
        <v>6.1509999999999998</v>
      </c>
      <c r="H141">
        <v>18.46</v>
      </c>
      <c r="I141">
        <v>17.8</v>
      </c>
    </row>
    <row r="142" spans="1:9" x14ac:dyDescent="0.3">
      <c r="A142">
        <v>93.6</v>
      </c>
      <c r="B142">
        <v>21.89</v>
      </c>
      <c r="C142">
        <v>0.624</v>
      </c>
      <c r="D142">
        <v>4</v>
      </c>
      <c r="E142">
        <v>437</v>
      </c>
      <c r="F142">
        <v>21.2</v>
      </c>
      <c r="G142">
        <v>6.1740000000000004</v>
      </c>
      <c r="H142">
        <v>24.16</v>
      </c>
      <c r="I142">
        <v>14</v>
      </c>
    </row>
    <row r="143" spans="1:9" x14ac:dyDescent="0.3">
      <c r="A143">
        <v>100</v>
      </c>
      <c r="B143">
        <v>21.89</v>
      </c>
      <c r="C143">
        <v>0.624</v>
      </c>
      <c r="D143">
        <v>4</v>
      </c>
      <c r="E143">
        <v>437</v>
      </c>
      <c r="F143">
        <v>21.2</v>
      </c>
      <c r="G143">
        <v>5.0190000000000001</v>
      </c>
      <c r="H143">
        <v>34.409999999999997</v>
      </c>
      <c r="I143">
        <v>14.4</v>
      </c>
    </row>
    <row r="144" spans="1:9" x14ac:dyDescent="0.3">
      <c r="A144">
        <v>100</v>
      </c>
      <c r="B144">
        <v>19.579999999999998</v>
      </c>
      <c r="C144">
        <v>0.871</v>
      </c>
      <c r="D144">
        <v>5</v>
      </c>
      <c r="E144">
        <v>403</v>
      </c>
      <c r="F144">
        <v>14.7</v>
      </c>
      <c r="G144">
        <v>5.4029999999999996</v>
      </c>
      <c r="H144">
        <v>26.82</v>
      </c>
      <c r="I144">
        <v>13.4</v>
      </c>
    </row>
    <row r="145" spans="1:9" x14ac:dyDescent="0.3">
      <c r="A145">
        <v>100</v>
      </c>
      <c r="B145">
        <v>19.579999999999998</v>
      </c>
      <c r="C145">
        <v>0.871</v>
      </c>
      <c r="D145">
        <v>5</v>
      </c>
      <c r="E145">
        <v>403</v>
      </c>
      <c r="F145">
        <v>14.7</v>
      </c>
      <c r="G145">
        <v>5.468</v>
      </c>
      <c r="H145">
        <v>26.42</v>
      </c>
      <c r="I145">
        <v>15.6</v>
      </c>
    </row>
    <row r="146" spans="1:9" x14ac:dyDescent="0.3">
      <c r="A146">
        <v>97.8</v>
      </c>
      <c r="B146">
        <v>19.579999999999998</v>
      </c>
      <c r="C146">
        <v>0.871</v>
      </c>
      <c r="D146">
        <v>5</v>
      </c>
      <c r="E146">
        <v>403</v>
      </c>
      <c r="F146">
        <v>14.7</v>
      </c>
      <c r="G146">
        <v>4.9029999999999996</v>
      </c>
      <c r="H146">
        <v>29.29</v>
      </c>
      <c r="I146">
        <v>11.8</v>
      </c>
    </row>
    <row r="147" spans="1:9" x14ac:dyDescent="0.3">
      <c r="A147">
        <v>100</v>
      </c>
      <c r="B147">
        <v>19.579999999999998</v>
      </c>
      <c r="C147">
        <v>0.871</v>
      </c>
      <c r="D147">
        <v>5</v>
      </c>
      <c r="E147">
        <v>403</v>
      </c>
      <c r="F147">
        <v>14.7</v>
      </c>
      <c r="G147">
        <v>6.13</v>
      </c>
      <c r="H147">
        <v>27.8</v>
      </c>
      <c r="I147">
        <v>13.8</v>
      </c>
    </row>
    <row r="148" spans="1:9" x14ac:dyDescent="0.3">
      <c r="A148">
        <v>100</v>
      </c>
      <c r="B148">
        <v>19.579999999999998</v>
      </c>
      <c r="C148">
        <v>0.871</v>
      </c>
      <c r="D148">
        <v>5</v>
      </c>
      <c r="E148">
        <v>403</v>
      </c>
      <c r="F148">
        <v>14.7</v>
      </c>
      <c r="G148">
        <v>5.6280000000000001</v>
      </c>
      <c r="H148">
        <v>16.649999999999999</v>
      </c>
      <c r="I148">
        <v>15.6</v>
      </c>
    </row>
    <row r="149" spans="1:9" x14ac:dyDescent="0.3">
      <c r="A149">
        <v>95.7</v>
      </c>
      <c r="B149">
        <v>19.579999999999998</v>
      </c>
      <c r="C149">
        <v>0.871</v>
      </c>
      <c r="D149">
        <v>5</v>
      </c>
      <c r="E149">
        <v>403</v>
      </c>
      <c r="F149">
        <v>14.7</v>
      </c>
      <c r="G149">
        <v>4.9260000000000002</v>
      </c>
      <c r="H149">
        <v>29.53</v>
      </c>
      <c r="I149">
        <v>14.6</v>
      </c>
    </row>
    <row r="150" spans="1:9" x14ac:dyDescent="0.3">
      <c r="A150">
        <v>93.8</v>
      </c>
      <c r="B150">
        <v>19.579999999999998</v>
      </c>
      <c r="C150">
        <v>0.871</v>
      </c>
      <c r="D150">
        <v>5</v>
      </c>
      <c r="E150">
        <v>403</v>
      </c>
      <c r="F150">
        <v>14.7</v>
      </c>
      <c r="G150">
        <v>5.1859999999999999</v>
      </c>
      <c r="H150">
        <v>28.32</v>
      </c>
      <c r="I150">
        <v>17.8</v>
      </c>
    </row>
    <row r="151" spans="1:9" x14ac:dyDescent="0.3">
      <c r="A151">
        <v>94.9</v>
      </c>
      <c r="B151">
        <v>19.579999999999998</v>
      </c>
      <c r="C151">
        <v>0.871</v>
      </c>
      <c r="D151">
        <v>5</v>
      </c>
      <c r="E151">
        <v>403</v>
      </c>
      <c r="F151">
        <v>14.7</v>
      </c>
      <c r="G151">
        <v>5.5970000000000004</v>
      </c>
      <c r="H151">
        <v>21.45</v>
      </c>
      <c r="I151">
        <v>15.4</v>
      </c>
    </row>
    <row r="152" spans="1:9" x14ac:dyDescent="0.3">
      <c r="A152">
        <v>97.3</v>
      </c>
      <c r="B152">
        <v>19.579999999999998</v>
      </c>
      <c r="C152">
        <v>0.871</v>
      </c>
      <c r="D152">
        <v>5</v>
      </c>
      <c r="E152">
        <v>403</v>
      </c>
      <c r="F152">
        <v>14.7</v>
      </c>
      <c r="G152">
        <v>6.1219999999999999</v>
      </c>
      <c r="H152">
        <v>14.1</v>
      </c>
      <c r="I152">
        <v>21.5</v>
      </c>
    </row>
    <row r="153" spans="1:9" x14ac:dyDescent="0.3">
      <c r="A153">
        <v>100</v>
      </c>
      <c r="B153">
        <v>19.579999999999998</v>
      </c>
      <c r="C153">
        <v>0.871</v>
      </c>
      <c r="D153">
        <v>5</v>
      </c>
      <c r="E153">
        <v>403</v>
      </c>
      <c r="F153">
        <v>14.7</v>
      </c>
      <c r="G153">
        <v>5.4039999999999999</v>
      </c>
      <c r="H153">
        <v>13.28</v>
      </c>
      <c r="I153">
        <v>19.600000000000001</v>
      </c>
    </row>
    <row r="154" spans="1:9" x14ac:dyDescent="0.3">
      <c r="A154">
        <v>88</v>
      </c>
      <c r="B154">
        <v>19.579999999999998</v>
      </c>
      <c r="C154">
        <v>0.871</v>
      </c>
      <c r="D154">
        <v>5</v>
      </c>
      <c r="E154">
        <v>403</v>
      </c>
      <c r="F154">
        <v>14.7</v>
      </c>
      <c r="G154">
        <v>5.0119999999999996</v>
      </c>
      <c r="H154">
        <v>12.12</v>
      </c>
      <c r="I154">
        <v>15.3</v>
      </c>
    </row>
    <row r="155" spans="1:9" x14ac:dyDescent="0.3">
      <c r="A155">
        <v>98.5</v>
      </c>
      <c r="B155">
        <v>19.579999999999998</v>
      </c>
      <c r="C155">
        <v>0.871</v>
      </c>
      <c r="D155">
        <v>5</v>
      </c>
      <c r="E155">
        <v>403</v>
      </c>
      <c r="F155">
        <v>14.7</v>
      </c>
      <c r="G155">
        <v>5.7089999999999996</v>
      </c>
      <c r="H155">
        <v>15.79</v>
      </c>
      <c r="I155">
        <v>19.399999999999999</v>
      </c>
    </row>
    <row r="156" spans="1:9" x14ac:dyDescent="0.3">
      <c r="A156">
        <v>96</v>
      </c>
      <c r="B156">
        <v>19.579999999999998</v>
      </c>
      <c r="C156">
        <v>0.871</v>
      </c>
      <c r="D156">
        <v>5</v>
      </c>
      <c r="E156">
        <v>403</v>
      </c>
      <c r="F156">
        <v>14.7</v>
      </c>
      <c r="G156">
        <v>6.1289999999999996</v>
      </c>
      <c r="H156">
        <v>15.12</v>
      </c>
      <c r="I156">
        <v>17</v>
      </c>
    </row>
    <row r="157" spans="1:9" x14ac:dyDescent="0.3">
      <c r="A157">
        <v>82.6</v>
      </c>
      <c r="B157">
        <v>19.579999999999998</v>
      </c>
      <c r="C157">
        <v>0.871</v>
      </c>
      <c r="D157">
        <v>5</v>
      </c>
      <c r="E157">
        <v>403</v>
      </c>
      <c r="F157">
        <v>14.7</v>
      </c>
      <c r="G157">
        <v>6.1520000000000001</v>
      </c>
      <c r="H157">
        <v>15.02</v>
      </c>
      <c r="I157">
        <v>15.6</v>
      </c>
    </row>
    <row r="158" spans="1:9" x14ac:dyDescent="0.3">
      <c r="A158">
        <v>94</v>
      </c>
      <c r="B158">
        <v>19.579999999999998</v>
      </c>
      <c r="C158">
        <v>0.871</v>
      </c>
      <c r="D158">
        <v>5</v>
      </c>
      <c r="E158">
        <v>403</v>
      </c>
      <c r="F158">
        <v>14.7</v>
      </c>
      <c r="G158">
        <v>5.2720000000000002</v>
      </c>
      <c r="H158">
        <v>16.14</v>
      </c>
      <c r="I158">
        <v>13.1</v>
      </c>
    </row>
    <row r="159" spans="1:9" x14ac:dyDescent="0.3">
      <c r="A159">
        <v>97.4</v>
      </c>
      <c r="B159">
        <v>19.579999999999998</v>
      </c>
      <c r="C159">
        <v>0.60499999999999998</v>
      </c>
      <c r="D159">
        <v>5</v>
      </c>
      <c r="E159">
        <v>403</v>
      </c>
      <c r="F159">
        <v>14.7</v>
      </c>
      <c r="G159">
        <v>6.9429999999999996</v>
      </c>
      <c r="H159">
        <v>4.59</v>
      </c>
      <c r="I159">
        <v>41.3</v>
      </c>
    </row>
    <row r="160" spans="1:9" x14ac:dyDescent="0.3">
      <c r="A160">
        <v>100</v>
      </c>
      <c r="B160">
        <v>19.579999999999998</v>
      </c>
      <c r="C160">
        <v>0.60499999999999998</v>
      </c>
      <c r="D160">
        <v>5</v>
      </c>
      <c r="E160">
        <v>403</v>
      </c>
      <c r="F160">
        <v>14.7</v>
      </c>
      <c r="G160">
        <v>6.0659999999999998</v>
      </c>
      <c r="H160">
        <v>6.43</v>
      </c>
      <c r="I160">
        <v>24.3</v>
      </c>
    </row>
    <row r="161" spans="1:9" x14ac:dyDescent="0.3">
      <c r="A161">
        <v>100</v>
      </c>
      <c r="B161">
        <v>19.579999999999998</v>
      </c>
      <c r="C161">
        <v>0.871</v>
      </c>
      <c r="D161">
        <v>5</v>
      </c>
      <c r="E161">
        <v>403</v>
      </c>
      <c r="F161">
        <v>14.7</v>
      </c>
      <c r="G161">
        <v>6.51</v>
      </c>
      <c r="H161">
        <v>7.39</v>
      </c>
      <c r="I161">
        <v>23.3</v>
      </c>
    </row>
    <row r="162" spans="1:9" x14ac:dyDescent="0.3">
      <c r="A162">
        <v>92.6</v>
      </c>
      <c r="B162">
        <v>19.579999999999998</v>
      </c>
      <c r="C162">
        <v>0.60499999999999998</v>
      </c>
      <c r="D162">
        <v>5</v>
      </c>
      <c r="E162">
        <v>403</v>
      </c>
      <c r="F162">
        <v>14.7</v>
      </c>
      <c r="G162">
        <v>6.25</v>
      </c>
      <c r="H162">
        <v>5.5</v>
      </c>
      <c r="I162">
        <v>27</v>
      </c>
    </row>
    <row r="163" spans="1:9" x14ac:dyDescent="0.3">
      <c r="A163">
        <v>90.8</v>
      </c>
      <c r="B163">
        <v>19.579999999999998</v>
      </c>
      <c r="C163">
        <v>0.60499999999999998</v>
      </c>
      <c r="D163">
        <v>5</v>
      </c>
      <c r="E163">
        <v>403</v>
      </c>
      <c r="F163">
        <v>14.7</v>
      </c>
      <c r="G163">
        <v>7.4889999999999999</v>
      </c>
      <c r="H163">
        <v>1.73</v>
      </c>
      <c r="I163">
        <v>50</v>
      </c>
    </row>
    <row r="164" spans="1:9" x14ac:dyDescent="0.3">
      <c r="A164">
        <v>98.2</v>
      </c>
      <c r="B164">
        <v>19.579999999999998</v>
      </c>
      <c r="C164">
        <v>0.60499999999999998</v>
      </c>
      <c r="D164">
        <v>5</v>
      </c>
      <c r="E164">
        <v>403</v>
      </c>
      <c r="F164">
        <v>14.7</v>
      </c>
      <c r="G164">
        <v>7.8019999999999996</v>
      </c>
      <c r="H164">
        <v>1.92</v>
      </c>
      <c r="I164">
        <v>50</v>
      </c>
    </row>
    <row r="165" spans="1:9" x14ac:dyDescent="0.3">
      <c r="A165">
        <v>93.9</v>
      </c>
      <c r="B165">
        <v>19.579999999999998</v>
      </c>
      <c r="C165">
        <v>0.60499999999999998</v>
      </c>
      <c r="D165">
        <v>5</v>
      </c>
      <c r="E165">
        <v>403</v>
      </c>
      <c r="F165">
        <v>14.7</v>
      </c>
      <c r="G165">
        <v>8.375</v>
      </c>
      <c r="H165">
        <v>3.32</v>
      </c>
      <c r="I165">
        <v>50</v>
      </c>
    </row>
    <row r="166" spans="1:9" x14ac:dyDescent="0.3">
      <c r="A166">
        <v>91.8</v>
      </c>
      <c r="B166">
        <v>19.579999999999998</v>
      </c>
      <c r="C166">
        <v>0.60499999999999998</v>
      </c>
      <c r="D166">
        <v>5</v>
      </c>
      <c r="E166">
        <v>403</v>
      </c>
      <c r="F166">
        <v>14.7</v>
      </c>
      <c r="G166">
        <v>5.8540000000000001</v>
      </c>
      <c r="H166">
        <v>11.64</v>
      </c>
      <c r="I166">
        <v>22.7</v>
      </c>
    </row>
    <row r="167" spans="1:9" x14ac:dyDescent="0.3">
      <c r="A167">
        <v>93</v>
      </c>
      <c r="B167">
        <v>19.579999999999998</v>
      </c>
      <c r="C167">
        <v>0.60499999999999998</v>
      </c>
      <c r="D167">
        <v>5</v>
      </c>
      <c r="E167">
        <v>403</v>
      </c>
      <c r="F167">
        <v>14.7</v>
      </c>
      <c r="G167">
        <v>6.101</v>
      </c>
      <c r="H167">
        <v>9.81</v>
      </c>
      <c r="I167">
        <v>25</v>
      </c>
    </row>
    <row r="168" spans="1:9" x14ac:dyDescent="0.3">
      <c r="A168">
        <v>96.2</v>
      </c>
      <c r="B168">
        <v>19.579999999999998</v>
      </c>
      <c r="C168">
        <v>0.60499999999999998</v>
      </c>
      <c r="D168">
        <v>5</v>
      </c>
      <c r="E168">
        <v>403</v>
      </c>
      <c r="F168">
        <v>14.7</v>
      </c>
      <c r="G168">
        <v>7.9290000000000003</v>
      </c>
      <c r="H168">
        <v>3.7</v>
      </c>
      <c r="I168">
        <v>50</v>
      </c>
    </row>
    <row r="169" spans="1:9" x14ac:dyDescent="0.3">
      <c r="A169">
        <v>79.2</v>
      </c>
      <c r="B169">
        <v>19.579999999999998</v>
      </c>
      <c r="C169">
        <v>0.60499999999999998</v>
      </c>
      <c r="D169">
        <v>5</v>
      </c>
      <c r="E169">
        <v>403</v>
      </c>
      <c r="F169">
        <v>14.7</v>
      </c>
      <c r="G169">
        <v>5.8769999999999998</v>
      </c>
      <c r="H169">
        <v>12.14</v>
      </c>
      <c r="I169">
        <v>23.8</v>
      </c>
    </row>
    <row r="170" spans="1:9" x14ac:dyDescent="0.3">
      <c r="A170">
        <v>96.1</v>
      </c>
      <c r="B170">
        <v>19.579999999999998</v>
      </c>
      <c r="C170">
        <v>0.60499999999999998</v>
      </c>
      <c r="D170">
        <v>5</v>
      </c>
      <c r="E170">
        <v>403</v>
      </c>
      <c r="F170">
        <v>14.7</v>
      </c>
      <c r="G170">
        <v>6.319</v>
      </c>
      <c r="H170">
        <v>11.1</v>
      </c>
      <c r="I170">
        <v>23.8</v>
      </c>
    </row>
    <row r="171" spans="1:9" x14ac:dyDescent="0.3">
      <c r="A171">
        <v>95.2</v>
      </c>
      <c r="B171">
        <v>19.579999999999998</v>
      </c>
      <c r="C171">
        <v>0.60499999999999998</v>
      </c>
      <c r="D171">
        <v>5</v>
      </c>
      <c r="E171">
        <v>403</v>
      </c>
      <c r="F171">
        <v>14.7</v>
      </c>
      <c r="G171">
        <v>6.4020000000000001</v>
      </c>
      <c r="H171">
        <v>11.32</v>
      </c>
      <c r="I171">
        <v>22.3</v>
      </c>
    </row>
    <row r="172" spans="1:9" x14ac:dyDescent="0.3">
      <c r="A172">
        <v>94.6</v>
      </c>
      <c r="B172">
        <v>19.579999999999998</v>
      </c>
      <c r="C172">
        <v>0.60499999999999998</v>
      </c>
      <c r="D172">
        <v>5</v>
      </c>
      <c r="E172">
        <v>403</v>
      </c>
      <c r="F172">
        <v>14.7</v>
      </c>
      <c r="G172">
        <v>5.875</v>
      </c>
      <c r="H172">
        <v>14.43</v>
      </c>
      <c r="I172">
        <v>17.399999999999999</v>
      </c>
    </row>
    <row r="173" spans="1:9" x14ac:dyDescent="0.3">
      <c r="A173">
        <v>97.3</v>
      </c>
      <c r="B173">
        <v>19.579999999999998</v>
      </c>
      <c r="C173">
        <v>0.60499999999999998</v>
      </c>
      <c r="D173">
        <v>5</v>
      </c>
      <c r="E173">
        <v>403</v>
      </c>
      <c r="F173">
        <v>14.7</v>
      </c>
      <c r="G173">
        <v>5.88</v>
      </c>
      <c r="H173">
        <v>12.03</v>
      </c>
      <c r="I173">
        <v>19.100000000000001</v>
      </c>
    </row>
    <row r="174" spans="1:9" x14ac:dyDescent="0.3">
      <c r="A174">
        <v>88.5</v>
      </c>
      <c r="B174">
        <v>4.05</v>
      </c>
      <c r="C174">
        <v>0.51</v>
      </c>
      <c r="D174">
        <v>5</v>
      </c>
      <c r="E174">
        <v>296</v>
      </c>
      <c r="F174">
        <v>16.600000000000001</v>
      </c>
      <c r="G174">
        <v>5.5720000000000001</v>
      </c>
      <c r="H174">
        <v>14.69</v>
      </c>
      <c r="I174">
        <v>23.1</v>
      </c>
    </row>
    <row r="175" spans="1:9" x14ac:dyDescent="0.3">
      <c r="A175">
        <v>84.1</v>
      </c>
      <c r="B175">
        <v>4.05</v>
      </c>
      <c r="C175">
        <v>0.51</v>
      </c>
      <c r="D175">
        <v>5</v>
      </c>
      <c r="E175">
        <v>296</v>
      </c>
      <c r="F175">
        <v>16.600000000000001</v>
      </c>
      <c r="G175">
        <v>6.4160000000000004</v>
      </c>
      <c r="H175">
        <v>9.0399999999999991</v>
      </c>
      <c r="I175">
        <v>23.6</v>
      </c>
    </row>
    <row r="176" spans="1:9" x14ac:dyDescent="0.3">
      <c r="A176">
        <v>68.7</v>
      </c>
      <c r="B176">
        <v>4.05</v>
      </c>
      <c r="C176">
        <v>0.51</v>
      </c>
      <c r="D176">
        <v>5</v>
      </c>
      <c r="E176">
        <v>296</v>
      </c>
      <c r="F176">
        <v>16.600000000000001</v>
      </c>
      <c r="G176">
        <v>5.859</v>
      </c>
      <c r="H176">
        <v>9.64</v>
      </c>
      <c r="I176">
        <v>22.6</v>
      </c>
    </row>
    <row r="177" spans="1:9" x14ac:dyDescent="0.3">
      <c r="A177">
        <v>33.1</v>
      </c>
      <c r="B177">
        <v>4.05</v>
      </c>
      <c r="C177">
        <v>0.51</v>
      </c>
      <c r="D177">
        <v>5</v>
      </c>
      <c r="E177">
        <v>296</v>
      </c>
      <c r="F177">
        <v>16.600000000000001</v>
      </c>
      <c r="G177">
        <v>6.5460000000000003</v>
      </c>
      <c r="H177">
        <v>5.33</v>
      </c>
      <c r="I177">
        <v>29.4</v>
      </c>
    </row>
    <row r="178" spans="1:9" x14ac:dyDescent="0.3">
      <c r="A178">
        <v>47.2</v>
      </c>
      <c r="B178">
        <v>4.05</v>
      </c>
      <c r="C178">
        <v>0.51</v>
      </c>
      <c r="D178">
        <v>5</v>
      </c>
      <c r="E178">
        <v>296</v>
      </c>
      <c r="F178">
        <v>16.600000000000001</v>
      </c>
      <c r="G178">
        <v>6.02</v>
      </c>
      <c r="H178">
        <v>10.11</v>
      </c>
      <c r="I178">
        <v>23.2</v>
      </c>
    </row>
    <row r="179" spans="1:9" x14ac:dyDescent="0.3">
      <c r="A179">
        <v>73.400000000000006</v>
      </c>
      <c r="B179">
        <v>4.05</v>
      </c>
      <c r="C179">
        <v>0.51</v>
      </c>
      <c r="D179">
        <v>5</v>
      </c>
      <c r="E179">
        <v>296</v>
      </c>
      <c r="F179">
        <v>16.600000000000001</v>
      </c>
      <c r="G179">
        <v>6.3150000000000004</v>
      </c>
      <c r="H179">
        <v>6.29</v>
      </c>
      <c r="I179">
        <v>24.6</v>
      </c>
    </row>
    <row r="180" spans="1:9" x14ac:dyDescent="0.3">
      <c r="A180">
        <v>74.400000000000006</v>
      </c>
      <c r="B180">
        <v>4.05</v>
      </c>
      <c r="C180">
        <v>0.51</v>
      </c>
      <c r="D180">
        <v>5</v>
      </c>
      <c r="E180">
        <v>296</v>
      </c>
      <c r="F180">
        <v>16.600000000000001</v>
      </c>
      <c r="G180">
        <v>6.86</v>
      </c>
      <c r="H180">
        <v>6.92</v>
      </c>
      <c r="I180">
        <v>29.9</v>
      </c>
    </row>
    <row r="181" spans="1:9" x14ac:dyDescent="0.3">
      <c r="A181">
        <v>58.4</v>
      </c>
      <c r="B181">
        <v>2.46</v>
      </c>
      <c r="C181">
        <v>0.48799999999999999</v>
      </c>
      <c r="D181">
        <v>3</v>
      </c>
      <c r="E181">
        <v>193</v>
      </c>
      <c r="F181">
        <v>17.8</v>
      </c>
      <c r="G181">
        <v>6.98</v>
      </c>
      <c r="H181">
        <v>5.04</v>
      </c>
      <c r="I181">
        <v>37.200000000000003</v>
      </c>
    </row>
    <row r="182" spans="1:9" x14ac:dyDescent="0.3">
      <c r="A182">
        <v>83.3</v>
      </c>
      <c r="B182">
        <v>2.46</v>
      </c>
      <c r="C182">
        <v>0.48799999999999999</v>
      </c>
      <c r="D182">
        <v>3</v>
      </c>
      <c r="E182">
        <v>193</v>
      </c>
      <c r="F182">
        <v>17.8</v>
      </c>
      <c r="G182">
        <v>7.7649999999999997</v>
      </c>
      <c r="H182">
        <v>7.56</v>
      </c>
      <c r="I182">
        <v>39.799999999999997</v>
      </c>
    </row>
    <row r="183" spans="1:9" x14ac:dyDescent="0.3">
      <c r="A183">
        <v>62.2</v>
      </c>
      <c r="B183">
        <v>2.46</v>
      </c>
      <c r="C183">
        <v>0.48799999999999999</v>
      </c>
      <c r="D183">
        <v>3</v>
      </c>
      <c r="E183">
        <v>193</v>
      </c>
      <c r="F183">
        <v>17.8</v>
      </c>
      <c r="G183">
        <v>6.1440000000000001</v>
      </c>
      <c r="H183">
        <v>9.4499999999999993</v>
      </c>
      <c r="I183">
        <v>36.200000000000003</v>
      </c>
    </row>
    <row r="184" spans="1:9" x14ac:dyDescent="0.3">
      <c r="A184">
        <v>92.2</v>
      </c>
      <c r="B184">
        <v>2.46</v>
      </c>
      <c r="C184">
        <v>0.48799999999999999</v>
      </c>
      <c r="D184">
        <v>3</v>
      </c>
      <c r="E184">
        <v>193</v>
      </c>
      <c r="F184">
        <v>17.8</v>
      </c>
      <c r="G184">
        <v>7.1550000000000002</v>
      </c>
      <c r="H184">
        <v>4.82</v>
      </c>
      <c r="I184">
        <v>37.9</v>
      </c>
    </row>
    <row r="185" spans="1:9" x14ac:dyDescent="0.3">
      <c r="A185">
        <v>95.6</v>
      </c>
      <c r="B185">
        <v>2.46</v>
      </c>
      <c r="C185">
        <v>0.48799999999999999</v>
      </c>
      <c r="D185">
        <v>3</v>
      </c>
      <c r="E185">
        <v>193</v>
      </c>
      <c r="F185">
        <v>17.8</v>
      </c>
      <c r="G185">
        <v>6.5629999999999997</v>
      </c>
      <c r="H185">
        <v>5.68</v>
      </c>
      <c r="I185">
        <v>32.5</v>
      </c>
    </row>
    <row r="186" spans="1:9" x14ac:dyDescent="0.3">
      <c r="A186">
        <v>89.8</v>
      </c>
      <c r="B186">
        <v>2.46</v>
      </c>
      <c r="C186">
        <v>0.48799999999999999</v>
      </c>
      <c r="D186">
        <v>3</v>
      </c>
      <c r="E186">
        <v>193</v>
      </c>
      <c r="F186">
        <v>17.8</v>
      </c>
      <c r="G186">
        <v>5.6040000000000001</v>
      </c>
      <c r="H186">
        <v>13.98</v>
      </c>
      <c r="I186">
        <v>26.4</v>
      </c>
    </row>
    <row r="187" spans="1:9" x14ac:dyDescent="0.3">
      <c r="A187">
        <v>68.8</v>
      </c>
      <c r="B187">
        <v>2.46</v>
      </c>
      <c r="C187">
        <v>0.48799999999999999</v>
      </c>
      <c r="D187">
        <v>3</v>
      </c>
      <c r="E187">
        <v>193</v>
      </c>
      <c r="F187">
        <v>17.8</v>
      </c>
      <c r="G187">
        <v>6.1529999999999996</v>
      </c>
      <c r="H187">
        <v>13.15</v>
      </c>
      <c r="I187">
        <v>29.6</v>
      </c>
    </row>
    <row r="188" spans="1:9" x14ac:dyDescent="0.3">
      <c r="A188">
        <v>53.6</v>
      </c>
      <c r="B188">
        <v>2.46</v>
      </c>
      <c r="C188">
        <v>0.48799999999999999</v>
      </c>
      <c r="D188">
        <v>3</v>
      </c>
      <c r="E188">
        <v>193</v>
      </c>
      <c r="F188">
        <v>17.8</v>
      </c>
      <c r="G188">
        <v>7.8310000000000004</v>
      </c>
      <c r="H188">
        <v>4.45</v>
      </c>
      <c r="I188">
        <v>50</v>
      </c>
    </row>
    <row r="189" spans="1:9" x14ac:dyDescent="0.3">
      <c r="A189">
        <v>41.1</v>
      </c>
      <c r="B189">
        <v>3.44</v>
      </c>
      <c r="C189">
        <v>0.437</v>
      </c>
      <c r="D189">
        <v>5</v>
      </c>
      <c r="E189">
        <v>398</v>
      </c>
      <c r="F189">
        <v>15.2</v>
      </c>
      <c r="G189">
        <v>6.782</v>
      </c>
      <c r="H189">
        <v>6.68</v>
      </c>
      <c r="I189">
        <v>32</v>
      </c>
    </row>
    <row r="190" spans="1:9" x14ac:dyDescent="0.3">
      <c r="A190">
        <v>29.1</v>
      </c>
      <c r="B190">
        <v>3.44</v>
      </c>
      <c r="C190">
        <v>0.437</v>
      </c>
      <c r="D190">
        <v>5</v>
      </c>
      <c r="E190">
        <v>398</v>
      </c>
      <c r="F190">
        <v>15.2</v>
      </c>
      <c r="G190">
        <v>6.556</v>
      </c>
      <c r="H190">
        <v>4.5599999999999996</v>
      </c>
      <c r="I190">
        <v>29.8</v>
      </c>
    </row>
    <row r="191" spans="1:9" x14ac:dyDescent="0.3">
      <c r="A191">
        <v>38.9</v>
      </c>
      <c r="B191">
        <v>3.44</v>
      </c>
      <c r="C191">
        <v>0.437</v>
      </c>
      <c r="D191">
        <v>5</v>
      </c>
      <c r="E191">
        <v>398</v>
      </c>
      <c r="F191">
        <v>15.2</v>
      </c>
      <c r="G191">
        <v>7.1849999999999996</v>
      </c>
      <c r="H191">
        <v>5.39</v>
      </c>
      <c r="I191">
        <v>34.9</v>
      </c>
    </row>
    <row r="192" spans="1:9" x14ac:dyDescent="0.3">
      <c r="A192">
        <v>21.5</v>
      </c>
      <c r="B192">
        <v>3.44</v>
      </c>
      <c r="C192">
        <v>0.437</v>
      </c>
      <c r="D192">
        <v>5</v>
      </c>
      <c r="E192">
        <v>398</v>
      </c>
      <c r="F192">
        <v>15.2</v>
      </c>
      <c r="G192">
        <v>6.9509999999999996</v>
      </c>
      <c r="H192">
        <v>5.0999999999999996</v>
      </c>
      <c r="I192">
        <v>37</v>
      </c>
    </row>
    <row r="193" spans="1:9" x14ac:dyDescent="0.3">
      <c r="A193">
        <v>30.8</v>
      </c>
      <c r="B193">
        <v>3.44</v>
      </c>
      <c r="C193">
        <v>0.437</v>
      </c>
      <c r="D193">
        <v>5</v>
      </c>
      <c r="E193">
        <v>398</v>
      </c>
      <c r="F193">
        <v>15.2</v>
      </c>
      <c r="G193">
        <v>6.7389999999999999</v>
      </c>
      <c r="H193">
        <v>4.6900000000000004</v>
      </c>
      <c r="I193">
        <v>30.5</v>
      </c>
    </row>
    <row r="194" spans="1:9" x14ac:dyDescent="0.3">
      <c r="A194">
        <v>26.3</v>
      </c>
      <c r="B194">
        <v>3.44</v>
      </c>
      <c r="C194">
        <v>0.437</v>
      </c>
      <c r="D194">
        <v>5</v>
      </c>
      <c r="E194">
        <v>398</v>
      </c>
      <c r="F194">
        <v>15.2</v>
      </c>
      <c r="G194">
        <v>7.1779999999999999</v>
      </c>
      <c r="H194">
        <v>2.87</v>
      </c>
      <c r="I194">
        <v>36.4</v>
      </c>
    </row>
    <row r="195" spans="1:9" x14ac:dyDescent="0.3">
      <c r="A195">
        <v>9.9</v>
      </c>
      <c r="B195">
        <v>2.93</v>
      </c>
      <c r="C195">
        <v>0.40100000000000002</v>
      </c>
      <c r="D195">
        <v>1</v>
      </c>
      <c r="E195">
        <v>265</v>
      </c>
      <c r="F195">
        <v>15.6</v>
      </c>
      <c r="G195">
        <v>6.8</v>
      </c>
      <c r="H195">
        <v>5.03</v>
      </c>
      <c r="I195">
        <v>31.1</v>
      </c>
    </row>
    <row r="196" spans="1:9" x14ac:dyDescent="0.3">
      <c r="A196">
        <v>18.8</v>
      </c>
      <c r="B196">
        <v>2.93</v>
      </c>
      <c r="C196">
        <v>0.40100000000000002</v>
      </c>
      <c r="D196">
        <v>1</v>
      </c>
      <c r="E196">
        <v>265</v>
      </c>
      <c r="F196">
        <v>15.6</v>
      </c>
      <c r="G196">
        <v>6.6040000000000001</v>
      </c>
      <c r="H196">
        <v>4.38</v>
      </c>
      <c r="I196">
        <v>29.1</v>
      </c>
    </row>
    <row r="197" spans="1:9" x14ac:dyDescent="0.3">
      <c r="A197">
        <v>32</v>
      </c>
      <c r="B197">
        <v>0.46</v>
      </c>
      <c r="C197">
        <v>0.42199999999999999</v>
      </c>
      <c r="D197">
        <v>4</v>
      </c>
      <c r="E197">
        <v>255</v>
      </c>
      <c r="F197">
        <v>14.4</v>
      </c>
      <c r="G197">
        <v>7.875</v>
      </c>
      <c r="H197">
        <v>2.97</v>
      </c>
      <c r="I197">
        <v>50</v>
      </c>
    </row>
    <row r="198" spans="1:9" x14ac:dyDescent="0.3">
      <c r="A198">
        <v>34.1</v>
      </c>
      <c r="B198">
        <v>1.52</v>
      </c>
      <c r="C198">
        <v>0.40400000000000003</v>
      </c>
      <c r="D198">
        <v>2</v>
      </c>
      <c r="E198">
        <v>329</v>
      </c>
      <c r="F198">
        <v>12.6</v>
      </c>
      <c r="G198">
        <v>7.2869999999999999</v>
      </c>
      <c r="H198">
        <v>4.08</v>
      </c>
      <c r="I198">
        <v>33.299999999999997</v>
      </c>
    </row>
    <row r="199" spans="1:9" x14ac:dyDescent="0.3">
      <c r="A199">
        <v>36.6</v>
      </c>
      <c r="B199">
        <v>1.52</v>
      </c>
      <c r="C199">
        <v>0.40400000000000003</v>
      </c>
      <c r="D199">
        <v>2</v>
      </c>
      <c r="E199">
        <v>329</v>
      </c>
      <c r="F199">
        <v>12.6</v>
      </c>
      <c r="G199">
        <v>7.1070000000000002</v>
      </c>
      <c r="H199">
        <v>8.61</v>
      </c>
      <c r="I199">
        <v>30.3</v>
      </c>
    </row>
    <row r="200" spans="1:9" x14ac:dyDescent="0.3">
      <c r="A200">
        <v>38.299999999999997</v>
      </c>
      <c r="B200">
        <v>1.52</v>
      </c>
      <c r="C200">
        <v>0.40400000000000003</v>
      </c>
      <c r="D200">
        <v>2</v>
      </c>
      <c r="E200">
        <v>329</v>
      </c>
      <c r="F200">
        <v>12.6</v>
      </c>
      <c r="G200">
        <v>7.274</v>
      </c>
      <c r="H200">
        <v>6.62</v>
      </c>
      <c r="I200">
        <v>34.6</v>
      </c>
    </row>
    <row r="201" spans="1:9" x14ac:dyDescent="0.3">
      <c r="A201">
        <v>15.3</v>
      </c>
      <c r="B201">
        <v>1.47</v>
      </c>
      <c r="C201">
        <v>0.40300000000000002</v>
      </c>
      <c r="D201">
        <v>3</v>
      </c>
      <c r="E201">
        <v>402</v>
      </c>
      <c r="F201">
        <v>17</v>
      </c>
      <c r="G201">
        <v>6.9749999999999996</v>
      </c>
      <c r="H201">
        <v>4.5599999999999996</v>
      </c>
      <c r="I201">
        <v>34.9</v>
      </c>
    </row>
    <row r="202" spans="1:9" x14ac:dyDescent="0.3">
      <c r="A202">
        <v>13.9</v>
      </c>
      <c r="B202">
        <v>1.47</v>
      </c>
      <c r="C202">
        <v>0.40300000000000002</v>
      </c>
      <c r="D202">
        <v>3</v>
      </c>
      <c r="E202">
        <v>402</v>
      </c>
      <c r="F202">
        <v>17</v>
      </c>
      <c r="G202">
        <v>7.1349999999999998</v>
      </c>
      <c r="H202">
        <v>4.45</v>
      </c>
      <c r="I202">
        <v>32.9</v>
      </c>
    </row>
    <row r="203" spans="1:9" x14ac:dyDescent="0.3">
      <c r="A203">
        <v>38.4</v>
      </c>
      <c r="B203">
        <v>2.0299999999999998</v>
      </c>
      <c r="C203">
        <v>0.41499999999999998</v>
      </c>
      <c r="D203">
        <v>2</v>
      </c>
      <c r="E203">
        <v>348</v>
      </c>
      <c r="F203">
        <v>14.7</v>
      </c>
      <c r="G203">
        <v>6.1619999999999999</v>
      </c>
      <c r="H203">
        <v>7.43</v>
      </c>
      <c r="I203">
        <v>24.1</v>
      </c>
    </row>
    <row r="204" spans="1:9" x14ac:dyDescent="0.3">
      <c r="A204">
        <v>15.7</v>
      </c>
      <c r="B204">
        <v>2.0299999999999998</v>
      </c>
      <c r="C204">
        <v>0.41499999999999998</v>
      </c>
      <c r="D204">
        <v>2</v>
      </c>
      <c r="E204">
        <v>348</v>
      </c>
      <c r="F204">
        <v>14.7</v>
      </c>
      <c r="G204">
        <v>7.61</v>
      </c>
      <c r="H204">
        <v>3.11</v>
      </c>
      <c r="I204">
        <v>42.3</v>
      </c>
    </row>
    <row r="205" spans="1:9" x14ac:dyDescent="0.3">
      <c r="A205">
        <v>33.200000000000003</v>
      </c>
      <c r="B205">
        <v>2.68</v>
      </c>
      <c r="C205">
        <v>0.41610000000000003</v>
      </c>
      <c r="D205">
        <v>4</v>
      </c>
      <c r="E205">
        <v>224</v>
      </c>
      <c r="F205">
        <v>14.7</v>
      </c>
      <c r="G205">
        <v>7.8529999999999998</v>
      </c>
      <c r="H205">
        <v>3.81</v>
      </c>
      <c r="I205">
        <v>48.5</v>
      </c>
    </row>
    <row r="206" spans="1:9" x14ac:dyDescent="0.3">
      <c r="A206">
        <v>31.9</v>
      </c>
      <c r="B206">
        <v>2.68</v>
      </c>
      <c r="C206">
        <v>0.41610000000000003</v>
      </c>
      <c r="D206">
        <v>4</v>
      </c>
      <c r="E206">
        <v>224</v>
      </c>
      <c r="F206">
        <v>14.7</v>
      </c>
      <c r="G206">
        <v>8.0340000000000007</v>
      </c>
      <c r="H206">
        <v>2.88</v>
      </c>
      <c r="I206">
        <v>50</v>
      </c>
    </row>
    <row r="207" spans="1:9" x14ac:dyDescent="0.3">
      <c r="A207">
        <v>22.3</v>
      </c>
      <c r="B207">
        <v>10.59</v>
      </c>
      <c r="C207">
        <v>0.48899999999999999</v>
      </c>
      <c r="D207">
        <v>4</v>
      </c>
      <c r="E207">
        <v>277</v>
      </c>
      <c r="F207">
        <v>18.600000000000001</v>
      </c>
      <c r="G207">
        <v>5.891</v>
      </c>
      <c r="H207">
        <v>10.87</v>
      </c>
      <c r="I207">
        <v>22.6</v>
      </c>
    </row>
    <row r="208" spans="1:9" x14ac:dyDescent="0.3">
      <c r="A208">
        <v>52.5</v>
      </c>
      <c r="B208">
        <v>10.59</v>
      </c>
      <c r="C208">
        <v>0.48899999999999999</v>
      </c>
      <c r="D208">
        <v>4</v>
      </c>
      <c r="E208">
        <v>277</v>
      </c>
      <c r="F208">
        <v>18.600000000000001</v>
      </c>
      <c r="G208">
        <v>6.3259999999999996</v>
      </c>
      <c r="H208">
        <v>10.97</v>
      </c>
      <c r="I208">
        <v>24.4</v>
      </c>
    </row>
    <row r="209" spans="1:9" x14ac:dyDescent="0.3">
      <c r="A209">
        <v>72.7</v>
      </c>
      <c r="B209">
        <v>10.59</v>
      </c>
      <c r="C209">
        <v>0.48899999999999999</v>
      </c>
      <c r="D209">
        <v>4</v>
      </c>
      <c r="E209">
        <v>277</v>
      </c>
      <c r="F209">
        <v>18.600000000000001</v>
      </c>
      <c r="G209">
        <v>5.7830000000000004</v>
      </c>
      <c r="H209">
        <v>18.059999999999999</v>
      </c>
      <c r="I209">
        <v>22.5</v>
      </c>
    </row>
    <row r="210" spans="1:9" x14ac:dyDescent="0.3">
      <c r="A210">
        <v>59.1</v>
      </c>
      <c r="B210">
        <v>10.59</v>
      </c>
      <c r="C210">
        <v>0.48899999999999999</v>
      </c>
      <c r="D210">
        <v>4</v>
      </c>
      <c r="E210">
        <v>277</v>
      </c>
      <c r="F210">
        <v>18.600000000000001</v>
      </c>
      <c r="G210">
        <v>6.0640000000000001</v>
      </c>
      <c r="H210">
        <v>14.66</v>
      </c>
      <c r="I210">
        <v>24.4</v>
      </c>
    </row>
    <row r="211" spans="1:9" x14ac:dyDescent="0.3">
      <c r="A211">
        <v>100</v>
      </c>
      <c r="B211">
        <v>10.59</v>
      </c>
      <c r="C211">
        <v>0.48899999999999999</v>
      </c>
      <c r="D211">
        <v>4</v>
      </c>
      <c r="E211">
        <v>277</v>
      </c>
      <c r="F211">
        <v>18.600000000000001</v>
      </c>
      <c r="G211">
        <v>5.3440000000000003</v>
      </c>
      <c r="H211">
        <v>23.09</v>
      </c>
      <c r="I211">
        <v>20</v>
      </c>
    </row>
    <row r="212" spans="1:9" x14ac:dyDescent="0.3">
      <c r="A212">
        <v>92.1</v>
      </c>
      <c r="B212">
        <v>10.59</v>
      </c>
      <c r="C212">
        <v>0.48899999999999999</v>
      </c>
      <c r="D212">
        <v>4</v>
      </c>
      <c r="E212">
        <v>277</v>
      </c>
      <c r="F212">
        <v>18.600000000000001</v>
      </c>
      <c r="G212">
        <v>5.96</v>
      </c>
      <c r="H212">
        <v>17.27</v>
      </c>
      <c r="I212">
        <v>21.7</v>
      </c>
    </row>
    <row r="213" spans="1:9" x14ac:dyDescent="0.3">
      <c r="A213">
        <v>88.6</v>
      </c>
      <c r="B213">
        <v>10.59</v>
      </c>
      <c r="C213">
        <v>0.48899999999999999</v>
      </c>
      <c r="D213">
        <v>4</v>
      </c>
      <c r="E213">
        <v>277</v>
      </c>
      <c r="F213">
        <v>18.600000000000001</v>
      </c>
      <c r="G213">
        <v>5.4039999999999999</v>
      </c>
      <c r="H213">
        <v>23.98</v>
      </c>
      <c r="I213">
        <v>19.3</v>
      </c>
    </row>
    <row r="214" spans="1:9" x14ac:dyDescent="0.3">
      <c r="A214">
        <v>53.8</v>
      </c>
      <c r="B214">
        <v>10.59</v>
      </c>
      <c r="C214">
        <v>0.48899999999999999</v>
      </c>
      <c r="D214">
        <v>4</v>
      </c>
      <c r="E214">
        <v>277</v>
      </c>
      <c r="F214">
        <v>18.600000000000001</v>
      </c>
      <c r="G214">
        <v>5.8070000000000004</v>
      </c>
      <c r="H214">
        <v>16.03</v>
      </c>
      <c r="I214">
        <v>22.4</v>
      </c>
    </row>
    <row r="215" spans="1:9" x14ac:dyDescent="0.3">
      <c r="A215">
        <v>32.299999999999997</v>
      </c>
      <c r="B215">
        <v>10.59</v>
      </c>
      <c r="C215">
        <v>0.48899999999999999</v>
      </c>
      <c r="D215">
        <v>4</v>
      </c>
      <c r="E215">
        <v>277</v>
      </c>
      <c r="F215">
        <v>18.600000000000001</v>
      </c>
      <c r="G215">
        <v>6.375</v>
      </c>
      <c r="H215">
        <v>9.3800000000000008</v>
      </c>
      <c r="I215">
        <v>28.1</v>
      </c>
    </row>
    <row r="216" spans="1:9" x14ac:dyDescent="0.3">
      <c r="A216">
        <v>9.8000000000000007</v>
      </c>
      <c r="B216">
        <v>10.59</v>
      </c>
      <c r="C216">
        <v>0.48899999999999999</v>
      </c>
      <c r="D216">
        <v>4</v>
      </c>
      <c r="E216">
        <v>277</v>
      </c>
      <c r="F216">
        <v>18.600000000000001</v>
      </c>
      <c r="G216">
        <v>5.4119999999999999</v>
      </c>
      <c r="H216">
        <v>29.55</v>
      </c>
      <c r="I216">
        <v>23.7</v>
      </c>
    </row>
    <row r="217" spans="1:9" x14ac:dyDescent="0.3">
      <c r="A217">
        <v>42.4</v>
      </c>
      <c r="B217">
        <v>10.59</v>
      </c>
      <c r="C217">
        <v>0.48899999999999999</v>
      </c>
      <c r="D217">
        <v>4</v>
      </c>
      <c r="E217">
        <v>277</v>
      </c>
      <c r="F217">
        <v>18.600000000000001</v>
      </c>
      <c r="G217">
        <v>6.1820000000000004</v>
      </c>
      <c r="H217">
        <v>9.4700000000000006</v>
      </c>
      <c r="I217">
        <v>25</v>
      </c>
    </row>
    <row r="218" spans="1:9" x14ac:dyDescent="0.3">
      <c r="A218">
        <v>56</v>
      </c>
      <c r="B218">
        <v>13.89</v>
      </c>
      <c r="C218">
        <v>0.55000000000000004</v>
      </c>
      <c r="D218">
        <v>5</v>
      </c>
      <c r="E218">
        <v>276</v>
      </c>
      <c r="F218">
        <v>16.399999999999999</v>
      </c>
      <c r="G218">
        <v>5.8879999999999999</v>
      </c>
      <c r="H218">
        <v>13.51</v>
      </c>
      <c r="I218">
        <v>23.3</v>
      </c>
    </row>
    <row r="219" spans="1:9" x14ac:dyDescent="0.3">
      <c r="A219">
        <v>85.1</v>
      </c>
      <c r="B219">
        <v>13.89</v>
      </c>
      <c r="C219">
        <v>0.55000000000000004</v>
      </c>
      <c r="D219">
        <v>5</v>
      </c>
      <c r="E219">
        <v>276</v>
      </c>
      <c r="F219">
        <v>16.399999999999999</v>
      </c>
      <c r="G219">
        <v>6.6420000000000003</v>
      </c>
      <c r="H219">
        <v>9.69</v>
      </c>
      <c r="I219">
        <v>28.7</v>
      </c>
    </row>
    <row r="220" spans="1:9" x14ac:dyDescent="0.3">
      <c r="A220">
        <v>93.8</v>
      </c>
      <c r="B220">
        <v>13.89</v>
      </c>
      <c r="C220">
        <v>0.55000000000000004</v>
      </c>
      <c r="D220">
        <v>5</v>
      </c>
      <c r="E220">
        <v>276</v>
      </c>
      <c r="F220">
        <v>16.399999999999999</v>
      </c>
      <c r="G220">
        <v>5.9509999999999996</v>
      </c>
      <c r="H220">
        <v>17.920000000000002</v>
      </c>
      <c r="I220">
        <v>21.5</v>
      </c>
    </row>
    <row r="221" spans="1:9" x14ac:dyDescent="0.3">
      <c r="A221">
        <v>92.4</v>
      </c>
      <c r="B221">
        <v>13.89</v>
      </c>
      <c r="C221">
        <v>0.55000000000000004</v>
      </c>
      <c r="D221">
        <v>5</v>
      </c>
      <c r="E221">
        <v>276</v>
      </c>
      <c r="F221">
        <v>16.399999999999999</v>
      </c>
      <c r="G221">
        <v>6.3730000000000002</v>
      </c>
      <c r="H221">
        <v>10.5</v>
      </c>
      <c r="I221">
        <v>23</v>
      </c>
    </row>
    <row r="222" spans="1:9" x14ac:dyDescent="0.3">
      <c r="A222">
        <v>88.5</v>
      </c>
      <c r="B222">
        <v>6.2</v>
      </c>
      <c r="C222">
        <v>0.50700000000000001</v>
      </c>
      <c r="D222">
        <v>8</v>
      </c>
      <c r="E222">
        <v>307</v>
      </c>
      <c r="F222">
        <v>17.399999999999999</v>
      </c>
      <c r="G222">
        <v>6.9509999999999996</v>
      </c>
      <c r="H222">
        <v>9.7100000000000009</v>
      </c>
      <c r="I222">
        <v>26.7</v>
      </c>
    </row>
    <row r="223" spans="1:9" x14ac:dyDescent="0.3">
      <c r="A223">
        <v>91.3</v>
      </c>
      <c r="B223">
        <v>6.2</v>
      </c>
      <c r="C223">
        <v>0.50700000000000001</v>
      </c>
      <c r="D223">
        <v>8</v>
      </c>
      <c r="E223">
        <v>307</v>
      </c>
      <c r="F223">
        <v>17.399999999999999</v>
      </c>
      <c r="G223">
        <v>6.1639999999999997</v>
      </c>
      <c r="H223">
        <v>21.46</v>
      </c>
      <c r="I223">
        <v>21.7</v>
      </c>
    </row>
    <row r="224" spans="1:9" x14ac:dyDescent="0.3">
      <c r="A224">
        <v>77.7</v>
      </c>
      <c r="B224">
        <v>6.2</v>
      </c>
      <c r="C224">
        <v>0.50700000000000001</v>
      </c>
      <c r="D224">
        <v>8</v>
      </c>
      <c r="E224">
        <v>307</v>
      </c>
      <c r="F224">
        <v>17.399999999999999</v>
      </c>
      <c r="G224">
        <v>6.8789999999999996</v>
      </c>
      <c r="H224">
        <v>9.93</v>
      </c>
      <c r="I224">
        <v>27.5</v>
      </c>
    </row>
    <row r="225" spans="1:9" x14ac:dyDescent="0.3">
      <c r="A225">
        <v>80.8</v>
      </c>
      <c r="B225">
        <v>6.2</v>
      </c>
      <c r="C225">
        <v>0.50700000000000001</v>
      </c>
      <c r="D225">
        <v>8</v>
      </c>
      <c r="E225">
        <v>307</v>
      </c>
      <c r="F225">
        <v>17.399999999999999</v>
      </c>
      <c r="G225">
        <v>6.6180000000000003</v>
      </c>
      <c r="H225">
        <v>7.6</v>
      </c>
      <c r="I225">
        <v>30.1</v>
      </c>
    </row>
    <row r="226" spans="1:9" x14ac:dyDescent="0.3">
      <c r="A226">
        <v>78.3</v>
      </c>
      <c r="B226">
        <v>6.2</v>
      </c>
      <c r="C226">
        <v>0.504</v>
      </c>
      <c r="D226">
        <v>8</v>
      </c>
      <c r="E226">
        <v>307</v>
      </c>
      <c r="F226">
        <v>17.399999999999999</v>
      </c>
      <c r="G226">
        <v>8.266</v>
      </c>
      <c r="H226">
        <v>4.1399999999999997</v>
      </c>
      <c r="I226">
        <v>44.8</v>
      </c>
    </row>
    <row r="227" spans="1:9" x14ac:dyDescent="0.3">
      <c r="A227">
        <v>83</v>
      </c>
      <c r="B227">
        <v>6.2</v>
      </c>
      <c r="C227">
        <v>0.504</v>
      </c>
      <c r="D227">
        <v>8</v>
      </c>
      <c r="E227">
        <v>307</v>
      </c>
      <c r="F227">
        <v>17.399999999999999</v>
      </c>
      <c r="G227">
        <v>8.7249999999999996</v>
      </c>
      <c r="H227">
        <v>4.63</v>
      </c>
      <c r="I227">
        <v>50</v>
      </c>
    </row>
    <row r="228" spans="1:9" x14ac:dyDescent="0.3">
      <c r="A228">
        <v>86.5</v>
      </c>
      <c r="B228">
        <v>6.2</v>
      </c>
      <c r="C228">
        <v>0.504</v>
      </c>
      <c r="D228">
        <v>8</v>
      </c>
      <c r="E228">
        <v>307</v>
      </c>
      <c r="F228">
        <v>17.399999999999999</v>
      </c>
      <c r="G228">
        <v>8.0399999999999991</v>
      </c>
      <c r="H228">
        <v>3.13</v>
      </c>
      <c r="I228">
        <v>37.6</v>
      </c>
    </row>
    <row r="229" spans="1:9" x14ac:dyDescent="0.3">
      <c r="A229">
        <v>79.900000000000006</v>
      </c>
      <c r="B229">
        <v>6.2</v>
      </c>
      <c r="C229">
        <v>0.504</v>
      </c>
      <c r="D229">
        <v>8</v>
      </c>
      <c r="E229">
        <v>307</v>
      </c>
      <c r="F229">
        <v>17.399999999999999</v>
      </c>
      <c r="G229">
        <v>7.1630000000000003</v>
      </c>
      <c r="H229">
        <v>6.36</v>
      </c>
      <c r="I229">
        <v>31.6</v>
      </c>
    </row>
    <row r="230" spans="1:9" x14ac:dyDescent="0.3">
      <c r="A230">
        <v>17</v>
      </c>
      <c r="B230">
        <v>6.2</v>
      </c>
      <c r="C230">
        <v>0.504</v>
      </c>
      <c r="D230">
        <v>8</v>
      </c>
      <c r="E230">
        <v>307</v>
      </c>
      <c r="F230">
        <v>17.399999999999999</v>
      </c>
      <c r="G230">
        <v>7.6859999999999999</v>
      </c>
      <c r="H230">
        <v>3.92</v>
      </c>
      <c r="I230">
        <v>46.7</v>
      </c>
    </row>
    <row r="231" spans="1:9" x14ac:dyDescent="0.3">
      <c r="A231">
        <v>21.4</v>
      </c>
      <c r="B231">
        <v>6.2</v>
      </c>
      <c r="C231">
        <v>0.504</v>
      </c>
      <c r="D231">
        <v>8</v>
      </c>
      <c r="E231">
        <v>307</v>
      </c>
      <c r="F231">
        <v>17.399999999999999</v>
      </c>
      <c r="G231">
        <v>6.5519999999999996</v>
      </c>
      <c r="H231">
        <v>3.76</v>
      </c>
      <c r="I231">
        <v>31.5</v>
      </c>
    </row>
    <row r="232" spans="1:9" x14ac:dyDescent="0.3">
      <c r="A232">
        <v>68.099999999999994</v>
      </c>
      <c r="B232">
        <v>6.2</v>
      </c>
      <c r="C232">
        <v>0.504</v>
      </c>
      <c r="D232">
        <v>8</v>
      </c>
      <c r="E232">
        <v>307</v>
      </c>
      <c r="F232">
        <v>17.399999999999999</v>
      </c>
      <c r="G232">
        <v>5.9809999999999999</v>
      </c>
      <c r="H232">
        <v>11.65</v>
      </c>
      <c r="I232">
        <v>24.3</v>
      </c>
    </row>
    <row r="233" spans="1:9" x14ac:dyDescent="0.3">
      <c r="A233">
        <v>76.900000000000006</v>
      </c>
      <c r="B233">
        <v>6.2</v>
      </c>
      <c r="C233">
        <v>0.504</v>
      </c>
      <c r="D233">
        <v>8</v>
      </c>
      <c r="E233">
        <v>307</v>
      </c>
      <c r="F233">
        <v>17.399999999999999</v>
      </c>
      <c r="G233">
        <v>7.4119999999999999</v>
      </c>
      <c r="H233">
        <v>5.25</v>
      </c>
      <c r="I233">
        <v>31.7</v>
      </c>
    </row>
    <row r="234" spans="1:9" x14ac:dyDescent="0.3">
      <c r="A234">
        <v>73.3</v>
      </c>
      <c r="B234">
        <v>6.2</v>
      </c>
      <c r="C234">
        <v>0.50700000000000001</v>
      </c>
      <c r="D234">
        <v>8</v>
      </c>
      <c r="E234">
        <v>307</v>
      </c>
      <c r="F234">
        <v>17.399999999999999</v>
      </c>
      <c r="G234">
        <v>8.3369999999999997</v>
      </c>
      <c r="H234">
        <v>2.4700000000000002</v>
      </c>
      <c r="I234">
        <v>41.7</v>
      </c>
    </row>
    <row r="235" spans="1:9" x14ac:dyDescent="0.3">
      <c r="A235">
        <v>70.400000000000006</v>
      </c>
      <c r="B235">
        <v>6.2</v>
      </c>
      <c r="C235">
        <v>0.50700000000000001</v>
      </c>
      <c r="D235">
        <v>8</v>
      </c>
      <c r="E235">
        <v>307</v>
      </c>
      <c r="F235">
        <v>17.399999999999999</v>
      </c>
      <c r="G235">
        <v>8.2469999999999999</v>
      </c>
      <c r="H235">
        <v>3.95</v>
      </c>
      <c r="I235">
        <v>48.3</v>
      </c>
    </row>
    <row r="236" spans="1:9" x14ac:dyDescent="0.3">
      <c r="A236">
        <v>66.5</v>
      </c>
      <c r="B236">
        <v>6.2</v>
      </c>
      <c r="C236">
        <v>0.50700000000000001</v>
      </c>
      <c r="D236">
        <v>8</v>
      </c>
      <c r="E236">
        <v>307</v>
      </c>
      <c r="F236">
        <v>17.399999999999999</v>
      </c>
      <c r="G236">
        <v>6.726</v>
      </c>
      <c r="H236">
        <v>8.0500000000000007</v>
      </c>
      <c r="I236">
        <v>29</v>
      </c>
    </row>
    <row r="237" spans="1:9" x14ac:dyDescent="0.3">
      <c r="A237">
        <v>61.5</v>
      </c>
      <c r="B237">
        <v>6.2</v>
      </c>
      <c r="C237">
        <v>0.50700000000000001</v>
      </c>
      <c r="D237">
        <v>8</v>
      </c>
      <c r="E237">
        <v>307</v>
      </c>
      <c r="F237">
        <v>17.399999999999999</v>
      </c>
      <c r="G237">
        <v>6.0860000000000003</v>
      </c>
      <c r="H237">
        <v>10.88</v>
      </c>
      <c r="I237">
        <v>24</v>
      </c>
    </row>
    <row r="238" spans="1:9" x14ac:dyDescent="0.3">
      <c r="A238">
        <v>76.5</v>
      </c>
      <c r="B238">
        <v>6.2</v>
      </c>
      <c r="C238">
        <v>0.50700000000000001</v>
      </c>
      <c r="D238">
        <v>8</v>
      </c>
      <c r="E238">
        <v>307</v>
      </c>
      <c r="F238">
        <v>17.399999999999999</v>
      </c>
      <c r="G238">
        <v>6.6310000000000002</v>
      </c>
      <c r="H238">
        <v>9.5399999999999991</v>
      </c>
      <c r="I238">
        <v>25.1</v>
      </c>
    </row>
    <row r="239" spans="1:9" x14ac:dyDescent="0.3">
      <c r="A239">
        <v>71.599999999999994</v>
      </c>
      <c r="B239">
        <v>6.2</v>
      </c>
      <c r="C239">
        <v>0.50700000000000001</v>
      </c>
      <c r="D239">
        <v>8</v>
      </c>
      <c r="E239">
        <v>307</v>
      </c>
      <c r="F239">
        <v>17.399999999999999</v>
      </c>
      <c r="G239">
        <v>7.3579999999999997</v>
      </c>
      <c r="H239">
        <v>4.7300000000000004</v>
      </c>
      <c r="I239">
        <v>31.5</v>
      </c>
    </row>
    <row r="240" spans="1:9" x14ac:dyDescent="0.3">
      <c r="A240">
        <v>18.5</v>
      </c>
      <c r="B240">
        <v>4.93</v>
      </c>
      <c r="C240">
        <v>0.42799999999999999</v>
      </c>
      <c r="D240">
        <v>6</v>
      </c>
      <c r="E240">
        <v>300</v>
      </c>
      <c r="F240">
        <v>16.600000000000001</v>
      </c>
      <c r="G240">
        <v>6.4809999999999999</v>
      </c>
      <c r="H240">
        <v>6.36</v>
      </c>
      <c r="I240">
        <v>23.7</v>
      </c>
    </row>
    <row r="241" spans="1:9" x14ac:dyDescent="0.3">
      <c r="A241">
        <v>42.2</v>
      </c>
      <c r="B241">
        <v>4.93</v>
      </c>
      <c r="C241">
        <v>0.42799999999999999</v>
      </c>
      <c r="D241">
        <v>6</v>
      </c>
      <c r="E241">
        <v>300</v>
      </c>
      <c r="F241">
        <v>16.600000000000001</v>
      </c>
      <c r="G241">
        <v>6.6059999999999999</v>
      </c>
      <c r="H241">
        <v>7.37</v>
      </c>
      <c r="I241">
        <v>23.3</v>
      </c>
    </row>
    <row r="242" spans="1:9" x14ac:dyDescent="0.3">
      <c r="A242">
        <v>54.3</v>
      </c>
      <c r="B242">
        <v>4.93</v>
      </c>
      <c r="C242">
        <v>0.42799999999999999</v>
      </c>
      <c r="D242">
        <v>6</v>
      </c>
      <c r="E242">
        <v>300</v>
      </c>
      <c r="F242">
        <v>16.600000000000001</v>
      </c>
      <c r="G242">
        <v>6.8970000000000002</v>
      </c>
      <c r="H242">
        <v>11.38</v>
      </c>
      <c r="I242">
        <v>22</v>
      </c>
    </row>
    <row r="243" spans="1:9" x14ac:dyDescent="0.3">
      <c r="A243">
        <v>65.099999999999994</v>
      </c>
      <c r="B243">
        <v>4.93</v>
      </c>
      <c r="C243">
        <v>0.42799999999999999</v>
      </c>
      <c r="D243">
        <v>6</v>
      </c>
      <c r="E243">
        <v>300</v>
      </c>
      <c r="F243">
        <v>16.600000000000001</v>
      </c>
      <c r="G243">
        <v>6.0949999999999998</v>
      </c>
      <c r="H243">
        <v>12.4</v>
      </c>
      <c r="I243">
        <v>20.100000000000001</v>
      </c>
    </row>
    <row r="244" spans="1:9" x14ac:dyDescent="0.3">
      <c r="A244">
        <v>52.9</v>
      </c>
      <c r="B244">
        <v>4.93</v>
      </c>
      <c r="C244">
        <v>0.42799999999999999</v>
      </c>
      <c r="D244">
        <v>6</v>
      </c>
      <c r="E244">
        <v>300</v>
      </c>
      <c r="F244">
        <v>16.600000000000001</v>
      </c>
      <c r="G244">
        <v>6.3579999999999997</v>
      </c>
      <c r="H244">
        <v>11.22</v>
      </c>
      <c r="I244">
        <v>22.2</v>
      </c>
    </row>
    <row r="245" spans="1:9" x14ac:dyDescent="0.3">
      <c r="A245">
        <v>7.8</v>
      </c>
      <c r="B245">
        <v>4.93</v>
      </c>
      <c r="C245">
        <v>0.42799999999999999</v>
      </c>
      <c r="D245">
        <v>6</v>
      </c>
      <c r="E245">
        <v>300</v>
      </c>
      <c r="F245">
        <v>16.600000000000001</v>
      </c>
      <c r="G245">
        <v>6.3929999999999998</v>
      </c>
      <c r="H245">
        <v>5.19</v>
      </c>
      <c r="I245">
        <v>23.7</v>
      </c>
    </row>
    <row r="246" spans="1:9" x14ac:dyDescent="0.3">
      <c r="A246">
        <v>76.5</v>
      </c>
      <c r="B246">
        <v>5.86</v>
      </c>
      <c r="C246">
        <v>0.43099999999999999</v>
      </c>
      <c r="D246">
        <v>7</v>
      </c>
      <c r="E246">
        <v>330</v>
      </c>
      <c r="F246">
        <v>19.100000000000001</v>
      </c>
      <c r="G246">
        <v>5.593</v>
      </c>
      <c r="H246">
        <v>12.5</v>
      </c>
      <c r="I246">
        <v>17.600000000000001</v>
      </c>
    </row>
    <row r="247" spans="1:9" x14ac:dyDescent="0.3">
      <c r="A247">
        <v>70.2</v>
      </c>
      <c r="B247">
        <v>5.86</v>
      </c>
      <c r="C247">
        <v>0.43099999999999999</v>
      </c>
      <c r="D247">
        <v>7</v>
      </c>
      <c r="E247">
        <v>330</v>
      </c>
      <c r="F247">
        <v>19.100000000000001</v>
      </c>
      <c r="G247">
        <v>5.6050000000000004</v>
      </c>
      <c r="H247">
        <v>18.46</v>
      </c>
      <c r="I247">
        <v>18.5</v>
      </c>
    </row>
    <row r="248" spans="1:9" x14ac:dyDescent="0.3">
      <c r="A248">
        <v>34.9</v>
      </c>
      <c r="B248">
        <v>5.86</v>
      </c>
      <c r="C248">
        <v>0.43099999999999999</v>
      </c>
      <c r="D248">
        <v>7</v>
      </c>
      <c r="E248">
        <v>330</v>
      </c>
      <c r="F248">
        <v>19.100000000000001</v>
      </c>
      <c r="G248">
        <v>6.1079999999999997</v>
      </c>
      <c r="H248">
        <v>9.16</v>
      </c>
      <c r="I248">
        <v>24.3</v>
      </c>
    </row>
    <row r="249" spans="1:9" x14ac:dyDescent="0.3">
      <c r="A249">
        <v>79.2</v>
      </c>
      <c r="B249">
        <v>5.86</v>
      </c>
      <c r="C249">
        <v>0.43099999999999999</v>
      </c>
      <c r="D249">
        <v>7</v>
      </c>
      <c r="E249">
        <v>330</v>
      </c>
      <c r="F249">
        <v>19.100000000000001</v>
      </c>
      <c r="G249">
        <v>6.226</v>
      </c>
      <c r="H249">
        <v>10.15</v>
      </c>
      <c r="I249">
        <v>20.5</v>
      </c>
    </row>
    <row r="250" spans="1:9" x14ac:dyDescent="0.3">
      <c r="A250">
        <v>49.1</v>
      </c>
      <c r="B250">
        <v>5.86</v>
      </c>
      <c r="C250">
        <v>0.43099999999999999</v>
      </c>
      <c r="D250">
        <v>7</v>
      </c>
      <c r="E250">
        <v>330</v>
      </c>
      <c r="F250">
        <v>19.100000000000001</v>
      </c>
      <c r="G250">
        <v>6.4329999999999998</v>
      </c>
      <c r="H250">
        <v>9.52</v>
      </c>
      <c r="I250">
        <v>24.5</v>
      </c>
    </row>
    <row r="251" spans="1:9" x14ac:dyDescent="0.3">
      <c r="A251">
        <v>17.5</v>
      </c>
      <c r="B251">
        <v>5.86</v>
      </c>
      <c r="C251">
        <v>0.43099999999999999</v>
      </c>
      <c r="D251">
        <v>7</v>
      </c>
      <c r="E251">
        <v>330</v>
      </c>
      <c r="F251">
        <v>19.100000000000001</v>
      </c>
      <c r="G251">
        <v>6.718</v>
      </c>
      <c r="H251">
        <v>6.56</v>
      </c>
      <c r="I251">
        <v>26.2</v>
      </c>
    </row>
    <row r="252" spans="1:9" x14ac:dyDescent="0.3">
      <c r="A252">
        <v>13</v>
      </c>
      <c r="B252">
        <v>5.86</v>
      </c>
      <c r="C252">
        <v>0.43099999999999999</v>
      </c>
      <c r="D252">
        <v>7</v>
      </c>
      <c r="E252">
        <v>330</v>
      </c>
      <c r="F252">
        <v>19.100000000000001</v>
      </c>
      <c r="G252">
        <v>6.4870000000000001</v>
      </c>
      <c r="H252">
        <v>5.9</v>
      </c>
      <c r="I252">
        <v>24.4</v>
      </c>
    </row>
    <row r="253" spans="1:9" x14ac:dyDescent="0.3">
      <c r="A253">
        <v>8.9</v>
      </c>
      <c r="B253">
        <v>5.86</v>
      </c>
      <c r="C253">
        <v>0.43099999999999999</v>
      </c>
      <c r="D253">
        <v>7</v>
      </c>
      <c r="E253">
        <v>330</v>
      </c>
      <c r="F253">
        <v>19.100000000000001</v>
      </c>
      <c r="G253">
        <v>6.4379999999999997</v>
      </c>
      <c r="H253">
        <v>3.59</v>
      </c>
      <c r="I253">
        <v>24.8</v>
      </c>
    </row>
    <row r="254" spans="1:9" x14ac:dyDescent="0.3">
      <c r="A254">
        <v>6.8</v>
      </c>
      <c r="B254">
        <v>5.86</v>
      </c>
      <c r="C254">
        <v>0.43099999999999999</v>
      </c>
      <c r="D254">
        <v>7</v>
      </c>
      <c r="E254">
        <v>330</v>
      </c>
      <c r="F254">
        <v>19.100000000000001</v>
      </c>
      <c r="G254">
        <v>6.9569999999999999</v>
      </c>
      <c r="H254">
        <v>3.53</v>
      </c>
      <c r="I254">
        <v>29.6</v>
      </c>
    </row>
    <row r="255" spans="1:9" x14ac:dyDescent="0.3">
      <c r="A255">
        <v>8.4</v>
      </c>
      <c r="B255">
        <v>5.86</v>
      </c>
      <c r="C255">
        <v>0.43099999999999999</v>
      </c>
      <c r="D255">
        <v>7</v>
      </c>
      <c r="E255">
        <v>330</v>
      </c>
      <c r="F255">
        <v>19.100000000000001</v>
      </c>
      <c r="G255">
        <v>8.2590000000000003</v>
      </c>
      <c r="H255">
        <v>3.54</v>
      </c>
      <c r="I255">
        <v>42.8</v>
      </c>
    </row>
    <row r="256" spans="1:9" x14ac:dyDescent="0.3">
      <c r="A256">
        <v>32</v>
      </c>
      <c r="B256">
        <v>3.64</v>
      </c>
      <c r="C256">
        <v>0.39200000000000002</v>
      </c>
      <c r="D256">
        <v>1</v>
      </c>
      <c r="E256">
        <v>315</v>
      </c>
      <c r="F256">
        <v>16.399999999999999</v>
      </c>
      <c r="G256">
        <v>6.1079999999999997</v>
      </c>
      <c r="H256">
        <v>6.57</v>
      </c>
      <c r="I256">
        <v>21.9</v>
      </c>
    </row>
    <row r="257" spans="1:9" x14ac:dyDescent="0.3">
      <c r="A257">
        <v>19.100000000000001</v>
      </c>
      <c r="B257">
        <v>3.64</v>
      </c>
      <c r="C257">
        <v>0.39200000000000002</v>
      </c>
      <c r="D257">
        <v>1</v>
      </c>
      <c r="E257">
        <v>315</v>
      </c>
      <c r="F257">
        <v>16.399999999999999</v>
      </c>
      <c r="G257">
        <v>5.8760000000000003</v>
      </c>
      <c r="H257">
        <v>9.25</v>
      </c>
      <c r="I257">
        <v>20.9</v>
      </c>
    </row>
    <row r="258" spans="1:9" x14ac:dyDescent="0.3">
      <c r="A258">
        <v>34.200000000000003</v>
      </c>
      <c r="B258">
        <v>3.75</v>
      </c>
      <c r="C258">
        <v>0.39400000000000002</v>
      </c>
      <c r="D258">
        <v>3</v>
      </c>
      <c r="E258">
        <v>244</v>
      </c>
      <c r="F258">
        <v>15.9</v>
      </c>
      <c r="G258">
        <v>7.4539999999999997</v>
      </c>
      <c r="H258">
        <v>3.11</v>
      </c>
      <c r="I258">
        <v>44</v>
      </c>
    </row>
    <row r="259" spans="1:9" x14ac:dyDescent="0.3">
      <c r="A259">
        <v>86.9</v>
      </c>
      <c r="B259">
        <v>3.97</v>
      </c>
      <c r="C259">
        <v>0.64700000000000002</v>
      </c>
      <c r="D259">
        <v>5</v>
      </c>
      <c r="E259">
        <v>264</v>
      </c>
      <c r="F259">
        <v>13</v>
      </c>
      <c r="G259">
        <v>8.7040000000000006</v>
      </c>
      <c r="H259">
        <v>5.12</v>
      </c>
      <c r="I259">
        <v>50</v>
      </c>
    </row>
    <row r="260" spans="1:9" x14ac:dyDescent="0.3">
      <c r="A260">
        <v>100</v>
      </c>
      <c r="B260">
        <v>3.97</v>
      </c>
      <c r="C260">
        <v>0.64700000000000002</v>
      </c>
      <c r="D260">
        <v>5</v>
      </c>
      <c r="E260">
        <v>264</v>
      </c>
      <c r="F260">
        <v>13</v>
      </c>
      <c r="G260">
        <v>7.3330000000000002</v>
      </c>
      <c r="H260">
        <v>7.79</v>
      </c>
      <c r="I260">
        <v>36</v>
      </c>
    </row>
    <row r="261" spans="1:9" x14ac:dyDescent="0.3">
      <c r="A261">
        <v>100</v>
      </c>
      <c r="B261">
        <v>3.97</v>
      </c>
      <c r="C261">
        <v>0.64700000000000002</v>
      </c>
      <c r="D261">
        <v>5</v>
      </c>
      <c r="E261">
        <v>264</v>
      </c>
      <c r="F261">
        <v>13</v>
      </c>
      <c r="G261">
        <v>6.8419999999999996</v>
      </c>
      <c r="H261">
        <v>6.9</v>
      </c>
      <c r="I261">
        <v>30.1</v>
      </c>
    </row>
    <row r="262" spans="1:9" x14ac:dyDescent="0.3">
      <c r="A262">
        <v>81.8</v>
      </c>
      <c r="B262">
        <v>3.97</v>
      </c>
      <c r="C262">
        <v>0.64700000000000002</v>
      </c>
      <c r="D262">
        <v>5</v>
      </c>
      <c r="E262">
        <v>264</v>
      </c>
      <c r="F262">
        <v>13</v>
      </c>
      <c r="G262">
        <v>7.2030000000000003</v>
      </c>
      <c r="H262">
        <v>9.59</v>
      </c>
      <c r="I262">
        <v>33.799999999999997</v>
      </c>
    </row>
    <row r="263" spans="1:9" x14ac:dyDescent="0.3">
      <c r="A263">
        <v>89.4</v>
      </c>
      <c r="B263">
        <v>3.97</v>
      </c>
      <c r="C263">
        <v>0.64700000000000002</v>
      </c>
      <c r="D263">
        <v>5</v>
      </c>
      <c r="E263">
        <v>264</v>
      </c>
      <c r="F263">
        <v>13</v>
      </c>
      <c r="G263">
        <v>7.52</v>
      </c>
      <c r="H263">
        <v>7.26</v>
      </c>
      <c r="I263">
        <v>43.1</v>
      </c>
    </row>
    <row r="264" spans="1:9" x14ac:dyDescent="0.3">
      <c r="A264">
        <v>91.5</v>
      </c>
      <c r="B264">
        <v>3.97</v>
      </c>
      <c r="C264">
        <v>0.64700000000000002</v>
      </c>
      <c r="D264">
        <v>5</v>
      </c>
      <c r="E264">
        <v>264</v>
      </c>
      <c r="F264">
        <v>13</v>
      </c>
      <c r="G264">
        <v>8.3979999999999997</v>
      </c>
      <c r="H264">
        <v>5.91</v>
      </c>
      <c r="I264">
        <v>48.8</v>
      </c>
    </row>
    <row r="265" spans="1:9" x14ac:dyDescent="0.3">
      <c r="A265">
        <v>94.5</v>
      </c>
      <c r="B265">
        <v>3.97</v>
      </c>
      <c r="C265">
        <v>0.64700000000000002</v>
      </c>
      <c r="D265">
        <v>5</v>
      </c>
      <c r="E265">
        <v>264</v>
      </c>
      <c r="F265">
        <v>13</v>
      </c>
      <c r="G265">
        <v>7.327</v>
      </c>
      <c r="H265">
        <v>11.25</v>
      </c>
      <c r="I265">
        <v>31</v>
      </c>
    </row>
    <row r="266" spans="1:9" x14ac:dyDescent="0.3">
      <c r="A266">
        <v>91.6</v>
      </c>
      <c r="B266">
        <v>3.97</v>
      </c>
      <c r="C266">
        <v>0.64700000000000002</v>
      </c>
      <c r="D266">
        <v>5</v>
      </c>
      <c r="E266">
        <v>264</v>
      </c>
      <c r="F266">
        <v>13</v>
      </c>
      <c r="G266">
        <v>7.2060000000000004</v>
      </c>
      <c r="H266">
        <v>8.1</v>
      </c>
      <c r="I266">
        <v>36.5</v>
      </c>
    </row>
    <row r="267" spans="1:9" x14ac:dyDescent="0.3">
      <c r="A267">
        <v>62.8</v>
      </c>
      <c r="B267">
        <v>3.97</v>
      </c>
      <c r="C267">
        <v>0.64700000000000002</v>
      </c>
      <c r="D267">
        <v>5</v>
      </c>
      <c r="E267">
        <v>264</v>
      </c>
      <c r="F267">
        <v>13</v>
      </c>
      <c r="G267">
        <v>5.56</v>
      </c>
      <c r="H267">
        <v>10.45</v>
      </c>
      <c r="I267">
        <v>22.8</v>
      </c>
    </row>
    <row r="268" spans="1:9" x14ac:dyDescent="0.3">
      <c r="A268">
        <v>84.6</v>
      </c>
      <c r="B268">
        <v>3.97</v>
      </c>
      <c r="C268">
        <v>0.64700000000000002</v>
      </c>
      <c r="D268">
        <v>5</v>
      </c>
      <c r="E268">
        <v>264</v>
      </c>
      <c r="F268">
        <v>13</v>
      </c>
      <c r="G268">
        <v>7.0140000000000002</v>
      </c>
      <c r="H268">
        <v>14.79</v>
      </c>
      <c r="I268">
        <v>30.7</v>
      </c>
    </row>
    <row r="269" spans="1:9" x14ac:dyDescent="0.3">
      <c r="A269">
        <v>67</v>
      </c>
      <c r="B269">
        <v>3.97</v>
      </c>
      <c r="C269">
        <v>0.57499999999999996</v>
      </c>
      <c r="D269">
        <v>5</v>
      </c>
      <c r="E269">
        <v>264</v>
      </c>
      <c r="F269">
        <v>13</v>
      </c>
      <c r="G269">
        <v>8.2970000000000006</v>
      </c>
      <c r="H269">
        <v>7.44</v>
      </c>
      <c r="I269">
        <v>50</v>
      </c>
    </row>
    <row r="270" spans="1:9" x14ac:dyDescent="0.3">
      <c r="A270">
        <v>52.6</v>
      </c>
      <c r="B270">
        <v>3.97</v>
      </c>
      <c r="C270">
        <v>0.57499999999999996</v>
      </c>
      <c r="D270">
        <v>5</v>
      </c>
      <c r="E270">
        <v>264</v>
      </c>
      <c r="F270">
        <v>13</v>
      </c>
      <c r="G270">
        <v>7.47</v>
      </c>
      <c r="H270">
        <v>3.16</v>
      </c>
      <c r="I270">
        <v>43.5</v>
      </c>
    </row>
    <row r="271" spans="1:9" x14ac:dyDescent="0.3">
      <c r="A271">
        <v>61.5</v>
      </c>
      <c r="B271">
        <v>6.96</v>
      </c>
      <c r="C271">
        <v>0.46400000000000002</v>
      </c>
      <c r="D271">
        <v>3</v>
      </c>
      <c r="E271">
        <v>223</v>
      </c>
      <c r="F271">
        <v>18.600000000000001</v>
      </c>
      <c r="G271">
        <v>5.92</v>
      </c>
      <c r="H271">
        <v>13.65</v>
      </c>
      <c r="I271">
        <v>20.7</v>
      </c>
    </row>
    <row r="272" spans="1:9" x14ac:dyDescent="0.3">
      <c r="A272">
        <v>42.1</v>
      </c>
      <c r="B272">
        <v>6.96</v>
      </c>
      <c r="C272">
        <v>0.46400000000000002</v>
      </c>
      <c r="D272">
        <v>3</v>
      </c>
      <c r="E272">
        <v>223</v>
      </c>
      <c r="F272">
        <v>18.600000000000001</v>
      </c>
      <c r="G272">
        <v>5.8559999999999999</v>
      </c>
      <c r="H272">
        <v>13</v>
      </c>
      <c r="I272">
        <v>21.1</v>
      </c>
    </row>
    <row r="273" spans="1:9" x14ac:dyDescent="0.3">
      <c r="A273">
        <v>16.3</v>
      </c>
      <c r="B273">
        <v>6.96</v>
      </c>
      <c r="C273">
        <v>0.46400000000000002</v>
      </c>
      <c r="D273">
        <v>3</v>
      </c>
      <c r="E273">
        <v>223</v>
      </c>
      <c r="F273">
        <v>18.600000000000001</v>
      </c>
      <c r="G273">
        <v>6.24</v>
      </c>
      <c r="H273">
        <v>6.59</v>
      </c>
      <c r="I273">
        <v>25.2</v>
      </c>
    </row>
    <row r="274" spans="1:9" x14ac:dyDescent="0.3">
      <c r="A274">
        <v>58.7</v>
      </c>
      <c r="B274">
        <v>6.96</v>
      </c>
      <c r="C274">
        <v>0.46400000000000002</v>
      </c>
      <c r="D274">
        <v>3</v>
      </c>
      <c r="E274">
        <v>223</v>
      </c>
      <c r="F274">
        <v>18.600000000000001</v>
      </c>
      <c r="G274">
        <v>6.5380000000000003</v>
      </c>
      <c r="H274">
        <v>7.73</v>
      </c>
      <c r="I274">
        <v>24.4</v>
      </c>
    </row>
    <row r="275" spans="1:9" x14ac:dyDescent="0.3">
      <c r="A275">
        <v>51.8</v>
      </c>
      <c r="B275">
        <v>6.96</v>
      </c>
      <c r="C275">
        <v>0.46400000000000002</v>
      </c>
      <c r="D275">
        <v>3</v>
      </c>
      <c r="E275">
        <v>223</v>
      </c>
      <c r="F275">
        <v>18.600000000000001</v>
      </c>
      <c r="G275">
        <v>7.6909999999999998</v>
      </c>
      <c r="H275">
        <v>6.58</v>
      </c>
      <c r="I275">
        <v>35.200000000000003</v>
      </c>
    </row>
    <row r="276" spans="1:9" x14ac:dyDescent="0.3">
      <c r="A276">
        <v>32.9</v>
      </c>
      <c r="B276">
        <v>6.41</v>
      </c>
      <c r="C276">
        <v>0.44700000000000001</v>
      </c>
      <c r="D276">
        <v>4</v>
      </c>
      <c r="E276">
        <v>254</v>
      </c>
      <c r="F276">
        <v>17.600000000000001</v>
      </c>
      <c r="G276">
        <v>6.758</v>
      </c>
      <c r="H276">
        <v>3.53</v>
      </c>
      <c r="I276">
        <v>32.4</v>
      </c>
    </row>
    <row r="277" spans="1:9" x14ac:dyDescent="0.3">
      <c r="A277">
        <v>42.8</v>
      </c>
      <c r="B277">
        <v>6.41</v>
      </c>
      <c r="C277">
        <v>0.44700000000000001</v>
      </c>
      <c r="D277">
        <v>4</v>
      </c>
      <c r="E277">
        <v>254</v>
      </c>
      <c r="F277">
        <v>17.600000000000001</v>
      </c>
      <c r="G277">
        <v>6.8540000000000001</v>
      </c>
      <c r="H277">
        <v>2.98</v>
      </c>
      <c r="I277">
        <v>32</v>
      </c>
    </row>
    <row r="278" spans="1:9" x14ac:dyDescent="0.3">
      <c r="A278">
        <v>49</v>
      </c>
      <c r="B278">
        <v>6.41</v>
      </c>
      <c r="C278">
        <v>0.44700000000000001</v>
      </c>
      <c r="D278">
        <v>4</v>
      </c>
      <c r="E278">
        <v>254</v>
      </c>
      <c r="F278">
        <v>17.600000000000001</v>
      </c>
      <c r="G278">
        <v>7.2670000000000003</v>
      </c>
      <c r="H278">
        <v>6.05</v>
      </c>
      <c r="I278">
        <v>33.200000000000003</v>
      </c>
    </row>
    <row r="279" spans="1:9" x14ac:dyDescent="0.3">
      <c r="A279">
        <v>27.6</v>
      </c>
      <c r="B279">
        <v>6.41</v>
      </c>
      <c r="C279">
        <v>0.44700000000000001</v>
      </c>
      <c r="D279">
        <v>4</v>
      </c>
      <c r="E279">
        <v>254</v>
      </c>
      <c r="F279">
        <v>17.600000000000001</v>
      </c>
      <c r="G279">
        <v>6.8259999999999996</v>
      </c>
      <c r="H279">
        <v>4.16</v>
      </c>
      <c r="I279">
        <v>33.1</v>
      </c>
    </row>
    <row r="280" spans="1:9" x14ac:dyDescent="0.3">
      <c r="A280">
        <v>32.1</v>
      </c>
      <c r="B280">
        <v>6.41</v>
      </c>
      <c r="C280">
        <v>0.44700000000000001</v>
      </c>
      <c r="D280">
        <v>4</v>
      </c>
      <c r="E280">
        <v>254</v>
      </c>
      <c r="F280">
        <v>17.600000000000001</v>
      </c>
      <c r="G280">
        <v>6.4820000000000002</v>
      </c>
      <c r="H280">
        <v>7.19</v>
      </c>
      <c r="I280">
        <v>29.1</v>
      </c>
    </row>
    <row r="281" spans="1:9" x14ac:dyDescent="0.3">
      <c r="A281">
        <v>32.200000000000003</v>
      </c>
      <c r="B281">
        <v>3.33</v>
      </c>
      <c r="C281">
        <v>0.44290000000000002</v>
      </c>
      <c r="D281">
        <v>5</v>
      </c>
      <c r="E281">
        <v>216</v>
      </c>
      <c r="F281">
        <v>14.9</v>
      </c>
      <c r="G281">
        <v>6.8120000000000003</v>
      </c>
      <c r="H281">
        <v>4.8499999999999996</v>
      </c>
      <c r="I281">
        <v>35.1</v>
      </c>
    </row>
    <row r="282" spans="1:9" x14ac:dyDescent="0.3">
      <c r="A282">
        <v>64.5</v>
      </c>
      <c r="B282">
        <v>3.33</v>
      </c>
      <c r="C282">
        <v>0.44290000000000002</v>
      </c>
      <c r="D282">
        <v>5</v>
      </c>
      <c r="E282">
        <v>216</v>
      </c>
      <c r="F282">
        <v>14.9</v>
      </c>
      <c r="G282">
        <v>7.82</v>
      </c>
      <c r="H282">
        <v>3.76</v>
      </c>
      <c r="I282">
        <v>45.4</v>
      </c>
    </row>
    <row r="283" spans="1:9" x14ac:dyDescent="0.3">
      <c r="A283">
        <v>37.200000000000003</v>
      </c>
      <c r="B283">
        <v>3.33</v>
      </c>
      <c r="C283">
        <v>0.44290000000000002</v>
      </c>
      <c r="D283">
        <v>5</v>
      </c>
      <c r="E283">
        <v>216</v>
      </c>
      <c r="F283">
        <v>14.9</v>
      </c>
      <c r="G283">
        <v>6.968</v>
      </c>
      <c r="H283">
        <v>4.59</v>
      </c>
      <c r="I283">
        <v>35.4</v>
      </c>
    </row>
    <row r="284" spans="1:9" x14ac:dyDescent="0.3">
      <c r="A284">
        <v>49.7</v>
      </c>
      <c r="B284">
        <v>3.33</v>
      </c>
      <c r="C284">
        <v>0.44290000000000002</v>
      </c>
      <c r="D284">
        <v>5</v>
      </c>
      <c r="E284">
        <v>216</v>
      </c>
      <c r="F284">
        <v>14.9</v>
      </c>
      <c r="G284">
        <v>7.6449999999999996</v>
      </c>
      <c r="H284">
        <v>3.01</v>
      </c>
      <c r="I284">
        <v>46</v>
      </c>
    </row>
    <row r="285" spans="1:9" x14ac:dyDescent="0.3">
      <c r="A285">
        <v>24.8</v>
      </c>
      <c r="B285">
        <v>1.21</v>
      </c>
      <c r="C285">
        <v>0.40100000000000002</v>
      </c>
      <c r="D285">
        <v>1</v>
      </c>
      <c r="E285">
        <v>198</v>
      </c>
      <c r="F285">
        <v>13.6</v>
      </c>
      <c r="G285">
        <v>7.923</v>
      </c>
      <c r="H285">
        <v>3.16</v>
      </c>
      <c r="I285">
        <v>50</v>
      </c>
    </row>
    <row r="286" spans="1:9" x14ac:dyDescent="0.3">
      <c r="A286">
        <v>20.8</v>
      </c>
      <c r="B286">
        <v>2.97</v>
      </c>
      <c r="C286">
        <v>0.4</v>
      </c>
      <c r="D286">
        <v>1</v>
      </c>
      <c r="E286">
        <v>285</v>
      </c>
      <c r="F286">
        <v>15.3</v>
      </c>
      <c r="G286">
        <v>7.0880000000000001</v>
      </c>
      <c r="H286">
        <v>7.85</v>
      </c>
      <c r="I286">
        <v>32.200000000000003</v>
      </c>
    </row>
    <row r="287" spans="1:9" x14ac:dyDescent="0.3">
      <c r="A287">
        <v>31.9</v>
      </c>
      <c r="B287">
        <v>2.25</v>
      </c>
      <c r="C287">
        <v>0.38900000000000001</v>
      </c>
      <c r="D287">
        <v>1</v>
      </c>
      <c r="E287">
        <v>300</v>
      </c>
      <c r="F287">
        <v>15.3</v>
      </c>
      <c r="G287">
        <v>6.4530000000000003</v>
      </c>
      <c r="H287">
        <v>8.23</v>
      </c>
      <c r="I287">
        <v>22</v>
      </c>
    </row>
    <row r="288" spans="1:9" x14ac:dyDescent="0.3">
      <c r="A288">
        <v>31.5</v>
      </c>
      <c r="B288">
        <v>1.76</v>
      </c>
      <c r="C288">
        <v>0.38500000000000001</v>
      </c>
      <c r="D288">
        <v>1</v>
      </c>
      <c r="E288">
        <v>241</v>
      </c>
      <c r="F288">
        <v>18.2</v>
      </c>
      <c r="G288">
        <v>6.23</v>
      </c>
      <c r="H288">
        <v>12.93</v>
      </c>
      <c r="I288">
        <v>20.100000000000001</v>
      </c>
    </row>
    <row r="289" spans="1:9" x14ac:dyDescent="0.3">
      <c r="A289">
        <v>31.3</v>
      </c>
      <c r="B289">
        <v>5.32</v>
      </c>
      <c r="C289">
        <v>0.40500000000000003</v>
      </c>
      <c r="D289">
        <v>6</v>
      </c>
      <c r="E289">
        <v>293</v>
      </c>
      <c r="F289">
        <v>16.600000000000001</v>
      </c>
      <c r="G289">
        <v>6.2089999999999996</v>
      </c>
      <c r="H289">
        <v>7.14</v>
      </c>
      <c r="I289">
        <v>23.2</v>
      </c>
    </row>
    <row r="290" spans="1:9" x14ac:dyDescent="0.3">
      <c r="A290">
        <v>45.6</v>
      </c>
      <c r="B290">
        <v>5.32</v>
      </c>
      <c r="C290">
        <v>0.40500000000000003</v>
      </c>
      <c r="D290">
        <v>6</v>
      </c>
      <c r="E290">
        <v>293</v>
      </c>
      <c r="F290">
        <v>16.600000000000001</v>
      </c>
      <c r="G290">
        <v>6.3150000000000004</v>
      </c>
      <c r="H290">
        <v>7.6</v>
      </c>
      <c r="I290">
        <v>22.3</v>
      </c>
    </row>
    <row r="291" spans="1:9" x14ac:dyDescent="0.3">
      <c r="A291">
        <v>22.9</v>
      </c>
      <c r="B291">
        <v>5.32</v>
      </c>
      <c r="C291">
        <v>0.40500000000000003</v>
      </c>
      <c r="D291">
        <v>6</v>
      </c>
      <c r="E291">
        <v>293</v>
      </c>
      <c r="F291">
        <v>16.600000000000001</v>
      </c>
      <c r="G291">
        <v>6.5650000000000004</v>
      </c>
      <c r="H291">
        <v>9.51</v>
      </c>
      <c r="I291">
        <v>24.8</v>
      </c>
    </row>
    <row r="292" spans="1:9" x14ac:dyDescent="0.3">
      <c r="A292">
        <v>27.9</v>
      </c>
      <c r="B292">
        <v>4.95</v>
      </c>
      <c r="C292">
        <v>0.41099999999999998</v>
      </c>
      <c r="D292">
        <v>4</v>
      </c>
      <c r="E292">
        <v>245</v>
      </c>
      <c r="F292">
        <v>19.2</v>
      </c>
      <c r="G292">
        <v>6.8609999999999998</v>
      </c>
      <c r="H292">
        <v>3.33</v>
      </c>
      <c r="I292">
        <v>28.5</v>
      </c>
    </row>
    <row r="293" spans="1:9" x14ac:dyDescent="0.3">
      <c r="A293">
        <v>27.7</v>
      </c>
      <c r="B293">
        <v>4.95</v>
      </c>
      <c r="C293">
        <v>0.41099999999999998</v>
      </c>
      <c r="D293">
        <v>4</v>
      </c>
      <c r="E293">
        <v>245</v>
      </c>
      <c r="F293">
        <v>19.2</v>
      </c>
      <c r="G293">
        <v>7.1479999999999997</v>
      </c>
      <c r="H293">
        <v>3.56</v>
      </c>
      <c r="I293">
        <v>37.299999999999997</v>
      </c>
    </row>
    <row r="294" spans="1:9" x14ac:dyDescent="0.3">
      <c r="A294">
        <v>23.4</v>
      </c>
      <c r="B294">
        <v>4.95</v>
      </c>
      <c r="C294">
        <v>0.41099999999999998</v>
      </c>
      <c r="D294">
        <v>4</v>
      </c>
      <c r="E294">
        <v>245</v>
      </c>
      <c r="F294">
        <v>19.2</v>
      </c>
      <c r="G294">
        <v>6.63</v>
      </c>
      <c r="H294">
        <v>4.7</v>
      </c>
      <c r="I294">
        <v>27.9</v>
      </c>
    </row>
    <row r="295" spans="1:9" x14ac:dyDescent="0.3">
      <c r="A295">
        <v>18.399999999999999</v>
      </c>
      <c r="B295">
        <v>13.92</v>
      </c>
      <c r="C295">
        <v>0.437</v>
      </c>
      <c r="D295">
        <v>4</v>
      </c>
      <c r="E295">
        <v>289</v>
      </c>
      <c r="F295">
        <v>16</v>
      </c>
      <c r="G295">
        <v>6.1269999999999998</v>
      </c>
      <c r="H295">
        <v>8.58</v>
      </c>
      <c r="I295">
        <v>23.9</v>
      </c>
    </row>
    <row r="296" spans="1:9" x14ac:dyDescent="0.3">
      <c r="A296">
        <v>42.3</v>
      </c>
      <c r="B296">
        <v>13.92</v>
      </c>
      <c r="C296">
        <v>0.437</v>
      </c>
      <c r="D296">
        <v>4</v>
      </c>
      <c r="E296">
        <v>289</v>
      </c>
      <c r="F296">
        <v>16</v>
      </c>
      <c r="G296">
        <v>6.0090000000000003</v>
      </c>
      <c r="H296">
        <v>10.4</v>
      </c>
      <c r="I296">
        <v>21.7</v>
      </c>
    </row>
    <row r="297" spans="1:9" x14ac:dyDescent="0.3">
      <c r="A297">
        <v>31.1</v>
      </c>
      <c r="B297">
        <v>13.92</v>
      </c>
      <c r="C297">
        <v>0.437</v>
      </c>
      <c r="D297">
        <v>4</v>
      </c>
      <c r="E297">
        <v>289</v>
      </c>
      <c r="F297">
        <v>16</v>
      </c>
      <c r="G297">
        <v>6.6779999999999999</v>
      </c>
      <c r="H297">
        <v>6.27</v>
      </c>
      <c r="I297">
        <v>28.6</v>
      </c>
    </row>
    <row r="298" spans="1:9" x14ac:dyDescent="0.3">
      <c r="A298">
        <v>51</v>
      </c>
      <c r="B298">
        <v>13.92</v>
      </c>
      <c r="C298">
        <v>0.437</v>
      </c>
      <c r="D298">
        <v>4</v>
      </c>
      <c r="E298">
        <v>289</v>
      </c>
      <c r="F298">
        <v>16</v>
      </c>
      <c r="G298">
        <v>6.5490000000000004</v>
      </c>
      <c r="H298">
        <v>7.39</v>
      </c>
      <c r="I298">
        <v>27.1</v>
      </c>
    </row>
    <row r="299" spans="1:9" x14ac:dyDescent="0.3">
      <c r="A299">
        <v>58</v>
      </c>
      <c r="B299">
        <v>13.92</v>
      </c>
      <c r="C299">
        <v>0.437</v>
      </c>
      <c r="D299">
        <v>4</v>
      </c>
      <c r="E299">
        <v>289</v>
      </c>
      <c r="F299">
        <v>16</v>
      </c>
      <c r="G299">
        <v>5.79</v>
      </c>
      <c r="H299">
        <v>15.84</v>
      </c>
      <c r="I299">
        <v>20.3</v>
      </c>
    </row>
    <row r="300" spans="1:9" x14ac:dyDescent="0.3">
      <c r="A300">
        <v>20.100000000000001</v>
      </c>
      <c r="B300">
        <v>2.2400000000000002</v>
      </c>
      <c r="C300">
        <v>0.4</v>
      </c>
      <c r="D300">
        <v>5</v>
      </c>
      <c r="E300">
        <v>358</v>
      </c>
      <c r="F300">
        <v>14.8</v>
      </c>
      <c r="G300">
        <v>6.3449999999999998</v>
      </c>
      <c r="H300">
        <v>4.97</v>
      </c>
      <c r="I300">
        <v>22.5</v>
      </c>
    </row>
    <row r="301" spans="1:9" x14ac:dyDescent="0.3">
      <c r="A301">
        <v>10</v>
      </c>
      <c r="B301">
        <v>2.2400000000000002</v>
      </c>
      <c r="C301">
        <v>0.4</v>
      </c>
      <c r="D301">
        <v>5</v>
      </c>
      <c r="E301">
        <v>358</v>
      </c>
      <c r="F301">
        <v>14.8</v>
      </c>
      <c r="G301">
        <v>7.0410000000000004</v>
      </c>
      <c r="H301">
        <v>4.74</v>
      </c>
      <c r="I301">
        <v>29</v>
      </c>
    </row>
    <row r="302" spans="1:9" x14ac:dyDescent="0.3">
      <c r="A302">
        <v>47.4</v>
      </c>
      <c r="B302">
        <v>2.2400000000000002</v>
      </c>
      <c r="C302">
        <v>0.4</v>
      </c>
      <c r="D302">
        <v>5</v>
      </c>
      <c r="E302">
        <v>358</v>
      </c>
      <c r="F302">
        <v>14.8</v>
      </c>
      <c r="G302">
        <v>6.8710000000000004</v>
      </c>
      <c r="H302">
        <v>6.07</v>
      </c>
      <c r="I302">
        <v>24.8</v>
      </c>
    </row>
    <row r="303" spans="1:9" x14ac:dyDescent="0.3">
      <c r="A303">
        <v>40.4</v>
      </c>
      <c r="B303">
        <v>6.09</v>
      </c>
      <c r="C303">
        <v>0.433</v>
      </c>
      <c r="D303">
        <v>7</v>
      </c>
      <c r="E303">
        <v>329</v>
      </c>
      <c r="F303">
        <v>16.100000000000001</v>
      </c>
      <c r="G303">
        <v>6.59</v>
      </c>
      <c r="H303">
        <v>9.5</v>
      </c>
      <c r="I303">
        <v>22</v>
      </c>
    </row>
    <row r="304" spans="1:9" x14ac:dyDescent="0.3">
      <c r="A304">
        <v>18.399999999999999</v>
      </c>
      <c r="B304">
        <v>6.09</v>
      </c>
      <c r="C304">
        <v>0.433</v>
      </c>
      <c r="D304">
        <v>7</v>
      </c>
      <c r="E304">
        <v>329</v>
      </c>
      <c r="F304">
        <v>16.100000000000001</v>
      </c>
      <c r="G304">
        <v>6.4950000000000001</v>
      </c>
      <c r="H304">
        <v>8.67</v>
      </c>
      <c r="I304">
        <v>26.4</v>
      </c>
    </row>
    <row r="305" spans="1:9" x14ac:dyDescent="0.3">
      <c r="A305">
        <v>17.7</v>
      </c>
      <c r="B305">
        <v>6.09</v>
      </c>
      <c r="C305">
        <v>0.433</v>
      </c>
      <c r="D305">
        <v>7</v>
      </c>
      <c r="E305">
        <v>329</v>
      </c>
      <c r="F305">
        <v>16.100000000000001</v>
      </c>
      <c r="G305">
        <v>6.9820000000000002</v>
      </c>
      <c r="H305">
        <v>4.8600000000000003</v>
      </c>
      <c r="I305">
        <v>33.1</v>
      </c>
    </row>
    <row r="306" spans="1:9" x14ac:dyDescent="0.3">
      <c r="A306">
        <v>41.1</v>
      </c>
      <c r="B306">
        <v>2.1800000000000002</v>
      </c>
      <c r="C306">
        <v>0.47199999999999998</v>
      </c>
      <c r="D306">
        <v>7</v>
      </c>
      <c r="E306">
        <v>222</v>
      </c>
      <c r="F306">
        <v>18.399999999999999</v>
      </c>
      <c r="G306">
        <v>7.2359999999999998</v>
      </c>
      <c r="H306">
        <v>6.93</v>
      </c>
      <c r="I306">
        <v>36.1</v>
      </c>
    </row>
    <row r="307" spans="1:9" x14ac:dyDescent="0.3">
      <c r="A307">
        <v>58.1</v>
      </c>
      <c r="B307">
        <v>2.1800000000000002</v>
      </c>
      <c r="C307">
        <v>0.47199999999999998</v>
      </c>
      <c r="D307">
        <v>7</v>
      </c>
      <c r="E307">
        <v>222</v>
      </c>
      <c r="F307">
        <v>18.399999999999999</v>
      </c>
      <c r="G307">
        <v>6.6159999999999997</v>
      </c>
      <c r="H307">
        <v>8.93</v>
      </c>
      <c r="I307">
        <v>28.4</v>
      </c>
    </row>
    <row r="308" spans="1:9" x14ac:dyDescent="0.3">
      <c r="A308">
        <v>71.900000000000006</v>
      </c>
      <c r="B308">
        <v>2.1800000000000002</v>
      </c>
      <c r="C308">
        <v>0.47199999999999998</v>
      </c>
      <c r="D308">
        <v>7</v>
      </c>
      <c r="E308">
        <v>222</v>
      </c>
      <c r="F308">
        <v>18.399999999999999</v>
      </c>
      <c r="G308">
        <v>7.42</v>
      </c>
      <c r="H308">
        <v>6.47</v>
      </c>
      <c r="I308">
        <v>33.4</v>
      </c>
    </row>
    <row r="309" spans="1:9" x14ac:dyDescent="0.3">
      <c r="A309">
        <v>70.3</v>
      </c>
      <c r="B309">
        <v>2.1800000000000002</v>
      </c>
      <c r="C309">
        <v>0.47199999999999998</v>
      </c>
      <c r="D309">
        <v>7</v>
      </c>
      <c r="E309">
        <v>222</v>
      </c>
      <c r="F309">
        <v>18.399999999999999</v>
      </c>
      <c r="G309">
        <v>6.8490000000000002</v>
      </c>
      <c r="H309">
        <v>7.53</v>
      </c>
      <c r="I309">
        <v>28.2</v>
      </c>
    </row>
    <row r="310" spans="1:9" x14ac:dyDescent="0.3">
      <c r="A310">
        <v>82.5</v>
      </c>
      <c r="B310">
        <v>9.9</v>
      </c>
      <c r="C310">
        <v>0.54400000000000004</v>
      </c>
      <c r="D310">
        <v>4</v>
      </c>
      <c r="E310">
        <v>304</v>
      </c>
      <c r="F310">
        <v>18.399999999999999</v>
      </c>
      <c r="G310">
        <v>6.6349999999999998</v>
      </c>
      <c r="H310">
        <v>4.54</v>
      </c>
      <c r="I310">
        <v>22.8</v>
      </c>
    </row>
    <row r="311" spans="1:9" x14ac:dyDescent="0.3">
      <c r="A311">
        <v>76.7</v>
      </c>
      <c r="B311">
        <v>9.9</v>
      </c>
      <c r="C311">
        <v>0.54400000000000004</v>
      </c>
      <c r="D311">
        <v>4</v>
      </c>
      <c r="E311">
        <v>304</v>
      </c>
      <c r="F311">
        <v>18.399999999999999</v>
      </c>
      <c r="G311">
        <v>5.9720000000000004</v>
      </c>
      <c r="H311">
        <v>9.9700000000000006</v>
      </c>
      <c r="I311">
        <v>20.3</v>
      </c>
    </row>
    <row r="312" spans="1:9" x14ac:dyDescent="0.3">
      <c r="A312">
        <v>37.799999999999997</v>
      </c>
      <c r="B312">
        <v>9.9</v>
      </c>
      <c r="C312">
        <v>0.54400000000000004</v>
      </c>
      <c r="D312">
        <v>4</v>
      </c>
      <c r="E312">
        <v>304</v>
      </c>
      <c r="F312">
        <v>18.399999999999999</v>
      </c>
      <c r="G312">
        <v>4.9729999999999999</v>
      </c>
      <c r="H312">
        <v>12.64</v>
      </c>
      <c r="I312">
        <v>16.100000000000001</v>
      </c>
    </row>
    <row r="313" spans="1:9" x14ac:dyDescent="0.3">
      <c r="A313">
        <v>52.8</v>
      </c>
      <c r="B313">
        <v>9.9</v>
      </c>
      <c r="C313">
        <v>0.54400000000000004</v>
      </c>
      <c r="D313">
        <v>4</v>
      </c>
      <c r="E313">
        <v>304</v>
      </c>
      <c r="F313">
        <v>18.399999999999999</v>
      </c>
      <c r="G313">
        <v>6.1219999999999999</v>
      </c>
      <c r="H313">
        <v>5.98</v>
      </c>
      <c r="I313">
        <v>22.1</v>
      </c>
    </row>
    <row r="314" spans="1:9" x14ac:dyDescent="0.3">
      <c r="A314">
        <v>90.4</v>
      </c>
      <c r="B314">
        <v>9.9</v>
      </c>
      <c r="C314">
        <v>0.54400000000000004</v>
      </c>
      <c r="D314">
        <v>4</v>
      </c>
      <c r="E314">
        <v>304</v>
      </c>
      <c r="F314">
        <v>18.399999999999999</v>
      </c>
      <c r="G314">
        <v>6.0229999999999997</v>
      </c>
      <c r="H314">
        <v>11.72</v>
      </c>
      <c r="I314">
        <v>19.399999999999999</v>
      </c>
    </row>
    <row r="315" spans="1:9" x14ac:dyDescent="0.3">
      <c r="A315">
        <v>82.8</v>
      </c>
      <c r="B315">
        <v>9.9</v>
      </c>
      <c r="C315">
        <v>0.54400000000000004</v>
      </c>
      <c r="D315">
        <v>4</v>
      </c>
      <c r="E315">
        <v>304</v>
      </c>
      <c r="F315">
        <v>18.399999999999999</v>
      </c>
      <c r="G315">
        <v>6.266</v>
      </c>
      <c r="H315">
        <v>7.9</v>
      </c>
      <c r="I315">
        <v>21.6</v>
      </c>
    </row>
    <row r="316" spans="1:9" x14ac:dyDescent="0.3">
      <c r="A316">
        <v>87.3</v>
      </c>
      <c r="B316">
        <v>9.9</v>
      </c>
      <c r="C316">
        <v>0.54400000000000004</v>
      </c>
      <c r="D316">
        <v>4</v>
      </c>
      <c r="E316">
        <v>304</v>
      </c>
      <c r="F316">
        <v>18.399999999999999</v>
      </c>
      <c r="G316">
        <v>6.5670000000000002</v>
      </c>
      <c r="H316">
        <v>9.2799999999999994</v>
      </c>
      <c r="I316">
        <v>23.8</v>
      </c>
    </row>
    <row r="317" spans="1:9" x14ac:dyDescent="0.3">
      <c r="A317">
        <v>77.7</v>
      </c>
      <c r="B317">
        <v>9.9</v>
      </c>
      <c r="C317">
        <v>0.54400000000000004</v>
      </c>
      <c r="D317">
        <v>4</v>
      </c>
      <c r="E317">
        <v>304</v>
      </c>
      <c r="F317">
        <v>18.399999999999999</v>
      </c>
      <c r="G317">
        <v>5.7050000000000001</v>
      </c>
      <c r="H317">
        <v>11.5</v>
      </c>
      <c r="I317">
        <v>16.2</v>
      </c>
    </row>
    <row r="318" spans="1:9" x14ac:dyDescent="0.3">
      <c r="A318">
        <v>83.2</v>
      </c>
      <c r="B318">
        <v>9.9</v>
      </c>
      <c r="C318">
        <v>0.54400000000000004</v>
      </c>
      <c r="D318">
        <v>4</v>
      </c>
      <c r="E318">
        <v>304</v>
      </c>
      <c r="F318">
        <v>18.399999999999999</v>
      </c>
      <c r="G318">
        <v>5.9139999999999997</v>
      </c>
      <c r="H318">
        <v>18.329999999999998</v>
      </c>
      <c r="I318">
        <v>17.8</v>
      </c>
    </row>
    <row r="319" spans="1:9" x14ac:dyDescent="0.3">
      <c r="A319">
        <v>71.7</v>
      </c>
      <c r="B319">
        <v>9.9</v>
      </c>
      <c r="C319">
        <v>0.54400000000000004</v>
      </c>
      <c r="D319">
        <v>4</v>
      </c>
      <c r="E319">
        <v>304</v>
      </c>
      <c r="F319">
        <v>18.399999999999999</v>
      </c>
      <c r="G319">
        <v>5.782</v>
      </c>
      <c r="H319">
        <v>15.94</v>
      </c>
      <c r="I319">
        <v>19.8</v>
      </c>
    </row>
    <row r="320" spans="1:9" x14ac:dyDescent="0.3">
      <c r="A320">
        <v>67.2</v>
      </c>
      <c r="B320">
        <v>9.9</v>
      </c>
      <c r="C320">
        <v>0.54400000000000004</v>
      </c>
      <c r="D320">
        <v>4</v>
      </c>
      <c r="E320">
        <v>304</v>
      </c>
      <c r="F320">
        <v>18.399999999999999</v>
      </c>
      <c r="G320">
        <v>6.3819999999999997</v>
      </c>
      <c r="H320">
        <v>10.36</v>
      </c>
      <c r="I320">
        <v>23.1</v>
      </c>
    </row>
    <row r="321" spans="1:9" x14ac:dyDescent="0.3">
      <c r="A321">
        <v>58.8</v>
      </c>
      <c r="B321">
        <v>9.9</v>
      </c>
      <c r="C321">
        <v>0.54400000000000004</v>
      </c>
      <c r="D321">
        <v>4</v>
      </c>
      <c r="E321">
        <v>304</v>
      </c>
      <c r="F321">
        <v>18.399999999999999</v>
      </c>
      <c r="G321">
        <v>6.1130000000000004</v>
      </c>
      <c r="H321">
        <v>12.73</v>
      </c>
      <c r="I321">
        <v>21</v>
      </c>
    </row>
    <row r="322" spans="1:9" x14ac:dyDescent="0.3">
      <c r="A322">
        <v>52.3</v>
      </c>
      <c r="B322">
        <v>7.38</v>
      </c>
      <c r="C322">
        <v>0.49299999999999999</v>
      </c>
      <c r="D322">
        <v>5</v>
      </c>
      <c r="E322">
        <v>287</v>
      </c>
      <c r="F322">
        <v>19.600000000000001</v>
      </c>
      <c r="G322">
        <v>6.4260000000000002</v>
      </c>
      <c r="H322">
        <v>7.2</v>
      </c>
      <c r="I322">
        <v>23.8</v>
      </c>
    </row>
    <row r="323" spans="1:9" x14ac:dyDescent="0.3">
      <c r="A323">
        <v>54.3</v>
      </c>
      <c r="B323">
        <v>7.38</v>
      </c>
      <c r="C323">
        <v>0.49299999999999999</v>
      </c>
      <c r="D323">
        <v>5</v>
      </c>
      <c r="E323">
        <v>287</v>
      </c>
      <c r="F323">
        <v>19.600000000000001</v>
      </c>
      <c r="G323">
        <v>6.3760000000000003</v>
      </c>
      <c r="H323">
        <v>6.87</v>
      </c>
      <c r="I323">
        <v>23.1</v>
      </c>
    </row>
    <row r="324" spans="1:9" x14ac:dyDescent="0.3">
      <c r="A324">
        <v>49.9</v>
      </c>
      <c r="B324">
        <v>7.38</v>
      </c>
      <c r="C324">
        <v>0.49299999999999999</v>
      </c>
      <c r="D324">
        <v>5</v>
      </c>
      <c r="E324">
        <v>287</v>
      </c>
      <c r="F324">
        <v>19.600000000000001</v>
      </c>
      <c r="G324">
        <v>6.0410000000000004</v>
      </c>
      <c r="H324">
        <v>7.7</v>
      </c>
      <c r="I324">
        <v>20.399999999999999</v>
      </c>
    </row>
    <row r="325" spans="1:9" x14ac:dyDescent="0.3">
      <c r="A325">
        <v>74.3</v>
      </c>
      <c r="B325">
        <v>7.38</v>
      </c>
      <c r="C325">
        <v>0.49299999999999999</v>
      </c>
      <c r="D325">
        <v>5</v>
      </c>
      <c r="E325">
        <v>287</v>
      </c>
      <c r="F325">
        <v>19.600000000000001</v>
      </c>
      <c r="G325">
        <v>5.7080000000000002</v>
      </c>
      <c r="H325">
        <v>11.74</v>
      </c>
      <c r="I325">
        <v>18.5</v>
      </c>
    </row>
    <row r="326" spans="1:9" x14ac:dyDescent="0.3">
      <c r="A326">
        <v>40.1</v>
      </c>
      <c r="B326">
        <v>7.38</v>
      </c>
      <c r="C326">
        <v>0.49299999999999999</v>
      </c>
      <c r="D326">
        <v>5</v>
      </c>
      <c r="E326">
        <v>287</v>
      </c>
      <c r="F326">
        <v>19.600000000000001</v>
      </c>
      <c r="G326">
        <v>6.415</v>
      </c>
      <c r="H326">
        <v>6.12</v>
      </c>
      <c r="I326">
        <v>25</v>
      </c>
    </row>
    <row r="327" spans="1:9" x14ac:dyDescent="0.3">
      <c r="A327">
        <v>14.7</v>
      </c>
      <c r="B327">
        <v>7.38</v>
      </c>
      <c r="C327">
        <v>0.49299999999999999</v>
      </c>
      <c r="D327">
        <v>5</v>
      </c>
      <c r="E327">
        <v>287</v>
      </c>
      <c r="F327">
        <v>19.600000000000001</v>
      </c>
      <c r="G327">
        <v>6.431</v>
      </c>
      <c r="H327">
        <v>5.08</v>
      </c>
      <c r="I327">
        <v>24.6</v>
      </c>
    </row>
    <row r="328" spans="1:9" x14ac:dyDescent="0.3">
      <c r="A328">
        <v>28.9</v>
      </c>
      <c r="B328">
        <v>7.38</v>
      </c>
      <c r="C328">
        <v>0.49299999999999999</v>
      </c>
      <c r="D328">
        <v>5</v>
      </c>
      <c r="E328">
        <v>287</v>
      </c>
      <c r="F328">
        <v>19.600000000000001</v>
      </c>
      <c r="G328">
        <v>6.3120000000000003</v>
      </c>
      <c r="H328">
        <v>6.15</v>
      </c>
      <c r="I328">
        <v>23</v>
      </c>
    </row>
    <row r="329" spans="1:9" x14ac:dyDescent="0.3">
      <c r="A329">
        <v>43.7</v>
      </c>
      <c r="B329">
        <v>7.38</v>
      </c>
      <c r="C329">
        <v>0.49299999999999999</v>
      </c>
      <c r="D329">
        <v>5</v>
      </c>
      <c r="E329">
        <v>287</v>
      </c>
      <c r="F329">
        <v>19.600000000000001</v>
      </c>
      <c r="G329">
        <v>6.0830000000000002</v>
      </c>
      <c r="H329">
        <v>12.79</v>
      </c>
      <c r="I329">
        <v>22.2</v>
      </c>
    </row>
    <row r="330" spans="1:9" x14ac:dyDescent="0.3">
      <c r="A330">
        <v>25.8</v>
      </c>
      <c r="B330">
        <v>3.24</v>
      </c>
      <c r="C330">
        <v>0.46</v>
      </c>
      <c r="D330">
        <v>4</v>
      </c>
      <c r="E330">
        <v>430</v>
      </c>
      <c r="F330">
        <v>16.899999999999999</v>
      </c>
      <c r="G330">
        <v>5.8680000000000003</v>
      </c>
      <c r="H330">
        <v>9.9700000000000006</v>
      </c>
      <c r="I330">
        <v>19.3</v>
      </c>
    </row>
    <row r="331" spans="1:9" x14ac:dyDescent="0.3">
      <c r="A331">
        <v>17.2</v>
      </c>
      <c r="B331">
        <v>3.24</v>
      </c>
      <c r="C331">
        <v>0.46</v>
      </c>
      <c r="D331">
        <v>4</v>
      </c>
      <c r="E331">
        <v>430</v>
      </c>
      <c r="F331">
        <v>16.899999999999999</v>
      </c>
      <c r="G331">
        <v>6.3330000000000002</v>
      </c>
      <c r="H331">
        <v>7.34</v>
      </c>
      <c r="I331">
        <v>22.6</v>
      </c>
    </row>
    <row r="332" spans="1:9" x14ac:dyDescent="0.3">
      <c r="A332">
        <v>32.200000000000003</v>
      </c>
      <c r="B332">
        <v>3.24</v>
      </c>
      <c r="C332">
        <v>0.46</v>
      </c>
      <c r="D332">
        <v>4</v>
      </c>
      <c r="E332">
        <v>430</v>
      </c>
      <c r="F332">
        <v>16.899999999999999</v>
      </c>
      <c r="G332">
        <v>6.1440000000000001</v>
      </c>
      <c r="H332">
        <v>9.09</v>
      </c>
      <c r="I332">
        <v>19.8</v>
      </c>
    </row>
    <row r="333" spans="1:9" x14ac:dyDescent="0.3">
      <c r="A333">
        <v>28.4</v>
      </c>
      <c r="B333">
        <v>6.06</v>
      </c>
      <c r="C333">
        <v>0.43790000000000001</v>
      </c>
      <c r="D333">
        <v>1</v>
      </c>
      <c r="E333">
        <v>304</v>
      </c>
      <c r="F333">
        <v>16.899999999999999</v>
      </c>
      <c r="G333">
        <v>5.7060000000000004</v>
      </c>
      <c r="H333">
        <v>12.43</v>
      </c>
      <c r="I333">
        <v>17.100000000000001</v>
      </c>
    </row>
    <row r="334" spans="1:9" x14ac:dyDescent="0.3">
      <c r="A334">
        <v>23.3</v>
      </c>
      <c r="B334">
        <v>6.06</v>
      </c>
      <c r="C334">
        <v>0.43790000000000001</v>
      </c>
      <c r="D334">
        <v>1</v>
      </c>
      <c r="E334">
        <v>304</v>
      </c>
      <c r="F334">
        <v>16.899999999999999</v>
      </c>
      <c r="G334">
        <v>6.0309999999999997</v>
      </c>
      <c r="H334">
        <v>7.83</v>
      </c>
      <c r="I334">
        <v>19.399999999999999</v>
      </c>
    </row>
    <row r="335" spans="1:9" x14ac:dyDescent="0.3">
      <c r="A335">
        <v>38.1</v>
      </c>
      <c r="B335">
        <v>5.19</v>
      </c>
      <c r="C335">
        <v>0.51500000000000001</v>
      </c>
      <c r="D335">
        <v>5</v>
      </c>
      <c r="E335">
        <v>224</v>
      </c>
      <c r="F335">
        <v>20.2</v>
      </c>
      <c r="G335">
        <v>6.3159999999999998</v>
      </c>
      <c r="H335">
        <v>5.68</v>
      </c>
      <c r="I335">
        <v>22.2</v>
      </c>
    </row>
    <row r="336" spans="1:9" x14ac:dyDescent="0.3">
      <c r="A336">
        <v>38.5</v>
      </c>
      <c r="B336">
        <v>5.19</v>
      </c>
      <c r="C336">
        <v>0.51500000000000001</v>
      </c>
      <c r="D336">
        <v>5</v>
      </c>
      <c r="E336">
        <v>224</v>
      </c>
      <c r="F336">
        <v>20.2</v>
      </c>
      <c r="G336">
        <v>6.31</v>
      </c>
      <c r="H336">
        <v>6.75</v>
      </c>
      <c r="I336">
        <v>20.7</v>
      </c>
    </row>
    <row r="337" spans="1:9" x14ac:dyDescent="0.3">
      <c r="A337">
        <v>34.5</v>
      </c>
      <c r="B337">
        <v>5.19</v>
      </c>
      <c r="C337">
        <v>0.51500000000000001</v>
      </c>
      <c r="D337">
        <v>5</v>
      </c>
      <c r="E337">
        <v>224</v>
      </c>
      <c r="F337">
        <v>20.2</v>
      </c>
      <c r="G337">
        <v>6.0369999999999999</v>
      </c>
      <c r="H337">
        <v>8.01</v>
      </c>
      <c r="I337">
        <v>21.1</v>
      </c>
    </row>
    <row r="338" spans="1:9" x14ac:dyDescent="0.3">
      <c r="A338">
        <v>46.3</v>
      </c>
      <c r="B338">
        <v>5.19</v>
      </c>
      <c r="C338">
        <v>0.51500000000000001</v>
      </c>
      <c r="D338">
        <v>5</v>
      </c>
      <c r="E338">
        <v>224</v>
      </c>
      <c r="F338">
        <v>20.2</v>
      </c>
      <c r="G338">
        <v>5.8689999999999998</v>
      </c>
      <c r="H338">
        <v>9.8000000000000007</v>
      </c>
      <c r="I338">
        <v>19.5</v>
      </c>
    </row>
    <row r="339" spans="1:9" x14ac:dyDescent="0.3">
      <c r="A339">
        <v>59.6</v>
      </c>
      <c r="B339">
        <v>5.19</v>
      </c>
      <c r="C339">
        <v>0.51500000000000001</v>
      </c>
      <c r="D339">
        <v>5</v>
      </c>
      <c r="E339">
        <v>224</v>
      </c>
      <c r="F339">
        <v>20.2</v>
      </c>
      <c r="G339">
        <v>5.8949999999999996</v>
      </c>
      <c r="H339">
        <v>10.56</v>
      </c>
      <c r="I339">
        <v>18.5</v>
      </c>
    </row>
    <row r="340" spans="1:9" x14ac:dyDescent="0.3">
      <c r="A340">
        <v>37.299999999999997</v>
      </c>
      <c r="B340">
        <v>5.19</v>
      </c>
      <c r="C340">
        <v>0.51500000000000001</v>
      </c>
      <c r="D340">
        <v>5</v>
      </c>
      <c r="E340">
        <v>224</v>
      </c>
      <c r="F340">
        <v>20.2</v>
      </c>
      <c r="G340">
        <v>6.0590000000000002</v>
      </c>
      <c r="H340">
        <v>8.51</v>
      </c>
      <c r="I340">
        <v>20.6</v>
      </c>
    </row>
    <row r="341" spans="1:9" x14ac:dyDescent="0.3">
      <c r="A341">
        <v>45.4</v>
      </c>
      <c r="B341">
        <v>5.19</v>
      </c>
      <c r="C341">
        <v>0.51500000000000001</v>
      </c>
      <c r="D341">
        <v>5</v>
      </c>
      <c r="E341">
        <v>224</v>
      </c>
      <c r="F341">
        <v>20.2</v>
      </c>
      <c r="G341">
        <v>5.9850000000000003</v>
      </c>
      <c r="H341">
        <v>9.74</v>
      </c>
      <c r="I341">
        <v>19</v>
      </c>
    </row>
    <row r="342" spans="1:9" x14ac:dyDescent="0.3">
      <c r="A342">
        <v>58.5</v>
      </c>
      <c r="B342">
        <v>5.19</v>
      </c>
      <c r="C342">
        <v>0.51500000000000001</v>
      </c>
      <c r="D342">
        <v>5</v>
      </c>
      <c r="E342">
        <v>224</v>
      </c>
      <c r="F342">
        <v>20.2</v>
      </c>
      <c r="G342">
        <v>5.968</v>
      </c>
      <c r="H342">
        <v>9.2899999999999991</v>
      </c>
      <c r="I342">
        <v>18.7</v>
      </c>
    </row>
    <row r="343" spans="1:9" x14ac:dyDescent="0.3">
      <c r="A343">
        <v>49.3</v>
      </c>
      <c r="B343">
        <v>1.52</v>
      </c>
      <c r="C343">
        <v>0.442</v>
      </c>
      <c r="D343">
        <v>1</v>
      </c>
      <c r="E343">
        <v>284</v>
      </c>
      <c r="F343">
        <v>15.5</v>
      </c>
      <c r="G343">
        <v>7.2409999999999997</v>
      </c>
      <c r="H343">
        <v>5.49</v>
      </c>
      <c r="I343">
        <v>32.700000000000003</v>
      </c>
    </row>
    <row r="344" spans="1:9" x14ac:dyDescent="0.3">
      <c r="A344">
        <v>59.7</v>
      </c>
      <c r="B344">
        <v>1.89</v>
      </c>
      <c r="C344">
        <v>0.51800000000000002</v>
      </c>
      <c r="D344">
        <v>1</v>
      </c>
      <c r="E344">
        <v>422</v>
      </c>
      <c r="F344">
        <v>15.9</v>
      </c>
      <c r="G344">
        <v>6.54</v>
      </c>
      <c r="H344">
        <v>8.65</v>
      </c>
      <c r="I344">
        <v>16.5</v>
      </c>
    </row>
    <row r="345" spans="1:9" x14ac:dyDescent="0.3">
      <c r="A345">
        <v>56.4</v>
      </c>
      <c r="B345">
        <v>3.78</v>
      </c>
      <c r="C345">
        <v>0.48399999999999999</v>
      </c>
      <c r="D345">
        <v>5</v>
      </c>
      <c r="E345">
        <v>370</v>
      </c>
      <c r="F345">
        <v>17.600000000000001</v>
      </c>
      <c r="G345">
        <v>6.6959999999999997</v>
      </c>
      <c r="H345">
        <v>7.18</v>
      </c>
      <c r="I345">
        <v>23.9</v>
      </c>
    </row>
    <row r="346" spans="1:9" x14ac:dyDescent="0.3">
      <c r="A346">
        <v>28.1</v>
      </c>
      <c r="B346">
        <v>3.78</v>
      </c>
      <c r="C346">
        <v>0.48399999999999999</v>
      </c>
      <c r="D346">
        <v>5</v>
      </c>
      <c r="E346">
        <v>370</v>
      </c>
      <c r="F346">
        <v>17.600000000000001</v>
      </c>
      <c r="G346">
        <v>6.8739999999999997</v>
      </c>
      <c r="H346">
        <v>4.6100000000000003</v>
      </c>
      <c r="I346">
        <v>31.2</v>
      </c>
    </row>
    <row r="347" spans="1:9" x14ac:dyDescent="0.3">
      <c r="A347">
        <v>48.5</v>
      </c>
      <c r="B347">
        <v>4.3899999999999997</v>
      </c>
      <c r="C347">
        <v>0.442</v>
      </c>
      <c r="D347">
        <v>3</v>
      </c>
      <c r="E347">
        <v>352</v>
      </c>
      <c r="F347">
        <v>18.8</v>
      </c>
      <c r="G347">
        <v>6.0140000000000002</v>
      </c>
      <c r="H347">
        <v>10.53</v>
      </c>
      <c r="I347">
        <v>17.5</v>
      </c>
    </row>
    <row r="348" spans="1:9" x14ac:dyDescent="0.3">
      <c r="A348">
        <v>52.3</v>
      </c>
      <c r="B348">
        <v>4.3899999999999997</v>
      </c>
      <c r="C348">
        <v>0.442</v>
      </c>
      <c r="D348">
        <v>3</v>
      </c>
      <c r="E348">
        <v>352</v>
      </c>
      <c r="F348">
        <v>18.8</v>
      </c>
      <c r="G348">
        <v>5.8979999999999997</v>
      </c>
      <c r="H348">
        <v>12.67</v>
      </c>
      <c r="I348">
        <v>17.2</v>
      </c>
    </row>
    <row r="349" spans="1:9" x14ac:dyDescent="0.3">
      <c r="A349">
        <v>27.7</v>
      </c>
      <c r="B349">
        <v>4.1500000000000004</v>
      </c>
      <c r="C349">
        <v>0.42899999999999999</v>
      </c>
      <c r="D349">
        <v>4</v>
      </c>
      <c r="E349">
        <v>351</v>
      </c>
      <c r="F349">
        <v>17.899999999999999</v>
      </c>
      <c r="G349">
        <v>6.516</v>
      </c>
      <c r="H349">
        <v>6.36</v>
      </c>
      <c r="I349">
        <v>23.1</v>
      </c>
    </row>
    <row r="350" spans="1:9" x14ac:dyDescent="0.3">
      <c r="A350">
        <v>29.7</v>
      </c>
      <c r="B350">
        <v>2.0099999999999998</v>
      </c>
      <c r="C350">
        <v>0.435</v>
      </c>
      <c r="D350">
        <v>4</v>
      </c>
      <c r="E350">
        <v>280</v>
      </c>
      <c r="F350">
        <v>17</v>
      </c>
      <c r="G350">
        <v>6.6349999999999998</v>
      </c>
      <c r="H350">
        <v>5.99</v>
      </c>
      <c r="I350">
        <v>24.5</v>
      </c>
    </row>
    <row r="351" spans="1:9" x14ac:dyDescent="0.3">
      <c r="A351">
        <v>34.5</v>
      </c>
      <c r="B351">
        <v>1.25</v>
      </c>
      <c r="C351">
        <v>0.42899999999999999</v>
      </c>
      <c r="D351">
        <v>1</v>
      </c>
      <c r="E351">
        <v>335</v>
      </c>
      <c r="F351">
        <v>19.7</v>
      </c>
      <c r="G351">
        <v>6.9390000000000001</v>
      </c>
      <c r="H351">
        <v>5.89</v>
      </c>
      <c r="I351">
        <v>26.6</v>
      </c>
    </row>
    <row r="352" spans="1:9" x14ac:dyDescent="0.3">
      <c r="A352">
        <v>44.4</v>
      </c>
      <c r="B352">
        <v>1.25</v>
      </c>
      <c r="C352">
        <v>0.42899999999999999</v>
      </c>
      <c r="D352">
        <v>1</v>
      </c>
      <c r="E352">
        <v>335</v>
      </c>
      <c r="F352">
        <v>19.7</v>
      </c>
      <c r="G352">
        <v>6.49</v>
      </c>
      <c r="H352">
        <v>5.98</v>
      </c>
      <c r="I352">
        <v>22.9</v>
      </c>
    </row>
    <row r="353" spans="1:9" x14ac:dyDescent="0.3">
      <c r="A353">
        <v>35.9</v>
      </c>
      <c r="B353">
        <v>1.69</v>
      </c>
      <c r="C353">
        <v>0.41099999999999998</v>
      </c>
      <c r="D353">
        <v>4</v>
      </c>
      <c r="E353">
        <v>411</v>
      </c>
      <c r="F353">
        <v>18.3</v>
      </c>
      <c r="G353">
        <v>6.5789999999999997</v>
      </c>
      <c r="H353">
        <v>5.49</v>
      </c>
      <c r="I353">
        <v>24.1</v>
      </c>
    </row>
    <row r="354" spans="1:9" x14ac:dyDescent="0.3">
      <c r="A354">
        <v>18.5</v>
      </c>
      <c r="B354">
        <v>1.69</v>
      </c>
      <c r="C354">
        <v>0.41099999999999998</v>
      </c>
      <c r="D354">
        <v>4</v>
      </c>
      <c r="E354">
        <v>411</v>
      </c>
      <c r="F354">
        <v>18.3</v>
      </c>
      <c r="G354">
        <v>5.8840000000000003</v>
      </c>
      <c r="H354">
        <v>7.79</v>
      </c>
      <c r="I354">
        <v>18.600000000000001</v>
      </c>
    </row>
    <row r="355" spans="1:9" x14ac:dyDescent="0.3">
      <c r="A355">
        <v>36.1</v>
      </c>
      <c r="B355">
        <v>2.02</v>
      </c>
      <c r="C355">
        <v>0.41</v>
      </c>
      <c r="D355">
        <v>5</v>
      </c>
      <c r="E355">
        <v>187</v>
      </c>
      <c r="F355">
        <v>17</v>
      </c>
      <c r="G355">
        <v>6.7279999999999998</v>
      </c>
      <c r="H355">
        <v>4.5</v>
      </c>
      <c r="I355">
        <v>30.1</v>
      </c>
    </row>
    <row r="356" spans="1:9" x14ac:dyDescent="0.3">
      <c r="A356">
        <v>21.9</v>
      </c>
      <c r="B356">
        <v>1.91</v>
      </c>
      <c r="C356">
        <v>0.41299999999999998</v>
      </c>
      <c r="D356">
        <v>4</v>
      </c>
      <c r="E356">
        <v>334</v>
      </c>
      <c r="F356">
        <v>22</v>
      </c>
      <c r="G356">
        <v>5.6630000000000003</v>
      </c>
      <c r="H356">
        <v>8.0500000000000007</v>
      </c>
      <c r="I356">
        <v>18.2</v>
      </c>
    </row>
    <row r="357" spans="1:9" x14ac:dyDescent="0.3">
      <c r="A357">
        <v>19.5</v>
      </c>
      <c r="B357">
        <v>1.91</v>
      </c>
      <c r="C357">
        <v>0.41299999999999998</v>
      </c>
      <c r="D357">
        <v>4</v>
      </c>
      <c r="E357">
        <v>334</v>
      </c>
      <c r="F357">
        <v>22</v>
      </c>
      <c r="G357">
        <v>5.9359999999999999</v>
      </c>
      <c r="H357">
        <v>5.57</v>
      </c>
      <c r="I357">
        <v>20.6</v>
      </c>
    </row>
    <row r="358" spans="1:9" x14ac:dyDescent="0.3">
      <c r="A358">
        <v>97.4</v>
      </c>
      <c r="B358">
        <v>18.100000000000001</v>
      </c>
      <c r="C358">
        <v>0.77</v>
      </c>
      <c r="D358">
        <v>24</v>
      </c>
      <c r="E358">
        <v>666</v>
      </c>
      <c r="F358">
        <v>20.2</v>
      </c>
      <c r="G358">
        <v>6.2119999999999997</v>
      </c>
      <c r="H358">
        <v>17.600000000000001</v>
      </c>
      <c r="I358">
        <v>17.8</v>
      </c>
    </row>
    <row r="359" spans="1:9" x14ac:dyDescent="0.3">
      <c r="A359">
        <v>91</v>
      </c>
      <c r="B359">
        <v>18.100000000000001</v>
      </c>
      <c r="C359">
        <v>0.77</v>
      </c>
      <c r="D359">
        <v>24</v>
      </c>
      <c r="E359">
        <v>666</v>
      </c>
      <c r="F359">
        <v>20.2</v>
      </c>
      <c r="G359">
        <v>6.3949999999999996</v>
      </c>
      <c r="H359">
        <v>13.27</v>
      </c>
      <c r="I359">
        <v>21.7</v>
      </c>
    </row>
    <row r="360" spans="1:9" x14ac:dyDescent="0.3">
      <c r="A360">
        <v>83.4</v>
      </c>
      <c r="B360">
        <v>18.100000000000001</v>
      </c>
      <c r="C360">
        <v>0.77</v>
      </c>
      <c r="D360">
        <v>24</v>
      </c>
      <c r="E360">
        <v>666</v>
      </c>
      <c r="F360">
        <v>20.2</v>
      </c>
      <c r="G360">
        <v>6.1269999999999998</v>
      </c>
      <c r="H360">
        <v>11.48</v>
      </c>
      <c r="I360">
        <v>22.7</v>
      </c>
    </row>
    <row r="361" spans="1:9" x14ac:dyDescent="0.3">
      <c r="A361">
        <v>81.3</v>
      </c>
      <c r="B361">
        <v>18.100000000000001</v>
      </c>
      <c r="C361">
        <v>0.77</v>
      </c>
      <c r="D361">
        <v>24</v>
      </c>
      <c r="E361">
        <v>666</v>
      </c>
      <c r="F361">
        <v>20.2</v>
      </c>
      <c r="G361">
        <v>6.1120000000000001</v>
      </c>
      <c r="H361">
        <v>12.67</v>
      </c>
      <c r="I361">
        <v>22.6</v>
      </c>
    </row>
    <row r="362" spans="1:9" x14ac:dyDescent="0.3">
      <c r="A362">
        <v>88</v>
      </c>
      <c r="B362">
        <v>18.100000000000001</v>
      </c>
      <c r="C362">
        <v>0.77</v>
      </c>
      <c r="D362">
        <v>24</v>
      </c>
      <c r="E362">
        <v>666</v>
      </c>
      <c r="F362">
        <v>20.2</v>
      </c>
      <c r="G362">
        <v>6.3979999999999997</v>
      </c>
      <c r="H362">
        <v>7.79</v>
      </c>
      <c r="I362">
        <v>25</v>
      </c>
    </row>
    <row r="363" spans="1:9" x14ac:dyDescent="0.3">
      <c r="A363">
        <v>91.1</v>
      </c>
      <c r="B363">
        <v>18.100000000000001</v>
      </c>
      <c r="C363">
        <v>0.77</v>
      </c>
      <c r="D363">
        <v>24</v>
      </c>
      <c r="E363">
        <v>666</v>
      </c>
      <c r="F363">
        <v>20.2</v>
      </c>
      <c r="G363">
        <v>6.2510000000000003</v>
      </c>
      <c r="H363">
        <v>14.19</v>
      </c>
      <c r="I363">
        <v>19.899999999999999</v>
      </c>
    </row>
    <row r="364" spans="1:9" x14ac:dyDescent="0.3">
      <c r="A364">
        <v>96.2</v>
      </c>
      <c r="B364">
        <v>18.100000000000001</v>
      </c>
      <c r="C364">
        <v>0.77</v>
      </c>
      <c r="D364">
        <v>24</v>
      </c>
      <c r="E364">
        <v>666</v>
      </c>
      <c r="F364">
        <v>20.2</v>
      </c>
      <c r="G364">
        <v>5.3620000000000001</v>
      </c>
      <c r="H364">
        <v>10.19</v>
      </c>
      <c r="I364">
        <v>20.8</v>
      </c>
    </row>
    <row r="365" spans="1:9" x14ac:dyDescent="0.3">
      <c r="A365">
        <v>89</v>
      </c>
      <c r="B365">
        <v>18.100000000000001</v>
      </c>
      <c r="C365">
        <v>0.77</v>
      </c>
      <c r="D365">
        <v>24</v>
      </c>
      <c r="E365">
        <v>666</v>
      </c>
      <c r="F365">
        <v>20.2</v>
      </c>
      <c r="G365">
        <v>5.8029999999999999</v>
      </c>
      <c r="H365">
        <v>14.64</v>
      </c>
      <c r="I365">
        <v>16.8</v>
      </c>
    </row>
    <row r="366" spans="1:9" x14ac:dyDescent="0.3">
      <c r="A366">
        <v>82.9</v>
      </c>
      <c r="B366">
        <v>18.100000000000001</v>
      </c>
      <c r="C366">
        <v>0.71799999999999997</v>
      </c>
      <c r="D366">
        <v>24</v>
      </c>
      <c r="E366">
        <v>666</v>
      </c>
      <c r="F366">
        <v>20.2</v>
      </c>
      <c r="G366">
        <v>8.7799999999999994</v>
      </c>
      <c r="H366">
        <v>5.29</v>
      </c>
      <c r="I366">
        <v>21.9</v>
      </c>
    </row>
    <row r="367" spans="1:9" x14ac:dyDescent="0.3">
      <c r="A367">
        <v>87.9</v>
      </c>
      <c r="B367">
        <v>18.100000000000001</v>
      </c>
      <c r="C367">
        <v>0.71799999999999997</v>
      </c>
      <c r="D367">
        <v>24</v>
      </c>
      <c r="E367">
        <v>666</v>
      </c>
      <c r="F367">
        <v>20.2</v>
      </c>
      <c r="G367">
        <v>3.5609999999999999</v>
      </c>
      <c r="H367">
        <v>7.12</v>
      </c>
      <c r="I367">
        <v>27.5</v>
      </c>
    </row>
    <row r="368" spans="1:9" x14ac:dyDescent="0.3">
      <c r="A368">
        <v>91.4</v>
      </c>
      <c r="B368">
        <v>18.100000000000001</v>
      </c>
      <c r="C368">
        <v>0.71799999999999997</v>
      </c>
      <c r="D368">
        <v>24</v>
      </c>
      <c r="E368">
        <v>666</v>
      </c>
      <c r="F368">
        <v>20.2</v>
      </c>
      <c r="G368">
        <v>4.9630000000000001</v>
      </c>
      <c r="H368">
        <v>14</v>
      </c>
      <c r="I368">
        <v>21.9</v>
      </c>
    </row>
    <row r="369" spans="1:9" x14ac:dyDescent="0.3">
      <c r="A369">
        <v>100</v>
      </c>
      <c r="B369">
        <v>18.100000000000001</v>
      </c>
      <c r="C369">
        <v>0.63100000000000001</v>
      </c>
      <c r="D369">
        <v>24</v>
      </c>
      <c r="E369">
        <v>666</v>
      </c>
      <c r="F369">
        <v>20.2</v>
      </c>
      <c r="G369">
        <v>3.863</v>
      </c>
      <c r="H369">
        <v>13.33</v>
      </c>
      <c r="I369">
        <v>23.1</v>
      </c>
    </row>
    <row r="370" spans="1:9" x14ac:dyDescent="0.3">
      <c r="A370">
        <v>100</v>
      </c>
      <c r="B370">
        <v>18.100000000000001</v>
      </c>
      <c r="C370">
        <v>0.63100000000000001</v>
      </c>
      <c r="D370">
        <v>24</v>
      </c>
      <c r="E370">
        <v>666</v>
      </c>
      <c r="F370">
        <v>20.2</v>
      </c>
      <c r="G370">
        <v>4.97</v>
      </c>
      <c r="H370">
        <v>3.26</v>
      </c>
      <c r="I370">
        <v>50</v>
      </c>
    </row>
    <row r="371" spans="1:9" x14ac:dyDescent="0.3">
      <c r="A371">
        <v>96.8</v>
      </c>
      <c r="B371">
        <v>18.100000000000001</v>
      </c>
      <c r="C371">
        <v>0.63100000000000001</v>
      </c>
      <c r="D371">
        <v>24</v>
      </c>
      <c r="E371">
        <v>666</v>
      </c>
      <c r="F371">
        <v>20.2</v>
      </c>
      <c r="G371">
        <v>6.6829999999999998</v>
      </c>
      <c r="H371">
        <v>3.73</v>
      </c>
      <c r="I371">
        <v>50</v>
      </c>
    </row>
    <row r="372" spans="1:9" x14ac:dyDescent="0.3">
      <c r="A372">
        <v>97.5</v>
      </c>
      <c r="B372">
        <v>18.100000000000001</v>
      </c>
      <c r="C372">
        <v>0.63100000000000001</v>
      </c>
      <c r="D372">
        <v>24</v>
      </c>
      <c r="E372">
        <v>666</v>
      </c>
      <c r="F372">
        <v>20.2</v>
      </c>
      <c r="G372">
        <v>7.016</v>
      </c>
      <c r="H372">
        <v>2.96</v>
      </c>
      <c r="I372">
        <v>50</v>
      </c>
    </row>
    <row r="373" spans="1:9" x14ac:dyDescent="0.3">
      <c r="A373">
        <v>100</v>
      </c>
      <c r="B373">
        <v>18.100000000000001</v>
      </c>
      <c r="C373">
        <v>0.63100000000000001</v>
      </c>
      <c r="D373">
        <v>24</v>
      </c>
      <c r="E373">
        <v>666</v>
      </c>
      <c r="F373">
        <v>20.2</v>
      </c>
      <c r="G373">
        <v>6.2160000000000002</v>
      </c>
      <c r="H373">
        <v>9.5299999999999994</v>
      </c>
      <c r="I373">
        <v>50</v>
      </c>
    </row>
    <row r="374" spans="1:9" x14ac:dyDescent="0.3">
      <c r="A374">
        <v>89.6</v>
      </c>
      <c r="B374">
        <v>18.100000000000001</v>
      </c>
      <c r="C374">
        <v>0.66800000000000004</v>
      </c>
      <c r="D374">
        <v>24</v>
      </c>
      <c r="E374">
        <v>666</v>
      </c>
      <c r="F374">
        <v>20.2</v>
      </c>
      <c r="G374">
        <v>5.875</v>
      </c>
      <c r="H374">
        <v>8.8800000000000008</v>
      </c>
      <c r="I374">
        <v>50</v>
      </c>
    </row>
    <row r="375" spans="1:9" x14ac:dyDescent="0.3">
      <c r="A375">
        <v>100</v>
      </c>
      <c r="B375">
        <v>18.100000000000001</v>
      </c>
      <c r="C375">
        <v>0.66800000000000004</v>
      </c>
      <c r="D375">
        <v>24</v>
      </c>
      <c r="E375">
        <v>666</v>
      </c>
      <c r="F375">
        <v>20.2</v>
      </c>
      <c r="G375">
        <v>4.9059999999999997</v>
      </c>
      <c r="H375">
        <v>34.770000000000003</v>
      </c>
      <c r="I375">
        <v>13.8</v>
      </c>
    </row>
    <row r="376" spans="1:9" x14ac:dyDescent="0.3">
      <c r="A376">
        <v>100</v>
      </c>
      <c r="B376">
        <v>18.100000000000001</v>
      </c>
      <c r="C376">
        <v>0.66800000000000004</v>
      </c>
      <c r="D376">
        <v>24</v>
      </c>
      <c r="E376">
        <v>666</v>
      </c>
      <c r="F376">
        <v>20.2</v>
      </c>
      <c r="G376">
        <v>4.1379999999999999</v>
      </c>
      <c r="H376">
        <v>37.97</v>
      </c>
      <c r="I376">
        <v>13.8</v>
      </c>
    </row>
    <row r="377" spans="1:9" x14ac:dyDescent="0.3">
      <c r="A377">
        <v>97.9</v>
      </c>
      <c r="B377">
        <v>18.100000000000001</v>
      </c>
      <c r="C377">
        <v>0.67100000000000004</v>
      </c>
      <c r="D377">
        <v>24</v>
      </c>
      <c r="E377">
        <v>666</v>
      </c>
      <c r="F377">
        <v>20.2</v>
      </c>
      <c r="G377">
        <v>7.3129999999999997</v>
      </c>
      <c r="H377">
        <v>13.44</v>
      </c>
      <c r="I377">
        <v>15</v>
      </c>
    </row>
    <row r="378" spans="1:9" x14ac:dyDescent="0.3">
      <c r="A378">
        <v>93.3</v>
      </c>
      <c r="B378">
        <v>18.100000000000001</v>
      </c>
      <c r="C378">
        <v>0.67100000000000004</v>
      </c>
      <c r="D378">
        <v>24</v>
      </c>
      <c r="E378">
        <v>666</v>
      </c>
      <c r="F378">
        <v>20.2</v>
      </c>
      <c r="G378">
        <v>6.649</v>
      </c>
      <c r="H378">
        <v>23.24</v>
      </c>
      <c r="I378">
        <v>13.9</v>
      </c>
    </row>
    <row r="379" spans="1:9" x14ac:dyDescent="0.3">
      <c r="A379">
        <v>98.8</v>
      </c>
      <c r="B379">
        <v>18.100000000000001</v>
      </c>
      <c r="C379">
        <v>0.67100000000000004</v>
      </c>
      <c r="D379">
        <v>24</v>
      </c>
      <c r="E379">
        <v>666</v>
      </c>
      <c r="F379">
        <v>20.2</v>
      </c>
      <c r="G379">
        <v>6.7939999999999996</v>
      </c>
      <c r="H379">
        <v>21.24</v>
      </c>
      <c r="I379">
        <v>13.3</v>
      </c>
    </row>
    <row r="380" spans="1:9" x14ac:dyDescent="0.3">
      <c r="A380">
        <v>96.2</v>
      </c>
      <c r="B380">
        <v>18.100000000000001</v>
      </c>
      <c r="C380">
        <v>0.67100000000000004</v>
      </c>
      <c r="D380">
        <v>24</v>
      </c>
      <c r="E380">
        <v>666</v>
      </c>
      <c r="F380">
        <v>20.2</v>
      </c>
      <c r="G380">
        <v>6.38</v>
      </c>
      <c r="H380">
        <v>23.69</v>
      </c>
      <c r="I380">
        <v>13.1</v>
      </c>
    </row>
    <row r="381" spans="1:9" x14ac:dyDescent="0.3">
      <c r="A381">
        <v>100</v>
      </c>
      <c r="B381">
        <v>18.100000000000001</v>
      </c>
      <c r="C381">
        <v>0.67100000000000004</v>
      </c>
      <c r="D381">
        <v>24</v>
      </c>
      <c r="E381">
        <v>666</v>
      </c>
      <c r="F381">
        <v>20.2</v>
      </c>
      <c r="G381">
        <v>6.2229999999999999</v>
      </c>
      <c r="H381">
        <v>21.78</v>
      </c>
      <c r="I381">
        <v>10.199999999999999</v>
      </c>
    </row>
    <row r="382" spans="1:9" x14ac:dyDescent="0.3">
      <c r="A382">
        <v>91.9</v>
      </c>
      <c r="B382">
        <v>18.100000000000001</v>
      </c>
      <c r="C382">
        <v>0.67100000000000004</v>
      </c>
      <c r="D382">
        <v>24</v>
      </c>
      <c r="E382">
        <v>666</v>
      </c>
      <c r="F382">
        <v>20.2</v>
      </c>
      <c r="G382">
        <v>6.968</v>
      </c>
      <c r="H382">
        <v>17.21</v>
      </c>
      <c r="I382">
        <v>10.4</v>
      </c>
    </row>
    <row r="383" spans="1:9" x14ac:dyDescent="0.3">
      <c r="A383">
        <v>99.1</v>
      </c>
      <c r="B383">
        <v>18.100000000000001</v>
      </c>
      <c r="C383">
        <v>0.67100000000000004</v>
      </c>
      <c r="D383">
        <v>24</v>
      </c>
      <c r="E383">
        <v>666</v>
      </c>
      <c r="F383">
        <v>20.2</v>
      </c>
      <c r="G383">
        <v>6.5449999999999999</v>
      </c>
      <c r="H383">
        <v>21.08</v>
      </c>
      <c r="I383">
        <v>10.9</v>
      </c>
    </row>
    <row r="384" spans="1:9" x14ac:dyDescent="0.3">
      <c r="A384">
        <v>100</v>
      </c>
      <c r="B384">
        <v>18.100000000000001</v>
      </c>
      <c r="C384">
        <v>0.7</v>
      </c>
      <c r="D384">
        <v>24</v>
      </c>
      <c r="E384">
        <v>666</v>
      </c>
      <c r="F384">
        <v>20.2</v>
      </c>
      <c r="G384">
        <v>5.5359999999999996</v>
      </c>
      <c r="H384">
        <v>23.6</v>
      </c>
      <c r="I384">
        <v>11.3</v>
      </c>
    </row>
    <row r="385" spans="1:9" x14ac:dyDescent="0.3">
      <c r="A385">
        <v>100</v>
      </c>
      <c r="B385">
        <v>18.100000000000001</v>
      </c>
      <c r="C385">
        <v>0.7</v>
      </c>
      <c r="D385">
        <v>24</v>
      </c>
      <c r="E385">
        <v>666</v>
      </c>
      <c r="F385">
        <v>20.2</v>
      </c>
      <c r="G385">
        <v>5.52</v>
      </c>
      <c r="H385">
        <v>24.56</v>
      </c>
      <c r="I385">
        <v>12.3</v>
      </c>
    </row>
    <row r="386" spans="1:9" x14ac:dyDescent="0.3">
      <c r="A386">
        <v>91.2</v>
      </c>
      <c r="B386">
        <v>18.100000000000001</v>
      </c>
      <c r="C386">
        <v>0.7</v>
      </c>
      <c r="D386">
        <v>24</v>
      </c>
      <c r="E386">
        <v>666</v>
      </c>
      <c r="F386">
        <v>20.2</v>
      </c>
      <c r="G386">
        <v>4.3680000000000003</v>
      </c>
      <c r="H386">
        <v>30.63</v>
      </c>
      <c r="I386">
        <v>8.8000000000000007</v>
      </c>
    </row>
    <row r="387" spans="1:9" x14ac:dyDescent="0.3">
      <c r="A387">
        <v>98.1</v>
      </c>
      <c r="B387">
        <v>18.100000000000001</v>
      </c>
      <c r="C387">
        <v>0.7</v>
      </c>
      <c r="D387">
        <v>24</v>
      </c>
      <c r="E387">
        <v>666</v>
      </c>
      <c r="F387">
        <v>20.2</v>
      </c>
      <c r="G387">
        <v>5.2770000000000001</v>
      </c>
      <c r="H387">
        <v>30.81</v>
      </c>
      <c r="I387">
        <v>7.2</v>
      </c>
    </row>
    <row r="388" spans="1:9" x14ac:dyDescent="0.3">
      <c r="A388">
        <v>100</v>
      </c>
      <c r="B388">
        <v>18.100000000000001</v>
      </c>
      <c r="C388">
        <v>0.7</v>
      </c>
      <c r="D388">
        <v>24</v>
      </c>
      <c r="E388">
        <v>666</v>
      </c>
      <c r="F388">
        <v>20.2</v>
      </c>
      <c r="G388">
        <v>4.6520000000000001</v>
      </c>
      <c r="H388">
        <v>28.28</v>
      </c>
      <c r="I388">
        <v>10.5</v>
      </c>
    </row>
    <row r="389" spans="1:9" x14ac:dyDescent="0.3">
      <c r="A389">
        <v>89.5</v>
      </c>
      <c r="B389">
        <v>18.100000000000001</v>
      </c>
      <c r="C389">
        <v>0.7</v>
      </c>
      <c r="D389">
        <v>24</v>
      </c>
      <c r="E389">
        <v>666</v>
      </c>
      <c r="F389">
        <v>20.2</v>
      </c>
      <c r="G389">
        <v>5</v>
      </c>
      <c r="H389">
        <v>31.99</v>
      </c>
      <c r="I389">
        <v>7.4</v>
      </c>
    </row>
    <row r="390" spans="1:9" x14ac:dyDescent="0.3">
      <c r="A390">
        <v>100</v>
      </c>
      <c r="B390">
        <v>18.100000000000001</v>
      </c>
      <c r="C390">
        <v>0.7</v>
      </c>
      <c r="D390">
        <v>24</v>
      </c>
      <c r="E390">
        <v>666</v>
      </c>
      <c r="F390">
        <v>20.2</v>
      </c>
      <c r="G390">
        <v>4.88</v>
      </c>
      <c r="H390">
        <v>30.62</v>
      </c>
      <c r="I390">
        <v>10.199999999999999</v>
      </c>
    </row>
    <row r="391" spans="1:9" x14ac:dyDescent="0.3">
      <c r="A391">
        <v>98.9</v>
      </c>
      <c r="B391">
        <v>18.100000000000001</v>
      </c>
      <c r="C391">
        <v>0.7</v>
      </c>
      <c r="D391">
        <v>24</v>
      </c>
      <c r="E391">
        <v>666</v>
      </c>
      <c r="F391">
        <v>20.2</v>
      </c>
      <c r="G391">
        <v>5.39</v>
      </c>
      <c r="H391">
        <v>20.85</v>
      </c>
      <c r="I391">
        <v>11.5</v>
      </c>
    </row>
    <row r="392" spans="1:9" x14ac:dyDescent="0.3">
      <c r="A392">
        <v>97</v>
      </c>
      <c r="B392">
        <v>18.100000000000001</v>
      </c>
      <c r="C392">
        <v>0.7</v>
      </c>
      <c r="D392">
        <v>24</v>
      </c>
      <c r="E392">
        <v>666</v>
      </c>
      <c r="F392">
        <v>20.2</v>
      </c>
      <c r="G392">
        <v>5.7130000000000001</v>
      </c>
      <c r="H392">
        <v>17.11</v>
      </c>
      <c r="I392">
        <v>15.1</v>
      </c>
    </row>
    <row r="393" spans="1:9" x14ac:dyDescent="0.3">
      <c r="A393">
        <v>82.5</v>
      </c>
      <c r="B393">
        <v>18.100000000000001</v>
      </c>
      <c r="C393">
        <v>0.7</v>
      </c>
      <c r="D393">
        <v>24</v>
      </c>
      <c r="E393">
        <v>666</v>
      </c>
      <c r="F393">
        <v>20.2</v>
      </c>
      <c r="G393">
        <v>6.0510000000000002</v>
      </c>
      <c r="H393">
        <v>18.760000000000002</v>
      </c>
      <c r="I393">
        <v>23.2</v>
      </c>
    </row>
    <row r="394" spans="1:9" x14ac:dyDescent="0.3">
      <c r="A394">
        <v>97</v>
      </c>
      <c r="B394">
        <v>18.100000000000001</v>
      </c>
      <c r="C394">
        <v>0.7</v>
      </c>
      <c r="D394">
        <v>24</v>
      </c>
      <c r="E394">
        <v>666</v>
      </c>
      <c r="F394">
        <v>20.2</v>
      </c>
      <c r="G394">
        <v>5.0359999999999996</v>
      </c>
      <c r="H394">
        <v>25.68</v>
      </c>
      <c r="I394">
        <v>9.6999999999999993</v>
      </c>
    </row>
    <row r="395" spans="1:9" x14ac:dyDescent="0.3">
      <c r="A395">
        <v>92.6</v>
      </c>
      <c r="B395">
        <v>18.100000000000001</v>
      </c>
      <c r="C395">
        <v>0.69299999999999995</v>
      </c>
      <c r="D395">
        <v>24</v>
      </c>
      <c r="E395">
        <v>666</v>
      </c>
      <c r="F395">
        <v>20.2</v>
      </c>
      <c r="G395">
        <v>6.1929999999999996</v>
      </c>
      <c r="H395">
        <v>15.17</v>
      </c>
      <c r="I395">
        <v>13.8</v>
      </c>
    </row>
    <row r="396" spans="1:9" x14ac:dyDescent="0.3">
      <c r="A396">
        <v>94.7</v>
      </c>
      <c r="B396">
        <v>18.100000000000001</v>
      </c>
      <c r="C396">
        <v>0.69299999999999995</v>
      </c>
      <c r="D396">
        <v>24</v>
      </c>
      <c r="E396">
        <v>666</v>
      </c>
      <c r="F396">
        <v>20.2</v>
      </c>
      <c r="G396">
        <v>5.8869999999999996</v>
      </c>
      <c r="H396">
        <v>16.350000000000001</v>
      </c>
      <c r="I396">
        <v>12.7</v>
      </c>
    </row>
    <row r="397" spans="1:9" x14ac:dyDescent="0.3">
      <c r="A397">
        <v>98.8</v>
      </c>
      <c r="B397">
        <v>18.100000000000001</v>
      </c>
      <c r="C397">
        <v>0.69299999999999995</v>
      </c>
      <c r="D397">
        <v>24</v>
      </c>
      <c r="E397">
        <v>666</v>
      </c>
      <c r="F397">
        <v>20.2</v>
      </c>
      <c r="G397">
        <v>6.4710000000000001</v>
      </c>
      <c r="H397">
        <v>17.12</v>
      </c>
      <c r="I397">
        <v>13.1</v>
      </c>
    </row>
    <row r="398" spans="1:9" x14ac:dyDescent="0.3">
      <c r="A398">
        <v>96</v>
      </c>
      <c r="B398">
        <v>18.100000000000001</v>
      </c>
      <c r="C398">
        <v>0.69299999999999995</v>
      </c>
      <c r="D398">
        <v>24</v>
      </c>
      <c r="E398">
        <v>666</v>
      </c>
      <c r="F398">
        <v>20.2</v>
      </c>
      <c r="G398">
        <v>6.4050000000000002</v>
      </c>
      <c r="H398">
        <v>19.37</v>
      </c>
      <c r="I398">
        <v>12.5</v>
      </c>
    </row>
    <row r="399" spans="1:9" x14ac:dyDescent="0.3">
      <c r="A399">
        <v>98.9</v>
      </c>
      <c r="B399">
        <v>18.100000000000001</v>
      </c>
      <c r="C399">
        <v>0.69299999999999995</v>
      </c>
      <c r="D399">
        <v>24</v>
      </c>
      <c r="E399">
        <v>666</v>
      </c>
      <c r="F399">
        <v>20.2</v>
      </c>
      <c r="G399">
        <v>5.7469999999999999</v>
      </c>
      <c r="H399">
        <v>19.920000000000002</v>
      </c>
      <c r="I399">
        <v>8.5</v>
      </c>
    </row>
    <row r="400" spans="1:9" x14ac:dyDescent="0.3">
      <c r="A400">
        <v>100</v>
      </c>
      <c r="B400">
        <v>18.100000000000001</v>
      </c>
      <c r="C400">
        <v>0.69299999999999995</v>
      </c>
      <c r="D400">
        <v>24</v>
      </c>
      <c r="E400">
        <v>666</v>
      </c>
      <c r="F400">
        <v>20.2</v>
      </c>
      <c r="G400">
        <v>5.4530000000000003</v>
      </c>
      <c r="H400">
        <v>30.59</v>
      </c>
      <c r="I400">
        <v>5</v>
      </c>
    </row>
    <row r="401" spans="1:9" x14ac:dyDescent="0.3">
      <c r="A401">
        <v>77.8</v>
      </c>
      <c r="B401">
        <v>18.100000000000001</v>
      </c>
      <c r="C401">
        <v>0.69299999999999995</v>
      </c>
      <c r="D401">
        <v>24</v>
      </c>
      <c r="E401">
        <v>666</v>
      </c>
      <c r="F401">
        <v>20.2</v>
      </c>
      <c r="G401">
        <v>5.8520000000000003</v>
      </c>
      <c r="H401">
        <v>29.97</v>
      </c>
      <c r="I401">
        <v>6.3</v>
      </c>
    </row>
    <row r="402" spans="1:9" x14ac:dyDescent="0.3">
      <c r="A402">
        <v>100</v>
      </c>
      <c r="B402">
        <v>18.100000000000001</v>
      </c>
      <c r="C402">
        <v>0.69299999999999995</v>
      </c>
      <c r="D402">
        <v>24</v>
      </c>
      <c r="E402">
        <v>666</v>
      </c>
      <c r="F402">
        <v>20.2</v>
      </c>
      <c r="G402">
        <v>5.9870000000000001</v>
      </c>
      <c r="H402">
        <v>26.77</v>
      </c>
      <c r="I402">
        <v>5.6</v>
      </c>
    </row>
    <row r="403" spans="1:9" x14ac:dyDescent="0.3">
      <c r="A403">
        <v>100</v>
      </c>
      <c r="B403">
        <v>18.100000000000001</v>
      </c>
      <c r="C403">
        <v>0.69299999999999995</v>
      </c>
      <c r="D403">
        <v>24</v>
      </c>
      <c r="E403">
        <v>666</v>
      </c>
      <c r="F403">
        <v>20.2</v>
      </c>
      <c r="G403">
        <v>6.343</v>
      </c>
      <c r="H403">
        <v>20.32</v>
      </c>
      <c r="I403">
        <v>7.2</v>
      </c>
    </row>
    <row r="404" spans="1:9" x14ac:dyDescent="0.3">
      <c r="A404">
        <v>100</v>
      </c>
      <c r="B404">
        <v>18.100000000000001</v>
      </c>
      <c r="C404">
        <v>0.69299999999999995</v>
      </c>
      <c r="D404">
        <v>24</v>
      </c>
      <c r="E404">
        <v>666</v>
      </c>
      <c r="F404">
        <v>20.2</v>
      </c>
      <c r="G404">
        <v>6.4039999999999999</v>
      </c>
      <c r="H404">
        <v>20.309999999999999</v>
      </c>
      <c r="I404">
        <v>12.1</v>
      </c>
    </row>
    <row r="405" spans="1:9" x14ac:dyDescent="0.3">
      <c r="A405">
        <v>96</v>
      </c>
      <c r="B405">
        <v>18.100000000000001</v>
      </c>
      <c r="C405">
        <v>0.69299999999999995</v>
      </c>
      <c r="D405">
        <v>24</v>
      </c>
      <c r="E405">
        <v>666</v>
      </c>
      <c r="F405">
        <v>20.2</v>
      </c>
      <c r="G405">
        <v>5.3490000000000002</v>
      </c>
      <c r="H405">
        <v>19.77</v>
      </c>
      <c r="I405">
        <v>8.3000000000000007</v>
      </c>
    </row>
    <row r="406" spans="1:9" x14ac:dyDescent="0.3">
      <c r="A406">
        <v>85.4</v>
      </c>
      <c r="B406">
        <v>18.100000000000001</v>
      </c>
      <c r="C406">
        <v>0.69299999999999995</v>
      </c>
      <c r="D406">
        <v>24</v>
      </c>
      <c r="E406">
        <v>666</v>
      </c>
      <c r="F406">
        <v>20.2</v>
      </c>
      <c r="G406">
        <v>5.5309999999999997</v>
      </c>
      <c r="H406">
        <v>27.38</v>
      </c>
      <c r="I406">
        <v>8.5</v>
      </c>
    </row>
    <row r="407" spans="1:9" x14ac:dyDescent="0.3">
      <c r="A407">
        <v>100</v>
      </c>
      <c r="B407">
        <v>18.100000000000001</v>
      </c>
      <c r="C407">
        <v>0.69299999999999995</v>
      </c>
      <c r="D407">
        <v>24</v>
      </c>
      <c r="E407">
        <v>666</v>
      </c>
      <c r="F407">
        <v>20.2</v>
      </c>
      <c r="G407">
        <v>5.6829999999999998</v>
      </c>
      <c r="H407">
        <v>22.98</v>
      </c>
      <c r="I407">
        <v>5</v>
      </c>
    </row>
    <row r="408" spans="1:9" x14ac:dyDescent="0.3">
      <c r="A408">
        <v>100</v>
      </c>
      <c r="B408">
        <v>18.100000000000001</v>
      </c>
      <c r="C408">
        <v>0.65900000000000003</v>
      </c>
      <c r="D408">
        <v>24</v>
      </c>
      <c r="E408">
        <v>666</v>
      </c>
      <c r="F408">
        <v>20.2</v>
      </c>
      <c r="G408">
        <v>4.1379999999999999</v>
      </c>
      <c r="H408">
        <v>23.34</v>
      </c>
      <c r="I408">
        <v>11.9</v>
      </c>
    </row>
    <row r="409" spans="1:9" x14ac:dyDescent="0.3">
      <c r="A409">
        <v>100</v>
      </c>
      <c r="B409">
        <v>18.100000000000001</v>
      </c>
      <c r="C409">
        <v>0.65900000000000003</v>
      </c>
      <c r="D409">
        <v>24</v>
      </c>
      <c r="E409">
        <v>666</v>
      </c>
      <c r="F409">
        <v>20.2</v>
      </c>
      <c r="G409">
        <v>5.6079999999999997</v>
      </c>
      <c r="H409">
        <v>12.13</v>
      </c>
      <c r="I409">
        <v>27.9</v>
      </c>
    </row>
    <row r="410" spans="1:9" x14ac:dyDescent="0.3">
      <c r="A410">
        <v>97.9</v>
      </c>
      <c r="B410">
        <v>18.100000000000001</v>
      </c>
      <c r="C410">
        <v>0.59699999999999998</v>
      </c>
      <c r="D410">
        <v>24</v>
      </c>
      <c r="E410">
        <v>666</v>
      </c>
      <c r="F410">
        <v>20.2</v>
      </c>
      <c r="G410">
        <v>5.617</v>
      </c>
      <c r="H410">
        <v>26.4</v>
      </c>
      <c r="I410">
        <v>17.2</v>
      </c>
    </row>
    <row r="411" spans="1:9" x14ac:dyDescent="0.3">
      <c r="A411">
        <v>100</v>
      </c>
      <c r="B411">
        <v>18.100000000000001</v>
      </c>
      <c r="C411">
        <v>0.59699999999999998</v>
      </c>
      <c r="D411">
        <v>24</v>
      </c>
      <c r="E411">
        <v>666</v>
      </c>
      <c r="F411">
        <v>20.2</v>
      </c>
      <c r="G411">
        <v>6.8520000000000003</v>
      </c>
      <c r="H411">
        <v>19.78</v>
      </c>
      <c r="I411">
        <v>27.5</v>
      </c>
    </row>
    <row r="412" spans="1:9" x14ac:dyDescent="0.3">
      <c r="A412">
        <v>100</v>
      </c>
      <c r="B412">
        <v>18.100000000000001</v>
      </c>
      <c r="C412">
        <v>0.59699999999999998</v>
      </c>
      <c r="D412">
        <v>24</v>
      </c>
      <c r="E412">
        <v>666</v>
      </c>
      <c r="F412">
        <v>20.2</v>
      </c>
      <c r="G412">
        <v>5.7569999999999997</v>
      </c>
      <c r="H412">
        <v>10.11</v>
      </c>
      <c r="I412">
        <v>15</v>
      </c>
    </row>
    <row r="413" spans="1:9" x14ac:dyDescent="0.3">
      <c r="A413">
        <v>100</v>
      </c>
      <c r="B413">
        <v>18.100000000000001</v>
      </c>
      <c r="C413">
        <v>0.59699999999999998</v>
      </c>
      <c r="D413">
        <v>24</v>
      </c>
      <c r="E413">
        <v>666</v>
      </c>
      <c r="F413">
        <v>20.2</v>
      </c>
      <c r="G413">
        <v>6.657</v>
      </c>
      <c r="H413">
        <v>21.22</v>
      </c>
      <c r="I413">
        <v>17.2</v>
      </c>
    </row>
    <row r="414" spans="1:9" x14ac:dyDescent="0.3">
      <c r="A414">
        <v>100</v>
      </c>
      <c r="B414">
        <v>18.100000000000001</v>
      </c>
      <c r="C414">
        <v>0.59699999999999998</v>
      </c>
      <c r="D414">
        <v>24</v>
      </c>
      <c r="E414">
        <v>666</v>
      </c>
      <c r="F414">
        <v>20.2</v>
      </c>
      <c r="G414">
        <v>4.6280000000000001</v>
      </c>
      <c r="H414">
        <v>34.369999999999997</v>
      </c>
      <c r="I414">
        <v>17.899999999999999</v>
      </c>
    </row>
    <row r="415" spans="1:9" x14ac:dyDescent="0.3">
      <c r="A415">
        <v>100</v>
      </c>
      <c r="B415">
        <v>18.100000000000001</v>
      </c>
      <c r="C415">
        <v>0.59699999999999998</v>
      </c>
      <c r="D415">
        <v>24</v>
      </c>
      <c r="E415">
        <v>666</v>
      </c>
      <c r="F415">
        <v>20.2</v>
      </c>
      <c r="G415">
        <v>5.1550000000000002</v>
      </c>
      <c r="H415">
        <v>20.079999999999998</v>
      </c>
      <c r="I415">
        <v>16.3</v>
      </c>
    </row>
    <row r="416" spans="1:9" x14ac:dyDescent="0.3">
      <c r="A416">
        <v>100</v>
      </c>
      <c r="B416">
        <v>18.100000000000001</v>
      </c>
      <c r="C416">
        <v>0.69299999999999995</v>
      </c>
      <c r="D416">
        <v>24</v>
      </c>
      <c r="E416">
        <v>666</v>
      </c>
      <c r="F416">
        <v>20.2</v>
      </c>
      <c r="G416">
        <v>4.5190000000000001</v>
      </c>
      <c r="H416">
        <v>36.979999999999997</v>
      </c>
      <c r="I416">
        <v>7</v>
      </c>
    </row>
    <row r="417" spans="1:9" x14ac:dyDescent="0.3">
      <c r="A417">
        <v>100</v>
      </c>
      <c r="B417">
        <v>18.100000000000001</v>
      </c>
      <c r="C417">
        <v>0.67900000000000005</v>
      </c>
      <c r="D417">
        <v>24</v>
      </c>
      <c r="E417">
        <v>666</v>
      </c>
      <c r="F417">
        <v>20.2</v>
      </c>
      <c r="G417">
        <v>6.4340000000000002</v>
      </c>
      <c r="H417">
        <v>29.05</v>
      </c>
      <c r="I417">
        <v>7.2</v>
      </c>
    </row>
    <row r="418" spans="1:9" x14ac:dyDescent="0.3">
      <c r="A418">
        <v>90.8</v>
      </c>
      <c r="B418">
        <v>18.100000000000001</v>
      </c>
      <c r="C418">
        <v>0.67900000000000005</v>
      </c>
      <c r="D418">
        <v>24</v>
      </c>
      <c r="E418">
        <v>666</v>
      </c>
      <c r="F418">
        <v>20.2</v>
      </c>
      <c r="G418">
        <v>6.782</v>
      </c>
      <c r="H418">
        <v>25.79</v>
      </c>
      <c r="I418">
        <v>7.5</v>
      </c>
    </row>
    <row r="419" spans="1:9" x14ac:dyDescent="0.3">
      <c r="A419">
        <v>89.1</v>
      </c>
      <c r="B419">
        <v>18.100000000000001</v>
      </c>
      <c r="C419">
        <v>0.67900000000000005</v>
      </c>
      <c r="D419">
        <v>24</v>
      </c>
      <c r="E419">
        <v>666</v>
      </c>
      <c r="F419">
        <v>20.2</v>
      </c>
      <c r="G419">
        <v>5.3040000000000003</v>
      </c>
      <c r="H419">
        <v>26.64</v>
      </c>
      <c r="I419">
        <v>10.4</v>
      </c>
    </row>
    <row r="420" spans="1:9" x14ac:dyDescent="0.3">
      <c r="A420">
        <v>100</v>
      </c>
      <c r="B420">
        <v>18.100000000000001</v>
      </c>
      <c r="C420">
        <v>0.67900000000000005</v>
      </c>
      <c r="D420">
        <v>24</v>
      </c>
      <c r="E420">
        <v>666</v>
      </c>
      <c r="F420">
        <v>20.2</v>
      </c>
      <c r="G420">
        <v>5.9569999999999999</v>
      </c>
      <c r="H420">
        <v>20.62</v>
      </c>
      <c r="I420">
        <v>8.8000000000000007</v>
      </c>
    </row>
    <row r="421" spans="1:9" x14ac:dyDescent="0.3">
      <c r="A421">
        <v>76.5</v>
      </c>
      <c r="B421">
        <v>18.100000000000001</v>
      </c>
      <c r="C421">
        <v>0.71799999999999997</v>
      </c>
      <c r="D421">
        <v>24</v>
      </c>
      <c r="E421">
        <v>666</v>
      </c>
      <c r="F421">
        <v>20.2</v>
      </c>
      <c r="G421">
        <v>6.8239999999999998</v>
      </c>
      <c r="H421">
        <v>22.74</v>
      </c>
      <c r="I421">
        <v>8.4</v>
      </c>
    </row>
    <row r="422" spans="1:9" x14ac:dyDescent="0.3">
      <c r="A422">
        <v>100</v>
      </c>
      <c r="B422">
        <v>18.100000000000001</v>
      </c>
      <c r="C422">
        <v>0.71799999999999997</v>
      </c>
      <c r="D422">
        <v>24</v>
      </c>
      <c r="E422">
        <v>666</v>
      </c>
      <c r="F422">
        <v>20.2</v>
      </c>
      <c r="G422">
        <v>6.4109999999999996</v>
      </c>
      <c r="H422">
        <v>15.02</v>
      </c>
      <c r="I422">
        <v>16.7</v>
      </c>
    </row>
    <row r="423" spans="1:9" x14ac:dyDescent="0.3">
      <c r="A423">
        <v>95.3</v>
      </c>
      <c r="B423">
        <v>18.100000000000001</v>
      </c>
      <c r="C423">
        <v>0.71799999999999997</v>
      </c>
      <c r="D423">
        <v>24</v>
      </c>
      <c r="E423">
        <v>666</v>
      </c>
      <c r="F423">
        <v>20.2</v>
      </c>
      <c r="G423">
        <v>6.0060000000000002</v>
      </c>
      <c r="H423">
        <v>15.7</v>
      </c>
      <c r="I423">
        <v>14.2</v>
      </c>
    </row>
    <row r="424" spans="1:9" x14ac:dyDescent="0.3">
      <c r="A424">
        <v>87.6</v>
      </c>
      <c r="B424">
        <v>18.100000000000001</v>
      </c>
      <c r="C424">
        <v>0.61399999999999999</v>
      </c>
      <c r="D424">
        <v>24</v>
      </c>
      <c r="E424">
        <v>666</v>
      </c>
      <c r="F424">
        <v>20.2</v>
      </c>
      <c r="G424">
        <v>5.6479999999999997</v>
      </c>
      <c r="H424">
        <v>14.1</v>
      </c>
      <c r="I424">
        <v>20.8</v>
      </c>
    </row>
    <row r="425" spans="1:9" x14ac:dyDescent="0.3">
      <c r="A425">
        <v>85.1</v>
      </c>
      <c r="B425">
        <v>18.100000000000001</v>
      </c>
      <c r="C425">
        <v>0.61399999999999999</v>
      </c>
      <c r="D425">
        <v>24</v>
      </c>
      <c r="E425">
        <v>666</v>
      </c>
      <c r="F425">
        <v>20.2</v>
      </c>
      <c r="G425">
        <v>6.1029999999999998</v>
      </c>
      <c r="H425">
        <v>23.29</v>
      </c>
      <c r="I425">
        <v>13.4</v>
      </c>
    </row>
    <row r="426" spans="1:9" x14ac:dyDescent="0.3">
      <c r="A426">
        <v>70.599999999999994</v>
      </c>
      <c r="B426">
        <v>18.100000000000001</v>
      </c>
      <c r="C426">
        <v>0.58399999999999996</v>
      </c>
      <c r="D426">
        <v>24</v>
      </c>
      <c r="E426">
        <v>666</v>
      </c>
      <c r="F426">
        <v>20.2</v>
      </c>
      <c r="G426">
        <v>5.5650000000000004</v>
      </c>
      <c r="H426">
        <v>17.16</v>
      </c>
      <c r="I426">
        <v>11.7</v>
      </c>
    </row>
    <row r="427" spans="1:9" x14ac:dyDescent="0.3">
      <c r="A427">
        <v>95.4</v>
      </c>
      <c r="B427">
        <v>18.100000000000001</v>
      </c>
      <c r="C427">
        <v>0.67900000000000005</v>
      </c>
      <c r="D427">
        <v>24</v>
      </c>
      <c r="E427">
        <v>666</v>
      </c>
      <c r="F427">
        <v>20.2</v>
      </c>
      <c r="G427">
        <v>5.8959999999999999</v>
      </c>
      <c r="H427">
        <v>24.39</v>
      </c>
      <c r="I427">
        <v>8.3000000000000007</v>
      </c>
    </row>
    <row r="428" spans="1:9" x14ac:dyDescent="0.3">
      <c r="A428">
        <v>59.7</v>
      </c>
      <c r="B428">
        <v>18.100000000000001</v>
      </c>
      <c r="C428">
        <v>0.58399999999999996</v>
      </c>
      <c r="D428">
        <v>24</v>
      </c>
      <c r="E428">
        <v>666</v>
      </c>
      <c r="F428">
        <v>20.2</v>
      </c>
      <c r="G428">
        <v>5.8369999999999997</v>
      </c>
      <c r="H428">
        <v>15.69</v>
      </c>
      <c r="I428">
        <v>10.199999999999999</v>
      </c>
    </row>
    <row r="429" spans="1:9" x14ac:dyDescent="0.3">
      <c r="A429">
        <v>78.7</v>
      </c>
      <c r="B429">
        <v>18.100000000000001</v>
      </c>
      <c r="C429">
        <v>0.67900000000000005</v>
      </c>
      <c r="D429">
        <v>24</v>
      </c>
      <c r="E429">
        <v>666</v>
      </c>
      <c r="F429">
        <v>20.2</v>
      </c>
      <c r="G429">
        <v>6.202</v>
      </c>
      <c r="H429">
        <v>14.52</v>
      </c>
      <c r="I429">
        <v>10.9</v>
      </c>
    </row>
    <row r="430" spans="1:9" x14ac:dyDescent="0.3">
      <c r="A430">
        <v>78.099999999999994</v>
      </c>
      <c r="B430">
        <v>18.100000000000001</v>
      </c>
      <c r="C430">
        <v>0.67900000000000005</v>
      </c>
      <c r="D430">
        <v>24</v>
      </c>
      <c r="E430">
        <v>666</v>
      </c>
      <c r="F430">
        <v>20.2</v>
      </c>
      <c r="G430">
        <v>6.1929999999999996</v>
      </c>
      <c r="H430">
        <v>21.52</v>
      </c>
      <c r="I430">
        <v>11</v>
      </c>
    </row>
    <row r="431" spans="1:9" x14ac:dyDescent="0.3">
      <c r="A431">
        <v>95.6</v>
      </c>
      <c r="B431">
        <v>18.100000000000001</v>
      </c>
      <c r="C431">
        <v>0.67900000000000005</v>
      </c>
      <c r="D431">
        <v>24</v>
      </c>
      <c r="E431">
        <v>666</v>
      </c>
      <c r="F431">
        <v>20.2</v>
      </c>
      <c r="G431">
        <v>6.38</v>
      </c>
      <c r="H431">
        <v>24.08</v>
      </c>
      <c r="I431">
        <v>9.5</v>
      </c>
    </row>
    <row r="432" spans="1:9" x14ac:dyDescent="0.3">
      <c r="A432">
        <v>86.1</v>
      </c>
      <c r="B432">
        <v>18.100000000000001</v>
      </c>
      <c r="C432">
        <v>0.58399999999999996</v>
      </c>
      <c r="D432">
        <v>24</v>
      </c>
      <c r="E432">
        <v>666</v>
      </c>
      <c r="F432">
        <v>20.2</v>
      </c>
      <c r="G432">
        <v>6.3479999999999999</v>
      </c>
      <c r="H432">
        <v>17.64</v>
      </c>
      <c r="I432">
        <v>14.5</v>
      </c>
    </row>
    <row r="433" spans="1:9" x14ac:dyDescent="0.3">
      <c r="A433">
        <v>94.3</v>
      </c>
      <c r="B433">
        <v>18.100000000000001</v>
      </c>
      <c r="C433">
        <v>0.58399999999999996</v>
      </c>
      <c r="D433">
        <v>24</v>
      </c>
      <c r="E433">
        <v>666</v>
      </c>
      <c r="F433">
        <v>20.2</v>
      </c>
      <c r="G433">
        <v>6.8330000000000002</v>
      </c>
      <c r="H433">
        <v>19.690000000000001</v>
      </c>
      <c r="I433">
        <v>14.1</v>
      </c>
    </row>
    <row r="434" spans="1:9" x14ac:dyDescent="0.3">
      <c r="A434">
        <v>74.8</v>
      </c>
      <c r="B434">
        <v>18.100000000000001</v>
      </c>
      <c r="C434">
        <v>0.58399999999999996</v>
      </c>
      <c r="D434">
        <v>24</v>
      </c>
      <c r="E434">
        <v>666</v>
      </c>
      <c r="F434">
        <v>20.2</v>
      </c>
      <c r="G434">
        <v>6.4249999999999998</v>
      </c>
      <c r="H434">
        <v>12.03</v>
      </c>
      <c r="I434">
        <v>16.100000000000001</v>
      </c>
    </row>
    <row r="435" spans="1:9" x14ac:dyDescent="0.3">
      <c r="A435">
        <v>87.9</v>
      </c>
      <c r="B435">
        <v>18.100000000000001</v>
      </c>
      <c r="C435">
        <v>0.71299999999999997</v>
      </c>
      <c r="D435">
        <v>24</v>
      </c>
      <c r="E435">
        <v>666</v>
      </c>
      <c r="F435">
        <v>20.2</v>
      </c>
      <c r="G435">
        <v>6.4359999999999999</v>
      </c>
      <c r="H435">
        <v>16.22</v>
      </c>
      <c r="I435">
        <v>14.3</v>
      </c>
    </row>
    <row r="436" spans="1:9" x14ac:dyDescent="0.3">
      <c r="A436">
        <v>95</v>
      </c>
      <c r="B436">
        <v>18.100000000000001</v>
      </c>
      <c r="C436">
        <v>0.71299999999999997</v>
      </c>
      <c r="D436">
        <v>24</v>
      </c>
      <c r="E436">
        <v>666</v>
      </c>
      <c r="F436">
        <v>20.2</v>
      </c>
      <c r="G436">
        <v>6.2080000000000002</v>
      </c>
      <c r="H436">
        <v>15.17</v>
      </c>
      <c r="I436">
        <v>11.7</v>
      </c>
    </row>
    <row r="437" spans="1:9" x14ac:dyDescent="0.3">
      <c r="A437">
        <v>94.6</v>
      </c>
      <c r="B437">
        <v>18.100000000000001</v>
      </c>
      <c r="C437">
        <v>0.74</v>
      </c>
      <c r="D437">
        <v>24</v>
      </c>
      <c r="E437">
        <v>666</v>
      </c>
      <c r="F437">
        <v>20.2</v>
      </c>
      <c r="G437">
        <v>6.6289999999999996</v>
      </c>
      <c r="H437">
        <v>23.27</v>
      </c>
      <c r="I437">
        <v>13.4</v>
      </c>
    </row>
    <row r="438" spans="1:9" x14ac:dyDescent="0.3">
      <c r="A438">
        <v>93.3</v>
      </c>
      <c r="B438">
        <v>18.100000000000001</v>
      </c>
      <c r="C438">
        <v>0.74</v>
      </c>
      <c r="D438">
        <v>24</v>
      </c>
      <c r="E438">
        <v>666</v>
      </c>
      <c r="F438">
        <v>20.2</v>
      </c>
      <c r="G438">
        <v>6.4610000000000003</v>
      </c>
      <c r="H438">
        <v>18.05</v>
      </c>
      <c r="I438">
        <v>9.6</v>
      </c>
    </row>
    <row r="439" spans="1:9" x14ac:dyDescent="0.3">
      <c r="A439">
        <v>100</v>
      </c>
      <c r="B439">
        <v>18.100000000000001</v>
      </c>
      <c r="C439">
        <v>0.74</v>
      </c>
      <c r="D439">
        <v>24</v>
      </c>
      <c r="E439">
        <v>666</v>
      </c>
      <c r="F439">
        <v>20.2</v>
      </c>
      <c r="G439">
        <v>6.1520000000000001</v>
      </c>
      <c r="H439">
        <v>26.45</v>
      </c>
      <c r="I439">
        <v>8.6999999999999993</v>
      </c>
    </row>
    <row r="440" spans="1:9" x14ac:dyDescent="0.3">
      <c r="A440">
        <v>87.9</v>
      </c>
      <c r="B440">
        <v>18.100000000000001</v>
      </c>
      <c r="C440">
        <v>0.74</v>
      </c>
      <c r="D440">
        <v>24</v>
      </c>
      <c r="E440">
        <v>666</v>
      </c>
      <c r="F440">
        <v>20.2</v>
      </c>
      <c r="G440">
        <v>5.9349999999999996</v>
      </c>
      <c r="H440">
        <v>34.020000000000003</v>
      </c>
      <c r="I440">
        <v>8.4</v>
      </c>
    </row>
    <row r="441" spans="1:9" x14ac:dyDescent="0.3">
      <c r="A441">
        <v>93.9</v>
      </c>
      <c r="B441">
        <v>18.100000000000001</v>
      </c>
      <c r="C441">
        <v>0.74</v>
      </c>
      <c r="D441">
        <v>24</v>
      </c>
      <c r="E441">
        <v>666</v>
      </c>
      <c r="F441">
        <v>20.2</v>
      </c>
      <c r="G441">
        <v>5.6269999999999998</v>
      </c>
      <c r="H441">
        <v>22.88</v>
      </c>
      <c r="I441">
        <v>12.8</v>
      </c>
    </row>
    <row r="442" spans="1:9" x14ac:dyDescent="0.3">
      <c r="A442">
        <v>92.4</v>
      </c>
      <c r="B442">
        <v>18.100000000000001</v>
      </c>
      <c r="C442">
        <v>0.74</v>
      </c>
      <c r="D442">
        <v>24</v>
      </c>
      <c r="E442">
        <v>666</v>
      </c>
      <c r="F442">
        <v>20.2</v>
      </c>
      <c r="G442">
        <v>5.8179999999999996</v>
      </c>
      <c r="H442">
        <v>22.11</v>
      </c>
      <c r="I442">
        <v>10.5</v>
      </c>
    </row>
    <row r="443" spans="1:9" x14ac:dyDescent="0.3">
      <c r="A443">
        <v>97.2</v>
      </c>
      <c r="B443">
        <v>18.100000000000001</v>
      </c>
      <c r="C443">
        <v>0.74</v>
      </c>
      <c r="D443">
        <v>24</v>
      </c>
      <c r="E443">
        <v>666</v>
      </c>
      <c r="F443">
        <v>20.2</v>
      </c>
      <c r="G443">
        <v>6.4059999999999997</v>
      </c>
      <c r="H443">
        <v>19.52</v>
      </c>
      <c r="I443">
        <v>17.100000000000001</v>
      </c>
    </row>
    <row r="444" spans="1:9" x14ac:dyDescent="0.3">
      <c r="A444">
        <v>100</v>
      </c>
      <c r="B444">
        <v>18.100000000000001</v>
      </c>
      <c r="C444">
        <v>0.74</v>
      </c>
      <c r="D444">
        <v>24</v>
      </c>
      <c r="E444">
        <v>666</v>
      </c>
      <c r="F444">
        <v>20.2</v>
      </c>
      <c r="G444">
        <v>6.2190000000000003</v>
      </c>
      <c r="H444">
        <v>16.59</v>
      </c>
      <c r="I444">
        <v>18.399999999999999</v>
      </c>
    </row>
    <row r="445" spans="1:9" x14ac:dyDescent="0.3">
      <c r="A445">
        <v>100</v>
      </c>
      <c r="B445">
        <v>18.100000000000001</v>
      </c>
      <c r="C445">
        <v>0.74</v>
      </c>
      <c r="D445">
        <v>24</v>
      </c>
      <c r="E445">
        <v>666</v>
      </c>
      <c r="F445">
        <v>20.2</v>
      </c>
      <c r="G445">
        <v>6.4850000000000003</v>
      </c>
      <c r="H445">
        <v>18.850000000000001</v>
      </c>
      <c r="I445">
        <v>15.4</v>
      </c>
    </row>
    <row r="446" spans="1:9" x14ac:dyDescent="0.3">
      <c r="A446">
        <v>96.6</v>
      </c>
      <c r="B446">
        <v>18.100000000000001</v>
      </c>
      <c r="C446">
        <v>0.74</v>
      </c>
      <c r="D446">
        <v>24</v>
      </c>
      <c r="E446">
        <v>666</v>
      </c>
      <c r="F446">
        <v>20.2</v>
      </c>
      <c r="G446">
        <v>5.8540000000000001</v>
      </c>
      <c r="H446">
        <v>23.79</v>
      </c>
      <c r="I446">
        <v>10.8</v>
      </c>
    </row>
    <row r="447" spans="1:9" x14ac:dyDescent="0.3">
      <c r="A447">
        <v>94.8</v>
      </c>
      <c r="B447">
        <v>18.100000000000001</v>
      </c>
      <c r="C447">
        <v>0.74</v>
      </c>
      <c r="D447">
        <v>24</v>
      </c>
      <c r="E447">
        <v>666</v>
      </c>
      <c r="F447">
        <v>20.2</v>
      </c>
      <c r="G447">
        <v>6.4589999999999996</v>
      </c>
      <c r="H447">
        <v>23.98</v>
      </c>
      <c r="I447">
        <v>11.8</v>
      </c>
    </row>
    <row r="448" spans="1:9" x14ac:dyDescent="0.3">
      <c r="A448">
        <v>96.4</v>
      </c>
      <c r="B448">
        <v>18.100000000000001</v>
      </c>
      <c r="C448">
        <v>0.74</v>
      </c>
      <c r="D448">
        <v>24</v>
      </c>
      <c r="E448">
        <v>666</v>
      </c>
      <c r="F448">
        <v>20.2</v>
      </c>
      <c r="G448">
        <v>6.3410000000000002</v>
      </c>
      <c r="H448">
        <v>17.79</v>
      </c>
      <c r="I448">
        <v>14.9</v>
      </c>
    </row>
    <row r="449" spans="1:9" x14ac:dyDescent="0.3">
      <c r="A449">
        <v>96.6</v>
      </c>
      <c r="B449">
        <v>18.100000000000001</v>
      </c>
      <c r="C449">
        <v>0.74</v>
      </c>
      <c r="D449">
        <v>24</v>
      </c>
      <c r="E449">
        <v>666</v>
      </c>
      <c r="F449">
        <v>20.2</v>
      </c>
      <c r="G449">
        <v>6.2510000000000003</v>
      </c>
      <c r="H449">
        <v>16.440000000000001</v>
      </c>
      <c r="I449">
        <v>12.6</v>
      </c>
    </row>
    <row r="450" spans="1:9" x14ac:dyDescent="0.3">
      <c r="A450">
        <v>98.7</v>
      </c>
      <c r="B450">
        <v>18.100000000000001</v>
      </c>
      <c r="C450">
        <v>0.71299999999999997</v>
      </c>
      <c r="D450">
        <v>24</v>
      </c>
      <c r="E450">
        <v>666</v>
      </c>
      <c r="F450">
        <v>20.2</v>
      </c>
      <c r="G450">
        <v>6.1849999999999996</v>
      </c>
      <c r="H450">
        <v>18.13</v>
      </c>
      <c r="I450">
        <v>14.1</v>
      </c>
    </row>
    <row r="451" spans="1:9" x14ac:dyDescent="0.3">
      <c r="A451">
        <v>98.3</v>
      </c>
      <c r="B451">
        <v>18.100000000000001</v>
      </c>
      <c r="C451">
        <v>0.71299999999999997</v>
      </c>
      <c r="D451">
        <v>24</v>
      </c>
      <c r="E451">
        <v>666</v>
      </c>
      <c r="F451">
        <v>20.2</v>
      </c>
      <c r="G451">
        <v>6.4169999999999998</v>
      </c>
      <c r="H451">
        <v>19.309999999999999</v>
      </c>
      <c r="I451">
        <v>13</v>
      </c>
    </row>
    <row r="452" spans="1:9" x14ac:dyDescent="0.3">
      <c r="A452">
        <v>92.6</v>
      </c>
      <c r="B452">
        <v>18.100000000000001</v>
      </c>
      <c r="C452">
        <v>0.71299999999999997</v>
      </c>
      <c r="D452">
        <v>24</v>
      </c>
      <c r="E452">
        <v>666</v>
      </c>
      <c r="F452">
        <v>20.2</v>
      </c>
      <c r="G452">
        <v>6.7489999999999997</v>
      </c>
      <c r="H452">
        <v>17.440000000000001</v>
      </c>
      <c r="I452">
        <v>13.4</v>
      </c>
    </row>
    <row r="453" spans="1:9" x14ac:dyDescent="0.3">
      <c r="A453">
        <v>98.2</v>
      </c>
      <c r="B453">
        <v>18.100000000000001</v>
      </c>
      <c r="C453">
        <v>0.71299999999999997</v>
      </c>
      <c r="D453">
        <v>24</v>
      </c>
      <c r="E453">
        <v>666</v>
      </c>
      <c r="F453">
        <v>20.2</v>
      </c>
      <c r="G453">
        <v>6.6550000000000002</v>
      </c>
      <c r="H453">
        <v>17.73</v>
      </c>
      <c r="I453">
        <v>15.2</v>
      </c>
    </row>
    <row r="454" spans="1:9" x14ac:dyDescent="0.3">
      <c r="A454">
        <v>91.8</v>
      </c>
      <c r="B454">
        <v>18.100000000000001</v>
      </c>
      <c r="C454">
        <v>0.71299999999999997</v>
      </c>
      <c r="D454">
        <v>24</v>
      </c>
      <c r="E454">
        <v>666</v>
      </c>
      <c r="F454">
        <v>20.2</v>
      </c>
      <c r="G454">
        <v>6.2969999999999997</v>
      </c>
      <c r="H454">
        <v>17.27</v>
      </c>
      <c r="I454">
        <v>16.100000000000001</v>
      </c>
    </row>
    <row r="455" spans="1:9" x14ac:dyDescent="0.3">
      <c r="A455">
        <v>99.3</v>
      </c>
      <c r="B455">
        <v>18.100000000000001</v>
      </c>
      <c r="C455">
        <v>0.71299999999999997</v>
      </c>
      <c r="D455">
        <v>24</v>
      </c>
      <c r="E455">
        <v>666</v>
      </c>
      <c r="F455">
        <v>20.2</v>
      </c>
      <c r="G455">
        <v>7.3929999999999998</v>
      </c>
      <c r="H455">
        <v>16.739999999999998</v>
      </c>
      <c r="I455">
        <v>17.8</v>
      </c>
    </row>
    <row r="456" spans="1:9" x14ac:dyDescent="0.3">
      <c r="A456">
        <v>94.1</v>
      </c>
      <c r="B456">
        <v>18.100000000000001</v>
      </c>
      <c r="C456">
        <v>0.71299999999999997</v>
      </c>
      <c r="D456">
        <v>24</v>
      </c>
      <c r="E456">
        <v>666</v>
      </c>
      <c r="F456">
        <v>20.2</v>
      </c>
      <c r="G456">
        <v>6.7279999999999998</v>
      </c>
      <c r="H456">
        <v>18.71</v>
      </c>
      <c r="I456">
        <v>14.9</v>
      </c>
    </row>
    <row r="457" spans="1:9" x14ac:dyDescent="0.3">
      <c r="A457">
        <v>86.5</v>
      </c>
      <c r="B457">
        <v>18.100000000000001</v>
      </c>
      <c r="C457">
        <v>0.71299999999999997</v>
      </c>
      <c r="D457">
        <v>24</v>
      </c>
      <c r="E457">
        <v>666</v>
      </c>
      <c r="F457">
        <v>20.2</v>
      </c>
      <c r="G457">
        <v>6.5250000000000004</v>
      </c>
      <c r="H457">
        <v>18.13</v>
      </c>
      <c r="I457">
        <v>14.1</v>
      </c>
    </row>
    <row r="458" spans="1:9" x14ac:dyDescent="0.3">
      <c r="A458">
        <v>87.9</v>
      </c>
      <c r="B458">
        <v>18.100000000000001</v>
      </c>
      <c r="C458">
        <v>0.71299999999999997</v>
      </c>
      <c r="D458">
        <v>24</v>
      </c>
      <c r="E458">
        <v>666</v>
      </c>
      <c r="F458">
        <v>20.2</v>
      </c>
      <c r="G458">
        <v>5.976</v>
      </c>
      <c r="H458">
        <v>19.010000000000002</v>
      </c>
      <c r="I458">
        <v>12.7</v>
      </c>
    </row>
    <row r="459" spans="1:9" x14ac:dyDescent="0.3">
      <c r="A459">
        <v>80.3</v>
      </c>
      <c r="B459">
        <v>18.100000000000001</v>
      </c>
      <c r="C459">
        <v>0.71299999999999997</v>
      </c>
      <c r="D459">
        <v>24</v>
      </c>
      <c r="E459">
        <v>666</v>
      </c>
      <c r="F459">
        <v>20.2</v>
      </c>
      <c r="G459">
        <v>5.9359999999999999</v>
      </c>
      <c r="H459">
        <v>16.940000000000001</v>
      </c>
      <c r="I459">
        <v>13.5</v>
      </c>
    </row>
    <row r="460" spans="1:9" x14ac:dyDescent="0.3">
      <c r="A460">
        <v>83.7</v>
      </c>
      <c r="B460">
        <v>18.100000000000001</v>
      </c>
      <c r="C460">
        <v>0.71299999999999997</v>
      </c>
      <c r="D460">
        <v>24</v>
      </c>
      <c r="E460">
        <v>666</v>
      </c>
      <c r="F460">
        <v>20.2</v>
      </c>
      <c r="G460">
        <v>6.3010000000000002</v>
      </c>
      <c r="H460">
        <v>16.23</v>
      </c>
      <c r="I460">
        <v>14.9</v>
      </c>
    </row>
    <row r="461" spans="1:9" x14ac:dyDescent="0.3">
      <c r="A461">
        <v>84.4</v>
      </c>
      <c r="B461">
        <v>18.100000000000001</v>
      </c>
      <c r="C461">
        <v>0.71299999999999997</v>
      </c>
      <c r="D461">
        <v>24</v>
      </c>
      <c r="E461">
        <v>666</v>
      </c>
      <c r="F461">
        <v>20.2</v>
      </c>
      <c r="G461">
        <v>6.0810000000000004</v>
      </c>
      <c r="H461">
        <v>14.7</v>
      </c>
      <c r="I461">
        <v>20</v>
      </c>
    </row>
    <row r="462" spans="1:9" x14ac:dyDescent="0.3">
      <c r="A462">
        <v>90</v>
      </c>
      <c r="B462">
        <v>18.100000000000001</v>
      </c>
      <c r="C462">
        <v>0.71299999999999997</v>
      </c>
      <c r="D462">
        <v>24</v>
      </c>
      <c r="E462">
        <v>666</v>
      </c>
      <c r="F462">
        <v>20.2</v>
      </c>
      <c r="G462">
        <v>6.7009999999999996</v>
      </c>
      <c r="H462">
        <v>16.420000000000002</v>
      </c>
      <c r="I462">
        <v>16.399999999999999</v>
      </c>
    </row>
    <row r="463" spans="1:9" x14ac:dyDescent="0.3">
      <c r="A463">
        <v>88.4</v>
      </c>
      <c r="B463">
        <v>18.100000000000001</v>
      </c>
      <c r="C463">
        <v>0.71299999999999997</v>
      </c>
      <c r="D463">
        <v>24</v>
      </c>
      <c r="E463">
        <v>666</v>
      </c>
      <c r="F463">
        <v>20.2</v>
      </c>
      <c r="G463">
        <v>6.3760000000000003</v>
      </c>
      <c r="H463">
        <v>14.65</v>
      </c>
      <c r="I463">
        <v>17.7</v>
      </c>
    </row>
    <row r="464" spans="1:9" x14ac:dyDescent="0.3">
      <c r="A464">
        <v>83</v>
      </c>
      <c r="B464">
        <v>18.100000000000001</v>
      </c>
      <c r="C464">
        <v>0.71299999999999997</v>
      </c>
      <c r="D464">
        <v>24</v>
      </c>
      <c r="E464">
        <v>666</v>
      </c>
      <c r="F464">
        <v>20.2</v>
      </c>
      <c r="G464">
        <v>6.3170000000000002</v>
      </c>
      <c r="H464">
        <v>13.99</v>
      </c>
      <c r="I464">
        <v>19.5</v>
      </c>
    </row>
    <row r="465" spans="1:9" x14ac:dyDescent="0.3">
      <c r="A465">
        <v>89.9</v>
      </c>
      <c r="B465">
        <v>18.100000000000001</v>
      </c>
      <c r="C465">
        <v>0.71299999999999997</v>
      </c>
      <c r="D465">
        <v>24</v>
      </c>
      <c r="E465">
        <v>666</v>
      </c>
      <c r="F465">
        <v>20.2</v>
      </c>
      <c r="G465">
        <v>6.5129999999999999</v>
      </c>
      <c r="H465">
        <v>10.29</v>
      </c>
      <c r="I465">
        <v>20.2</v>
      </c>
    </row>
    <row r="466" spans="1:9" x14ac:dyDescent="0.3">
      <c r="A466">
        <v>65.400000000000006</v>
      </c>
      <c r="B466">
        <v>18.100000000000001</v>
      </c>
      <c r="C466">
        <v>0.65500000000000003</v>
      </c>
      <c r="D466">
        <v>24</v>
      </c>
      <c r="E466">
        <v>666</v>
      </c>
      <c r="F466">
        <v>20.2</v>
      </c>
      <c r="G466">
        <v>6.2089999999999996</v>
      </c>
      <c r="H466">
        <v>13.22</v>
      </c>
      <c r="I466">
        <v>21.4</v>
      </c>
    </row>
    <row r="467" spans="1:9" x14ac:dyDescent="0.3">
      <c r="A467">
        <v>48.2</v>
      </c>
      <c r="B467">
        <v>18.100000000000001</v>
      </c>
      <c r="C467">
        <v>0.65500000000000003</v>
      </c>
      <c r="D467">
        <v>24</v>
      </c>
      <c r="E467">
        <v>666</v>
      </c>
      <c r="F467">
        <v>20.2</v>
      </c>
      <c r="G467">
        <v>5.7590000000000003</v>
      </c>
      <c r="H467">
        <v>14.13</v>
      </c>
      <c r="I467">
        <v>19.899999999999999</v>
      </c>
    </row>
    <row r="468" spans="1:9" x14ac:dyDescent="0.3">
      <c r="A468">
        <v>84.7</v>
      </c>
      <c r="B468">
        <v>18.100000000000001</v>
      </c>
      <c r="C468">
        <v>0.65500000000000003</v>
      </c>
      <c r="D468">
        <v>24</v>
      </c>
      <c r="E468">
        <v>666</v>
      </c>
      <c r="F468">
        <v>20.2</v>
      </c>
      <c r="G468">
        <v>5.952</v>
      </c>
      <c r="H468">
        <v>17.149999999999999</v>
      </c>
      <c r="I468">
        <v>19</v>
      </c>
    </row>
    <row r="469" spans="1:9" x14ac:dyDescent="0.3">
      <c r="A469">
        <v>94.5</v>
      </c>
      <c r="B469">
        <v>18.100000000000001</v>
      </c>
      <c r="C469">
        <v>0.58399999999999996</v>
      </c>
      <c r="D469">
        <v>24</v>
      </c>
      <c r="E469">
        <v>666</v>
      </c>
      <c r="F469">
        <v>20.2</v>
      </c>
      <c r="G469">
        <v>6.0030000000000001</v>
      </c>
      <c r="H469">
        <v>21.32</v>
      </c>
      <c r="I469">
        <v>19.100000000000001</v>
      </c>
    </row>
    <row r="470" spans="1:9" x14ac:dyDescent="0.3">
      <c r="A470">
        <v>71</v>
      </c>
      <c r="B470">
        <v>18.100000000000001</v>
      </c>
      <c r="C470">
        <v>0.57999999999999996</v>
      </c>
      <c r="D470">
        <v>24</v>
      </c>
      <c r="E470">
        <v>666</v>
      </c>
      <c r="F470">
        <v>20.2</v>
      </c>
      <c r="G470">
        <v>5.9260000000000002</v>
      </c>
      <c r="H470">
        <v>18.13</v>
      </c>
      <c r="I470">
        <v>19.100000000000001</v>
      </c>
    </row>
    <row r="471" spans="1:9" x14ac:dyDescent="0.3">
      <c r="A471">
        <v>56.7</v>
      </c>
      <c r="B471">
        <v>18.100000000000001</v>
      </c>
      <c r="C471">
        <v>0.57999999999999996</v>
      </c>
      <c r="D471">
        <v>24</v>
      </c>
      <c r="E471">
        <v>666</v>
      </c>
      <c r="F471">
        <v>20.2</v>
      </c>
      <c r="G471">
        <v>5.7130000000000001</v>
      </c>
      <c r="H471">
        <v>14.76</v>
      </c>
      <c r="I471">
        <v>20.100000000000001</v>
      </c>
    </row>
    <row r="472" spans="1:9" x14ac:dyDescent="0.3">
      <c r="A472">
        <v>84</v>
      </c>
      <c r="B472">
        <v>18.100000000000001</v>
      </c>
      <c r="C472">
        <v>0.57999999999999996</v>
      </c>
      <c r="D472">
        <v>24</v>
      </c>
      <c r="E472">
        <v>666</v>
      </c>
      <c r="F472">
        <v>20.2</v>
      </c>
      <c r="G472">
        <v>6.1669999999999998</v>
      </c>
      <c r="H472">
        <v>16.29</v>
      </c>
      <c r="I472">
        <v>19.899999999999999</v>
      </c>
    </row>
    <row r="473" spans="1:9" x14ac:dyDescent="0.3">
      <c r="A473">
        <v>90.7</v>
      </c>
      <c r="B473">
        <v>18.100000000000001</v>
      </c>
      <c r="C473">
        <v>0.53200000000000003</v>
      </c>
      <c r="D473">
        <v>24</v>
      </c>
      <c r="E473">
        <v>666</v>
      </c>
      <c r="F473">
        <v>20.2</v>
      </c>
      <c r="G473">
        <v>6.2290000000000001</v>
      </c>
      <c r="H473">
        <v>12.87</v>
      </c>
      <c r="I473">
        <v>19.600000000000001</v>
      </c>
    </row>
    <row r="474" spans="1:9" x14ac:dyDescent="0.3">
      <c r="A474">
        <v>75</v>
      </c>
      <c r="B474">
        <v>18.100000000000001</v>
      </c>
      <c r="C474">
        <v>0.57999999999999996</v>
      </c>
      <c r="D474">
        <v>24</v>
      </c>
      <c r="E474">
        <v>666</v>
      </c>
      <c r="F474">
        <v>20.2</v>
      </c>
      <c r="G474">
        <v>6.4370000000000003</v>
      </c>
      <c r="H474">
        <v>14.36</v>
      </c>
      <c r="I474">
        <v>23.2</v>
      </c>
    </row>
    <row r="475" spans="1:9" x14ac:dyDescent="0.3">
      <c r="A475">
        <v>67.599999999999994</v>
      </c>
      <c r="B475">
        <v>18.100000000000001</v>
      </c>
      <c r="C475">
        <v>0.61399999999999999</v>
      </c>
      <c r="D475">
        <v>24</v>
      </c>
      <c r="E475">
        <v>666</v>
      </c>
      <c r="F475">
        <v>20.2</v>
      </c>
      <c r="G475">
        <v>6.98</v>
      </c>
      <c r="H475">
        <v>11.66</v>
      </c>
      <c r="I475">
        <v>29.8</v>
      </c>
    </row>
    <row r="476" spans="1:9" x14ac:dyDescent="0.3">
      <c r="A476">
        <v>95.4</v>
      </c>
      <c r="B476">
        <v>18.100000000000001</v>
      </c>
      <c r="C476">
        <v>0.58399999999999996</v>
      </c>
      <c r="D476">
        <v>24</v>
      </c>
      <c r="E476">
        <v>666</v>
      </c>
      <c r="F476">
        <v>20.2</v>
      </c>
      <c r="G476">
        <v>5.4269999999999996</v>
      </c>
      <c r="H476">
        <v>18.14</v>
      </c>
      <c r="I476">
        <v>13.8</v>
      </c>
    </row>
    <row r="477" spans="1:9" x14ac:dyDescent="0.3">
      <c r="A477">
        <v>97.4</v>
      </c>
      <c r="B477">
        <v>18.100000000000001</v>
      </c>
      <c r="C477">
        <v>0.58399999999999996</v>
      </c>
      <c r="D477">
        <v>24</v>
      </c>
      <c r="E477">
        <v>666</v>
      </c>
      <c r="F477">
        <v>20.2</v>
      </c>
      <c r="G477">
        <v>6.1619999999999999</v>
      </c>
      <c r="H477">
        <v>24.1</v>
      </c>
      <c r="I477">
        <v>13.3</v>
      </c>
    </row>
    <row r="478" spans="1:9" x14ac:dyDescent="0.3">
      <c r="A478">
        <v>93.6</v>
      </c>
      <c r="B478">
        <v>18.100000000000001</v>
      </c>
      <c r="C478">
        <v>0.61399999999999999</v>
      </c>
      <c r="D478">
        <v>24</v>
      </c>
      <c r="E478">
        <v>666</v>
      </c>
      <c r="F478">
        <v>20.2</v>
      </c>
      <c r="G478">
        <v>6.484</v>
      </c>
      <c r="H478">
        <v>18.68</v>
      </c>
      <c r="I478">
        <v>16.7</v>
      </c>
    </row>
    <row r="479" spans="1:9" x14ac:dyDescent="0.3">
      <c r="A479">
        <v>97.3</v>
      </c>
      <c r="B479">
        <v>18.100000000000001</v>
      </c>
      <c r="C479">
        <v>0.61399999999999999</v>
      </c>
      <c r="D479">
        <v>24</v>
      </c>
      <c r="E479">
        <v>666</v>
      </c>
      <c r="F479">
        <v>20.2</v>
      </c>
      <c r="G479">
        <v>5.3040000000000003</v>
      </c>
      <c r="H479">
        <v>24.91</v>
      </c>
      <c r="I479">
        <v>12</v>
      </c>
    </row>
    <row r="480" spans="1:9" x14ac:dyDescent="0.3">
      <c r="A480">
        <v>96.7</v>
      </c>
      <c r="B480">
        <v>18.100000000000001</v>
      </c>
      <c r="C480">
        <v>0.61399999999999999</v>
      </c>
      <c r="D480">
        <v>24</v>
      </c>
      <c r="E480">
        <v>666</v>
      </c>
      <c r="F480">
        <v>20.2</v>
      </c>
      <c r="G480">
        <v>6.1849999999999996</v>
      </c>
      <c r="H480">
        <v>18.03</v>
      </c>
      <c r="I480">
        <v>14.6</v>
      </c>
    </row>
    <row r="481" spans="1:9" x14ac:dyDescent="0.3">
      <c r="A481">
        <v>88</v>
      </c>
      <c r="B481">
        <v>18.100000000000001</v>
      </c>
      <c r="C481">
        <v>0.61399999999999999</v>
      </c>
      <c r="D481">
        <v>24</v>
      </c>
      <c r="E481">
        <v>666</v>
      </c>
      <c r="F481">
        <v>20.2</v>
      </c>
      <c r="G481">
        <v>6.2290000000000001</v>
      </c>
      <c r="H481">
        <v>13.11</v>
      </c>
      <c r="I481">
        <v>21.4</v>
      </c>
    </row>
    <row r="482" spans="1:9" x14ac:dyDescent="0.3">
      <c r="A482">
        <v>64.7</v>
      </c>
      <c r="B482">
        <v>18.100000000000001</v>
      </c>
      <c r="C482">
        <v>0.53200000000000003</v>
      </c>
      <c r="D482">
        <v>24</v>
      </c>
      <c r="E482">
        <v>666</v>
      </c>
      <c r="F482">
        <v>20.2</v>
      </c>
      <c r="G482">
        <v>6.242</v>
      </c>
      <c r="H482">
        <v>10.74</v>
      </c>
      <c r="I482">
        <v>23</v>
      </c>
    </row>
    <row r="483" spans="1:9" x14ac:dyDescent="0.3">
      <c r="A483">
        <v>74.900000000000006</v>
      </c>
      <c r="B483">
        <v>18.100000000000001</v>
      </c>
      <c r="C483">
        <v>0.53200000000000003</v>
      </c>
      <c r="D483">
        <v>24</v>
      </c>
      <c r="E483">
        <v>666</v>
      </c>
      <c r="F483">
        <v>20.2</v>
      </c>
      <c r="G483">
        <v>6.75</v>
      </c>
      <c r="H483">
        <v>7.74</v>
      </c>
      <c r="I483">
        <v>23.7</v>
      </c>
    </row>
    <row r="484" spans="1:9" x14ac:dyDescent="0.3">
      <c r="A484">
        <v>77</v>
      </c>
      <c r="B484">
        <v>18.100000000000001</v>
      </c>
      <c r="C484">
        <v>0.53200000000000003</v>
      </c>
      <c r="D484">
        <v>24</v>
      </c>
      <c r="E484">
        <v>666</v>
      </c>
      <c r="F484">
        <v>20.2</v>
      </c>
      <c r="G484">
        <v>7.0609999999999999</v>
      </c>
      <c r="H484">
        <v>7.01</v>
      </c>
      <c r="I484">
        <v>25</v>
      </c>
    </row>
    <row r="485" spans="1:9" x14ac:dyDescent="0.3">
      <c r="A485">
        <v>40.299999999999997</v>
      </c>
      <c r="B485">
        <v>18.100000000000001</v>
      </c>
      <c r="C485">
        <v>0.53200000000000003</v>
      </c>
      <c r="D485">
        <v>24</v>
      </c>
      <c r="E485">
        <v>666</v>
      </c>
      <c r="F485">
        <v>20.2</v>
      </c>
      <c r="G485">
        <v>5.7619999999999996</v>
      </c>
      <c r="H485">
        <v>10.42</v>
      </c>
      <c r="I485">
        <v>21.8</v>
      </c>
    </row>
    <row r="486" spans="1:9" x14ac:dyDescent="0.3">
      <c r="A486">
        <v>41.9</v>
      </c>
      <c r="B486">
        <v>18.100000000000001</v>
      </c>
      <c r="C486">
        <v>0.58299999999999996</v>
      </c>
      <c r="D486">
        <v>24</v>
      </c>
      <c r="E486">
        <v>666</v>
      </c>
      <c r="F486">
        <v>20.2</v>
      </c>
      <c r="G486">
        <v>5.8710000000000004</v>
      </c>
      <c r="H486">
        <v>13.34</v>
      </c>
      <c r="I486">
        <v>20.6</v>
      </c>
    </row>
    <row r="487" spans="1:9" x14ac:dyDescent="0.3">
      <c r="A487">
        <v>51.9</v>
      </c>
      <c r="B487">
        <v>18.100000000000001</v>
      </c>
      <c r="C487">
        <v>0.58299999999999996</v>
      </c>
      <c r="D487">
        <v>24</v>
      </c>
      <c r="E487">
        <v>666</v>
      </c>
      <c r="F487">
        <v>20.2</v>
      </c>
      <c r="G487">
        <v>6.3120000000000003</v>
      </c>
      <c r="H487">
        <v>10.58</v>
      </c>
      <c r="I487">
        <v>21.2</v>
      </c>
    </row>
    <row r="488" spans="1:9" x14ac:dyDescent="0.3">
      <c r="A488">
        <v>79.8</v>
      </c>
      <c r="B488">
        <v>18.100000000000001</v>
      </c>
      <c r="C488">
        <v>0.58299999999999996</v>
      </c>
      <c r="D488">
        <v>24</v>
      </c>
      <c r="E488">
        <v>666</v>
      </c>
      <c r="F488">
        <v>20.2</v>
      </c>
      <c r="G488">
        <v>6.1139999999999999</v>
      </c>
      <c r="H488">
        <v>14.98</v>
      </c>
      <c r="I488">
        <v>19.100000000000001</v>
      </c>
    </row>
    <row r="489" spans="1:9" x14ac:dyDescent="0.3">
      <c r="A489">
        <v>53.2</v>
      </c>
      <c r="B489">
        <v>18.100000000000001</v>
      </c>
      <c r="C489">
        <v>0.58299999999999996</v>
      </c>
      <c r="D489">
        <v>24</v>
      </c>
      <c r="E489">
        <v>666</v>
      </c>
      <c r="F489">
        <v>20.2</v>
      </c>
      <c r="G489">
        <v>5.9050000000000002</v>
      </c>
      <c r="H489">
        <v>11.45</v>
      </c>
      <c r="I489">
        <v>20.6</v>
      </c>
    </row>
    <row r="490" spans="1:9" x14ac:dyDescent="0.3">
      <c r="A490">
        <v>92.7</v>
      </c>
      <c r="B490">
        <v>27.74</v>
      </c>
      <c r="C490">
        <v>0.60899999999999999</v>
      </c>
      <c r="D490">
        <v>4</v>
      </c>
      <c r="E490">
        <v>711</v>
      </c>
      <c r="F490">
        <v>20.100000000000001</v>
      </c>
      <c r="G490">
        <v>5.4539999999999997</v>
      </c>
      <c r="H490">
        <v>18.059999999999999</v>
      </c>
      <c r="I490">
        <v>15.2</v>
      </c>
    </row>
    <row r="491" spans="1:9" x14ac:dyDescent="0.3">
      <c r="A491">
        <v>98.3</v>
      </c>
      <c r="B491">
        <v>27.74</v>
      </c>
      <c r="C491">
        <v>0.60899999999999999</v>
      </c>
      <c r="D491">
        <v>4</v>
      </c>
      <c r="E491">
        <v>711</v>
      </c>
      <c r="F491">
        <v>20.100000000000001</v>
      </c>
      <c r="G491">
        <v>5.4139999999999997</v>
      </c>
      <c r="H491">
        <v>23.97</v>
      </c>
      <c r="I491">
        <v>7</v>
      </c>
    </row>
    <row r="492" spans="1:9" x14ac:dyDescent="0.3">
      <c r="A492">
        <v>98</v>
      </c>
      <c r="B492">
        <v>27.74</v>
      </c>
      <c r="C492">
        <v>0.60899999999999999</v>
      </c>
      <c r="D492">
        <v>4</v>
      </c>
      <c r="E492">
        <v>711</v>
      </c>
      <c r="F492">
        <v>20.100000000000001</v>
      </c>
      <c r="G492">
        <v>5.093</v>
      </c>
      <c r="H492">
        <v>29.68</v>
      </c>
      <c r="I492">
        <v>8.1</v>
      </c>
    </row>
    <row r="493" spans="1:9" x14ac:dyDescent="0.3">
      <c r="A493">
        <v>98.8</v>
      </c>
      <c r="B493">
        <v>27.74</v>
      </c>
      <c r="C493">
        <v>0.60899999999999999</v>
      </c>
      <c r="D493">
        <v>4</v>
      </c>
      <c r="E493">
        <v>711</v>
      </c>
      <c r="F493">
        <v>20.100000000000001</v>
      </c>
      <c r="G493">
        <v>5.9829999999999997</v>
      </c>
      <c r="H493">
        <v>18.07</v>
      </c>
      <c r="I493">
        <v>13.6</v>
      </c>
    </row>
    <row r="494" spans="1:9" x14ac:dyDescent="0.3">
      <c r="A494">
        <v>83.5</v>
      </c>
      <c r="B494">
        <v>27.74</v>
      </c>
      <c r="C494">
        <v>0.60899999999999999</v>
      </c>
      <c r="D494">
        <v>4</v>
      </c>
      <c r="E494">
        <v>711</v>
      </c>
      <c r="F494">
        <v>20.100000000000001</v>
      </c>
      <c r="G494">
        <v>5.9829999999999997</v>
      </c>
      <c r="H494">
        <v>13.35</v>
      </c>
      <c r="I494">
        <v>20.100000000000001</v>
      </c>
    </row>
    <row r="495" spans="1:9" x14ac:dyDescent="0.3">
      <c r="A495">
        <v>54</v>
      </c>
      <c r="B495">
        <v>9.69</v>
      </c>
      <c r="C495">
        <v>0.58499999999999996</v>
      </c>
      <c r="D495">
        <v>6</v>
      </c>
      <c r="E495">
        <v>391</v>
      </c>
      <c r="F495">
        <v>19.2</v>
      </c>
      <c r="G495">
        <v>5.7069999999999999</v>
      </c>
      <c r="H495">
        <v>12.01</v>
      </c>
      <c r="I495">
        <v>21.8</v>
      </c>
    </row>
    <row r="496" spans="1:9" x14ac:dyDescent="0.3">
      <c r="A496">
        <v>42.6</v>
      </c>
      <c r="B496">
        <v>9.69</v>
      </c>
      <c r="C496">
        <v>0.58499999999999996</v>
      </c>
      <c r="D496">
        <v>6</v>
      </c>
      <c r="E496">
        <v>391</v>
      </c>
      <c r="F496">
        <v>19.2</v>
      </c>
      <c r="G496">
        <v>5.9260000000000002</v>
      </c>
      <c r="H496">
        <v>13.59</v>
      </c>
      <c r="I496">
        <v>24.5</v>
      </c>
    </row>
    <row r="497" spans="1:9" x14ac:dyDescent="0.3">
      <c r="A497">
        <v>28.8</v>
      </c>
      <c r="B497">
        <v>9.69</v>
      </c>
      <c r="C497">
        <v>0.58499999999999996</v>
      </c>
      <c r="D497">
        <v>6</v>
      </c>
      <c r="E497">
        <v>391</v>
      </c>
      <c r="F497">
        <v>19.2</v>
      </c>
      <c r="G497">
        <v>5.67</v>
      </c>
      <c r="H497">
        <v>17.600000000000001</v>
      </c>
      <c r="I497">
        <v>23.1</v>
      </c>
    </row>
    <row r="498" spans="1:9" x14ac:dyDescent="0.3">
      <c r="A498">
        <v>72.900000000000006</v>
      </c>
      <c r="B498">
        <v>9.69</v>
      </c>
      <c r="C498">
        <v>0.58499999999999996</v>
      </c>
      <c r="D498">
        <v>6</v>
      </c>
      <c r="E498">
        <v>391</v>
      </c>
      <c r="F498">
        <v>19.2</v>
      </c>
      <c r="G498">
        <v>5.39</v>
      </c>
      <c r="H498">
        <v>21.14</v>
      </c>
      <c r="I498">
        <v>19.7</v>
      </c>
    </row>
    <row r="499" spans="1:9" x14ac:dyDescent="0.3">
      <c r="A499">
        <v>70.599999999999994</v>
      </c>
      <c r="B499">
        <v>9.69</v>
      </c>
      <c r="C499">
        <v>0.58499999999999996</v>
      </c>
      <c r="D499">
        <v>6</v>
      </c>
      <c r="E499">
        <v>391</v>
      </c>
      <c r="F499">
        <v>19.2</v>
      </c>
      <c r="G499">
        <v>5.7939999999999996</v>
      </c>
      <c r="H499">
        <v>14.1</v>
      </c>
      <c r="I499">
        <v>18.3</v>
      </c>
    </row>
    <row r="500" spans="1:9" x14ac:dyDescent="0.3">
      <c r="A500">
        <v>65.3</v>
      </c>
      <c r="B500">
        <v>9.69</v>
      </c>
      <c r="C500">
        <v>0.58499999999999996</v>
      </c>
      <c r="D500">
        <v>6</v>
      </c>
      <c r="E500">
        <v>391</v>
      </c>
      <c r="F500">
        <v>19.2</v>
      </c>
      <c r="G500">
        <v>6.0190000000000001</v>
      </c>
      <c r="H500">
        <v>12.92</v>
      </c>
      <c r="I500">
        <v>21.2</v>
      </c>
    </row>
    <row r="501" spans="1:9" x14ac:dyDescent="0.3">
      <c r="A501">
        <v>73.5</v>
      </c>
      <c r="B501">
        <v>9.69</v>
      </c>
      <c r="C501">
        <v>0.58499999999999996</v>
      </c>
      <c r="D501">
        <v>6</v>
      </c>
      <c r="E501">
        <v>391</v>
      </c>
      <c r="F501">
        <v>19.2</v>
      </c>
      <c r="G501">
        <v>5.569</v>
      </c>
      <c r="H501">
        <v>15.1</v>
      </c>
      <c r="I501">
        <v>17.5</v>
      </c>
    </row>
    <row r="502" spans="1:9" x14ac:dyDescent="0.3">
      <c r="A502">
        <v>79.7</v>
      </c>
      <c r="B502">
        <v>9.69</v>
      </c>
      <c r="C502">
        <v>0.58499999999999996</v>
      </c>
      <c r="D502">
        <v>6</v>
      </c>
      <c r="E502">
        <v>391</v>
      </c>
      <c r="F502">
        <v>19.2</v>
      </c>
      <c r="G502">
        <v>6.0270000000000001</v>
      </c>
      <c r="H502">
        <v>14.33</v>
      </c>
      <c r="I502">
        <v>16.8</v>
      </c>
    </row>
    <row r="503" spans="1:9" x14ac:dyDescent="0.3">
      <c r="A503">
        <v>69.099999999999994</v>
      </c>
      <c r="B503">
        <v>11.93</v>
      </c>
      <c r="C503">
        <v>0.57299999999999995</v>
      </c>
      <c r="D503">
        <v>1</v>
      </c>
      <c r="E503">
        <v>273</v>
      </c>
      <c r="F503">
        <v>21</v>
      </c>
      <c r="G503">
        <v>6.593</v>
      </c>
      <c r="H503">
        <v>9.67</v>
      </c>
      <c r="I503">
        <v>22.4</v>
      </c>
    </row>
    <row r="504" spans="1:9" x14ac:dyDescent="0.3">
      <c r="A504">
        <v>76.7</v>
      </c>
      <c r="B504">
        <v>11.93</v>
      </c>
      <c r="C504">
        <v>0.57299999999999995</v>
      </c>
      <c r="D504">
        <v>1</v>
      </c>
      <c r="E504">
        <v>273</v>
      </c>
      <c r="F504">
        <v>21</v>
      </c>
      <c r="G504">
        <v>6.12</v>
      </c>
      <c r="H504">
        <v>9.08</v>
      </c>
      <c r="I504">
        <v>20.6</v>
      </c>
    </row>
    <row r="505" spans="1:9" x14ac:dyDescent="0.3">
      <c r="A505">
        <v>91</v>
      </c>
      <c r="B505">
        <v>11.93</v>
      </c>
      <c r="C505">
        <v>0.57299999999999995</v>
      </c>
      <c r="D505">
        <v>1</v>
      </c>
      <c r="E505">
        <v>273</v>
      </c>
      <c r="F505">
        <v>21</v>
      </c>
      <c r="G505">
        <v>6.976</v>
      </c>
      <c r="H505">
        <v>5.64</v>
      </c>
      <c r="I505">
        <v>23.9</v>
      </c>
    </row>
    <row r="506" spans="1:9" x14ac:dyDescent="0.3">
      <c r="A506">
        <v>89.3</v>
      </c>
      <c r="B506">
        <v>11.93</v>
      </c>
      <c r="C506">
        <v>0.57299999999999995</v>
      </c>
      <c r="D506">
        <v>1</v>
      </c>
      <c r="E506">
        <v>273</v>
      </c>
      <c r="F506">
        <v>21</v>
      </c>
      <c r="G506">
        <v>6.7939999999999996</v>
      </c>
      <c r="H506">
        <v>6.48</v>
      </c>
      <c r="I506">
        <v>22</v>
      </c>
    </row>
    <row r="507" spans="1:9" x14ac:dyDescent="0.3">
      <c r="A507">
        <v>80.8</v>
      </c>
      <c r="B507">
        <v>11.93</v>
      </c>
      <c r="C507">
        <v>0.57299999999999995</v>
      </c>
      <c r="D507">
        <v>1</v>
      </c>
      <c r="E507">
        <v>273</v>
      </c>
      <c r="F507">
        <v>21</v>
      </c>
      <c r="G507">
        <v>6.03</v>
      </c>
      <c r="H507">
        <v>7.88</v>
      </c>
      <c r="I507">
        <v>11.9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Dataset</vt:lpstr>
      <vt:lpstr>Question 1</vt:lpstr>
      <vt:lpstr>Question 2</vt:lpstr>
      <vt:lpstr>Question 3</vt:lpstr>
      <vt:lpstr>Question 4</vt:lpstr>
      <vt:lpstr>Question 5</vt:lpstr>
      <vt:lpstr>Question 6</vt:lpstr>
      <vt:lpstr>Question 7</vt:lpstr>
      <vt:lpstr>Attempt 2 Dataset</vt:lpstr>
      <vt:lpstr>Question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Dhamotharan Saravanan</cp:lastModifiedBy>
  <dcterms:created xsi:type="dcterms:W3CDTF">2020-06-02T13:46:53Z</dcterms:created>
  <dcterms:modified xsi:type="dcterms:W3CDTF">2023-10-01T02:46:29Z</dcterms:modified>
</cp:coreProperties>
</file>