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Yijia Chen\Indufor NA\Indufor NA Team Site - Documents\Projects\30001 Omidyar Valuation\Project Work\"/>
    </mc:Choice>
  </mc:AlternateContent>
  <bookViews>
    <workbookView xWindow="1524" yWindow="456" windowWidth="21516" windowHeight="7764" tabRatio="780"/>
  </bookViews>
  <sheets>
    <sheet name="Assumptions" sheetId="1" r:id="rId1"/>
    <sheet name="Total" sheetId="2" r:id="rId2"/>
    <sheet name="Agriculture" sheetId="3" r:id="rId3"/>
    <sheet name="Forestry" sheetId="4" r:id="rId4"/>
    <sheet name="Grazing" sheetId="5" r:id="rId5"/>
    <sheet name="Mining" sheetId="6" r:id="rId6"/>
    <sheet name="Water" sheetId="7" r:id="rId7"/>
    <sheet name="Spiritual" sheetId="8" r:id="rId8"/>
    <sheet name="Other" sheetId="9" r:id="rId9"/>
    <sheet name="Units" sheetId="10" state="hidden" r:id="rId10"/>
  </sheets>
  <definedNames>
    <definedName name="CostUnit">Units!$F$3:$F$15</definedName>
    <definedName name="CountryRegion">Units!$A$3:$A$208</definedName>
    <definedName name="CurrencyUnit">Units!$G$3:$G$164</definedName>
    <definedName name="DateNPV">Assumptions!$B$3</definedName>
    <definedName name="Freq">Units!$B$3:$B$7</definedName>
    <definedName name="InflationRate">Assumptions!$B$7</definedName>
    <definedName name="LocalCurrency">Assumptions!$B$5</definedName>
    <definedName name="MiningCostUnit">Units!$I$3:$I$17</definedName>
    <definedName name="MiningQuantityUnit">Units!$H$3:$H$16</definedName>
    <definedName name="ParcelSize">Assumptions!$F$7</definedName>
    <definedName name="QuantityUnit">Units!$E$3:$E$14</definedName>
    <definedName name="SovereignRate">Assumptions!$B$6</definedName>
    <definedName name="SurveyDate">Assumptions!$B$2</definedName>
    <definedName name="YorN">Units!$K$2:$K$3</definedName>
  </definedNames>
  <calcPr calcId="171027"/>
  <customWorkbookViews>
    <customWorkbookView name="Yijia Chen - Personal View" guid="{3F496AD9-3742-4D69-A549-037DEAE009B6}" mergeInterval="0" personalView="1" maximized="1" xWindow="-9" yWindow="-9" windowWidth="2418" windowHeight="1318" tabRatio="780" activeSheetId="1"/>
    <customWorkbookView name="Daphne Yin - Personal View" guid="{91FDB016-6555-4859-8D31-5C927CD3E677}" mergeInterval="0" personalView="1" maximized="1" xWindow="-9" yWindow="-9" windowWidth="1938" windowHeight="1048" tabRatio="78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3" l="1"/>
  <c r="B3" i="1" l="1"/>
  <c r="K53" i="6" s="1"/>
  <c r="Z79" i="9"/>
  <c r="Z77" i="9"/>
  <c r="Z65" i="9"/>
  <c r="J65" i="9"/>
  <c r="D65" i="9"/>
  <c r="Z135" i="8"/>
  <c r="E125" i="8"/>
  <c r="F125" i="8"/>
  <c r="G125" i="8"/>
  <c r="H125" i="8"/>
  <c r="E118" i="8"/>
  <c r="F118" i="8"/>
  <c r="G118" i="8"/>
  <c r="H118" i="8"/>
  <c r="E111" i="8"/>
  <c r="F111" i="8"/>
  <c r="G111" i="8"/>
  <c r="H111" i="8"/>
  <c r="D125" i="8"/>
  <c r="D118" i="8"/>
  <c r="D111" i="8"/>
  <c r="D95" i="7"/>
  <c r="D102" i="7"/>
  <c r="D109" i="7"/>
  <c r="D111" i="7"/>
  <c r="D121" i="7"/>
  <c r="H102" i="7"/>
  <c r="H95" i="7"/>
  <c r="H109" i="7"/>
  <c r="H111" i="7"/>
  <c r="H62" i="7"/>
  <c r="H69" i="7"/>
  <c r="H76" i="7"/>
  <c r="H83" i="7"/>
  <c r="H85" i="7"/>
  <c r="H121" i="7"/>
  <c r="I61" i="7"/>
  <c r="I58" i="7"/>
  <c r="L58" i="7"/>
  <c r="R58" i="7"/>
  <c r="I59" i="7"/>
  <c r="L59" i="7"/>
  <c r="R59" i="7"/>
  <c r="I60" i="7"/>
  <c r="L60" i="7"/>
  <c r="R60" i="7"/>
  <c r="I68" i="7"/>
  <c r="I65" i="7"/>
  <c r="L65" i="7"/>
  <c r="R65" i="7"/>
  <c r="I66" i="7"/>
  <c r="L66" i="7"/>
  <c r="R66" i="7"/>
  <c r="I67" i="7"/>
  <c r="L67" i="7"/>
  <c r="R67" i="7"/>
  <c r="I75" i="7"/>
  <c r="I72" i="7"/>
  <c r="L72" i="7"/>
  <c r="R72" i="7"/>
  <c r="I73" i="7"/>
  <c r="L73" i="7"/>
  <c r="R73" i="7"/>
  <c r="I74" i="7"/>
  <c r="L74" i="7"/>
  <c r="R74" i="7"/>
  <c r="I82" i="7"/>
  <c r="I79" i="7"/>
  <c r="L79" i="7"/>
  <c r="R79" i="7"/>
  <c r="I80" i="7"/>
  <c r="L80" i="7"/>
  <c r="R80" i="7"/>
  <c r="I81" i="7"/>
  <c r="L81" i="7"/>
  <c r="R81" i="7"/>
  <c r="I92" i="7"/>
  <c r="L92" i="7"/>
  <c r="R92" i="7"/>
  <c r="L93" i="7"/>
  <c r="R93" i="7"/>
  <c r="I91" i="7"/>
  <c r="L91" i="7"/>
  <c r="R91" i="7"/>
  <c r="I101" i="7"/>
  <c r="I98" i="7"/>
  <c r="L98" i="7"/>
  <c r="R98" i="7"/>
  <c r="I99" i="7"/>
  <c r="L99" i="7"/>
  <c r="R99" i="7"/>
  <c r="I100" i="7"/>
  <c r="L100" i="7"/>
  <c r="R100" i="7"/>
  <c r="I105" i="7"/>
  <c r="L105" i="7"/>
  <c r="R105" i="7"/>
  <c r="I106" i="7"/>
  <c r="L106" i="7"/>
  <c r="R106" i="7"/>
  <c r="I107" i="7"/>
  <c r="L107" i="7"/>
  <c r="R107" i="7"/>
  <c r="T119" i="7"/>
  <c r="Z119" i="7"/>
  <c r="X119" i="7"/>
  <c r="X92" i="7"/>
  <c r="X93" i="7"/>
  <c r="X91" i="7"/>
  <c r="X98" i="7"/>
  <c r="X99" i="7"/>
  <c r="X100" i="7"/>
  <c r="X105" i="7"/>
  <c r="X106" i="7"/>
  <c r="X107" i="7"/>
  <c r="X58" i="7"/>
  <c r="X59" i="7"/>
  <c r="X60" i="7"/>
  <c r="X65" i="7"/>
  <c r="X66" i="7"/>
  <c r="X67" i="7"/>
  <c r="X72" i="7"/>
  <c r="X73" i="7"/>
  <c r="X74" i="7"/>
  <c r="X79" i="7"/>
  <c r="X80" i="7"/>
  <c r="X81" i="7"/>
  <c r="T58" i="7"/>
  <c r="T59" i="7"/>
  <c r="T60" i="7"/>
  <c r="T65" i="7"/>
  <c r="T66" i="7"/>
  <c r="T67" i="7"/>
  <c r="T72" i="7"/>
  <c r="T73" i="7"/>
  <c r="T74" i="7"/>
  <c r="T79" i="7"/>
  <c r="T80" i="7"/>
  <c r="T81" i="7"/>
  <c r="Q92" i="7"/>
  <c r="Q93" i="7"/>
  <c r="Q91" i="7"/>
  <c r="Q98" i="7"/>
  <c r="Q99" i="7"/>
  <c r="Q100" i="7"/>
  <c r="Q105" i="7"/>
  <c r="Q106" i="7"/>
  <c r="Q107" i="7"/>
  <c r="M105" i="7"/>
  <c r="M106" i="7"/>
  <c r="M107" i="7"/>
  <c r="N105" i="7"/>
  <c r="N106" i="7"/>
  <c r="N107" i="7"/>
  <c r="O105" i="7"/>
  <c r="O106" i="7"/>
  <c r="O107" i="7"/>
  <c r="P105" i="7"/>
  <c r="P106" i="7"/>
  <c r="P107" i="7"/>
  <c r="S105" i="7"/>
  <c r="S106" i="7"/>
  <c r="S107" i="7"/>
  <c r="T105" i="7"/>
  <c r="T106" i="7"/>
  <c r="T107" i="7"/>
  <c r="U105" i="7"/>
  <c r="U106" i="7"/>
  <c r="U107" i="7"/>
  <c r="V105" i="7"/>
  <c r="V106" i="7"/>
  <c r="V107" i="7"/>
  <c r="W105" i="7"/>
  <c r="W106" i="7"/>
  <c r="W107" i="7"/>
  <c r="Y105" i="7"/>
  <c r="Y106" i="7"/>
  <c r="Y107" i="7"/>
  <c r="Z105" i="7"/>
  <c r="Z106" i="7"/>
  <c r="Z107" i="7"/>
  <c r="M98" i="7"/>
  <c r="M99" i="7"/>
  <c r="M100" i="7"/>
  <c r="N98" i="7"/>
  <c r="N99" i="7"/>
  <c r="N100" i="7"/>
  <c r="O98" i="7"/>
  <c r="O99" i="7"/>
  <c r="O100" i="7"/>
  <c r="P98" i="7"/>
  <c r="P99" i="7"/>
  <c r="P100" i="7"/>
  <c r="S98" i="7"/>
  <c r="S99" i="7"/>
  <c r="S100" i="7"/>
  <c r="T98" i="7"/>
  <c r="T99" i="7"/>
  <c r="T100" i="7"/>
  <c r="U98" i="7"/>
  <c r="U99" i="7"/>
  <c r="U100" i="7"/>
  <c r="V98" i="7"/>
  <c r="V99" i="7"/>
  <c r="V100" i="7"/>
  <c r="W98" i="7"/>
  <c r="W99" i="7"/>
  <c r="W100" i="7"/>
  <c r="Y98" i="7"/>
  <c r="Y99" i="7"/>
  <c r="Y100" i="7"/>
  <c r="Z98" i="7"/>
  <c r="Z99" i="7"/>
  <c r="Z100" i="7"/>
  <c r="M92" i="7"/>
  <c r="M93" i="7"/>
  <c r="M91" i="7"/>
  <c r="N92" i="7"/>
  <c r="N93" i="7"/>
  <c r="N91" i="7"/>
  <c r="O92" i="7"/>
  <c r="O93" i="7"/>
  <c r="O91" i="7"/>
  <c r="P92" i="7"/>
  <c r="P93" i="7"/>
  <c r="P91" i="7"/>
  <c r="S92" i="7"/>
  <c r="S93" i="7"/>
  <c r="S91" i="7"/>
  <c r="T92" i="7"/>
  <c r="T93" i="7"/>
  <c r="T91" i="7"/>
  <c r="U92" i="7"/>
  <c r="U93" i="7"/>
  <c r="U91" i="7"/>
  <c r="V92" i="7"/>
  <c r="V93" i="7"/>
  <c r="V91" i="7"/>
  <c r="W92" i="7"/>
  <c r="W93" i="7"/>
  <c r="W91" i="7"/>
  <c r="Y92" i="7"/>
  <c r="Y93" i="7"/>
  <c r="Y91" i="7"/>
  <c r="Z92" i="7"/>
  <c r="Z93" i="7"/>
  <c r="Z91" i="7"/>
  <c r="E109" i="7"/>
  <c r="F109" i="7"/>
  <c r="G109" i="7"/>
  <c r="E102" i="7"/>
  <c r="F102" i="7"/>
  <c r="G102" i="7"/>
  <c r="E95" i="7"/>
  <c r="F95" i="7"/>
  <c r="G95" i="7"/>
  <c r="I61" i="6"/>
  <c r="I58" i="6"/>
  <c r="L58" i="6"/>
  <c r="Z58" i="6"/>
  <c r="I59" i="6"/>
  <c r="L59" i="6"/>
  <c r="Z59" i="6"/>
  <c r="I60" i="6"/>
  <c r="L60" i="6"/>
  <c r="Z60" i="6"/>
  <c r="I69" i="6"/>
  <c r="I66" i="6"/>
  <c r="L66" i="6"/>
  <c r="Z66" i="6"/>
  <c r="I67" i="6"/>
  <c r="L67" i="6"/>
  <c r="Z67" i="6"/>
  <c r="I68" i="6"/>
  <c r="L68" i="6"/>
  <c r="Z68" i="6"/>
  <c r="I77" i="6"/>
  <c r="I74" i="6"/>
  <c r="L74" i="6"/>
  <c r="Z74" i="6"/>
  <c r="I75" i="6"/>
  <c r="L75" i="6"/>
  <c r="Z75" i="6"/>
  <c r="I76" i="6"/>
  <c r="L76" i="6"/>
  <c r="Z76" i="6"/>
  <c r="I85" i="6"/>
  <c r="I82" i="6"/>
  <c r="L82" i="6"/>
  <c r="Z82" i="6"/>
  <c r="I83" i="6"/>
  <c r="L83" i="6"/>
  <c r="Z83" i="6"/>
  <c r="I84" i="6"/>
  <c r="L84" i="6"/>
  <c r="Z84" i="6"/>
  <c r="L97" i="6"/>
  <c r="Z97" i="6"/>
  <c r="Z123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M82" i="6"/>
  <c r="M83" i="6"/>
  <c r="M84" i="6"/>
  <c r="N82" i="6"/>
  <c r="N83" i="6"/>
  <c r="N84" i="6"/>
  <c r="O82" i="6"/>
  <c r="O83" i="6"/>
  <c r="O84" i="6"/>
  <c r="P82" i="6"/>
  <c r="P83" i="6"/>
  <c r="P84" i="6"/>
  <c r="Q82" i="6"/>
  <c r="Q83" i="6"/>
  <c r="Q84" i="6"/>
  <c r="R82" i="6"/>
  <c r="R83" i="6"/>
  <c r="R84" i="6"/>
  <c r="S82" i="6"/>
  <c r="S83" i="6"/>
  <c r="S84" i="6"/>
  <c r="T82" i="6"/>
  <c r="T83" i="6"/>
  <c r="T84" i="6"/>
  <c r="U82" i="6"/>
  <c r="U83" i="6"/>
  <c r="U84" i="6"/>
  <c r="V82" i="6"/>
  <c r="V83" i="6"/>
  <c r="V84" i="6"/>
  <c r="W82" i="6"/>
  <c r="W83" i="6"/>
  <c r="W84" i="6"/>
  <c r="X82" i="6"/>
  <c r="X83" i="6"/>
  <c r="X84" i="6"/>
  <c r="Y82" i="6"/>
  <c r="Y83" i="6"/>
  <c r="Y84" i="6"/>
  <c r="M74" i="6"/>
  <c r="M75" i="6"/>
  <c r="M76" i="6"/>
  <c r="N74" i="6"/>
  <c r="N75" i="6"/>
  <c r="N76" i="6"/>
  <c r="O74" i="6"/>
  <c r="O75" i="6"/>
  <c r="O76" i="6"/>
  <c r="P74" i="6"/>
  <c r="P75" i="6"/>
  <c r="P76" i="6"/>
  <c r="Q74" i="6"/>
  <c r="Q75" i="6"/>
  <c r="Q76" i="6"/>
  <c r="R74" i="6"/>
  <c r="R75" i="6"/>
  <c r="R76" i="6"/>
  <c r="S74" i="6"/>
  <c r="S75" i="6"/>
  <c r="S76" i="6"/>
  <c r="T74" i="6"/>
  <c r="T75" i="6"/>
  <c r="T76" i="6"/>
  <c r="U74" i="6"/>
  <c r="U75" i="6"/>
  <c r="U76" i="6"/>
  <c r="V74" i="6"/>
  <c r="V75" i="6"/>
  <c r="V76" i="6"/>
  <c r="W74" i="6"/>
  <c r="W75" i="6"/>
  <c r="W76" i="6"/>
  <c r="X74" i="6"/>
  <c r="X75" i="6"/>
  <c r="X76" i="6"/>
  <c r="Y74" i="6"/>
  <c r="Y75" i="6"/>
  <c r="Y76" i="6"/>
  <c r="M66" i="6"/>
  <c r="M67" i="6"/>
  <c r="M68" i="6"/>
  <c r="N66" i="6"/>
  <c r="N67" i="6"/>
  <c r="N68" i="6"/>
  <c r="O66" i="6"/>
  <c r="O67" i="6"/>
  <c r="O68" i="6"/>
  <c r="P66" i="6"/>
  <c r="P67" i="6"/>
  <c r="P68" i="6"/>
  <c r="Q66" i="6"/>
  <c r="Q67" i="6"/>
  <c r="Q68" i="6"/>
  <c r="R66" i="6"/>
  <c r="R67" i="6"/>
  <c r="R68" i="6"/>
  <c r="S66" i="6"/>
  <c r="S67" i="6"/>
  <c r="S68" i="6"/>
  <c r="T66" i="6"/>
  <c r="T67" i="6"/>
  <c r="T68" i="6"/>
  <c r="U66" i="6"/>
  <c r="U67" i="6"/>
  <c r="U68" i="6"/>
  <c r="V66" i="6"/>
  <c r="V67" i="6"/>
  <c r="V68" i="6"/>
  <c r="W66" i="6"/>
  <c r="W67" i="6"/>
  <c r="W68" i="6"/>
  <c r="X66" i="6"/>
  <c r="X67" i="6"/>
  <c r="X68" i="6"/>
  <c r="Y66" i="6"/>
  <c r="Y67" i="6"/>
  <c r="Y68" i="6"/>
  <c r="M58" i="6"/>
  <c r="M59" i="6"/>
  <c r="M60" i="6"/>
  <c r="N58" i="6"/>
  <c r="N59" i="6"/>
  <c r="N60" i="6"/>
  <c r="O58" i="6"/>
  <c r="O59" i="6"/>
  <c r="O60" i="6"/>
  <c r="P58" i="6"/>
  <c r="P59" i="6"/>
  <c r="P60" i="6"/>
  <c r="Q58" i="6"/>
  <c r="Q59" i="6"/>
  <c r="Q60" i="6"/>
  <c r="R58" i="6"/>
  <c r="R59" i="6"/>
  <c r="R60" i="6"/>
  <c r="S58" i="6"/>
  <c r="S59" i="6"/>
  <c r="S60" i="6"/>
  <c r="T58" i="6"/>
  <c r="T59" i="6"/>
  <c r="T60" i="6"/>
  <c r="U58" i="6"/>
  <c r="U59" i="6"/>
  <c r="U60" i="6"/>
  <c r="V58" i="6"/>
  <c r="V59" i="6"/>
  <c r="V60" i="6"/>
  <c r="W58" i="6"/>
  <c r="W59" i="6"/>
  <c r="W60" i="6"/>
  <c r="X58" i="6"/>
  <c r="X59" i="6"/>
  <c r="X60" i="6"/>
  <c r="Y58" i="6"/>
  <c r="Y59" i="6"/>
  <c r="Y60" i="6"/>
  <c r="G115" i="6"/>
  <c r="E115" i="6"/>
  <c r="D115" i="6"/>
  <c r="E113" i="6"/>
  <c r="F113" i="6"/>
  <c r="G113" i="6"/>
  <c r="H113" i="6"/>
  <c r="D113" i="6"/>
  <c r="E106" i="6"/>
  <c r="F106" i="6"/>
  <c r="G106" i="6"/>
  <c r="H106" i="6"/>
  <c r="D106" i="6"/>
  <c r="E99" i="6"/>
  <c r="F99" i="6"/>
  <c r="G99" i="6"/>
  <c r="H99" i="6"/>
  <c r="D99" i="6"/>
  <c r="F63" i="6"/>
  <c r="F89" i="6"/>
  <c r="D63" i="6"/>
  <c r="D89" i="6"/>
  <c r="E87" i="6"/>
  <c r="F87" i="6"/>
  <c r="G87" i="6"/>
  <c r="H87" i="6"/>
  <c r="D87" i="6"/>
  <c r="E79" i="6"/>
  <c r="F79" i="6"/>
  <c r="G79" i="6"/>
  <c r="H79" i="6"/>
  <c r="D79" i="6"/>
  <c r="E71" i="6"/>
  <c r="F71" i="6"/>
  <c r="G71" i="6"/>
  <c r="H71" i="6"/>
  <c r="D71" i="6"/>
  <c r="E63" i="6"/>
  <c r="G63" i="6"/>
  <c r="H63" i="6"/>
  <c r="H62" i="5"/>
  <c r="H69" i="5"/>
  <c r="H76" i="5"/>
  <c r="H78" i="5"/>
  <c r="H114" i="5"/>
  <c r="I61" i="5"/>
  <c r="I58" i="5"/>
  <c r="L58" i="5"/>
  <c r="N58" i="5"/>
  <c r="I59" i="5"/>
  <c r="L59" i="5"/>
  <c r="N59" i="5"/>
  <c r="I60" i="5"/>
  <c r="L60" i="5"/>
  <c r="N60" i="5"/>
  <c r="I68" i="5"/>
  <c r="I65" i="5"/>
  <c r="L65" i="5"/>
  <c r="N65" i="5"/>
  <c r="I66" i="5"/>
  <c r="L66" i="5"/>
  <c r="N66" i="5"/>
  <c r="I67" i="5"/>
  <c r="L67" i="5"/>
  <c r="N67" i="5"/>
  <c r="I75" i="5"/>
  <c r="I72" i="5"/>
  <c r="L72" i="5"/>
  <c r="N72" i="5"/>
  <c r="I73" i="5"/>
  <c r="L73" i="5"/>
  <c r="N73" i="5"/>
  <c r="I74" i="5"/>
  <c r="L74" i="5"/>
  <c r="N74" i="5"/>
  <c r="N112" i="5"/>
  <c r="K112" i="5"/>
  <c r="Z58" i="5"/>
  <c r="Z59" i="5"/>
  <c r="Z60" i="5"/>
  <c r="Z65" i="5"/>
  <c r="Z66" i="5"/>
  <c r="Z67" i="5"/>
  <c r="Z72" i="5"/>
  <c r="Z73" i="5"/>
  <c r="Z74" i="5"/>
  <c r="H104" i="5"/>
  <c r="D104" i="5"/>
  <c r="E102" i="5"/>
  <c r="F102" i="5"/>
  <c r="G102" i="5"/>
  <c r="H102" i="5"/>
  <c r="D102" i="5"/>
  <c r="E95" i="5"/>
  <c r="F95" i="5"/>
  <c r="G95" i="5"/>
  <c r="H95" i="5"/>
  <c r="D95" i="5"/>
  <c r="E88" i="5"/>
  <c r="F88" i="5"/>
  <c r="G88" i="5"/>
  <c r="H88" i="5"/>
  <c r="D88" i="5"/>
  <c r="D113" i="4"/>
  <c r="I61" i="4"/>
  <c r="I58" i="4"/>
  <c r="L58" i="4"/>
  <c r="Z58" i="4"/>
  <c r="I59" i="4"/>
  <c r="L59" i="4"/>
  <c r="Z59" i="4"/>
  <c r="I60" i="4"/>
  <c r="L60" i="4"/>
  <c r="Z60" i="4"/>
  <c r="I69" i="4"/>
  <c r="I66" i="4"/>
  <c r="L66" i="4"/>
  <c r="Z66" i="4"/>
  <c r="I67" i="4"/>
  <c r="L67" i="4"/>
  <c r="Z67" i="4"/>
  <c r="I68" i="4"/>
  <c r="L68" i="4"/>
  <c r="Z68" i="4"/>
  <c r="I77" i="4"/>
  <c r="I74" i="4"/>
  <c r="L74" i="4"/>
  <c r="Z74" i="4"/>
  <c r="I75" i="4"/>
  <c r="L75" i="4"/>
  <c r="Z75" i="4"/>
  <c r="I76" i="4"/>
  <c r="L76" i="4"/>
  <c r="Z76" i="4"/>
  <c r="I85" i="4"/>
  <c r="I82" i="4"/>
  <c r="L82" i="4"/>
  <c r="Z82" i="4"/>
  <c r="I83" i="4"/>
  <c r="L83" i="4"/>
  <c r="Z83" i="4"/>
  <c r="I84" i="4"/>
  <c r="L84" i="4"/>
  <c r="Z84" i="4"/>
  <c r="L97" i="4"/>
  <c r="Z97" i="4"/>
  <c r="O58" i="4"/>
  <c r="O59" i="4"/>
  <c r="O60" i="4"/>
  <c r="O66" i="4"/>
  <c r="O67" i="4"/>
  <c r="O68" i="4"/>
  <c r="O74" i="4"/>
  <c r="O75" i="4"/>
  <c r="O76" i="4"/>
  <c r="O82" i="4"/>
  <c r="O83" i="4"/>
  <c r="O84" i="4"/>
  <c r="O97" i="4"/>
  <c r="L123" i="4"/>
  <c r="W97" i="4"/>
  <c r="M97" i="4"/>
  <c r="N97" i="4"/>
  <c r="P97" i="4"/>
  <c r="Q97" i="4"/>
  <c r="R97" i="4"/>
  <c r="S97" i="4"/>
  <c r="T97" i="4"/>
  <c r="U97" i="4"/>
  <c r="V97" i="4"/>
  <c r="X97" i="4"/>
  <c r="Y97" i="4"/>
  <c r="T58" i="4"/>
  <c r="T59" i="4"/>
  <c r="T60" i="4"/>
  <c r="T66" i="4"/>
  <c r="T67" i="4"/>
  <c r="T68" i="4"/>
  <c r="T74" i="4"/>
  <c r="T75" i="4"/>
  <c r="T76" i="4"/>
  <c r="T82" i="4"/>
  <c r="T83" i="4"/>
  <c r="T84" i="4"/>
  <c r="W74" i="4"/>
  <c r="W75" i="4"/>
  <c r="W76" i="4"/>
  <c r="Y82" i="4"/>
  <c r="Y83" i="4"/>
  <c r="Y84" i="4"/>
  <c r="M82" i="4"/>
  <c r="M83" i="4"/>
  <c r="M84" i="4"/>
  <c r="N82" i="4"/>
  <c r="N83" i="4"/>
  <c r="N84" i="4"/>
  <c r="P82" i="4"/>
  <c r="P83" i="4"/>
  <c r="P84" i="4"/>
  <c r="Q82" i="4"/>
  <c r="Q83" i="4"/>
  <c r="Q84" i="4"/>
  <c r="R82" i="4"/>
  <c r="R83" i="4"/>
  <c r="R84" i="4"/>
  <c r="S82" i="4"/>
  <c r="S83" i="4"/>
  <c r="S84" i="4"/>
  <c r="U82" i="4"/>
  <c r="U83" i="4"/>
  <c r="U84" i="4"/>
  <c r="V82" i="4"/>
  <c r="V83" i="4"/>
  <c r="V84" i="4"/>
  <c r="W82" i="4"/>
  <c r="W83" i="4"/>
  <c r="W84" i="4"/>
  <c r="X82" i="4"/>
  <c r="X83" i="4"/>
  <c r="X84" i="4"/>
  <c r="M74" i="4"/>
  <c r="M75" i="4"/>
  <c r="M76" i="4"/>
  <c r="N74" i="4"/>
  <c r="N75" i="4"/>
  <c r="N76" i="4"/>
  <c r="P74" i="4"/>
  <c r="P75" i="4"/>
  <c r="P76" i="4"/>
  <c r="Q74" i="4"/>
  <c r="Q75" i="4"/>
  <c r="Q76" i="4"/>
  <c r="R74" i="4"/>
  <c r="R75" i="4"/>
  <c r="R76" i="4"/>
  <c r="S74" i="4"/>
  <c r="S75" i="4"/>
  <c r="S76" i="4"/>
  <c r="U74" i="4"/>
  <c r="U75" i="4"/>
  <c r="U76" i="4"/>
  <c r="V74" i="4"/>
  <c r="V75" i="4"/>
  <c r="V76" i="4"/>
  <c r="X74" i="4"/>
  <c r="X75" i="4"/>
  <c r="X76" i="4"/>
  <c r="Y74" i="4"/>
  <c r="Y75" i="4"/>
  <c r="Y76" i="4"/>
  <c r="M66" i="4"/>
  <c r="M67" i="4"/>
  <c r="M68" i="4"/>
  <c r="N66" i="4"/>
  <c r="N67" i="4"/>
  <c r="N68" i="4"/>
  <c r="P66" i="4"/>
  <c r="P67" i="4"/>
  <c r="P68" i="4"/>
  <c r="Q66" i="4"/>
  <c r="Q67" i="4"/>
  <c r="Q68" i="4"/>
  <c r="R66" i="4"/>
  <c r="R67" i="4"/>
  <c r="R68" i="4"/>
  <c r="S66" i="4"/>
  <c r="S67" i="4"/>
  <c r="S68" i="4"/>
  <c r="U66" i="4"/>
  <c r="U67" i="4"/>
  <c r="U68" i="4"/>
  <c r="V66" i="4"/>
  <c r="V67" i="4"/>
  <c r="V68" i="4"/>
  <c r="W66" i="4"/>
  <c r="W67" i="4"/>
  <c r="W68" i="4"/>
  <c r="X66" i="4"/>
  <c r="X67" i="4"/>
  <c r="X68" i="4"/>
  <c r="Y66" i="4"/>
  <c r="Y67" i="4"/>
  <c r="Y68" i="4"/>
  <c r="W58" i="4"/>
  <c r="W59" i="4"/>
  <c r="W60" i="4"/>
  <c r="M58" i="4"/>
  <c r="M59" i="4"/>
  <c r="M60" i="4"/>
  <c r="N58" i="4"/>
  <c r="N59" i="4"/>
  <c r="N60" i="4"/>
  <c r="P58" i="4"/>
  <c r="P59" i="4"/>
  <c r="P60" i="4"/>
  <c r="Q58" i="4"/>
  <c r="Q59" i="4"/>
  <c r="Q60" i="4"/>
  <c r="R58" i="4"/>
  <c r="R59" i="4"/>
  <c r="R60" i="4"/>
  <c r="S58" i="4"/>
  <c r="S59" i="4"/>
  <c r="S60" i="4"/>
  <c r="U58" i="4"/>
  <c r="U59" i="4"/>
  <c r="U60" i="4"/>
  <c r="V58" i="4"/>
  <c r="V59" i="4"/>
  <c r="V60" i="4"/>
  <c r="X58" i="4"/>
  <c r="X59" i="4"/>
  <c r="X60" i="4"/>
  <c r="Y58" i="4"/>
  <c r="Y59" i="4"/>
  <c r="Y60" i="4"/>
  <c r="H63" i="4"/>
  <c r="H71" i="4"/>
  <c r="H79" i="4"/>
  <c r="H87" i="4"/>
  <c r="H89" i="4"/>
  <c r="H115" i="4"/>
  <c r="D115" i="4"/>
  <c r="E113" i="4"/>
  <c r="F113" i="4"/>
  <c r="G113" i="4"/>
  <c r="H113" i="4"/>
  <c r="E106" i="4"/>
  <c r="F106" i="4"/>
  <c r="G106" i="4"/>
  <c r="H106" i="4"/>
  <c r="D106" i="4"/>
  <c r="E99" i="4"/>
  <c r="F99" i="4"/>
  <c r="G99" i="4"/>
  <c r="H99" i="4"/>
  <c r="D99" i="4"/>
  <c r="F63" i="4"/>
  <c r="F89" i="4"/>
  <c r="E63" i="4"/>
  <c r="E89" i="4"/>
  <c r="D63" i="4"/>
  <c r="D89" i="4"/>
  <c r="E87" i="4"/>
  <c r="F87" i="4"/>
  <c r="G87" i="4"/>
  <c r="D87" i="4"/>
  <c r="E79" i="4"/>
  <c r="F79" i="4"/>
  <c r="G79" i="4"/>
  <c r="D79" i="4"/>
  <c r="E71" i="4"/>
  <c r="F71" i="4"/>
  <c r="G71" i="4"/>
  <c r="D71" i="4"/>
  <c r="G63" i="4"/>
  <c r="I61" i="3"/>
  <c r="I58" i="3"/>
  <c r="L58" i="3"/>
  <c r="N58" i="3"/>
  <c r="I59" i="3"/>
  <c r="L59" i="3"/>
  <c r="N59" i="3"/>
  <c r="L60" i="3"/>
  <c r="N60" i="3"/>
  <c r="I69" i="3"/>
  <c r="I66" i="3"/>
  <c r="L66" i="3"/>
  <c r="N66" i="3"/>
  <c r="I67" i="3"/>
  <c r="L67" i="3"/>
  <c r="N67" i="3"/>
  <c r="I68" i="3"/>
  <c r="L68" i="3"/>
  <c r="N68" i="3"/>
  <c r="I77" i="3"/>
  <c r="I74" i="3"/>
  <c r="L74" i="3"/>
  <c r="N74" i="3"/>
  <c r="I75" i="3"/>
  <c r="L75" i="3"/>
  <c r="N75" i="3"/>
  <c r="I76" i="3"/>
  <c r="L76" i="3"/>
  <c r="N76" i="3"/>
  <c r="K117" i="3"/>
  <c r="M115" i="3"/>
  <c r="L115" i="3"/>
  <c r="K115" i="3"/>
  <c r="D63" i="3"/>
  <c r="D71" i="3"/>
  <c r="D79" i="3"/>
  <c r="D81" i="3"/>
  <c r="D107" i="3"/>
  <c r="E105" i="3"/>
  <c r="F105" i="3"/>
  <c r="G105" i="3"/>
  <c r="H105" i="3"/>
  <c r="D105" i="3"/>
  <c r="E98" i="3"/>
  <c r="F98" i="3"/>
  <c r="G98" i="3"/>
  <c r="H98" i="3"/>
  <c r="D98" i="3"/>
  <c r="E91" i="3"/>
  <c r="F91" i="3"/>
  <c r="G91" i="3"/>
  <c r="H91" i="3"/>
  <c r="D91" i="3"/>
  <c r="M58" i="3"/>
  <c r="M59" i="3"/>
  <c r="M60" i="3"/>
  <c r="O58" i="3"/>
  <c r="O59" i="3"/>
  <c r="O60" i="3"/>
  <c r="P58" i="3"/>
  <c r="P59" i="3"/>
  <c r="P60" i="3"/>
  <c r="Q58" i="3"/>
  <c r="Q59" i="3"/>
  <c r="Q60" i="3"/>
  <c r="R58" i="3"/>
  <c r="R59" i="3"/>
  <c r="R60" i="3"/>
  <c r="S58" i="3"/>
  <c r="S59" i="3"/>
  <c r="S60" i="3"/>
  <c r="T58" i="3"/>
  <c r="T59" i="3"/>
  <c r="T60" i="3"/>
  <c r="U58" i="3"/>
  <c r="U59" i="3"/>
  <c r="U60" i="3"/>
  <c r="V58" i="3"/>
  <c r="V59" i="3"/>
  <c r="V60" i="3"/>
  <c r="W58" i="3"/>
  <c r="W59" i="3"/>
  <c r="W60" i="3"/>
  <c r="X58" i="3"/>
  <c r="X59" i="3"/>
  <c r="X60" i="3"/>
  <c r="Y58" i="3"/>
  <c r="Y59" i="3"/>
  <c r="Y60" i="3"/>
  <c r="Z58" i="3"/>
  <c r="Z59" i="3"/>
  <c r="Z60" i="3"/>
  <c r="M66" i="3"/>
  <c r="M67" i="3"/>
  <c r="M68" i="3"/>
  <c r="O66" i="3"/>
  <c r="O67" i="3"/>
  <c r="O68" i="3"/>
  <c r="P66" i="3"/>
  <c r="P67" i="3"/>
  <c r="P68" i="3"/>
  <c r="Q66" i="3"/>
  <c r="Q67" i="3"/>
  <c r="Q68" i="3"/>
  <c r="R66" i="3"/>
  <c r="R67" i="3"/>
  <c r="R68" i="3"/>
  <c r="S66" i="3"/>
  <c r="S67" i="3"/>
  <c r="S68" i="3"/>
  <c r="T66" i="3"/>
  <c r="T67" i="3"/>
  <c r="T68" i="3"/>
  <c r="U66" i="3"/>
  <c r="U67" i="3"/>
  <c r="U68" i="3"/>
  <c r="V66" i="3"/>
  <c r="V67" i="3"/>
  <c r="V68" i="3"/>
  <c r="W66" i="3"/>
  <c r="W67" i="3"/>
  <c r="W68" i="3"/>
  <c r="X66" i="3"/>
  <c r="X67" i="3"/>
  <c r="X68" i="3"/>
  <c r="Y66" i="3"/>
  <c r="Y67" i="3"/>
  <c r="Y68" i="3"/>
  <c r="Z66" i="3"/>
  <c r="Z67" i="3"/>
  <c r="Z68" i="3"/>
  <c r="M74" i="3"/>
  <c r="M75" i="3"/>
  <c r="M76" i="3"/>
  <c r="O74" i="3"/>
  <c r="O75" i="3"/>
  <c r="O76" i="3"/>
  <c r="P74" i="3"/>
  <c r="P75" i="3"/>
  <c r="P76" i="3"/>
  <c r="Q74" i="3"/>
  <c r="Q75" i="3"/>
  <c r="Q76" i="3"/>
  <c r="R74" i="3"/>
  <c r="R75" i="3"/>
  <c r="R76" i="3"/>
  <c r="S74" i="3"/>
  <c r="S75" i="3"/>
  <c r="S76" i="3"/>
  <c r="T74" i="3"/>
  <c r="T75" i="3"/>
  <c r="T76" i="3"/>
  <c r="U74" i="3"/>
  <c r="U75" i="3"/>
  <c r="U76" i="3"/>
  <c r="V74" i="3"/>
  <c r="V75" i="3"/>
  <c r="V76" i="3"/>
  <c r="W74" i="3"/>
  <c r="W75" i="3"/>
  <c r="W76" i="3"/>
  <c r="X74" i="3"/>
  <c r="X75" i="3"/>
  <c r="X76" i="3"/>
  <c r="Y74" i="3"/>
  <c r="Y75" i="3"/>
  <c r="Y76" i="3"/>
  <c r="Z74" i="3"/>
  <c r="Z75" i="3"/>
  <c r="Z76" i="3"/>
  <c r="E71" i="3"/>
  <c r="F71" i="3"/>
  <c r="G71" i="3"/>
  <c r="H71" i="3"/>
  <c r="E79" i="3"/>
  <c r="F79" i="3"/>
  <c r="G79" i="3"/>
  <c r="H79" i="3"/>
  <c r="E63" i="3"/>
  <c r="F63" i="3"/>
  <c r="G63" i="3"/>
  <c r="H63" i="3"/>
  <c r="D91" i="2"/>
  <c r="J44" i="3"/>
  <c r="J46" i="3"/>
  <c r="C9" i="2" s="1"/>
  <c r="J44" i="9"/>
  <c r="J46" i="9"/>
  <c r="C57" i="2" s="1"/>
  <c r="J44" i="8"/>
  <c r="J46" i="8"/>
  <c r="C49" i="2" s="1"/>
  <c r="J44" i="7"/>
  <c r="J46" i="7"/>
  <c r="C41" i="2" s="1"/>
  <c r="J44" i="6"/>
  <c r="J46" i="6"/>
  <c r="C33" i="2" s="1"/>
  <c r="D37" i="2" s="1"/>
  <c r="J44" i="5"/>
  <c r="J46" i="5"/>
  <c r="C25" i="2" s="1"/>
  <c r="J44" i="4"/>
  <c r="J46" i="4"/>
  <c r="C17" i="2" s="1"/>
  <c r="J66" i="2"/>
  <c r="J67" i="2"/>
  <c r="J68" i="2"/>
  <c r="R76" i="2"/>
  <c r="L69" i="2"/>
  <c r="L76" i="2"/>
  <c r="L78" i="2"/>
  <c r="L81" i="2"/>
  <c r="AA76" i="2"/>
  <c r="Z76" i="2"/>
  <c r="Y76" i="2"/>
  <c r="X76" i="2"/>
  <c r="W76" i="2"/>
  <c r="V76" i="2"/>
  <c r="U76" i="2"/>
  <c r="T76" i="2"/>
  <c r="S76" i="2"/>
  <c r="Q76" i="2"/>
  <c r="P76" i="2"/>
  <c r="O76" i="2"/>
  <c r="N76" i="2"/>
  <c r="M76" i="2"/>
  <c r="B61" i="2"/>
  <c r="B53" i="2"/>
  <c r="B45" i="2"/>
  <c r="L56" i="2"/>
  <c r="L59" i="2"/>
  <c r="AA56" i="2"/>
  <c r="I60" i="8"/>
  <c r="I58" i="8"/>
  <c r="L58" i="8"/>
  <c r="Z58" i="8"/>
  <c r="I59" i="8"/>
  <c r="L59" i="8"/>
  <c r="Z59" i="8"/>
  <c r="I65" i="8"/>
  <c r="I66" i="8"/>
  <c r="I64" i="8"/>
  <c r="L64" i="8"/>
  <c r="Z64" i="8"/>
  <c r="I67" i="8"/>
  <c r="L67" i="8"/>
  <c r="Z67" i="8"/>
  <c r="I73" i="8"/>
  <c r="I71" i="8"/>
  <c r="L71" i="8"/>
  <c r="Z71" i="8"/>
  <c r="I72" i="8"/>
  <c r="L72" i="8"/>
  <c r="Z72" i="8"/>
  <c r="I78" i="8"/>
  <c r="I79" i="8"/>
  <c r="I77" i="8"/>
  <c r="L77" i="8"/>
  <c r="Z77" i="8"/>
  <c r="I80" i="8"/>
  <c r="L80" i="8"/>
  <c r="Z80" i="8"/>
  <c r="I86" i="8"/>
  <c r="I84" i="8"/>
  <c r="L84" i="8"/>
  <c r="Z84" i="8"/>
  <c r="I85" i="8"/>
  <c r="L85" i="8"/>
  <c r="Z85" i="8"/>
  <c r="I91" i="8"/>
  <c r="I92" i="8"/>
  <c r="I90" i="8"/>
  <c r="L90" i="8"/>
  <c r="Z90" i="8"/>
  <c r="I93" i="8"/>
  <c r="L93" i="8"/>
  <c r="Z93" i="8"/>
  <c r="I98" i="8"/>
  <c r="I97" i="8"/>
  <c r="L97" i="8"/>
  <c r="Z97" i="8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B56" i="2"/>
  <c r="M77" i="9"/>
  <c r="M79" i="9"/>
  <c r="E79" i="9"/>
  <c r="F79" i="9"/>
  <c r="G79" i="9"/>
  <c r="H79" i="9"/>
  <c r="I79" i="9"/>
  <c r="J79" i="9"/>
  <c r="K79" i="9"/>
  <c r="L79" i="9"/>
  <c r="N79" i="9"/>
  <c r="O79" i="9"/>
  <c r="P79" i="9"/>
  <c r="Q79" i="9"/>
  <c r="R79" i="9"/>
  <c r="S79" i="9"/>
  <c r="T79" i="9"/>
  <c r="U79" i="9"/>
  <c r="V79" i="9"/>
  <c r="W79" i="9"/>
  <c r="X79" i="9"/>
  <c r="Y79" i="9"/>
  <c r="D79" i="9"/>
  <c r="E77" i="9"/>
  <c r="F77" i="9"/>
  <c r="G77" i="9"/>
  <c r="H77" i="9"/>
  <c r="I77" i="9"/>
  <c r="J77" i="9"/>
  <c r="K77" i="9"/>
  <c r="L77" i="9"/>
  <c r="N77" i="9"/>
  <c r="O77" i="9"/>
  <c r="P77" i="9"/>
  <c r="Q77" i="9"/>
  <c r="R77" i="9"/>
  <c r="S77" i="9"/>
  <c r="T77" i="9"/>
  <c r="U77" i="9"/>
  <c r="V77" i="9"/>
  <c r="W77" i="9"/>
  <c r="X77" i="9"/>
  <c r="Y77" i="9"/>
  <c r="D77" i="9"/>
  <c r="B75" i="9"/>
  <c r="B74" i="9"/>
  <c r="B73" i="9"/>
  <c r="B72" i="9"/>
  <c r="B71" i="9"/>
  <c r="B70" i="9"/>
  <c r="B69" i="9"/>
  <c r="Y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E65" i="9"/>
  <c r="F65" i="9"/>
  <c r="G65" i="9"/>
  <c r="H65" i="9"/>
  <c r="I65" i="9"/>
  <c r="B63" i="9"/>
  <c r="B62" i="9"/>
  <c r="B61" i="9"/>
  <c r="B60" i="9"/>
  <c r="B59" i="9"/>
  <c r="B58" i="9"/>
  <c r="B57" i="9"/>
  <c r="B79" i="9"/>
  <c r="B77" i="9"/>
  <c r="B65" i="9"/>
  <c r="I11" i="9"/>
  <c r="I13" i="9"/>
  <c r="I15" i="9"/>
  <c r="I17" i="9"/>
  <c r="I19" i="9"/>
  <c r="I21" i="9"/>
  <c r="I23" i="9"/>
  <c r="I25" i="9"/>
  <c r="I27" i="9"/>
  <c r="I29" i="9"/>
  <c r="I31" i="9"/>
  <c r="I33" i="9"/>
  <c r="I35" i="9"/>
  <c r="I37" i="9"/>
  <c r="J40" i="9"/>
  <c r="J41" i="9"/>
  <c r="J45" i="9"/>
  <c r="M58" i="8"/>
  <c r="M59" i="8"/>
  <c r="M64" i="8"/>
  <c r="M67" i="8"/>
  <c r="M71" i="8"/>
  <c r="M72" i="8"/>
  <c r="M77" i="8"/>
  <c r="M80" i="8"/>
  <c r="M84" i="8"/>
  <c r="M85" i="8"/>
  <c r="M90" i="8"/>
  <c r="M93" i="8"/>
  <c r="M97" i="8"/>
  <c r="N58" i="8"/>
  <c r="N59" i="8"/>
  <c r="N64" i="8"/>
  <c r="N67" i="8"/>
  <c r="N71" i="8"/>
  <c r="N72" i="8"/>
  <c r="N77" i="8"/>
  <c r="N80" i="8"/>
  <c r="N84" i="8"/>
  <c r="N85" i="8"/>
  <c r="N90" i="8"/>
  <c r="N93" i="8"/>
  <c r="N97" i="8"/>
  <c r="O58" i="8"/>
  <c r="O59" i="8"/>
  <c r="O64" i="8"/>
  <c r="O67" i="8"/>
  <c r="O71" i="8"/>
  <c r="O72" i="8"/>
  <c r="O77" i="8"/>
  <c r="O80" i="8"/>
  <c r="O84" i="8"/>
  <c r="O85" i="8"/>
  <c r="O90" i="8"/>
  <c r="O93" i="8"/>
  <c r="O97" i="8"/>
  <c r="P58" i="8"/>
  <c r="P59" i="8"/>
  <c r="P64" i="8"/>
  <c r="P67" i="8"/>
  <c r="P71" i="8"/>
  <c r="P72" i="8"/>
  <c r="P77" i="8"/>
  <c r="P80" i="8"/>
  <c r="P84" i="8"/>
  <c r="P85" i="8"/>
  <c r="P90" i="8"/>
  <c r="P93" i="8"/>
  <c r="P97" i="8"/>
  <c r="Q58" i="8"/>
  <c r="Q59" i="8"/>
  <c r="Q64" i="8"/>
  <c r="Q67" i="8"/>
  <c r="Q71" i="8"/>
  <c r="Q72" i="8"/>
  <c r="Q77" i="8"/>
  <c r="Q80" i="8"/>
  <c r="Q84" i="8"/>
  <c r="Q85" i="8"/>
  <c r="Q90" i="8"/>
  <c r="Q93" i="8"/>
  <c r="Q97" i="8"/>
  <c r="R58" i="8"/>
  <c r="R59" i="8"/>
  <c r="R64" i="8"/>
  <c r="R67" i="8"/>
  <c r="R71" i="8"/>
  <c r="R72" i="8"/>
  <c r="R77" i="8"/>
  <c r="R80" i="8"/>
  <c r="R84" i="8"/>
  <c r="R85" i="8"/>
  <c r="R90" i="8"/>
  <c r="R93" i="8"/>
  <c r="R97" i="8"/>
  <c r="S58" i="8"/>
  <c r="S59" i="8"/>
  <c r="S64" i="8"/>
  <c r="S67" i="8"/>
  <c r="S71" i="8"/>
  <c r="S72" i="8"/>
  <c r="S77" i="8"/>
  <c r="S80" i="8"/>
  <c r="S84" i="8"/>
  <c r="S85" i="8"/>
  <c r="S90" i="8"/>
  <c r="S93" i="8"/>
  <c r="S97" i="8"/>
  <c r="T58" i="8"/>
  <c r="T59" i="8"/>
  <c r="T64" i="8"/>
  <c r="T67" i="8"/>
  <c r="T71" i="8"/>
  <c r="T72" i="8"/>
  <c r="T77" i="8"/>
  <c r="T80" i="8"/>
  <c r="T84" i="8"/>
  <c r="T85" i="8"/>
  <c r="T90" i="8"/>
  <c r="T93" i="8"/>
  <c r="T97" i="8"/>
  <c r="U58" i="8"/>
  <c r="U59" i="8"/>
  <c r="U64" i="8"/>
  <c r="U67" i="8"/>
  <c r="U71" i="8"/>
  <c r="U72" i="8"/>
  <c r="U77" i="8"/>
  <c r="U80" i="8"/>
  <c r="U84" i="8"/>
  <c r="U85" i="8"/>
  <c r="U90" i="8"/>
  <c r="U93" i="8"/>
  <c r="U97" i="8"/>
  <c r="V58" i="8"/>
  <c r="V59" i="8"/>
  <c r="V64" i="8"/>
  <c r="V67" i="8"/>
  <c r="V71" i="8"/>
  <c r="V72" i="8"/>
  <c r="V77" i="8"/>
  <c r="V80" i="8"/>
  <c r="V84" i="8"/>
  <c r="V85" i="8"/>
  <c r="V90" i="8"/>
  <c r="V93" i="8"/>
  <c r="V97" i="8"/>
  <c r="W58" i="8"/>
  <c r="W59" i="8"/>
  <c r="W64" i="8"/>
  <c r="W67" i="8"/>
  <c r="W71" i="8"/>
  <c r="W72" i="8"/>
  <c r="W77" i="8"/>
  <c r="W80" i="8"/>
  <c r="W84" i="8"/>
  <c r="W85" i="8"/>
  <c r="W90" i="8"/>
  <c r="W93" i="8"/>
  <c r="W97" i="8"/>
  <c r="X58" i="8"/>
  <c r="X59" i="8"/>
  <c r="X64" i="8"/>
  <c r="X67" i="8"/>
  <c r="X71" i="8"/>
  <c r="X72" i="8"/>
  <c r="X77" i="8"/>
  <c r="X80" i="8"/>
  <c r="X84" i="8"/>
  <c r="X85" i="8"/>
  <c r="X90" i="8"/>
  <c r="X93" i="8"/>
  <c r="X97" i="8"/>
  <c r="Y58" i="8"/>
  <c r="Y59" i="8"/>
  <c r="Y64" i="8"/>
  <c r="Y67" i="8"/>
  <c r="Y71" i="8"/>
  <c r="Y72" i="8"/>
  <c r="Y77" i="8"/>
  <c r="Y80" i="8"/>
  <c r="Y84" i="8"/>
  <c r="Y85" i="8"/>
  <c r="Y90" i="8"/>
  <c r="Y93" i="8"/>
  <c r="Y97" i="8"/>
  <c r="L48" i="2"/>
  <c r="M135" i="8"/>
  <c r="I107" i="8"/>
  <c r="E94" i="8"/>
  <c r="E101" i="8"/>
  <c r="F94" i="8"/>
  <c r="F101" i="8"/>
  <c r="G94" i="8"/>
  <c r="G101" i="8"/>
  <c r="H61" i="8"/>
  <c r="H68" i="8"/>
  <c r="H74" i="8"/>
  <c r="H81" i="8"/>
  <c r="H87" i="8"/>
  <c r="H94" i="8"/>
  <c r="H99" i="8"/>
  <c r="H101" i="8"/>
  <c r="D68" i="8"/>
  <c r="D81" i="8"/>
  <c r="D94" i="8"/>
  <c r="D101" i="8"/>
  <c r="E99" i="8"/>
  <c r="F99" i="8"/>
  <c r="G99" i="8"/>
  <c r="D99" i="8"/>
  <c r="B99" i="8"/>
  <c r="B98" i="8"/>
  <c r="E61" i="8"/>
  <c r="E68" i="8"/>
  <c r="E74" i="8"/>
  <c r="E81" i="8"/>
  <c r="E87" i="8"/>
  <c r="F61" i="8"/>
  <c r="F68" i="8"/>
  <c r="F74" i="8"/>
  <c r="F81" i="8"/>
  <c r="F87" i="8"/>
  <c r="G61" i="8"/>
  <c r="G68" i="8"/>
  <c r="G74" i="8"/>
  <c r="G81" i="8"/>
  <c r="G87" i="8"/>
  <c r="D61" i="8"/>
  <c r="D74" i="8"/>
  <c r="D87" i="8"/>
  <c r="B94" i="8"/>
  <c r="B93" i="8"/>
  <c r="B92" i="8"/>
  <c r="B91" i="8"/>
  <c r="B87" i="8"/>
  <c r="B86" i="8"/>
  <c r="B81" i="8"/>
  <c r="B80" i="8"/>
  <c r="B79" i="8"/>
  <c r="B78" i="8"/>
  <c r="B74" i="8"/>
  <c r="B73" i="8"/>
  <c r="B67" i="8"/>
  <c r="B66" i="8"/>
  <c r="B65" i="8"/>
  <c r="Z79" i="7"/>
  <c r="Z80" i="7"/>
  <c r="Z81" i="7"/>
  <c r="Y79" i="7"/>
  <c r="Y80" i="7"/>
  <c r="Y81" i="7"/>
  <c r="W79" i="7"/>
  <c r="W80" i="7"/>
  <c r="W81" i="7"/>
  <c r="V79" i="7"/>
  <c r="V80" i="7"/>
  <c r="V81" i="7"/>
  <c r="U79" i="7"/>
  <c r="U80" i="7"/>
  <c r="U81" i="7"/>
  <c r="S79" i="7"/>
  <c r="S80" i="7"/>
  <c r="S81" i="7"/>
  <c r="Q79" i="7"/>
  <c r="Q80" i="7"/>
  <c r="Q81" i="7"/>
  <c r="P79" i="7"/>
  <c r="P80" i="7"/>
  <c r="P81" i="7"/>
  <c r="O79" i="7"/>
  <c r="O80" i="7"/>
  <c r="O81" i="7"/>
  <c r="N79" i="7"/>
  <c r="N80" i="7"/>
  <c r="N81" i="7"/>
  <c r="M79" i="7"/>
  <c r="M80" i="7"/>
  <c r="M81" i="7"/>
  <c r="Z72" i="7"/>
  <c r="Z73" i="7"/>
  <c r="Z74" i="7"/>
  <c r="Y72" i="7"/>
  <c r="Y73" i="7"/>
  <c r="Y74" i="7"/>
  <c r="W72" i="7"/>
  <c r="W73" i="7"/>
  <c r="W74" i="7"/>
  <c r="V72" i="7"/>
  <c r="V73" i="7"/>
  <c r="V74" i="7"/>
  <c r="U72" i="7"/>
  <c r="U73" i="7"/>
  <c r="U74" i="7"/>
  <c r="S72" i="7"/>
  <c r="S73" i="7"/>
  <c r="S74" i="7"/>
  <c r="Q72" i="7"/>
  <c r="Q73" i="7"/>
  <c r="Q74" i="7"/>
  <c r="P72" i="7"/>
  <c r="P73" i="7"/>
  <c r="P74" i="7"/>
  <c r="O72" i="7"/>
  <c r="O73" i="7"/>
  <c r="O74" i="7"/>
  <c r="N72" i="7"/>
  <c r="N73" i="7"/>
  <c r="N74" i="7"/>
  <c r="M72" i="7"/>
  <c r="M73" i="7"/>
  <c r="M74" i="7"/>
  <c r="Z65" i="7"/>
  <c r="Z66" i="7"/>
  <c r="Z67" i="7"/>
  <c r="Y65" i="7"/>
  <c r="Y66" i="7"/>
  <c r="Y67" i="7"/>
  <c r="W65" i="7"/>
  <c r="W66" i="7"/>
  <c r="W67" i="7"/>
  <c r="V65" i="7"/>
  <c r="V66" i="7"/>
  <c r="V67" i="7"/>
  <c r="U65" i="7"/>
  <c r="U66" i="7"/>
  <c r="U67" i="7"/>
  <c r="S65" i="7"/>
  <c r="S66" i="7"/>
  <c r="S67" i="7"/>
  <c r="Q65" i="7"/>
  <c r="Q66" i="7"/>
  <c r="Q67" i="7"/>
  <c r="P65" i="7"/>
  <c r="P66" i="7"/>
  <c r="P67" i="7"/>
  <c r="O65" i="7"/>
  <c r="O66" i="7"/>
  <c r="O67" i="7"/>
  <c r="N65" i="7"/>
  <c r="N66" i="7"/>
  <c r="N67" i="7"/>
  <c r="M65" i="7"/>
  <c r="M66" i="7"/>
  <c r="M67" i="7"/>
  <c r="M58" i="7"/>
  <c r="M59" i="7"/>
  <c r="M60" i="7"/>
  <c r="N58" i="7"/>
  <c r="N59" i="7"/>
  <c r="N60" i="7"/>
  <c r="O58" i="7"/>
  <c r="O59" i="7"/>
  <c r="O60" i="7"/>
  <c r="P58" i="7"/>
  <c r="P59" i="7"/>
  <c r="P60" i="7"/>
  <c r="Q58" i="7"/>
  <c r="Q59" i="7"/>
  <c r="Q60" i="7"/>
  <c r="S58" i="7"/>
  <c r="S59" i="7"/>
  <c r="S60" i="7"/>
  <c r="U58" i="7"/>
  <c r="U59" i="7"/>
  <c r="U60" i="7"/>
  <c r="V58" i="7"/>
  <c r="V59" i="7"/>
  <c r="V60" i="7"/>
  <c r="W58" i="7"/>
  <c r="W59" i="7"/>
  <c r="W60" i="7"/>
  <c r="Y58" i="7"/>
  <c r="Y59" i="7"/>
  <c r="Y60" i="7"/>
  <c r="Z58" i="7"/>
  <c r="Z59" i="7"/>
  <c r="Z60" i="7"/>
  <c r="G83" i="7"/>
  <c r="F83" i="7"/>
  <c r="E83" i="7"/>
  <c r="D83" i="7"/>
  <c r="G76" i="7"/>
  <c r="F76" i="7"/>
  <c r="E76" i="7"/>
  <c r="D76" i="7"/>
  <c r="G69" i="7"/>
  <c r="F69" i="7"/>
  <c r="E69" i="7"/>
  <c r="D69" i="7"/>
  <c r="E62" i="7"/>
  <c r="F62" i="7"/>
  <c r="G62" i="7"/>
  <c r="D62" i="7"/>
  <c r="G76" i="5"/>
  <c r="F76" i="5"/>
  <c r="E76" i="5"/>
  <c r="D76" i="5"/>
  <c r="G69" i="5"/>
  <c r="F69" i="5"/>
  <c r="E69" i="5"/>
  <c r="D69" i="5"/>
  <c r="Y72" i="5"/>
  <c r="Y73" i="5"/>
  <c r="Y74" i="5"/>
  <c r="X72" i="5"/>
  <c r="X73" i="5"/>
  <c r="X74" i="5"/>
  <c r="W72" i="5"/>
  <c r="W73" i="5"/>
  <c r="W74" i="5"/>
  <c r="V72" i="5"/>
  <c r="V73" i="5"/>
  <c r="V74" i="5"/>
  <c r="U72" i="5"/>
  <c r="U73" i="5"/>
  <c r="U74" i="5"/>
  <c r="T72" i="5"/>
  <c r="T73" i="5"/>
  <c r="T74" i="5"/>
  <c r="S72" i="5"/>
  <c r="S73" i="5"/>
  <c r="S74" i="5"/>
  <c r="R72" i="5"/>
  <c r="R73" i="5"/>
  <c r="R74" i="5"/>
  <c r="Q72" i="5"/>
  <c r="Q73" i="5"/>
  <c r="Q74" i="5"/>
  <c r="P72" i="5"/>
  <c r="P73" i="5"/>
  <c r="P74" i="5"/>
  <c r="O72" i="5"/>
  <c r="O73" i="5"/>
  <c r="O74" i="5"/>
  <c r="M72" i="5"/>
  <c r="M73" i="5"/>
  <c r="M74" i="5"/>
  <c r="Y65" i="5"/>
  <c r="Y66" i="5"/>
  <c r="Y67" i="5"/>
  <c r="X65" i="5"/>
  <c r="X66" i="5"/>
  <c r="X67" i="5"/>
  <c r="W65" i="5"/>
  <c r="W66" i="5"/>
  <c r="W67" i="5"/>
  <c r="V65" i="5"/>
  <c r="V66" i="5"/>
  <c r="V67" i="5"/>
  <c r="U65" i="5"/>
  <c r="U66" i="5"/>
  <c r="U67" i="5"/>
  <c r="T65" i="5"/>
  <c r="T66" i="5"/>
  <c r="T67" i="5"/>
  <c r="S65" i="5"/>
  <c r="S66" i="5"/>
  <c r="S67" i="5"/>
  <c r="R65" i="5"/>
  <c r="R66" i="5"/>
  <c r="R67" i="5"/>
  <c r="Q65" i="5"/>
  <c r="Q66" i="5"/>
  <c r="Q67" i="5"/>
  <c r="P65" i="5"/>
  <c r="P66" i="5"/>
  <c r="P67" i="5"/>
  <c r="O65" i="5"/>
  <c r="O66" i="5"/>
  <c r="O67" i="5"/>
  <c r="M65" i="5"/>
  <c r="M66" i="5"/>
  <c r="M67" i="5"/>
  <c r="M58" i="5"/>
  <c r="M59" i="5"/>
  <c r="M60" i="5"/>
  <c r="O58" i="5"/>
  <c r="O59" i="5"/>
  <c r="O60" i="5"/>
  <c r="P58" i="5"/>
  <c r="P59" i="5"/>
  <c r="P60" i="5"/>
  <c r="Q58" i="5"/>
  <c r="Q59" i="5"/>
  <c r="Q60" i="5"/>
  <c r="R58" i="5"/>
  <c r="R59" i="5"/>
  <c r="R60" i="5"/>
  <c r="S58" i="5"/>
  <c r="S59" i="5"/>
  <c r="S60" i="5"/>
  <c r="T58" i="5"/>
  <c r="T59" i="5"/>
  <c r="T60" i="5"/>
  <c r="U58" i="5"/>
  <c r="U59" i="5"/>
  <c r="U60" i="5"/>
  <c r="V58" i="5"/>
  <c r="V59" i="5"/>
  <c r="V60" i="5"/>
  <c r="W58" i="5"/>
  <c r="W59" i="5"/>
  <c r="W60" i="5"/>
  <c r="X58" i="5"/>
  <c r="X59" i="5"/>
  <c r="X60" i="5"/>
  <c r="Y58" i="5"/>
  <c r="Y59" i="5"/>
  <c r="Y60" i="5"/>
  <c r="E62" i="5"/>
  <c r="F62" i="5"/>
  <c r="G62" i="5"/>
  <c r="D62" i="5"/>
  <c r="L107" i="8"/>
  <c r="Z107" i="8"/>
  <c r="I108" i="8"/>
  <c r="L108" i="8"/>
  <c r="Z108" i="8"/>
  <c r="I109" i="8"/>
  <c r="L109" i="8"/>
  <c r="Z109" i="8"/>
  <c r="I114" i="8"/>
  <c r="L114" i="8"/>
  <c r="Z114" i="8"/>
  <c r="I115" i="8"/>
  <c r="L115" i="8"/>
  <c r="Z115" i="8"/>
  <c r="I116" i="8"/>
  <c r="L116" i="8"/>
  <c r="Z116" i="8"/>
  <c r="I121" i="8"/>
  <c r="L121" i="8"/>
  <c r="Z121" i="8"/>
  <c r="I122" i="8"/>
  <c r="L122" i="8"/>
  <c r="Z122" i="8"/>
  <c r="I123" i="8"/>
  <c r="L123" i="8"/>
  <c r="Z123" i="8"/>
  <c r="Y107" i="8"/>
  <c r="Y108" i="8"/>
  <c r="Y109" i="8"/>
  <c r="Y114" i="8"/>
  <c r="Y115" i="8"/>
  <c r="Y116" i="8"/>
  <c r="Y121" i="8"/>
  <c r="Y122" i="8"/>
  <c r="Y123" i="8"/>
  <c r="Y135" i="8"/>
  <c r="X107" i="8"/>
  <c r="X108" i="8"/>
  <c r="X109" i="8"/>
  <c r="X114" i="8"/>
  <c r="X115" i="8"/>
  <c r="X116" i="8"/>
  <c r="X121" i="8"/>
  <c r="X122" i="8"/>
  <c r="X123" i="8"/>
  <c r="X135" i="8"/>
  <c r="W107" i="8"/>
  <c r="W108" i="8"/>
  <c r="W109" i="8"/>
  <c r="W114" i="8"/>
  <c r="W115" i="8"/>
  <c r="W116" i="8"/>
  <c r="W121" i="8"/>
  <c r="W122" i="8"/>
  <c r="W123" i="8"/>
  <c r="W135" i="8"/>
  <c r="V107" i="8"/>
  <c r="V108" i="8"/>
  <c r="V109" i="8"/>
  <c r="V114" i="8"/>
  <c r="V115" i="8"/>
  <c r="V116" i="8"/>
  <c r="V121" i="8"/>
  <c r="V122" i="8"/>
  <c r="V123" i="8"/>
  <c r="V135" i="8"/>
  <c r="U107" i="8"/>
  <c r="U108" i="8"/>
  <c r="U109" i="8"/>
  <c r="U114" i="8"/>
  <c r="U115" i="8"/>
  <c r="U116" i="8"/>
  <c r="U121" i="8"/>
  <c r="U122" i="8"/>
  <c r="U123" i="8"/>
  <c r="U135" i="8"/>
  <c r="T107" i="8"/>
  <c r="T108" i="8"/>
  <c r="T109" i="8"/>
  <c r="T114" i="8"/>
  <c r="T115" i="8"/>
  <c r="T116" i="8"/>
  <c r="T121" i="8"/>
  <c r="T122" i="8"/>
  <c r="T123" i="8"/>
  <c r="T135" i="8"/>
  <c r="S107" i="8"/>
  <c r="S108" i="8"/>
  <c r="S109" i="8"/>
  <c r="S114" i="8"/>
  <c r="S115" i="8"/>
  <c r="S116" i="8"/>
  <c r="S121" i="8"/>
  <c r="S122" i="8"/>
  <c r="S123" i="8"/>
  <c r="S135" i="8"/>
  <c r="R107" i="8"/>
  <c r="R108" i="8"/>
  <c r="R109" i="8"/>
  <c r="R114" i="8"/>
  <c r="R115" i="8"/>
  <c r="R116" i="8"/>
  <c r="R121" i="8"/>
  <c r="R122" i="8"/>
  <c r="R123" i="8"/>
  <c r="R135" i="8"/>
  <c r="Q107" i="8"/>
  <c r="Q108" i="8"/>
  <c r="Q109" i="8"/>
  <c r="Q114" i="8"/>
  <c r="Q115" i="8"/>
  <c r="Q116" i="8"/>
  <c r="Q121" i="8"/>
  <c r="Q122" i="8"/>
  <c r="Q123" i="8"/>
  <c r="Q135" i="8"/>
  <c r="P107" i="8"/>
  <c r="P108" i="8"/>
  <c r="P109" i="8"/>
  <c r="P114" i="8"/>
  <c r="P115" i="8"/>
  <c r="P116" i="8"/>
  <c r="P121" i="8"/>
  <c r="P122" i="8"/>
  <c r="P123" i="8"/>
  <c r="P135" i="8"/>
  <c r="O107" i="8"/>
  <c r="O108" i="8"/>
  <c r="O109" i="8"/>
  <c r="O114" i="8"/>
  <c r="O115" i="8"/>
  <c r="O116" i="8"/>
  <c r="O121" i="8"/>
  <c r="O122" i="8"/>
  <c r="O123" i="8"/>
  <c r="O135" i="8"/>
  <c r="N107" i="8"/>
  <c r="N108" i="8"/>
  <c r="N109" i="8"/>
  <c r="N114" i="8"/>
  <c r="N115" i="8"/>
  <c r="N116" i="8"/>
  <c r="N121" i="8"/>
  <c r="N122" i="8"/>
  <c r="N123" i="8"/>
  <c r="N135" i="8"/>
  <c r="M107" i="8"/>
  <c r="M108" i="8"/>
  <c r="M109" i="8"/>
  <c r="M114" i="8"/>
  <c r="M115" i="8"/>
  <c r="M116" i="8"/>
  <c r="M121" i="8"/>
  <c r="M122" i="8"/>
  <c r="M123" i="8"/>
  <c r="L135" i="8"/>
  <c r="K135" i="8"/>
  <c r="K137" i="8"/>
  <c r="H127" i="8"/>
  <c r="H137" i="8"/>
  <c r="G127" i="8"/>
  <c r="G137" i="8"/>
  <c r="F127" i="8"/>
  <c r="F137" i="8"/>
  <c r="E127" i="8"/>
  <c r="E137" i="8"/>
  <c r="D127" i="8"/>
  <c r="D137" i="8"/>
  <c r="B137" i="8"/>
  <c r="B135" i="8"/>
  <c r="B133" i="8"/>
  <c r="B132" i="8"/>
  <c r="B131" i="8"/>
  <c r="B127" i="8"/>
  <c r="B125" i="8"/>
  <c r="I124" i="8"/>
  <c r="B124" i="8"/>
  <c r="B118" i="8"/>
  <c r="I117" i="8"/>
  <c r="B117" i="8"/>
  <c r="B111" i="8"/>
  <c r="I110" i="8"/>
  <c r="B110" i="8"/>
  <c r="B101" i="8"/>
  <c r="B68" i="8"/>
  <c r="B61" i="8"/>
  <c r="B60" i="8"/>
  <c r="I11" i="8"/>
  <c r="I13" i="8"/>
  <c r="I15" i="8"/>
  <c r="I17" i="8"/>
  <c r="I19" i="8"/>
  <c r="I21" i="8"/>
  <c r="I23" i="8"/>
  <c r="I25" i="8"/>
  <c r="I27" i="8"/>
  <c r="I29" i="8"/>
  <c r="I31" i="8"/>
  <c r="I33" i="8"/>
  <c r="I35" i="8"/>
  <c r="I37" i="8"/>
  <c r="J40" i="8"/>
  <c r="J41" i="8" s="1"/>
  <c r="J45" i="8" s="1"/>
  <c r="L40" i="2"/>
  <c r="F85" i="7"/>
  <c r="D85" i="7"/>
  <c r="Y119" i="7"/>
  <c r="W119" i="7"/>
  <c r="V119" i="7"/>
  <c r="U119" i="7"/>
  <c r="S119" i="7"/>
  <c r="R119" i="7"/>
  <c r="Q119" i="7"/>
  <c r="P119" i="7"/>
  <c r="O119" i="7"/>
  <c r="N119" i="7"/>
  <c r="M119" i="7"/>
  <c r="L119" i="7"/>
  <c r="K119" i="7"/>
  <c r="K121" i="7"/>
  <c r="G85" i="7"/>
  <c r="G111" i="7"/>
  <c r="G121" i="7"/>
  <c r="F111" i="7"/>
  <c r="F121" i="7"/>
  <c r="E85" i="7"/>
  <c r="E111" i="7"/>
  <c r="E121" i="7"/>
  <c r="B121" i="7"/>
  <c r="B119" i="7"/>
  <c r="B117" i="7"/>
  <c r="B116" i="7"/>
  <c r="B115" i="7"/>
  <c r="B111" i="7"/>
  <c r="B109" i="7"/>
  <c r="I108" i="7"/>
  <c r="B108" i="7"/>
  <c r="B102" i="7"/>
  <c r="B101" i="7"/>
  <c r="B95" i="7"/>
  <c r="I94" i="7"/>
  <c r="B94" i="7"/>
  <c r="I93" i="7"/>
  <c r="B85" i="7"/>
  <c r="B83" i="7"/>
  <c r="B82" i="7"/>
  <c r="B76" i="7"/>
  <c r="B75" i="7"/>
  <c r="B69" i="7"/>
  <c r="B68" i="7"/>
  <c r="B62" i="7"/>
  <c r="B61" i="7"/>
  <c r="I11" i="7"/>
  <c r="I13" i="7"/>
  <c r="I15" i="7"/>
  <c r="I17" i="7"/>
  <c r="I19" i="7"/>
  <c r="I21" i="7"/>
  <c r="I23" i="7"/>
  <c r="I25" i="7"/>
  <c r="I27" i="7"/>
  <c r="I29" i="7"/>
  <c r="I31" i="7"/>
  <c r="I33" i="7"/>
  <c r="I35" i="7"/>
  <c r="I37" i="7"/>
  <c r="J40" i="7"/>
  <c r="J41" i="7"/>
  <c r="J45" i="7"/>
  <c r="L51" i="2"/>
  <c r="L43" i="2"/>
  <c r="L32" i="2"/>
  <c r="L35" i="2"/>
  <c r="K114" i="5"/>
  <c r="L24" i="2"/>
  <c r="L27" i="2"/>
  <c r="L16" i="2"/>
  <c r="L19" i="2"/>
  <c r="I95" i="6"/>
  <c r="L95" i="6"/>
  <c r="Z95" i="6"/>
  <c r="I96" i="6"/>
  <c r="L96" i="6"/>
  <c r="Z96" i="6"/>
  <c r="I102" i="6"/>
  <c r="L102" i="6"/>
  <c r="Z102" i="6"/>
  <c r="I103" i="6"/>
  <c r="L103" i="6"/>
  <c r="Z103" i="6"/>
  <c r="I104" i="6"/>
  <c r="L104" i="6"/>
  <c r="Z104" i="6"/>
  <c r="I109" i="6"/>
  <c r="L109" i="6"/>
  <c r="Z109" i="6"/>
  <c r="I110" i="6"/>
  <c r="L110" i="6"/>
  <c r="Z110" i="6"/>
  <c r="I111" i="6"/>
  <c r="L111" i="6"/>
  <c r="Z111" i="6"/>
  <c r="Y95" i="6"/>
  <c r="Y96" i="6"/>
  <c r="Y102" i="6"/>
  <c r="Y103" i="6"/>
  <c r="Y104" i="6"/>
  <c r="Y109" i="6"/>
  <c r="Y110" i="6"/>
  <c r="Y111" i="6"/>
  <c r="Y123" i="6"/>
  <c r="X95" i="6"/>
  <c r="X96" i="6"/>
  <c r="X102" i="6"/>
  <c r="X103" i="6"/>
  <c r="X104" i="6"/>
  <c r="X109" i="6"/>
  <c r="X110" i="6"/>
  <c r="X111" i="6"/>
  <c r="X123" i="6"/>
  <c r="W95" i="6"/>
  <c r="W96" i="6"/>
  <c r="W102" i="6"/>
  <c r="W103" i="6"/>
  <c r="W104" i="6"/>
  <c r="W109" i="6"/>
  <c r="W110" i="6"/>
  <c r="W111" i="6"/>
  <c r="W123" i="6"/>
  <c r="V95" i="6"/>
  <c r="V96" i="6"/>
  <c r="V102" i="6"/>
  <c r="V103" i="6"/>
  <c r="V104" i="6"/>
  <c r="V109" i="6"/>
  <c r="V110" i="6"/>
  <c r="V111" i="6"/>
  <c r="V123" i="6"/>
  <c r="U95" i="6"/>
  <c r="U96" i="6"/>
  <c r="U102" i="6"/>
  <c r="U103" i="6"/>
  <c r="U104" i="6"/>
  <c r="U109" i="6"/>
  <c r="U110" i="6"/>
  <c r="U111" i="6"/>
  <c r="U123" i="6"/>
  <c r="T95" i="6"/>
  <c r="T96" i="6"/>
  <c r="T102" i="6"/>
  <c r="T103" i="6"/>
  <c r="T104" i="6"/>
  <c r="T109" i="6"/>
  <c r="T110" i="6"/>
  <c r="T111" i="6"/>
  <c r="T123" i="6"/>
  <c r="S95" i="6"/>
  <c r="S96" i="6"/>
  <c r="S102" i="6"/>
  <c r="S103" i="6"/>
  <c r="S104" i="6"/>
  <c r="S109" i="6"/>
  <c r="S110" i="6"/>
  <c r="S111" i="6"/>
  <c r="S123" i="6"/>
  <c r="R95" i="6"/>
  <c r="R96" i="6"/>
  <c r="R102" i="6"/>
  <c r="R103" i="6"/>
  <c r="R104" i="6"/>
  <c r="R109" i="6"/>
  <c r="R110" i="6"/>
  <c r="R111" i="6"/>
  <c r="R123" i="6"/>
  <c r="Q95" i="6"/>
  <c r="Q96" i="6"/>
  <c r="Q102" i="6"/>
  <c r="Q103" i="6"/>
  <c r="Q104" i="6"/>
  <c r="Q109" i="6"/>
  <c r="Q110" i="6"/>
  <c r="Q111" i="6"/>
  <c r="Q123" i="6"/>
  <c r="P95" i="6"/>
  <c r="P96" i="6"/>
  <c r="P102" i="6"/>
  <c r="P103" i="6"/>
  <c r="P104" i="6"/>
  <c r="P109" i="6"/>
  <c r="P110" i="6"/>
  <c r="P111" i="6"/>
  <c r="P123" i="6"/>
  <c r="O95" i="6"/>
  <c r="O96" i="6"/>
  <c r="O102" i="6"/>
  <c r="O103" i="6"/>
  <c r="O104" i="6"/>
  <c r="O109" i="6"/>
  <c r="O110" i="6"/>
  <c r="O111" i="6"/>
  <c r="O123" i="6"/>
  <c r="N95" i="6"/>
  <c r="N96" i="6"/>
  <c r="N102" i="6"/>
  <c r="N103" i="6"/>
  <c r="N104" i="6"/>
  <c r="N109" i="6"/>
  <c r="N110" i="6"/>
  <c r="N111" i="6"/>
  <c r="N123" i="6"/>
  <c r="M95" i="6"/>
  <c r="M96" i="6"/>
  <c r="M102" i="6"/>
  <c r="M103" i="6"/>
  <c r="M104" i="6"/>
  <c r="M109" i="6"/>
  <c r="M110" i="6"/>
  <c r="M111" i="6"/>
  <c r="M123" i="6"/>
  <c r="L123" i="6"/>
  <c r="K123" i="6"/>
  <c r="K125" i="6"/>
  <c r="H89" i="6"/>
  <c r="H115" i="6"/>
  <c r="H125" i="6"/>
  <c r="G89" i="6"/>
  <c r="G125" i="6"/>
  <c r="F115" i="6"/>
  <c r="F125" i="6"/>
  <c r="E89" i="6"/>
  <c r="E125" i="6"/>
  <c r="D125" i="6"/>
  <c r="B125" i="6"/>
  <c r="B123" i="6"/>
  <c r="B121" i="6"/>
  <c r="B120" i="6"/>
  <c r="B119" i="6"/>
  <c r="B115" i="6"/>
  <c r="B113" i="6"/>
  <c r="I112" i="6"/>
  <c r="B112" i="6"/>
  <c r="B106" i="6"/>
  <c r="I105" i="6"/>
  <c r="B105" i="6"/>
  <c r="B99" i="6"/>
  <c r="I98" i="6"/>
  <c r="B98" i="6"/>
  <c r="I97" i="6"/>
  <c r="B89" i="6"/>
  <c r="B87" i="6"/>
  <c r="I86" i="6"/>
  <c r="B85" i="6"/>
  <c r="B79" i="6"/>
  <c r="I78" i="6"/>
  <c r="B77" i="6"/>
  <c r="B71" i="6"/>
  <c r="I70" i="6"/>
  <c r="B69" i="6"/>
  <c r="B63" i="6"/>
  <c r="I62" i="6"/>
  <c r="B61" i="6"/>
  <c r="I11" i="6"/>
  <c r="I13" i="6"/>
  <c r="I15" i="6"/>
  <c r="I17" i="6"/>
  <c r="I19" i="6"/>
  <c r="I21" i="6"/>
  <c r="I23" i="6"/>
  <c r="I25" i="6"/>
  <c r="I27" i="6"/>
  <c r="I29" i="6"/>
  <c r="I31" i="6"/>
  <c r="I33" i="6"/>
  <c r="I35" i="6"/>
  <c r="I37" i="6"/>
  <c r="J40" i="6"/>
  <c r="J41" i="6"/>
  <c r="J45" i="6"/>
  <c r="I84" i="5"/>
  <c r="L84" i="5"/>
  <c r="Z84" i="5"/>
  <c r="I85" i="5"/>
  <c r="L85" i="5"/>
  <c r="Z85" i="5"/>
  <c r="I86" i="5"/>
  <c r="L86" i="5"/>
  <c r="Z86" i="5"/>
  <c r="I91" i="5"/>
  <c r="L91" i="5"/>
  <c r="Z91" i="5"/>
  <c r="I92" i="5"/>
  <c r="L92" i="5"/>
  <c r="Z92" i="5"/>
  <c r="I93" i="5"/>
  <c r="L93" i="5"/>
  <c r="Z93" i="5"/>
  <c r="I98" i="5"/>
  <c r="L98" i="5"/>
  <c r="Z98" i="5"/>
  <c r="I99" i="5"/>
  <c r="L99" i="5"/>
  <c r="Z99" i="5"/>
  <c r="I100" i="5"/>
  <c r="L100" i="5"/>
  <c r="Z100" i="5"/>
  <c r="Z112" i="5"/>
  <c r="Y84" i="5"/>
  <c r="Y85" i="5"/>
  <c r="Y86" i="5"/>
  <c r="Y91" i="5"/>
  <c r="Y92" i="5"/>
  <c r="Y93" i="5"/>
  <c r="Y98" i="5"/>
  <c r="Y99" i="5"/>
  <c r="Y100" i="5"/>
  <c r="Y112" i="5"/>
  <c r="X84" i="5"/>
  <c r="X85" i="5"/>
  <c r="X86" i="5"/>
  <c r="X91" i="5"/>
  <c r="X92" i="5"/>
  <c r="X93" i="5"/>
  <c r="X98" i="5"/>
  <c r="X99" i="5"/>
  <c r="X100" i="5"/>
  <c r="X112" i="5"/>
  <c r="W84" i="5"/>
  <c r="W85" i="5"/>
  <c r="W86" i="5"/>
  <c r="W91" i="5"/>
  <c r="W92" i="5"/>
  <c r="W93" i="5"/>
  <c r="W98" i="5"/>
  <c r="W99" i="5"/>
  <c r="W100" i="5"/>
  <c r="W112" i="5"/>
  <c r="V84" i="5"/>
  <c r="V85" i="5"/>
  <c r="V86" i="5"/>
  <c r="V91" i="5"/>
  <c r="V92" i="5"/>
  <c r="V93" i="5"/>
  <c r="V98" i="5"/>
  <c r="V99" i="5"/>
  <c r="V100" i="5"/>
  <c r="V112" i="5"/>
  <c r="U84" i="5"/>
  <c r="U85" i="5"/>
  <c r="U86" i="5"/>
  <c r="U91" i="5"/>
  <c r="U92" i="5"/>
  <c r="U93" i="5"/>
  <c r="U98" i="5"/>
  <c r="U99" i="5"/>
  <c r="U100" i="5"/>
  <c r="U112" i="5"/>
  <c r="T84" i="5"/>
  <c r="T85" i="5"/>
  <c r="T86" i="5"/>
  <c r="T91" i="5"/>
  <c r="T92" i="5"/>
  <c r="T93" i="5"/>
  <c r="T98" i="5"/>
  <c r="T99" i="5"/>
  <c r="T100" i="5"/>
  <c r="T112" i="5"/>
  <c r="S84" i="5"/>
  <c r="S85" i="5"/>
  <c r="S86" i="5"/>
  <c r="S91" i="5"/>
  <c r="S92" i="5"/>
  <c r="S93" i="5"/>
  <c r="S98" i="5"/>
  <c r="S99" i="5"/>
  <c r="S100" i="5"/>
  <c r="S112" i="5"/>
  <c r="R84" i="5"/>
  <c r="R85" i="5"/>
  <c r="R86" i="5"/>
  <c r="R91" i="5"/>
  <c r="R92" i="5"/>
  <c r="R93" i="5"/>
  <c r="R98" i="5"/>
  <c r="R99" i="5"/>
  <c r="R100" i="5"/>
  <c r="R112" i="5"/>
  <c r="Q84" i="5"/>
  <c r="Q85" i="5"/>
  <c r="Q86" i="5"/>
  <c r="Q91" i="5"/>
  <c r="Q92" i="5"/>
  <c r="Q93" i="5"/>
  <c r="Q98" i="5"/>
  <c r="Q99" i="5"/>
  <c r="Q100" i="5"/>
  <c r="Q112" i="5"/>
  <c r="P84" i="5"/>
  <c r="P85" i="5"/>
  <c r="P86" i="5"/>
  <c r="P91" i="5"/>
  <c r="P92" i="5"/>
  <c r="P93" i="5"/>
  <c r="P98" i="5"/>
  <c r="P99" i="5"/>
  <c r="P100" i="5"/>
  <c r="P112" i="5"/>
  <c r="O84" i="5"/>
  <c r="O85" i="5"/>
  <c r="O86" i="5"/>
  <c r="O91" i="5"/>
  <c r="O92" i="5"/>
  <c r="O93" i="5"/>
  <c r="O98" i="5"/>
  <c r="O99" i="5"/>
  <c r="O100" i="5"/>
  <c r="O112" i="5"/>
  <c r="N84" i="5"/>
  <c r="N85" i="5"/>
  <c r="N86" i="5"/>
  <c r="N91" i="5"/>
  <c r="N92" i="5"/>
  <c r="N93" i="5"/>
  <c r="N98" i="5"/>
  <c r="N99" i="5"/>
  <c r="N100" i="5"/>
  <c r="M84" i="5"/>
  <c r="M85" i="5"/>
  <c r="M86" i="5"/>
  <c r="M91" i="5"/>
  <c r="M92" i="5"/>
  <c r="M93" i="5"/>
  <c r="M98" i="5"/>
  <c r="M99" i="5"/>
  <c r="M100" i="5"/>
  <c r="M112" i="5"/>
  <c r="L112" i="5"/>
  <c r="G78" i="5"/>
  <c r="G104" i="5"/>
  <c r="G114" i="5"/>
  <c r="F78" i="5"/>
  <c r="F104" i="5"/>
  <c r="F114" i="5"/>
  <c r="E78" i="5"/>
  <c r="E104" i="5"/>
  <c r="E114" i="5"/>
  <c r="D78" i="5"/>
  <c r="D114" i="5"/>
  <c r="B114" i="5"/>
  <c r="B112" i="5"/>
  <c r="B110" i="5"/>
  <c r="B109" i="5"/>
  <c r="B108" i="5"/>
  <c r="B104" i="5"/>
  <c r="B102" i="5"/>
  <c r="I101" i="5"/>
  <c r="B101" i="5"/>
  <c r="B95" i="5"/>
  <c r="I94" i="5"/>
  <c r="B94" i="5"/>
  <c r="B88" i="5"/>
  <c r="I87" i="5"/>
  <c r="B87" i="5"/>
  <c r="B78" i="5"/>
  <c r="B76" i="5"/>
  <c r="B75" i="5"/>
  <c r="B69" i="5"/>
  <c r="B68" i="5"/>
  <c r="B62" i="5"/>
  <c r="B61" i="5"/>
  <c r="I11" i="5"/>
  <c r="I13" i="5"/>
  <c r="I15" i="5"/>
  <c r="I17" i="5"/>
  <c r="I19" i="5"/>
  <c r="I21" i="5"/>
  <c r="I23" i="5"/>
  <c r="I25" i="5"/>
  <c r="I27" i="5"/>
  <c r="I29" i="5"/>
  <c r="I31" i="5"/>
  <c r="I33" i="5"/>
  <c r="I35" i="5"/>
  <c r="I37" i="5"/>
  <c r="J40" i="5"/>
  <c r="J41" i="5"/>
  <c r="J45" i="5"/>
  <c r="K125" i="4"/>
  <c r="K123" i="4"/>
  <c r="Q103" i="4"/>
  <c r="G89" i="4"/>
  <c r="B87" i="4"/>
  <c r="I86" i="4"/>
  <c r="B85" i="4"/>
  <c r="I95" i="4"/>
  <c r="L95" i="4"/>
  <c r="Z95" i="4"/>
  <c r="I96" i="4"/>
  <c r="L96" i="4"/>
  <c r="Z96" i="4"/>
  <c r="I97" i="4"/>
  <c r="I98" i="4"/>
  <c r="I102" i="4"/>
  <c r="L102" i="4"/>
  <c r="Z102" i="4"/>
  <c r="I103" i="4"/>
  <c r="L103" i="4"/>
  <c r="Z103" i="4"/>
  <c r="I104" i="4"/>
  <c r="L104" i="4"/>
  <c r="Z104" i="4"/>
  <c r="I105" i="4"/>
  <c r="I109" i="4"/>
  <c r="L109" i="4"/>
  <c r="Z109" i="4"/>
  <c r="I110" i="4"/>
  <c r="L110" i="4"/>
  <c r="Z110" i="4"/>
  <c r="I111" i="4"/>
  <c r="L111" i="4"/>
  <c r="Z111" i="4"/>
  <c r="I112" i="4"/>
  <c r="Z123" i="4"/>
  <c r="Y95" i="4"/>
  <c r="Y96" i="4"/>
  <c r="Y102" i="4"/>
  <c r="Y103" i="4"/>
  <c r="Y104" i="4"/>
  <c r="Y109" i="4"/>
  <c r="Y110" i="4"/>
  <c r="Y111" i="4"/>
  <c r="Y123" i="4"/>
  <c r="X95" i="4"/>
  <c r="X96" i="4"/>
  <c r="X102" i="4"/>
  <c r="X103" i="4"/>
  <c r="X104" i="4"/>
  <c r="X109" i="4"/>
  <c r="X110" i="4"/>
  <c r="X111" i="4"/>
  <c r="X123" i="4"/>
  <c r="W95" i="4"/>
  <c r="W96" i="4"/>
  <c r="W102" i="4"/>
  <c r="W103" i="4"/>
  <c r="W104" i="4"/>
  <c r="W109" i="4"/>
  <c r="W110" i="4"/>
  <c r="W111" i="4"/>
  <c r="W123" i="4"/>
  <c r="V95" i="4"/>
  <c r="V96" i="4"/>
  <c r="V102" i="4"/>
  <c r="V103" i="4"/>
  <c r="V104" i="4"/>
  <c r="V109" i="4"/>
  <c r="V110" i="4"/>
  <c r="V111" i="4"/>
  <c r="V123" i="4"/>
  <c r="U95" i="4"/>
  <c r="U96" i="4"/>
  <c r="U102" i="4"/>
  <c r="U103" i="4"/>
  <c r="U104" i="4"/>
  <c r="U109" i="4"/>
  <c r="U110" i="4"/>
  <c r="U111" i="4"/>
  <c r="U123" i="4"/>
  <c r="T95" i="4"/>
  <c r="T96" i="4"/>
  <c r="T102" i="4"/>
  <c r="T103" i="4"/>
  <c r="T104" i="4"/>
  <c r="T109" i="4"/>
  <c r="T110" i="4"/>
  <c r="T111" i="4"/>
  <c r="T123" i="4"/>
  <c r="S95" i="4"/>
  <c r="S96" i="4"/>
  <c r="S102" i="4"/>
  <c r="S103" i="4"/>
  <c r="S104" i="4"/>
  <c r="S109" i="4"/>
  <c r="S110" i="4"/>
  <c r="S111" i="4"/>
  <c r="S123" i="4"/>
  <c r="R95" i="4"/>
  <c r="R96" i="4"/>
  <c r="R102" i="4"/>
  <c r="R103" i="4"/>
  <c r="R104" i="4"/>
  <c r="R109" i="4"/>
  <c r="R110" i="4"/>
  <c r="R111" i="4"/>
  <c r="R123" i="4"/>
  <c r="Q95" i="4"/>
  <c r="Q96" i="4"/>
  <c r="Q102" i="4"/>
  <c r="Q104" i="4"/>
  <c r="Q109" i="4"/>
  <c r="Q110" i="4"/>
  <c r="Q111" i="4"/>
  <c r="Q123" i="4"/>
  <c r="P95" i="4"/>
  <c r="P96" i="4"/>
  <c r="P102" i="4"/>
  <c r="P103" i="4"/>
  <c r="P104" i="4"/>
  <c r="P109" i="4"/>
  <c r="P110" i="4"/>
  <c r="P111" i="4"/>
  <c r="P123" i="4"/>
  <c r="O95" i="4"/>
  <c r="O96" i="4"/>
  <c r="O102" i="4"/>
  <c r="O103" i="4"/>
  <c r="O104" i="4"/>
  <c r="O109" i="4"/>
  <c r="O110" i="4"/>
  <c r="O111" i="4"/>
  <c r="O123" i="4"/>
  <c r="N95" i="4"/>
  <c r="N96" i="4"/>
  <c r="N102" i="4"/>
  <c r="N103" i="4"/>
  <c r="N104" i="4"/>
  <c r="N109" i="4"/>
  <c r="N110" i="4"/>
  <c r="N111" i="4"/>
  <c r="N123" i="4"/>
  <c r="M95" i="4"/>
  <c r="M96" i="4"/>
  <c r="M102" i="4"/>
  <c r="M103" i="4"/>
  <c r="M104" i="4"/>
  <c r="M109" i="4"/>
  <c r="M110" i="4"/>
  <c r="M111" i="4"/>
  <c r="M123" i="4"/>
  <c r="H125" i="4"/>
  <c r="G115" i="4"/>
  <c r="G125" i="4"/>
  <c r="F115" i="4"/>
  <c r="F125" i="4"/>
  <c r="E115" i="4"/>
  <c r="E125" i="4"/>
  <c r="D125" i="4"/>
  <c r="B125" i="4"/>
  <c r="B123" i="4"/>
  <c r="B121" i="4"/>
  <c r="B120" i="4"/>
  <c r="B119" i="4"/>
  <c r="B115" i="4"/>
  <c r="B113" i="4"/>
  <c r="B112" i="4"/>
  <c r="B106" i="4"/>
  <c r="B105" i="4"/>
  <c r="B99" i="4"/>
  <c r="B98" i="4"/>
  <c r="B89" i="4"/>
  <c r="B79" i="4"/>
  <c r="I78" i="4"/>
  <c r="B77" i="4"/>
  <c r="B71" i="4"/>
  <c r="I70" i="4"/>
  <c r="B69" i="4"/>
  <c r="B63" i="4"/>
  <c r="I62" i="4"/>
  <c r="B61" i="4"/>
  <c r="I11" i="4"/>
  <c r="I13" i="4"/>
  <c r="I15" i="4"/>
  <c r="I17" i="4"/>
  <c r="I19" i="4"/>
  <c r="I21" i="4"/>
  <c r="I23" i="4"/>
  <c r="I25" i="4"/>
  <c r="I27" i="4"/>
  <c r="I29" i="4"/>
  <c r="I31" i="4"/>
  <c r="I33" i="4"/>
  <c r="I35" i="4"/>
  <c r="I37" i="4"/>
  <c r="J40" i="4"/>
  <c r="J41" i="4"/>
  <c r="J45" i="4"/>
  <c r="B115" i="3"/>
  <c r="B117" i="3"/>
  <c r="B113" i="3"/>
  <c r="B112" i="3"/>
  <c r="B111" i="3"/>
  <c r="B104" i="3"/>
  <c r="B97" i="3"/>
  <c r="B90" i="3"/>
  <c r="B77" i="3"/>
  <c r="B69" i="3"/>
  <c r="B61" i="3"/>
  <c r="B89" i="2"/>
  <c r="B88" i="2"/>
  <c r="B83" i="2"/>
  <c r="B86" i="2"/>
  <c r="B41" i="2"/>
  <c r="B32" i="2"/>
  <c r="B24" i="2"/>
  <c r="B16" i="2"/>
  <c r="B8" i="2"/>
  <c r="B29" i="2"/>
  <c r="B48" i="2"/>
  <c r="L8" i="2"/>
  <c r="I90" i="3"/>
  <c r="I87" i="3"/>
  <c r="L87" i="3"/>
  <c r="W87" i="3"/>
  <c r="L88" i="3"/>
  <c r="W88" i="3"/>
  <c r="I89" i="3"/>
  <c r="L89" i="3"/>
  <c r="W89" i="3"/>
  <c r="U87" i="3"/>
  <c r="U88" i="3"/>
  <c r="U89" i="3"/>
  <c r="P87" i="3"/>
  <c r="P88" i="3"/>
  <c r="P89" i="3"/>
  <c r="M102" i="3"/>
  <c r="T102" i="3"/>
  <c r="S87" i="3"/>
  <c r="S88" i="3"/>
  <c r="S89" i="3"/>
  <c r="I94" i="3"/>
  <c r="L94" i="3"/>
  <c r="I95" i="3"/>
  <c r="L95" i="3"/>
  <c r="I96" i="3"/>
  <c r="L96" i="3"/>
  <c r="I97" i="3"/>
  <c r="I101" i="3"/>
  <c r="L101" i="3"/>
  <c r="I102" i="3"/>
  <c r="L102" i="3"/>
  <c r="I103" i="3"/>
  <c r="L103" i="3"/>
  <c r="I104" i="3"/>
  <c r="Z101" i="3"/>
  <c r="Z102" i="3"/>
  <c r="Z103" i="3"/>
  <c r="Y101" i="3"/>
  <c r="Y102" i="3"/>
  <c r="Y103" i="3"/>
  <c r="X101" i="3"/>
  <c r="X102" i="3"/>
  <c r="X103" i="3"/>
  <c r="W101" i="3"/>
  <c r="W102" i="3"/>
  <c r="W103" i="3"/>
  <c r="V101" i="3"/>
  <c r="V102" i="3"/>
  <c r="V103" i="3"/>
  <c r="U101" i="3"/>
  <c r="U102" i="3"/>
  <c r="U103" i="3"/>
  <c r="T101" i="3"/>
  <c r="T103" i="3"/>
  <c r="S101" i="3"/>
  <c r="S102" i="3"/>
  <c r="S103" i="3"/>
  <c r="R101" i="3"/>
  <c r="R102" i="3"/>
  <c r="R103" i="3"/>
  <c r="Q101" i="3"/>
  <c r="Q102" i="3"/>
  <c r="Q103" i="3"/>
  <c r="P101" i="3"/>
  <c r="P102" i="3"/>
  <c r="P103" i="3"/>
  <c r="O101" i="3"/>
  <c r="O102" i="3"/>
  <c r="O103" i="3"/>
  <c r="N101" i="3"/>
  <c r="N102" i="3"/>
  <c r="N103" i="3"/>
  <c r="M101" i="3"/>
  <c r="M103" i="3"/>
  <c r="Z94" i="3"/>
  <c r="Z95" i="3"/>
  <c r="Z96" i="3"/>
  <c r="Y94" i="3"/>
  <c r="Y95" i="3"/>
  <c r="Y96" i="3"/>
  <c r="X94" i="3"/>
  <c r="X95" i="3"/>
  <c r="X96" i="3"/>
  <c r="W94" i="3"/>
  <c r="W95" i="3"/>
  <c r="W96" i="3"/>
  <c r="V94" i="3"/>
  <c r="V95" i="3"/>
  <c r="V96" i="3"/>
  <c r="U94" i="3"/>
  <c r="U95" i="3"/>
  <c r="U96" i="3"/>
  <c r="T94" i="3"/>
  <c r="T95" i="3"/>
  <c r="T96" i="3"/>
  <c r="S94" i="3"/>
  <c r="S95" i="3"/>
  <c r="S96" i="3"/>
  <c r="R94" i="3"/>
  <c r="R95" i="3"/>
  <c r="R96" i="3"/>
  <c r="Q94" i="3"/>
  <c r="Q95" i="3"/>
  <c r="Q96" i="3"/>
  <c r="P94" i="3"/>
  <c r="P95" i="3"/>
  <c r="P96" i="3"/>
  <c r="O94" i="3"/>
  <c r="O95" i="3"/>
  <c r="O96" i="3"/>
  <c r="N94" i="3"/>
  <c r="N95" i="3"/>
  <c r="N96" i="3"/>
  <c r="M94" i="3"/>
  <c r="M95" i="3"/>
  <c r="M96" i="3"/>
  <c r="M87" i="3"/>
  <c r="M88" i="3"/>
  <c r="M89" i="3"/>
  <c r="N87" i="3"/>
  <c r="N88" i="3"/>
  <c r="N89" i="3"/>
  <c r="O87" i="3"/>
  <c r="O88" i="3"/>
  <c r="O89" i="3"/>
  <c r="Q87" i="3"/>
  <c r="Q88" i="3"/>
  <c r="Q89" i="3"/>
  <c r="R87" i="3"/>
  <c r="R88" i="3"/>
  <c r="R89" i="3"/>
  <c r="T87" i="3"/>
  <c r="T88" i="3"/>
  <c r="T89" i="3"/>
  <c r="V87" i="3"/>
  <c r="V88" i="3"/>
  <c r="V89" i="3"/>
  <c r="X87" i="3"/>
  <c r="X88" i="3"/>
  <c r="X89" i="3"/>
  <c r="Y87" i="3"/>
  <c r="Y88" i="3"/>
  <c r="Y89" i="3"/>
  <c r="Z87" i="3"/>
  <c r="Z88" i="3"/>
  <c r="Z89" i="3"/>
  <c r="I88" i="3"/>
  <c r="I60" i="3"/>
  <c r="I11" i="3"/>
  <c r="I13" i="3"/>
  <c r="I17" i="3"/>
  <c r="I19" i="3"/>
  <c r="I21" i="3"/>
  <c r="I23" i="3"/>
  <c r="I25" i="3"/>
  <c r="I27" i="3"/>
  <c r="I29" i="3"/>
  <c r="I31" i="3"/>
  <c r="I33" i="3"/>
  <c r="I35" i="3"/>
  <c r="I37" i="3"/>
  <c r="J40" i="3"/>
  <c r="J41" i="3" s="1"/>
  <c r="J45" i="3" s="1"/>
  <c r="E81" i="3"/>
  <c r="F81" i="3"/>
  <c r="G81" i="3"/>
  <c r="H81" i="3"/>
  <c r="B79" i="3"/>
  <c r="I78" i="3"/>
  <c r="B71" i="3"/>
  <c r="I70" i="3"/>
  <c r="I62" i="3"/>
  <c r="B2" i="1"/>
  <c r="Z115" i="3"/>
  <c r="B37" i="2"/>
  <c r="B21" i="2"/>
  <c r="B13" i="2"/>
  <c r="N115" i="3"/>
  <c r="O115" i="3"/>
  <c r="P115" i="3"/>
  <c r="Q115" i="3"/>
  <c r="R115" i="3"/>
  <c r="S115" i="3"/>
  <c r="T115" i="3"/>
  <c r="U115" i="3"/>
  <c r="V115" i="3"/>
  <c r="W115" i="3"/>
  <c r="X115" i="3"/>
  <c r="Y115" i="3"/>
  <c r="B75" i="2"/>
  <c r="B74" i="2"/>
  <c r="B73" i="2"/>
  <c r="B68" i="2"/>
  <c r="B67" i="2"/>
  <c r="B66" i="2"/>
  <c r="B92" i="2"/>
  <c r="B78" i="2"/>
  <c r="L11" i="2"/>
  <c r="E107" i="3"/>
  <c r="D117" i="3"/>
  <c r="G107" i="3"/>
  <c r="G117" i="3"/>
  <c r="H107" i="3"/>
  <c r="H117" i="3"/>
  <c r="E117" i="3"/>
  <c r="F107" i="3"/>
  <c r="F117" i="3"/>
  <c r="B81" i="3"/>
  <c r="B107" i="3"/>
  <c r="B105" i="3"/>
  <c r="B98" i="3"/>
  <c r="B91" i="3"/>
  <c r="B63" i="3"/>
  <c r="D92" i="2"/>
  <c r="K53" i="9" l="1"/>
  <c r="J51" i="9" s="1"/>
  <c r="AB40" i="2"/>
  <c r="D45" i="2"/>
  <c r="AB16" i="2"/>
  <c r="D21" i="2"/>
  <c r="AB48" i="2"/>
  <c r="D53" i="2"/>
  <c r="AB56" i="2"/>
  <c r="D61" i="2"/>
  <c r="D29" i="2"/>
  <c r="AB24" i="2"/>
  <c r="AB32" i="2"/>
  <c r="D13" i="2"/>
  <c r="AB8" i="2"/>
  <c r="F51" i="6"/>
  <c r="K51" i="6"/>
  <c r="E51" i="6"/>
  <c r="H51" i="6"/>
  <c r="D51" i="6"/>
  <c r="G51" i="6"/>
  <c r="D51" i="9"/>
  <c r="H51" i="9"/>
  <c r="K53" i="4"/>
  <c r="H51" i="4" s="1"/>
  <c r="K53" i="5"/>
  <c r="G51" i="5" s="1"/>
  <c r="E51" i="9"/>
  <c r="K51" i="9"/>
  <c r="L53" i="9"/>
  <c r="L51" i="9" s="1"/>
  <c r="L53" i="6"/>
  <c r="M53" i="6" s="1"/>
  <c r="N53" i="6" s="1"/>
  <c r="O53" i="6" s="1"/>
  <c r="P53" i="6" s="1"/>
  <c r="Q53" i="6" s="1"/>
  <c r="R53" i="6" s="1"/>
  <c r="S53" i="6" s="1"/>
  <c r="T53" i="6" s="1"/>
  <c r="K53" i="3"/>
  <c r="L6" i="2"/>
  <c r="K53" i="8"/>
  <c r="K53" i="7"/>
  <c r="C79" i="2" l="1"/>
  <c r="AB78" i="2" s="1"/>
  <c r="F51" i="9"/>
  <c r="I51" i="9"/>
  <c r="G51" i="9"/>
  <c r="F51" i="5"/>
  <c r="K51" i="5"/>
  <c r="E51" i="5"/>
  <c r="D83" i="2"/>
  <c r="D88" i="2" s="1"/>
  <c r="D89" i="2" s="1"/>
  <c r="D51" i="4"/>
  <c r="F51" i="4"/>
  <c r="G51" i="4"/>
  <c r="L51" i="6"/>
  <c r="L105" i="6" s="1"/>
  <c r="L106" i="6" s="1"/>
  <c r="M51" i="6"/>
  <c r="M98" i="6" s="1"/>
  <c r="M99" i="6" s="1"/>
  <c r="L53" i="5"/>
  <c r="D51" i="5"/>
  <c r="H51" i="5"/>
  <c r="Q51" i="6"/>
  <c r="Q61" i="6" s="1"/>
  <c r="Q63" i="6" s="1"/>
  <c r="M53" i="9"/>
  <c r="L53" i="4"/>
  <c r="K51" i="4"/>
  <c r="E51" i="4"/>
  <c r="M6" i="2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A4" i="2" s="1"/>
  <c r="G4" i="2"/>
  <c r="E4" i="2"/>
  <c r="H4" i="2"/>
  <c r="F4" i="2"/>
  <c r="L4" i="2"/>
  <c r="I4" i="2"/>
  <c r="L53" i="3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Z51" i="3" s="1"/>
  <c r="E51" i="3"/>
  <c r="K51" i="3"/>
  <c r="F51" i="3"/>
  <c r="G51" i="3"/>
  <c r="H51" i="3"/>
  <c r="D51" i="3"/>
  <c r="U53" i="6"/>
  <c r="T51" i="6"/>
  <c r="L53" i="7"/>
  <c r="M53" i="7" s="1"/>
  <c r="N53" i="7" s="1"/>
  <c r="O53" i="7" s="1"/>
  <c r="P53" i="7" s="1"/>
  <c r="Q53" i="7" s="1"/>
  <c r="R53" i="7" s="1"/>
  <c r="S53" i="7" s="1"/>
  <c r="T53" i="7" s="1"/>
  <c r="U53" i="7" s="1"/>
  <c r="V53" i="7" s="1"/>
  <c r="W53" i="7" s="1"/>
  <c r="X53" i="7" s="1"/>
  <c r="Y53" i="7" s="1"/>
  <c r="Z53" i="7" s="1"/>
  <c r="Z51" i="7" s="1"/>
  <c r="K51" i="7"/>
  <c r="E51" i="7"/>
  <c r="H51" i="7"/>
  <c r="D51" i="7"/>
  <c r="F51" i="7"/>
  <c r="G51" i="7"/>
  <c r="P51" i="6"/>
  <c r="R51" i="6"/>
  <c r="S51" i="6"/>
  <c r="L53" i="8"/>
  <c r="M53" i="8" s="1"/>
  <c r="N53" i="8" s="1"/>
  <c r="O53" i="8" s="1"/>
  <c r="P53" i="8" s="1"/>
  <c r="Q53" i="8" s="1"/>
  <c r="R53" i="8" s="1"/>
  <c r="S53" i="8" s="1"/>
  <c r="T53" i="8" s="1"/>
  <c r="U53" i="8" s="1"/>
  <c r="V53" i="8" s="1"/>
  <c r="W53" i="8" s="1"/>
  <c r="X53" i="8" s="1"/>
  <c r="Y53" i="8" s="1"/>
  <c r="Z53" i="8" s="1"/>
  <c r="Z51" i="8" s="1"/>
  <c r="G51" i="8"/>
  <c r="F51" i="8"/>
  <c r="K51" i="8"/>
  <c r="E51" i="8"/>
  <c r="D51" i="8"/>
  <c r="H51" i="8"/>
  <c r="N51" i="6"/>
  <c r="O51" i="6"/>
  <c r="L51" i="8" l="1"/>
  <c r="M105" i="6"/>
  <c r="M106" i="6" s="1"/>
  <c r="Q85" i="6"/>
  <c r="Q87" i="6" s="1"/>
  <c r="M77" i="6"/>
  <c r="M79" i="6" s="1"/>
  <c r="Q112" i="6"/>
  <c r="Q113" i="6" s="1"/>
  <c r="M69" i="6"/>
  <c r="M71" i="6" s="1"/>
  <c r="Q69" i="6"/>
  <c r="Q71" i="6" s="1"/>
  <c r="M85" i="6"/>
  <c r="M87" i="6" s="1"/>
  <c r="M61" i="6"/>
  <c r="M63" i="6" s="1"/>
  <c r="Q77" i="6"/>
  <c r="Q79" i="6" s="1"/>
  <c r="Q98" i="6"/>
  <c r="Q99" i="6" s="1"/>
  <c r="M112" i="6"/>
  <c r="M113" i="6" s="1"/>
  <c r="Q105" i="6"/>
  <c r="Q106" i="6" s="1"/>
  <c r="L61" i="6"/>
  <c r="L63" i="6" s="1"/>
  <c r="L77" i="6"/>
  <c r="L79" i="6" s="1"/>
  <c r="L98" i="6"/>
  <c r="L99" i="6" s="1"/>
  <c r="L112" i="6"/>
  <c r="L113" i="6" s="1"/>
  <c r="L85" i="6"/>
  <c r="L87" i="6" s="1"/>
  <c r="L69" i="6"/>
  <c r="L71" i="6" s="1"/>
  <c r="P4" i="2"/>
  <c r="P58" i="2" s="1"/>
  <c r="P59" i="2" s="1"/>
  <c r="V4" i="2"/>
  <c r="V66" i="2" s="1"/>
  <c r="M53" i="4"/>
  <c r="L51" i="4"/>
  <c r="L51" i="7"/>
  <c r="L82" i="7" s="1"/>
  <c r="L83" i="7" s="1"/>
  <c r="X51" i="3"/>
  <c r="X97" i="3" s="1"/>
  <c r="X98" i="3" s="1"/>
  <c r="M51" i="9"/>
  <c r="N53" i="9"/>
  <c r="M53" i="5"/>
  <c r="L51" i="5"/>
  <c r="T51" i="3"/>
  <c r="T104" i="3" s="1"/>
  <c r="T105" i="3" s="1"/>
  <c r="S51" i="8"/>
  <c r="S110" i="8" s="1"/>
  <c r="S111" i="8" s="1"/>
  <c r="V51" i="3"/>
  <c r="V69" i="3" s="1"/>
  <c r="V71" i="3" s="1"/>
  <c r="Q51" i="3"/>
  <c r="Q104" i="3" s="1"/>
  <c r="Q105" i="3" s="1"/>
  <c r="P51" i="8"/>
  <c r="P110" i="8" s="1"/>
  <c r="P111" i="8" s="1"/>
  <c r="M51" i="7"/>
  <c r="M75" i="7" s="1"/>
  <c r="M76" i="7" s="1"/>
  <c r="U51" i="3"/>
  <c r="U61" i="3" s="1"/>
  <c r="U63" i="3" s="1"/>
  <c r="P51" i="3"/>
  <c r="P77" i="3" s="1"/>
  <c r="P79" i="3" s="1"/>
  <c r="Y4" i="2"/>
  <c r="Y67" i="2" s="1"/>
  <c r="Q51" i="7"/>
  <c r="Q94" i="7" s="1"/>
  <c r="Q95" i="7" s="1"/>
  <c r="N51" i="3"/>
  <c r="N61" i="3" s="1"/>
  <c r="N63" i="3" s="1"/>
  <c r="M51" i="3"/>
  <c r="M97" i="3" s="1"/>
  <c r="M98" i="3" s="1"/>
  <c r="O51" i="7"/>
  <c r="O101" i="7" s="1"/>
  <c r="O102" i="7" s="1"/>
  <c r="P51" i="7"/>
  <c r="P94" i="7" s="1"/>
  <c r="P95" i="7" s="1"/>
  <c r="V51" i="8"/>
  <c r="V124" i="8" s="1"/>
  <c r="V125" i="8" s="1"/>
  <c r="N51" i="8"/>
  <c r="N124" i="8" s="1"/>
  <c r="N125" i="8" s="1"/>
  <c r="Q51" i="8"/>
  <c r="Q110" i="8" s="1"/>
  <c r="Q111" i="8" s="1"/>
  <c r="V51" i="7"/>
  <c r="V108" i="7" s="1"/>
  <c r="V109" i="7" s="1"/>
  <c r="N51" i="7"/>
  <c r="N108" i="7" s="1"/>
  <c r="N109" i="7" s="1"/>
  <c r="Y51" i="3"/>
  <c r="Y90" i="3" s="1"/>
  <c r="Y91" i="3" s="1"/>
  <c r="R51" i="3"/>
  <c r="R97" i="3" s="1"/>
  <c r="R98" i="3" s="1"/>
  <c r="L51" i="3"/>
  <c r="L104" i="3" s="1"/>
  <c r="L105" i="3" s="1"/>
  <c r="U4" i="2"/>
  <c r="U68" i="2" s="1"/>
  <c r="W4" i="2"/>
  <c r="W66" i="2" s="1"/>
  <c r="Z4" i="2"/>
  <c r="Z58" i="2" s="1"/>
  <c r="Z59" i="2" s="1"/>
  <c r="Z110" i="8"/>
  <c r="Z111" i="8" s="1"/>
  <c r="Z124" i="8"/>
  <c r="Z125" i="8" s="1"/>
  <c r="Z117" i="8"/>
  <c r="Z118" i="8" s="1"/>
  <c r="Z66" i="8"/>
  <c r="Z79" i="8"/>
  <c r="Z92" i="8"/>
  <c r="Z60" i="8"/>
  <c r="Z61" i="8" s="1"/>
  <c r="Z73" i="8"/>
  <c r="Z74" i="8" s="1"/>
  <c r="Z86" i="8"/>
  <c r="Z87" i="8" s="1"/>
  <c r="Z98" i="8"/>
  <c r="Z99" i="8" s="1"/>
  <c r="Z65" i="8"/>
  <c r="Z78" i="8"/>
  <c r="Z91" i="8"/>
  <c r="AA58" i="2"/>
  <c r="AA59" i="2" s="1"/>
  <c r="AA66" i="2"/>
  <c r="AA80" i="2"/>
  <c r="AA67" i="2"/>
  <c r="AA68" i="2"/>
  <c r="AA34" i="2"/>
  <c r="AA42" i="2"/>
  <c r="AA50" i="2"/>
  <c r="AA18" i="2"/>
  <c r="AA10" i="2"/>
  <c r="AA26" i="2"/>
  <c r="Z108" i="7"/>
  <c r="Z109" i="7" s="1"/>
  <c r="Z94" i="7"/>
  <c r="Z95" i="7" s="1"/>
  <c r="Z101" i="7"/>
  <c r="Z102" i="7" s="1"/>
  <c r="Z82" i="7"/>
  <c r="Z83" i="7" s="1"/>
  <c r="Z75" i="7"/>
  <c r="Z76" i="7" s="1"/>
  <c r="Z61" i="7"/>
  <c r="Z62" i="7" s="1"/>
  <c r="Z68" i="7"/>
  <c r="Z69" i="7" s="1"/>
  <c r="O51" i="8"/>
  <c r="Z104" i="3"/>
  <c r="Z105" i="3" s="1"/>
  <c r="Z97" i="3"/>
  <c r="Z98" i="3" s="1"/>
  <c r="Z61" i="3"/>
  <c r="Z63" i="3" s="1"/>
  <c r="Z69" i="3"/>
  <c r="Z71" i="3" s="1"/>
  <c r="Z90" i="3"/>
  <c r="Z91" i="3" s="1"/>
  <c r="Z77" i="3"/>
  <c r="Z79" i="3" s="1"/>
  <c r="T4" i="2"/>
  <c r="Q4" i="2"/>
  <c r="R4" i="2"/>
  <c r="S4" i="2"/>
  <c r="P112" i="6"/>
  <c r="P113" i="6" s="1"/>
  <c r="P105" i="6"/>
  <c r="P106" i="6" s="1"/>
  <c r="P69" i="6"/>
  <c r="P71" i="6" s="1"/>
  <c r="P77" i="6"/>
  <c r="P79" i="6" s="1"/>
  <c r="P85" i="6"/>
  <c r="P87" i="6" s="1"/>
  <c r="P98" i="6"/>
  <c r="P99" i="6" s="1"/>
  <c r="P61" i="6"/>
  <c r="P63" i="6" s="1"/>
  <c r="V53" i="6"/>
  <c r="U51" i="6"/>
  <c r="M51" i="8"/>
  <c r="S51" i="7"/>
  <c r="X51" i="7"/>
  <c r="R51" i="8"/>
  <c r="X51" i="8"/>
  <c r="Y51" i="8"/>
  <c r="S98" i="6"/>
  <c r="S99" i="6" s="1"/>
  <c r="S112" i="6"/>
  <c r="S113" i="6" s="1"/>
  <c r="S105" i="6"/>
  <c r="S106" i="6" s="1"/>
  <c r="S77" i="6"/>
  <c r="S79" i="6" s="1"/>
  <c r="S85" i="6"/>
  <c r="S87" i="6" s="1"/>
  <c r="S61" i="6"/>
  <c r="S63" i="6" s="1"/>
  <c r="S69" i="6"/>
  <c r="S71" i="6" s="1"/>
  <c r="T51" i="7"/>
  <c r="W51" i="7"/>
  <c r="Y51" i="7"/>
  <c r="R51" i="7"/>
  <c r="W51" i="3"/>
  <c r="S51" i="3"/>
  <c r="O51" i="3"/>
  <c r="X4" i="2"/>
  <c r="AB6" i="2"/>
  <c r="AB4" i="2" s="1"/>
  <c r="M4" i="2"/>
  <c r="N4" i="2"/>
  <c r="O4" i="2"/>
  <c r="N105" i="6"/>
  <c r="N106" i="6" s="1"/>
  <c r="N98" i="6"/>
  <c r="N99" i="6" s="1"/>
  <c r="N85" i="6"/>
  <c r="N87" i="6" s="1"/>
  <c r="N112" i="6"/>
  <c r="N113" i="6" s="1"/>
  <c r="N61" i="6"/>
  <c r="N63" i="6" s="1"/>
  <c r="N69" i="6"/>
  <c r="N71" i="6" s="1"/>
  <c r="N77" i="6"/>
  <c r="N79" i="6" s="1"/>
  <c r="V82" i="7"/>
  <c r="V83" i="7" s="1"/>
  <c r="O98" i="6"/>
  <c r="O99" i="6" s="1"/>
  <c r="O112" i="6"/>
  <c r="O113" i="6" s="1"/>
  <c r="O105" i="6"/>
  <c r="O106" i="6" s="1"/>
  <c r="O77" i="6"/>
  <c r="O79" i="6" s="1"/>
  <c r="O85" i="6"/>
  <c r="O87" i="6" s="1"/>
  <c r="O61" i="6"/>
  <c r="O63" i="6" s="1"/>
  <c r="O69" i="6"/>
  <c r="O71" i="6" s="1"/>
  <c r="L124" i="8"/>
  <c r="L125" i="8" s="1"/>
  <c r="L110" i="8"/>
  <c r="L111" i="8" s="1"/>
  <c r="L117" i="8"/>
  <c r="L118" i="8" s="1"/>
  <c r="L65" i="8"/>
  <c r="L86" i="8"/>
  <c r="L87" i="8" s="1"/>
  <c r="L66" i="8"/>
  <c r="L78" i="8"/>
  <c r="L98" i="8"/>
  <c r="L99" i="8" s="1"/>
  <c r="L60" i="8"/>
  <c r="L61" i="8" s="1"/>
  <c r="L79" i="8"/>
  <c r="L91" i="8"/>
  <c r="L92" i="8"/>
  <c r="L73" i="8"/>
  <c r="L74" i="8" s="1"/>
  <c r="W51" i="8"/>
  <c r="T51" i="8"/>
  <c r="U51" i="8"/>
  <c r="R105" i="6"/>
  <c r="R106" i="6" s="1"/>
  <c r="R98" i="6"/>
  <c r="R99" i="6" s="1"/>
  <c r="R85" i="6"/>
  <c r="R87" i="6" s="1"/>
  <c r="R61" i="6"/>
  <c r="R63" i="6" s="1"/>
  <c r="R69" i="6"/>
  <c r="R71" i="6" s="1"/>
  <c r="R112" i="6"/>
  <c r="R113" i="6" s="1"/>
  <c r="R77" i="6"/>
  <c r="R79" i="6" s="1"/>
  <c r="U51" i="7"/>
  <c r="T112" i="6"/>
  <c r="T113" i="6" s="1"/>
  <c r="T105" i="6"/>
  <c r="T106" i="6" s="1"/>
  <c r="T69" i="6"/>
  <c r="T71" i="6" s="1"/>
  <c r="T77" i="6"/>
  <c r="T79" i="6" s="1"/>
  <c r="T85" i="6"/>
  <c r="T87" i="6" s="1"/>
  <c r="T98" i="6"/>
  <c r="T99" i="6" s="1"/>
  <c r="T61" i="6"/>
  <c r="T63" i="6" s="1"/>
  <c r="M115" i="6" l="1"/>
  <c r="P68" i="7"/>
  <c r="P69" i="7" s="1"/>
  <c r="S65" i="8"/>
  <c r="P101" i="7"/>
  <c r="P102" i="7" s="1"/>
  <c r="V61" i="7"/>
  <c r="V62" i="7" s="1"/>
  <c r="S66" i="8"/>
  <c r="P82" i="7"/>
  <c r="P83" i="7" s="1"/>
  <c r="V94" i="7"/>
  <c r="V95" i="7" s="1"/>
  <c r="M82" i="7"/>
  <c r="M83" i="7" s="1"/>
  <c r="L77" i="3"/>
  <c r="L79" i="3" s="1"/>
  <c r="S124" i="8"/>
  <c r="S125" i="8" s="1"/>
  <c r="Q68" i="7"/>
  <c r="Q69" i="7" s="1"/>
  <c r="P108" i="7"/>
  <c r="P109" i="7" s="1"/>
  <c r="V101" i="7"/>
  <c r="V102" i="7" s="1"/>
  <c r="M108" i="7"/>
  <c r="M109" i="7" s="1"/>
  <c r="P75" i="7"/>
  <c r="P76" i="7" s="1"/>
  <c r="V68" i="7"/>
  <c r="V69" i="7" s="1"/>
  <c r="M94" i="7"/>
  <c r="M95" i="7" s="1"/>
  <c r="L90" i="3"/>
  <c r="L91" i="3" s="1"/>
  <c r="S92" i="8"/>
  <c r="Q75" i="7"/>
  <c r="Q76" i="7" s="1"/>
  <c r="L69" i="3"/>
  <c r="L71" i="3" s="1"/>
  <c r="S86" i="8"/>
  <c r="S87" i="8" s="1"/>
  <c r="S68" i="8"/>
  <c r="P61" i="7"/>
  <c r="P62" i="7" s="1"/>
  <c r="V75" i="7"/>
  <c r="V76" i="7" s="1"/>
  <c r="M61" i="7"/>
  <c r="M62" i="7" s="1"/>
  <c r="S78" i="8"/>
  <c r="Q101" i="7"/>
  <c r="Q102" i="7" s="1"/>
  <c r="U90" i="3"/>
  <c r="U91" i="3" s="1"/>
  <c r="N82" i="7"/>
  <c r="N83" i="7" s="1"/>
  <c r="V60" i="8"/>
  <c r="V61" i="8" s="1"/>
  <c r="V104" i="3"/>
  <c r="V105" i="3" s="1"/>
  <c r="L75" i="7"/>
  <c r="L76" i="7" s="1"/>
  <c r="P10" i="2"/>
  <c r="P66" i="2"/>
  <c r="L108" i="7"/>
  <c r="L109" i="7" s="1"/>
  <c r="N94" i="7"/>
  <c r="N95" i="7" s="1"/>
  <c r="V78" i="8"/>
  <c r="P42" i="2"/>
  <c r="V77" i="3"/>
  <c r="V79" i="3" s="1"/>
  <c r="V117" i="8"/>
  <c r="V118" i="8" s="1"/>
  <c r="M68" i="7"/>
  <c r="M69" i="7" s="1"/>
  <c r="M101" i="7"/>
  <c r="M102" i="7" s="1"/>
  <c r="L61" i="3"/>
  <c r="L63" i="3" s="1"/>
  <c r="L97" i="3"/>
  <c r="L98" i="3" s="1"/>
  <c r="S98" i="8"/>
  <c r="S99" i="8" s="1"/>
  <c r="S79" i="8"/>
  <c r="S81" i="8" s="1"/>
  <c r="S117" i="8"/>
  <c r="S118" i="8" s="1"/>
  <c r="S127" i="8" s="1"/>
  <c r="Q61" i="7"/>
  <c r="Q62" i="7" s="1"/>
  <c r="Q108" i="7"/>
  <c r="Q109" i="7" s="1"/>
  <c r="S60" i="8"/>
  <c r="S61" i="8" s="1"/>
  <c r="S91" i="8"/>
  <c r="S94" i="8" s="1"/>
  <c r="S73" i="8"/>
  <c r="S74" i="8" s="1"/>
  <c r="Q82" i="7"/>
  <c r="Q83" i="7" s="1"/>
  <c r="Q115" i="6"/>
  <c r="U34" i="2"/>
  <c r="U80" i="2"/>
  <c r="Q89" i="6"/>
  <c r="M69" i="3"/>
  <c r="M71" i="3" s="1"/>
  <c r="Z42" i="2"/>
  <c r="Y58" i="2"/>
  <c r="Y59" i="2" s="1"/>
  <c r="Q124" i="8"/>
  <c r="Q125" i="8" s="1"/>
  <c r="Q60" i="8"/>
  <c r="Q61" i="8" s="1"/>
  <c r="P78" i="8"/>
  <c r="O61" i="7"/>
  <c r="O62" i="7" s="1"/>
  <c r="Z68" i="2"/>
  <c r="Q91" i="8"/>
  <c r="P60" i="8"/>
  <c r="P61" i="8" s="1"/>
  <c r="T90" i="3"/>
  <c r="T91" i="3" s="1"/>
  <c r="M89" i="6"/>
  <c r="M125" i="6" s="1"/>
  <c r="N32" i="2" s="1"/>
  <c r="Z80" i="2"/>
  <c r="R69" i="3"/>
  <c r="R71" i="3" s="1"/>
  <c r="O108" i="7"/>
  <c r="O109" i="7" s="1"/>
  <c r="Y10" i="2"/>
  <c r="Q73" i="8"/>
  <c r="Q74" i="8" s="1"/>
  <c r="P124" i="8"/>
  <c r="P125" i="8" s="1"/>
  <c r="T97" i="3"/>
  <c r="T98" i="3" s="1"/>
  <c r="N92" i="8"/>
  <c r="U77" i="3"/>
  <c r="U79" i="3" s="1"/>
  <c r="U104" i="3"/>
  <c r="U105" i="3" s="1"/>
  <c r="V61" i="3"/>
  <c r="V63" i="3" s="1"/>
  <c r="L61" i="7"/>
  <c r="L62" i="7" s="1"/>
  <c r="L101" i="7"/>
  <c r="L102" i="7" s="1"/>
  <c r="N68" i="7"/>
  <c r="N69" i="7" s="1"/>
  <c r="V86" i="8"/>
  <c r="V87" i="8" s="1"/>
  <c r="V66" i="8"/>
  <c r="V92" i="8"/>
  <c r="P18" i="2"/>
  <c r="P80" i="2"/>
  <c r="U50" i="2"/>
  <c r="N104" i="3"/>
  <c r="N105" i="3" s="1"/>
  <c r="U69" i="3"/>
  <c r="U71" i="3" s="1"/>
  <c r="V90" i="3"/>
  <c r="V91" i="3" s="1"/>
  <c r="V97" i="3"/>
  <c r="V98" i="3" s="1"/>
  <c r="L68" i="7"/>
  <c r="L69" i="7" s="1"/>
  <c r="L94" i="7"/>
  <c r="L95" i="7" s="1"/>
  <c r="N75" i="7"/>
  <c r="N76" i="7" s="1"/>
  <c r="N101" i="7"/>
  <c r="N102" i="7" s="1"/>
  <c r="V91" i="8"/>
  <c r="V94" i="8" s="1"/>
  <c r="V65" i="8"/>
  <c r="V110" i="8"/>
  <c r="V111" i="8" s="1"/>
  <c r="V127" i="8" s="1"/>
  <c r="P34" i="2"/>
  <c r="P50" i="2"/>
  <c r="P67" i="2"/>
  <c r="U58" i="2"/>
  <c r="U59" i="2" s="1"/>
  <c r="N97" i="3"/>
  <c r="N98" i="3" s="1"/>
  <c r="U97" i="3"/>
  <c r="U98" i="3" s="1"/>
  <c r="N61" i="7"/>
  <c r="N62" i="7" s="1"/>
  <c r="V79" i="8"/>
  <c r="V73" i="8"/>
  <c r="V74" i="8" s="1"/>
  <c r="V98" i="8"/>
  <c r="V99" i="8" s="1"/>
  <c r="P26" i="2"/>
  <c r="P68" i="2"/>
  <c r="U10" i="2"/>
  <c r="N69" i="3"/>
  <c r="N71" i="3" s="1"/>
  <c r="L89" i="6"/>
  <c r="L115" i="6"/>
  <c r="V26" i="2"/>
  <c r="V58" i="2"/>
  <c r="V59" i="2" s="1"/>
  <c r="X61" i="3"/>
  <c r="X63" i="3" s="1"/>
  <c r="Q90" i="3"/>
  <c r="Q91" i="3" s="1"/>
  <c r="X69" i="3"/>
  <c r="X71" i="3" s="1"/>
  <c r="P69" i="3"/>
  <c r="P71" i="3" s="1"/>
  <c r="V50" i="2"/>
  <c r="W18" i="2"/>
  <c r="M61" i="3"/>
  <c r="M63" i="3" s="1"/>
  <c r="V42" i="2"/>
  <c r="V67" i="2"/>
  <c r="V68" i="2"/>
  <c r="Q97" i="3"/>
  <c r="Q98" i="3" s="1"/>
  <c r="W68" i="2"/>
  <c r="X90" i="3"/>
  <c r="X91" i="3" s="1"/>
  <c r="X104" i="3"/>
  <c r="X105" i="3" s="1"/>
  <c r="P61" i="3"/>
  <c r="P63" i="3" s="1"/>
  <c r="P104" i="3"/>
  <c r="P105" i="3" s="1"/>
  <c r="Y97" i="3"/>
  <c r="Y98" i="3" s="1"/>
  <c r="V10" i="2"/>
  <c r="V80" i="2"/>
  <c r="Q77" i="3"/>
  <c r="Q79" i="3" s="1"/>
  <c r="Q61" i="3"/>
  <c r="Q63" i="3" s="1"/>
  <c r="W58" i="2"/>
  <c r="W59" i="2" s="1"/>
  <c r="X77" i="3"/>
  <c r="X79" i="3" s="1"/>
  <c r="P90" i="3"/>
  <c r="P91" i="3" s="1"/>
  <c r="P97" i="3"/>
  <c r="P98" i="3" s="1"/>
  <c r="Y61" i="3"/>
  <c r="Y63" i="3" s="1"/>
  <c r="N86" i="8"/>
  <c r="N87" i="8" s="1"/>
  <c r="M90" i="3"/>
  <c r="M91" i="3" s="1"/>
  <c r="M104" i="3"/>
  <c r="M105" i="3" s="1"/>
  <c r="M77" i="3"/>
  <c r="M79" i="3" s="1"/>
  <c r="V18" i="2"/>
  <c r="V34" i="2"/>
  <c r="Q69" i="3"/>
  <c r="Q71" i="3" s="1"/>
  <c r="N66" i="8"/>
  <c r="Z10" i="2"/>
  <c r="Z67" i="2"/>
  <c r="Y42" i="2"/>
  <c r="Y18" i="2"/>
  <c r="Y68" i="2"/>
  <c r="R61" i="3"/>
  <c r="R63" i="3" s="1"/>
  <c r="O75" i="7"/>
  <c r="O76" i="7" s="1"/>
  <c r="O94" i="7"/>
  <c r="O95" i="7" s="1"/>
  <c r="O111" i="7" s="1"/>
  <c r="Q65" i="8"/>
  <c r="Q86" i="8"/>
  <c r="Q87" i="8" s="1"/>
  <c r="Q66" i="8"/>
  <c r="P79" i="8"/>
  <c r="P73" i="8"/>
  <c r="P74" i="8" s="1"/>
  <c r="P98" i="8"/>
  <c r="P99" i="8" s="1"/>
  <c r="P117" i="8"/>
  <c r="P118" i="8" s="1"/>
  <c r="T77" i="3"/>
  <c r="T79" i="3" s="1"/>
  <c r="Z18" i="2"/>
  <c r="Z66" i="2"/>
  <c r="O82" i="7"/>
  <c r="O83" i="7" s="1"/>
  <c r="Q98" i="8"/>
  <c r="Q99" i="8" s="1"/>
  <c r="Q79" i="8"/>
  <c r="Q117" i="8"/>
  <c r="Q118" i="8" s="1"/>
  <c r="P86" i="8"/>
  <c r="P87" i="8" s="1"/>
  <c r="P66" i="8"/>
  <c r="P92" i="8"/>
  <c r="T69" i="3"/>
  <c r="T71" i="3" s="1"/>
  <c r="Z34" i="2"/>
  <c r="Y34" i="2"/>
  <c r="Y50" i="2"/>
  <c r="Y80" i="2"/>
  <c r="R77" i="3"/>
  <c r="R79" i="3" s="1"/>
  <c r="R104" i="3"/>
  <c r="R105" i="3" s="1"/>
  <c r="Z50" i="2"/>
  <c r="Z26" i="2"/>
  <c r="Y26" i="2"/>
  <c r="Y66" i="2"/>
  <c r="R90" i="3"/>
  <c r="R91" i="3" s="1"/>
  <c r="O68" i="7"/>
  <c r="O69" i="7" s="1"/>
  <c r="Q92" i="8"/>
  <c r="Q78" i="8"/>
  <c r="P91" i="8"/>
  <c r="P94" i="8" s="1"/>
  <c r="P65" i="8"/>
  <c r="T61" i="3"/>
  <c r="T63" i="3" s="1"/>
  <c r="T115" i="6"/>
  <c r="L81" i="8"/>
  <c r="U26" i="2"/>
  <c r="U66" i="2"/>
  <c r="U67" i="2"/>
  <c r="N90" i="3"/>
  <c r="N91" i="3" s="1"/>
  <c r="Z94" i="8"/>
  <c r="L94" i="5"/>
  <c r="L95" i="5" s="1"/>
  <c r="L75" i="5"/>
  <c r="L76" i="5" s="1"/>
  <c r="L87" i="5"/>
  <c r="L88" i="5" s="1"/>
  <c r="L61" i="5"/>
  <c r="L62" i="5" s="1"/>
  <c r="L101" i="5"/>
  <c r="L102" i="5" s="1"/>
  <c r="L68" i="5"/>
  <c r="L69" i="5" s="1"/>
  <c r="N53" i="5"/>
  <c r="M51" i="5"/>
  <c r="U42" i="2"/>
  <c r="U18" i="2"/>
  <c r="N77" i="3"/>
  <c r="N79" i="3" s="1"/>
  <c r="O53" i="9"/>
  <c r="N51" i="9"/>
  <c r="L105" i="4"/>
  <c r="L106" i="4" s="1"/>
  <c r="L61" i="4"/>
  <c r="L63" i="4" s="1"/>
  <c r="L98" i="4"/>
  <c r="L99" i="4" s="1"/>
  <c r="L85" i="4"/>
  <c r="L87" i="4" s="1"/>
  <c r="L69" i="4"/>
  <c r="L71" i="4" s="1"/>
  <c r="L112" i="4"/>
  <c r="L113" i="4" s="1"/>
  <c r="L77" i="4"/>
  <c r="L79" i="4" s="1"/>
  <c r="L68" i="8"/>
  <c r="N53" i="4"/>
  <c r="M51" i="4"/>
  <c r="T89" i="6"/>
  <c r="R89" i="6"/>
  <c r="N89" i="6"/>
  <c r="S115" i="6"/>
  <c r="W50" i="2"/>
  <c r="W80" i="2"/>
  <c r="Y77" i="3"/>
  <c r="Y79" i="3" s="1"/>
  <c r="Y104" i="3"/>
  <c r="Y105" i="3" s="1"/>
  <c r="Z81" i="3"/>
  <c r="N91" i="8"/>
  <c r="N65" i="8"/>
  <c r="N110" i="8"/>
  <c r="N111" i="8" s="1"/>
  <c r="Z81" i="8"/>
  <c r="W26" i="2"/>
  <c r="W42" i="2"/>
  <c r="W67" i="2"/>
  <c r="Y69" i="3"/>
  <c r="Y71" i="3" s="1"/>
  <c r="N78" i="8"/>
  <c r="N60" i="8"/>
  <c r="N61" i="8" s="1"/>
  <c r="N117" i="8"/>
  <c r="N118" i="8" s="1"/>
  <c r="AA69" i="2"/>
  <c r="AA78" i="2" s="1"/>
  <c r="AA81" i="2" s="1"/>
  <c r="W10" i="2"/>
  <c r="W34" i="2"/>
  <c r="P115" i="6"/>
  <c r="N79" i="8"/>
  <c r="N73" i="8"/>
  <c r="N74" i="8" s="1"/>
  <c r="N98" i="8"/>
  <c r="N99" i="8" s="1"/>
  <c r="N68" i="2"/>
  <c r="N58" i="2"/>
  <c r="N59" i="2" s="1"/>
  <c r="N66" i="2"/>
  <c r="N67" i="2"/>
  <c r="N80" i="2"/>
  <c r="N26" i="2"/>
  <c r="N34" i="2"/>
  <c r="N10" i="2"/>
  <c r="N42" i="2"/>
  <c r="N50" i="2"/>
  <c r="N18" i="2"/>
  <c r="X101" i="7"/>
  <c r="X102" i="7" s="1"/>
  <c r="X108" i="7"/>
  <c r="X109" i="7" s="1"/>
  <c r="X75" i="7"/>
  <c r="X76" i="7" s="1"/>
  <c r="X82" i="7"/>
  <c r="X83" i="7" s="1"/>
  <c r="X61" i="7"/>
  <c r="X62" i="7" s="1"/>
  <c r="X94" i="7"/>
  <c r="X95" i="7" s="1"/>
  <c r="X68" i="7"/>
  <c r="X69" i="7" s="1"/>
  <c r="S94" i="7"/>
  <c r="S95" i="7" s="1"/>
  <c r="S101" i="7"/>
  <c r="S102" i="7" s="1"/>
  <c r="S108" i="7"/>
  <c r="S109" i="7" s="1"/>
  <c r="S68" i="7"/>
  <c r="S69" i="7" s="1"/>
  <c r="S61" i="7"/>
  <c r="S62" i="7" s="1"/>
  <c r="S82" i="7"/>
  <c r="S83" i="7" s="1"/>
  <c r="S75" i="7"/>
  <c r="S76" i="7" s="1"/>
  <c r="W53" i="6"/>
  <c r="V51" i="6"/>
  <c r="W104" i="3"/>
  <c r="W105" i="3" s="1"/>
  <c r="W77" i="3"/>
  <c r="W79" i="3" s="1"/>
  <c r="W90" i="3"/>
  <c r="W91" i="3" s="1"/>
  <c r="W61" i="3"/>
  <c r="W63" i="3" s="1"/>
  <c r="W97" i="3"/>
  <c r="W98" i="3" s="1"/>
  <c r="W69" i="3"/>
  <c r="W71" i="3" s="1"/>
  <c r="T61" i="7"/>
  <c r="T62" i="7" s="1"/>
  <c r="T108" i="7"/>
  <c r="T109" i="7" s="1"/>
  <c r="T68" i="7"/>
  <c r="T69" i="7" s="1"/>
  <c r="T94" i="7"/>
  <c r="T95" i="7" s="1"/>
  <c r="T75" i="7"/>
  <c r="T76" i="7" s="1"/>
  <c r="T101" i="7"/>
  <c r="T102" i="7" s="1"/>
  <c r="T82" i="7"/>
  <c r="T83" i="7" s="1"/>
  <c r="Q67" i="2"/>
  <c r="Q80" i="2"/>
  <c r="Q68" i="2"/>
  <c r="Q58" i="2"/>
  <c r="Q59" i="2" s="1"/>
  <c r="Q66" i="2"/>
  <c r="Q50" i="2"/>
  <c r="Q18" i="2"/>
  <c r="Q10" i="2"/>
  <c r="Q26" i="2"/>
  <c r="Q34" i="2"/>
  <c r="Q42" i="2"/>
  <c r="O110" i="8"/>
  <c r="O111" i="8" s="1"/>
  <c r="O124" i="8"/>
  <c r="O125" i="8" s="1"/>
  <c r="O117" i="8"/>
  <c r="O118" i="8" s="1"/>
  <c r="O66" i="8"/>
  <c r="O73" i="8"/>
  <c r="O74" i="8" s="1"/>
  <c r="O78" i="8"/>
  <c r="O79" i="8"/>
  <c r="O86" i="8"/>
  <c r="O87" i="8" s="1"/>
  <c r="O91" i="8"/>
  <c r="O92" i="8"/>
  <c r="O98" i="8"/>
  <c r="O99" i="8" s="1"/>
  <c r="O65" i="8"/>
  <c r="O68" i="8" s="1"/>
  <c r="O60" i="8"/>
  <c r="O61" i="8" s="1"/>
  <c r="Z68" i="8"/>
  <c r="U124" i="8"/>
  <c r="U125" i="8" s="1"/>
  <c r="U110" i="8"/>
  <c r="U111" i="8" s="1"/>
  <c r="U117" i="8"/>
  <c r="U118" i="8" s="1"/>
  <c r="U66" i="8"/>
  <c r="U73" i="8"/>
  <c r="U74" i="8" s="1"/>
  <c r="U78" i="8"/>
  <c r="U79" i="8"/>
  <c r="U86" i="8"/>
  <c r="U87" i="8" s="1"/>
  <c r="U91" i="8"/>
  <c r="U92" i="8"/>
  <c r="U98" i="8"/>
  <c r="U99" i="8" s="1"/>
  <c r="U65" i="8"/>
  <c r="U68" i="8" s="1"/>
  <c r="U60" i="8"/>
  <c r="U61" i="8" s="1"/>
  <c r="S104" i="3"/>
  <c r="S105" i="3" s="1"/>
  <c r="S97" i="3"/>
  <c r="S98" i="3" s="1"/>
  <c r="S77" i="3"/>
  <c r="S79" i="3" s="1"/>
  <c r="S90" i="3"/>
  <c r="S91" i="3" s="1"/>
  <c r="S61" i="3"/>
  <c r="S63" i="3" s="1"/>
  <c r="S69" i="3"/>
  <c r="S71" i="3" s="1"/>
  <c r="W94" i="7"/>
  <c r="W95" i="7" s="1"/>
  <c r="W101" i="7"/>
  <c r="W102" i="7" s="1"/>
  <c r="W108" i="7"/>
  <c r="W109" i="7" s="1"/>
  <c r="W75" i="7"/>
  <c r="W76" i="7" s="1"/>
  <c r="W61" i="7"/>
  <c r="W62" i="7" s="1"/>
  <c r="W68" i="7"/>
  <c r="W69" i="7" s="1"/>
  <c r="W82" i="7"/>
  <c r="W83" i="7" s="1"/>
  <c r="R68" i="2"/>
  <c r="R58" i="2"/>
  <c r="R59" i="2" s="1"/>
  <c r="R66" i="2"/>
  <c r="R67" i="2"/>
  <c r="R80" i="2"/>
  <c r="R26" i="2"/>
  <c r="R34" i="2"/>
  <c r="R10" i="2"/>
  <c r="R42" i="2"/>
  <c r="R18" i="2"/>
  <c r="R50" i="2"/>
  <c r="L94" i="8"/>
  <c r="O89" i="6"/>
  <c r="M67" i="2"/>
  <c r="M80" i="2"/>
  <c r="M68" i="2"/>
  <c r="M66" i="2"/>
  <c r="M58" i="2"/>
  <c r="M59" i="2" s="1"/>
  <c r="M50" i="2"/>
  <c r="M18" i="2"/>
  <c r="M10" i="2"/>
  <c r="M26" i="2"/>
  <c r="M34" i="2"/>
  <c r="M42" i="2"/>
  <c r="Y124" i="8"/>
  <c r="Y125" i="8" s="1"/>
  <c r="Y110" i="8"/>
  <c r="Y111" i="8" s="1"/>
  <c r="Y117" i="8"/>
  <c r="Y118" i="8" s="1"/>
  <c r="Y66" i="8"/>
  <c r="Y73" i="8"/>
  <c r="Y74" i="8" s="1"/>
  <c r="Y78" i="8"/>
  <c r="Y79" i="8"/>
  <c r="Y86" i="8"/>
  <c r="Y87" i="8" s="1"/>
  <c r="Y91" i="8"/>
  <c r="Y92" i="8"/>
  <c r="Y98" i="8"/>
  <c r="Y99" i="8" s="1"/>
  <c r="Y65" i="8"/>
  <c r="Y68" i="8" s="1"/>
  <c r="Y60" i="8"/>
  <c r="Y61" i="8" s="1"/>
  <c r="P89" i="6"/>
  <c r="U94" i="7"/>
  <c r="U95" i="7" s="1"/>
  <c r="U101" i="7"/>
  <c r="U102" i="7" s="1"/>
  <c r="U108" i="7"/>
  <c r="U109" i="7" s="1"/>
  <c r="U82" i="7"/>
  <c r="U83" i="7" s="1"/>
  <c r="U75" i="7"/>
  <c r="U76" i="7" s="1"/>
  <c r="U61" i="7"/>
  <c r="U62" i="7" s="1"/>
  <c r="U68" i="7"/>
  <c r="U69" i="7" s="1"/>
  <c r="R115" i="6"/>
  <c r="W110" i="8"/>
  <c r="W111" i="8" s="1"/>
  <c r="W124" i="8"/>
  <c r="W125" i="8" s="1"/>
  <c r="W117" i="8"/>
  <c r="W118" i="8" s="1"/>
  <c r="W66" i="8"/>
  <c r="W73" i="8"/>
  <c r="W74" i="8" s="1"/>
  <c r="W78" i="8"/>
  <c r="W79" i="8"/>
  <c r="W86" i="8"/>
  <c r="W87" i="8" s="1"/>
  <c r="W91" i="8"/>
  <c r="W92" i="8"/>
  <c r="W98" i="8"/>
  <c r="W99" i="8" s="1"/>
  <c r="W65" i="8"/>
  <c r="W60" i="8"/>
  <c r="W61" i="8" s="1"/>
  <c r="L127" i="8"/>
  <c r="O115" i="6"/>
  <c r="AB58" i="2"/>
  <c r="AB59" i="2" s="1"/>
  <c r="AB80" i="2"/>
  <c r="AB81" i="2" s="1"/>
  <c r="AB42" i="2"/>
  <c r="AB43" i="2" s="1"/>
  <c r="AB50" i="2"/>
  <c r="AB51" i="2" s="1"/>
  <c r="AB18" i="2"/>
  <c r="AB19" i="2" s="1"/>
  <c r="AB26" i="2"/>
  <c r="AB27" i="2" s="1"/>
  <c r="AB10" i="2"/>
  <c r="AB11" i="2" s="1"/>
  <c r="AB34" i="2"/>
  <c r="AB35" i="2" s="1"/>
  <c r="R108" i="7"/>
  <c r="R109" i="7" s="1"/>
  <c r="R101" i="7"/>
  <c r="R102" i="7" s="1"/>
  <c r="R61" i="7"/>
  <c r="R62" i="7" s="1"/>
  <c r="R68" i="7"/>
  <c r="R69" i="7" s="1"/>
  <c r="R82" i="7"/>
  <c r="R83" i="7" s="1"/>
  <c r="R75" i="7"/>
  <c r="R76" i="7" s="1"/>
  <c r="R94" i="7"/>
  <c r="R95" i="7" s="1"/>
  <c r="X117" i="8"/>
  <c r="X118" i="8" s="1"/>
  <c r="X124" i="8"/>
  <c r="X125" i="8" s="1"/>
  <c r="X110" i="8"/>
  <c r="X111" i="8" s="1"/>
  <c r="X92" i="8"/>
  <c r="X98" i="8"/>
  <c r="X99" i="8" s="1"/>
  <c r="X60" i="8"/>
  <c r="X61" i="8" s="1"/>
  <c r="X66" i="8"/>
  <c r="X73" i="8"/>
  <c r="X74" i="8" s="1"/>
  <c r="X78" i="8"/>
  <c r="X86" i="8"/>
  <c r="X87" i="8" s="1"/>
  <c r="X79" i="8"/>
  <c r="X65" i="8"/>
  <c r="X91" i="8"/>
  <c r="T58" i="2"/>
  <c r="T59" i="2" s="1"/>
  <c r="T66" i="2"/>
  <c r="T67" i="2"/>
  <c r="T80" i="2"/>
  <c r="T68" i="2"/>
  <c r="T42" i="2"/>
  <c r="T50" i="2"/>
  <c r="T18" i="2"/>
  <c r="T26" i="2"/>
  <c r="T34" i="2"/>
  <c r="T10" i="2"/>
  <c r="Z107" i="3"/>
  <c r="Z85" i="7"/>
  <c r="Z111" i="7"/>
  <c r="T117" i="8"/>
  <c r="T118" i="8" s="1"/>
  <c r="T124" i="8"/>
  <c r="T125" i="8" s="1"/>
  <c r="T110" i="8"/>
  <c r="T111" i="8" s="1"/>
  <c r="T92" i="8"/>
  <c r="T98" i="8"/>
  <c r="T99" i="8" s="1"/>
  <c r="T60" i="8"/>
  <c r="T61" i="8" s="1"/>
  <c r="T65" i="8"/>
  <c r="T66" i="8"/>
  <c r="T73" i="8"/>
  <c r="T74" i="8" s="1"/>
  <c r="T78" i="8"/>
  <c r="T91" i="8"/>
  <c r="T86" i="8"/>
  <c r="T87" i="8" s="1"/>
  <c r="T79" i="8"/>
  <c r="N115" i="6"/>
  <c r="O58" i="2"/>
  <c r="O59" i="2" s="1"/>
  <c r="O66" i="2"/>
  <c r="O67" i="2"/>
  <c r="O80" i="2"/>
  <c r="O68" i="2"/>
  <c r="O34" i="2"/>
  <c r="O42" i="2"/>
  <c r="O50" i="2"/>
  <c r="O18" i="2"/>
  <c r="O10" i="2"/>
  <c r="O26" i="2"/>
  <c r="X58" i="2"/>
  <c r="X59" i="2" s="1"/>
  <c r="X66" i="2"/>
  <c r="X67" i="2"/>
  <c r="X80" i="2"/>
  <c r="X68" i="2"/>
  <c r="X42" i="2"/>
  <c r="X50" i="2"/>
  <c r="X18" i="2"/>
  <c r="X26" i="2"/>
  <c r="X34" i="2"/>
  <c r="X10" i="2"/>
  <c r="O104" i="3"/>
  <c r="O105" i="3" s="1"/>
  <c r="O77" i="3"/>
  <c r="O79" i="3" s="1"/>
  <c r="O90" i="3"/>
  <c r="O91" i="3" s="1"/>
  <c r="O97" i="3"/>
  <c r="O98" i="3" s="1"/>
  <c r="O61" i="3"/>
  <c r="O63" i="3" s="1"/>
  <c r="O69" i="3"/>
  <c r="O71" i="3" s="1"/>
  <c r="Y108" i="7"/>
  <c r="Y109" i="7" s="1"/>
  <c r="Y94" i="7"/>
  <c r="Y95" i="7" s="1"/>
  <c r="Y101" i="7"/>
  <c r="Y102" i="7" s="1"/>
  <c r="Y68" i="7"/>
  <c r="Y69" i="7" s="1"/>
  <c r="Y61" i="7"/>
  <c r="Y62" i="7" s="1"/>
  <c r="Y82" i="7"/>
  <c r="Y83" i="7" s="1"/>
  <c r="Y75" i="7"/>
  <c r="Y76" i="7" s="1"/>
  <c r="S89" i="6"/>
  <c r="R124" i="8"/>
  <c r="R125" i="8" s="1"/>
  <c r="R117" i="8"/>
  <c r="R118" i="8" s="1"/>
  <c r="R110" i="8"/>
  <c r="R111" i="8" s="1"/>
  <c r="R92" i="8"/>
  <c r="R98" i="8"/>
  <c r="R99" i="8" s="1"/>
  <c r="R60" i="8"/>
  <c r="R61" i="8" s="1"/>
  <c r="R65" i="8"/>
  <c r="R66" i="8"/>
  <c r="R73" i="8"/>
  <c r="R74" i="8" s="1"/>
  <c r="R78" i="8"/>
  <c r="R91" i="8"/>
  <c r="R86" i="8"/>
  <c r="R87" i="8" s="1"/>
  <c r="R79" i="8"/>
  <c r="M124" i="8"/>
  <c r="M125" i="8" s="1"/>
  <c r="M110" i="8"/>
  <c r="M111" i="8" s="1"/>
  <c r="M117" i="8"/>
  <c r="M118" i="8" s="1"/>
  <c r="M66" i="8"/>
  <c r="M73" i="8"/>
  <c r="M74" i="8" s="1"/>
  <c r="M78" i="8"/>
  <c r="M79" i="8"/>
  <c r="M86" i="8"/>
  <c r="M87" i="8" s="1"/>
  <c r="M91" i="8"/>
  <c r="M92" i="8"/>
  <c r="M98" i="8"/>
  <c r="M99" i="8" s="1"/>
  <c r="M65" i="8"/>
  <c r="M68" i="8" s="1"/>
  <c r="M60" i="8"/>
  <c r="M61" i="8" s="1"/>
  <c r="U112" i="6"/>
  <c r="U113" i="6" s="1"/>
  <c r="U61" i="6"/>
  <c r="U63" i="6" s="1"/>
  <c r="U98" i="6"/>
  <c r="U99" i="6" s="1"/>
  <c r="U69" i="6"/>
  <c r="U71" i="6" s="1"/>
  <c r="U105" i="6"/>
  <c r="U106" i="6" s="1"/>
  <c r="U77" i="6"/>
  <c r="U79" i="6" s="1"/>
  <c r="U85" i="6"/>
  <c r="U87" i="6" s="1"/>
  <c r="S58" i="2"/>
  <c r="S59" i="2" s="1"/>
  <c r="S66" i="2"/>
  <c r="S67" i="2"/>
  <c r="S80" i="2"/>
  <c r="S68" i="2"/>
  <c r="S34" i="2"/>
  <c r="S42" i="2"/>
  <c r="S50" i="2"/>
  <c r="S18" i="2"/>
  <c r="S10" i="2"/>
  <c r="S26" i="2"/>
  <c r="Z127" i="8"/>
  <c r="P85" i="7" l="1"/>
  <c r="P121" i="7" s="1"/>
  <c r="Q40" i="2" s="1"/>
  <c r="Q43" i="2" s="1"/>
  <c r="P111" i="7"/>
  <c r="V111" i="7"/>
  <c r="Q111" i="7"/>
  <c r="M85" i="7"/>
  <c r="V85" i="7"/>
  <c r="V81" i="8"/>
  <c r="Q85" i="7"/>
  <c r="Q121" i="7" s="1"/>
  <c r="R40" i="2" s="1"/>
  <c r="R43" i="2" s="1"/>
  <c r="L107" i="3"/>
  <c r="L81" i="3"/>
  <c r="M111" i="7"/>
  <c r="V81" i="3"/>
  <c r="N111" i="7"/>
  <c r="Q125" i="6"/>
  <c r="R32" i="2" s="1"/>
  <c r="S101" i="8"/>
  <c r="S137" i="8" s="1"/>
  <c r="T48" i="2" s="1"/>
  <c r="T51" i="2" s="1"/>
  <c r="W68" i="8"/>
  <c r="T107" i="3"/>
  <c r="N85" i="7"/>
  <c r="V68" i="8"/>
  <c r="V101" i="8" s="1"/>
  <c r="V137" i="8" s="1"/>
  <c r="W48" i="2" s="1"/>
  <c r="W51" i="2" s="1"/>
  <c r="Q81" i="8"/>
  <c r="Y69" i="2"/>
  <c r="Y78" i="2" s="1"/>
  <c r="Y81" i="2" s="1"/>
  <c r="Q127" i="8"/>
  <c r="M107" i="3"/>
  <c r="W69" i="2"/>
  <c r="W78" i="2" s="1"/>
  <c r="W81" i="2" s="1"/>
  <c r="L111" i="7"/>
  <c r="V107" i="3"/>
  <c r="L125" i="6"/>
  <c r="M32" i="2" s="1"/>
  <c r="P69" i="2"/>
  <c r="P78" i="2" s="1"/>
  <c r="P81" i="2" s="1"/>
  <c r="P81" i="3"/>
  <c r="L85" i="7"/>
  <c r="R107" i="3"/>
  <c r="N81" i="3"/>
  <c r="Q94" i="8"/>
  <c r="P107" i="3"/>
  <c r="Q81" i="3"/>
  <c r="U81" i="3"/>
  <c r="U107" i="3"/>
  <c r="P81" i="8"/>
  <c r="Z69" i="2"/>
  <c r="Z78" i="2" s="1"/>
  <c r="Z81" i="2" s="1"/>
  <c r="Y107" i="3"/>
  <c r="R81" i="3"/>
  <c r="P127" i="8"/>
  <c r="X107" i="3"/>
  <c r="V69" i="2"/>
  <c r="V78" i="2" s="1"/>
  <c r="V81" i="2" s="1"/>
  <c r="N94" i="8"/>
  <c r="R35" i="2"/>
  <c r="N107" i="3"/>
  <c r="O85" i="7"/>
  <c r="O121" i="7" s="1"/>
  <c r="P40" i="2" s="1"/>
  <c r="P43" i="2" s="1"/>
  <c r="Q107" i="3"/>
  <c r="X81" i="3"/>
  <c r="W81" i="8"/>
  <c r="U69" i="2"/>
  <c r="U78" i="2" s="1"/>
  <c r="U81" i="2" s="1"/>
  <c r="T81" i="3"/>
  <c r="T117" i="3" s="1"/>
  <c r="U8" i="2" s="1"/>
  <c r="U11" i="2" s="1"/>
  <c r="M81" i="3"/>
  <c r="M35" i="2"/>
  <c r="T125" i="6"/>
  <c r="U32" i="2" s="1"/>
  <c r="U35" i="2" s="1"/>
  <c r="N68" i="8"/>
  <c r="Z101" i="8"/>
  <c r="Z137" i="8" s="1"/>
  <c r="AA48" i="2" s="1"/>
  <c r="AA51" i="2" s="1"/>
  <c r="Q68" i="8"/>
  <c r="Z121" i="7"/>
  <c r="AA40" i="2" s="1"/>
  <c r="AA43" i="2" s="1"/>
  <c r="P68" i="8"/>
  <c r="R125" i="6"/>
  <c r="S32" i="2" s="1"/>
  <c r="S35" i="2" s="1"/>
  <c r="S125" i="6"/>
  <c r="T32" i="2" s="1"/>
  <c r="T35" i="2" s="1"/>
  <c r="N35" i="2"/>
  <c r="Y81" i="3"/>
  <c r="R81" i="8"/>
  <c r="L78" i="5"/>
  <c r="W81" i="3"/>
  <c r="L115" i="4"/>
  <c r="L104" i="5"/>
  <c r="L101" i="8"/>
  <c r="L137" i="8" s="1"/>
  <c r="M48" i="2" s="1"/>
  <c r="M51" i="2" s="1"/>
  <c r="X85" i="7"/>
  <c r="O51" i="9"/>
  <c r="P53" i="9"/>
  <c r="P125" i="6"/>
  <c r="Q32" i="2" s="1"/>
  <c r="Q35" i="2" s="1"/>
  <c r="O125" i="6"/>
  <c r="P32" i="2" s="1"/>
  <c r="P35" i="2" s="1"/>
  <c r="M87" i="5"/>
  <c r="M88" i="5" s="1"/>
  <c r="M61" i="5"/>
  <c r="M62" i="5" s="1"/>
  <c r="M94" i="5"/>
  <c r="M95" i="5" s="1"/>
  <c r="M75" i="5"/>
  <c r="M76" i="5" s="1"/>
  <c r="M101" i="5"/>
  <c r="M102" i="5" s="1"/>
  <c r="M68" i="5"/>
  <c r="M69" i="5" s="1"/>
  <c r="N125" i="6"/>
  <c r="O32" i="2" s="1"/>
  <c r="O35" i="2" s="1"/>
  <c r="M105" i="4"/>
  <c r="M106" i="4" s="1"/>
  <c r="M77" i="4"/>
  <c r="M79" i="4" s="1"/>
  <c r="M61" i="4"/>
  <c r="M63" i="4" s="1"/>
  <c r="M85" i="4"/>
  <c r="M87" i="4" s="1"/>
  <c r="M98" i="4"/>
  <c r="M99" i="4" s="1"/>
  <c r="M69" i="4"/>
  <c r="M71" i="4" s="1"/>
  <c r="M112" i="4"/>
  <c r="M113" i="4" s="1"/>
  <c r="L89" i="4"/>
  <c r="N51" i="5"/>
  <c r="O53" i="5"/>
  <c r="T94" i="8"/>
  <c r="T68" i="8"/>
  <c r="O53" i="4"/>
  <c r="N51" i="4"/>
  <c r="X127" i="8"/>
  <c r="W94" i="8"/>
  <c r="W127" i="8"/>
  <c r="U85" i="7"/>
  <c r="N127" i="8"/>
  <c r="Z117" i="3"/>
  <c r="AA8" i="2" s="1"/>
  <c r="AA11" i="2" s="1"/>
  <c r="R69" i="2"/>
  <c r="R78" i="2" s="1"/>
  <c r="R81" i="2" s="1"/>
  <c r="U115" i="6"/>
  <c r="R94" i="8"/>
  <c r="R68" i="8"/>
  <c r="R127" i="8"/>
  <c r="O81" i="3"/>
  <c r="T81" i="8"/>
  <c r="X94" i="8"/>
  <c r="X111" i="7"/>
  <c r="N81" i="8"/>
  <c r="Y111" i="7"/>
  <c r="O69" i="2"/>
  <c r="O78" i="2" s="1"/>
  <c r="O81" i="2" s="1"/>
  <c r="T69" i="2"/>
  <c r="T78" i="2" s="1"/>
  <c r="T81" i="2" s="1"/>
  <c r="U111" i="7"/>
  <c r="Y81" i="8"/>
  <c r="Y127" i="8"/>
  <c r="L61" i="2"/>
  <c r="S81" i="3"/>
  <c r="O81" i="8"/>
  <c r="S69" i="2"/>
  <c r="S78" i="2" s="1"/>
  <c r="S81" i="2" s="1"/>
  <c r="M81" i="8"/>
  <c r="M127" i="8"/>
  <c r="Y85" i="7"/>
  <c r="O107" i="3"/>
  <c r="X69" i="2"/>
  <c r="X78" i="2" s="1"/>
  <c r="X81" i="2" s="1"/>
  <c r="X81" i="8"/>
  <c r="Y94" i="8"/>
  <c r="M69" i="2"/>
  <c r="M78" i="2" s="1"/>
  <c r="M81" i="2" s="1"/>
  <c r="S107" i="3"/>
  <c r="U81" i="8"/>
  <c r="U127" i="8"/>
  <c r="O94" i="8"/>
  <c r="O127" i="8"/>
  <c r="Q69" i="2"/>
  <c r="Q78" i="2" s="1"/>
  <c r="Q81" i="2" s="1"/>
  <c r="T85" i="7"/>
  <c r="W107" i="3"/>
  <c r="V105" i="6"/>
  <c r="V106" i="6" s="1"/>
  <c r="V85" i="6"/>
  <c r="V87" i="6" s="1"/>
  <c r="V112" i="6"/>
  <c r="V113" i="6" s="1"/>
  <c r="V61" i="6"/>
  <c r="V63" i="6" s="1"/>
  <c r="V69" i="6"/>
  <c r="V71" i="6" s="1"/>
  <c r="V98" i="6"/>
  <c r="V99" i="6" s="1"/>
  <c r="V77" i="6"/>
  <c r="V79" i="6" s="1"/>
  <c r="S85" i="7"/>
  <c r="S111" i="7"/>
  <c r="N69" i="2"/>
  <c r="N78" i="2" s="1"/>
  <c r="N81" i="2" s="1"/>
  <c r="U89" i="6"/>
  <c r="M94" i="8"/>
  <c r="T127" i="8"/>
  <c r="X68" i="8"/>
  <c r="R111" i="7"/>
  <c r="R85" i="7"/>
  <c r="W85" i="7"/>
  <c r="W111" i="7"/>
  <c r="U94" i="8"/>
  <c r="T111" i="7"/>
  <c r="X53" i="6"/>
  <c r="W51" i="6"/>
  <c r="V117" i="3" l="1"/>
  <c r="W8" i="2" s="1"/>
  <c r="W11" i="2" s="1"/>
  <c r="V121" i="7"/>
  <c r="W40" i="2" s="1"/>
  <c r="W43" i="2" s="1"/>
  <c r="M121" i="7"/>
  <c r="N40" i="2" s="1"/>
  <c r="N43" i="2" s="1"/>
  <c r="N121" i="7"/>
  <c r="O40" i="2" s="1"/>
  <c r="O43" i="2" s="1"/>
  <c r="L117" i="3"/>
  <c r="M8" i="2" s="1"/>
  <c r="M11" i="2" s="1"/>
  <c r="P101" i="8"/>
  <c r="P137" i="8" s="1"/>
  <c r="Q48" i="2" s="1"/>
  <c r="Q51" i="2" s="1"/>
  <c r="W117" i="3"/>
  <c r="X8" i="2" s="1"/>
  <c r="X11" i="2" s="1"/>
  <c r="N101" i="8"/>
  <c r="Q117" i="3"/>
  <c r="R8" i="2" s="1"/>
  <c r="R11" i="2" s="1"/>
  <c r="M117" i="3"/>
  <c r="N8" i="2" s="1"/>
  <c r="N11" i="2" s="1"/>
  <c r="Q101" i="8"/>
  <c r="Q137" i="8" s="1"/>
  <c r="R48" i="2" s="1"/>
  <c r="R51" i="2" s="1"/>
  <c r="R117" i="3"/>
  <c r="S8" i="2" s="1"/>
  <c r="S11" i="2" s="1"/>
  <c r="U117" i="3"/>
  <c r="V8" i="2" s="1"/>
  <c r="V11" i="2" s="1"/>
  <c r="P117" i="3"/>
  <c r="Q8" i="2" s="1"/>
  <c r="Q11" i="2" s="1"/>
  <c r="L121" i="7"/>
  <c r="M40" i="2" s="1"/>
  <c r="M43" i="2" s="1"/>
  <c r="L125" i="4"/>
  <c r="M16" i="2" s="1"/>
  <c r="M19" i="2" s="1"/>
  <c r="N117" i="3"/>
  <c r="O8" i="2" s="1"/>
  <c r="O11" i="2" s="1"/>
  <c r="Y117" i="3"/>
  <c r="Z8" i="2" s="1"/>
  <c r="Z11" i="2" s="1"/>
  <c r="X117" i="3"/>
  <c r="Y8" i="2" s="1"/>
  <c r="Y11" i="2" s="1"/>
  <c r="W101" i="8"/>
  <c r="W137" i="8" s="1"/>
  <c r="X48" i="2" s="1"/>
  <c r="X51" i="2" s="1"/>
  <c r="M101" i="8"/>
  <c r="M137" i="8" s="1"/>
  <c r="N48" i="2" s="1"/>
  <c r="N51" i="2" s="1"/>
  <c r="L114" i="5"/>
  <c r="M24" i="2" s="1"/>
  <c r="M27" i="2" s="1"/>
  <c r="X101" i="8"/>
  <c r="X137" i="8" s="1"/>
  <c r="Y48" i="2" s="1"/>
  <c r="Y51" i="2" s="1"/>
  <c r="U125" i="6"/>
  <c r="V32" i="2" s="1"/>
  <c r="V35" i="2" s="1"/>
  <c r="U121" i="7"/>
  <c r="V40" i="2" s="1"/>
  <c r="V43" i="2" s="1"/>
  <c r="X121" i="7"/>
  <c r="Y40" i="2" s="1"/>
  <c r="Y43" i="2" s="1"/>
  <c r="Y121" i="7"/>
  <c r="Z40" i="2" s="1"/>
  <c r="Z43" i="2" s="1"/>
  <c r="T101" i="8"/>
  <c r="T137" i="8" s="1"/>
  <c r="U48" i="2" s="1"/>
  <c r="U51" i="2" s="1"/>
  <c r="O101" i="8"/>
  <c r="O137" i="8" s="1"/>
  <c r="P48" i="2" s="1"/>
  <c r="P51" i="2" s="1"/>
  <c r="O117" i="3"/>
  <c r="P8" i="2" s="1"/>
  <c r="P11" i="2" s="1"/>
  <c r="M89" i="4"/>
  <c r="Y101" i="8"/>
  <c r="Y137" i="8" s="1"/>
  <c r="Z48" i="2" s="1"/>
  <c r="Z51" i="2" s="1"/>
  <c r="P53" i="5"/>
  <c r="O51" i="5"/>
  <c r="M104" i="5"/>
  <c r="U101" i="8"/>
  <c r="U137" i="8" s="1"/>
  <c r="V48" i="2" s="1"/>
  <c r="V51" i="2" s="1"/>
  <c r="N75" i="5"/>
  <c r="N76" i="5" s="1"/>
  <c r="N87" i="5"/>
  <c r="N88" i="5" s="1"/>
  <c r="N61" i="5"/>
  <c r="N62" i="5" s="1"/>
  <c r="N68" i="5"/>
  <c r="N69" i="5" s="1"/>
  <c r="N94" i="5"/>
  <c r="N95" i="5" s="1"/>
  <c r="N101" i="5"/>
  <c r="N102" i="5" s="1"/>
  <c r="M115" i="4"/>
  <c r="R101" i="8"/>
  <c r="R137" i="8" s="1"/>
  <c r="S48" i="2" s="1"/>
  <c r="S51" i="2" s="1"/>
  <c r="N77" i="4"/>
  <c r="N79" i="4" s="1"/>
  <c r="N61" i="4"/>
  <c r="N63" i="4" s="1"/>
  <c r="N112" i="4"/>
  <c r="N113" i="4" s="1"/>
  <c r="N69" i="4"/>
  <c r="N71" i="4" s="1"/>
  <c r="N98" i="4"/>
  <c r="N99" i="4" s="1"/>
  <c r="N85" i="4"/>
  <c r="N87" i="4" s="1"/>
  <c r="N105" i="4"/>
  <c r="N106" i="4" s="1"/>
  <c r="P51" i="9"/>
  <c r="Q53" i="9"/>
  <c r="P53" i="4"/>
  <c r="O51" i="4"/>
  <c r="M78" i="5"/>
  <c r="N137" i="8"/>
  <c r="O48" i="2" s="1"/>
  <c r="O51" i="2" s="1"/>
  <c r="S117" i="3"/>
  <c r="T8" i="2" s="1"/>
  <c r="T11" i="2" s="1"/>
  <c r="R121" i="7"/>
  <c r="S40" i="2" s="1"/>
  <c r="S43" i="2" s="1"/>
  <c r="S121" i="7"/>
  <c r="T40" i="2" s="1"/>
  <c r="T43" i="2" s="1"/>
  <c r="V89" i="6"/>
  <c r="Y53" i="6"/>
  <c r="X51" i="6"/>
  <c r="W121" i="7"/>
  <c r="X40" i="2" s="1"/>
  <c r="X43" i="2" s="1"/>
  <c r="T121" i="7"/>
  <c r="U40" i="2" s="1"/>
  <c r="U43" i="2" s="1"/>
  <c r="W112" i="6"/>
  <c r="W113" i="6" s="1"/>
  <c r="W105" i="6"/>
  <c r="W106" i="6" s="1"/>
  <c r="W77" i="6"/>
  <c r="W79" i="6" s="1"/>
  <c r="W85" i="6"/>
  <c r="W87" i="6" s="1"/>
  <c r="W98" i="6"/>
  <c r="W99" i="6" s="1"/>
  <c r="W61" i="6"/>
  <c r="W63" i="6" s="1"/>
  <c r="W69" i="6"/>
  <c r="W71" i="6" s="1"/>
  <c r="V115" i="6"/>
  <c r="L83" i="2"/>
  <c r="L13" i="2" l="1"/>
  <c r="M125" i="4"/>
  <c r="N16" i="2" s="1"/>
  <c r="N19" i="2" s="1"/>
  <c r="M114" i="5"/>
  <c r="N24" i="2" s="1"/>
  <c r="N27" i="2" s="1"/>
  <c r="N78" i="5"/>
  <c r="L53" i="2"/>
  <c r="N115" i="4"/>
  <c r="L45" i="2"/>
  <c r="O61" i="4"/>
  <c r="O63" i="4" s="1"/>
  <c r="O98" i="4"/>
  <c r="O99" i="4" s="1"/>
  <c r="O69" i="4"/>
  <c r="O71" i="4" s="1"/>
  <c r="O77" i="4"/>
  <c r="O79" i="4" s="1"/>
  <c r="O85" i="4"/>
  <c r="O87" i="4" s="1"/>
  <c r="O112" i="4"/>
  <c r="O113" i="4" s="1"/>
  <c r="O105" i="4"/>
  <c r="O106" i="4" s="1"/>
  <c r="Q53" i="4"/>
  <c r="P51" i="4"/>
  <c r="N89" i="4"/>
  <c r="N104" i="5"/>
  <c r="O87" i="5"/>
  <c r="O88" i="5" s="1"/>
  <c r="O68" i="5"/>
  <c r="O69" i="5" s="1"/>
  <c r="O101" i="5"/>
  <c r="O102" i="5" s="1"/>
  <c r="O75" i="5"/>
  <c r="O76" i="5" s="1"/>
  <c r="O61" i="5"/>
  <c r="O62" i="5" s="1"/>
  <c r="O94" i="5"/>
  <c r="O95" i="5" s="1"/>
  <c r="Q51" i="9"/>
  <c r="R53" i="9"/>
  <c r="Q53" i="5"/>
  <c r="P51" i="5"/>
  <c r="W89" i="6"/>
  <c r="X112" i="6"/>
  <c r="X113" i="6" s="1"/>
  <c r="X105" i="6"/>
  <c r="X106" i="6" s="1"/>
  <c r="X69" i="6"/>
  <c r="X71" i="6" s="1"/>
  <c r="X98" i="6"/>
  <c r="X99" i="6" s="1"/>
  <c r="X77" i="6"/>
  <c r="X79" i="6" s="1"/>
  <c r="X85" i="6"/>
  <c r="X87" i="6" s="1"/>
  <c r="X61" i="6"/>
  <c r="X63" i="6" s="1"/>
  <c r="V125" i="6"/>
  <c r="W32" i="2" s="1"/>
  <c r="W35" i="2" s="1"/>
  <c r="W115" i="6"/>
  <c r="Z53" i="6"/>
  <c r="Z51" i="6" s="1"/>
  <c r="Y51" i="6"/>
  <c r="N114" i="5" l="1"/>
  <c r="O24" i="2" s="1"/>
  <c r="O27" i="2" s="1"/>
  <c r="N125" i="4"/>
  <c r="O16" i="2" s="1"/>
  <c r="O19" i="2" s="1"/>
  <c r="O89" i="4"/>
  <c r="O78" i="5"/>
  <c r="Q51" i="5"/>
  <c r="R53" i="5"/>
  <c r="O104" i="5"/>
  <c r="R53" i="4"/>
  <c r="Q51" i="4"/>
  <c r="W125" i="6"/>
  <c r="X32" i="2" s="1"/>
  <c r="X35" i="2" s="1"/>
  <c r="S53" i="9"/>
  <c r="R51" i="9"/>
  <c r="P101" i="5"/>
  <c r="P102" i="5" s="1"/>
  <c r="P68" i="5"/>
  <c r="P69" i="5" s="1"/>
  <c r="P94" i="5"/>
  <c r="P95" i="5" s="1"/>
  <c r="P61" i="5"/>
  <c r="P62" i="5" s="1"/>
  <c r="P87" i="5"/>
  <c r="P88" i="5" s="1"/>
  <c r="P75" i="5"/>
  <c r="P76" i="5" s="1"/>
  <c r="P69" i="4"/>
  <c r="P71" i="4" s="1"/>
  <c r="P112" i="4"/>
  <c r="P113" i="4" s="1"/>
  <c r="P61" i="4"/>
  <c r="P63" i="4" s="1"/>
  <c r="P98" i="4"/>
  <c r="P99" i="4" s="1"/>
  <c r="P85" i="4"/>
  <c r="P87" i="4" s="1"/>
  <c r="P77" i="4"/>
  <c r="P79" i="4" s="1"/>
  <c r="P105" i="4"/>
  <c r="P106" i="4" s="1"/>
  <c r="O115" i="4"/>
  <c r="X115" i="6"/>
  <c r="Y98" i="6"/>
  <c r="Y99" i="6" s="1"/>
  <c r="Y61" i="6"/>
  <c r="Y63" i="6" s="1"/>
  <c r="Y69" i="6"/>
  <c r="Y71" i="6" s="1"/>
  <c r="Y112" i="6"/>
  <c r="Y113" i="6" s="1"/>
  <c r="Y105" i="6"/>
  <c r="Y106" i="6" s="1"/>
  <c r="Y77" i="6"/>
  <c r="Y79" i="6" s="1"/>
  <c r="Y85" i="6"/>
  <c r="Y87" i="6" s="1"/>
  <c r="Z61" i="6"/>
  <c r="Z63" i="6" s="1"/>
  <c r="Z69" i="6"/>
  <c r="Z71" i="6" s="1"/>
  <c r="Z77" i="6"/>
  <c r="Z79" i="6" s="1"/>
  <c r="Z85" i="6"/>
  <c r="Z87" i="6" s="1"/>
  <c r="Z98" i="6"/>
  <c r="Z99" i="6" s="1"/>
  <c r="Z105" i="6"/>
  <c r="Z106" i="6" s="1"/>
  <c r="Z112" i="6"/>
  <c r="Z113" i="6" s="1"/>
  <c r="X89" i="6"/>
  <c r="O125" i="4" l="1"/>
  <c r="P16" i="2" s="1"/>
  <c r="P19" i="2" s="1"/>
  <c r="P104" i="5"/>
  <c r="O114" i="5"/>
  <c r="P24" i="2" s="1"/>
  <c r="P27" i="2" s="1"/>
  <c r="P89" i="4"/>
  <c r="Q112" i="4"/>
  <c r="Q113" i="4" s="1"/>
  <c r="Q61" i="4"/>
  <c r="Q63" i="4" s="1"/>
  <c r="Q98" i="4"/>
  <c r="Q99" i="4" s="1"/>
  <c r="Q105" i="4"/>
  <c r="Q106" i="4" s="1"/>
  <c r="Q85" i="4"/>
  <c r="Q87" i="4" s="1"/>
  <c r="Q77" i="4"/>
  <c r="Q79" i="4" s="1"/>
  <c r="Q69" i="4"/>
  <c r="Q71" i="4" s="1"/>
  <c r="Q68" i="5"/>
  <c r="Q69" i="5" s="1"/>
  <c r="Q87" i="5"/>
  <c r="Q88" i="5" s="1"/>
  <c r="Q61" i="5"/>
  <c r="Q62" i="5" s="1"/>
  <c r="Q101" i="5"/>
  <c r="Q102" i="5" s="1"/>
  <c r="Q75" i="5"/>
  <c r="Q76" i="5" s="1"/>
  <c r="Q94" i="5"/>
  <c r="Q95" i="5" s="1"/>
  <c r="P78" i="5"/>
  <c r="P114" i="5" s="1"/>
  <c r="Q24" i="2" s="1"/>
  <c r="Q27" i="2" s="1"/>
  <c r="S53" i="4"/>
  <c r="R51" i="4"/>
  <c r="S51" i="9"/>
  <c r="T53" i="9"/>
  <c r="P115" i="4"/>
  <c r="R51" i="5"/>
  <c r="S53" i="5"/>
  <c r="Y89" i="6"/>
  <c r="Y115" i="6"/>
  <c r="X125" i="6"/>
  <c r="Y32" i="2" s="1"/>
  <c r="Y35" i="2" s="1"/>
  <c r="Z115" i="6"/>
  <c r="Z89" i="6"/>
  <c r="P125" i="4" l="1"/>
  <c r="Q16" i="2" s="1"/>
  <c r="Q19" i="2" s="1"/>
  <c r="Q78" i="5"/>
  <c r="Q115" i="4"/>
  <c r="T53" i="5"/>
  <c r="S51" i="5"/>
  <c r="R87" i="5"/>
  <c r="R88" i="5" s="1"/>
  <c r="R61" i="5"/>
  <c r="R62" i="5" s="1"/>
  <c r="R94" i="5"/>
  <c r="R95" i="5" s="1"/>
  <c r="R75" i="5"/>
  <c r="R76" i="5" s="1"/>
  <c r="R101" i="5"/>
  <c r="R102" i="5" s="1"/>
  <c r="R68" i="5"/>
  <c r="R69" i="5" s="1"/>
  <c r="R77" i="4"/>
  <c r="R79" i="4" s="1"/>
  <c r="R69" i="4"/>
  <c r="R71" i="4" s="1"/>
  <c r="R112" i="4"/>
  <c r="R113" i="4" s="1"/>
  <c r="R61" i="4"/>
  <c r="R63" i="4" s="1"/>
  <c r="R98" i="4"/>
  <c r="R99" i="4" s="1"/>
  <c r="R105" i="4"/>
  <c r="R106" i="4" s="1"/>
  <c r="R85" i="4"/>
  <c r="R87" i="4" s="1"/>
  <c r="S51" i="4"/>
  <c r="T53" i="4"/>
  <c r="Z125" i="6"/>
  <c r="AA32" i="2" s="1"/>
  <c r="AA35" i="2" s="1"/>
  <c r="U53" i="9"/>
  <c r="T51" i="9"/>
  <c r="Q89" i="4"/>
  <c r="Q104" i="5"/>
  <c r="Q114" i="5" s="1"/>
  <c r="R24" i="2" s="1"/>
  <c r="R27" i="2" s="1"/>
  <c r="Y125" i="6"/>
  <c r="Z32" i="2" s="1"/>
  <c r="Z35" i="2" s="1"/>
  <c r="Q125" i="4" l="1"/>
  <c r="R16" i="2" s="1"/>
  <c r="R19" i="2" s="1"/>
  <c r="L37" i="2"/>
  <c r="R115" i="4"/>
  <c r="U53" i="4"/>
  <c r="T51" i="4"/>
  <c r="S112" i="4"/>
  <c r="S113" i="4" s="1"/>
  <c r="S77" i="4"/>
  <c r="S79" i="4" s="1"/>
  <c r="S85" i="4"/>
  <c r="S87" i="4" s="1"/>
  <c r="S61" i="4"/>
  <c r="S63" i="4" s="1"/>
  <c r="S105" i="4"/>
  <c r="S106" i="4" s="1"/>
  <c r="S69" i="4"/>
  <c r="S71" i="4" s="1"/>
  <c r="S98" i="4"/>
  <c r="S99" i="4" s="1"/>
  <c r="R89" i="4"/>
  <c r="R78" i="5"/>
  <c r="R104" i="5"/>
  <c r="V53" i="9"/>
  <c r="U51" i="9"/>
  <c r="S61" i="5"/>
  <c r="S62" i="5" s="1"/>
  <c r="S94" i="5"/>
  <c r="S95" i="5" s="1"/>
  <c r="S68" i="5"/>
  <c r="S69" i="5" s="1"/>
  <c r="S75" i="5"/>
  <c r="S76" i="5" s="1"/>
  <c r="S87" i="5"/>
  <c r="S88" i="5" s="1"/>
  <c r="S101" i="5"/>
  <c r="S102" i="5" s="1"/>
  <c r="T51" i="5"/>
  <c r="U53" i="5"/>
  <c r="S115" i="4" l="1"/>
  <c r="R125" i="4"/>
  <c r="S16" i="2" s="1"/>
  <c r="S19" i="2" s="1"/>
  <c r="S104" i="5"/>
  <c r="R114" i="5"/>
  <c r="S24" i="2" s="1"/>
  <c r="S27" i="2" s="1"/>
  <c r="S78" i="5"/>
  <c r="V53" i="5"/>
  <c r="U51" i="5"/>
  <c r="S89" i="4"/>
  <c r="T69" i="4"/>
  <c r="T71" i="4" s="1"/>
  <c r="T85" i="4"/>
  <c r="T87" i="4" s="1"/>
  <c r="T112" i="4"/>
  <c r="T113" i="4" s="1"/>
  <c r="T61" i="4"/>
  <c r="T63" i="4" s="1"/>
  <c r="T77" i="4"/>
  <c r="T79" i="4" s="1"/>
  <c r="T105" i="4"/>
  <c r="T106" i="4" s="1"/>
  <c r="T98" i="4"/>
  <c r="T99" i="4" s="1"/>
  <c r="T87" i="5"/>
  <c r="T88" i="5" s="1"/>
  <c r="T75" i="5"/>
  <c r="T76" i="5" s="1"/>
  <c r="T101" i="5"/>
  <c r="T102" i="5" s="1"/>
  <c r="T68" i="5"/>
  <c r="T69" i="5" s="1"/>
  <c r="T94" i="5"/>
  <c r="T95" i="5" s="1"/>
  <c r="T61" i="5"/>
  <c r="T62" i="5" s="1"/>
  <c r="V51" i="9"/>
  <c r="W53" i="9"/>
  <c r="V53" i="4"/>
  <c r="U51" i="4"/>
  <c r="S125" i="4" l="1"/>
  <c r="T16" i="2" s="1"/>
  <c r="T19" i="2" s="1"/>
  <c r="T78" i="5"/>
  <c r="S114" i="5"/>
  <c r="T24" i="2" s="1"/>
  <c r="T27" i="2" s="1"/>
  <c r="T115" i="4"/>
  <c r="V51" i="4"/>
  <c r="W53" i="4"/>
  <c r="T104" i="5"/>
  <c r="T89" i="4"/>
  <c r="T125" i="4" s="1"/>
  <c r="U16" i="2" s="1"/>
  <c r="U19" i="2" s="1"/>
  <c r="U61" i="5"/>
  <c r="U62" i="5" s="1"/>
  <c r="U68" i="5"/>
  <c r="U69" i="5" s="1"/>
  <c r="U101" i="5"/>
  <c r="U102" i="5" s="1"/>
  <c r="U75" i="5"/>
  <c r="U76" i="5" s="1"/>
  <c r="U94" i="5"/>
  <c r="U95" i="5" s="1"/>
  <c r="U87" i="5"/>
  <c r="U88" i="5" s="1"/>
  <c r="W51" i="9"/>
  <c r="X53" i="9"/>
  <c r="W53" i="5"/>
  <c r="V51" i="5"/>
  <c r="U112" i="4"/>
  <c r="U113" i="4" s="1"/>
  <c r="U85" i="4"/>
  <c r="U87" i="4" s="1"/>
  <c r="U98" i="4"/>
  <c r="U99" i="4" s="1"/>
  <c r="U77" i="4"/>
  <c r="U79" i="4" s="1"/>
  <c r="U69" i="4"/>
  <c r="U71" i="4" s="1"/>
  <c r="U61" i="4"/>
  <c r="U63" i="4" s="1"/>
  <c r="U105" i="4"/>
  <c r="U106" i="4" s="1"/>
  <c r="T114" i="5" l="1"/>
  <c r="U24" i="2" s="1"/>
  <c r="U27" i="2" s="1"/>
  <c r="U104" i="5"/>
  <c r="V101" i="5"/>
  <c r="V102" i="5" s="1"/>
  <c r="V87" i="5"/>
  <c r="V88" i="5" s="1"/>
  <c r="V61" i="5"/>
  <c r="V62" i="5" s="1"/>
  <c r="V94" i="5"/>
  <c r="V95" i="5" s="1"/>
  <c r="V75" i="5"/>
  <c r="V76" i="5" s="1"/>
  <c r="V68" i="5"/>
  <c r="V69" i="5" s="1"/>
  <c r="U115" i="4"/>
  <c r="X53" i="5"/>
  <c r="W51" i="5"/>
  <c r="U78" i="5"/>
  <c r="U114" i="5" s="1"/>
  <c r="V24" i="2" s="1"/>
  <c r="V27" i="2" s="1"/>
  <c r="W51" i="4"/>
  <c r="X53" i="4"/>
  <c r="U89" i="4"/>
  <c r="X51" i="9"/>
  <c r="Y53" i="9"/>
  <c r="V61" i="4"/>
  <c r="V63" i="4" s="1"/>
  <c r="V105" i="4"/>
  <c r="V106" i="4" s="1"/>
  <c r="V98" i="4"/>
  <c r="V99" i="4" s="1"/>
  <c r="V85" i="4"/>
  <c r="V87" i="4" s="1"/>
  <c r="V77" i="4"/>
  <c r="V79" i="4" s="1"/>
  <c r="V69" i="4"/>
  <c r="V71" i="4" s="1"/>
  <c r="V112" i="4"/>
  <c r="V113" i="4" s="1"/>
  <c r="U125" i="4" l="1"/>
  <c r="V16" i="2" s="1"/>
  <c r="V19" i="2" s="1"/>
  <c r="V89" i="4"/>
  <c r="Y53" i="5"/>
  <c r="X51" i="5"/>
  <c r="X51" i="4"/>
  <c r="Y53" i="4"/>
  <c r="Y51" i="9"/>
  <c r="Z53" i="9"/>
  <c r="Z51" i="9" s="1"/>
  <c r="W112" i="4"/>
  <c r="W113" i="4" s="1"/>
  <c r="W105" i="4"/>
  <c r="W106" i="4" s="1"/>
  <c r="W61" i="4"/>
  <c r="W63" i="4" s="1"/>
  <c r="W77" i="4"/>
  <c r="W79" i="4" s="1"/>
  <c r="W85" i="4"/>
  <c r="W87" i="4" s="1"/>
  <c r="W98" i="4"/>
  <c r="W99" i="4" s="1"/>
  <c r="W69" i="4"/>
  <c r="W71" i="4" s="1"/>
  <c r="V78" i="5"/>
  <c r="V115" i="4"/>
  <c r="V104" i="5"/>
  <c r="W101" i="5"/>
  <c r="W102" i="5" s="1"/>
  <c r="W75" i="5"/>
  <c r="W76" i="5" s="1"/>
  <c r="W68" i="5"/>
  <c r="W69" i="5" s="1"/>
  <c r="W61" i="5"/>
  <c r="W62" i="5" s="1"/>
  <c r="W94" i="5"/>
  <c r="W95" i="5" s="1"/>
  <c r="W87" i="5"/>
  <c r="W88" i="5" s="1"/>
  <c r="W104" i="5" l="1"/>
  <c r="V114" i="5"/>
  <c r="W24" i="2" s="1"/>
  <c r="W27" i="2" s="1"/>
  <c r="W115" i="4"/>
  <c r="V125" i="4"/>
  <c r="W16" i="2" s="1"/>
  <c r="W19" i="2" s="1"/>
  <c r="X77" i="4"/>
  <c r="X79" i="4" s="1"/>
  <c r="X112" i="4"/>
  <c r="X113" i="4" s="1"/>
  <c r="X98" i="4"/>
  <c r="X99" i="4" s="1"/>
  <c r="X105" i="4"/>
  <c r="X106" i="4" s="1"/>
  <c r="X69" i="4"/>
  <c r="X71" i="4" s="1"/>
  <c r="X61" i="4"/>
  <c r="X63" i="4" s="1"/>
  <c r="X85" i="4"/>
  <c r="X87" i="4" s="1"/>
  <c r="X101" i="5"/>
  <c r="X102" i="5" s="1"/>
  <c r="X68" i="5"/>
  <c r="X69" i="5" s="1"/>
  <c r="X75" i="5"/>
  <c r="X76" i="5" s="1"/>
  <c r="X94" i="5"/>
  <c r="X95" i="5" s="1"/>
  <c r="X61" i="5"/>
  <c r="X62" i="5" s="1"/>
  <c r="X87" i="5"/>
  <c r="X88" i="5" s="1"/>
  <c r="W89" i="4"/>
  <c r="Z53" i="5"/>
  <c r="Z51" i="5" s="1"/>
  <c r="Y51" i="5"/>
  <c r="W78" i="5"/>
  <c r="W114" i="5" s="1"/>
  <c r="X24" i="2" s="1"/>
  <c r="X27" i="2" s="1"/>
  <c r="Z53" i="4"/>
  <c r="Z51" i="4" s="1"/>
  <c r="Y51" i="4"/>
  <c r="X115" i="4" l="1"/>
  <c r="W125" i="4"/>
  <c r="X16" i="2" s="1"/>
  <c r="X19" i="2" s="1"/>
  <c r="X104" i="5"/>
  <c r="Z101" i="5"/>
  <c r="Z102" i="5" s="1"/>
  <c r="Z75" i="5"/>
  <c r="Z76" i="5" s="1"/>
  <c r="Z68" i="5"/>
  <c r="Z69" i="5" s="1"/>
  <c r="Z61" i="5"/>
  <c r="Z62" i="5" s="1"/>
  <c r="Z87" i="5"/>
  <c r="Z88" i="5" s="1"/>
  <c r="Z94" i="5"/>
  <c r="Z95" i="5" s="1"/>
  <c r="X89" i="4"/>
  <c r="Z61" i="4"/>
  <c r="Z63" i="4" s="1"/>
  <c r="Z69" i="4"/>
  <c r="Z71" i="4" s="1"/>
  <c r="Z98" i="4"/>
  <c r="Z99" i="4" s="1"/>
  <c r="Z112" i="4"/>
  <c r="Z113" i="4" s="1"/>
  <c r="Z85" i="4"/>
  <c r="Z87" i="4" s="1"/>
  <c r="Z77" i="4"/>
  <c r="Z79" i="4" s="1"/>
  <c r="Z105" i="4"/>
  <c r="Z106" i="4" s="1"/>
  <c r="Y105" i="4"/>
  <c r="Y106" i="4" s="1"/>
  <c r="Y98" i="4"/>
  <c r="Y99" i="4" s="1"/>
  <c r="Y69" i="4"/>
  <c r="Y71" i="4" s="1"/>
  <c r="Y112" i="4"/>
  <c r="Y113" i="4" s="1"/>
  <c r="Y85" i="4"/>
  <c r="Y87" i="4" s="1"/>
  <c r="Y61" i="4"/>
  <c r="Y63" i="4" s="1"/>
  <c r="Y77" i="4"/>
  <c r="Y79" i="4" s="1"/>
  <c r="Y94" i="5"/>
  <c r="Y95" i="5" s="1"/>
  <c r="Y68" i="5"/>
  <c r="Y69" i="5" s="1"/>
  <c r="Y87" i="5"/>
  <c r="Y88" i="5" s="1"/>
  <c r="Y101" i="5"/>
  <c r="Y102" i="5" s="1"/>
  <c r="Y75" i="5"/>
  <c r="Y76" i="5" s="1"/>
  <c r="Y61" i="5"/>
  <c r="Y62" i="5" s="1"/>
  <c r="X78" i="5"/>
  <c r="X114" i="5" s="1"/>
  <c r="Y24" i="2" s="1"/>
  <c r="Y27" i="2" s="1"/>
  <c r="X125" i="4" l="1"/>
  <c r="Y16" i="2" s="1"/>
  <c r="Y19" i="2" s="1"/>
  <c r="Z104" i="5"/>
  <c r="Y78" i="5"/>
  <c r="Z115" i="4"/>
  <c r="Y104" i="5"/>
  <c r="Y89" i="4"/>
  <c r="Y115" i="4"/>
  <c r="Z89" i="4"/>
  <c r="Z78" i="5"/>
  <c r="Z114" i="5" l="1"/>
  <c r="AA24" i="2" s="1"/>
  <c r="AA27" i="2" s="1"/>
  <c r="Z125" i="4"/>
  <c r="AA16" i="2" s="1"/>
  <c r="AA19" i="2" s="1"/>
  <c r="Y125" i="4"/>
  <c r="Z16" i="2" s="1"/>
  <c r="Z19" i="2" s="1"/>
  <c r="Y114" i="5"/>
  <c r="Z24" i="2" s="1"/>
  <c r="Z27" i="2" s="1"/>
  <c r="L21" i="2" l="1"/>
  <c r="L29" i="2"/>
</calcChain>
</file>

<file path=xl/comments1.xml><?xml version="1.0" encoding="utf-8"?>
<comments xmlns="http://schemas.openxmlformats.org/spreadsheetml/2006/main">
  <authors>
    <author>Yijia Chen</author>
  </authors>
  <commentList>
    <comment ref="C79" authorId="0" guid="{224604AD-2601-44CA-8BB6-5F631AA00F42}" shapeId="0">
      <text>
        <r>
          <rPr>
            <b/>
            <sz val="9"/>
            <color indexed="81"/>
            <rFont val="Tahoma"/>
            <family val="2"/>
          </rPr>
          <t>Yijia Chen:</t>
        </r>
        <r>
          <rPr>
            <sz val="9"/>
            <color indexed="81"/>
            <rFont val="Tahoma"/>
            <family val="2"/>
          </rPr>
          <t xml:space="preserve">
value-weighted average.</t>
        </r>
      </text>
    </comment>
  </commentList>
</comments>
</file>

<file path=xl/comments2.xml><?xml version="1.0" encoding="utf-8"?>
<comments xmlns="http://schemas.openxmlformats.org/spreadsheetml/2006/main">
  <authors>
    <author>Indufor 2</author>
  </authors>
  <commentList>
    <comment ref="A62" authorId="0" guid="{61E75714-7C8A-41D8-839D-E2B3BCA9E3B8}" shapeId="0">
      <text>
        <r>
          <rPr>
            <b/>
            <sz val="9"/>
            <color indexed="81"/>
            <rFont val="Tahoma"/>
            <family val="2"/>
          </rPr>
          <t>Indufor 2:</t>
        </r>
        <r>
          <rPr>
            <sz val="9"/>
            <color indexed="81"/>
            <rFont val="Tahoma"/>
            <family val="2"/>
          </rPr>
          <t xml:space="preserve">
only for data collection, not for calculation.</t>
        </r>
      </text>
    </comment>
    <comment ref="A70" authorId="0" guid="{6B11E79E-B76C-4AC0-9C66-F1FB5FB49E64}" shapeId="0">
      <text>
        <r>
          <rPr>
            <b/>
            <sz val="9"/>
            <color indexed="81"/>
            <rFont val="Tahoma"/>
            <family val="2"/>
          </rPr>
          <t>Indufor 2:</t>
        </r>
        <r>
          <rPr>
            <sz val="9"/>
            <color indexed="81"/>
            <rFont val="Tahoma"/>
            <family val="2"/>
          </rPr>
          <t xml:space="preserve">
only for data collection, not for calculation.</t>
        </r>
      </text>
    </comment>
    <comment ref="A78" authorId="0" guid="{78FC8679-C289-4F48-9BCE-E376FAAF230F}" shapeId="0">
      <text>
        <r>
          <rPr>
            <b/>
            <sz val="9"/>
            <color indexed="81"/>
            <rFont val="Tahoma"/>
            <family val="2"/>
          </rPr>
          <t>Indufor 2:</t>
        </r>
        <r>
          <rPr>
            <sz val="9"/>
            <color indexed="81"/>
            <rFont val="Tahoma"/>
            <family val="2"/>
          </rPr>
          <t xml:space="preserve">
only for data collection, not for calculation.</t>
        </r>
      </text>
    </comment>
  </commentList>
</comments>
</file>

<file path=xl/comments3.xml><?xml version="1.0" encoding="utf-8"?>
<comments xmlns="http://schemas.openxmlformats.org/spreadsheetml/2006/main">
  <authors>
    <author>Indufor 2</author>
  </authors>
  <commentList>
    <comment ref="A62" authorId="0" guid="{C6B6550B-797C-4C6E-9E8B-1C179AB1A226}" shapeId="0">
      <text>
        <r>
          <rPr>
            <b/>
            <sz val="9"/>
            <color indexed="81"/>
            <rFont val="Tahoma"/>
            <family val="2"/>
          </rPr>
          <t>Indufor 2:</t>
        </r>
        <r>
          <rPr>
            <sz val="9"/>
            <color indexed="81"/>
            <rFont val="Tahoma"/>
            <family val="2"/>
          </rPr>
          <t xml:space="preserve">
only for data collection, not for calculation.</t>
        </r>
      </text>
    </comment>
    <comment ref="A70" authorId="0" guid="{F3F579A2-164A-4480-A6C0-F920F04C3C76}" shapeId="0">
      <text>
        <r>
          <rPr>
            <b/>
            <sz val="9"/>
            <color indexed="81"/>
            <rFont val="Tahoma"/>
            <family val="2"/>
          </rPr>
          <t>Indufor 2:</t>
        </r>
        <r>
          <rPr>
            <sz val="9"/>
            <color indexed="81"/>
            <rFont val="Tahoma"/>
            <family val="2"/>
          </rPr>
          <t xml:space="preserve">
only for data collection, not for calculation.</t>
        </r>
      </text>
    </comment>
    <comment ref="A78" authorId="0" guid="{66B1834E-EB01-46D6-9D64-C1BD6C515729}" shapeId="0">
      <text>
        <r>
          <rPr>
            <b/>
            <sz val="9"/>
            <color indexed="81"/>
            <rFont val="Tahoma"/>
            <family val="2"/>
          </rPr>
          <t>Indufor 2:</t>
        </r>
        <r>
          <rPr>
            <sz val="9"/>
            <color indexed="81"/>
            <rFont val="Tahoma"/>
            <family val="2"/>
          </rPr>
          <t xml:space="preserve">
only for data collection, not for calculation.</t>
        </r>
      </text>
    </comment>
    <comment ref="A86" authorId="0" guid="{AA715155-F222-41DF-ABEF-519D419E39B2}" shapeId="0">
      <text>
        <r>
          <rPr>
            <b/>
            <sz val="9"/>
            <color indexed="81"/>
            <rFont val="Tahoma"/>
            <family val="2"/>
          </rPr>
          <t>Indufor 2:</t>
        </r>
        <r>
          <rPr>
            <sz val="9"/>
            <color indexed="81"/>
            <rFont val="Tahoma"/>
            <family val="2"/>
          </rPr>
          <t xml:space="preserve">
only for data collection, not for calculation.</t>
        </r>
      </text>
    </comment>
  </commentList>
</comments>
</file>

<file path=xl/comments4.xml><?xml version="1.0" encoding="utf-8"?>
<comments xmlns="http://schemas.openxmlformats.org/spreadsheetml/2006/main">
  <authors>
    <author>Indufor 2</author>
  </authors>
  <commentList>
    <comment ref="A62" authorId="0" guid="{998C3954-DB42-4BD4-B254-B425E10D074B}" shapeId="0">
      <text>
        <r>
          <rPr>
            <b/>
            <sz val="9"/>
            <color indexed="81"/>
            <rFont val="Tahoma"/>
            <family val="2"/>
          </rPr>
          <t>Indufor 2:</t>
        </r>
        <r>
          <rPr>
            <sz val="9"/>
            <color indexed="81"/>
            <rFont val="Tahoma"/>
            <family val="2"/>
          </rPr>
          <t xml:space="preserve">
only for data collection, not for calculation.</t>
        </r>
      </text>
    </comment>
    <comment ref="A70" authorId="0" guid="{EB533817-CEAC-41E0-AB1A-21095A8CD819}" shapeId="0">
      <text>
        <r>
          <rPr>
            <b/>
            <sz val="9"/>
            <color indexed="81"/>
            <rFont val="Tahoma"/>
            <family val="2"/>
          </rPr>
          <t>Indufor 2:</t>
        </r>
        <r>
          <rPr>
            <sz val="9"/>
            <color indexed="81"/>
            <rFont val="Tahoma"/>
            <family val="2"/>
          </rPr>
          <t xml:space="preserve">
only for data collection, not for calculation.</t>
        </r>
      </text>
    </comment>
    <comment ref="A78" authorId="0" guid="{53C278A6-D439-4F7F-BE04-EC08FEB288BA}" shapeId="0">
      <text>
        <r>
          <rPr>
            <b/>
            <sz val="9"/>
            <color indexed="81"/>
            <rFont val="Tahoma"/>
            <family val="2"/>
          </rPr>
          <t>Indufor 2:</t>
        </r>
        <r>
          <rPr>
            <sz val="9"/>
            <color indexed="81"/>
            <rFont val="Tahoma"/>
            <family val="2"/>
          </rPr>
          <t xml:space="preserve">
only for data collection, not for calculation.</t>
        </r>
      </text>
    </comment>
    <comment ref="A86" authorId="0" guid="{96F66D95-8270-49DC-970B-5BAE70101E6F}" shapeId="0">
      <text>
        <r>
          <rPr>
            <b/>
            <sz val="9"/>
            <color indexed="81"/>
            <rFont val="Tahoma"/>
            <family val="2"/>
          </rPr>
          <t>Indufor 2:</t>
        </r>
        <r>
          <rPr>
            <sz val="9"/>
            <color indexed="81"/>
            <rFont val="Tahoma"/>
            <family val="2"/>
          </rPr>
          <t xml:space="preserve">
only for data collection, not for calculation.</t>
        </r>
      </text>
    </comment>
  </commentList>
</comments>
</file>

<file path=xl/comments5.xml><?xml version="1.0" encoding="utf-8"?>
<comments xmlns="http://schemas.openxmlformats.org/spreadsheetml/2006/main">
  <authors>
    <author>Yijia Chen</author>
  </authors>
  <commentList>
    <comment ref="A1" authorId="0" guid="{5D9A3E72-9746-40EF-BAE6-3465098DC093}" shapeId="0">
      <text>
        <r>
          <rPr>
            <b/>
            <sz val="9"/>
            <color indexed="81"/>
            <rFont val="Tahoma"/>
            <family val="2"/>
          </rPr>
          <t>Yijia Chen:</t>
        </r>
        <r>
          <rPr>
            <sz val="9"/>
            <color indexed="81"/>
            <rFont val="Tahoma"/>
            <family val="2"/>
          </rPr>
          <t xml:space="preserve">
https://www.state.gov/misc/list/</t>
        </r>
      </text>
    </comment>
  </commentList>
</comments>
</file>

<file path=xl/sharedStrings.xml><?xml version="1.0" encoding="utf-8"?>
<sst xmlns="http://schemas.openxmlformats.org/spreadsheetml/2006/main" count="1940" uniqueCount="684">
  <si>
    <t>Unit</t>
  </si>
  <si>
    <t>Timber 2</t>
  </si>
  <si>
    <t>Timber 1</t>
  </si>
  <si>
    <t>Stone</t>
  </si>
  <si>
    <t>How often do you harvest?</t>
  </si>
  <si>
    <t>Frequency</t>
  </si>
  <si>
    <t>NTFP 2</t>
  </si>
  <si>
    <t>Cubic Meter</t>
  </si>
  <si>
    <t>Cubic Kilometer</t>
  </si>
  <si>
    <t>Cubic Centimeter</t>
  </si>
  <si>
    <t>Cubic Millimeter</t>
  </si>
  <si>
    <t>Liter</t>
  </si>
  <si>
    <t>Milliliter</t>
  </si>
  <si>
    <t>Kilogram</t>
  </si>
  <si>
    <t>Gram</t>
  </si>
  <si>
    <t>Milligram</t>
  </si>
  <si>
    <t>Pound</t>
  </si>
  <si>
    <t>Ounce</t>
  </si>
  <si>
    <t>Other</t>
  </si>
  <si>
    <t>INR</t>
  </si>
  <si>
    <t>Livestock 1</t>
  </si>
  <si>
    <t>Livestock 2</t>
  </si>
  <si>
    <t>Livestock 3</t>
  </si>
  <si>
    <t>How often do you extract?</t>
  </si>
  <si>
    <t>Mineral 2</t>
  </si>
  <si>
    <t>Barrels</t>
  </si>
  <si>
    <t>BOEs</t>
  </si>
  <si>
    <t>per day</t>
  </si>
  <si>
    <t>per month</t>
  </si>
  <si>
    <t>per year</t>
  </si>
  <si>
    <t>Hour</t>
  </si>
  <si>
    <t>per week</t>
  </si>
  <si>
    <t>one-time</t>
  </si>
  <si>
    <t>Total amount of fodder consumed per animal per year</t>
  </si>
  <si>
    <t>Local Currency</t>
  </si>
  <si>
    <t>Parcel ID</t>
  </si>
  <si>
    <t>Surveyor Name</t>
  </si>
  <si>
    <t>Date to Calculate NPV</t>
  </si>
  <si>
    <t>Crop Type 1</t>
  </si>
  <si>
    <t>UNIT</t>
  </si>
  <si>
    <t xml:space="preserve">  Subtotal</t>
  </si>
  <si>
    <t>DATE</t>
  </si>
  <si>
    <t>Community</t>
  </si>
  <si>
    <t>Crop Type 2</t>
  </si>
  <si>
    <t>Crop Type 3</t>
  </si>
  <si>
    <t>COSTS</t>
  </si>
  <si>
    <t>TOTAL COST</t>
  </si>
  <si>
    <t xml:space="preserve">  Item x</t>
  </si>
  <si>
    <t>TOTAL INVESTMENT OUTLAY</t>
  </si>
  <si>
    <t>CASH FLOW</t>
  </si>
  <si>
    <t>DISCOUNT RATE</t>
  </si>
  <si>
    <t>Yes</t>
  </si>
  <si>
    <t>No</t>
  </si>
  <si>
    <t>Market price of fodder</t>
  </si>
  <si>
    <t>INTRODUCTION</t>
  </si>
  <si>
    <t>USER GUIDE</t>
  </si>
  <si>
    <t>Choose the units to keep valuation consistent.</t>
  </si>
  <si>
    <t>BE AWARE</t>
  </si>
  <si>
    <t>India</t>
  </si>
  <si>
    <t>Weight</t>
  </si>
  <si>
    <t>A</t>
  </si>
  <si>
    <t>B</t>
  </si>
  <si>
    <t>C</t>
  </si>
  <si>
    <t>D</t>
  </si>
  <si>
    <t>E</t>
  </si>
  <si>
    <t>Factor</t>
  </si>
  <si>
    <t>Factor Score</t>
  </si>
  <si>
    <t>Breadth of rights</t>
  </si>
  <si>
    <t>1 to 5</t>
  </si>
  <si>
    <t>1 to 4</t>
  </si>
  <si>
    <t>1 to 3</t>
  </si>
  <si>
    <t>1 to 2</t>
  </si>
  <si>
    <t>Legality of rights</t>
  </si>
  <si>
    <t>Security of land rights</t>
  </si>
  <si>
    <t>Both</t>
  </si>
  <si>
    <t>Govt  or Community Only</t>
  </si>
  <si>
    <t>None</t>
  </si>
  <si>
    <t>Mostly</t>
  </si>
  <si>
    <t>Somewhat</t>
  </si>
  <si>
    <t>Maybe</t>
  </si>
  <si>
    <t>One Low level</t>
  </si>
  <si>
    <t>Multiple low level</t>
  </si>
  <si>
    <t>Open conflict</t>
  </si>
  <si>
    <t>Institutions and rules</t>
  </si>
  <si>
    <t>Some</t>
  </si>
  <si>
    <t>Inclusivity and fairness</t>
  </si>
  <si>
    <t xml:space="preserve">Does the management group include representatives from all segments of the community? </t>
  </si>
  <si>
    <t>Half</t>
  </si>
  <si>
    <t>By many</t>
  </si>
  <si>
    <t>Robustness of institutions</t>
  </si>
  <si>
    <t>How often are decisions made by the committee ignored or not implemented?</t>
  </si>
  <si>
    <t>Never</t>
  </si>
  <si>
    <t>Sometimes</t>
  </si>
  <si>
    <t>Always</t>
  </si>
  <si>
    <t>Explanation Q1 and Q2</t>
  </si>
  <si>
    <t>Weighting</t>
  </si>
  <si>
    <t>Score</t>
  </si>
  <si>
    <t>Rating</t>
  </si>
  <si>
    <t>Component</t>
  </si>
  <si>
    <t>Rate</t>
  </si>
  <si>
    <t>SC Spread</t>
  </si>
  <si>
    <t>Total</t>
  </si>
  <si>
    <t>More than</t>
  </si>
  <si>
    <t>Less than</t>
  </si>
  <si>
    <t>Spread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</si>
  <si>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</si>
  <si>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</si>
  <si>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</si>
  <si>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</si>
  <si>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</si>
  <si>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</si>
  <si>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</si>
  <si>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</si>
  <si>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</si>
  <si>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</si>
  <si>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</si>
  <si>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</si>
  <si>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</si>
  <si>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</si>
  <si>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</si>
  <si>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</si>
  <si>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</si>
  <si>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</si>
  <si>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</si>
  <si>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Ca</t>
  </si>
  <si>
    <t>Source: Damodaran July 2015</t>
  </si>
  <si>
    <t>Vietnam</t>
  </si>
  <si>
    <t>Venezuela</t>
  </si>
  <si>
    <t>United States</t>
  </si>
  <si>
    <t>United Kingdom</t>
  </si>
  <si>
    <t>Turkey</t>
  </si>
  <si>
    <t>Thailand</t>
  </si>
  <si>
    <t>Taiwan</t>
  </si>
  <si>
    <t>Switzerland</t>
  </si>
  <si>
    <t>Sweden</t>
  </si>
  <si>
    <t>Spain</t>
  </si>
  <si>
    <t>South Korea</t>
  </si>
  <si>
    <t>South Africa</t>
  </si>
  <si>
    <t>Slovenia</t>
  </si>
  <si>
    <t>Slovakia</t>
  </si>
  <si>
    <t>Singapore</t>
  </si>
  <si>
    <t>Russia</t>
  </si>
  <si>
    <t>Romania</t>
  </si>
  <si>
    <t>Qatar</t>
  </si>
  <si>
    <t>Portugal</t>
  </si>
  <si>
    <t>Poland</t>
  </si>
  <si>
    <t>Philippines</t>
  </si>
  <si>
    <t>Peru</t>
  </si>
  <si>
    <t>Pakistan</t>
  </si>
  <si>
    <t>Norway</t>
  </si>
  <si>
    <t>Nigeria</t>
  </si>
  <si>
    <t>New Zealand</t>
  </si>
  <si>
    <t>Netherlands</t>
  </si>
  <si>
    <t>Mexico</t>
  </si>
  <si>
    <t>Malaysia</t>
  </si>
  <si>
    <t>Lithuania</t>
  </si>
  <si>
    <t>Latvia</t>
  </si>
  <si>
    <t>Kenya</t>
  </si>
  <si>
    <t>Japan</t>
  </si>
  <si>
    <t>Italy</t>
  </si>
  <si>
    <t>Israel</t>
  </si>
  <si>
    <t>Ireland</t>
  </si>
  <si>
    <t>Indonesia</t>
  </si>
  <si>
    <t>Iceland</t>
  </si>
  <si>
    <t>Hungary</t>
  </si>
  <si>
    <t>Hong Kong</t>
  </si>
  <si>
    <t>Greece</t>
  </si>
  <si>
    <t>Germany</t>
  </si>
  <si>
    <t>France</t>
  </si>
  <si>
    <t>Finland</t>
  </si>
  <si>
    <t>Denmark</t>
  </si>
  <si>
    <t>Croatia</t>
  </si>
  <si>
    <t>Colombia</t>
  </si>
  <si>
    <t>China</t>
  </si>
  <si>
    <t>Chile</t>
  </si>
  <si>
    <t>Canada</t>
  </si>
  <si>
    <t>Bulgaria</t>
  </si>
  <si>
    <t>Brazil</t>
  </si>
  <si>
    <t>Belgium</t>
  </si>
  <si>
    <t>Austria</t>
  </si>
  <si>
    <t>Australia</t>
  </si>
  <si>
    <t>1. Right to access and use the parcel</t>
  </si>
  <si>
    <t>2. Right to benefit from the parcel</t>
  </si>
  <si>
    <t>3. Right to control how the parcel will be used</t>
  </si>
  <si>
    <t>4. Right to exclude others from unauthorized use of the parcel</t>
  </si>
  <si>
    <t>0 to 25%</t>
  </si>
  <si>
    <t>25 to 75%</t>
  </si>
  <si>
    <t>N/A</t>
  </si>
  <si>
    <t>6 to 10</t>
  </si>
  <si>
    <t>11 to 15</t>
  </si>
  <si>
    <t>15+</t>
  </si>
  <si>
    <t>By some</t>
  </si>
  <si>
    <t>0 to 1</t>
  </si>
  <si>
    <t>Water</t>
  </si>
  <si>
    <t>Agriculture</t>
  </si>
  <si>
    <t>Cost x</t>
  </si>
  <si>
    <t>Item x</t>
  </si>
  <si>
    <t>BENEFITS</t>
  </si>
  <si>
    <t>TOTAL BENEFITS</t>
  </si>
  <si>
    <t>Total area</t>
  </si>
  <si>
    <t>ha</t>
  </si>
  <si>
    <t>USD</t>
  </si>
  <si>
    <t>TERMINAL VALUE</t>
  </si>
  <si>
    <t>Round to</t>
  </si>
  <si>
    <t>Cost 1</t>
  </si>
  <si>
    <t>Cost 2</t>
  </si>
  <si>
    <t>Cost 3</t>
  </si>
  <si>
    <t>*Example: labor cost of harvesting timbers or NTFPs, expenses of tools used for harvesting, etc.</t>
  </si>
  <si>
    <t>COSTS (associated with forest products only)</t>
  </si>
  <si>
    <t>COSTS (associated with agriculture products only)</t>
  </si>
  <si>
    <t>COSTS (associated with grazing animals only)</t>
  </si>
  <si>
    <t>*Example: labor cost of grazing animals, expenses of tools used for grazing, etc.</t>
  </si>
  <si>
    <t>COSTS (associated with mining only)</t>
  </si>
  <si>
    <t>*Example: labor cost of extracting minerals, expenses of tools used for mining, etc.</t>
  </si>
  <si>
    <t>*Examples: transportation cost, patrol cost, fence repairing cost, tax, fees, etc.</t>
  </si>
  <si>
    <t>*Example: labor cost of harvesting crops, expenses of purchasing seeds and fertilizers, expenses of tools used for harvesting crops, etc.</t>
  </si>
  <si>
    <t>Livestock 4</t>
  </si>
  <si>
    <t>COSTS (associated with accessing/enhancing/maintaining water body only)</t>
  </si>
  <si>
    <t>*Example: labor cost of grazing animals, cleaning and repairing water body, etc.</t>
  </si>
  <si>
    <t>Time spent onsite for regular visits</t>
  </si>
  <si>
    <t>Time spent onsite for sporadic visits</t>
  </si>
  <si>
    <t>Donations</t>
  </si>
  <si>
    <t>Travel costs for regular visits</t>
  </si>
  <si>
    <t>BENEFITS (Indirectly estimated from costs)</t>
  </si>
  <si>
    <t>REAL ESTATE ASSETS</t>
  </si>
  <si>
    <t>TOTAL PARCEL VALUE</t>
  </si>
  <si>
    <t>Value per ha</t>
  </si>
  <si>
    <t>TOTAL BENEFIT</t>
  </si>
  <si>
    <t>Building Value</t>
  </si>
  <si>
    <t>Discount Rate</t>
  </si>
  <si>
    <t>Discounting Factor</t>
  </si>
  <si>
    <t>Discounted Cash Flows</t>
  </si>
  <si>
    <t>NPV_Agriculture</t>
  </si>
  <si>
    <t>NPV_Water</t>
  </si>
  <si>
    <t>NPV_Spiritual</t>
  </si>
  <si>
    <t>Spiritual</t>
  </si>
  <si>
    <t>Shared Costs</t>
  </si>
  <si>
    <t>Grazing</t>
  </si>
  <si>
    <t>Mining</t>
  </si>
  <si>
    <t>ASSUMPTIONS</t>
  </si>
  <si>
    <t>Survey Date</t>
  </si>
  <si>
    <t>Responsible Group</t>
  </si>
  <si>
    <t>Sovereign Rate*</t>
  </si>
  <si>
    <t>Inflation Rate**</t>
  </si>
  <si>
    <t>**Inflation rate database: http://www.tradingeconomics.com/forecast/inflation-rate ("Last" column).</t>
  </si>
  <si>
    <t>*Sovereign rate database: http://www.tradingeconomics.com/bonds ("Yield" column).</t>
  </si>
  <si>
    <t>GPS1</t>
  </si>
  <si>
    <t>GPS2</t>
  </si>
  <si>
    <t>GPS3</t>
  </si>
  <si>
    <t>GPS4</t>
  </si>
  <si>
    <t>GPS5</t>
  </si>
  <si>
    <t>GPS6</t>
  </si>
  <si>
    <t>SITE INFO</t>
  </si>
  <si>
    <t>GEO-REFERENCING INFO</t>
  </si>
  <si>
    <t>District, State</t>
  </si>
  <si>
    <t>Parcel Size (ha)</t>
  </si>
  <si>
    <t>Country/Region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</si>
  <si>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</si>
  <si>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</si>
  <si>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</si>
  <si>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</si>
  <si>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</si>
  <si>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</si>
  <si>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</si>
  <si>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</si>
  <si>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</si>
  <si>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Azerbaijan</t>
  </si>
  <si>
    <t>Bahamas, The</t>
  </si>
  <si>
    <t>Bahrain</t>
  </si>
  <si>
    <t>Bangladesh</t>
  </si>
  <si>
    <t>Barbados</t>
  </si>
  <si>
    <t>Belarus</t>
  </si>
  <si>
    <t>Belize</t>
  </si>
  <si>
    <t>Benin</t>
  </si>
  <si>
    <t>Bhutan</t>
  </si>
  <si>
    <t>Bolivia</t>
  </si>
  <si>
    <t>Bosnia and Herzegovina</t>
  </si>
  <si>
    <t>Botswana</t>
  </si>
  <si>
    <t xml:space="preserve">Brunei </t>
  </si>
  <si>
    <t>Burkina Faso</t>
  </si>
  <si>
    <t>Burma</t>
  </si>
  <si>
    <t>Burundi</t>
  </si>
  <si>
    <t>Cambodia</t>
  </si>
  <si>
    <t>Cameroon</t>
  </si>
  <si>
    <t>Cabo Verde</t>
  </si>
  <si>
    <t>Central African Republic</t>
  </si>
  <si>
    <t>Chad</t>
  </si>
  <si>
    <t>Comoros</t>
  </si>
  <si>
    <t>Congo, Democratic Republic of the</t>
  </si>
  <si>
    <t>Congo, Republic of the</t>
  </si>
  <si>
    <t>Costa Rica</t>
  </si>
  <si>
    <t>Cote d'Ivoire</t>
  </si>
  <si>
    <t>Cuba</t>
  </si>
  <si>
    <t>Curacao</t>
  </si>
  <si>
    <t>Cyprus</t>
  </si>
  <si>
    <t>Czechia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</si>
  <si>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</si>
  <si>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</si>
  <si>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</si>
  <si>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</si>
  <si>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</si>
  <si>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</si>
  <si>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</si>
  <si>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</si>
  <si>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</si>
  <si>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</si>
  <si>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</si>
  <si>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</si>
  <si>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</si>
  <si>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</si>
  <si>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</si>
  <si>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</si>
  <si>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</si>
  <si>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</si>
  <si>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</si>
  <si>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</si>
  <si>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</si>
  <si>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</si>
  <si>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</si>
  <si>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</si>
  <si>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Iran</t>
  </si>
  <si>
    <t>Iraq</t>
  </si>
  <si>
    <t>Jamaica</t>
  </si>
  <si>
    <t>Jordan</t>
  </si>
  <si>
    <t>Kazakhstan</t>
  </si>
  <si>
    <t>Kiribati</t>
  </si>
  <si>
    <t>Korea, North</t>
  </si>
  <si>
    <t>Korea, South</t>
  </si>
  <si>
    <t>Kosovo</t>
  </si>
  <si>
    <t>Kuwait</t>
  </si>
  <si>
    <t>Kyrgyzstan</t>
  </si>
  <si>
    <t>Laos</t>
  </si>
  <si>
    <t>Lebanon</t>
  </si>
  <si>
    <t>Lesotho</t>
  </si>
  <si>
    <t>Liberia</t>
  </si>
  <si>
    <t>Libya</t>
  </si>
  <si>
    <t>Liechtenstein</t>
  </si>
  <si>
    <t>Luxembourg</t>
  </si>
  <si>
    <t>Macau</t>
  </si>
  <si>
    <t>Macedonia</t>
  </si>
  <si>
    <t>Madagascar</t>
  </si>
  <si>
    <t>Malawi</t>
  </si>
  <si>
    <t>Maldives</t>
  </si>
  <si>
    <t>Mali</t>
  </si>
  <si>
    <t>Malta</t>
  </si>
  <si>
    <t>Marshall Islands</t>
  </si>
  <si>
    <t>Mauritania</t>
  </si>
  <si>
    <t>Mauritius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</si>
  <si>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</si>
  <si>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</si>
  <si>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</si>
  <si>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</si>
  <si>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</si>
  <si>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</si>
  <si>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</si>
  <si>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</si>
  <si>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</si>
  <si>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</si>
  <si>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Nicaragua</t>
  </si>
  <si>
    <t>Niger</t>
  </si>
  <si>
    <t>North Korea</t>
  </si>
  <si>
    <t>Oman</t>
  </si>
  <si>
    <t>Other Country/Region</t>
  </si>
  <si>
    <t>Palau</t>
  </si>
  <si>
    <t>Palestinian Territories</t>
  </si>
  <si>
    <t>Panama</t>
  </si>
  <si>
    <t>Papua New Guinea</t>
  </si>
  <si>
    <t>Paraguay</t>
  </si>
  <si>
    <t>Rwanda</t>
  </si>
  <si>
    <t>Saint Kitts and Nevis</t>
  </si>
  <si>
    <t>Saint Lucia</t>
  </si>
  <si>
    <t>Saint Vincent and the Grenadines</t>
  </si>
  <si>
    <t xml:space="preserve">Samoa 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</si>
  <si>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</si>
  <si>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</si>
  <si>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</si>
  <si>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</si>
  <si>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</si>
  <si>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</si>
  <si>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</si>
  <si>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Sint Maarten</t>
  </si>
  <si>
    <t>Solomon Islands</t>
  </si>
  <si>
    <t>Somalia</t>
  </si>
  <si>
    <t>South Sudan</t>
  </si>
  <si>
    <t>Sri Lanka</t>
  </si>
  <si>
    <t>Sudan</t>
  </si>
  <si>
    <t>Suriname</t>
  </si>
  <si>
    <t>Swaziland</t>
  </si>
  <si>
    <t>Syria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</si>
  <si>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</si>
  <si>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</si>
  <si>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</si>
  <si>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</si>
  <si>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</si>
  <si>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</si>
  <si>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</si>
  <si>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Turkmenistan</t>
  </si>
  <si>
    <t>Tuvalu</t>
  </si>
  <si>
    <t>Uganda</t>
  </si>
  <si>
    <t>Ukraine</t>
  </si>
  <si>
    <t>United Arab Emirates</t>
  </si>
  <si>
    <t>Uruguay</t>
  </si>
  <si>
    <t>Uzbekistan</t>
  </si>
  <si>
    <t>Vanuatu</t>
  </si>
  <si>
    <t>Yemen</t>
  </si>
  <si>
    <t>Zambia</t>
  </si>
  <si>
    <t xml:space="preserve">Zimbabwe </t>
  </si>
  <si>
    <t>SOCIAL CAPITAL SURVEY</t>
  </si>
  <si>
    <t>Question</t>
  </si>
  <si>
    <t>What rights do households in this community have over the parcel specific to this land use activity?</t>
  </si>
  <si>
    <t>NATURAL CAPITAL SURVEY</t>
  </si>
  <si>
    <t xml:space="preserve">Sovereign Rate </t>
  </si>
  <si>
    <t>2. The explanations of Q1 and Q2 are attached below.</t>
  </si>
  <si>
    <t xml:space="preserve">What rights to the parcel for this land use activity are provided through a state-backed and legally recognized record (i.e. title, lease, etc.)? </t>
  </si>
  <si>
    <t xml:space="preserve">Are the boundaries for the land use activity on this parcel well known and understood by government authorities and/or community members? </t>
  </si>
  <si>
    <t>Does this group feel confident that they will be able to continue to use the parcel for this land use activity without constraints indefinitely into the future?</t>
  </si>
  <si>
    <t>Are there any current disputes related to the boundaries or rights associated with this parcel related to this land use activity?</t>
  </si>
  <si>
    <t>Do households in this community use the parcel for this land use activity based on locally recognized customary norms?</t>
  </si>
  <si>
    <t>Is there a group or committee in this community with specific responsibility to manage or oversee matters related to use of this land use activity on the parcel?</t>
  </si>
  <si>
    <t>Are there rules and regulations associated with this land use activity on the parcel that were created by the community itself?</t>
  </si>
  <si>
    <t>Do all stakeholders within the community generally have equal access to the parcel for this land use activity?</t>
  </si>
  <si>
    <t xml:space="preserve">Are the rules and regulations associated with this land use activity on the parcel generally viewed as fair and legitimate? </t>
  </si>
  <si>
    <t>How long have the institutions associated with this land use activity on the parcel been operating?</t>
  </si>
  <si>
    <t>75+%</t>
  </si>
  <si>
    <t>How much of your community's use of the resources/products associated with this land use activity comes from this parcel?</t>
  </si>
  <si>
    <t>5. Right to pass rights to the parcel down to future generations or sell rights to others</t>
  </si>
  <si>
    <t>Average</t>
  </si>
  <si>
    <t>Quantity harvested each time per household on the parcel</t>
  </si>
  <si>
    <t>HISTORICAL DATA</t>
  </si>
  <si>
    <t>PROJECTION</t>
  </si>
  <si>
    <t># of households that harvest this crop</t>
  </si>
  <si>
    <t>% Area harvested</t>
  </si>
  <si>
    <t>Market price of the crop per unit</t>
  </si>
  <si>
    <t>Time period</t>
  </si>
  <si>
    <t>Multiplier</t>
  </si>
  <si>
    <t>Quantity</t>
  </si>
  <si>
    <t>Cost Quantity</t>
  </si>
  <si>
    <t>Price</t>
  </si>
  <si>
    <t>Mining Quantity</t>
  </si>
  <si>
    <t>Mining Cost Quantity</t>
  </si>
  <si>
    <t>Total Instrinsic Value of the Pacel</t>
  </si>
  <si>
    <t>Forestry</t>
  </si>
  <si>
    <t>NPV_Forestry</t>
  </si>
  <si>
    <t>NPV_Grazing</t>
  </si>
  <si>
    <t>NPV_Mining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</si>
  <si>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</si>
  <si>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</si>
  <si>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</si>
  <si>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</si>
  <si>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</si>
  <si>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</si>
  <si>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</si>
  <si>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</si>
  <si>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</si>
  <si>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</si>
  <si>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</si>
  <si>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</si>
  <si>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</si>
  <si>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</si>
  <si>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</si>
  <si>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</si>
  <si>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</si>
  <si>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</si>
  <si>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</si>
  <si>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BRL</t>
  </si>
  <si>
    <t>BSD</t>
  </si>
  <si>
    <t>BTN</t>
  </si>
  <si>
    <t>BWP</t>
  </si>
  <si>
    <t>BYN</t>
  </si>
  <si>
    <t>BYR</t>
  </si>
  <si>
    <t>BZD</t>
  </si>
  <si>
    <t>CAD</t>
  </si>
  <si>
    <t>CDF</t>
  </si>
  <si>
    <t>CHF</t>
  </si>
  <si>
    <t>CLP</t>
  </si>
  <si>
    <t>CNY</t>
  </si>
  <si>
    <t>COP</t>
  </si>
  <si>
    <t>CRC</t>
  </si>
  <si>
    <t>CUC</t>
  </si>
  <si>
    <t>CUP</t>
  </si>
  <si>
    <t>CVE</t>
  </si>
  <si>
    <t>CZK</t>
  </si>
  <si>
    <t>DJF</t>
  </si>
  <si>
    <t>DKK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</si>
  <si>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</si>
  <si>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</si>
  <si>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</si>
  <si>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</si>
  <si>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</si>
  <si>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</si>
  <si>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</si>
  <si>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</si>
  <si>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</si>
  <si>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</si>
  <si>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GGP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</si>
  <si>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</si>
  <si>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</si>
  <si>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</si>
  <si>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</si>
  <si>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</si>
  <si>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</si>
  <si>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</si>
  <si>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</si>
  <si>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</si>
  <si>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</si>
  <si>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</si>
  <si>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</si>
  <si>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</si>
  <si>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IMP</t>
  </si>
  <si>
    <t>IQD</t>
  </si>
  <si>
    <t>IRR</t>
  </si>
  <si>
    <t>ISK</t>
  </si>
  <si>
    <t>JEP</t>
  </si>
  <si>
    <t>JMD</t>
  </si>
  <si>
    <t>JOD</t>
  </si>
  <si>
    <t>JPY</t>
  </si>
  <si>
    <t>KES</t>
  </si>
  <si>
    <t>KGS</t>
  </si>
  <si>
    <t>KHR</t>
  </si>
  <si>
    <t>KMF</t>
  </si>
  <si>
    <t>KPW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</si>
  <si>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</si>
  <si>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</si>
  <si>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</si>
  <si>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</si>
  <si>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</si>
  <si>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</si>
  <si>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</si>
  <si>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</si>
  <si>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</si>
  <si>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</si>
  <si>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</si>
  <si>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</si>
  <si>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</si>
  <si>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</si>
  <si>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</si>
  <si>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</si>
  <si>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MRO</t>
  </si>
  <si>
    <t>MUR</t>
  </si>
  <si>
    <t>MVR</t>
  </si>
  <si>
    <t>MWK</t>
  </si>
  <si>
    <t>MXN</t>
  </si>
  <si>
    <t>MYR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</si>
  <si>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</si>
  <si>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</si>
  <si>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</si>
  <si>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</si>
  <si>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</si>
  <si>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</si>
  <si>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</si>
  <si>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</si>
  <si>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</si>
  <si>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</si>
  <si>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</si>
  <si>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</si>
  <si>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</si>
  <si>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</si>
  <si>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PRB</t>
  </si>
  <si>
    <t>PYG</t>
  </si>
  <si>
    <t>QAR</t>
  </si>
  <si>
    <t>RON</t>
  </si>
  <si>
    <t>RSD</t>
  </si>
  <si>
    <t>RUB</t>
  </si>
  <si>
    <t>RWF</t>
  </si>
  <si>
    <t>SAR</t>
  </si>
  <si>
    <t>SBD</t>
  </si>
  <si>
    <t>SCR</t>
  </si>
  <si>
    <t>SDG</t>
  </si>
  <si>
    <t>SEK</t>
  </si>
  <si>
    <t>SGD</t>
  </si>
  <si>
    <t>SHP</t>
  </si>
  <si>
    <t>SLL</t>
  </si>
  <si>
    <t>SOS</t>
  </si>
  <si>
    <t>SRD</t>
  </si>
  <si>
    <t>SSP</t>
  </si>
  <si>
    <t>STD</t>
  </si>
  <si>
    <t>SYP</t>
  </si>
  <si>
    <t>SZL</t>
  </si>
  <si>
    <t>THB</t>
  </si>
  <si>
    <t>TJS</t>
  </si>
  <si>
    <t>TMT</t>
  </si>
  <si>
    <t>TND</t>
  </si>
  <si>
    <t>TOP</t>
  </si>
  <si>
    <t>TRY</t>
  </si>
  <si>
    <t>TTD</t>
  </si>
  <si>
    <t>TVD</t>
  </si>
  <si>
    <t>TWD</t>
  </si>
  <si>
    <t>TZS</t>
  </si>
  <si>
    <t>UAH</t>
  </si>
  <si>
    <t>UGX</t>
  </si>
  <si>
    <t>UYU</t>
  </si>
  <si>
    <t>UZS</t>
  </si>
  <si>
    <t>VEF</t>
  </si>
  <si>
    <t>VND</t>
  </si>
  <si>
    <t>VUV</t>
  </si>
  <si>
    <t>WST</t>
  </si>
  <si>
    <t>XAF</t>
  </si>
  <si>
    <t>XCD</t>
  </si>
  <si>
    <t>XOF</t>
  </si>
  <si>
    <t>XPF</t>
  </si>
  <si>
    <t>YER</t>
  </si>
  <si>
    <t>ZAR</t>
  </si>
  <si>
    <t>ZMW</t>
  </si>
  <si>
    <t>Overrides Average</t>
  </si>
  <si>
    <t>How often do you incur the cost?</t>
  </si>
  <si>
    <t># of households that incur this cost?</t>
  </si>
  <si>
    <t>What was the cost per period? (Quantity)</t>
  </si>
  <si>
    <t>What was the cost per unit? (Market Price)</t>
  </si>
  <si>
    <r>
      <t xml:space="preserve">Please </t>
    </r>
    <r>
      <rPr>
        <b/>
        <sz val="12"/>
        <color theme="1"/>
        <rFont val="Calibri"/>
        <family val="2"/>
        <scheme val="minor"/>
      </rPr>
      <t>DO NOT</t>
    </r>
    <r>
      <rPr>
        <sz val="12"/>
        <color theme="1"/>
        <rFont val="Calibri"/>
        <family val="2"/>
        <scheme val="minor"/>
      </rPr>
      <t xml:space="preserve"> revise the green cells because there are embedded formulas.</t>
    </r>
  </si>
  <si>
    <t>FUTRUE COSTS</t>
  </si>
  <si>
    <t>FORESTRY</t>
  </si>
  <si>
    <t xml:space="preserve">NTFP 1 </t>
  </si>
  <si>
    <t># of households that harvest this timber</t>
  </si>
  <si>
    <t>Market price of the timber per unit</t>
  </si>
  <si>
    <t># of households that harvest this NTFP</t>
  </si>
  <si>
    <t>Market price of the NTFP per unit</t>
  </si>
  <si>
    <t>Cash Flow</t>
  </si>
  <si>
    <t>Discounted Cash Flow</t>
  </si>
  <si>
    <t>GRAZING</t>
  </si>
  <si>
    <t>How many months of a year do you graze this animal on this piece of land?</t>
  </si>
  <si>
    <t># of livestock that will be grazed on this piece of land?</t>
  </si>
  <si>
    <t>MINING</t>
  </si>
  <si>
    <t>Coal</t>
  </si>
  <si>
    <t>Minterial 1</t>
  </si>
  <si>
    <t># of households that extract this type of mineral</t>
  </si>
  <si>
    <t>Quantity extracted each time per household on the parcel</t>
  </si>
  <si>
    <t>Market price of the mineral per unit</t>
  </si>
  <si>
    <t>% Area extracted</t>
  </si>
  <si>
    <t>Total Shared Costs</t>
  </si>
  <si>
    <t>Shared Future Costs</t>
  </si>
  <si>
    <t>Total Shared Future Costs</t>
  </si>
  <si>
    <t>NET BENEFITS</t>
  </si>
  <si>
    <t>RESOURCES</t>
  </si>
  <si>
    <t>WATER</t>
  </si>
  <si>
    <t>How many days of a year do the livestock drink from this water body?</t>
  </si>
  <si>
    <t># of livestock that drink from this water body</t>
  </si>
  <si>
    <t>Total amount of water consumed per animal per day</t>
  </si>
  <si>
    <t>Cost of water</t>
  </si>
  <si>
    <t>Days</t>
  </si>
  <si>
    <t>How many days a year does the event occur?</t>
  </si>
  <si>
    <t>Average daily opportunity cost</t>
  </si>
  <si>
    <t>Time spent onsite for major event</t>
  </si>
  <si>
    <t>Travel costs for major event</t>
  </si>
  <si>
    <t>Average number of hours it takes to reach the site</t>
  </si>
  <si>
    <t xml:space="preserve"># of visitors for this major event per year </t>
  </si>
  <si>
    <t>Average transportation costs incurred to reach the site</t>
  </si>
  <si>
    <t xml:space="preserve">Average daily opportunity cost </t>
  </si>
  <si>
    <t>Hours</t>
  </si>
  <si>
    <t xml:space="preserve"># of regular visitors per year </t>
  </si>
  <si>
    <t>How many days a year do regular visitors spend onsite?</t>
  </si>
  <si>
    <t>Travel costs for sporadic visits</t>
  </si>
  <si>
    <t>How many days a year do sporadic visitors spend onsite?</t>
  </si>
  <si>
    <t xml:space="preserve"># of sporadic visitors per year </t>
  </si>
  <si>
    <t># of regular visitors per year</t>
  </si>
  <si>
    <t># of sporadic visitors per year</t>
  </si>
  <si>
    <t># of visitors for this event per year</t>
  </si>
  <si>
    <t>How many times a year are donations made/counted?</t>
  </si>
  <si>
    <t>Average donation amount</t>
  </si>
  <si>
    <t>*Incurred by users to enhance/maintain/repair building/parcel (excluding donations; excluding contributions from government or other third parties that do not use the site)</t>
  </si>
  <si>
    <t># of users</t>
  </si>
  <si>
    <t>What was the cost per period per user? (Quantity)</t>
  </si>
  <si>
    <t>Other (can be customized)</t>
  </si>
  <si>
    <t>Benefit x</t>
  </si>
  <si>
    <t>NPV_Other</t>
  </si>
  <si>
    <t>NPV_Shared Future Costs</t>
  </si>
  <si>
    <t>Failing to input assumptions and resources might cause calculation errors.</t>
  </si>
  <si>
    <t>Please fill in the above assumptions and choose the resources you have on this parcel. "Other" resources can be added and customized using the "Other" sheet.</t>
  </si>
  <si>
    <t>Red cells are required inputs and can be edited; the green cells are essential outputs.</t>
  </si>
  <si>
    <t>Porjected Multiplier</t>
  </si>
  <si>
    <t>The models in this tool are based on the discounted cash flow valuation approach to measure how much value the community can derive from a certain parcel.</t>
  </si>
  <si>
    <t>If there are multiple land uses on one parcel, please choose all of them in the above "Resources" section and enter data for all resources in the corresponding sheets.</t>
  </si>
  <si>
    <r>
      <t xml:space="preserve">       </t>
    </r>
    <r>
      <rPr>
        <sz val="12"/>
        <color theme="1"/>
        <rFont val="Calibri"/>
        <family val="2"/>
        <scheme val="minor"/>
      </rPr>
      <t>A tab each is provided for the following land uses or benefit types: agriculture, forestry, grazing, mining, water, and spiritual value. Please fill out the entries for all relevant tabs, which will help populate the total value of the parcel.</t>
    </r>
  </si>
  <si>
    <t>The models take both natural capital and social capital into consideration. Each land use/benefit type tab includes a social capital survey at the top and a cash flow model below. Both must be filled out.</t>
  </si>
  <si>
    <t>The final value of the parcel will show up in the "Total" sheet, based on what the user has entered in the other tabs.</t>
  </si>
  <si>
    <t>The final value can be underestimated/overestimated if insufficient data is not available or poor assumptions are made. The accuracy of valuation result largely depends on the accuracy of inputs.</t>
  </si>
  <si>
    <t>Double counting / triple counting: Please be aware of the scope of each type of benefit/cost, and do not double count/triple count.</t>
  </si>
  <si>
    <t>FUTURE COSTS</t>
  </si>
  <si>
    <t>AGRICULTURE</t>
  </si>
  <si>
    <t>1. For each question, input "1" in the orange cell area under the answer you want to choose. These are all single-choice questions.</t>
  </si>
  <si>
    <t>SPIRITUAL VALUE</t>
  </si>
  <si>
    <t>OTHER (CUSTOM)</t>
  </si>
  <si>
    <t>Example entry:</t>
  </si>
  <si>
    <t>For frequency "one-time", it means that this benefit/cost item is not recurring, which implies no future projection for this product. Please enter "1" in the corresponding frequency cells to enable the historical data calculation.</t>
  </si>
  <si>
    <t>Please enter the dates for historical data before starting the natural capital survey.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</si>
</sst>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3" formatCode="_(* #,##0.00_);_(* \(#,##0.00\);_(* &quot;-&quot;??_);_(@_)"/>
    <numFmt numFmtId="164" formatCode="yyyy"/>
    <numFmt numFmtId="165" formatCode="_(* #,##0_);_(* \(#,##0\);_(* &quot;-&quot;??_);_(@_)"/>
    <numFmt numFmtId="166" formatCode="0.0"/>
    <numFmt numFmtId="167" formatCode="0.0%"/>
    <numFmt numFmtId="168" formatCode="0.00000%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2"/>
      <color rgb="FFFA7D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5" fillId="4" borderId="7" applyNumberFormat="0" applyAlignment="0" applyProtection="0"/>
  </cellStyleXfs>
  <cellXfs count="251">
    <xf numFmtId="0" fontId="0" fillId="0" borderId="0" xfId="0"/>
    <xf numFmtId="0" fontId="0" fillId="0" borderId="0" xfId="0" applyAlignme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3" fillId="0" borderId="0" xfId="0" applyFont="1"/>
    <xf numFmtId="0" fontId="17" fillId="0" borderId="0" xfId="3" applyFont="1" applyAlignment="1">
      <alignment horizontal="center"/>
    </xf>
    <xf numFmtId="0" fontId="13" fillId="0" borderId="0" xfId="0" applyFont="1" applyAlignment="1">
      <alignment horizontal="left"/>
    </xf>
    <xf numFmtId="2" fontId="13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right"/>
    </xf>
    <xf numFmtId="0" fontId="13" fillId="0" borderId="0" xfId="0" applyFont="1" applyFill="1" applyAlignment="1"/>
    <xf numFmtId="0" fontId="13" fillId="0" borderId="0" xfId="0" applyFont="1" applyAlignment="1"/>
    <xf numFmtId="0" fontId="13" fillId="3" borderId="0" xfId="0" applyFont="1" applyFill="1" applyAlignment="1">
      <alignment horizontal="left"/>
    </xf>
    <xf numFmtId="0" fontId="13" fillId="3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3" fillId="0" borderId="1" xfId="0" applyFont="1" applyBorder="1" applyAlignment="1">
      <alignment horizontal="left"/>
    </xf>
    <xf numFmtId="0" fontId="13" fillId="3" borderId="1" xfId="0" applyFont="1" applyFill="1" applyBorder="1" applyAlignment="1">
      <alignment horizontal="right"/>
    </xf>
    <xf numFmtId="0" fontId="13" fillId="0" borderId="1" xfId="0" applyFont="1" applyBorder="1" applyAlignment="1"/>
    <xf numFmtId="0" fontId="21" fillId="3" borderId="0" xfId="0" applyFont="1" applyFill="1" applyBorder="1" applyAlignment="1">
      <alignment horizontal="left"/>
    </xf>
    <xf numFmtId="43" fontId="13" fillId="0" borderId="0" xfId="2" applyFont="1" applyAlignment="1">
      <alignment horizontal="right"/>
    </xf>
    <xf numFmtId="14" fontId="13" fillId="0" borderId="0" xfId="0" applyNumberFormat="1" applyFont="1" applyAlignment="1">
      <alignment horizontal="left"/>
    </xf>
    <xf numFmtId="0" fontId="13" fillId="0" borderId="4" xfId="0" applyFont="1" applyBorder="1" applyAlignment="1">
      <alignment horizontal="left"/>
    </xf>
    <xf numFmtId="43" fontId="13" fillId="0" borderId="4" xfId="2" applyFont="1" applyBorder="1" applyAlignment="1">
      <alignment horizontal="right"/>
    </xf>
    <xf numFmtId="0" fontId="13" fillId="3" borderId="0" xfId="0" applyFont="1" applyFill="1" applyBorder="1" applyAlignment="1">
      <alignment horizontal="left"/>
    </xf>
    <xf numFmtId="43" fontId="13" fillId="0" borderId="0" xfId="2" applyFont="1" applyFill="1" applyAlignment="1">
      <alignment horizontal="right"/>
    </xf>
    <xf numFmtId="43" fontId="13" fillId="0" borderId="0" xfId="0" applyNumberFormat="1" applyFont="1" applyAlignment="1">
      <alignment horizontal="left"/>
    </xf>
    <xf numFmtId="43" fontId="13" fillId="0" borderId="0" xfId="2" applyFont="1" applyAlignment="1">
      <alignment horizontal="left"/>
    </xf>
    <xf numFmtId="165" fontId="13" fillId="0" borderId="0" xfId="0" applyNumberFormat="1" applyFont="1" applyAlignment="1">
      <alignment horizontal="left"/>
    </xf>
    <xf numFmtId="8" fontId="13" fillId="0" borderId="0" xfId="0" applyNumberFormat="1" applyFont="1" applyAlignment="1">
      <alignment horizontal="left"/>
    </xf>
    <xf numFmtId="0" fontId="17" fillId="0" borderId="2" xfId="3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43" fontId="13" fillId="0" borderId="2" xfId="2" applyFont="1" applyBorder="1" applyAlignment="1">
      <alignment horizontal="right"/>
    </xf>
    <xf numFmtId="43" fontId="13" fillId="0" borderId="5" xfId="2" applyFont="1" applyBorder="1" applyAlignment="1">
      <alignment horizontal="right"/>
    </xf>
    <xf numFmtId="43" fontId="13" fillId="0" borderId="2" xfId="2" applyFont="1" applyFill="1" applyBorder="1" applyAlignment="1">
      <alignment horizontal="right"/>
    </xf>
    <xf numFmtId="0" fontId="13" fillId="0" borderId="5" xfId="0" applyFont="1" applyBorder="1" applyAlignment="1">
      <alignment horizontal="left"/>
    </xf>
    <xf numFmtId="43" fontId="13" fillId="0" borderId="2" xfId="0" applyNumberFormat="1" applyFont="1" applyBorder="1" applyAlignment="1">
      <alignment horizontal="left"/>
    </xf>
    <xf numFmtId="43" fontId="13" fillId="0" borderId="2" xfId="0" applyNumberFormat="1" applyFont="1" applyFill="1" applyBorder="1" applyAlignment="1">
      <alignment horizontal="left"/>
    </xf>
    <xf numFmtId="0" fontId="18" fillId="0" borderId="4" xfId="0" applyFont="1" applyBorder="1" applyAlignment="1">
      <alignment horizontal="left"/>
    </xf>
    <xf numFmtId="164" fontId="20" fillId="3" borderId="4" xfId="0" applyNumberFormat="1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14" fontId="20" fillId="0" borderId="4" xfId="0" applyNumberFormat="1" applyFont="1" applyBorder="1" applyAlignment="1">
      <alignment horizontal="center"/>
    </xf>
    <xf numFmtId="164" fontId="20" fillId="0" borderId="4" xfId="0" applyNumberFormat="1" applyFont="1" applyBorder="1" applyAlignment="1">
      <alignment horizontal="center"/>
    </xf>
    <xf numFmtId="14" fontId="13" fillId="0" borderId="0" xfId="0" applyNumberFormat="1" applyFont="1" applyFill="1" applyAlignment="1">
      <alignment horizontal="left"/>
    </xf>
    <xf numFmtId="9" fontId="13" fillId="0" borderId="0" xfId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2" fillId="0" borderId="0" xfId="0" applyFont="1" applyAlignment="1">
      <alignment horizontal="right"/>
    </xf>
    <xf numFmtId="49" fontId="12" fillId="0" borderId="0" xfId="2" applyNumberFormat="1" applyFont="1" applyAlignment="1">
      <alignment horizontal="right"/>
    </xf>
    <xf numFmtId="1" fontId="17" fillId="0" borderId="0" xfId="3" applyNumberFormat="1" applyFont="1" applyAlignment="1">
      <alignment horizontal="center"/>
    </xf>
    <xf numFmtId="1" fontId="17" fillId="0" borderId="2" xfId="3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64" fontId="20" fillId="3" borderId="5" xfId="0" applyNumberFormat="1" applyFont="1" applyFill="1" applyBorder="1" applyAlignment="1">
      <alignment horizontal="center"/>
    </xf>
    <xf numFmtId="0" fontId="13" fillId="0" borderId="4" xfId="0" applyFont="1" applyBorder="1"/>
    <xf numFmtId="10" fontId="13" fillId="3" borderId="1" xfId="0" applyNumberFormat="1" applyFont="1" applyFill="1" applyBorder="1" applyAlignment="1">
      <alignment horizontal="right"/>
    </xf>
    <xf numFmtId="10" fontId="13" fillId="0" borderId="1" xfId="0" applyNumberFormat="1" applyFont="1" applyBorder="1" applyAlignment="1"/>
    <xf numFmtId="10" fontId="13" fillId="0" borderId="1" xfId="0" applyNumberFormat="1" applyFont="1" applyBorder="1" applyAlignment="1">
      <alignment horizontal="right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0" fontId="18" fillId="0" borderId="0" xfId="0" applyFont="1"/>
    <xf numFmtId="0" fontId="13" fillId="0" borderId="2" xfId="0" applyFont="1" applyBorder="1"/>
    <xf numFmtId="0" fontId="13" fillId="0" borderId="0" xfId="0" applyFont="1" applyBorder="1"/>
    <xf numFmtId="0" fontId="13" fillId="0" borderId="5" xfId="0" applyFont="1" applyBorder="1"/>
    <xf numFmtId="0" fontId="12" fillId="3" borderId="0" xfId="0" applyFont="1" applyFill="1" applyAlignment="1">
      <alignment horizontal="right"/>
    </xf>
    <xf numFmtId="0" fontId="13" fillId="3" borderId="0" xfId="0" applyFont="1" applyFill="1"/>
    <xf numFmtId="1" fontId="17" fillId="0" borderId="0" xfId="3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3" borderId="0" xfId="0" applyFont="1" applyFill="1" applyBorder="1"/>
    <xf numFmtId="10" fontId="10" fillId="0" borderId="0" xfId="0" applyNumberFormat="1" applyFont="1" applyAlignment="1">
      <alignment horizontal="right"/>
    </xf>
    <xf numFmtId="165" fontId="18" fillId="0" borderId="0" xfId="2" applyNumberFormat="1" applyFont="1" applyFill="1" applyAlignment="1">
      <alignment horizontal="left"/>
    </xf>
    <xf numFmtId="0" fontId="10" fillId="0" borderId="0" xfId="0" applyFont="1" applyFill="1" applyAlignment="1">
      <alignment horizontal="left"/>
    </xf>
    <xf numFmtId="10" fontId="13" fillId="2" borderId="0" xfId="1" applyNumberFormat="1" applyFont="1" applyFill="1"/>
    <xf numFmtId="165" fontId="13" fillId="0" borderId="0" xfId="0" applyNumberFormat="1" applyFont="1"/>
    <xf numFmtId="0" fontId="9" fillId="0" borderId="0" xfId="0" applyFont="1" applyAlignment="1">
      <alignment horizontal="left"/>
    </xf>
    <xf numFmtId="49" fontId="12" fillId="0" borderId="1" xfId="2" applyNumberFormat="1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3" fillId="0" borderId="1" xfId="0" applyFont="1" applyBorder="1"/>
    <xf numFmtId="0" fontId="13" fillId="0" borderId="3" xfId="0" applyFont="1" applyBorder="1"/>
    <xf numFmtId="0" fontId="12" fillId="3" borderId="1" xfId="0" applyFont="1" applyFill="1" applyBorder="1" applyAlignment="1">
      <alignment horizontal="right"/>
    </xf>
    <xf numFmtId="0" fontId="13" fillId="3" borderId="1" xfId="0" applyFont="1" applyFill="1" applyBorder="1"/>
    <xf numFmtId="165" fontId="18" fillId="2" borderId="4" xfId="2" applyNumberFormat="1" applyFont="1" applyFill="1" applyBorder="1" applyAlignment="1">
      <alignment horizontal="left"/>
    </xf>
    <xf numFmtId="165" fontId="13" fillId="0" borderId="4" xfId="0" applyNumberFormat="1" applyFont="1" applyBorder="1"/>
    <xf numFmtId="165" fontId="18" fillId="0" borderId="0" xfId="0" applyNumberFormat="1" applyFont="1" applyFill="1"/>
    <xf numFmtId="2" fontId="13" fillId="0" borderId="6" xfId="0" applyNumberFormat="1" applyFont="1" applyBorder="1" applyAlignment="1">
      <alignment horizontal="left"/>
    </xf>
    <xf numFmtId="2" fontId="13" fillId="0" borderId="2" xfId="0" applyNumberFormat="1" applyFont="1" applyFill="1" applyBorder="1" applyAlignment="1">
      <alignment horizontal="right"/>
    </xf>
    <xf numFmtId="0" fontId="13" fillId="3" borderId="2" xfId="0" applyFont="1" applyFill="1" applyBorder="1" applyAlignment="1"/>
    <xf numFmtId="10" fontId="13" fillId="3" borderId="3" xfId="0" applyNumberFormat="1" applyFont="1" applyFill="1" applyBorder="1" applyAlignment="1">
      <alignment horizontal="right"/>
    </xf>
    <xf numFmtId="165" fontId="13" fillId="0" borderId="0" xfId="2" applyNumberFormat="1" applyFont="1" applyAlignment="1">
      <alignment horizontal="right"/>
    </xf>
    <xf numFmtId="0" fontId="10" fillId="0" borderId="0" xfId="0" applyFont="1" applyFill="1" applyBorder="1" applyAlignment="1">
      <alignment horizontal="left"/>
    </xf>
    <xf numFmtId="165" fontId="13" fillId="2" borderId="0" xfId="2" applyNumberFormat="1" applyFont="1" applyFill="1" applyAlignment="1">
      <alignment horizontal="right"/>
    </xf>
    <xf numFmtId="0" fontId="8" fillId="0" borderId="0" xfId="0" applyFont="1" applyAlignment="1">
      <alignment horizontal="left"/>
    </xf>
    <xf numFmtId="165" fontId="13" fillId="0" borderId="0" xfId="2" applyNumberFormat="1" applyFont="1" applyFill="1" applyAlignment="1">
      <alignment horizontal="right"/>
    </xf>
    <xf numFmtId="0" fontId="13" fillId="3" borderId="3" xfId="0" applyFont="1" applyFill="1" applyBorder="1" applyAlignment="1"/>
    <xf numFmtId="165" fontId="13" fillId="2" borderId="0" xfId="0" applyNumberFormat="1" applyFont="1" applyFill="1" applyAlignment="1">
      <alignment horizontal="left"/>
    </xf>
    <xf numFmtId="165" fontId="13" fillId="0" borderId="0" xfId="0" applyNumberFormat="1" applyFont="1" applyFill="1" applyAlignment="1">
      <alignment horizontal="left"/>
    </xf>
    <xf numFmtId="165" fontId="13" fillId="2" borderId="0" xfId="0" applyNumberFormat="1" applyFont="1" applyFill="1"/>
    <xf numFmtId="165" fontId="13" fillId="0" borderId="0" xfId="2" applyNumberFormat="1" applyFont="1" applyAlignment="1">
      <alignment horizontal="left"/>
    </xf>
    <xf numFmtId="1" fontId="13" fillId="0" borderId="0" xfId="0" applyNumberFormat="1" applyFont="1" applyBorder="1" applyAlignment="1">
      <alignment horizontal="right"/>
    </xf>
    <xf numFmtId="165" fontId="13" fillId="0" borderId="2" xfId="0" applyNumberFormat="1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/>
    <xf numFmtId="1" fontId="19" fillId="0" borderId="0" xfId="0" applyNumberFormat="1" applyFont="1" applyAlignment="1">
      <alignment horizontal="center"/>
    </xf>
    <xf numFmtId="165" fontId="13" fillId="2" borderId="0" xfId="0" applyNumberFormat="1" applyFont="1" applyFill="1" applyBorder="1"/>
    <xf numFmtId="0" fontId="13" fillId="3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165" fontId="27" fillId="2" borderId="0" xfId="0" applyNumberFormat="1" applyFont="1" applyFill="1" applyAlignment="1">
      <alignment horizontal="left"/>
    </xf>
    <xf numFmtId="165" fontId="27" fillId="2" borderId="0" xfId="0" applyNumberFormat="1" applyFont="1" applyFill="1"/>
    <xf numFmtId="0" fontId="18" fillId="0" borderId="0" xfId="0" applyFont="1" applyAlignment="1">
      <alignment horizontal="center" vertical="center" wrapText="1"/>
    </xf>
    <xf numFmtId="0" fontId="13" fillId="0" borderId="0" xfId="0" applyFont="1" applyFill="1"/>
    <xf numFmtId="165" fontId="13" fillId="0" borderId="0" xfId="0" applyNumberFormat="1" applyFont="1" applyFill="1"/>
    <xf numFmtId="43" fontId="13" fillId="2" borderId="0" xfId="2" applyFont="1" applyFill="1"/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5" fontId="13" fillId="0" borderId="0" xfId="0" applyNumberFormat="1" applyFont="1" applyBorder="1"/>
    <xf numFmtId="165" fontId="18" fillId="0" borderId="0" xfId="2" applyNumberFormat="1" applyFont="1" applyFill="1" applyBorder="1" applyAlignment="1">
      <alignment horizontal="left"/>
    </xf>
    <xf numFmtId="43" fontId="13" fillId="0" borderId="0" xfId="2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8" fillId="0" borderId="0" xfId="0" applyFont="1" applyBorder="1" applyAlignment="1">
      <alignment horizontal="left"/>
    </xf>
    <xf numFmtId="168" fontId="10" fillId="0" borderId="0" xfId="0" applyNumberFormat="1" applyFont="1" applyAlignment="1">
      <alignment horizontal="right"/>
    </xf>
    <xf numFmtId="165" fontId="3" fillId="2" borderId="0" xfId="0" applyNumberFormat="1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4" xfId="0" applyFont="1" applyBorder="1"/>
    <xf numFmtId="0" fontId="3" fillId="0" borderId="4" xfId="0" applyFont="1" applyBorder="1" applyAlignment="1">
      <alignment horizontal="left"/>
    </xf>
    <xf numFmtId="0" fontId="3" fillId="0" borderId="0" xfId="0" applyFont="1" applyFill="1"/>
    <xf numFmtId="0" fontId="3" fillId="0" borderId="0" xfId="0" applyFont="1" applyBorder="1" applyAlignment="1">
      <alignment horizontal="left"/>
    </xf>
    <xf numFmtId="0" fontId="3" fillId="3" borderId="0" xfId="0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/>
    <xf numFmtId="0" fontId="15" fillId="0" borderId="0" xfId="0" applyFont="1" applyAlignment="1">
      <alignment horizontal="left"/>
    </xf>
    <xf numFmtId="9" fontId="13" fillId="0" borderId="0" xfId="1" applyFont="1" applyAlignment="1">
      <alignment horizontal="center"/>
    </xf>
    <xf numFmtId="9" fontId="13" fillId="0" borderId="0" xfId="1" applyFont="1" applyAlignment="1"/>
    <xf numFmtId="0" fontId="24" fillId="0" borderId="0" xfId="0" applyFont="1" applyFill="1" applyBorder="1" applyAlignment="1">
      <alignment horizontal="left" vertical="center" wrapText="1" indent="2"/>
    </xf>
    <xf numFmtId="0" fontId="13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13" fillId="6" borderId="0" xfId="0" applyFont="1" applyFill="1" applyAlignment="1">
      <alignment horizontal="left"/>
    </xf>
    <xf numFmtId="9" fontId="13" fillId="6" borderId="0" xfId="1" applyFont="1" applyFill="1" applyAlignment="1">
      <alignment horizontal="center"/>
    </xf>
    <xf numFmtId="0" fontId="13" fillId="6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13" fillId="5" borderId="0" xfId="0" applyFont="1" applyFill="1" applyAlignment="1">
      <alignment horizontal="center" vertical="center"/>
    </xf>
    <xf numFmtId="9" fontId="13" fillId="0" borderId="0" xfId="1" applyFont="1" applyAlignment="1">
      <alignment horizontal="right"/>
    </xf>
    <xf numFmtId="0" fontId="29" fillId="0" borderId="0" xfId="0" applyFont="1" applyAlignment="1">
      <alignment horizontal="left"/>
    </xf>
    <xf numFmtId="0" fontId="18" fillId="5" borderId="0" xfId="0" applyFont="1" applyFill="1" applyAlignment="1">
      <alignment horizontal="left"/>
    </xf>
    <xf numFmtId="0" fontId="18" fillId="5" borderId="0" xfId="0" applyFont="1" applyFill="1" applyAlignment="1">
      <alignment horizontal="center"/>
    </xf>
    <xf numFmtId="0" fontId="18" fillId="5" borderId="0" xfId="0" applyFont="1" applyFill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31" fillId="0" borderId="0" xfId="4" applyFont="1" applyFill="1" applyBorder="1" applyAlignment="1">
      <alignment horizontal="center" vertical="center" wrapText="1"/>
    </xf>
    <xf numFmtId="0" fontId="32" fillId="0" borderId="0" xfId="0" applyFont="1" applyFill="1" applyBorder="1"/>
    <xf numFmtId="0" fontId="31" fillId="0" borderId="0" xfId="0" applyFont="1" applyBorder="1" applyAlignment="1">
      <alignment horizontal="center"/>
    </xf>
    <xf numFmtId="0" fontId="32" fillId="0" borderId="0" xfId="0" applyFont="1" applyBorder="1"/>
    <xf numFmtId="0" fontId="31" fillId="0" borderId="0" xfId="4" applyFont="1" applyFill="1" applyBorder="1"/>
    <xf numFmtId="10" fontId="32" fillId="0" borderId="0" xfId="1" applyNumberFormat="1" applyFont="1" applyBorder="1"/>
    <xf numFmtId="2" fontId="31" fillId="2" borderId="0" xfId="4" applyNumberFormat="1" applyFont="1" applyFill="1" applyBorder="1" applyAlignment="1">
      <alignment horizontal="center"/>
    </xf>
    <xf numFmtId="0" fontId="31" fillId="2" borderId="0" xfId="4" applyFont="1" applyFill="1" applyBorder="1" applyAlignment="1">
      <alignment horizontal="center"/>
    </xf>
    <xf numFmtId="10" fontId="32" fillId="2" borderId="0" xfId="1" applyNumberFormat="1" applyFont="1" applyFill="1" applyBorder="1"/>
    <xf numFmtId="10" fontId="31" fillId="2" borderId="0" xfId="4" applyNumberFormat="1" applyFont="1" applyFill="1" applyBorder="1"/>
    <xf numFmtId="0" fontId="13" fillId="2" borderId="0" xfId="0" applyFont="1" applyFill="1" applyAlignment="1">
      <alignment horizontal="center"/>
    </xf>
    <xf numFmtId="0" fontId="3" fillId="0" borderId="0" xfId="0" applyFont="1" applyBorder="1" applyAlignment="1">
      <alignment horizontal="center" vertical="center"/>
    </xf>
    <xf numFmtId="9" fontId="13" fillId="0" borderId="8" xfId="1" applyFont="1" applyBorder="1" applyAlignment="1">
      <alignment horizontal="right"/>
    </xf>
    <xf numFmtId="0" fontId="19" fillId="6" borderId="0" xfId="0" applyFont="1" applyFill="1" applyBorder="1" applyAlignment="1">
      <alignment vertical="center" wrapText="1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left" vertical="center" wrapText="1" indent="2"/>
    </xf>
    <xf numFmtId="0" fontId="33" fillId="0" borderId="0" xfId="0" applyFont="1" applyAlignment="1">
      <alignment horizontal="left"/>
    </xf>
    <xf numFmtId="0" fontId="18" fillId="0" borderId="4" xfId="0" applyFont="1" applyBorder="1" applyAlignment="1">
      <alignment horizontal="center" vertical="center"/>
    </xf>
    <xf numFmtId="0" fontId="13" fillId="2" borderId="0" xfId="0" applyFont="1" applyFill="1" applyAlignment="1">
      <alignment horizontal="right"/>
    </xf>
    <xf numFmtId="0" fontId="13" fillId="3" borderId="2" xfId="0" applyFont="1" applyFill="1" applyBorder="1" applyAlignment="1">
      <alignment horizontal="right"/>
    </xf>
    <xf numFmtId="10" fontId="13" fillId="2" borderId="1" xfId="0" applyNumberFormat="1" applyFont="1" applyFill="1" applyBorder="1" applyAlignment="1">
      <alignment horizontal="right"/>
    </xf>
    <xf numFmtId="0" fontId="18" fillId="0" borderId="0" xfId="0" applyFont="1" applyAlignment="1">
      <alignment horizontal="center" vertical="center"/>
    </xf>
    <xf numFmtId="0" fontId="26" fillId="0" borderId="0" xfId="0" applyFont="1" applyAlignment="1">
      <alignment horizontal="left"/>
    </xf>
    <xf numFmtId="2" fontId="13" fillId="0" borderId="0" xfId="0" applyNumberFormat="1" applyFont="1" applyFill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19" fillId="0" borderId="1" xfId="0" applyFont="1" applyFill="1" applyBorder="1" applyAlignment="1">
      <alignment horizontal="left" vertical="center" wrapText="1" indent="2"/>
    </xf>
    <xf numFmtId="0" fontId="2" fillId="3" borderId="0" xfId="0" applyFont="1" applyFill="1" applyAlignment="1">
      <alignment horizontal="left"/>
    </xf>
    <xf numFmtId="165" fontId="18" fillId="2" borderId="0" xfId="0" applyNumberFormat="1" applyFont="1" applyFill="1"/>
    <xf numFmtId="0" fontId="13" fillId="0" borderId="9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9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13" fillId="2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/>
    </xf>
    <xf numFmtId="2" fontId="13" fillId="0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13" fillId="2" borderId="0" xfId="0" applyFont="1" applyFill="1" applyBorder="1" applyAlignment="1">
      <alignment horizontal="right"/>
    </xf>
    <xf numFmtId="0" fontId="13" fillId="0" borderId="10" xfId="0" applyFont="1" applyFill="1" applyBorder="1"/>
    <xf numFmtId="0" fontId="2" fillId="0" borderId="0" xfId="0" applyNumberFormat="1" applyFont="1"/>
    <xf numFmtId="0" fontId="18" fillId="0" borderId="4" xfId="0" applyFont="1" applyBorder="1" applyAlignment="1">
      <alignment horizontal="center"/>
    </xf>
    <xf numFmtId="0" fontId="13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left"/>
    </xf>
    <xf numFmtId="0" fontId="2" fillId="0" borderId="0" xfId="0" applyFont="1" applyAlignment="1">
      <alignment horizontal="left" indent="2"/>
    </xf>
    <xf numFmtId="0" fontId="13" fillId="3" borderId="0" xfId="0" applyFont="1" applyFill="1" applyAlignment="1">
      <alignment horizontal="left" indent="2"/>
    </xf>
    <xf numFmtId="0" fontId="2" fillId="3" borderId="0" xfId="0" applyFont="1" applyFill="1" applyAlignment="1">
      <alignment horizontal="left" indent="2"/>
    </xf>
    <xf numFmtId="0" fontId="2" fillId="3" borderId="1" xfId="0" applyFont="1" applyFill="1" applyBorder="1" applyAlignment="1">
      <alignment horizontal="left" indent="2"/>
    </xf>
    <xf numFmtId="0" fontId="13" fillId="3" borderId="1" xfId="0" applyFont="1" applyFill="1" applyBorder="1" applyAlignment="1">
      <alignment horizontal="left" indent="2"/>
    </xf>
    <xf numFmtId="0" fontId="4" fillId="0" borderId="0" xfId="0" applyFont="1" applyAlignment="1">
      <alignment horizontal="left" indent="2"/>
    </xf>
    <xf numFmtId="14" fontId="3" fillId="0" borderId="2" xfId="0" applyNumberFormat="1" applyFont="1" applyBorder="1" applyAlignment="1">
      <alignment horizontal="right"/>
    </xf>
    <xf numFmtId="14" fontId="3" fillId="3" borderId="2" xfId="0" applyNumberFormat="1" applyFont="1" applyFill="1" applyBorder="1" applyAlignment="1">
      <alignment horizontal="right"/>
    </xf>
    <xf numFmtId="10" fontId="3" fillId="3" borderId="2" xfId="1" applyNumberFormat="1" applyFont="1" applyFill="1" applyBorder="1" applyAlignment="1">
      <alignment horizontal="right"/>
    </xf>
    <xf numFmtId="14" fontId="2" fillId="0" borderId="11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right"/>
    </xf>
    <xf numFmtId="0" fontId="3" fillId="0" borderId="11" xfId="0" applyFont="1" applyBorder="1" applyAlignment="1">
      <alignment horizontal="left"/>
    </xf>
    <xf numFmtId="43" fontId="3" fillId="3" borderId="2" xfId="2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2" fontId="13" fillId="3" borderId="2" xfId="0" applyNumberFormat="1" applyFont="1" applyFill="1" applyBorder="1" applyAlignment="1">
      <alignment horizontal="right"/>
    </xf>
    <xf numFmtId="0" fontId="13" fillId="0" borderId="12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2" fontId="13" fillId="0" borderId="0" xfId="0" applyNumberFormat="1" applyFont="1" applyBorder="1" applyAlignment="1">
      <alignment horizontal="left"/>
    </xf>
    <xf numFmtId="0" fontId="3" fillId="3" borderId="0" xfId="0" applyFont="1" applyFill="1" applyAlignment="1">
      <alignment horizontal="left"/>
    </xf>
    <xf numFmtId="165" fontId="13" fillId="0" borderId="6" xfId="2" applyNumberFormat="1" applyFont="1" applyFill="1" applyBorder="1" applyAlignment="1">
      <alignment horizontal="right"/>
    </xf>
    <xf numFmtId="165" fontId="13" fillId="0" borderId="6" xfId="0" applyNumberFormat="1" applyFont="1" applyFill="1" applyBorder="1" applyAlignment="1">
      <alignment horizontal="left"/>
    </xf>
    <xf numFmtId="165" fontId="19" fillId="2" borderId="0" xfId="0" applyNumberFormat="1" applyFont="1" applyFill="1" applyAlignment="1">
      <alignment horizontal="left"/>
    </xf>
    <xf numFmtId="0" fontId="15" fillId="0" borderId="0" xfId="0" applyFont="1" applyFill="1"/>
    <xf numFmtId="0" fontId="34" fillId="0" borderId="0" xfId="0" applyFont="1" applyFill="1" applyBorder="1" applyAlignment="1">
      <alignment horizontal="left" vertical="center" indent="2"/>
    </xf>
    <xf numFmtId="0" fontId="0" fillId="0" borderId="0" xfId="0" applyFill="1"/>
    <xf numFmtId="0" fontId="18" fillId="0" borderId="0" xfId="0" applyFont="1" applyAlignment="1">
      <alignment horizontal="center"/>
    </xf>
    <xf numFmtId="165" fontId="10" fillId="0" borderId="0" xfId="2" applyNumberFormat="1" applyFont="1" applyFill="1" applyAlignment="1">
      <alignment horizontal="right"/>
    </xf>
    <xf numFmtId="14" fontId="3" fillId="0" borderId="2" xfId="0" applyNumberFormat="1" applyFont="1" applyFill="1" applyBorder="1" applyAlignment="1">
      <alignment horizontal="right"/>
    </xf>
    <xf numFmtId="165" fontId="13" fillId="2" borderId="0" xfId="1" applyNumberFormat="1" applyFont="1" applyFill="1"/>
    <xf numFmtId="0" fontId="1" fillId="0" borderId="0" xfId="0" applyFont="1" applyFill="1" applyAlignment="1">
      <alignment horizontal="left"/>
    </xf>
    <xf numFmtId="0" fontId="15" fillId="0" borderId="0" xfId="0" applyFont="1" applyFill="1" applyBorder="1" applyAlignment="1">
      <alignment horizontal="left"/>
    </xf>
    <xf numFmtId="0" fontId="15" fillId="0" borderId="2" xfId="0" applyFont="1" applyFill="1" applyBorder="1" applyAlignment="1">
      <alignment horizontal="left"/>
    </xf>
    <xf numFmtId="0" fontId="15" fillId="0" borderId="11" xfId="0" applyFont="1" applyFill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1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</cellXfs>
  <cellStyles count="5">
    <cellStyle name="Calculation 2" xfId="4"/>
    <cellStyle name="Comma" xfId="2" builtinId="3"/>
    <cellStyle name="Explanatory Text" xfId="3" builtinId="53"/>
    <cellStyle name="Normal" xfId="0" builtinId="0"/>
    <cellStyle name="Percent" xfId="1" builtinId="5"/>
  </cellStyles>
  <dxfs count="7">
    <dxf>
      <font>
        <color auto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BEA78A8-E52A-47FB-A86F-74ADF81C4672}" diskRevisions="1" revisionId="51" version="3">
  <header guid="{CB3612EA-2679-4635-B19C-1C9E1F901A4C}" dateTime="2017-06-26T11:15:18" maxSheetId="11" userName="Yijia Chen" r:id="rId3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40C00577-404B-45CB-9418-217826790E2B}" dateTime="2017-06-27T15:57:58" maxSheetId="11" userName="Yijia Chen" r:id="rId4" minRId="48" maxRId="5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CBEA78A8-E52A-47FB-A86F-74ADF81C4672}" dateTime="2017-06-27T15:58:31" maxSheetId="11" userName="Yijia Chen" r:id="rId5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</header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F496AD9-3742-4D69-A549-037DEAE009B6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" sId="1" ref="A22:XFD22" action="insertRow"/>
  <rfmt sheetId="1" sqref="A22" start="0" length="0">
    <dxf>
      <alignment relativeIndent="1"/>
    </dxf>
  </rfmt>
  <rfmt sheetId="1" sqref="A22" start="0" length="0">
    <dxf>
      <alignment relativeIndent="-1"/>
    </dxf>
  </rfmt>
  <rcc rId="49" sId="1">
    <nc r="A22" t="inlineStr">
      <is>
        <t>For frequency "one-time", it means that this benefit/cost item is not recurring, which implies no future projection for this product. Please enter "1" in the corresponding frequency cells to enable the historical data calculation.</t>
      </is>
    </nc>
  </rcc>
  <rrc rId="50" sId="1" ref="A22:XFD22" action="insertRow"/>
  <rcc rId="51" sId="1">
    <nc r="A22" t="inlineStr">
      <is>
        <t>Please enter the dates for historical data before starting the natural capital survey.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F496AD9-3742-4D69-A549-037DEAE009B6}" action="delete"/>
  <rcv guid="{3F496AD9-3742-4D69-A549-037DEAE009B6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CB3612EA-2679-4635-B19C-1C9E1F901A4C}" name="Yijia Chen" id="-181054247" dateTime="2017-06-27T15:51:10"/>
  <userInfo guid="{CBEA78A8-E52A-47FB-A86F-74ADF81C4672}" name="Daphne Yin" id="-36724442" dateTime="2017-06-29T16:29:18"/>
  <userInfo guid="{CBEA78A8-E52A-47FB-A86F-74ADF81C4672}" name="Yijia Chen" id="-181018309" dateTime="2017-10-20T11:28:4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Normal="100" workbookViewId="0">
      <selection sqref="A1:B1"/>
    </sheetView>
  </sheetViews>
  <sheetFormatPr defaultRowHeight="15.6" x14ac:dyDescent="0.3"/>
  <cols>
    <col min="1" max="8" width="20.69921875" customWidth="1"/>
    <col min="9" max="10" width="18.69921875" customWidth="1"/>
  </cols>
  <sheetData>
    <row r="1" spans="1:8" x14ac:dyDescent="0.3">
      <c r="A1" s="241" t="s">
        <v>239</v>
      </c>
      <c r="B1" s="242"/>
      <c r="C1" s="245" t="s">
        <v>632</v>
      </c>
      <c r="D1" s="246"/>
      <c r="E1" s="243" t="s">
        <v>252</v>
      </c>
      <c r="F1" s="242"/>
      <c r="G1" s="244" t="s">
        <v>253</v>
      </c>
      <c r="H1" s="244"/>
    </row>
    <row r="2" spans="1:8" x14ac:dyDescent="0.3">
      <c r="A2" s="133" t="s">
        <v>240</v>
      </c>
      <c r="B2" s="215">
        <f ca="1">TODAY()</f>
        <v>42913</v>
      </c>
      <c r="C2" s="218" t="s">
        <v>194</v>
      </c>
      <c r="D2" s="219"/>
      <c r="E2" s="220" t="s">
        <v>35</v>
      </c>
      <c r="F2" s="219"/>
      <c r="G2" s="133" t="s">
        <v>246</v>
      </c>
      <c r="H2" s="134"/>
    </row>
    <row r="3" spans="1:8" x14ac:dyDescent="0.3">
      <c r="A3" s="133" t="s">
        <v>37</v>
      </c>
      <c r="B3" s="238">
        <f ca="1">DATE(YEAR(TODAY()), 12, 31)</f>
        <v>43100</v>
      </c>
      <c r="C3" s="218" t="s">
        <v>441</v>
      </c>
      <c r="D3" s="219"/>
      <c r="E3" s="220" t="s">
        <v>42</v>
      </c>
      <c r="F3" s="219"/>
      <c r="G3" s="133" t="s">
        <v>247</v>
      </c>
      <c r="H3" s="134"/>
    </row>
    <row r="4" spans="1:8" x14ac:dyDescent="0.3">
      <c r="A4" s="133" t="s">
        <v>256</v>
      </c>
      <c r="B4" s="217"/>
      <c r="C4" s="218" t="s">
        <v>237</v>
      </c>
      <c r="D4" s="219"/>
      <c r="E4" s="220" t="s">
        <v>241</v>
      </c>
      <c r="F4" s="216"/>
      <c r="G4" s="133" t="s">
        <v>248</v>
      </c>
      <c r="H4" s="134"/>
    </row>
    <row r="5" spans="1:8" x14ac:dyDescent="0.3">
      <c r="A5" s="133" t="s">
        <v>34</v>
      </c>
      <c r="B5" s="216"/>
      <c r="C5" s="218" t="s">
        <v>238</v>
      </c>
      <c r="D5" s="219"/>
      <c r="E5" s="220" t="s">
        <v>254</v>
      </c>
      <c r="F5" s="216"/>
      <c r="G5" s="133" t="s">
        <v>249</v>
      </c>
      <c r="H5" s="134"/>
    </row>
    <row r="6" spans="1:8" x14ac:dyDescent="0.3">
      <c r="A6" s="133" t="s">
        <v>242</v>
      </c>
      <c r="B6" s="217"/>
      <c r="C6" s="218" t="s">
        <v>193</v>
      </c>
      <c r="D6" s="219"/>
      <c r="E6" s="220" t="s">
        <v>36</v>
      </c>
      <c r="F6" s="216"/>
      <c r="G6" s="133" t="s">
        <v>250</v>
      </c>
      <c r="H6" s="134"/>
    </row>
    <row r="7" spans="1:8" x14ac:dyDescent="0.3">
      <c r="A7" s="133" t="s">
        <v>243</v>
      </c>
      <c r="B7" s="217"/>
      <c r="C7" s="218" t="s">
        <v>235</v>
      </c>
      <c r="D7" s="219"/>
      <c r="E7" s="220" t="s">
        <v>255</v>
      </c>
      <c r="F7" s="221"/>
      <c r="G7" s="133" t="s">
        <v>251</v>
      </c>
      <c r="H7" s="134"/>
    </row>
    <row r="8" spans="1:8" x14ac:dyDescent="0.3">
      <c r="A8" s="129"/>
      <c r="B8" s="129"/>
      <c r="C8" s="185" t="s">
        <v>661</v>
      </c>
      <c r="D8" s="219"/>
      <c r="E8" s="129"/>
      <c r="F8" s="129"/>
      <c r="G8" s="129"/>
      <c r="H8" s="129"/>
    </row>
    <row r="9" spans="1:8" ht="16.2" thickBot="1" x14ac:dyDescent="0.35">
      <c r="A9" s="130"/>
      <c r="B9" s="131"/>
      <c r="C9" s="131"/>
      <c r="D9" s="131"/>
      <c r="E9" s="130"/>
      <c r="F9" s="130"/>
      <c r="G9" s="130"/>
      <c r="H9" s="130"/>
    </row>
    <row r="10" spans="1:8" ht="16.2" thickTop="1" x14ac:dyDescent="0.3">
      <c r="A10" s="129"/>
      <c r="B10" s="129"/>
      <c r="C10" s="129"/>
      <c r="D10" s="129"/>
    </row>
    <row r="11" spans="1:8" x14ac:dyDescent="0.3">
      <c r="A11" s="233" t="s">
        <v>54</v>
      </c>
      <c r="B11" s="132"/>
      <c r="C11" s="132"/>
      <c r="D11" s="132"/>
    </row>
    <row r="12" spans="1:8" x14ac:dyDescent="0.3">
      <c r="A12" s="233" t="s">
        <v>671</v>
      </c>
      <c r="B12" s="132"/>
      <c r="C12" s="132"/>
      <c r="D12" s="132"/>
    </row>
    <row r="13" spans="1:8" x14ac:dyDescent="0.3">
      <c r="A13" s="234" t="s">
        <v>669</v>
      </c>
      <c r="B13" s="132"/>
      <c r="C13" s="132"/>
      <c r="D13" s="132"/>
    </row>
    <row r="14" spans="1:8" x14ac:dyDescent="0.3">
      <c r="A14" s="234" t="s">
        <v>672</v>
      </c>
      <c r="B14" s="132"/>
      <c r="C14" s="132"/>
      <c r="D14" s="132"/>
    </row>
    <row r="15" spans="1:8" x14ac:dyDescent="0.3">
      <c r="A15" s="235"/>
      <c r="B15" s="132"/>
      <c r="C15" s="132"/>
      <c r="D15" s="132"/>
    </row>
    <row r="16" spans="1:8" x14ac:dyDescent="0.3">
      <c r="A16" s="233" t="s">
        <v>55</v>
      </c>
      <c r="B16" s="132"/>
      <c r="C16" s="132"/>
      <c r="D16" s="132"/>
    </row>
    <row r="17" spans="1:4" x14ac:dyDescent="0.3">
      <c r="A17" s="234" t="s">
        <v>667</v>
      </c>
      <c r="B17" s="132"/>
      <c r="C17" s="132"/>
      <c r="D17" s="132"/>
    </row>
    <row r="18" spans="1:4" x14ac:dyDescent="0.3">
      <c r="A18" s="234" t="s">
        <v>666</v>
      </c>
      <c r="B18" s="132"/>
      <c r="C18" s="132"/>
      <c r="D18" s="132"/>
    </row>
    <row r="19" spans="1:4" x14ac:dyDescent="0.3">
      <c r="A19" s="234" t="s">
        <v>245</v>
      </c>
      <c r="B19" s="132"/>
      <c r="C19" s="132"/>
      <c r="D19" s="132"/>
    </row>
    <row r="20" spans="1:4" x14ac:dyDescent="0.3">
      <c r="A20" s="234" t="s">
        <v>244</v>
      </c>
      <c r="B20" s="132"/>
      <c r="C20" s="132"/>
      <c r="D20" s="132"/>
    </row>
    <row r="21" spans="1:4" x14ac:dyDescent="0.3">
      <c r="A21" s="234" t="s">
        <v>670</v>
      </c>
      <c r="B21" s="132"/>
      <c r="C21" s="132"/>
      <c r="D21" s="132"/>
    </row>
    <row r="22" spans="1:4" x14ac:dyDescent="0.3">
      <c r="A22" s="234" t="s">
        <v>683</v>
      </c>
      <c r="B22" s="132"/>
      <c r="C22" s="132"/>
      <c r="D22" s="132"/>
    </row>
    <row r="23" spans="1:4" x14ac:dyDescent="0.3">
      <c r="A23" s="234" t="s">
        <v>682</v>
      </c>
      <c r="B23" s="132"/>
      <c r="C23" s="132"/>
      <c r="D23" s="132"/>
    </row>
    <row r="24" spans="1:4" x14ac:dyDescent="0.3">
      <c r="A24" s="234" t="s">
        <v>56</v>
      </c>
      <c r="B24" s="132"/>
      <c r="C24" s="132"/>
      <c r="D24" s="132"/>
    </row>
    <row r="25" spans="1:4" x14ac:dyDescent="0.3">
      <c r="A25" s="234" t="s">
        <v>673</v>
      </c>
      <c r="B25" s="132"/>
      <c r="C25" s="132"/>
      <c r="D25" s="132"/>
    </row>
    <row r="26" spans="1:4" x14ac:dyDescent="0.3">
      <c r="A26" s="235"/>
      <c r="B26" s="132"/>
      <c r="C26" s="132"/>
      <c r="D26" s="132"/>
    </row>
    <row r="27" spans="1:4" x14ac:dyDescent="0.3">
      <c r="A27" s="233" t="s">
        <v>57</v>
      </c>
      <c r="B27" s="132"/>
      <c r="C27" s="132"/>
      <c r="D27" s="132"/>
    </row>
    <row r="28" spans="1:4" x14ac:dyDescent="0.3">
      <c r="A28" s="234" t="s">
        <v>608</v>
      </c>
      <c r="B28" s="132"/>
      <c r="C28" s="132"/>
      <c r="D28" s="132"/>
    </row>
    <row r="29" spans="1:4" x14ac:dyDescent="0.3">
      <c r="A29" s="234" t="s">
        <v>665</v>
      </c>
      <c r="B29" s="132"/>
      <c r="C29" s="132"/>
      <c r="D29" s="132"/>
    </row>
    <row r="30" spans="1:4" x14ac:dyDescent="0.3">
      <c r="A30" s="234" t="s">
        <v>674</v>
      </c>
      <c r="B30" s="132"/>
      <c r="C30" s="132"/>
      <c r="D30" s="132"/>
    </row>
    <row r="31" spans="1:4" x14ac:dyDescent="0.3">
      <c r="A31" s="234" t="s">
        <v>675</v>
      </c>
      <c r="B31" s="132"/>
      <c r="C31" s="132"/>
      <c r="D31" s="132"/>
    </row>
  </sheetData>
  <customSheetViews>
    <customSheetView guid="{3F496AD9-3742-4D69-A549-037DEAE009B6}">
      <selection sqref="A1:B1"/>
      <pageMargins left="0.7" right="0.7" top="0.75" bottom="0.75" header="0.3" footer="0.3"/>
      <pageSetup orientation="portrait" r:id="rId1"/>
    </customSheetView>
    <customSheetView guid="{91FDB016-6555-4859-8D31-5C927CD3E677}" scale="75">
      <selection activeCell="D13" sqref="D13"/>
      <pageMargins left="0.7" right="0.7" top="0.75" bottom="0.75" header="0.3" footer="0.3"/>
      <pageSetup orientation="portrait" r:id="rId2"/>
    </customSheetView>
  </customSheetViews>
  <mergeCells count="4">
    <mergeCell ref="A1:B1"/>
    <mergeCell ref="E1:F1"/>
    <mergeCell ref="G1:H1"/>
    <mergeCell ref="C1:D1"/>
  </mergeCells>
  <dataValidations count="3">
    <dataValidation type="list" showInputMessage="1" showErrorMessage="1" sqref="B5">
      <formula1>CurrencyUnit</formula1>
    </dataValidation>
    <dataValidation type="list" allowBlank="1" showInputMessage="1" showErrorMessage="1" sqref="B4">
      <formula1>CountryRegion</formula1>
    </dataValidation>
    <dataValidation type="list" allowBlank="1" showInputMessage="1" showErrorMessage="1" prompt="Choose &quot;Yes&quot; if you have this land use activity or resource flow on this parcel; &quot;No&quot; if not." sqref="D2:D8">
      <formula1>YorN</formula1>
    </dataValidation>
  </dataValidation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8"/>
  <sheetViews>
    <sheetView workbookViewId="0">
      <selection activeCell="E14" sqref="E14"/>
    </sheetView>
  </sheetViews>
  <sheetFormatPr defaultColWidth="8.796875" defaultRowHeight="14.4" x14ac:dyDescent="0.3"/>
  <cols>
    <col min="1" max="1" width="26.796875" style="129" bestFit="1" customWidth="1"/>
    <col min="2" max="8" width="15.69921875" style="129" customWidth="1"/>
    <col min="9" max="9" width="17.09765625" style="129" bestFit="1" customWidth="1"/>
    <col min="10" max="10" width="9.5" style="129" bestFit="1" customWidth="1"/>
    <col min="11" max="11" width="9.69921875" style="129" bestFit="1" customWidth="1"/>
    <col min="12" max="16384" width="8.796875" style="129"/>
  </cols>
  <sheetData>
    <row r="1" spans="1:11" x14ac:dyDescent="0.3">
      <c r="A1" s="66" t="s">
        <v>256</v>
      </c>
      <c r="B1" s="250" t="s">
        <v>5</v>
      </c>
      <c r="C1" s="250"/>
      <c r="D1" s="250"/>
      <c r="E1" s="250" t="s">
        <v>0</v>
      </c>
      <c r="F1" s="250"/>
      <c r="G1" s="250"/>
      <c r="H1" s="250"/>
      <c r="I1" s="250"/>
      <c r="J1" s="135" t="s">
        <v>41</v>
      </c>
      <c r="K1" s="135" t="s">
        <v>632</v>
      </c>
    </row>
    <row r="2" spans="1:11" x14ac:dyDescent="0.3">
      <c r="A2" s="66"/>
      <c r="B2" s="135" t="s">
        <v>433</v>
      </c>
      <c r="C2" s="135" t="s">
        <v>434</v>
      </c>
      <c r="D2" s="236" t="s">
        <v>668</v>
      </c>
      <c r="E2" s="135" t="s">
        <v>435</v>
      </c>
      <c r="F2" s="135" t="s">
        <v>436</v>
      </c>
      <c r="G2" s="135" t="s">
        <v>437</v>
      </c>
      <c r="H2" s="135" t="s">
        <v>438</v>
      </c>
      <c r="I2" s="135" t="s">
        <v>439</v>
      </c>
      <c r="K2" s="185" t="s">
        <v>51</v>
      </c>
    </row>
    <row r="3" spans="1:11" x14ac:dyDescent="0.3">
      <c r="A3" s="129" t="s">
        <v>257</v>
      </c>
      <c r="B3" s="129" t="s">
        <v>32</v>
      </c>
      <c r="C3" s="129">
        <v>1</v>
      </c>
      <c r="D3" s="129">
        <v>0</v>
      </c>
      <c r="E3" s="129" t="s">
        <v>7</v>
      </c>
      <c r="F3" s="129" t="s">
        <v>30</v>
      </c>
      <c r="G3" s="129" t="s">
        <v>445</v>
      </c>
      <c r="H3" s="129" t="s">
        <v>25</v>
      </c>
      <c r="I3" s="129" t="s">
        <v>30</v>
      </c>
      <c r="J3" s="186">
        <v>33238</v>
      </c>
      <c r="K3" s="185" t="s">
        <v>52</v>
      </c>
    </row>
    <row r="4" spans="1:11" x14ac:dyDescent="0.3">
      <c r="A4" s="129" t="s">
        <v>258</v>
      </c>
      <c r="B4" s="129" t="s">
        <v>27</v>
      </c>
      <c r="C4" s="129">
        <v>365</v>
      </c>
      <c r="D4" s="129">
        <v>365</v>
      </c>
      <c r="E4" s="129" t="s">
        <v>8</v>
      </c>
      <c r="F4" s="129" t="s">
        <v>7</v>
      </c>
      <c r="G4" s="129" t="s">
        <v>446</v>
      </c>
      <c r="H4" s="129" t="s">
        <v>26</v>
      </c>
      <c r="I4" s="129" t="s">
        <v>25</v>
      </c>
    </row>
    <row r="5" spans="1:11" x14ac:dyDescent="0.3">
      <c r="A5" s="129" t="s">
        <v>259</v>
      </c>
      <c r="B5" s="129" t="s">
        <v>31</v>
      </c>
      <c r="C5" s="129">
        <v>52</v>
      </c>
      <c r="D5" s="129">
        <v>52</v>
      </c>
      <c r="E5" s="129" t="s">
        <v>9</v>
      </c>
      <c r="F5" s="129" t="s">
        <v>8</v>
      </c>
      <c r="G5" s="129" t="s">
        <v>447</v>
      </c>
      <c r="H5" s="129" t="s">
        <v>7</v>
      </c>
      <c r="I5" s="129" t="s">
        <v>26</v>
      </c>
    </row>
    <row r="6" spans="1:11" x14ac:dyDescent="0.3">
      <c r="A6" s="129" t="s">
        <v>260</v>
      </c>
      <c r="B6" s="129" t="s">
        <v>28</v>
      </c>
      <c r="C6" s="129">
        <v>12</v>
      </c>
      <c r="D6" s="129">
        <v>12</v>
      </c>
      <c r="E6" s="129" t="s">
        <v>10</v>
      </c>
      <c r="F6" s="129" t="s">
        <v>9</v>
      </c>
      <c r="G6" s="129" t="s">
        <v>448</v>
      </c>
      <c r="H6" s="129" t="s">
        <v>8</v>
      </c>
      <c r="I6" s="129" t="s">
        <v>7</v>
      </c>
    </row>
    <row r="7" spans="1:11" x14ac:dyDescent="0.3">
      <c r="A7" s="129" t="s">
        <v>261</v>
      </c>
      <c r="B7" s="129" t="s">
        <v>29</v>
      </c>
      <c r="C7" s="129">
        <v>1</v>
      </c>
      <c r="D7" s="129">
        <v>1</v>
      </c>
      <c r="E7" s="129" t="s">
        <v>11</v>
      </c>
      <c r="F7" s="129" t="s">
        <v>10</v>
      </c>
      <c r="G7" s="129" t="s">
        <v>449</v>
      </c>
      <c r="H7" s="129" t="s">
        <v>9</v>
      </c>
      <c r="I7" s="129" t="s">
        <v>8</v>
      </c>
    </row>
    <row r="8" spans="1:11" x14ac:dyDescent="0.3">
      <c r="A8" s="129" t="s">
        <v>262</v>
      </c>
      <c r="E8" s="129" t="s">
        <v>12</v>
      </c>
      <c r="F8" s="129" t="s">
        <v>11</v>
      </c>
      <c r="G8" s="129" t="s">
        <v>449</v>
      </c>
      <c r="H8" s="129" t="s">
        <v>10</v>
      </c>
      <c r="I8" s="129" t="s">
        <v>9</v>
      </c>
    </row>
    <row r="9" spans="1:11" x14ac:dyDescent="0.3">
      <c r="A9" s="129" t="s">
        <v>263</v>
      </c>
      <c r="E9" s="129" t="s">
        <v>13</v>
      </c>
      <c r="F9" s="129" t="s">
        <v>12</v>
      </c>
      <c r="G9" s="129" t="s">
        <v>450</v>
      </c>
      <c r="H9" s="129" t="s">
        <v>11</v>
      </c>
      <c r="I9" s="129" t="s">
        <v>10</v>
      </c>
    </row>
    <row r="10" spans="1:11" x14ac:dyDescent="0.3">
      <c r="A10" s="129" t="s">
        <v>264</v>
      </c>
      <c r="E10" s="129" t="s">
        <v>14</v>
      </c>
      <c r="F10" s="129" t="s">
        <v>13</v>
      </c>
      <c r="G10" s="129" t="s">
        <v>451</v>
      </c>
      <c r="H10" s="129" t="s">
        <v>12</v>
      </c>
      <c r="I10" s="129" t="s">
        <v>11</v>
      </c>
    </row>
    <row r="11" spans="1:11" x14ac:dyDescent="0.3">
      <c r="A11" s="129" t="s">
        <v>265</v>
      </c>
      <c r="E11" s="129" t="s">
        <v>15</v>
      </c>
      <c r="F11" s="129" t="s">
        <v>14</v>
      </c>
      <c r="G11" s="129" t="s">
        <v>452</v>
      </c>
      <c r="H11" s="129" t="s">
        <v>13</v>
      </c>
      <c r="I11" s="129" t="s">
        <v>12</v>
      </c>
    </row>
    <row r="12" spans="1:11" x14ac:dyDescent="0.3">
      <c r="A12" s="129" t="s">
        <v>180</v>
      </c>
      <c r="E12" s="129" t="s">
        <v>16</v>
      </c>
      <c r="F12" s="129" t="s">
        <v>15</v>
      </c>
      <c r="G12" s="129" t="s">
        <v>453</v>
      </c>
      <c r="H12" s="129" t="s">
        <v>14</v>
      </c>
      <c r="I12" s="129" t="s">
        <v>13</v>
      </c>
    </row>
    <row r="13" spans="1:11" x14ac:dyDescent="0.3">
      <c r="A13" s="129" t="s">
        <v>179</v>
      </c>
      <c r="E13" s="129" t="s">
        <v>17</v>
      </c>
      <c r="F13" s="129" t="s">
        <v>16</v>
      </c>
      <c r="G13" s="129" t="s">
        <v>454</v>
      </c>
      <c r="H13" s="129" t="s">
        <v>15</v>
      </c>
      <c r="I13" s="129" t="s">
        <v>14</v>
      </c>
    </row>
    <row r="14" spans="1:11" x14ac:dyDescent="0.3">
      <c r="A14" s="129" t="s">
        <v>266</v>
      </c>
      <c r="E14" s="129" t="s">
        <v>18</v>
      </c>
      <c r="F14" s="129" t="s">
        <v>17</v>
      </c>
      <c r="G14" s="129" t="s">
        <v>455</v>
      </c>
      <c r="H14" s="129" t="s">
        <v>16</v>
      </c>
      <c r="I14" s="129" t="s">
        <v>15</v>
      </c>
    </row>
    <row r="15" spans="1:11" x14ac:dyDescent="0.3">
      <c r="A15" s="129" t="s">
        <v>267</v>
      </c>
      <c r="F15" s="129" t="s">
        <v>18</v>
      </c>
      <c r="G15" s="129" t="s">
        <v>456</v>
      </c>
      <c r="H15" s="129" t="s">
        <v>17</v>
      </c>
      <c r="I15" s="129" t="s">
        <v>16</v>
      </c>
    </row>
    <row r="16" spans="1:11" x14ac:dyDescent="0.3">
      <c r="A16" s="129" t="s">
        <v>268</v>
      </c>
      <c r="G16" s="129" t="s">
        <v>457</v>
      </c>
      <c r="H16" s="129" t="s">
        <v>18</v>
      </c>
      <c r="I16" s="129" t="s">
        <v>17</v>
      </c>
    </row>
    <row r="17" spans="1:9" x14ac:dyDescent="0.3">
      <c r="A17" s="129" t="s">
        <v>269</v>
      </c>
      <c r="G17" s="129" t="s">
        <v>458</v>
      </c>
      <c r="I17" s="129" t="s">
        <v>18</v>
      </c>
    </row>
    <row r="18" spans="1:9" x14ac:dyDescent="0.3">
      <c r="A18" s="129" t="s">
        <v>270</v>
      </c>
      <c r="G18" s="129" t="s">
        <v>459</v>
      </c>
    </row>
    <row r="19" spans="1:9" x14ac:dyDescent="0.3">
      <c r="A19" s="129" t="s">
        <v>271</v>
      </c>
      <c r="G19" s="129" t="s">
        <v>460</v>
      </c>
    </row>
    <row r="20" spans="1:9" x14ac:dyDescent="0.3">
      <c r="A20" s="129" t="s">
        <v>178</v>
      </c>
      <c r="G20" s="129" t="s">
        <v>461</v>
      </c>
    </row>
    <row r="21" spans="1:9" x14ac:dyDescent="0.3">
      <c r="A21" s="129" t="s">
        <v>272</v>
      </c>
      <c r="G21" s="129" t="s">
        <v>462</v>
      </c>
    </row>
    <row r="22" spans="1:9" x14ac:dyDescent="0.3">
      <c r="A22" s="129" t="s">
        <v>273</v>
      </c>
      <c r="G22" s="129" t="s">
        <v>463</v>
      </c>
    </row>
    <row r="23" spans="1:9" x14ac:dyDescent="0.3">
      <c r="A23" s="129" t="s">
        <v>274</v>
      </c>
      <c r="G23" s="129" t="s">
        <v>464</v>
      </c>
    </row>
    <row r="24" spans="1:9" x14ac:dyDescent="0.3">
      <c r="A24" s="129" t="s">
        <v>275</v>
      </c>
      <c r="G24" s="129" t="s">
        <v>465</v>
      </c>
    </row>
    <row r="25" spans="1:9" x14ac:dyDescent="0.3">
      <c r="A25" s="129" t="s">
        <v>276</v>
      </c>
      <c r="G25" s="129" t="s">
        <v>466</v>
      </c>
    </row>
    <row r="26" spans="1:9" x14ac:dyDescent="0.3">
      <c r="A26" s="129" t="s">
        <v>277</v>
      </c>
      <c r="G26" s="129" t="s">
        <v>467</v>
      </c>
    </row>
    <row r="27" spans="1:9" x14ac:dyDescent="0.3">
      <c r="A27" s="129" t="s">
        <v>177</v>
      </c>
      <c r="G27" s="129" t="s">
        <v>468</v>
      </c>
    </row>
    <row r="28" spans="1:9" x14ac:dyDescent="0.3">
      <c r="A28" s="129" t="s">
        <v>278</v>
      </c>
      <c r="G28" s="129" t="s">
        <v>469</v>
      </c>
    </row>
    <row r="29" spans="1:9" x14ac:dyDescent="0.3">
      <c r="A29" s="129" t="s">
        <v>176</v>
      </c>
      <c r="G29" s="129" t="s">
        <v>470</v>
      </c>
    </row>
    <row r="30" spans="1:9" x14ac:dyDescent="0.3">
      <c r="A30" s="129" t="s">
        <v>279</v>
      </c>
      <c r="G30" s="129" t="s">
        <v>471</v>
      </c>
    </row>
    <row r="31" spans="1:9" x14ac:dyDescent="0.3">
      <c r="A31" s="129" t="s">
        <v>280</v>
      </c>
      <c r="G31" s="129" t="s">
        <v>472</v>
      </c>
    </row>
    <row r="32" spans="1:9" x14ac:dyDescent="0.3">
      <c r="A32" s="129" t="s">
        <v>281</v>
      </c>
      <c r="G32" s="129" t="s">
        <v>473</v>
      </c>
    </row>
    <row r="33" spans="1:7" x14ac:dyDescent="0.3">
      <c r="A33" s="129" t="s">
        <v>282</v>
      </c>
      <c r="G33" s="129" t="s">
        <v>474</v>
      </c>
    </row>
    <row r="34" spans="1:7" x14ac:dyDescent="0.3">
      <c r="A34" s="129" t="s">
        <v>283</v>
      </c>
      <c r="G34" s="129" t="s">
        <v>475</v>
      </c>
    </row>
    <row r="35" spans="1:7" x14ac:dyDescent="0.3">
      <c r="A35" s="129" t="s">
        <v>175</v>
      </c>
      <c r="G35" s="129" t="s">
        <v>476</v>
      </c>
    </row>
    <row r="36" spans="1:7" x14ac:dyDescent="0.3">
      <c r="A36" s="129" t="s">
        <v>284</v>
      </c>
      <c r="G36" s="129" t="s">
        <v>477</v>
      </c>
    </row>
    <row r="37" spans="1:7" x14ac:dyDescent="0.3">
      <c r="A37" s="129" t="s">
        <v>285</v>
      </c>
      <c r="G37" s="129" t="s">
        <v>478</v>
      </c>
    </row>
    <row r="38" spans="1:7" x14ac:dyDescent="0.3">
      <c r="A38" s="129" t="s">
        <v>286</v>
      </c>
      <c r="G38" s="129" t="s">
        <v>479</v>
      </c>
    </row>
    <row r="39" spans="1:7" x14ac:dyDescent="0.3">
      <c r="A39" s="129" t="s">
        <v>174</v>
      </c>
      <c r="G39" s="129" t="s">
        <v>480</v>
      </c>
    </row>
    <row r="40" spans="1:7" x14ac:dyDescent="0.3">
      <c r="A40" s="129" t="s">
        <v>173</v>
      </c>
      <c r="G40" s="129" t="s">
        <v>481</v>
      </c>
    </row>
    <row r="41" spans="1:7" x14ac:dyDescent="0.3">
      <c r="A41" s="129" t="s">
        <v>172</v>
      </c>
      <c r="G41" s="129" t="s">
        <v>482</v>
      </c>
    </row>
    <row r="42" spans="1:7" x14ac:dyDescent="0.3">
      <c r="A42" s="129" t="s">
        <v>287</v>
      </c>
      <c r="G42" s="129" t="s">
        <v>483</v>
      </c>
    </row>
    <row r="43" spans="1:7" x14ac:dyDescent="0.3">
      <c r="A43" s="129" t="s">
        <v>288</v>
      </c>
      <c r="G43" s="129" t="s">
        <v>484</v>
      </c>
    </row>
    <row r="44" spans="1:7" x14ac:dyDescent="0.3">
      <c r="A44" s="129" t="s">
        <v>289</v>
      </c>
      <c r="G44" s="129" t="s">
        <v>485</v>
      </c>
    </row>
    <row r="45" spans="1:7" x14ac:dyDescent="0.3">
      <c r="A45" s="129" t="s">
        <v>290</v>
      </c>
      <c r="G45" s="129" t="s">
        <v>486</v>
      </c>
    </row>
    <row r="46" spans="1:7" x14ac:dyDescent="0.3">
      <c r="A46" s="129" t="s">
        <v>291</v>
      </c>
      <c r="G46" s="129" t="s">
        <v>487</v>
      </c>
    </row>
    <row r="47" spans="1:7" x14ac:dyDescent="0.3">
      <c r="A47" s="129" t="s">
        <v>171</v>
      </c>
      <c r="G47" s="129" t="s">
        <v>488</v>
      </c>
    </row>
    <row r="48" spans="1:7" x14ac:dyDescent="0.3">
      <c r="A48" s="129" t="s">
        <v>292</v>
      </c>
      <c r="G48" s="129" t="s">
        <v>489</v>
      </c>
    </row>
    <row r="49" spans="1:7" x14ac:dyDescent="0.3">
      <c r="A49" s="129" t="s">
        <v>293</v>
      </c>
      <c r="G49" s="129" t="s">
        <v>490</v>
      </c>
    </row>
    <row r="50" spans="1:7" x14ac:dyDescent="0.3">
      <c r="A50" s="129" t="s">
        <v>294</v>
      </c>
      <c r="G50" s="129" t="s">
        <v>491</v>
      </c>
    </row>
    <row r="51" spans="1:7" x14ac:dyDescent="0.3">
      <c r="A51" s="129" t="s">
        <v>295</v>
      </c>
      <c r="G51" s="129" t="s">
        <v>492</v>
      </c>
    </row>
    <row r="52" spans="1:7" x14ac:dyDescent="0.3">
      <c r="A52" s="129" t="s">
        <v>170</v>
      </c>
      <c r="G52" s="129" t="s">
        <v>493</v>
      </c>
    </row>
    <row r="53" spans="1:7" x14ac:dyDescent="0.3">
      <c r="A53" s="129" t="s">
        <v>296</v>
      </c>
      <c r="G53" s="129" t="s">
        <v>494</v>
      </c>
    </row>
    <row r="54" spans="1:7" x14ac:dyDescent="0.3">
      <c r="A54" s="129" t="s">
        <v>297</v>
      </c>
      <c r="G54" s="129" t="s">
        <v>495</v>
      </c>
    </row>
    <row r="55" spans="1:7" x14ac:dyDescent="0.3">
      <c r="A55" s="129" t="s">
        <v>298</v>
      </c>
      <c r="G55" s="129" t="s">
        <v>496</v>
      </c>
    </row>
    <row r="56" spans="1:7" x14ac:dyDescent="0.3">
      <c r="A56" s="129" t="s">
        <v>299</v>
      </c>
      <c r="G56" s="129" t="s">
        <v>497</v>
      </c>
    </row>
    <row r="57" spans="1:7" x14ac:dyDescent="0.3">
      <c r="A57" s="129" t="s">
        <v>300</v>
      </c>
      <c r="G57" s="129" t="s">
        <v>498</v>
      </c>
    </row>
    <row r="58" spans="1:7" x14ac:dyDescent="0.3">
      <c r="A58" s="129" t="s">
        <v>301</v>
      </c>
      <c r="G58" s="129" t="s">
        <v>499</v>
      </c>
    </row>
    <row r="59" spans="1:7" x14ac:dyDescent="0.3">
      <c r="A59" s="129" t="s">
        <v>302</v>
      </c>
      <c r="G59" s="129" t="s">
        <v>500</v>
      </c>
    </row>
    <row r="60" spans="1:7" x14ac:dyDescent="0.3">
      <c r="A60" s="129" t="s">
        <v>303</v>
      </c>
      <c r="G60" s="129" t="s">
        <v>501</v>
      </c>
    </row>
    <row r="61" spans="1:7" x14ac:dyDescent="0.3">
      <c r="A61" s="129" t="s">
        <v>304</v>
      </c>
      <c r="G61" s="129" t="s">
        <v>502</v>
      </c>
    </row>
    <row r="62" spans="1:7" x14ac:dyDescent="0.3">
      <c r="A62" s="129" t="s">
        <v>305</v>
      </c>
      <c r="G62" s="129" t="s">
        <v>503</v>
      </c>
    </row>
    <row r="63" spans="1:7" x14ac:dyDescent="0.3">
      <c r="A63" s="129" t="s">
        <v>306</v>
      </c>
      <c r="G63" s="129" t="s">
        <v>504</v>
      </c>
    </row>
    <row r="64" spans="1:7" x14ac:dyDescent="0.3">
      <c r="A64" s="129" t="s">
        <v>307</v>
      </c>
      <c r="G64" s="129" t="s">
        <v>505</v>
      </c>
    </row>
    <row r="65" spans="1:7" x14ac:dyDescent="0.3">
      <c r="A65" s="129" t="s">
        <v>169</v>
      </c>
      <c r="G65" s="129" t="s">
        <v>506</v>
      </c>
    </row>
    <row r="66" spans="1:7" x14ac:dyDescent="0.3">
      <c r="A66" s="129" t="s">
        <v>168</v>
      </c>
      <c r="G66" s="129" t="s">
        <v>507</v>
      </c>
    </row>
    <row r="67" spans="1:7" x14ac:dyDescent="0.3">
      <c r="A67" s="129" t="s">
        <v>308</v>
      </c>
      <c r="G67" s="129" t="s">
        <v>508</v>
      </c>
    </row>
    <row r="68" spans="1:7" x14ac:dyDescent="0.3">
      <c r="A68" s="129" t="s">
        <v>309</v>
      </c>
      <c r="G68" s="129" t="s">
        <v>19</v>
      </c>
    </row>
    <row r="69" spans="1:7" x14ac:dyDescent="0.3">
      <c r="A69" s="129" t="s">
        <v>310</v>
      </c>
      <c r="G69" s="129" t="s">
        <v>509</v>
      </c>
    </row>
    <row r="70" spans="1:7" x14ac:dyDescent="0.3">
      <c r="A70" s="129" t="s">
        <v>167</v>
      </c>
      <c r="G70" s="129" t="s">
        <v>510</v>
      </c>
    </row>
    <row r="71" spans="1:7" x14ac:dyDescent="0.3">
      <c r="A71" s="129" t="s">
        <v>311</v>
      </c>
      <c r="G71" s="129" t="s">
        <v>511</v>
      </c>
    </row>
    <row r="72" spans="1:7" x14ac:dyDescent="0.3">
      <c r="A72" s="129" t="s">
        <v>166</v>
      </c>
      <c r="G72" s="129" t="s">
        <v>512</v>
      </c>
    </row>
    <row r="73" spans="1:7" x14ac:dyDescent="0.3">
      <c r="A73" s="129" t="s">
        <v>312</v>
      </c>
      <c r="G73" s="129" t="s">
        <v>513</v>
      </c>
    </row>
    <row r="74" spans="1:7" x14ac:dyDescent="0.3">
      <c r="A74" s="129" t="s">
        <v>313</v>
      </c>
      <c r="G74" s="129" t="s">
        <v>514</v>
      </c>
    </row>
    <row r="75" spans="1:7" x14ac:dyDescent="0.3">
      <c r="A75" s="129" t="s">
        <v>314</v>
      </c>
      <c r="G75" s="129" t="s">
        <v>515</v>
      </c>
    </row>
    <row r="76" spans="1:7" x14ac:dyDescent="0.3">
      <c r="A76" s="129" t="s">
        <v>315</v>
      </c>
      <c r="G76" s="129" t="s">
        <v>516</v>
      </c>
    </row>
    <row r="77" spans="1:7" x14ac:dyDescent="0.3">
      <c r="A77" s="129" t="s">
        <v>316</v>
      </c>
      <c r="G77" s="129" t="s">
        <v>517</v>
      </c>
    </row>
    <row r="78" spans="1:7" x14ac:dyDescent="0.3">
      <c r="A78" s="129" t="s">
        <v>317</v>
      </c>
      <c r="G78" s="129" t="s">
        <v>518</v>
      </c>
    </row>
    <row r="79" spans="1:7" x14ac:dyDescent="0.3">
      <c r="A79" s="129" t="s">
        <v>318</v>
      </c>
      <c r="G79" s="129" t="s">
        <v>519</v>
      </c>
    </row>
    <row r="80" spans="1:7" x14ac:dyDescent="0.3">
      <c r="A80" s="129" t="s">
        <v>319</v>
      </c>
      <c r="G80" s="129" t="s">
        <v>520</v>
      </c>
    </row>
    <row r="81" spans="1:7" x14ac:dyDescent="0.3">
      <c r="A81" s="129" t="s">
        <v>165</v>
      </c>
      <c r="G81" s="129" t="s">
        <v>521</v>
      </c>
    </row>
    <row r="82" spans="1:7" x14ac:dyDescent="0.3">
      <c r="A82" s="129" t="s">
        <v>164</v>
      </c>
      <c r="G82" s="129" t="s">
        <v>522</v>
      </c>
    </row>
    <row r="83" spans="1:7" x14ac:dyDescent="0.3">
      <c r="A83" s="129" t="s">
        <v>163</v>
      </c>
      <c r="G83" s="129" t="s">
        <v>523</v>
      </c>
    </row>
    <row r="84" spans="1:7" x14ac:dyDescent="0.3">
      <c r="A84" s="129" t="s">
        <v>58</v>
      </c>
      <c r="G84" s="129" t="s">
        <v>524</v>
      </c>
    </row>
    <row r="85" spans="1:7" x14ac:dyDescent="0.3">
      <c r="A85" s="129" t="s">
        <v>162</v>
      </c>
      <c r="G85" s="129" t="s">
        <v>525</v>
      </c>
    </row>
    <row r="86" spans="1:7" x14ac:dyDescent="0.3">
      <c r="A86" s="129" t="s">
        <v>320</v>
      </c>
      <c r="G86" s="129" t="s">
        <v>526</v>
      </c>
    </row>
    <row r="87" spans="1:7" x14ac:dyDescent="0.3">
      <c r="A87" s="129" t="s">
        <v>321</v>
      </c>
      <c r="G87" s="129" t="s">
        <v>527</v>
      </c>
    </row>
    <row r="88" spans="1:7" x14ac:dyDescent="0.3">
      <c r="A88" s="129" t="s">
        <v>161</v>
      </c>
      <c r="G88" s="129" t="s">
        <v>528</v>
      </c>
    </row>
    <row r="89" spans="1:7" x14ac:dyDescent="0.3">
      <c r="A89" s="129" t="s">
        <v>160</v>
      </c>
      <c r="G89" s="129" t="s">
        <v>529</v>
      </c>
    </row>
    <row r="90" spans="1:7" x14ac:dyDescent="0.3">
      <c r="A90" s="129" t="s">
        <v>159</v>
      </c>
      <c r="G90" s="129" t="s">
        <v>530</v>
      </c>
    </row>
    <row r="91" spans="1:7" x14ac:dyDescent="0.3">
      <c r="A91" s="129" t="s">
        <v>322</v>
      </c>
      <c r="G91" s="129" t="s">
        <v>531</v>
      </c>
    </row>
    <row r="92" spans="1:7" x14ac:dyDescent="0.3">
      <c r="A92" s="129" t="s">
        <v>158</v>
      </c>
      <c r="G92" s="129" t="s">
        <v>532</v>
      </c>
    </row>
    <row r="93" spans="1:7" x14ac:dyDescent="0.3">
      <c r="A93" s="129" t="s">
        <v>323</v>
      </c>
      <c r="G93" s="129" t="s">
        <v>533</v>
      </c>
    </row>
    <row r="94" spans="1:7" x14ac:dyDescent="0.3">
      <c r="A94" s="129" t="s">
        <v>324</v>
      </c>
      <c r="G94" s="129" t="s">
        <v>534</v>
      </c>
    </row>
    <row r="95" spans="1:7" x14ac:dyDescent="0.3">
      <c r="A95" s="129" t="s">
        <v>157</v>
      </c>
      <c r="G95" s="129" t="s">
        <v>535</v>
      </c>
    </row>
    <row r="96" spans="1:7" x14ac:dyDescent="0.3">
      <c r="A96" s="129" t="s">
        <v>325</v>
      </c>
      <c r="G96" s="129" t="s">
        <v>536</v>
      </c>
    </row>
    <row r="97" spans="1:7" x14ac:dyDescent="0.3">
      <c r="A97" s="129" t="s">
        <v>326</v>
      </c>
      <c r="G97" s="129" t="s">
        <v>537</v>
      </c>
    </row>
    <row r="98" spans="1:7" x14ac:dyDescent="0.3">
      <c r="A98" s="129" t="s">
        <v>327</v>
      </c>
      <c r="G98" s="129" t="s">
        <v>538</v>
      </c>
    </row>
    <row r="99" spans="1:7" x14ac:dyDescent="0.3">
      <c r="A99" s="129" t="s">
        <v>328</v>
      </c>
      <c r="G99" s="129" t="s">
        <v>539</v>
      </c>
    </row>
    <row r="100" spans="1:7" x14ac:dyDescent="0.3">
      <c r="A100" s="129" t="s">
        <v>329</v>
      </c>
      <c r="G100" s="129" t="s">
        <v>540</v>
      </c>
    </row>
    <row r="101" spans="1:7" x14ac:dyDescent="0.3">
      <c r="A101" s="129" t="s">
        <v>330</v>
      </c>
      <c r="G101" s="129" t="s">
        <v>541</v>
      </c>
    </row>
    <row r="102" spans="1:7" x14ac:dyDescent="0.3">
      <c r="A102" s="129" t="s">
        <v>331</v>
      </c>
      <c r="G102" s="129" t="s">
        <v>542</v>
      </c>
    </row>
    <row r="103" spans="1:7" x14ac:dyDescent="0.3">
      <c r="A103" s="129" t="s">
        <v>156</v>
      </c>
      <c r="G103" s="129" t="s">
        <v>543</v>
      </c>
    </row>
    <row r="104" spans="1:7" x14ac:dyDescent="0.3">
      <c r="A104" s="129" t="s">
        <v>332</v>
      </c>
      <c r="G104" s="129" t="s">
        <v>544</v>
      </c>
    </row>
    <row r="105" spans="1:7" x14ac:dyDescent="0.3">
      <c r="A105" s="129" t="s">
        <v>333</v>
      </c>
      <c r="G105" s="129" t="s">
        <v>545</v>
      </c>
    </row>
    <row r="106" spans="1:7" x14ac:dyDescent="0.3">
      <c r="A106" s="129" t="s">
        <v>334</v>
      </c>
      <c r="G106" s="129" t="s">
        <v>546</v>
      </c>
    </row>
    <row r="107" spans="1:7" x14ac:dyDescent="0.3">
      <c r="A107" s="129" t="s">
        <v>335</v>
      </c>
      <c r="G107" s="129" t="s">
        <v>547</v>
      </c>
    </row>
    <row r="108" spans="1:7" x14ac:dyDescent="0.3">
      <c r="A108" s="129" t="s">
        <v>336</v>
      </c>
      <c r="G108" s="129" t="s">
        <v>548</v>
      </c>
    </row>
    <row r="109" spans="1:7" x14ac:dyDescent="0.3">
      <c r="A109" s="129" t="s">
        <v>155</v>
      </c>
      <c r="G109" s="129" t="s">
        <v>549</v>
      </c>
    </row>
    <row r="110" spans="1:7" x14ac:dyDescent="0.3">
      <c r="A110" s="129" t="s">
        <v>337</v>
      </c>
      <c r="G110" s="129" t="s">
        <v>550</v>
      </c>
    </row>
    <row r="111" spans="1:7" x14ac:dyDescent="0.3">
      <c r="A111" s="129" t="s">
        <v>338</v>
      </c>
      <c r="G111" s="129" t="s">
        <v>551</v>
      </c>
    </row>
    <row r="112" spans="1:7" x14ac:dyDescent="0.3">
      <c r="A112" s="129" t="s">
        <v>339</v>
      </c>
      <c r="G112" s="129" t="s">
        <v>552</v>
      </c>
    </row>
    <row r="113" spans="1:7" x14ac:dyDescent="0.3">
      <c r="A113" s="129" t="s">
        <v>340</v>
      </c>
      <c r="G113" s="129" t="s">
        <v>553</v>
      </c>
    </row>
    <row r="114" spans="1:7" x14ac:dyDescent="0.3">
      <c r="A114" s="129" t="s">
        <v>341</v>
      </c>
      <c r="G114" s="129" t="s">
        <v>554</v>
      </c>
    </row>
    <row r="115" spans="1:7" x14ac:dyDescent="0.3">
      <c r="A115" s="129" t="s">
        <v>154</v>
      </c>
      <c r="G115" s="129" t="s">
        <v>555</v>
      </c>
    </row>
    <row r="116" spans="1:7" x14ac:dyDescent="0.3">
      <c r="A116" s="129" t="s">
        <v>342</v>
      </c>
      <c r="G116" s="129" t="s">
        <v>556</v>
      </c>
    </row>
    <row r="117" spans="1:7" x14ac:dyDescent="0.3">
      <c r="A117" s="129" t="s">
        <v>343</v>
      </c>
      <c r="G117" s="129" t="s">
        <v>557</v>
      </c>
    </row>
    <row r="118" spans="1:7" x14ac:dyDescent="0.3">
      <c r="A118" s="129" t="s">
        <v>344</v>
      </c>
      <c r="G118" s="129" t="s">
        <v>558</v>
      </c>
    </row>
    <row r="119" spans="1:7" x14ac:dyDescent="0.3">
      <c r="A119" s="129" t="s">
        <v>345</v>
      </c>
      <c r="G119" s="129" t="s">
        <v>559</v>
      </c>
    </row>
    <row r="120" spans="1:7" x14ac:dyDescent="0.3">
      <c r="A120" s="129" t="s">
        <v>346</v>
      </c>
      <c r="G120" s="129" t="s">
        <v>560</v>
      </c>
    </row>
    <row r="121" spans="1:7" x14ac:dyDescent="0.3">
      <c r="A121" s="129" t="s">
        <v>347</v>
      </c>
      <c r="G121" s="129" t="s">
        <v>561</v>
      </c>
    </row>
    <row r="122" spans="1:7" x14ac:dyDescent="0.3">
      <c r="A122" s="129" t="s">
        <v>153</v>
      </c>
      <c r="G122" s="129" t="s">
        <v>562</v>
      </c>
    </row>
    <row r="123" spans="1:7" x14ac:dyDescent="0.3">
      <c r="A123" s="129" t="s">
        <v>348</v>
      </c>
      <c r="G123" s="129" t="s">
        <v>563</v>
      </c>
    </row>
    <row r="124" spans="1:7" x14ac:dyDescent="0.3">
      <c r="A124" s="129" t="s">
        <v>349</v>
      </c>
      <c r="G124" s="129" t="s">
        <v>564</v>
      </c>
    </row>
    <row r="125" spans="1:7" x14ac:dyDescent="0.3">
      <c r="A125" s="129" t="s">
        <v>350</v>
      </c>
      <c r="G125" s="129" t="s">
        <v>565</v>
      </c>
    </row>
    <row r="126" spans="1:7" x14ac:dyDescent="0.3">
      <c r="A126" s="129" t="s">
        <v>351</v>
      </c>
      <c r="G126" s="129" t="s">
        <v>566</v>
      </c>
    </row>
    <row r="127" spans="1:7" x14ac:dyDescent="0.3">
      <c r="A127" s="129" t="s">
        <v>352</v>
      </c>
      <c r="G127" s="129" t="s">
        <v>567</v>
      </c>
    </row>
    <row r="128" spans="1:7" x14ac:dyDescent="0.3">
      <c r="A128" s="129" t="s">
        <v>353</v>
      </c>
      <c r="G128" s="129" t="s">
        <v>568</v>
      </c>
    </row>
    <row r="129" spans="1:7" x14ac:dyDescent="0.3">
      <c r="A129" s="129" t="s">
        <v>354</v>
      </c>
      <c r="G129" s="129" t="s">
        <v>569</v>
      </c>
    </row>
    <row r="130" spans="1:7" x14ac:dyDescent="0.3">
      <c r="A130" s="129" t="s">
        <v>355</v>
      </c>
      <c r="G130" s="129" t="s">
        <v>570</v>
      </c>
    </row>
    <row r="131" spans="1:7" x14ac:dyDescent="0.3">
      <c r="A131" s="129" t="s">
        <v>356</v>
      </c>
      <c r="G131" s="129" t="s">
        <v>571</v>
      </c>
    </row>
    <row r="132" spans="1:7" x14ac:dyDescent="0.3">
      <c r="A132" s="129" t="s">
        <v>357</v>
      </c>
      <c r="G132" s="129" t="s">
        <v>572</v>
      </c>
    </row>
    <row r="133" spans="1:7" x14ac:dyDescent="0.3">
      <c r="A133" s="129" t="s">
        <v>152</v>
      </c>
      <c r="G133" s="129" t="s">
        <v>573</v>
      </c>
    </row>
    <row r="134" spans="1:7" x14ac:dyDescent="0.3">
      <c r="A134" s="129" t="s">
        <v>151</v>
      </c>
      <c r="G134" s="129" t="s">
        <v>574</v>
      </c>
    </row>
    <row r="135" spans="1:7" x14ac:dyDescent="0.3">
      <c r="A135" s="129" t="s">
        <v>358</v>
      </c>
      <c r="G135" s="129" t="s">
        <v>575</v>
      </c>
    </row>
    <row r="136" spans="1:7" x14ac:dyDescent="0.3">
      <c r="A136" s="129" t="s">
        <v>359</v>
      </c>
      <c r="G136" s="129" t="s">
        <v>576</v>
      </c>
    </row>
    <row r="137" spans="1:7" x14ac:dyDescent="0.3">
      <c r="A137" s="129" t="s">
        <v>150</v>
      </c>
      <c r="G137" s="129" t="s">
        <v>577</v>
      </c>
    </row>
    <row r="138" spans="1:7" x14ac:dyDescent="0.3">
      <c r="A138" s="129" t="s">
        <v>360</v>
      </c>
      <c r="G138" s="129" t="s">
        <v>578</v>
      </c>
    </row>
    <row r="139" spans="1:7" x14ac:dyDescent="0.3">
      <c r="A139" s="129" t="s">
        <v>149</v>
      </c>
      <c r="G139" s="129" t="s">
        <v>579</v>
      </c>
    </row>
    <row r="140" spans="1:7" x14ac:dyDescent="0.3">
      <c r="A140" s="129" t="s">
        <v>361</v>
      </c>
      <c r="G140" s="129" t="s">
        <v>580</v>
      </c>
    </row>
    <row r="141" spans="1:7" x14ac:dyDescent="0.3">
      <c r="A141" s="129" t="s">
        <v>362</v>
      </c>
      <c r="G141" s="129" t="s">
        <v>581</v>
      </c>
    </row>
    <row r="142" spans="1:7" x14ac:dyDescent="0.3">
      <c r="A142" s="129" t="s">
        <v>148</v>
      </c>
      <c r="G142" s="129" t="s">
        <v>582</v>
      </c>
    </row>
    <row r="143" spans="1:7" x14ac:dyDescent="0.3">
      <c r="A143" s="129" t="s">
        <v>363</v>
      </c>
      <c r="G143" s="129" t="s">
        <v>583</v>
      </c>
    </row>
    <row r="144" spans="1:7" x14ac:dyDescent="0.3">
      <c r="A144" s="129" t="s">
        <v>364</v>
      </c>
      <c r="G144" s="129" t="s">
        <v>584</v>
      </c>
    </row>
    <row r="145" spans="1:7" x14ac:dyDescent="0.3">
      <c r="A145" s="129" t="s">
        <v>365</v>
      </c>
      <c r="G145" s="129" t="s">
        <v>585</v>
      </c>
    </row>
    <row r="146" spans="1:7" x14ac:dyDescent="0.3">
      <c r="A146" s="129" t="s">
        <v>366</v>
      </c>
      <c r="G146" s="129" t="s">
        <v>586</v>
      </c>
    </row>
    <row r="147" spans="1:7" x14ac:dyDescent="0.3">
      <c r="A147" s="129" t="s">
        <v>367</v>
      </c>
      <c r="G147" s="129" t="s">
        <v>587</v>
      </c>
    </row>
    <row r="148" spans="1:7" x14ac:dyDescent="0.3">
      <c r="A148" s="129" t="s">
        <v>147</v>
      </c>
      <c r="G148" s="129" t="s">
        <v>588</v>
      </c>
    </row>
    <row r="149" spans="1:7" x14ac:dyDescent="0.3">
      <c r="A149" s="129" t="s">
        <v>146</v>
      </c>
      <c r="G149" s="129" t="s">
        <v>589</v>
      </c>
    </row>
    <row r="150" spans="1:7" x14ac:dyDescent="0.3">
      <c r="A150" s="129" t="s">
        <v>145</v>
      </c>
      <c r="G150" s="129" t="s">
        <v>201</v>
      </c>
    </row>
    <row r="151" spans="1:7" x14ac:dyDescent="0.3">
      <c r="A151" s="129" t="s">
        <v>144</v>
      </c>
      <c r="G151" s="129" t="s">
        <v>590</v>
      </c>
    </row>
    <row r="152" spans="1:7" x14ac:dyDescent="0.3">
      <c r="A152" s="129" t="s">
        <v>143</v>
      </c>
      <c r="G152" s="129" t="s">
        <v>591</v>
      </c>
    </row>
    <row r="153" spans="1:7" x14ac:dyDescent="0.3">
      <c r="A153" s="129" t="s">
        <v>142</v>
      </c>
      <c r="G153" s="129" t="s">
        <v>592</v>
      </c>
    </row>
    <row r="154" spans="1:7" x14ac:dyDescent="0.3">
      <c r="A154" s="129" t="s">
        <v>141</v>
      </c>
      <c r="G154" s="129" t="s">
        <v>593</v>
      </c>
    </row>
    <row r="155" spans="1:7" x14ac:dyDescent="0.3">
      <c r="A155" s="129" t="s">
        <v>368</v>
      </c>
      <c r="G155" s="129" t="s">
        <v>594</v>
      </c>
    </row>
    <row r="156" spans="1:7" x14ac:dyDescent="0.3">
      <c r="A156" s="129" t="s">
        <v>369</v>
      </c>
      <c r="G156" s="129" t="s">
        <v>595</v>
      </c>
    </row>
    <row r="157" spans="1:7" x14ac:dyDescent="0.3">
      <c r="A157" s="129" t="s">
        <v>370</v>
      </c>
      <c r="G157" s="129" t="s">
        <v>596</v>
      </c>
    </row>
    <row r="158" spans="1:7" x14ac:dyDescent="0.3">
      <c r="A158" s="129" t="s">
        <v>371</v>
      </c>
      <c r="G158" s="129" t="s">
        <v>597</v>
      </c>
    </row>
    <row r="159" spans="1:7" x14ac:dyDescent="0.3">
      <c r="A159" s="129" t="s">
        <v>372</v>
      </c>
      <c r="G159" s="129" t="s">
        <v>598</v>
      </c>
    </row>
    <row r="160" spans="1:7" x14ac:dyDescent="0.3">
      <c r="A160" s="129" t="s">
        <v>373</v>
      </c>
      <c r="G160" s="129" t="s">
        <v>599</v>
      </c>
    </row>
    <row r="161" spans="1:7" x14ac:dyDescent="0.3">
      <c r="A161" s="129" t="s">
        <v>374</v>
      </c>
      <c r="G161" s="129" t="s">
        <v>600</v>
      </c>
    </row>
    <row r="162" spans="1:7" x14ac:dyDescent="0.3">
      <c r="A162" s="129" t="s">
        <v>375</v>
      </c>
      <c r="G162" s="129" t="s">
        <v>601</v>
      </c>
    </row>
    <row r="163" spans="1:7" x14ac:dyDescent="0.3">
      <c r="A163" s="129" t="s">
        <v>376</v>
      </c>
      <c r="G163" s="129" t="s">
        <v>602</v>
      </c>
    </row>
    <row r="164" spans="1:7" x14ac:dyDescent="0.3">
      <c r="A164" s="129" t="s">
        <v>377</v>
      </c>
      <c r="G164" s="129" t="s">
        <v>18</v>
      </c>
    </row>
    <row r="165" spans="1:7" x14ac:dyDescent="0.3">
      <c r="A165" s="129" t="s">
        <v>378</v>
      </c>
    </row>
    <row r="166" spans="1:7" x14ac:dyDescent="0.3">
      <c r="A166" s="129" t="s">
        <v>379</v>
      </c>
    </row>
    <row r="167" spans="1:7" x14ac:dyDescent="0.3">
      <c r="A167" s="129" t="s">
        <v>140</v>
      </c>
    </row>
    <row r="168" spans="1:7" x14ac:dyDescent="0.3">
      <c r="A168" s="129" t="s">
        <v>380</v>
      </c>
    </row>
    <row r="169" spans="1:7" x14ac:dyDescent="0.3">
      <c r="A169" s="129" t="s">
        <v>139</v>
      </c>
    </row>
    <row r="170" spans="1:7" x14ac:dyDescent="0.3">
      <c r="A170" s="129" t="s">
        <v>138</v>
      </c>
    </row>
    <row r="171" spans="1:7" x14ac:dyDescent="0.3">
      <c r="A171" s="129" t="s">
        <v>381</v>
      </c>
    </row>
    <row r="172" spans="1:7" x14ac:dyDescent="0.3">
      <c r="A172" s="129" t="s">
        <v>382</v>
      </c>
    </row>
    <row r="173" spans="1:7" x14ac:dyDescent="0.3">
      <c r="A173" s="129" t="s">
        <v>137</v>
      </c>
    </row>
    <row r="174" spans="1:7" x14ac:dyDescent="0.3">
      <c r="A174" s="129" t="s">
        <v>136</v>
      </c>
    </row>
    <row r="175" spans="1:7" x14ac:dyDescent="0.3">
      <c r="A175" s="129" t="s">
        <v>383</v>
      </c>
    </row>
    <row r="176" spans="1:7" x14ac:dyDescent="0.3">
      <c r="A176" s="129" t="s">
        <v>135</v>
      </c>
    </row>
    <row r="177" spans="1:1" x14ac:dyDescent="0.3">
      <c r="A177" s="129" t="s">
        <v>384</v>
      </c>
    </row>
    <row r="178" spans="1:1" x14ac:dyDescent="0.3">
      <c r="A178" s="129" t="s">
        <v>385</v>
      </c>
    </row>
    <row r="179" spans="1:1" x14ac:dyDescent="0.3">
      <c r="A179" s="129" t="s">
        <v>386</v>
      </c>
    </row>
    <row r="180" spans="1:1" x14ac:dyDescent="0.3">
      <c r="A180" s="129" t="s">
        <v>387</v>
      </c>
    </row>
    <row r="181" spans="1:1" x14ac:dyDescent="0.3">
      <c r="A181" s="129" t="s">
        <v>134</v>
      </c>
    </row>
    <row r="182" spans="1:1" x14ac:dyDescent="0.3">
      <c r="A182" s="129" t="s">
        <v>133</v>
      </c>
    </row>
    <row r="183" spans="1:1" x14ac:dyDescent="0.3">
      <c r="A183" s="129" t="s">
        <v>388</v>
      </c>
    </row>
    <row r="184" spans="1:1" x14ac:dyDescent="0.3">
      <c r="A184" s="129" t="s">
        <v>132</v>
      </c>
    </row>
    <row r="185" spans="1:1" x14ac:dyDescent="0.3">
      <c r="A185" s="129" t="s">
        <v>389</v>
      </c>
    </row>
    <row r="186" spans="1:1" x14ac:dyDescent="0.3">
      <c r="A186" s="129" t="s">
        <v>390</v>
      </c>
    </row>
    <row r="187" spans="1:1" x14ac:dyDescent="0.3">
      <c r="A187" s="129" t="s">
        <v>131</v>
      </c>
    </row>
    <row r="188" spans="1:1" x14ac:dyDescent="0.3">
      <c r="A188" s="129" t="s">
        <v>391</v>
      </c>
    </row>
    <row r="189" spans="1:1" x14ac:dyDescent="0.3">
      <c r="A189" s="129" t="s">
        <v>392</v>
      </c>
    </row>
    <row r="190" spans="1:1" x14ac:dyDescent="0.3">
      <c r="A190" s="129" t="s">
        <v>393</v>
      </c>
    </row>
    <row r="191" spans="1:1" x14ac:dyDescent="0.3">
      <c r="A191" s="129" t="s">
        <v>394</v>
      </c>
    </row>
    <row r="192" spans="1:1" x14ac:dyDescent="0.3">
      <c r="A192" s="129" t="s">
        <v>395</v>
      </c>
    </row>
    <row r="193" spans="1:1" x14ac:dyDescent="0.3">
      <c r="A193" s="129" t="s">
        <v>130</v>
      </c>
    </row>
    <row r="194" spans="1:1" x14ac:dyDescent="0.3">
      <c r="A194" s="129" t="s">
        <v>396</v>
      </c>
    </row>
    <row r="195" spans="1:1" x14ac:dyDescent="0.3">
      <c r="A195" s="129" t="s">
        <v>397</v>
      </c>
    </row>
    <row r="196" spans="1:1" x14ac:dyDescent="0.3">
      <c r="A196" s="129" t="s">
        <v>398</v>
      </c>
    </row>
    <row r="197" spans="1:1" x14ac:dyDescent="0.3">
      <c r="A197" s="129" t="s">
        <v>399</v>
      </c>
    </row>
    <row r="198" spans="1:1" x14ac:dyDescent="0.3">
      <c r="A198" s="129" t="s">
        <v>400</v>
      </c>
    </row>
    <row r="199" spans="1:1" x14ac:dyDescent="0.3">
      <c r="A199" s="129" t="s">
        <v>129</v>
      </c>
    </row>
    <row r="200" spans="1:1" x14ac:dyDescent="0.3">
      <c r="A200" s="129" t="s">
        <v>128</v>
      </c>
    </row>
    <row r="201" spans="1:1" x14ac:dyDescent="0.3">
      <c r="A201" s="129" t="s">
        <v>401</v>
      </c>
    </row>
    <row r="202" spans="1:1" x14ac:dyDescent="0.3">
      <c r="A202" s="129" t="s">
        <v>402</v>
      </c>
    </row>
    <row r="203" spans="1:1" x14ac:dyDescent="0.3">
      <c r="A203" s="129" t="s">
        <v>403</v>
      </c>
    </row>
    <row r="204" spans="1:1" x14ac:dyDescent="0.3">
      <c r="A204" s="129" t="s">
        <v>127</v>
      </c>
    </row>
    <row r="205" spans="1:1" x14ac:dyDescent="0.3">
      <c r="A205" s="129" t="s">
        <v>126</v>
      </c>
    </row>
    <row r="206" spans="1:1" x14ac:dyDescent="0.3">
      <c r="A206" s="129" t="s">
        <v>404</v>
      </c>
    </row>
    <row r="207" spans="1:1" x14ac:dyDescent="0.3">
      <c r="A207" s="129" t="s">
        <v>405</v>
      </c>
    </row>
    <row r="208" spans="1:1" x14ac:dyDescent="0.3">
      <c r="A208" s="129" t="s">
        <v>406</v>
      </c>
    </row>
  </sheetData>
  <sheetProtection sheet="1" objects="1" scenarios="1"/>
  <customSheetViews>
    <customSheetView guid="{3F496AD9-3742-4D69-A549-037DEAE009B6}" state="hidden">
      <selection activeCell="E14" sqref="E14"/>
      <pageMargins left="0.7" right="0.7" top="0.75" bottom="0.75" header="0.3" footer="0.3"/>
      <pageSetup orientation="portrait" r:id="rId1"/>
    </customSheetView>
    <customSheetView guid="{91FDB016-6555-4859-8D31-5C927CD3E677}">
      <pageMargins left="0.7" right="0.7" top="0.75" bottom="0.75" header="0.3" footer="0.3"/>
      <pageSetup orientation="portrait" r:id="rId2"/>
    </customSheetView>
  </customSheetViews>
  <mergeCells count="2">
    <mergeCell ref="E1:I1"/>
    <mergeCell ref="B1:D1"/>
  </mergeCell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8"/>
  <sheetViews>
    <sheetView zoomScale="75" zoomScaleNormal="75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ColWidth="8.796875" defaultRowHeight="14.4" x14ac:dyDescent="0.3"/>
  <cols>
    <col min="1" max="1" width="42.796875" style="7" customWidth="1"/>
    <col min="2" max="3" width="12.69921875" style="7" customWidth="1"/>
    <col min="4" max="4" width="25.69921875" style="7" customWidth="1"/>
    <col min="5" max="9" width="12.69921875" style="7" customWidth="1"/>
    <col min="10" max="11" width="18.69921875" style="7" customWidth="1"/>
    <col min="12" max="12" width="13.5" style="7" bestFit="1" customWidth="1"/>
    <col min="13" max="27" width="12.69921875" style="7" customWidth="1"/>
    <col min="28" max="28" width="14.19921875" style="7" bestFit="1" customWidth="1"/>
    <col min="29" max="16384" width="8.796875" style="7"/>
  </cols>
  <sheetData>
    <row r="1" spans="1:28" s="9" customFormat="1" ht="21" x14ac:dyDescent="0.4">
      <c r="A1" s="177" t="s">
        <v>440</v>
      </c>
    </row>
    <row r="2" spans="1:28" s="9" customFormat="1" ht="15" thickBot="1" x14ac:dyDescent="0.35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</row>
    <row r="3" spans="1:28" s="9" customFormat="1" x14ac:dyDescent="0.3">
      <c r="B3" s="14"/>
      <c r="C3" s="14"/>
      <c r="K3" s="190"/>
    </row>
    <row r="4" spans="1:28" x14ac:dyDescent="0.3">
      <c r="A4" s="9"/>
      <c r="B4" s="9"/>
      <c r="C4" s="9"/>
      <c r="D4" s="9"/>
      <c r="E4" s="53">
        <f ca="1">-YEARFRAC($L$6,E6,3)</f>
        <v>-118.08219178082192</v>
      </c>
      <c r="F4" s="53">
        <f ca="1">-YEARFRAC($L$6,F6,3)</f>
        <v>-118.08219178082192</v>
      </c>
      <c r="G4" s="53">
        <f ca="1">-YEARFRAC($L$6,G6,3)</f>
        <v>-118.08219178082192</v>
      </c>
      <c r="H4" s="53">
        <f ca="1">-YEARFRAC($L$6,H6,3)</f>
        <v>-118.08219178082192</v>
      </c>
      <c r="I4" s="72">
        <f ca="1">-YEARFRAC($L$6,I6,3)</f>
        <v>-118.08219178082192</v>
      </c>
      <c r="J4" s="72"/>
      <c r="K4" s="54"/>
      <c r="L4" s="53">
        <f ca="1">-YEARFRAC($L$6,L6,3)</f>
        <v>0</v>
      </c>
      <c r="M4" s="53">
        <f ca="1">YEARFRAC($L$6,M6,3)</f>
        <v>1</v>
      </c>
      <c r="N4" s="53">
        <f t="shared" ref="N4:AA4" ca="1" si="0">YEARFRAC($L$6,N6,3)</f>
        <v>2</v>
      </c>
      <c r="O4" s="53">
        <f t="shared" ca="1" si="0"/>
        <v>3.0027397260273974</v>
      </c>
      <c r="P4" s="53">
        <f t="shared" ca="1" si="0"/>
        <v>4.0027397260273974</v>
      </c>
      <c r="Q4" s="53">
        <f t="shared" ca="1" si="0"/>
        <v>5.0027397260273974</v>
      </c>
      <c r="R4" s="53">
        <f t="shared" ca="1" si="0"/>
        <v>6.0027397260273974</v>
      </c>
      <c r="S4" s="53">
        <f t="shared" ca="1" si="0"/>
        <v>7.0054794520547947</v>
      </c>
      <c r="T4" s="53">
        <f t="shared" ca="1" si="0"/>
        <v>8.0054794520547947</v>
      </c>
      <c r="U4" s="53">
        <f t="shared" ca="1" si="0"/>
        <v>9.0054794520547947</v>
      </c>
      <c r="V4" s="53">
        <f t="shared" ca="1" si="0"/>
        <v>10.005479452054795</v>
      </c>
      <c r="W4" s="53">
        <f t="shared" ca="1" si="0"/>
        <v>11.008219178082191</v>
      </c>
      <c r="X4" s="53">
        <f t="shared" ca="1" si="0"/>
        <v>12.008219178082191</v>
      </c>
      <c r="Y4" s="53">
        <f t="shared" ca="1" si="0"/>
        <v>13.008219178082191</v>
      </c>
      <c r="Z4" s="53">
        <f t="shared" ca="1" si="0"/>
        <v>14.008219178082191</v>
      </c>
      <c r="AA4" s="53">
        <f t="shared" ca="1" si="0"/>
        <v>15.010958904109589</v>
      </c>
      <c r="AB4" s="53">
        <f ca="1">YEARFRAC($L$6,AB6,3)</f>
        <v>15.010958904109589</v>
      </c>
    </row>
    <row r="5" spans="1:28" ht="28.8" x14ac:dyDescent="0.3">
      <c r="A5" s="9"/>
      <c r="B5" s="9"/>
      <c r="C5" s="9"/>
      <c r="D5" s="9"/>
      <c r="E5" s="12"/>
      <c r="F5" s="12"/>
      <c r="G5" s="12"/>
      <c r="H5" s="12"/>
      <c r="I5" s="73"/>
      <c r="J5" s="73"/>
      <c r="K5" s="55"/>
      <c r="L5" s="109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15" t="s">
        <v>202</v>
      </c>
    </row>
    <row r="6" spans="1:28" ht="15" thickBot="1" x14ac:dyDescent="0.35">
      <c r="A6" s="43" t="s">
        <v>41</v>
      </c>
      <c r="B6" s="43" t="s">
        <v>39</v>
      </c>
      <c r="C6" s="43"/>
      <c r="D6" s="27"/>
      <c r="E6" s="44"/>
      <c r="F6" s="44"/>
      <c r="G6" s="44"/>
      <c r="H6" s="44"/>
      <c r="I6" s="44"/>
      <c r="J6" s="178" t="s">
        <v>426</v>
      </c>
      <c r="K6" s="45" t="s">
        <v>603</v>
      </c>
      <c r="L6" s="46">
        <f ca="1">DateNPV</f>
        <v>43100</v>
      </c>
      <c r="M6" s="47">
        <f ca="1">DATE(YEAR(L6)+1,12,31)</f>
        <v>43465</v>
      </c>
      <c r="N6" s="47">
        <f t="shared" ref="N6:AA6" ca="1" si="1">DATE(YEAR(M6)+1,12,31)</f>
        <v>43830</v>
      </c>
      <c r="O6" s="47">
        <f t="shared" ca="1" si="1"/>
        <v>44196</v>
      </c>
      <c r="P6" s="47">
        <f t="shared" ca="1" si="1"/>
        <v>44561</v>
      </c>
      <c r="Q6" s="47">
        <f t="shared" ca="1" si="1"/>
        <v>44926</v>
      </c>
      <c r="R6" s="47">
        <f t="shared" ca="1" si="1"/>
        <v>45291</v>
      </c>
      <c r="S6" s="47">
        <f t="shared" ca="1" si="1"/>
        <v>45657</v>
      </c>
      <c r="T6" s="47">
        <f t="shared" ca="1" si="1"/>
        <v>46022</v>
      </c>
      <c r="U6" s="47">
        <f t="shared" ca="1" si="1"/>
        <v>46387</v>
      </c>
      <c r="V6" s="47">
        <f t="shared" ca="1" si="1"/>
        <v>46752</v>
      </c>
      <c r="W6" s="47">
        <f t="shared" ca="1" si="1"/>
        <v>47118</v>
      </c>
      <c r="X6" s="47">
        <f t="shared" ca="1" si="1"/>
        <v>47483</v>
      </c>
      <c r="Y6" s="47">
        <f t="shared" ca="1" si="1"/>
        <v>47848</v>
      </c>
      <c r="Z6" s="47">
        <f t="shared" ca="1" si="1"/>
        <v>48213</v>
      </c>
      <c r="AA6" s="47">
        <f t="shared" ca="1" si="1"/>
        <v>48579</v>
      </c>
      <c r="AB6" s="47">
        <f ca="1">MAX(L6:AA6)</f>
        <v>48579</v>
      </c>
    </row>
    <row r="7" spans="1:28" ht="15" thickTop="1" x14ac:dyDescent="0.3">
      <c r="A7" s="11" t="s">
        <v>194</v>
      </c>
      <c r="B7" s="9"/>
      <c r="C7" s="9"/>
      <c r="D7" s="9"/>
      <c r="E7" s="9"/>
      <c r="F7" s="9"/>
      <c r="G7" s="9"/>
      <c r="H7" s="9"/>
      <c r="I7" s="9"/>
      <c r="J7" s="9"/>
      <c r="K7" s="90"/>
      <c r="L7" s="9"/>
      <c r="M7" s="9"/>
      <c r="N7" s="9"/>
      <c r="O7" s="9"/>
      <c r="P7" s="9"/>
      <c r="Q7" s="9"/>
    </row>
    <row r="8" spans="1:28" x14ac:dyDescent="0.3">
      <c r="A8" s="209" t="s">
        <v>616</v>
      </c>
      <c r="B8" s="201" t="str">
        <f>IF(LocalCurrency="", "", LocalCurrency)</f>
        <v/>
      </c>
      <c r="C8" s="201"/>
      <c r="D8" s="32"/>
      <c r="E8" s="51"/>
      <c r="I8" s="68"/>
      <c r="J8" s="68"/>
      <c r="K8" s="67"/>
      <c r="L8" s="102">
        <f>Agriculture!K117</f>
        <v>0</v>
      </c>
      <c r="M8" s="102">
        <f ca="1">Agriculture!L117</f>
        <v>0</v>
      </c>
      <c r="N8" s="102">
        <f ca="1">Agriculture!M117</f>
        <v>0</v>
      </c>
      <c r="O8" s="102">
        <f ca="1">Agriculture!N117</f>
        <v>0</v>
      </c>
      <c r="P8" s="102">
        <f ca="1">Agriculture!O117</f>
        <v>0</v>
      </c>
      <c r="Q8" s="102">
        <f ca="1">Agriculture!P117</f>
        <v>0</v>
      </c>
      <c r="R8" s="102">
        <f ca="1">Agriculture!Q117</f>
        <v>0</v>
      </c>
      <c r="S8" s="102">
        <f ca="1">Agriculture!R117</f>
        <v>0</v>
      </c>
      <c r="T8" s="102">
        <f ca="1">Agriculture!S117</f>
        <v>0</v>
      </c>
      <c r="U8" s="102">
        <f ca="1">Agriculture!T117</f>
        <v>0</v>
      </c>
      <c r="V8" s="102">
        <f ca="1">Agriculture!U117</f>
        <v>0</v>
      </c>
      <c r="W8" s="102">
        <f ca="1">Agriculture!V117</f>
        <v>0</v>
      </c>
      <c r="X8" s="102">
        <f ca="1">Agriculture!W117</f>
        <v>0</v>
      </c>
      <c r="Y8" s="102">
        <f ca="1">Agriculture!X117</f>
        <v>0</v>
      </c>
      <c r="Z8" s="102">
        <f ca="1">Agriculture!Y117</f>
        <v>0</v>
      </c>
      <c r="AA8" s="102">
        <f ca="1">Agriculture!Z117</f>
        <v>0</v>
      </c>
      <c r="AB8" s="127">
        <f>IF(C9="", 0, AA8/C9)</f>
        <v>0</v>
      </c>
    </row>
    <row r="9" spans="1:28" x14ac:dyDescent="0.3">
      <c r="A9" s="209" t="s">
        <v>229</v>
      </c>
      <c r="C9" s="78" t="str">
        <f>Agriculture!J46</f>
        <v/>
      </c>
      <c r="E9" s="75"/>
      <c r="K9" s="67"/>
    </row>
    <row r="10" spans="1:28" x14ac:dyDescent="0.3">
      <c r="A10" s="209" t="s">
        <v>230</v>
      </c>
      <c r="B10" s="64"/>
      <c r="C10" s="64"/>
      <c r="D10" s="64"/>
      <c r="E10" s="64"/>
      <c r="K10" s="67"/>
      <c r="L10" s="8">
        <v>1</v>
      </c>
      <c r="M10" s="8">
        <f ca="1">IFERROR(1/(1+$C9)^M$4, 0)</f>
        <v>0</v>
      </c>
      <c r="N10" s="8">
        <f t="shared" ref="N10:AB10" ca="1" si="2">IFERROR(1/(1+$C9)^N$4, 0)</f>
        <v>0</v>
      </c>
      <c r="O10" s="8">
        <f t="shared" ca="1" si="2"/>
        <v>0</v>
      </c>
      <c r="P10" s="8">
        <f t="shared" ca="1" si="2"/>
        <v>0</v>
      </c>
      <c r="Q10" s="8">
        <f t="shared" ca="1" si="2"/>
        <v>0</v>
      </c>
      <c r="R10" s="8">
        <f t="shared" ca="1" si="2"/>
        <v>0</v>
      </c>
      <c r="S10" s="8">
        <f t="shared" ca="1" si="2"/>
        <v>0</v>
      </c>
      <c r="T10" s="8">
        <f t="shared" ca="1" si="2"/>
        <v>0</v>
      </c>
      <c r="U10" s="8">
        <f t="shared" ca="1" si="2"/>
        <v>0</v>
      </c>
      <c r="V10" s="8">
        <f t="shared" ca="1" si="2"/>
        <v>0</v>
      </c>
      <c r="W10" s="8">
        <f t="shared" ca="1" si="2"/>
        <v>0</v>
      </c>
      <c r="X10" s="8">
        <f t="shared" ca="1" si="2"/>
        <v>0</v>
      </c>
      <c r="Y10" s="8">
        <f t="shared" ca="1" si="2"/>
        <v>0</v>
      </c>
      <c r="Z10" s="8">
        <f t="shared" ca="1" si="2"/>
        <v>0</v>
      </c>
      <c r="AA10" s="8">
        <f t="shared" ca="1" si="2"/>
        <v>0</v>
      </c>
      <c r="AB10" s="8">
        <f t="shared" ca="1" si="2"/>
        <v>0</v>
      </c>
    </row>
    <row r="11" spans="1:28" x14ac:dyDescent="0.3">
      <c r="A11" s="209" t="s">
        <v>617</v>
      </c>
      <c r="B11" s="64"/>
      <c r="C11" s="64"/>
      <c r="D11" s="64"/>
      <c r="E11" s="64"/>
      <c r="K11" s="67"/>
      <c r="L11" s="103">
        <f t="shared" ref="L11:AA11" si="3">L8*L10</f>
        <v>0</v>
      </c>
      <c r="M11" s="103">
        <f ca="1">M8*M10</f>
        <v>0</v>
      </c>
      <c r="N11" s="103">
        <f t="shared" ca="1" si="3"/>
        <v>0</v>
      </c>
      <c r="O11" s="103">
        <f t="shared" ca="1" si="3"/>
        <v>0</v>
      </c>
      <c r="P11" s="103">
        <f t="shared" ca="1" si="3"/>
        <v>0</v>
      </c>
      <c r="Q11" s="103">
        <f t="shared" ca="1" si="3"/>
        <v>0</v>
      </c>
      <c r="R11" s="103">
        <f t="shared" ca="1" si="3"/>
        <v>0</v>
      </c>
      <c r="S11" s="103">
        <f t="shared" ca="1" si="3"/>
        <v>0</v>
      </c>
      <c r="T11" s="103">
        <f t="shared" ca="1" si="3"/>
        <v>0</v>
      </c>
      <c r="U11" s="103">
        <f t="shared" ca="1" si="3"/>
        <v>0</v>
      </c>
      <c r="V11" s="103">
        <f t="shared" ca="1" si="3"/>
        <v>0</v>
      </c>
      <c r="W11" s="103">
        <f t="shared" ca="1" si="3"/>
        <v>0</v>
      </c>
      <c r="X11" s="103">
        <f t="shared" ca="1" si="3"/>
        <v>0</v>
      </c>
      <c r="Y11" s="103">
        <f t="shared" ca="1" si="3"/>
        <v>0</v>
      </c>
      <c r="Z11" s="103">
        <f t="shared" ca="1" si="3"/>
        <v>0</v>
      </c>
      <c r="AA11" s="103">
        <f t="shared" ca="1" si="3"/>
        <v>0</v>
      </c>
      <c r="AB11" s="103">
        <f ca="1">AB8*AB10</f>
        <v>0</v>
      </c>
    </row>
    <row r="12" spans="1:28" x14ac:dyDescent="0.3">
      <c r="A12" s="64"/>
      <c r="B12" s="64"/>
      <c r="C12" s="64"/>
      <c r="D12" s="64"/>
      <c r="E12" s="64"/>
      <c r="K12" s="67"/>
    </row>
    <row r="13" spans="1:28" ht="15" thickBot="1" x14ac:dyDescent="0.35">
      <c r="A13" s="119" t="s">
        <v>232</v>
      </c>
      <c r="B13" s="57" t="str">
        <f>IF(LocalCurrency="", "", LocalCurrency)</f>
        <v/>
      </c>
      <c r="C13" s="57"/>
      <c r="D13" s="87">
        <f>IFERROR(XNPV(C9, L8:AB8, L$6:AB$6), 0)</f>
        <v>0</v>
      </c>
      <c r="E13" s="57"/>
      <c r="F13" s="57"/>
      <c r="G13" s="57"/>
      <c r="H13" s="57"/>
      <c r="I13" s="57"/>
      <c r="J13" s="57"/>
      <c r="K13" s="69"/>
      <c r="L13" s="88">
        <f ca="1">SUM(L11:AB11)</f>
        <v>0</v>
      </c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</row>
    <row r="14" spans="1:28" ht="15" thickTop="1" x14ac:dyDescent="0.3">
      <c r="A14" s="120"/>
      <c r="B14" s="68"/>
      <c r="C14" s="68"/>
      <c r="D14" s="9"/>
      <c r="E14" s="68"/>
      <c r="F14" s="68"/>
      <c r="G14" s="68"/>
      <c r="H14" s="68"/>
      <c r="I14" s="68"/>
      <c r="J14" s="68"/>
      <c r="K14" s="67"/>
      <c r="L14" s="121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</row>
    <row r="15" spans="1:28" x14ac:dyDescent="0.3">
      <c r="A15" s="11" t="s">
        <v>441</v>
      </c>
      <c r="B15" s="9"/>
      <c r="C15" s="9"/>
      <c r="D15" s="32"/>
      <c r="E15" s="51"/>
      <c r="I15" s="68"/>
      <c r="J15" s="68"/>
      <c r="K15" s="6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</row>
    <row r="16" spans="1:28" x14ac:dyDescent="0.3">
      <c r="A16" s="209" t="s">
        <v>616</v>
      </c>
      <c r="B16" s="201" t="str">
        <f>IF(LocalCurrency="", "", LocalCurrency)</f>
        <v/>
      </c>
      <c r="C16" s="201"/>
      <c r="D16" s="32"/>
      <c r="E16" s="51"/>
      <c r="I16" s="68"/>
      <c r="J16" s="68"/>
      <c r="K16" s="67"/>
      <c r="L16" s="102">
        <f>Forestry!K125</f>
        <v>0</v>
      </c>
      <c r="M16" s="102">
        <f ca="1">Forestry!L125</f>
        <v>0</v>
      </c>
      <c r="N16" s="102">
        <f ca="1">Forestry!M125</f>
        <v>0</v>
      </c>
      <c r="O16" s="102">
        <f ca="1">Forestry!N125</f>
        <v>0</v>
      </c>
      <c r="P16" s="102">
        <f ca="1">Forestry!O125</f>
        <v>0</v>
      </c>
      <c r="Q16" s="102">
        <f ca="1">Forestry!P125</f>
        <v>0</v>
      </c>
      <c r="R16" s="102">
        <f ca="1">Forestry!Q125</f>
        <v>0</v>
      </c>
      <c r="S16" s="102">
        <f ca="1">Forestry!R125</f>
        <v>0</v>
      </c>
      <c r="T16" s="102">
        <f ca="1">Forestry!S125</f>
        <v>0</v>
      </c>
      <c r="U16" s="102">
        <f ca="1">Forestry!T125</f>
        <v>0</v>
      </c>
      <c r="V16" s="102">
        <f ca="1">Forestry!U125</f>
        <v>0</v>
      </c>
      <c r="W16" s="102">
        <f ca="1">Forestry!V125</f>
        <v>0</v>
      </c>
      <c r="X16" s="102">
        <f ca="1">Forestry!W125</f>
        <v>0</v>
      </c>
      <c r="Y16" s="102">
        <f ca="1">Forestry!X125</f>
        <v>0</v>
      </c>
      <c r="Z16" s="102">
        <f ca="1">Forestry!Y125</f>
        <v>0</v>
      </c>
      <c r="AA16" s="102">
        <f ca="1">Forestry!Z125</f>
        <v>0</v>
      </c>
      <c r="AB16" s="127">
        <f>IF(C17="", 0, AA16/C17)</f>
        <v>0</v>
      </c>
    </row>
    <row r="17" spans="1:28" x14ac:dyDescent="0.3">
      <c r="A17" s="209" t="s">
        <v>229</v>
      </c>
      <c r="C17" s="78" t="str">
        <f>Forestry!J46</f>
        <v/>
      </c>
      <c r="E17" s="75"/>
      <c r="K17" s="67"/>
    </row>
    <row r="18" spans="1:28" x14ac:dyDescent="0.3">
      <c r="A18" s="209" t="s">
        <v>230</v>
      </c>
      <c r="B18" s="64"/>
      <c r="C18" s="64"/>
      <c r="D18" s="64"/>
      <c r="E18" s="64"/>
      <c r="K18" s="67"/>
      <c r="L18" s="8">
        <v>1</v>
      </c>
      <c r="M18" s="8">
        <f ca="1">IFERROR(1/(1+$C17)^M$4, 0)</f>
        <v>0</v>
      </c>
      <c r="N18" s="8">
        <f t="shared" ref="N18" ca="1" si="4">IFERROR(1/(1+$C17)^N$4, 0)</f>
        <v>0</v>
      </c>
      <c r="O18" s="8">
        <f t="shared" ref="O18" ca="1" si="5">IFERROR(1/(1+$C17)^O$4, 0)</f>
        <v>0</v>
      </c>
      <c r="P18" s="8">
        <f t="shared" ref="P18" ca="1" si="6">IFERROR(1/(1+$C17)^P$4, 0)</f>
        <v>0</v>
      </c>
      <c r="Q18" s="8">
        <f t="shared" ref="Q18" ca="1" si="7">IFERROR(1/(1+$C17)^Q$4, 0)</f>
        <v>0</v>
      </c>
      <c r="R18" s="8">
        <f t="shared" ref="R18" ca="1" si="8">IFERROR(1/(1+$C17)^R$4, 0)</f>
        <v>0</v>
      </c>
      <c r="S18" s="8">
        <f t="shared" ref="S18" ca="1" si="9">IFERROR(1/(1+$C17)^S$4, 0)</f>
        <v>0</v>
      </c>
      <c r="T18" s="8">
        <f t="shared" ref="T18" ca="1" si="10">IFERROR(1/(1+$C17)^T$4, 0)</f>
        <v>0</v>
      </c>
      <c r="U18" s="8">
        <f t="shared" ref="U18" ca="1" si="11">IFERROR(1/(1+$C17)^U$4, 0)</f>
        <v>0</v>
      </c>
      <c r="V18" s="8">
        <f t="shared" ref="V18" ca="1" si="12">IFERROR(1/(1+$C17)^V$4, 0)</f>
        <v>0</v>
      </c>
      <c r="W18" s="8">
        <f t="shared" ref="W18" ca="1" si="13">IFERROR(1/(1+$C17)^W$4, 0)</f>
        <v>0</v>
      </c>
      <c r="X18" s="8">
        <f t="shared" ref="X18" ca="1" si="14">IFERROR(1/(1+$C17)^X$4, 0)</f>
        <v>0</v>
      </c>
      <c r="Y18" s="8">
        <f t="shared" ref="Y18" ca="1" si="15">IFERROR(1/(1+$C17)^Y$4, 0)</f>
        <v>0</v>
      </c>
      <c r="Z18" s="8">
        <f t="shared" ref="Z18" ca="1" si="16">IFERROR(1/(1+$C17)^Z$4, 0)</f>
        <v>0</v>
      </c>
      <c r="AA18" s="8">
        <f t="shared" ref="AA18" ca="1" si="17">IFERROR(1/(1+$C17)^AA$4, 0)</f>
        <v>0</v>
      </c>
      <c r="AB18" s="8">
        <f t="shared" ref="AB18" ca="1" si="18">IFERROR(1/(1+$C17)^AB$4, 0)</f>
        <v>0</v>
      </c>
    </row>
    <row r="19" spans="1:28" x14ac:dyDescent="0.3">
      <c r="A19" s="209" t="s">
        <v>617</v>
      </c>
      <c r="B19" s="64"/>
      <c r="C19" s="64"/>
      <c r="D19" s="64"/>
      <c r="E19" s="64"/>
      <c r="K19" s="67"/>
      <c r="L19" s="103">
        <f t="shared" ref="L19:AA19" si="19">L16*L18</f>
        <v>0</v>
      </c>
      <c r="M19" s="103">
        <f t="shared" ca="1" si="19"/>
        <v>0</v>
      </c>
      <c r="N19" s="103">
        <f t="shared" ca="1" si="19"/>
        <v>0</v>
      </c>
      <c r="O19" s="103">
        <f t="shared" ca="1" si="19"/>
        <v>0</v>
      </c>
      <c r="P19" s="103">
        <f t="shared" ca="1" si="19"/>
        <v>0</v>
      </c>
      <c r="Q19" s="103">
        <f t="shared" ca="1" si="19"/>
        <v>0</v>
      </c>
      <c r="R19" s="103">
        <f t="shared" ca="1" si="19"/>
        <v>0</v>
      </c>
      <c r="S19" s="103">
        <f t="shared" ca="1" si="19"/>
        <v>0</v>
      </c>
      <c r="T19" s="103">
        <f t="shared" ca="1" si="19"/>
        <v>0</v>
      </c>
      <c r="U19" s="103">
        <f t="shared" ca="1" si="19"/>
        <v>0</v>
      </c>
      <c r="V19" s="103">
        <f t="shared" ca="1" si="19"/>
        <v>0</v>
      </c>
      <c r="W19" s="103">
        <f t="shared" ca="1" si="19"/>
        <v>0</v>
      </c>
      <c r="X19" s="103">
        <f t="shared" ca="1" si="19"/>
        <v>0</v>
      </c>
      <c r="Y19" s="103">
        <f t="shared" ca="1" si="19"/>
        <v>0</v>
      </c>
      <c r="Z19" s="103">
        <f t="shared" ca="1" si="19"/>
        <v>0</v>
      </c>
      <c r="AA19" s="103">
        <f t="shared" ca="1" si="19"/>
        <v>0</v>
      </c>
      <c r="AB19" s="103">
        <f ca="1">AB16*AB18</f>
        <v>0</v>
      </c>
    </row>
    <row r="20" spans="1:28" x14ac:dyDescent="0.3">
      <c r="A20" s="64"/>
      <c r="B20" s="64"/>
      <c r="C20" s="64"/>
      <c r="D20" s="64"/>
      <c r="E20" s="64"/>
      <c r="K20" s="67"/>
    </row>
    <row r="21" spans="1:28" ht="15" thickBot="1" x14ac:dyDescent="0.35">
      <c r="A21" s="191" t="s">
        <v>442</v>
      </c>
      <c r="B21" s="57" t="str">
        <f>IF(LocalCurrency="", "", LocalCurrency)</f>
        <v/>
      </c>
      <c r="C21" s="57"/>
      <c r="D21" s="87">
        <f>IFERROR(XNPV(C17, L16:AB16, L$6:AB$6), 0)</f>
        <v>0</v>
      </c>
      <c r="E21" s="57"/>
      <c r="F21" s="57"/>
      <c r="G21" s="57"/>
      <c r="H21" s="57"/>
      <c r="I21" s="57"/>
      <c r="J21" s="57"/>
      <c r="K21" s="69"/>
      <c r="L21" s="88">
        <f ca="1">SUM(L19:AB19)</f>
        <v>0</v>
      </c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</row>
    <row r="22" spans="1:28" ht="15" thickTop="1" x14ac:dyDescent="0.3">
      <c r="A22" s="198"/>
      <c r="B22" s="68"/>
      <c r="C22" s="68"/>
      <c r="D22" s="9"/>
      <c r="E22" s="68"/>
      <c r="F22" s="68"/>
      <c r="G22" s="68"/>
      <c r="H22" s="68"/>
      <c r="I22" s="68"/>
      <c r="J22" s="68"/>
      <c r="K22" s="67"/>
      <c r="L22" s="121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</row>
    <row r="23" spans="1:28" x14ac:dyDescent="0.3">
      <c r="A23" s="125" t="s">
        <v>237</v>
      </c>
      <c r="B23" s="68"/>
      <c r="C23" s="68"/>
      <c r="D23" s="122"/>
      <c r="E23" s="68"/>
      <c r="F23" s="68"/>
      <c r="G23" s="68"/>
      <c r="H23" s="68"/>
      <c r="I23" s="68"/>
      <c r="J23" s="68"/>
      <c r="K23" s="67"/>
      <c r="L23" s="121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</row>
    <row r="24" spans="1:28" x14ac:dyDescent="0.3">
      <c r="A24" s="209" t="s">
        <v>616</v>
      </c>
      <c r="B24" s="201" t="str">
        <f>IF(LocalCurrency="", "", LocalCurrency)</f>
        <v/>
      </c>
      <c r="C24" s="201"/>
      <c r="D24" s="32"/>
      <c r="E24" s="51"/>
      <c r="I24" s="68"/>
      <c r="J24" s="68"/>
      <c r="K24" s="67"/>
      <c r="L24" s="102">
        <f>Grazing!K114</f>
        <v>0</v>
      </c>
      <c r="M24" s="102">
        <f ca="1">Grazing!L114</f>
        <v>0</v>
      </c>
      <c r="N24" s="102">
        <f ca="1">Grazing!M114</f>
        <v>0</v>
      </c>
      <c r="O24" s="102">
        <f ca="1">Grazing!N114</f>
        <v>0</v>
      </c>
      <c r="P24" s="102">
        <f ca="1">Grazing!O114</f>
        <v>0</v>
      </c>
      <c r="Q24" s="102">
        <f ca="1">Grazing!P114</f>
        <v>0</v>
      </c>
      <c r="R24" s="102">
        <f ca="1">Grazing!Q114</f>
        <v>0</v>
      </c>
      <c r="S24" s="102">
        <f ca="1">Grazing!R114</f>
        <v>0</v>
      </c>
      <c r="T24" s="102">
        <f ca="1">Grazing!S114</f>
        <v>0</v>
      </c>
      <c r="U24" s="102">
        <f ca="1">Grazing!T114</f>
        <v>0</v>
      </c>
      <c r="V24" s="102">
        <f ca="1">Grazing!U114</f>
        <v>0</v>
      </c>
      <c r="W24" s="102">
        <f ca="1">Grazing!V114</f>
        <v>0</v>
      </c>
      <c r="X24" s="102">
        <f ca="1">Grazing!W114</f>
        <v>0</v>
      </c>
      <c r="Y24" s="102">
        <f ca="1">Grazing!X114</f>
        <v>0</v>
      </c>
      <c r="Z24" s="102">
        <f ca="1">Grazing!Y114</f>
        <v>0</v>
      </c>
      <c r="AA24" s="102">
        <f ca="1">Grazing!Z114</f>
        <v>0</v>
      </c>
      <c r="AB24" s="127">
        <f>IF(C25="", 0, AA24/C25)</f>
        <v>0</v>
      </c>
    </row>
    <row r="25" spans="1:28" x14ac:dyDescent="0.3">
      <c r="A25" s="209" t="s">
        <v>229</v>
      </c>
      <c r="C25" s="78" t="str">
        <f>Grazing!J46</f>
        <v/>
      </c>
      <c r="E25" s="75"/>
      <c r="K25" s="67"/>
    </row>
    <row r="26" spans="1:28" x14ac:dyDescent="0.3">
      <c r="A26" s="209" t="s">
        <v>230</v>
      </c>
      <c r="B26" s="64"/>
      <c r="C26" s="64"/>
      <c r="D26" s="64"/>
      <c r="E26" s="64"/>
      <c r="K26" s="67"/>
      <c r="L26" s="8">
        <v>1</v>
      </c>
      <c r="M26" s="8">
        <f ca="1">IFERROR(1/(1+$C25)^M$4, 0)</f>
        <v>0</v>
      </c>
      <c r="N26" s="8">
        <f t="shared" ref="N26" ca="1" si="20">IFERROR(1/(1+$C25)^N$4, 0)</f>
        <v>0</v>
      </c>
      <c r="O26" s="8">
        <f t="shared" ref="O26" ca="1" si="21">IFERROR(1/(1+$C25)^O$4, 0)</f>
        <v>0</v>
      </c>
      <c r="P26" s="8">
        <f t="shared" ref="P26" ca="1" si="22">IFERROR(1/(1+$C25)^P$4, 0)</f>
        <v>0</v>
      </c>
      <c r="Q26" s="8">
        <f t="shared" ref="Q26" ca="1" si="23">IFERROR(1/(1+$C25)^Q$4, 0)</f>
        <v>0</v>
      </c>
      <c r="R26" s="8">
        <f t="shared" ref="R26" ca="1" si="24">IFERROR(1/(1+$C25)^R$4, 0)</f>
        <v>0</v>
      </c>
      <c r="S26" s="8">
        <f t="shared" ref="S26" ca="1" si="25">IFERROR(1/(1+$C25)^S$4, 0)</f>
        <v>0</v>
      </c>
      <c r="T26" s="8">
        <f t="shared" ref="T26" ca="1" si="26">IFERROR(1/(1+$C25)^T$4, 0)</f>
        <v>0</v>
      </c>
      <c r="U26" s="8">
        <f t="shared" ref="U26" ca="1" si="27">IFERROR(1/(1+$C25)^U$4, 0)</f>
        <v>0</v>
      </c>
      <c r="V26" s="8">
        <f t="shared" ref="V26" ca="1" si="28">IFERROR(1/(1+$C25)^V$4, 0)</f>
        <v>0</v>
      </c>
      <c r="W26" s="8">
        <f t="shared" ref="W26" ca="1" si="29">IFERROR(1/(1+$C25)^W$4, 0)</f>
        <v>0</v>
      </c>
      <c r="X26" s="8">
        <f t="shared" ref="X26" ca="1" si="30">IFERROR(1/(1+$C25)^X$4, 0)</f>
        <v>0</v>
      </c>
      <c r="Y26" s="8">
        <f t="shared" ref="Y26" ca="1" si="31">IFERROR(1/(1+$C25)^Y$4, 0)</f>
        <v>0</v>
      </c>
      <c r="Z26" s="8">
        <f t="shared" ref="Z26" ca="1" si="32">IFERROR(1/(1+$C25)^Z$4, 0)</f>
        <v>0</v>
      </c>
      <c r="AA26" s="8">
        <f t="shared" ref="AA26" ca="1" si="33">IFERROR(1/(1+$C25)^AA$4, 0)</f>
        <v>0</v>
      </c>
      <c r="AB26" s="8">
        <f t="shared" ref="AB26" ca="1" si="34">IFERROR(1/(1+$C25)^AB$4, 0)</f>
        <v>0</v>
      </c>
    </row>
    <row r="27" spans="1:28" x14ac:dyDescent="0.3">
      <c r="A27" s="209" t="s">
        <v>617</v>
      </c>
      <c r="B27" s="64"/>
      <c r="C27" s="64"/>
      <c r="D27" s="64"/>
      <c r="E27" s="64"/>
      <c r="K27" s="67"/>
      <c r="L27" s="103">
        <f t="shared" ref="L27:AA27" si="35">L24*L26</f>
        <v>0</v>
      </c>
      <c r="M27" s="103">
        <f t="shared" ca="1" si="35"/>
        <v>0</v>
      </c>
      <c r="N27" s="103">
        <f t="shared" ca="1" si="35"/>
        <v>0</v>
      </c>
      <c r="O27" s="103">
        <f t="shared" ca="1" si="35"/>
        <v>0</v>
      </c>
      <c r="P27" s="103">
        <f t="shared" ca="1" si="35"/>
        <v>0</v>
      </c>
      <c r="Q27" s="103">
        <f t="shared" ca="1" si="35"/>
        <v>0</v>
      </c>
      <c r="R27" s="103">
        <f t="shared" ca="1" si="35"/>
        <v>0</v>
      </c>
      <c r="S27" s="103">
        <f t="shared" ca="1" si="35"/>
        <v>0</v>
      </c>
      <c r="T27" s="103">
        <f t="shared" ca="1" si="35"/>
        <v>0</v>
      </c>
      <c r="U27" s="103">
        <f t="shared" ca="1" si="35"/>
        <v>0</v>
      </c>
      <c r="V27" s="103">
        <f t="shared" ca="1" si="35"/>
        <v>0</v>
      </c>
      <c r="W27" s="103">
        <f t="shared" ca="1" si="35"/>
        <v>0</v>
      </c>
      <c r="X27" s="103">
        <f t="shared" ca="1" si="35"/>
        <v>0</v>
      </c>
      <c r="Y27" s="103">
        <f t="shared" ca="1" si="35"/>
        <v>0</v>
      </c>
      <c r="Z27" s="103">
        <f t="shared" ca="1" si="35"/>
        <v>0</v>
      </c>
      <c r="AA27" s="103">
        <f t="shared" ca="1" si="35"/>
        <v>0</v>
      </c>
      <c r="AB27" s="103">
        <f ca="1">AB24*AB26</f>
        <v>0</v>
      </c>
    </row>
    <row r="28" spans="1:28" x14ac:dyDescent="0.3">
      <c r="A28" s="64"/>
      <c r="B28" s="64"/>
      <c r="C28" s="64"/>
      <c r="D28" s="64"/>
      <c r="E28" s="64"/>
      <c r="K28" s="67"/>
    </row>
    <row r="29" spans="1:28" ht="15" thickBot="1" x14ac:dyDescent="0.35">
      <c r="A29" s="191" t="s">
        <v>443</v>
      </c>
      <c r="B29" s="57" t="str">
        <f>IF(LocalCurrency="", "", LocalCurrency)</f>
        <v/>
      </c>
      <c r="C29" s="57"/>
      <c r="D29" s="87">
        <f>IFERROR(XNPV(C25, L24:AB24, L$6:AB$6), 0)</f>
        <v>0</v>
      </c>
      <c r="E29" s="57"/>
      <c r="F29" s="57"/>
      <c r="G29" s="57"/>
      <c r="H29" s="57"/>
      <c r="I29" s="57"/>
      <c r="J29" s="57"/>
      <c r="K29" s="69"/>
      <c r="L29" s="88">
        <f ca="1">SUM(L27:AB27)</f>
        <v>0</v>
      </c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</row>
    <row r="30" spans="1:28" ht="15" thickTop="1" x14ac:dyDescent="0.3">
      <c r="A30" s="198"/>
      <c r="B30" s="68"/>
      <c r="C30" s="68"/>
      <c r="D30" s="9"/>
      <c r="E30" s="68"/>
      <c r="F30" s="68"/>
      <c r="G30" s="68"/>
      <c r="H30" s="68"/>
      <c r="I30" s="68"/>
      <c r="J30" s="68"/>
      <c r="K30" s="67"/>
      <c r="L30" s="121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</row>
    <row r="31" spans="1:28" x14ac:dyDescent="0.3">
      <c r="A31" s="125" t="s">
        <v>238</v>
      </c>
      <c r="B31" s="68"/>
      <c r="C31" s="68"/>
      <c r="D31" s="122"/>
      <c r="E31" s="68"/>
      <c r="F31" s="68"/>
      <c r="G31" s="68"/>
      <c r="H31" s="68"/>
      <c r="I31" s="68"/>
      <c r="J31" s="68"/>
      <c r="K31" s="67"/>
      <c r="L31" s="121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</row>
    <row r="32" spans="1:28" x14ac:dyDescent="0.3">
      <c r="A32" s="209" t="s">
        <v>616</v>
      </c>
      <c r="B32" s="201" t="str">
        <f>IF(LocalCurrency="", "", LocalCurrency)</f>
        <v/>
      </c>
      <c r="C32" s="201"/>
      <c r="D32" s="123"/>
      <c r="E32" s="124"/>
      <c r="F32" s="68"/>
      <c r="G32" s="68"/>
      <c r="H32" s="68"/>
      <c r="I32" s="68"/>
      <c r="J32" s="68"/>
      <c r="K32" s="67"/>
      <c r="L32" s="110">
        <f>Mining!K125</f>
        <v>0</v>
      </c>
      <c r="M32" s="110">
        <f ca="1">Mining!L125</f>
        <v>0</v>
      </c>
      <c r="N32" s="110">
        <f ca="1">Mining!M125</f>
        <v>0</v>
      </c>
      <c r="O32" s="110">
        <f ca="1">Mining!N125</f>
        <v>0</v>
      </c>
      <c r="P32" s="110">
        <f ca="1">Mining!O125</f>
        <v>0</v>
      </c>
      <c r="Q32" s="110">
        <f ca="1">Mining!P125</f>
        <v>0</v>
      </c>
      <c r="R32" s="110">
        <f ca="1">Mining!Q125</f>
        <v>0</v>
      </c>
      <c r="S32" s="110">
        <f ca="1">Mining!R125</f>
        <v>0</v>
      </c>
      <c r="T32" s="110">
        <f ca="1">Mining!S125</f>
        <v>0</v>
      </c>
      <c r="U32" s="110">
        <f ca="1">Mining!T125</f>
        <v>0</v>
      </c>
      <c r="V32" s="110">
        <f ca="1">Mining!U125</f>
        <v>0</v>
      </c>
      <c r="W32" s="110">
        <f ca="1">Mining!V125</f>
        <v>0</v>
      </c>
      <c r="X32" s="110">
        <f ca="1">Mining!W125</f>
        <v>0</v>
      </c>
      <c r="Y32" s="110">
        <f ca="1">Mining!X125</f>
        <v>0</v>
      </c>
      <c r="Z32" s="110">
        <f ca="1">Mining!Y125</f>
        <v>0</v>
      </c>
      <c r="AA32" s="110">
        <f ca="1">Mining!Z125</f>
        <v>0</v>
      </c>
      <c r="AB32" s="127">
        <f>IF(C33="", 0, AA32/C33)</f>
        <v>0</v>
      </c>
    </row>
    <row r="33" spans="1:28" x14ac:dyDescent="0.3">
      <c r="A33" s="209" t="s">
        <v>229</v>
      </c>
      <c r="C33" s="78" t="str">
        <f>Mining!J46</f>
        <v/>
      </c>
      <c r="E33" s="75"/>
      <c r="K33" s="67"/>
    </row>
    <row r="34" spans="1:28" x14ac:dyDescent="0.3">
      <c r="A34" s="209" t="s">
        <v>230</v>
      </c>
      <c r="B34" s="64"/>
      <c r="C34" s="64"/>
      <c r="D34" s="64"/>
      <c r="E34" s="64"/>
      <c r="K34" s="67"/>
      <c r="L34" s="8">
        <v>1</v>
      </c>
      <c r="M34" s="8">
        <f ca="1">IFERROR(1/(1+$C33)^M$4, 0)</f>
        <v>0</v>
      </c>
      <c r="N34" s="8">
        <f t="shared" ref="N34" ca="1" si="36">IFERROR(1/(1+$C33)^N$4, 0)</f>
        <v>0</v>
      </c>
      <c r="O34" s="8">
        <f t="shared" ref="O34" ca="1" si="37">IFERROR(1/(1+$C33)^O$4, 0)</f>
        <v>0</v>
      </c>
      <c r="P34" s="8">
        <f t="shared" ref="P34" ca="1" si="38">IFERROR(1/(1+$C33)^P$4, 0)</f>
        <v>0</v>
      </c>
      <c r="Q34" s="8">
        <f t="shared" ref="Q34" ca="1" si="39">IFERROR(1/(1+$C33)^Q$4, 0)</f>
        <v>0</v>
      </c>
      <c r="R34" s="8">
        <f t="shared" ref="R34" ca="1" si="40">IFERROR(1/(1+$C33)^R$4, 0)</f>
        <v>0</v>
      </c>
      <c r="S34" s="8">
        <f t="shared" ref="S34" ca="1" si="41">IFERROR(1/(1+$C33)^S$4, 0)</f>
        <v>0</v>
      </c>
      <c r="T34" s="8">
        <f t="shared" ref="T34" ca="1" si="42">IFERROR(1/(1+$C33)^T$4, 0)</f>
        <v>0</v>
      </c>
      <c r="U34" s="8">
        <f t="shared" ref="U34" ca="1" si="43">IFERROR(1/(1+$C33)^U$4, 0)</f>
        <v>0</v>
      </c>
      <c r="V34" s="8">
        <f t="shared" ref="V34" ca="1" si="44">IFERROR(1/(1+$C33)^V$4, 0)</f>
        <v>0</v>
      </c>
      <c r="W34" s="8">
        <f t="shared" ref="W34" ca="1" si="45">IFERROR(1/(1+$C33)^W$4, 0)</f>
        <v>0</v>
      </c>
      <c r="X34" s="8">
        <f t="shared" ref="X34" ca="1" si="46">IFERROR(1/(1+$C33)^X$4, 0)</f>
        <v>0</v>
      </c>
      <c r="Y34" s="8">
        <f t="shared" ref="Y34" ca="1" si="47">IFERROR(1/(1+$C33)^Y$4, 0)</f>
        <v>0</v>
      </c>
      <c r="Z34" s="8">
        <f t="shared" ref="Z34" ca="1" si="48">IFERROR(1/(1+$C33)^Z$4, 0)</f>
        <v>0</v>
      </c>
      <c r="AA34" s="8">
        <f t="shared" ref="AA34" ca="1" si="49">IFERROR(1/(1+$C33)^AA$4, 0)</f>
        <v>0</v>
      </c>
      <c r="AB34" s="8">
        <f t="shared" ref="AB34" ca="1" si="50">IFERROR(1/(1+$C33)^AB$4, 0)</f>
        <v>0</v>
      </c>
    </row>
    <row r="35" spans="1:28" x14ac:dyDescent="0.3">
      <c r="A35" s="209" t="s">
        <v>617</v>
      </c>
      <c r="B35" s="64"/>
      <c r="C35" s="64"/>
      <c r="D35" s="64"/>
      <c r="E35" s="64"/>
      <c r="K35" s="67"/>
      <c r="L35" s="103">
        <f t="shared" ref="L35:AA35" si="51">L32*L34</f>
        <v>0</v>
      </c>
      <c r="M35" s="103">
        <f t="shared" ca="1" si="51"/>
        <v>0</v>
      </c>
      <c r="N35" s="103">
        <f t="shared" ca="1" si="51"/>
        <v>0</v>
      </c>
      <c r="O35" s="103">
        <f t="shared" ca="1" si="51"/>
        <v>0</v>
      </c>
      <c r="P35" s="103">
        <f t="shared" ca="1" si="51"/>
        <v>0</v>
      </c>
      <c r="Q35" s="103">
        <f t="shared" ca="1" si="51"/>
        <v>0</v>
      </c>
      <c r="R35" s="103">
        <f t="shared" ca="1" si="51"/>
        <v>0</v>
      </c>
      <c r="S35" s="103">
        <f t="shared" ca="1" si="51"/>
        <v>0</v>
      </c>
      <c r="T35" s="103">
        <f t="shared" ca="1" si="51"/>
        <v>0</v>
      </c>
      <c r="U35" s="103">
        <f t="shared" ca="1" si="51"/>
        <v>0</v>
      </c>
      <c r="V35" s="103">
        <f t="shared" ca="1" si="51"/>
        <v>0</v>
      </c>
      <c r="W35" s="103">
        <f t="shared" ca="1" si="51"/>
        <v>0</v>
      </c>
      <c r="X35" s="103">
        <f t="shared" ca="1" si="51"/>
        <v>0</v>
      </c>
      <c r="Y35" s="103">
        <f t="shared" ca="1" si="51"/>
        <v>0</v>
      </c>
      <c r="Z35" s="103">
        <f t="shared" ca="1" si="51"/>
        <v>0</v>
      </c>
      <c r="AA35" s="103">
        <f t="shared" ca="1" si="51"/>
        <v>0</v>
      </c>
      <c r="AB35" s="103">
        <f ca="1">AB32*AB34</f>
        <v>0</v>
      </c>
    </row>
    <row r="36" spans="1:28" x14ac:dyDescent="0.3">
      <c r="A36" s="64"/>
      <c r="B36" s="64"/>
      <c r="C36" s="64"/>
      <c r="D36" s="64"/>
      <c r="E36" s="64"/>
      <c r="K36" s="67"/>
    </row>
    <row r="37" spans="1:28" ht="15" thickBot="1" x14ac:dyDescent="0.35">
      <c r="A37" s="191" t="s">
        <v>444</v>
      </c>
      <c r="B37" s="57" t="str">
        <f>IF(LocalCurrency="", "", LocalCurrency)</f>
        <v/>
      </c>
      <c r="C37" s="57"/>
      <c r="D37" s="87">
        <f>IFERROR(XNPV(C33, L32:AB32, L$6:AB$6), 0)</f>
        <v>0</v>
      </c>
      <c r="E37" s="57"/>
      <c r="F37" s="57"/>
      <c r="G37" s="57"/>
      <c r="H37" s="57"/>
      <c r="I37" s="57"/>
      <c r="J37" s="57"/>
      <c r="K37" s="69"/>
      <c r="L37" s="88">
        <f ca="1">SUM(L35:AB35)</f>
        <v>0</v>
      </c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</row>
    <row r="38" spans="1:28" ht="15" thickTop="1" x14ac:dyDescent="0.3">
      <c r="A38" s="198"/>
      <c r="B38" s="68"/>
      <c r="C38" s="68"/>
      <c r="D38" s="9"/>
      <c r="E38" s="68"/>
      <c r="F38" s="68"/>
      <c r="G38" s="68"/>
      <c r="H38" s="68"/>
      <c r="I38" s="68"/>
      <c r="J38" s="68"/>
      <c r="K38" s="67"/>
      <c r="L38" s="121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</row>
    <row r="39" spans="1:28" x14ac:dyDescent="0.3">
      <c r="A39" s="11" t="s">
        <v>193</v>
      </c>
      <c r="D39" s="76"/>
      <c r="K39" s="67"/>
      <c r="L39" s="79"/>
    </row>
    <row r="40" spans="1:28" x14ac:dyDescent="0.3">
      <c r="A40" s="209" t="s">
        <v>616</v>
      </c>
      <c r="B40" s="108"/>
      <c r="C40" s="108"/>
      <c r="D40" s="52"/>
      <c r="E40" s="51"/>
      <c r="I40" s="68"/>
      <c r="J40" s="68"/>
      <c r="K40" s="67"/>
      <c r="L40" s="96">
        <f>Water!K121</f>
        <v>0</v>
      </c>
      <c r="M40" s="96">
        <f ca="1">Water!L121</f>
        <v>0</v>
      </c>
      <c r="N40" s="96">
        <f ca="1">Water!M121</f>
        <v>0</v>
      </c>
      <c r="O40" s="96">
        <f ca="1">Water!N121</f>
        <v>0</v>
      </c>
      <c r="P40" s="96">
        <f ca="1">Water!O121</f>
        <v>0</v>
      </c>
      <c r="Q40" s="96">
        <f ca="1">Water!P121</f>
        <v>0</v>
      </c>
      <c r="R40" s="96">
        <f ca="1">Water!Q121</f>
        <v>0</v>
      </c>
      <c r="S40" s="96">
        <f ca="1">Water!R121</f>
        <v>0</v>
      </c>
      <c r="T40" s="96">
        <f ca="1">Water!S121</f>
        <v>0</v>
      </c>
      <c r="U40" s="96">
        <f ca="1">Water!T121</f>
        <v>0</v>
      </c>
      <c r="V40" s="96">
        <f ca="1">Water!U121</f>
        <v>0</v>
      </c>
      <c r="W40" s="96">
        <f ca="1">Water!V121</f>
        <v>0</v>
      </c>
      <c r="X40" s="96">
        <f ca="1">Water!W121</f>
        <v>0</v>
      </c>
      <c r="Y40" s="96">
        <f ca="1">Water!X121</f>
        <v>0</v>
      </c>
      <c r="Z40" s="96">
        <f ca="1">Water!Y121</f>
        <v>0</v>
      </c>
      <c r="AA40" s="96">
        <f ca="1">Water!Z121</f>
        <v>0</v>
      </c>
      <c r="AB40" s="127">
        <f>IF(C41="", 0, AA40/C41)</f>
        <v>0</v>
      </c>
    </row>
    <row r="41" spans="1:28" x14ac:dyDescent="0.3">
      <c r="A41" s="209" t="s">
        <v>229</v>
      </c>
      <c r="B41" s="201" t="str">
        <f>IF(LocalCurrency="", "", LocalCurrency)</f>
        <v/>
      </c>
      <c r="C41" s="78" t="str">
        <f>Water!J46</f>
        <v/>
      </c>
      <c r="E41" s="75"/>
      <c r="K41" s="67"/>
    </row>
    <row r="42" spans="1:28" x14ac:dyDescent="0.3">
      <c r="A42" s="209" t="s">
        <v>230</v>
      </c>
      <c r="B42" s="64"/>
      <c r="C42" s="64"/>
      <c r="D42" s="64"/>
      <c r="E42" s="64"/>
      <c r="K42" s="67"/>
      <c r="L42" s="8">
        <v>1</v>
      </c>
      <c r="M42" s="8">
        <f ca="1">IFERROR(1/(1+$C41)^M$4, 0)</f>
        <v>0</v>
      </c>
      <c r="N42" s="8">
        <f t="shared" ref="N42" ca="1" si="52">IFERROR(1/(1+$C41)^N$4, 0)</f>
        <v>0</v>
      </c>
      <c r="O42" s="8">
        <f t="shared" ref="O42" ca="1" si="53">IFERROR(1/(1+$C41)^O$4, 0)</f>
        <v>0</v>
      </c>
      <c r="P42" s="8">
        <f t="shared" ref="P42" ca="1" si="54">IFERROR(1/(1+$C41)^P$4, 0)</f>
        <v>0</v>
      </c>
      <c r="Q42" s="8">
        <f t="shared" ref="Q42" ca="1" si="55">IFERROR(1/(1+$C41)^Q$4, 0)</f>
        <v>0</v>
      </c>
      <c r="R42" s="8">
        <f t="shared" ref="R42" ca="1" si="56">IFERROR(1/(1+$C41)^R$4, 0)</f>
        <v>0</v>
      </c>
      <c r="S42" s="8">
        <f t="shared" ref="S42" ca="1" si="57">IFERROR(1/(1+$C41)^S$4, 0)</f>
        <v>0</v>
      </c>
      <c r="T42" s="8">
        <f t="shared" ref="T42" ca="1" si="58">IFERROR(1/(1+$C41)^T$4, 0)</f>
        <v>0</v>
      </c>
      <c r="U42" s="8">
        <f t="shared" ref="U42" ca="1" si="59">IFERROR(1/(1+$C41)^U$4, 0)</f>
        <v>0</v>
      </c>
      <c r="V42" s="8">
        <f t="shared" ref="V42" ca="1" si="60">IFERROR(1/(1+$C41)^V$4, 0)</f>
        <v>0</v>
      </c>
      <c r="W42" s="8">
        <f t="shared" ref="W42" ca="1" si="61">IFERROR(1/(1+$C41)^W$4, 0)</f>
        <v>0</v>
      </c>
      <c r="X42" s="8">
        <f t="shared" ref="X42" ca="1" si="62">IFERROR(1/(1+$C41)^X$4, 0)</f>
        <v>0</v>
      </c>
      <c r="Y42" s="8">
        <f t="shared" ref="Y42" ca="1" si="63">IFERROR(1/(1+$C41)^Y$4, 0)</f>
        <v>0</v>
      </c>
      <c r="Z42" s="8">
        <f t="shared" ref="Z42" ca="1" si="64">IFERROR(1/(1+$C41)^Z$4, 0)</f>
        <v>0</v>
      </c>
      <c r="AA42" s="8">
        <f t="shared" ref="AA42" ca="1" si="65">IFERROR(1/(1+$C41)^AA$4, 0)</f>
        <v>0</v>
      </c>
      <c r="AB42" s="8">
        <f t="shared" ref="AB42" ca="1" si="66">IFERROR(1/(1+$C41)^AB$4, 0)</f>
        <v>0</v>
      </c>
    </row>
    <row r="43" spans="1:28" x14ac:dyDescent="0.3">
      <c r="A43" s="209" t="s">
        <v>617</v>
      </c>
      <c r="B43" s="64"/>
      <c r="C43" s="64"/>
      <c r="D43" s="64"/>
      <c r="E43" s="64"/>
      <c r="K43" s="67"/>
      <c r="L43" s="103">
        <f t="shared" ref="L43:AA43" si="67">L40*L42</f>
        <v>0</v>
      </c>
      <c r="M43" s="103">
        <f t="shared" ca="1" si="67"/>
        <v>0</v>
      </c>
      <c r="N43" s="103">
        <f t="shared" ca="1" si="67"/>
        <v>0</v>
      </c>
      <c r="O43" s="103">
        <f t="shared" ca="1" si="67"/>
        <v>0</v>
      </c>
      <c r="P43" s="103">
        <f t="shared" ca="1" si="67"/>
        <v>0</v>
      </c>
      <c r="Q43" s="103">
        <f t="shared" ca="1" si="67"/>
        <v>0</v>
      </c>
      <c r="R43" s="103">
        <f t="shared" ca="1" si="67"/>
        <v>0</v>
      </c>
      <c r="S43" s="103">
        <f t="shared" ca="1" si="67"/>
        <v>0</v>
      </c>
      <c r="T43" s="103">
        <f t="shared" ca="1" si="67"/>
        <v>0</v>
      </c>
      <c r="U43" s="103">
        <f t="shared" ca="1" si="67"/>
        <v>0</v>
      </c>
      <c r="V43" s="103">
        <f t="shared" ca="1" si="67"/>
        <v>0</v>
      </c>
      <c r="W43" s="103">
        <f t="shared" ca="1" si="67"/>
        <v>0</v>
      </c>
      <c r="X43" s="103">
        <f t="shared" ca="1" si="67"/>
        <v>0</v>
      </c>
      <c r="Y43" s="103">
        <f t="shared" ca="1" si="67"/>
        <v>0</v>
      </c>
      <c r="Z43" s="103">
        <f t="shared" ca="1" si="67"/>
        <v>0</v>
      </c>
      <c r="AA43" s="103">
        <f t="shared" ca="1" si="67"/>
        <v>0</v>
      </c>
      <c r="AB43" s="103">
        <f ca="1">AB40*AB42</f>
        <v>0</v>
      </c>
    </row>
    <row r="44" spans="1:28" x14ac:dyDescent="0.3">
      <c r="A44" s="64"/>
      <c r="B44" s="64"/>
      <c r="C44" s="64"/>
      <c r="D44" s="64"/>
      <c r="E44" s="64"/>
      <c r="K44" s="67"/>
    </row>
    <row r="45" spans="1:28" ht="15" thickBot="1" x14ac:dyDescent="0.35">
      <c r="A45" s="119" t="s">
        <v>233</v>
      </c>
      <c r="B45" s="119" t="str">
        <f>IF(LocalCurrency="", "", LocalCurrency)</f>
        <v/>
      </c>
      <c r="C45" s="119"/>
      <c r="D45" s="87">
        <f>IFERROR(XNPV(C41, L40:AB40, L$6:AB$6), 0)</f>
        <v>0</v>
      </c>
      <c r="E45" s="57"/>
      <c r="F45" s="57"/>
      <c r="G45" s="57"/>
      <c r="H45" s="57"/>
      <c r="I45" s="57"/>
      <c r="J45" s="57"/>
      <c r="K45" s="69"/>
      <c r="L45" s="88">
        <f ca="1">SUM(L43:AB43)</f>
        <v>0</v>
      </c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</row>
    <row r="46" spans="1:28" ht="15" thickTop="1" x14ac:dyDescent="0.3">
      <c r="A46" s="120"/>
      <c r="B46" s="68"/>
      <c r="C46" s="68"/>
      <c r="D46" s="9"/>
      <c r="E46" s="68"/>
      <c r="F46" s="68"/>
      <c r="G46" s="68"/>
      <c r="H46" s="68"/>
      <c r="I46" s="68"/>
      <c r="J46" s="68"/>
      <c r="K46" s="67"/>
      <c r="L46" s="121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</row>
    <row r="47" spans="1:28" x14ac:dyDescent="0.3">
      <c r="A47" s="11" t="s">
        <v>235</v>
      </c>
      <c r="D47" s="76"/>
      <c r="K47" s="67"/>
      <c r="L47" s="79"/>
    </row>
    <row r="48" spans="1:28" x14ac:dyDescent="0.3">
      <c r="A48" s="209" t="s">
        <v>616</v>
      </c>
      <c r="B48" s="201" t="str">
        <f>IF(LocalCurrency=0, "", LocalCurrency)</f>
        <v/>
      </c>
      <c r="C48" s="201"/>
      <c r="D48" s="52"/>
      <c r="E48" s="51"/>
      <c r="I48" s="68"/>
      <c r="J48" s="68"/>
      <c r="K48" s="67"/>
      <c r="L48" s="96">
        <f>Spiritual!K137</f>
        <v>0</v>
      </c>
      <c r="M48" s="96">
        <f ca="1">Spiritual!L137</f>
        <v>0</v>
      </c>
      <c r="N48" s="96">
        <f ca="1">Spiritual!M137</f>
        <v>0</v>
      </c>
      <c r="O48" s="96">
        <f ca="1">Spiritual!N137</f>
        <v>0</v>
      </c>
      <c r="P48" s="96">
        <f ca="1">Spiritual!O137</f>
        <v>0</v>
      </c>
      <c r="Q48" s="96">
        <f ca="1">Spiritual!P137</f>
        <v>0</v>
      </c>
      <c r="R48" s="96">
        <f ca="1">Spiritual!Q137</f>
        <v>0</v>
      </c>
      <c r="S48" s="96">
        <f ca="1">Spiritual!R137</f>
        <v>0</v>
      </c>
      <c r="T48" s="96">
        <f ca="1">Spiritual!S137</f>
        <v>0</v>
      </c>
      <c r="U48" s="96">
        <f ca="1">Spiritual!T137</f>
        <v>0</v>
      </c>
      <c r="V48" s="96">
        <f ca="1">Spiritual!U137</f>
        <v>0</v>
      </c>
      <c r="W48" s="96">
        <f ca="1">Spiritual!V137</f>
        <v>0</v>
      </c>
      <c r="X48" s="96">
        <f ca="1">Spiritual!W137</f>
        <v>0</v>
      </c>
      <c r="Y48" s="96">
        <f ca="1">Spiritual!X137</f>
        <v>0</v>
      </c>
      <c r="Z48" s="96">
        <f ca="1">Spiritual!Y137</f>
        <v>0</v>
      </c>
      <c r="AA48" s="96">
        <f ca="1">Spiritual!Z137</f>
        <v>0</v>
      </c>
      <c r="AB48" s="127">
        <f>IF(C49="", 0, AA48/C49)</f>
        <v>0</v>
      </c>
    </row>
    <row r="49" spans="1:28" x14ac:dyDescent="0.3">
      <c r="A49" s="209" t="s">
        <v>229</v>
      </c>
      <c r="C49" s="78" t="str">
        <f>Spiritual!J46</f>
        <v/>
      </c>
      <c r="E49" s="75"/>
      <c r="K49" s="67"/>
    </row>
    <row r="50" spans="1:28" x14ac:dyDescent="0.3">
      <c r="A50" s="209" t="s">
        <v>230</v>
      </c>
      <c r="B50" s="64"/>
      <c r="C50" s="64"/>
      <c r="D50" s="64"/>
      <c r="E50" s="64"/>
      <c r="K50" s="67"/>
      <c r="L50" s="8">
        <v>1</v>
      </c>
      <c r="M50" s="8">
        <f ca="1">IFERROR(1/(1+$C49)^M$4, 0)</f>
        <v>0</v>
      </c>
      <c r="N50" s="8">
        <f t="shared" ref="N50" ca="1" si="68">IFERROR(1/(1+$C49)^N$4, 0)</f>
        <v>0</v>
      </c>
      <c r="O50" s="8">
        <f t="shared" ref="O50" ca="1" si="69">IFERROR(1/(1+$C49)^O$4, 0)</f>
        <v>0</v>
      </c>
      <c r="P50" s="8">
        <f t="shared" ref="P50" ca="1" si="70">IFERROR(1/(1+$C49)^P$4, 0)</f>
        <v>0</v>
      </c>
      <c r="Q50" s="8">
        <f t="shared" ref="Q50" ca="1" si="71">IFERROR(1/(1+$C49)^Q$4, 0)</f>
        <v>0</v>
      </c>
      <c r="R50" s="8">
        <f t="shared" ref="R50" ca="1" si="72">IFERROR(1/(1+$C49)^R$4, 0)</f>
        <v>0</v>
      </c>
      <c r="S50" s="8">
        <f t="shared" ref="S50" ca="1" si="73">IFERROR(1/(1+$C49)^S$4, 0)</f>
        <v>0</v>
      </c>
      <c r="T50" s="8">
        <f t="shared" ref="T50" ca="1" si="74">IFERROR(1/(1+$C49)^T$4, 0)</f>
        <v>0</v>
      </c>
      <c r="U50" s="8">
        <f t="shared" ref="U50" ca="1" si="75">IFERROR(1/(1+$C49)^U$4, 0)</f>
        <v>0</v>
      </c>
      <c r="V50" s="8">
        <f t="shared" ref="V50" ca="1" si="76">IFERROR(1/(1+$C49)^V$4, 0)</f>
        <v>0</v>
      </c>
      <c r="W50" s="8">
        <f t="shared" ref="W50" ca="1" si="77">IFERROR(1/(1+$C49)^W$4, 0)</f>
        <v>0</v>
      </c>
      <c r="X50" s="8">
        <f t="shared" ref="X50" ca="1" si="78">IFERROR(1/(1+$C49)^X$4, 0)</f>
        <v>0</v>
      </c>
      <c r="Y50" s="8">
        <f t="shared" ref="Y50" ca="1" si="79">IFERROR(1/(1+$C49)^Y$4, 0)</f>
        <v>0</v>
      </c>
      <c r="Z50" s="8">
        <f t="shared" ref="Z50" ca="1" si="80">IFERROR(1/(1+$C49)^Z$4, 0)</f>
        <v>0</v>
      </c>
      <c r="AA50" s="8">
        <f t="shared" ref="AA50" ca="1" si="81">IFERROR(1/(1+$C49)^AA$4, 0)</f>
        <v>0</v>
      </c>
      <c r="AB50" s="8">
        <f t="shared" ref="AB50" ca="1" si="82">IFERROR(1/(1+$C49)^AB$4, 0)</f>
        <v>0</v>
      </c>
    </row>
    <row r="51" spans="1:28" x14ac:dyDescent="0.3">
      <c r="A51" s="209" t="s">
        <v>617</v>
      </c>
      <c r="B51" s="64"/>
      <c r="C51" s="64"/>
      <c r="D51" s="64"/>
      <c r="E51" s="64"/>
      <c r="K51" s="67"/>
      <c r="L51" s="103">
        <f t="shared" ref="L51:AA51" si="83">L48*L50</f>
        <v>0</v>
      </c>
      <c r="M51" s="103">
        <f t="shared" ca="1" si="83"/>
        <v>0</v>
      </c>
      <c r="N51" s="103">
        <f t="shared" ca="1" si="83"/>
        <v>0</v>
      </c>
      <c r="O51" s="103">
        <f t="shared" ca="1" si="83"/>
        <v>0</v>
      </c>
      <c r="P51" s="103">
        <f t="shared" ca="1" si="83"/>
        <v>0</v>
      </c>
      <c r="Q51" s="103">
        <f t="shared" ca="1" si="83"/>
        <v>0</v>
      </c>
      <c r="R51" s="103">
        <f t="shared" ca="1" si="83"/>
        <v>0</v>
      </c>
      <c r="S51" s="103">
        <f t="shared" ca="1" si="83"/>
        <v>0</v>
      </c>
      <c r="T51" s="103">
        <f t="shared" ca="1" si="83"/>
        <v>0</v>
      </c>
      <c r="U51" s="103">
        <f t="shared" ca="1" si="83"/>
        <v>0</v>
      </c>
      <c r="V51" s="103">
        <f t="shared" ca="1" si="83"/>
        <v>0</v>
      </c>
      <c r="W51" s="103">
        <f t="shared" ca="1" si="83"/>
        <v>0</v>
      </c>
      <c r="X51" s="103">
        <f t="shared" ca="1" si="83"/>
        <v>0</v>
      </c>
      <c r="Y51" s="103">
        <f t="shared" ca="1" si="83"/>
        <v>0</v>
      </c>
      <c r="Z51" s="103">
        <f t="shared" ca="1" si="83"/>
        <v>0</v>
      </c>
      <c r="AA51" s="103">
        <f t="shared" ca="1" si="83"/>
        <v>0</v>
      </c>
      <c r="AB51" s="103">
        <f ca="1">AB48*AB50</f>
        <v>0</v>
      </c>
    </row>
    <row r="52" spans="1:28" x14ac:dyDescent="0.3">
      <c r="A52" s="64"/>
      <c r="B52" s="64"/>
      <c r="C52" s="64"/>
      <c r="D52" s="64"/>
      <c r="E52" s="64"/>
      <c r="K52" s="67"/>
    </row>
    <row r="53" spans="1:28" ht="15" thickBot="1" x14ac:dyDescent="0.35">
      <c r="A53" s="119" t="s">
        <v>234</v>
      </c>
      <c r="B53" s="119" t="str">
        <f>IF(LocalCurrency="", "", LocalCurrency)</f>
        <v/>
      </c>
      <c r="C53" s="119"/>
      <c r="D53" s="87">
        <f>IFERROR(XNPV(C49, L48:AB48, L$6:AB$6), 0)</f>
        <v>0</v>
      </c>
      <c r="E53" s="57"/>
      <c r="F53" s="57"/>
      <c r="G53" s="57"/>
      <c r="H53" s="57"/>
      <c r="I53" s="57"/>
      <c r="J53" s="57"/>
      <c r="K53" s="69"/>
      <c r="L53" s="88">
        <f ca="1">SUM(L51:AB51)</f>
        <v>0</v>
      </c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</row>
    <row r="54" spans="1:28" ht="15" thickTop="1" x14ac:dyDescent="0.3">
      <c r="A54" s="11"/>
      <c r="D54" s="76"/>
      <c r="K54" s="67"/>
      <c r="L54" s="79"/>
    </row>
    <row r="55" spans="1:28" x14ac:dyDescent="0.3">
      <c r="A55" s="11" t="s">
        <v>18</v>
      </c>
      <c r="D55" s="76"/>
      <c r="K55" s="67"/>
      <c r="L55" s="79"/>
    </row>
    <row r="56" spans="1:28" x14ac:dyDescent="0.3">
      <c r="A56" s="209" t="s">
        <v>616</v>
      </c>
      <c r="B56" s="201" t="str">
        <f>IF(LocalCurrency=0, "", LocalCurrency)</f>
        <v/>
      </c>
      <c r="C56" s="201"/>
      <c r="D56" s="52"/>
      <c r="E56" s="51"/>
      <c r="I56" s="68"/>
      <c r="J56" s="68"/>
      <c r="K56" s="67"/>
      <c r="L56" s="96">
        <f>Other!K79</f>
        <v>0</v>
      </c>
      <c r="M56" s="96">
        <f>Other!L79</f>
        <v>0</v>
      </c>
      <c r="N56" s="96">
        <f>Other!M79</f>
        <v>0</v>
      </c>
      <c r="O56" s="96">
        <f>Other!N79</f>
        <v>0</v>
      </c>
      <c r="P56" s="96">
        <f>Other!O79</f>
        <v>0</v>
      </c>
      <c r="Q56" s="96">
        <f>Other!P79</f>
        <v>0</v>
      </c>
      <c r="R56" s="96">
        <f>Other!Q79</f>
        <v>0</v>
      </c>
      <c r="S56" s="96">
        <f>Other!R79</f>
        <v>0</v>
      </c>
      <c r="T56" s="96">
        <f>Other!S79</f>
        <v>0</v>
      </c>
      <c r="U56" s="96">
        <f>Other!T79</f>
        <v>0</v>
      </c>
      <c r="V56" s="96">
        <f>Other!U79</f>
        <v>0</v>
      </c>
      <c r="W56" s="96">
        <f>Other!V79</f>
        <v>0</v>
      </c>
      <c r="X56" s="96">
        <f>Other!W79</f>
        <v>0</v>
      </c>
      <c r="Y56" s="96">
        <f>Other!X79</f>
        <v>0</v>
      </c>
      <c r="Z56" s="96">
        <f>Other!Y79</f>
        <v>0</v>
      </c>
      <c r="AA56" s="96">
        <f>Other!Z79</f>
        <v>0</v>
      </c>
      <c r="AB56" s="127">
        <f>IF(C57="", 0, AA56/C57)</f>
        <v>0</v>
      </c>
    </row>
    <row r="57" spans="1:28" x14ac:dyDescent="0.3">
      <c r="A57" s="209" t="s">
        <v>229</v>
      </c>
      <c r="C57" s="78" t="str">
        <f>Other!J46</f>
        <v/>
      </c>
      <c r="E57" s="75"/>
      <c r="K57" s="67"/>
    </row>
    <row r="58" spans="1:28" x14ac:dyDescent="0.3">
      <c r="A58" s="209" t="s">
        <v>230</v>
      </c>
      <c r="B58" s="64"/>
      <c r="C58" s="64"/>
      <c r="D58" s="64"/>
      <c r="E58" s="64"/>
      <c r="K58" s="67"/>
      <c r="L58" s="8">
        <v>1</v>
      </c>
      <c r="M58" s="8">
        <f ca="1">IFERROR(1/(1+$C57)^M$4, 0)</f>
        <v>0</v>
      </c>
      <c r="N58" s="8">
        <f t="shared" ref="N58" ca="1" si="84">IFERROR(1/(1+$C57)^N$4, 0)</f>
        <v>0</v>
      </c>
      <c r="O58" s="8">
        <f t="shared" ref="O58" ca="1" si="85">IFERROR(1/(1+$C57)^O$4, 0)</f>
        <v>0</v>
      </c>
      <c r="P58" s="8">
        <f t="shared" ref="P58" ca="1" si="86">IFERROR(1/(1+$C57)^P$4, 0)</f>
        <v>0</v>
      </c>
      <c r="Q58" s="8">
        <f t="shared" ref="Q58" ca="1" si="87">IFERROR(1/(1+$C57)^Q$4, 0)</f>
        <v>0</v>
      </c>
      <c r="R58" s="8">
        <f t="shared" ref="R58" ca="1" si="88">IFERROR(1/(1+$C57)^R$4, 0)</f>
        <v>0</v>
      </c>
      <c r="S58" s="8">
        <f t="shared" ref="S58" ca="1" si="89">IFERROR(1/(1+$C57)^S$4, 0)</f>
        <v>0</v>
      </c>
      <c r="T58" s="8">
        <f t="shared" ref="T58" ca="1" si="90">IFERROR(1/(1+$C57)^T$4, 0)</f>
        <v>0</v>
      </c>
      <c r="U58" s="8">
        <f t="shared" ref="U58" ca="1" si="91">IFERROR(1/(1+$C57)^U$4, 0)</f>
        <v>0</v>
      </c>
      <c r="V58" s="8">
        <f t="shared" ref="V58" ca="1" si="92">IFERROR(1/(1+$C57)^V$4, 0)</f>
        <v>0</v>
      </c>
      <c r="W58" s="8">
        <f t="shared" ref="W58" ca="1" si="93">IFERROR(1/(1+$C57)^W$4, 0)</f>
        <v>0</v>
      </c>
      <c r="X58" s="8">
        <f t="shared" ref="X58" ca="1" si="94">IFERROR(1/(1+$C57)^X$4, 0)</f>
        <v>0</v>
      </c>
      <c r="Y58" s="8">
        <f t="shared" ref="Y58" ca="1" si="95">IFERROR(1/(1+$C57)^Y$4, 0)</f>
        <v>0</v>
      </c>
      <c r="Z58" s="8">
        <f t="shared" ref="Z58" ca="1" si="96">IFERROR(1/(1+$C57)^Z$4, 0)</f>
        <v>0</v>
      </c>
      <c r="AA58" s="8">
        <f t="shared" ref="AA58" ca="1" si="97">IFERROR(1/(1+$C57)^AA$4, 0)</f>
        <v>0</v>
      </c>
      <c r="AB58" s="8">
        <f t="shared" ref="AB58" ca="1" si="98">IFERROR(1/(1+$C57)^AB$4, 0)</f>
        <v>0</v>
      </c>
    </row>
    <row r="59" spans="1:28" x14ac:dyDescent="0.3">
      <c r="A59" s="209" t="s">
        <v>617</v>
      </c>
      <c r="B59" s="64"/>
      <c r="C59" s="64"/>
      <c r="D59" s="64"/>
      <c r="E59" s="64"/>
      <c r="K59" s="67"/>
      <c r="L59" s="103">
        <f>L56*L58</f>
        <v>0</v>
      </c>
      <c r="M59" s="103">
        <f t="shared" ref="M59:AA59" ca="1" si="99">M56*M58</f>
        <v>0</v>
      </c>
      <c r="N59" s="103">
        <f t="shared" ca="1" si="99"/>
        <v>0</v>
      </c>
      <c r="O59" s="103">
        <f t="shared" ca="1" si="99"/>
        <v>0</v>
      </c>
      <c r="P59" s="103">
        <f t="shared" ca="1" si="99"/>
        <v>0</v>
      </c>
      <c r="Q59" s="103">
        <f t="shared" ca="1" si="99"/>
        <v>0</v>
      </c>
      <c r="R59" s="103">
        <f t="shared" ca="1" si="99"/>
        <v>0</v>
      </c>
      <c r="S59" s="103">
        <f t="shared" ca="1" si="99"/>
        <v>0</v>
      </c>
      <c r="T59" s="103">
        <f t="shared" ca="1" si="99"/>
        <v>0</v>
      </c>
      <c r="U59" s="103">
        <f t="shared" ca="1" si="99"/>
        <v>0</v>
      </c>
      <c r="V59" s="103">
        <f t="shared" ca="1" si="99"/>
        <v>0</v>
      </c>
      <c r="W59" s="103">
        <f t="shared" ca="1" si="99"/>
        <v>0</v>
      </c>
      <c r="X59" s="103">
        <f t="shared" ca="1" si="99"/>
        <v>0</v>
      </c>
      <c r="Y59" s="103">
        <f t="shared" ca="1" si="99"/>
        <v>0</v>
      </c>
      <c r="Z59" s="103">
        <f t="shared" ca="1" si="99"/>
        <v>0</v>
      </c>
      <c r="AA59" s="103">
        <f t="shared" ca="1" si="99"/>
        <v>0</v>
      </c>
      <c r="AB59" s="103">
        <f ca="1">AB56*AB58</f>
        <v>0</v>
      </c>
    </row>
    <row r="60" spans="1:28" x14ac:dyDescent="0.3">
      <c r="A60" s="64"/>
      <c r="B60" s="64"/>
      <c r="C60" s="64"/>
      <c r="D60" s="64"/>
      <c r="E60" s="64"/>
      <c r="K60" s="67"/>
    </row>
    <row r="61" spans="1:28" ht="15" thickBot="1" x14ac:dyDescent="0.35">
      <c r="A61" s="191" t="s">
        <v>663</v>
      </c>
      <c r="B61" s="119" t="str">
        <f>IF(LocalCurrency="", "", LocalCurrency)</f>
        <v/>
      </c>
      <c r="C61" s="119"/>
      <c r="D61" s="87">
        <f>IFERROR(XNPV(C57, L56:AB56, L$6:AB$6), 0)</f>
        <v>0</v>
      </c>
      <c r="E61" s="57"/>
      <c r="F61" s="57"/>
      <c r="G61" s="57"/>
      <c r="H61" s="57"/>
      <c r="I61" s="57"/>
      <c r="J61" s="57"/>
      <c r="K61" s="69"/>
      <c r="L61" s="88">
        <f ca="1">SUM(L59:AB59)</f>
        <v>0</v>
      </c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</row>
    <row r="62" spans="1:28" ht="15" thickTop="1" x14ac:dyDescent="0.3">
      <c r="A62" s="11"/>
      <c r="D62" s="76"/>
      <c r="K62" s="67"/>
      <c r="L62" s="79"/>
    </row>
    <row r="63" spans="1:28" x14ac:dyDescent="0.3">
      <c r="A63" s="66" t="s">
        <v>236</v>
      </c>
      <c r="B63" s="9"/>
      <c r="C63" s="9"/>
      <c r="D63" s="52"/>
      <c r="E63" s="51"/>
      <c r="I63" s="68"/>
      <c r="J63" s="68"/>
      <c r="K63" s="67"/>
    </row>
    <row r="64" spans="1:28" x14ac:dyDescent="0.3">
      <c r="A64" s="97" t="s">
        <v>214</v>
      </c>
      <c r="B64" s="9"/>
      <c r="C64" s="9"/>
      <c r="D64" s="52"/>
      <c r="E64" s="51"/>
      <c r="I64" s="68"/>
      <c r="J64" s="68"/>
      <c r="K64" s="67"/>
    </row>
    <row r="65" spans="1:28" x14ac:dyDescent="0.3">
      <c r="A65" s="66"/>
      <c r="B65" s="9"/>
      <c r="C65" s="9"/>
      <c r="D65" s="52"/>
      <c r="E65" s="51"/>
      <c r="I65" s="68"/>
      <c r="J65" s="68"/>
      <c r="K65" s="67"/>
    </row>
    <row r="66" spans="1:28" x14ac:dyDescent="0.3">
      <c r="A66" s="210" t="s">
        <v>195</v>
      </c>
      <c r="B66" s="9" t="str">
        <f>IF(LocalCurrency="", "", LocalCurrency)</f>
        <v/>
      </c>
      <c r="C66" s="9"/>
      <c r="D66" s="52"/>
      <c r="E66" s="70"/>
      <c r="F66" s="71"/>
      <c r="G66" s="71"/>
      <c r="H66" s="71"/>
      <c r="I66" s="74"/>
      <c r="J66" s="179">
        <f>IFERROR(AVERAGE($E66:$I66),0)</f>
        <v>0</v>
      </c>
      <c r="K66" s="92"/>
      <c r="L66" s="116"/>
      <c r="M66" s="15">
        <f t="shared" ref="M66:AA68" ca="1" si="100">IF(ISBLANK($K66), $J66, $K66)*(1+InflationRate)^M$4</f>
        <v>0</v>
      </c>
      <c r="N66" s="15">
        <f t="shared" ca="1" si="100"/>
        <v>0</v>
      </c>
      <c r="O66" s="15">
        <f t="shared" ca="1" si="100"/>
        <v>0</v>
      </c>
      <c r="P66" s="15">
        <f t="shared" ca="1" si="100"/>
        <v>0</v>
      </c>
      <c r="Q66" s="15">
        <f t="shared" ca="1" si="100"/>
        <v>0</v>
      </c>
      <c r="R66" s="15">
        <f t="shared" ca="1" si="100"/>
        <v>0</v>
      </c>
      <c r="S66" s="15">
        <f t="shared" ca="1" si="100"/>
        <v>0</v>
      </c>
      <c r="T66" s="15">
        <f t="shared" ca="1" si="100"/>
        <v>0</v>
      </c>
      <c r="U66" s="15">
        <f t="shared" ca="1" si="100"/>
        <v>0</v>
      </c>
      <c r="V66" s="15">
        <f t="shared" ca="1" si="100"/>
        <v>0</v>
      </c>
      <c r="W66" s="15">
        <f t="shared" ca="1" si="100"/>
        <v>0</v>
      </c>
      <c r="X66" s="15">
        <f t="shared" ca="1" si="100"/>
        <v>0</v>
      </c>
      <c r="Y66" s="15">
        <f t="shared" ca="1" si="100"/>
        <v>0</v>
      </c>
      <c r="Z66" s="15">
        <f t="shared" ca="1" si="100"/>
        <v>0</v>
      </c>
      <c r="AA66" s="15">
        <f t="shared" ca="1" si="100"/>
        <v>0</v>
      </c>
    </row>
    <row r="67" spans="1:28" x14ac:dyDescent="0.3">
      <c r="A67" s="210" t="s">
        <v>195</v>
      </c>
      <c r="B67" s="9" t="str">
        <f>IF(LocalCurrency="", "", LocalCurrency)</f>
        <v/>
      </c>
      <c r="C67" s="9"/>
      <c r="D67" s="52"/>
      <c r="E67" s="70"/>
      <c r="F67" s="71"/>
      <c r="G67" s="71"/>
      <c r="H67" s="71"/>
      <c r="I67" s="74"/>
      <c r="J67" s="199">
        <f t="shared" ref="J67:J68" si="101">IFERROR(AVERAGE($E67:$I67),0)</f>
        <v>0</v>
      </c>
      <c r="K67" s="92"/>
      <c r="L67" s="116"/>
      <c r="M67" s="15">
        <f t="shared" ca="1" si="100"/>
        <v>0</v>
      </c>
      <c r="N67" s="15">
        <f t="shared" ca="1" si="100"/>
        <v>0</v>
      </c>
      <c r="O67" s="15">
        <f t="shared" ca="1" si="100"/>
        <v>0</v>
      </c>
      <c r="P67" s="15">
        <f t="shared" ca="1" si="100"/>
        <v>0</v>
      </c>
      <c r="Q67" s="15">
        <f t="shared" ca="1" si="100"/>
        <v>0</v>
      </c>
      <c r="R67" s="15">
        <f t="shared" ca="1" si="100"/>
        <v>0</v>
      </c>
      <c r="S67" s="15">
        <f t="shared" ca="1" si="100"/>
        <v>0</v>
      </c>
      <c r="T67" s="15">
        <f t="shared" ca="1" si="100"/>
        <v>0</v>
      </c>
      <c r="U67" s="15">
        <f t="shared" ca="1" si="100"/>
        <v>0</v>
      </c>
      <c r="V67" s="15">
        <f t="shared" ca="1" si="100"/>
        <v>0</v>
      </c>
      <c r="W67" s="15">
        <f t="shared" ca="1" si="100"/>
        <v>0</v>
      </c>
      <c r="X67" s="15">
        <f t="shared" ca="1" si="100"/>
        <v>0</v>
      </c>
      <c r="Y67" s="15">
        <f t="shared" ca="1" si="100"/>
        <v>0</v>
      </c>
      <c r="Z67" s="15">
        <f t="shared" ca="1" si="100"/>
        <v>0</v>
      </c>
      <c r="AA67" s="15">
        <f t="shared" ca="1" si="100"/>
        <v>0</v>
      </c>
    </row>
    <row r="68" spans="1:28" x14ac:dyDescent="0.3">
      <c r="A68" s="213" t="s">
        <v>195</v>
      </c>
      <c r="B68" s="21" t="str">
        <f>IF(LocalCurrency="", "", LocalCurrency)</f>
        <v/>
      </c>
      <c r="C68" s="21"/>
      <c r="D68" s="81"/>
      <c r="E68" s="85"/>
      <c r="F68" s="86"/>
      <c r="G68" s="86"/>
      <c r="H68" s="86"/>
      <c r="I68" s="86"/>
      <c r="J68" s="194">
        <f t="shared" si="101"/>
        <v>0</v>
      </c>
      <c r="K68" s="99"/>
      <c r="L68" s="200"/>
      <c r="M68" s="195">
        <f t="shared" ca="1" si="100"/>
        <v>0</v>
      </c>
      <c r="N68" s="195">
        <f t="shared" ca="1" si="100"/>
        <v>0</v>
      </c>
      <c r="O68" s="195">
        <f t="shared" ca="1" si="100"/>
        <v>0</v>
      </c>
      <c r="P68" s="195">
        <f t="shared" ca="1" si="100"/>
        <v>0</v>
      </c>
      <c r="Q68" s="195">
        <f t="shared" ca="1" si="100"/>
        <v>0</v>
      </c>
      <c r="R68" s="195">
        <f t="shared" ca="1" si="100"/>
        <v>0</v>
      </c>
      <c r="S68" s="195">
        <f t="shared" ca="1" si="100"/>
        <v>0</v>
      </c>
      <c r="T68" s="195">
        <f t="shared" ca="1" si="100"/>
        <v>0</v>
      </c>
      <c r="U68" s="195">
        <f t="shared" ca="1" si="100"/>
        <v>0</v>
      </c>
      <c r="V68" s="195">
        <f t="shared" ca="1" si="100"/>
        <v>0</v>
      </c>
      <c r="W68" s="195">
        <f t="shared" ca="1" si="100"/>
        <v>0</v>
      </c>
      <c r="X68" s="195">
        <f t="shared" ca="1" si="100"/>
        <v>0</v>
      </c>
      <c r="Y68" s="195">
        <f t="shared" ca="1" si="100"/>
        <v>0</v>
      </c>
      <c r="Z68" s="195">
        <f t="shared" ca="1" si="100"/>
        <v>0</v>
      </c>
      <c r="AA68" s="195">
        <f t="shared" ca="1" si="100"/>
        <v>0</v>
      </c>
      <c r="AB68" s="68"/>
    </row>
    <row r="69" spans="1:28" x14ac:dyDescent="0.3">
      <c r="A69" s="185" t="s">
        <v>628</v>
      </c>
      <c r="B69" s="9"/>
      <c r="C69" s="9"/>
      <c r="D69" s="52"/>
      <c r="E69" s="51"/>
      <c r="I69" s="68"/>
      <c r="J69" s="68"/>
      <c r="K69" s="67"/>
      <c r="L69" s="94">
        <f>SUM(L66:L68)</f>
        <v>0</v>
      </c>
      <c r="M69" s="25">
        <f t="shared" ref="M69:AA69" ca="1" si="102">SUM(M66:M68)</f>
        <v>0</v>
      </c>
      <c r="N69" s="25">
        <f t="shared" ca="1" si="102"/>
        <v>0</v>
      </c>
      <c r="O69" s="25">
        <f t="shared" ca="1" si="102"/>
        <v>0</v>
      </c>
      <c r="P69" s="25">
        <f t="shared" ca="1" si="102"/>
        <v>0</v>
      </c>
      <c r="Q69" s="25">
        <f t="shared" ca="1" si="102"/>
        <v>0</v>
      </c>
      <c r="R69" s="25">
        <f t="shared" ca="1" si="102"/>
        <v>0</v>
      </c>
      <c r="S69" s="25">
        <f t="shared" ca="1" si="102"/>
        <v>0</v>
      </c>
      <c r="T69" s="25">
        <f t="shared" ca="1" si="102"/>
        <v>0</v>
      </c>
      <c r="U69" s="25">
        <f t="shared" ca="1" si="102"/>
        <v>0</v>
      </c>
      <c r="V69" s="25">
        <f t="shared" ca="1" si="102"/>
        <v>0</v>
      </c>
      <c r="W69" s="25">
        <f t="shared" ca="1" si="102"/>
        <v>0</v>
      </c>
      <c r="X69" s="25">
        <f t="shared" ca="1" si="102"/>
        <v>0</v>
      </c>
      <c r="Y69" s="25">
        <f ca="1">SUM(Y66:Y68)</f>
        <v>0</v>
      </c>
      <c r="Z69" s="25">
        <f t="shared" ca="1" si="102"/>
        <v>0</v>
      </c>
      <c r="AA69" s="25">
        <f t="shared" ca="1" si="102"/>
        <v>0</v>
      </c>
    </row>
    <row r="70" spans="1:28" x14ac:dyDescent="0.3">
      <c r="A70" s="65"/>
      <c r="B70" s="9"/>
      <c r="C70" s="9"/>
      <c r="D70" s="52"/>
      <c r="E70" s="51"/>
      <c r="I70" s="68"/>
      <c r="J70" s="68"/>
      <c r="K70" s="67"/>
    </row>
    <row r="71" spans="1:28" x14ac:dyDescent="0.3">
      <c r="A71" s="11" t="s">
        <v>629</v>
      </c>
      <c r="B71" s="9"/>
      <c r="C71" s="9"/>
      <c r="D71" s="52"/>
      <c r="E71" s="51"/>
      <c r="I71" s="68"/>
      <c r="J71" s="68"/>
      <c r="K71" s="67"/>
    </row>
    <row r="72" spans="1:28" x14ac:dyDescent="0.3">
      <c r="A72" s="11"/>
      <c r="B72" s="9"/>
      <c r="C72" s="9"/>
      <c r="D72" s="52"/>
      <c r="E72" s="51"/>
      <c r="I72" s="68"/>
      <c r="J72" s="68"/>
      <c r="K72" s="67"/>
    </row>
    <row r="73" spans="1:28" x14ac:dyDescent="0.3">
      <c r="A73" s="211" t="s">
        <v>196</v>
      </c>
      <c r="B73" s="9" t="str">
        <f>IF(LocalCurrency="", "", LocalCurrency)</f>
        <v/>
      </c>
      <c r="C73" s="9"/>
      <c r="D73" s="52"/>
      <c r="E73" s="51"/>
      <c r="I73" s="68"/>
      <c r="J73" s="68"/>
      <c r="K73" s="67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</row>
    <row r="74" spans="1:28" x14ac:dyDescent="0.3">
      <c r="A74" s="211" t="s">
        <v>196</v>
      </c>
      <c r="B74" s="9" t="str">
        <f>IF(LocalCurrency="", "", LocalCurrency)</f>
        <v/>
      </c>
      <c r="C74" s="9"/>
      <c r="D74" s="52"/>
      <c r="E74" s="51"/>
      <c r="I74" s="68"/>
      <c r="J74" s="68"/>
      <c r="K74" s="67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</row>
    <row r="75" spans="1:28" x14ac:dyDescent="0.3">
      <c r="A75" s="212" t="s">
        <v>196</v>
      </c>
      <c r="B75" s="21" t="str">
        <f>IF(LocalCurrency="", "", LocalCurrency)</f>
        <v/>
      </c>
      <c r="C75" s="21"/>
      <c r="D75" s="81"/>
      <c r="E75" s="82"/>
      <c r="F75" s="83"/>
      <c r="G75" s="83"/>
      <c r="H75" s="83"/>
      <c r="I75" s="83"/>
      <c r="J75" s="83"/>
      <c r="K75" s="84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</row>
    <row r="76" spans="1:28" x14ac:dyDescent="0.3">
      <c r="A76" s="197" t="s">
        <v>630</v>
      </c>
      <c r="B76" s="9"/>
      <c r="C76" s="9"/>
      <c r="D76" s="52"/>
      <c r="E76" s="51"/>
      <c r="I76" s="68"/>
      <c r="J76" s="68"/>
      <c r="K76" s="67"/>
      <c r="L76" s="94">
        <f>SUM(L73:L75)</f>
        <v>0</v>
      </c>
      <c r="M76" s="94">
        <f t="shared" ref="M76:AA76" si="103">SUM(M73:M75)</f>
        <v>0</v>
      </c>
      <c r="N76" s="94">
        <f t="shared" si="103"/>
        <v>0</v>
      </c>
      <c r="O76" s="94">
        <f t="shared" si="103"/>
        <v>0</v>
      </c>
      <c r="P76" s="94">
        <f t="shared" si="103"/>
        <v>0</v>
      </c>
      <c r="Q76" s="94">
        <f t="shared" si="103"/>
        <v>0</v>
      </c>
      <c r="R76" s="94">
        <f t="shared" si="103"/>
        <v>0</v>
      </c>
      <c r="S76" s="94">
        <f t="shared" si="103"/>
        <v>0</v>
      </c>
      <c r="T76" s="94">
        <f t="shared" si="103"/>
        <v>0</v>
      </c>
      <c r="U76" s="94">
        <f t="shared" si="103"/>
        <v>0</v>
      </c>
      <c r="V76" s="94">
        <f t="shared" si="103"/>
        <v>0</v>
      </c>
      <c r="W76" s="94">
        <f t="shared" si="103"/>
        <v>0</v>
      </c>
      <c r="X76" s="94">
        <f t="shared" si="103"/>
        <v>0</v>
      </c>
      <c r="Y76" s="94">
        <f t="shared" si="103"/>
        <v>0</v>
      </c>
      <c r="Z76" s="94">
        <f t="shared" si="103"/>
        <v>0</v>
      </c>
      <c r="AA76" s="94">
        <f t="shared" si="103"/>
        <v>0</v>
      </c>
    </row>
    <row r="77" spans="1:28" x14ac:dyDescent="0.3">
      <c r="A77" s="21"/>
      <c r="B77" s="83"/>
      <c r="C77" s="83"/>
      <c r="D77" s="21"/>
      <c r="E77" s="83"/>
      <c r="F77" s="83"/>
      <c r="G77" s="83"/>
      <c r="H77" s="83"/>
      <c r="I77" s="83"/>
      <c r="J77" s="83"/>
      <c r="K77" s="84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</row>
    <row r="78" spans="1:28" x14ac:dyDescent="0.3">
      <c r="A78" s="197" t="s">
        <v>631</v>
      </c>
      <c r="B78" s="9" t="str">
        <f>IF(LocalCurrency="", "", LocalCurrency)</f>
        <v/>
      </c>
      <c r="C78" s="9"/>
      <c r="D78" s="9"/>
      <c r="K78" s="67"/>
      <c r="L78" s="102">
        <f>-L69-L76</f>
        <v>0</v>
      </c>
      <c r="M78" s="118">
        <f t="shared" ref="M78:AA78" ca="1" si="104">-M69-M76</f>
        <v>0</v>
      </c>
      <c r="N78" s="118">
        <f t="shared" ca="1" si="104"/>
        <v>0</v>
      </c>
      <c r="O78" s="118">
        <f t="shared" ca="1" si="104"/>
        <v>0</v>
      </c>
      <c r="P78" s="118">
        <f t="shared" ca="1" si="104"/>
        <v>0</v>
      </c>
      <c r="Q78" s="118">
        <f t="shared" ca="1" si="104"/>
        <v>0</v>
      </c>
      <c r="R78" s="118">
        <f ca="1">-R69-R76</f>
        <v>0</v>
      </c>
      <c r="S78" s="118">
        <f t="shared" ca="1" si="104"/>
        <v>0</v>
      </c>
      <c r="T78" s="118">
        <f t="shared" ca="1" si="104"/>
        <v>0</v>
      </c>
      <c r="U78" s="118">
        <f t="shared" ca="1" si="104"/>
        <v>0</v>
      </c>
      <c r="V78" s="118">
        <f t="shared" ca="1" si="104"/>
        <v>0</v>
      </c>
      <c r="W78" s="118">
        <f t="shared" ca="1" si="104"/>
        <v>0</v>
      </c>
      <c r="X78" s="118">
        <f t="shared" ca="1" si="104"/>
        <v>0</v>
      </c>
      <c r="Y78" s="118">
        <f t="shared" ca="1" si="104"/>
        <v>0</v>
      </c>
      <c r="Z78" s="118">
        <f t="shared" ca="1" si="104"/>
        <v>0</v>
      </c>
      <c r="AA78" s="118">
        <f t="shared" ca="1" si="104"/>
        <v>0</v>
      </c>
      <c r="AB78" s="127">
        <f>IF(C79=0, 0, AA78/C79)</f>
        <v>0</v>
      </c>
    </row>
    <row r="79" spans="1:28" x14ac:dyDescent="0.3">
      <c r="A79" s="214" t="s">
        <v>229</v>
      </c>
      <c r="C79" s="239">
        <f>IFERROR(SUMPRODUCT(C9:C57,D13:D61)/SUM(D13:D61), 0)</f>
        <v>0</v>
      </c>
      <c r="E79" s="126"/>
      <c r="K79" s="67"/>
    </row>
    <row r="80" spans="1:28" x14ac:dyDescent="0.3">
      <c r="A80" s="214" t="s">
        <v>230</v>
      </c>
      <c r="B80" s="64"/>
      <c r="C80" s="64"/>
      <c r="D80" s="64"/>
      <c r="E80" s="64"/>
      <c r="K80" s="67"/>
      <c r="L80" s="8">
        <v>1</v>
      </c>
      <c r="M80" s="8">
        <f ca="1">IFERROR(1/(1+$C79)^M$4, 0)</f>
        <v>1</v>
      </c>
      <c r="N80" s="8">
        <f t="shared" ref="N80" ca="1" si="105">IFERROR(1/(1+$C79)^N$4, 0)</f>
        <v>1</v>
      </c>
      <c r="O80" s="8">
        <f t="shared" ref="O80" ca="1" si="106">IFERROR(1/(1+$C79)^O$4, 0)</f>
        <v>1</v>
      </c>
      <c r="P80" s="8">
        <f t="shared" ref="P80" ca="1" si="107">IFERROR(1/(1+$C79)^P$4, 0)</f>
        <v>1</v>
      </c>
      <c r="Q80" s="8">
        <f t="shared" ref="Q80" ca="1" si="108">IFERROR(1/(1+$C79)^Q$4, 0)</f>
        <v>1</v>
      </c>
      <c r="R80" s="8">
        <f t="shared" ref="R80" ca="1" si="109">IFERROR(1/(1+$C79)^R$4, 0)</f>
        <v>1</v>
      </c>
      <c r="S80" s="8">
        <f t="shared" ref="S80" ca="1" si="110">IFERROR(1/(1+$C79)^S$4, 0)</f>
        <v>1</v>
      </c>
      <c r="T80" s="8">
        <f t="shared" ref="T80" ca="1" si="111">IFERROR(1/(1+$C79)^T$4, 0)</f>
        <v>1</v>
      </c>
      <c r="U80" s="8">
        <f t="shared" ref="U80" ca="1" si="112">IFERROR(1/(1+$C79)^U$4, 0)</f>
        <v>1</v>
      </c>
      <c r="V80" s="8">
        <f t="shared" ref="V80" ca="1" si="113">IFERROR(1/(1+$C79)^V$4, 0)</f>
        <v>1</v>
      </c>
      <c r="W80" s="8">
        <f t="shared" ref="W80" ca="1" si="114">IFERROR(1/(1+$C79)^W$4, 0)</f>
        <v>1</v>
      </c>
      <c r="X80" s="8">
        <f t="shared" ref="X80" ca="1" si="115">IFERROR(1/(1+$C79)^X$4, 0)</f>
        <v>1</v>
      </c>
      <c r="Y80" s="8">
        <f t="shared" ref="Y80" ca="1" si="116">IFERROR(1/(1+$C79)^Y$4, 0)</f>
        <v>1</v>
      </c>
      <c r="Z80" s="8">
        <f t="shared" ref="Z80" ca="1" si="117">IFERROR(1/(1+$C79)^Z$4, 0)</f>
        <v>1</v>
      </c>
      <c r="AA80" s="8">
        <f t="shared" ref="AA80" ca="1" si="118">IFERROR(1/(1+$C79)^AA$4, 0)</f>
        <v>1</v>
      </c>
      <c r="AB80" s="8">
        <f t="shared" ref="AB80" ca="1" si="119">IFERROR(1/(1+$C79)^AB$4, 0)</f>
        <v>1</v>
      </c>
    </row>
    <row r="81" spans="1:30" x14ac:dyDescent="0.3">
      <c r="A81" s="214" t="s">
        <v>231</v>
      </c>
      <c r="B81" s="64"/>
      <c r="C81" s="64"/>
      <c r="D81" s="64"/>
      <c r="E81" s="64"/>
      <c r="K81" s="67"/>
      <c r="L81" s="103">
        <f>L78*L80</f>
        <v>0</v>
      </c>
      <c r="M81" s="103">
        <f t="shared" ref="M81:AA81" ca="1" si="120">M78*M80</f>
        <v>0</v>
      </c>
      <c r="N81" s="103">
        <f t="shared" ca="1" si="120"/>
        <v>0</v>
      </c>
      <c r="O81" s="103">
        <f t="shared" ca="1" si="120"/>
        <v>0</v>
      </c>
      <c r="P81" s="103">
        <f t="shared" ca="1" si="120"/>
        <v>0</v>
      </c>
      <c r="Q81" s="103">
        <f t="shared" ca="1" si="120"/>
        <v>0</v>
      </c>
      <c r="R81" s="103">
        <f ca="1">R78*R80</f>
        <v>0</v>
      </c>
      <c r="S81" s="103">
        <f t="shared" ca="1" si="120"/>
        <v>0</v>
      </c>
      <c r="T81" s="103">
        <f t="shared" ca="1" si="120"/>
        <v>0</v>
      </c>
      <c r="U81" s="103">
        <f t="shared" ca="1" si="120"/>
        <v>0</v>
      </c>
      <c r="V81" s="103">
        <f t="shared" ca="1" si="120"/>
        <v>0</v>
      </c>
      <c r="W81" s="103">
        <f t="shared" ca="1" si="120"/>
        <v>0</v>
      </c>
      <c r="X81" s="103">
        <f t="shared" ca="1" si="120"/>
        <v>0</v>
      </c>
      <c r="Y81" s="103">
        <f t="shared" ca="1" si="120"/>
        <v>0</v>
      </c>
      <c r="Z81" s="103">
        <f t="shared" ca="1" si="120"/>
        <v>0</v>
      </c>
      <c r="AA81" s="103">
        <f t="shared" ca="1" si="120"/>
        <v>0</v>
      </c>
      <c r="AB81" s="103">
        <f ca="1">AB78*AB80</f>
        <v>0</v>
      </c>
    </row>
    <row r="82" spans="1:30" x14ac:dyDescent="0.3">
      <c r="A82" s="64"/>
      <c r="B82" s="64"/>
      <c r="C82" s="64"/>
      <c r="D82" s="64"/>
      <c r="E82" s="64"/>
      <c r="K82" s="67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</row>
    <row r="83" spans="1:30" ht="15" thickBot="1" x14ac:dyDescent="0.35">
      <c r="A83" s="43" t="s">
        <v>664</v>
      </c>
      <c r="B83" s="57" t="str">
        <f>IF(LocalCurrency="", "", LocalCurrency)</f>
        <v/>
      </c>
      <c r="C83" s="57"/>
      <c r="D83" s="87">
        <f>IFERROR(XNPV(C79, L78:AB78, L6:AB6),0)</f>
        <v>0</v>
      </c>
      <c r="E83" s="57"/>
      <c r="F83" s="57"/>
      <c r="G83" s="57"/>
      <c r="H83" s="57"/>
      <c r="I83" s="57"/>
      <c r="J83" s="57"/>
      <c r="K83" s="69"/>
      <c r="L83" s="88">
        <f ca="1">SUM(L81:AB81)</f>
        <v>0</v>
      </c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</row>
    <row r="84" spans="1:30" ht="15" thickTop="1" x14ac:dyDescent="0.3">
      <c r="A84" s="11"/>
      <c r="D84" s="76"/>
      <c r="K84" s="67"/>
      <c r="L84" s="79"/>
    </row>
    <row r="85" spans="1:30" x14ac:dyDescent="0.3">
      <c r="A85" s="11" t="s">
        <v>224</v>
      </c>
      <c r="D85" s="76"/>
      <c r="K85" s="67"/>
      <c r="L85" s="79"/>
    </row>
    <row r="86" spans="1:30" s="57" customFormat="1" ht="15" thickBot="1" x14ac:dyDescent="0.35">
      <c r="A86" s="112" t="s">
        <v>228</v>
      </c>
      <c r="B86" s="57" t="str">
        <f>IF(LocalCurrency="", "", LocalCurrency)</f>
        <v/>
      </c>
      <c r="D86" s="111"/>
      <c r="K86" s="69"/>
      <c r="L86" s="88"/>
    </row>
    <row r="87" spans="1:30" ht="15" thickTop="1" x14ac:dyDescent="0.3">
      <c r="A87" s="11"/>
      <c r="D87" s="76"/>
      <c r="K87" s="67"/>
      <c r="L87" s="79"/>
    </row>
    <row r="88" spans="1:30" x14ac:dyDescent="0.3">
      <c r="A88" s="11" t="s">
        <v>225</v>
      </c>
      <c r="B88" s="108" t="str">
        <f>IF(LocalCurrency="", "", LocalCurrency)</f>
        <v/>
      </c>
      <c r="C88" s="108"/>
      <c r="D88" s="113">
        <f>SUM(D13,D21,D29,D37,D45,D53,D61,D83,D86)</f>
        <v>0</v>
      </c>
      <c r="K88" s="67"/>
    </row>
    <row r="89" spans="1:30" x14ac:dyDescent="0.3">
      <c r="A89" s="80" t="s">
        <v>203</v>
      </c>
      <c r="B89" s="108" t="str">
        <f>IF(LocalCurrency="", "", LocalCurrency)</f>
        <v/>
      </c>
      <c r="C89" s="108"/>
      <c r="D89" s="114">
        <f>ROUND(D88,-3)</f>
        <v>0</v>
      </c>
      <c r="E89" s="89"/>
      <c r="F89" s="89"/>
      <c r="G89" s="89"/>
      <c r="K89" s="67"/>
    </row>
    <row r="90" spans="1:30" x14ac:dyDescent="0.3">
      <c r="A90" s="11"/>
      <c r="B90" s="64"/>
      <c r="C90" s="64"/>
      <c r="D90" s="64"/>
      <c r="E90" s="76"/>
      <c r="K90" s="67"/>
    </row>
    <row r="91" spans="1:30" x14ac:dyDescent="0.3">
      <c r="A91" s="77" t="s">
        <v>199</v>
      </c>
      <c r="B91" s="64" t="s">
        <v>200</v>
      </c>
      <c r="C91" s="64"/>
      <c r="D91" s="237">
        <f>ParcelSize</f>
        <v>0</v>
      </c>
      <c r="K91" s="67"/>
    </row>
    <row r="92" spans="1:30" x14ac:dyDescent="0.3">
      <c r="A92" s="107" t="s">
        <v>226</v>
      </c>
      <c r="B92" s="64" t="str">
        <f>IF(Assumptions!$B$5="", "", Assumptions!$B$5)</f>
        <v/>
      </c>
      <c r="C92" s="64"/>
      <c r="D92" s="189" t="str">
        <f>IF(ParcelSize="", "", D88/D91)</f>
        <v/>
      </c>
      <c r="K92" s="67"/>
    </row>
    <row r="93" spans="1:30" x14ac:dyDescent="0.3">
      <c r="B93" s="9"/>
      <c r="C93" s="9"/>
      <c r="E93" s="9"/>
      <c r="K93" s="67"/>
    </row>
    <row r="94" spans="1:30" x14ac:dyDescent="0.3">
      <c r="I94" s="68"/>
      <c r="J94" s="68"/>
      <c r="K94" s="67"/>
    </row>
    <row r="95" spans="1:30" ht="15" thickBot="1" x14ac:dyDescent="0.35">
      <c r="A95" s="57"/>
      <c r="B95" s="27"/>
      <c r="C95" s="27"/>
      <c r="D95" s="57"/>
      <c r="E95" s="27"/>
      <c r="F95" s="27"/>
      <c r="G95" s="27"/>
      <c r="H95" s="27"/>
      <c r="I95" s="57"/>
      <c r="J95" s="57"/>
      <c r="K95" s="69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</row>
    <row r="96" spans="1:30" ht="16.2" thickTop="1" x14ac:dyDescent="0.3">
      <c r="A96" s="1"/>
    </row>
    <row r="98" spans="1:1" ht="15.6" x14ac:dyDescent="0.3">
      <c r="A98"/>
    </row>
  </sheetData>
  <customSheetViews>
    <customSheetView guid="{3F496AD9-3742-4D69-A549-037DEAE009B6}" scale="75">
      <pane xSplit="4" ySplit="6" topLeftCell="E7" activePane="bottomRight" state="frozen"/>
      <selection pane="bottomRight"/>
      <pageMargins left="0.7" right="0.7" top="0.75" bottom="0.75" header="0.3" footer="0.3"/>
      <pageSetup orientation="portrait" horizontalDpi="4294967295" verticalDpi="4294967295" r:id="rId1"/>
    </customSheetView>
    <customSheetView guid="{91FDB016-6555-4859-8D31-5C927CD3E677}" scale="75">
      <pane xSplit="4" ySplit="6" topLeftCell="E7" activePane="bottomRight" state="frozen"/>
      <selection pane="bottomRight" activeCell="E6" sqref="E6"/>
      <pageMargins left="0.7" right="0.7" top="0.75" bottom="0.75" header="0.3" footer="0.3"/>
      <pageSetup orientation="portrait" horizontalDpi="4294967295" verticalDpi="4294967295" r:id="rId2"/>
    </customSheetView>
  </customSheetViews>
  <dataValidations count="2">
    <dataValidation allowBlank="1" showInputMessage="1" showErrorMessage="1" prompt="What types of shared costs do you incur on this parcel?" sqref="A66:A68"/>
    <dataValidation allowBlank="1" showInputMessage="1" showErrorMessage="1" prompt="What future shared cost item associated with the entire parcel do you expect in addition to the items in SHARED COSTS section?" sqref="A73:A75"/>
  </dataValidations>
  <pageMargins left="0.7" right="0.7" top="0.75" bottom="0.75" header="0.3" footer="0.3"/>
  <pageSetup orientation="portrait" horizontalDpi="4294967295" verticalDpi="4294967295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errorStyle="warning" allowBlank="1" showInputMessage="1" showErrorMessage="1" error="The data earlier than 12/31/1990 has little power for projection the future._x000a__x000a_The date after the NPV date is not a valid one for historical data." prompt="Input date of your historical data, not year, e.g. 12/31/2007">
          <x14:formula1>
            <xm:f>Units!$J1048536</xm:f>
          </x14:formula1>
          <x14:formula2>
            <xm:f>DateNPV</xm:f>
          </x14:formula2>
          <xm:sqref>E6:I6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="75" zoomScaleNormal="75" workbookViewId="0">
      <pane xSplit="1" topLeftCell="B1" activePane="topRight" state="frozen"/>
      <selection pane="topRight"/>
    </sheetView>
  </sheetViews>
  <sheetFormatPr defaultColWidth="8.796875" defaultRowHeight="14.4" x14ac:dyDescent="0.3"/>
  <cols>
    <col min="1" max="1" width="123.296875" style="9" customWidth="1"/>
    <col min="2" max="2" width="20.69921875" style="9" customWidth="1"/>
    <col min="3" max="3" width="10.69921875" style="9" customWidth="1"/>
    <col min="4" max="8" width="15.69921875" style="9" customWidth="1"/>
    <col min="9" max="10" width="18.69921875" style="9" customWidth="1"/>
    <col min="11" max="26" width="12.69921875" style="9" customWidth="1"/>
    <col min="27" max="16384" width="8.796875" style="9"/>
  </cols>
  <sheetData>
    <row r="1" spans="1:26" ht="21" x14ac:dyDescent="0.4">
      <c r="A1" s="177" t="s">
        <v>677</v>
      </c>
    </row>
    <row r="2" spans="1:26" ht="15" thickBot="1" x14ac:dyDescent="0.35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</row>
    <row r="3" spans="1:26" x14ac:dyDescent="0.3">
      <c r="B3" s="14"/>
    </row>
    <row r="4" spans="1:26" ht="15.6" x14ac:dyDescent="0.3">
      <c r="A4" s="142" t="s">
        <v>407</v>
      </c>
      <c r="B4" s="14"/>
    </row>
    <row r="5" spans="1:26" x14ac:dyDescent="0.3">
      <c r="A5" s="176" t="s">
        <v>678</v>
      </c>
      <c r="D5" s="240" t="s">
        <v>681</v>
      </c>
      <c r="E5" s="206">
        <v>1</v>
      </c>
    </row>
    <row r="6" spans="1:26" x14ac:dyDescent="0.3">
      <c r="A6" s="176" t="s">
        <v>412</v>
      </c>
    </row>
    <row r="7" spans="1:26" x14ac:dyDescent="0.3">
      <c r="A7" s="176"/>
    </row>
    <row r="8" spans="1:26" x14ac:dyDescent="0.3">
      <c r="A8" s="11"/>
      <c r="B8" s="14"/>
      <c r="C8" s="156" t="s">
        <v>59</v>
      </c>
      <c r="D8" s="157" t="s">
        <v>60</v>
      </c>
      <c r="E8" s="157" t="s">
        <v>61</v>
      </c>
      <c r="F8" s="157" t="s">
        <v>62</v>
      </c>
      <c r="G8" s="157" t="s">
        <v>63</v>
      </c>
      <c r="H8" s="157" t="s">
        <v>64</v>
      </c>
    </row>
    <row r="9" spans="1:26" x14ac:dyDescent="0.3">
      <c r="A9" s="155" t="s">
        <v>408</v>
      </c>
      <c r="B9" s="156" t="s">
        <v>65</v>
      </c>
      <c r="C9" s="151"/>
      <c r="D9" s="152">
        <v>20</v>
      </c>
      <c r="E9" s="152">
        <v>15</v>
      </c>
      <c r="F9" s="152">
        <v>10</v>
      </c>
      <c r="G9" s="152">
        <v>5</v>
      </c>
      <c r="H9" s="152">
        <v>0</v>
      </c>
      <c r="I9" s="160" t="s">
        <v>66</v>
      </c>
      <c r="K9" s="137" t="s">
        <v>102</v>
      </c>
      <c r="L9" s="137" t="s">
        <v>103</v>
      </c>
      <c r="M9" s="138" t="s">
        <v>97</v>
      </c>
      <c r="N9" s="138" t="s">
        <v>104</v>
      </c>
    </row>
    <row r="10" spans="1:26" ht="15" customHeight="1" x14ac:dyDescent="0.3">
      <c r="A10" s="174" t="s">
        <v>409</v>
      </c>
      <c r="B10" s="148" t="s">
        <v>67</v>
      </c>
      <c r="C10" s="149">
        <v>0.2</v>
      </c>
      <c r="D10" s="150" t="s">
        <v>68</v>
      </c>
      <c r="E10" s="150" t="s">
        <v>69</v>
      </c>
      <c r="F10" s="150" t="s">
        <v>70</v>
      </c>
      <c r="G10" s="150" t="s">
        <v>71</v>
      </c>
      <c r="H10" s="150" t="s">
        <v>192</v>
      </c>
      <c r="K10" s="139">
        <v>0</v>
      </c>
      <c r="L10" s="139">
        <v>0.5</v>
      </c>
      <c r="M10" s="136" t="s">
        <v>124</v>
      </c>
      <c r="N10" s="140">
        <v>0.12</v>
      </c>
    </row>
    <row r="11" spans="1:26" ht="15" customHeight="1" x14ac:dyDescent="0.3">
      <c r="A11" s="147"/>
      <c r="B11" s="14"/>
      <c r="C11" s="144"/>
      <c r="D11" s="205"/>
      <c r="E11" s="206"/>
      <c r="F11" s="206"/>
      <c r="G11" s="206"/>
      <c r="H11" s="206"/>
      <c r="I11" s="171">
        <f>C10*SUMPRODUCT(D$9:H$9,D11:H11)</f>
        <v>0</v>
      </c>
      <c r="K11" s="139">
        <v>0.5</v>
      </c>
      <c r="L11" s="139">
        <v>1.5</v>
      </c>
      <c r="M11" s="136" t="s">
        <v>123</v>
      </c>
      <c r="N11" s="140">
        <v>0.1</v>
      </c>
    </row>
    <row r="12" spans="1:26" ht="15" customHeight="1" x14ac:dyDescent="0.3">
      <c r="A12" s="174" t="s">
        <v>413</v>
      </c>
      <c r="B12" s="148" t="s">
        <v>72</v>
      </c>
      <c r="C12" s="149">
        <v>0.2</v>
      </c>
      <c r="D12" s="203" t="s">
        <v>68</v>
      </c>
      <c r="E12" s="203" t="s">
        <v>69</v>
      </c>
      <c r="F12" s="203" t="s">
        <v>70</v>
      </c>
      <c r="G12" s="203" t="s">
        <v>71</v>
      </c>
      <c r="H12" s="203" t="s">
        <v>192</v>
      </c>
      <c r="I12" s="12"/>
      <c r="K12" s="139">
        <v>1.5</v>
      </c>
      <c r="L12" s="139">
        <v>2.5</v>
      </c>
      <c r="M12" s="136" t="s">
        <v>122</v>
      </c>
      <c r="N12" s="140">
        <v>0.09</v>
      </c>
    </row>
    <row r="13" spans="1:26" ht="15" customHeight="1" x14ac:dyDescent="0.3">
      <c r="A13" s="147"/>
      <c r="B13" s="14"/>
      <c r="C13" s="143"/>
      <c r="D13" s="205"/>
      <c r="E13" s="206"/>
      <c r="F13" s="206"/>
      <c r="G13" s="206"/>
      <c r="H13" s="206"/>
      <c r="I13" s="171">
        <f>C12*SUMPRODUCT(D$9:H$9,D13:H13)</f>
        <v>0</v>
      </c>
      <c r="K13" s="139">
        <v>2.5</v>
      </c>
      <c r="L13" s="139">
        <v>3.5</v>
      </c>
      <c r="M13" s="136" t="s">
        <v>121</v>
      </c>
      <c r="N13" s="140">
        <v>7.4999999999999997E-2</v>
      </c>
    </row>
    <row r="14" spans="1:26" ht="15" customHeight="1" x14ac:dyDescent="0.3">
      <c r="A14" s="174" t="s">
        <v>414</v>
      </c>
      <c r="B14" s="148" t="s">
        <v>73</v>
      </c>
      <c r="C14" s="149">
        <v>0.05</v>
      </c>
      <c r="D14" s="203" t="s">
        <v>74</v>
      </c>
      <c r="E14" s="203"/>
      <c r="F14" s="203" t="s">
        <v>75</v>
      </c>
      <c r="G14" s="203"/>
      <c r="H14" s="203" t="s">
        <v>76</v>
      </c>
      <c r="I14" s="12"/>
      <c r="K14" s="139">
        <v>3.5</v>
      </c>
      <c r="L14" s="139">
        <v>4.5</v>
      </c>
      <c r="M14" s="136" t="s">
        <v>120</v>
      </c>
      <c r="N14" s="140">
        <v>6.5000000000000002E-2</v>
      </c>
    </row>
    <row r="15" spans="1:26" ht="15" customHeight="1" x14ac:dyDescent="0.3">
      <c r="A15" s="147"/>
      <c r="B15" s="14"/>
      <c r="C15" s="143"/>
      <c r="D15" s="205"/>
      <c r="E15" s="206"/>
      <c r="F15" s="206"/>
      <c r="G15" s="206"/>
      <c r="H15" s="206"/>
      <c r="I15" s="171">
        <f>C14*SUMPRODUCT(D$9:H$9,D15:H15)</f>
        <v>0</v>
      </c>
      <c r="K15" s="139">
        <v>4.5</v>
      </c>
      <c r="L15" s="139">
        <v>5.5</v>
      </c>
      <c r="M15" s="136" t="s">
        <v>119</v>
      </c>
      <c r="N15" s="140">
        <v>5.5E-2</v>
      </c>
    </row>
    <row r="16" spans="1:26" ht="15" customHeight="1" x14ac:dyDescent="0.3">
      <c r="A16" s="174" t="s">
        <v>415</v>
      </c>
      <c r="B16" s="148" t="s">
        <v>73</v>
      </c>
      <c r="C16" s="149">
        <v>0.05</v>
      </c>
      <c r="D16" s="203" t="s">
        <v>51</v>
      </c>
      <c r="E16" s="203" t="s">
        <v>77</v>
      </c>
      <c r="F16" s="203" t="s">
        <v>78</v>
      </c>
      <c r="G16" s="203" t="s">
        <v>79</v>
      </c>
      <c r="H16" s="203" t="s">
        <v>52</v>
      </c>
      <c r="I16" s="12"/>
      <c r="K16" s="139">
        <v>5.5</v>
      </c>
      <c r="L16" s="139">
        <v>6.5</v>
      </c>
      <c r="M16" s="136" t="s">
        <v>118</v>
      </c>
      <c r="N16" s="140">
        <v>4.4999999999999998E-2</v>
      </c>
    </row>
    <row r="17" spans="1:14" ht="15" customHeight="1" x14ac:dyDescent="0.3">
      <c r="A17" s="147"/>
      <c r="B17" s="14"/>
      <c r="C17" s="143"/>
      <c r="D17" s="205"/>
      <c r="E17" s="206"/>
      <c r="F17" s="206"/>
      <c r="G17" s="206"/>
      <c r="H17" s="206"/>
      <c r="I17" s="171">
        <f>C16*SUMPRODUCT(D$9:H$9,D17:H17)</f>
        <v>0</v>
      </c>
      <c r="K17" s="139">
        <v>6.5</v>
      </c>
      <c r="L17" s="139">
        <v>7.5</v>
      </c>
      <c r="M17" s="136" t="s">
        <v>117</v>
      </c>
      <c r="N17" s="140">
        <v>3.5999999999999997E-2</v>
      </c>
    </row>
    <row r="18" spans="1:14" ht="15" customHeight="1" x14ac:dyDescent="0.3">
      <c r="A18" s="174" t="s">
        <v>416</v>
      </c>
      <c r="B18" s="148" t="s">
        <v>73</v>
      </c>
      <c r="C18" s="149">
        <v>0.05</v>
      </c>
      <c r="D18" s="203" t="s">
        <v>52</v>
      </c>
      <c r="E18" s="203" t="s">
        <v>80</v>
      </c>
      <c r="F18" s="203" t="s">
        <v>81</v>
      </c>
      <c r="G18" s="203"/>
      <c r="H18" s="203" t="s">
        <v>82</v>
      </c>
      <c r="I18" s="12"/>
      <c r="K18" s="139">
        <v>7.5</v>
      </c>
      <c r="L18" s="139">
        <v>8.5</v>
      </c>
      <c r="M18" s="136" t="s">
        <v>116</v>
      </c>
      <c r="N18" s="140">
        <v>0.03</v>
      </c>
    </row>
    <row r="19" spans="1:14" ht="15" customHeight="1" x14ac:dyDescent="0.3">
      <c r="A19" s="147"/>
      <c r="B19" s="14"/>
      <c r="C19" s="143"/>
      <c r="D19" s="205"/>
      <c r="E19" s="206"/>
      <c r="F19" s="206"/>
      <c r="G19" s="206"/>
      <c r="H19" s="206"/>
      <c r="I19" s="171">
        <f>C18*SUMPRODUCT(D$9:H$9,D19:H19)</f>
        <v>0</v>
      </c>
      <c r="K19" s="139">
        <v>8.5</v>
      </c>
      <c r="L19" s="139">
        <v>9.5</v>
      </c>
      <c r="M19" s="136" t="s">
        <v>115</v>
      </c>
      <c r="N19" s="140">
        <v>2.5000000000000001E-2</v>
      </c>
    </row>
    <row r="20" spans="1:14" ht="15" customHeight="1" x14ac:dyDescent="0.3">
      <c r="A20" s="174" t="s">
        <v>417</v>
      </c>
      <c r="B20" s="148" t="s">
        <v>83</v>
      </c>
      <c r="C20" s="149">
        <v>0.05</v>
      </c>
      <c r="D20" s="203" t="s">
        <v>51</v>
      </c>
      <c r="E20" s="203"/>
      <c r="F20" s="203" t="s">
        <v>78</v>
      </c>
      <c r="G20" s="203"/>
      <c r="H20" s="203" t="s">
        <v>52</v>
      </c>
      <c r="I20" s="12"/>
      <c r="K20" s="139">
        <v>9.5</v>
      </c>
      <c r="L20" s="139">
        <v>10.5</v>
      </c>
      <c r="M20" s="136" t="s">
        <v>114</v>
      </c>
      <c r="N20" s="140">
        <v>2.1999999999999999E-2</v>
      </c>
    </row>
    <row r="21" spans="1:14" ht="15" customHeight="1" x14ac:dyDescent="0.3">
      <c r="A21" s="147"/>
      <c r="B21" s="48"/>
      <c r="C21" s="143"/>
      <c r="D21" s="205"/>
      <c r="E21" s="206"/>
      <c r="F21" s="206"/>
      <c r="G21" s="206"/>
      <c r="H21" s="206"/>
      <c r="I21" s="171">
        <f>C20*SUMPRODUCT(D$9:H$9,D21:H21)</f>
        <v>0</v>
      </c>
      <c r="K21" s="139">
        <v>10.5</v>
      </c>
      <c r="L21" s="139">
        <v>11.5</v>
      </c>
      <c r="M21" s="136" t="s">
        <v>113</v>
      </c>
      <c r="N21" s="140">
        <v>1.9E-2</v>
      </c>
    </row>
    <row r="22" spans="1:14" ht="15" customHeight="1" x14ac:dyDescent="0.3">
      <c r="A22" s="174" t="s">
        <v>418</v>
      </c>
      <c r="B22" s="148" t="s">
        <v>83</v>
      </c>
      <c r="C22" s="149">
        <v>0.05</v>
      </c>
      <c r="D22" s="203" t="s">
        <v>51</v>
      </c>
      <c r="E22" s="203"/>
      <c r="F22" s="203"/>
      <c r="G22" s="203"/>
      <c r="H22" s="203" t="s">
        <v>52</v>
      </c>
      <c r="I22" s="12"/>
      <c r="K22" s="139">
        <v>11.5</v>
      </c>
      <c r="L22" s="139">
        <v>12.5</v>
      </c>
      <c r="M22" s="136" t="s">
        <v>112</v>
      </c>
      <c r="N22" s="140">
        <v>1.6E-2</v>
      </c>
    </row>
    <row r="23" spans="1:14" ht="15" customHeight="1" x14ac:dyDescent="0.3">
      <c r="A23" s="147"/>
      <c r="B23" s="49"/>
      <c r="C23" s="143"/>
      <c r="D23" s="205"/>
      <c r="E23" s="206"/>
      <c r="F23" s="206"/>
      <c r="G23" s="206"/>
      <c r="H23" s="206"/>
      <c r="I23" s="171">
        <f>C22*SUMPRODUCT(D$9:H$9,D23:H23)</f>
        <v>0</v>
      </c>
      <c r="K23" s="139">
        <v>12.5</v>
      </c>
      <c r="L23" s="139">
        <v>13.5</v>
      </c>
      <c r="M23" s="136" t="s">
        <v>111</v>
      </c>
      <c r="N23" s="140">
        <v>1.2E-2</v>
      </c>
    </row>
    <row r="24" spans="1:14" ht="15" customHeight="1" x14ac:dyDescent="0.3">
      <c r="A24" s="174" t="s">
        <v>419</v>
      </c>
      <c r="B24" s="148" t="s">
        <v>83</v>
      </c>
      <c r="C24" s="149">
        <v>0.05</v>
      </c>
      <c r="D24" s="203" t="s">
        <v>51</v>
      </c>
      <c r="E24" s="203"/>
      <c r="F24" s="203" t="s">
        <v>84</v>
      </c>
      <c r="G24" s="203"/>
      <c r="H24" s="203" t="s">
        <v>52</v>
      </c>
      <c r="I24" s="12"/>
      <c r="K24" s="139">
        <v>13.5</v>
      </c>
      <c r="L24" s="139">
        <v>14.5</v>
      </c>
      <c r="M24" s="136" t="s">
        <v>110</v>
      </c>
      <c r="N24" s="140">
        <v>8.5000000000000006E-3</v>
      </c>
    </row>
    <row r="25" spans="1:14" ht="15" customHeight="1" x14ac:dyDescent="0.3">
      <c r="A25" s="147"/>
      <c r="C25" s="143"/>
      <c r="D25" s="205"/>
      <c r="E25" s="206"/>
      <c r="F25" s="206"/>
      <c r="G25" s="206"/>
      <c r="H25" s="206"/>
      <c r="I25" s="171">
        <f>C24*SUMPRODUCT(D$9:H$9,D25:H25)</f>
        <v>0</v>
      </c>
      <c r="K25" s="139">
        <v>14.5</v>
      </c>
      <c r="L25" s="139">
        <v>15.5</v>
      </c>
      <c r="M25" s="136" t="s">
        <v>109</v>
      </c>
      <c r="N25" s="140">
        <v>7.0000000000000001E-3</v>
      </c>
    </row>
    <row r="26" spans="1:14" ht="15" customHeight="1" x14ac:dyDescent="0.3">
      <c r="A26" s="174" t="s">
        <v>420</v>
      </c>
      <c r="B26" s="148" t="s">
        <v>85</v>
      </c>
      <c r="C26" s="149">
        <v>0.05</v>
      </c>
      <c r="D26" s="203" t="s">
        <v>51</v>
      </c>
      <c r="E26" s="203"/>
      <c r="F26" s="203" t="s">
        <v>78</v>
      </c>
      <c r="G26" s="203"/>
      <c r="H26" s="203" t="s">
        <v>52</v>
      </c>
      <c r="I26" s="12"/>
      <c r="K26" s="139">
        <v>15.5</v>
      </c>
      <c r="L26" s="139">
        <v>16.5</v>
      </c>
      <c r="M26" s="136" t="s">
        <v>108</v>
      </c>
      <c r="N26" s="140">
        <v>6.0000000000000001E-3</v>
      </c>
    </row>
    <row r="27" spans="1:14" ht="15" customHeight="1" x14ac:dyDescent="0.3">
      <c r="A27" s="147"/>
      <c r="C27" s="143"/>
      <c r="D27" s="205"/>
      <c r="E27" s="206"/>
      <c r="F27" s="206"/>
      <c r="G27" s="206"/>
      <c r="H27" s="206"/>
      <c r="I27" s="171">
        <f>C26*SUMPRODUCT(D$9:H$9,D27:H27)</f>
        <v>0</v>
      </c>
      <c r="K27" s="139">
        <v>16.5</v>
      </c>
      <c r="L27" s="139">
        <v>17.5</v>
      </c>
      <c r="M27" s="136" t="s">
        <v>107</v>
      </c>
      <c r="N27" s="140">
        <v>5.0000000000000001E-3</v>
      </c>
    </row>
    <row r="28" spans="1:14" ht="15" customHeight="1" x14ac:dyDescent="0.3">
      <c r="A28" s="174" t="s">
        <v>86</v>
      </c>
      <c r="B28" s="148" t="s">
        <v>85</v>
      </c>
      <c r="C28" s="149">
        <v>0.05</v>
      </c>
      <c r="D28" s="203" t="s">
        <v>51</v>
      </c>
      <c r="E28" s="203"/>
      <c r="F28" s="203" t="s">
        <v>87</v>
      </c>
      <c r="G28" s="203"/>
      <c r="H28" s="203" t="s">
        <v>76</v>
      </c>
      <c r="I28" s="12"/>
      <c r="K28" s="139">
        <v>17.5</v>
      </c>
      <c r="L28" s="139">
        <v>18.5</v>
      </c>
      <c r="M28" s="136" t="s">
        <v>106</v>
      </c>
      <c r="N28" s="140">
        <v>4.0000000000000001E-3</v>
      </c>
    </row>
    <row r="29" spans="1:14" ht="15" customHeight="1" x14ac:dyDescent="0.3">
      <c r="A29" s="147"/>
      <c r="C29" s="143"/>
      <c r="D29" s="205"/>
      <c r="E29" s="206"/>
      <c r="F29" s="206"/>
      <c r="G29" s="206"/>
      <c r="H29" s="206"/>
      <c r="I29" s="171">
        <f>C28*SUMPRODUCT(D$9:H$9,D29:H29)</f>
        <v>0</v>
      </c>
      <c r="K29" s="139">
        <v>18.5</v>
      </c>
      <c r="L29" s="139">
        <v>20</v>
      </c>
      <c r="M29" s="136" t="s">
        <v>105</v>
      </c>
      <c r="N29" s="140">
        <v>0</v>
      </c>
    </row>
    <row r="30" spans="1:14" ht="15" customHeight="1" x14ac:dyDescent="0.3">
      <c r="A30" s="174" t="s">
        <v>421</v>
      </c>
      <c r="B30" s="148" t="s">
        <v>85</v>
      </c>
      <c r="C30" s="149">
        <v>0.05</v>
      </c>
      <c r="D30" s="203" t="s">
        <v>51</v>
      </c>
      <c r="E30" s="203"/>
      <c r="F30" s="203" t="s">
        <v>88</v>
      </c>
      <c r="G30" s="203" t="s">
        <v>191</v>
      </c>
      <c r="H30" s="203" t="s">
        <v>52</v>
      </c>
      <c r="I30" s="12"/>
      <c r="K30" s="129"/>
      <c r="L30" s="129"/>
      <c r="M30" s="141" t="s">
        <v>125</v>
      </c>
      <c r="N30" s="141"/>
    </row>
    <row r="31" spans="1:14" ht="15" customHeight="1" x14ac:dyDescent="0.3">
      <c r="A31" s="147"/>
      <c r="C31" s="143"/>
      <c r="D31" s="205"/>
      <c r="E31" s="206"/>
      <c r="F31" s="206"/>
      <c r="G31" s="206"/>
      <c r="H31" s="206"/>
      <c r="I31" s="171">
        <f>C30*SUMPRODUCT(D$9:H$9,D31:H31)</f>
        <v>0</v>
      </c>
    </row>
    <row r="32" spans="1:14" ht="15" customHeight="1" x14ac:dyDescent="0.3">
      <c r="A32" s="174" t="s">
        <v>422</v>
      </c>
      <c r="B32" s="148" t="s">
        <v>89</v>
      </c>
      <c r="C32" s="149">
        <v>0.05</v>
      </c>
      <c r="D32" s="203" t="s">
        <v>190</v>
      </c>
      <c r="E32" s="203" t="s">
        <v>189</v>
      </c>
      <c r="F32" s="203" t="s">
        <v>188</v>
      </c>
      <c r="G32" s="203" t="s">
        <v>68</v>
      </c>
      <c r="H32" s="203">
        <v>0</v>
      </c>
      <c r="I32" s="12"/>
    </row>
    <row r="33" spans="1:26" ht="15" customHeight="1" x14ac:dyDescent="0.3">
      <c r="A33" s="147"/>
      <c r="C33" s="143"/>
      <c r="D33" s="205"/>
      <c r="E33" s="206"/>
      <c r="F33" s="206"/>
      <c r="G33" s="206"/>
      <c r="H33" s="206"/>
      <c r="I33" s="171">
        <f>C32*SUMPRODUCT(D$9:H$9,D33:H33)</f>
        <v>0</v>
      </c>
    </row>
    <row r="34" spans="1:26" ht="15" customHeight="1" x14ac:dyDescent="0.3">
      <c r="A34" s="174" t="s">
        <v>90</v>
      </c>
      <c r="B34" s="148" t="s">
        <v>89</v>
      </c>
      <c r="C34" s="149">
        <v>0.05</v>
      </c>
      <c r="D34" s="203" t="s">
        <v>91</v>
      </c>
      <c r="E34" s="203"/>
      <c r="F34" s="203" t="s">
        <v>92</v>
      </c>
      <c r="G34" s="203" t="s">
        <v>93</v>
      </c>
      <c r="H34" s="203" t="s">
        <v>187</v>
      </c>
      <c r="I34" s="12"/>
    </row>
    <row r="35" spans="1:26" ht="15" customHeight="1" x14ac:dyDescent="0.3">
      <c r="A35" s="147"/>
      <c r="C35" s="143"/>
      <c r="D35" s="205"/>
      <c r="E35" s="206"/>
      <c r="F35" s="206"/>
      <c r="G35" s="206"/>
      <c r="H35" s="206"/>
      <c r="I35" s="171">
        <f>C34*SUMPRODUCT(D$9:H$9,D35:H35)</f>
        <v>0</v>
      </c>
    </row>
    <row r="36" spans="1:26" ht="15" customHeight="1" x14ac:dyDescent="0.3">
      <c r="A36" s="174" t="s">
        <v>424</v>
      </c>
      <c r="B36" s="148" t="s">
        <v>89</v>
      </c>
      <c r="C36" s="149">
        <v>0.05</v>
      </c>
      <c r="D36" s="204" t="s">
        <v>423</v>
      </c>
      <c r="E36" s="203"/>
      <c r="F36" s="203" t="s">
        <v>186</v>
      </c>
      <c r="G36" s="203"/>
      <c r="H36" s="203" t="s">
        <v>185</v>
      </c>
      <c r="I36" s="12"/>
    </row>
    <row r="37" spans="1:26" x14ac:dyDescent="0.3">
      <c r="A37" s="146"/>
      <c r="D37" s="205"/>
      <c r="E37" s="206"/>
      <c r="F37" s="206"/>
      <c r="G37" s="206"/>
      <c r="H37" s="206"/>
      <c r="I37" s="171">
        <f>C36*SUMPRODUCT(D$9:H$9,D37:H37)</f>
        <v>0</v>
      </c>
    </row>
    <row r="39" spans="1:26" x14ac:dyDescent="0.3">
      <c r="A39" s="175" t="s">
        <v>94</v>
      </c>
      <c r="B39" s="154" t="s">
        <v>95</v>
      </c>
    </row>
    <row r="40" spans="1:26" x14ac:dyDescent="0.3">
      <c r="A40" s="176" t="s">
        <v>181</v>
      </c>
      <c r="B40" s="9" t="s">
        <v>67</v>
      </c>
      <c r="C40" s="153">
        <v>0.2</v>
      </c>
      <c r="I40" s="161" t="s">
        <v>96</v>
      </c>
      <c r="J40" s="167">
        <f>SUM(I11:I37)</f>
        <v>0</v>
      </c>
    </row>
    <row r="41" spans="1:26" x14ac:dyDescent="0.3">
      <c r="A41" s="176" t="s">
        <v>182</v>
      </c>
      <c r="B41" s="9" t="s">
        <v>72</v>
      </c>
      <c r="C41" s="153">
        <v>0.2</v>
      </c>
      <c r="I41" s="161" t="s">
        <v>97</v>
      </c>
      <c r="J41" s="168" t="str">
        <f>VLOOKUP(J40,K10:N29,3,TRUE)</f>
        <v>Ca</v>
      </c>
    </row>
    <row r="42" spans="1:26" x14ac:dyDescent="0.3">
      <c r="A42" s="176" t="s">
        <v>183</v>
      </c>
      <c r="B42" s="9" t="s">
        <v>73</v>
      </c>
      <c r="C42" s="153">
        <v>0.15000000000000002</v>
      </c>
      <c r="I42" s="162"/>
      <c r="J42" s="162"/>
    </row>
    <row r="43" spans="1:26" x14ac:dyDescent="0.3">
      <c r="A43" s="176" t="s">
        <v>184</v>
      </c>
      <c r="B43" s="9" t="s">
        <v>83</v>
      </c>
      <c r="C43" s="153">
        <v>0.15000000000000002</v>
      </c>
      <c r="I43" s="163" t="s">
        <v>98</v>
      </c>
      <c r="J43" s="163" t="s">
        <v>99</v>
      </c>
    </row>
    <row r="44" spans="1:26" x14ac:dyDescent="0.3">
      <c r="A44" s="176" t="s">
        <v>425</v>
      </c>
      <c r="B44" s="9" t="s">
        <v>85</v>
      </c>
      <c r="C44" s="153">
        <v>0.15000000000000002</v>
      </c>
      <c r="I44" s="164" t="s">
        <v>411</v>
      </c>
      <c r="J44" s="166">
        <f>SovereignRate</f>
        <v>0</v>
      </c>
    </row>
    <row r="45" spans="1:26" x14ac:dyDescent="0.3">
      <c r="A45" s="145"/>
      <c r="B45" s="9" t="s">
        <v>89</v>
      </c>
      <c r="C45" s="153">
        <v>0.15000000000000002</v>
      </c>
      <c r="I45" s="164" t="s">
        <v>100</v>
      </c>
      <c r="J45" s="169">
        <f>VLOOKUP(J41,M10:N29,2,0)</f>
        <v>0.12</v>
      </c>
    </row>
    <row r="46" spans="1:26" x14ac:dyDescent="0.3">
      <c r="B46" s="9" t="s">
        <v>101</v>
      </c>
      <c r="C46" s="153">
        <v>1</v>
      </c>
      <c r="I46" s="165" t="s">
        <v>50</v>
      </c>
      <c r="J46" s="170" t="str">
        <f>IF(Assumptions!D2="Yes", SUM(J44:J45), "")</f>
        <v/>
      </c>
    </row>
    <row r="47" spans="1:26" x14ac:dyDescent="0.3">
      <c r="C47" s="153"/>
    </row>
    <row r="48" spans="1:26" ht="15" thickBot="1" x14ac:dyDescent="0.35">
      <c r="A48" s="159"/>
      <c r="B48" s="159"/>
      <c r="C48" s="173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</row>
    <row r="50" spans="1:26" ht="15.6" x14ac:dyDescent="0.3">
      <c r="A50" s="142" t="s">
        <v>410</v>
      </c>
      <c r="D50" s="247" t="s">
        <v>428</v>
      </c>
      <c r="E50" s="247"/>
      <c r="F50" s="247"/>
      <c r="G50" s="247"/>
      <c r="H50" s="247"/>
      <c r="I50" s="247"/>
      <c r="J50" s="248"/>
      <c r="L50" s="249" t="s">
        <v>429</v>
      </c>
      <c r="M50" s="249"/>
      <c r="N50" s="249"/>
      <c r="O50" s="249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</row>
    <row r="51" spans="1:26" x14ac:dyDescent="0.3">
      <c r="D51" s="53">
        <f ca="1">-YEARFRAC($K$53,D53,3)</f>
        <v>-118.08219178082192</v>
      </c>
      <c r="E51" s="53">
        <f t="shared" ref="E51:H51" ca="1" si="0">-YEARFRAC($K$53,E53,3)</f>
        <v>-118.08219178082192</v>
      </c>
      <c r="F51" s="53">
        <f t="shared" ca="1" si="0"/>
        <v>-118.08219178082192</v>
      </c>
      <c r="G51" s="53">
        <f t="shared" ca="1" si="0"/>
        <v>-118.08219178082192</v>
      </c>
      <c r="H51" s="53">
        <f t="shared" ca="1" si="0"/>
        <v>-118.08219178082192</v>
      </c>
      <c r="J51" s="35"/>
      <c r="K51" s="8">
        <f t="shared" ref="K51:Z51" ca="1" si="1">YEARFRAC($K$53,K53,3)</f>
        <v>0</v>
      </c>
      <c r="L51" s="8">
        <f t="shared" ca="1" si="1"/>
        <v>1</v>
      </c>
      <c r="M51" s="8">
        <f t="shared" ca="1" si="1"/>
        <v>2</v>
      </c>
      <c r="N51" s="53">
        <f t="shared" ca="1" si="1"/>
        <v>3.0027397260273974</v>
      </c>
      <c r="O51" s="53">
        <f t="shared" ca="1" si="1"/>
        <v>4.0027397260273974</v>
      </c>
      <c r="P51" s="53">
        <f t="shared" ca="1" si="1"/>
        <v>5.0027397260273974</v>
      </c>
      <c r="Q51" s="53">
        <f t="shared" ca="1" si="1"/>
        <v>6.0027397260273974</v>
      </c>
      <c r="R51" s="53">
        <f t="shared" ca="1" si="1"/>
        <v>7.0054794520547947</v>
      </c>
      <c r="S51" s="53">
        <f t="shared" ca="1" si="1"/>
        <v>8.0054794520547947</v>
      </c>
      <c r="T51" s="53">
        <f t="shared" ca="1" si="1"/>
        <v>9.0054794520547947</v>
      </c>
      <c r="U51" s="53">
        <f t="shared" ca="1" si="1"/>
        <v>10.005479452054795</v>
      </c>
      <c r="V51" s="53">
        <f t="shared" ca="1" si="1"/>
        <v>11.008219178082191</v>
      </c>
      <c r="W51" s="53">
        <f t="shared" ca="1" si="1"/>
        <v>12.008219178082191</v>
      </c>
      <c r="X51" s="53">
        <f t="shared" ca="1" si="1"/>
        <v>13.008219178082191</v>
      </c>
      <c r="Y51" s="53">
        <f t="shared" ca="1" si="1"/>
        <v>14.008219178082191</v>
      </c>
      <c r="Z51" s="53">
        <f t="shared" ca="1" si="1"/>
        <v>15.010958904109589</v>
      </c>
    </row>
    <row r="52" spans="1:26" x14ac:dyDescent="0.3">
      <c r="D52" s="183"/>
      <c r="E52" s="12"/>
      <c r="F52" s="12"/>
      <c r="G52" s="12"/>
      <c r="H52" s="12"/>
      <c r="J52" s="36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" thickBot="1" x14ac:dyDescent="0.35">
      <c r="A53" s="43" t="s">
        <v>41</v>
      </c>
      <c r="B53" s="202" t="s">
        <v>39</v>
      </c>
      <c r="C53" s="27"/>
      <c r="D53" s="44"/>
      <c r="E53" s="44"/>
      <c r="F53" s="44"/>
      <c r="G53" s="44"/>
      <c r="H53" s="44"/>
      <c r="I53" s="178" t="s">
        <v>426</v>
      </c>
      <c r="J53" s="45" t="s">
        <v>603</v>
      </c>
      <c r="K53" s="46">
        <f ca="1">DateNPV</f>
        <v>43100</v>
      </c>
      <c r="L53" s="47">
        <f ca="1">DATE(YEAR(K53)+1, 12, 31)</f>
        <v>43465</v>
      </c>
      <c r="M53" s="47">
        <f ca="1">DATE(YEAR(L53)+1, 12, 31)</f>
        <v>43830</v>
      </c>
      <c r="N53" s="47">
        <f t="shared" ref="N53:Y53" ca="1" si="2">DATE(YEAR(M53)+1, 12, 31)</f>
        <v>44196</v>
      </c>
      <c r="O53" s="47">
        <f t="shared" ca="1" si="2"/>
        <v>44561</v>
      </c>
      <c r="P53" s="47">
        <f t="shared" ca="1" si="2"/>
        <v>44926</v>
      </c>
      <c r="Q53" s="47">
        <f t="shared" ca="1" si="2"/>
        <v>45291</v>
      </c>
      <c r="R53" s="47">
        <f t="shared" ca="1" si="2"/>
        <v>45657</v>
      </c>
      <c r="S53" s="47">
        <f t="shared" ca="1" si="2"/>
        <v>46022</v>
      </c>
      <c r="T53" s="47">
        <f t="shared" ca="1" si="2"/>
        <v>46387</v>
      </c>
      <c r="U53" s="47">
        <f t="shared" ca="1" si="2"/>
        <v>46752</v>
      </c>
      <c r="V53" s="47">
        <f t="shared" ca="1" si="2"/>
        <v>47118</v>
      </c>
      <c r="W53" s="47">
        <f t="shared" ca="1" si="2"/>
        <v>47483</v>
      </c>
      <c r="X53" s="47">
        <f t="shared" ca="1" si="2"/>
        <v>47848</v>
      </c>
      <c r="Y53" s="47">
        <f t="shared" ca="1" si="2"/>
        <v>48213</v>
      </c>
      <c r="Z53" s="47">
        <f ca="1">DATE(YEAR(Y53)+1, 12, 31)</f>
        <v>48579</v>
      </c>
    </row>
    <row r="54" spans="1:26" ht="15" thickTop="1" x14ac:dyDescent="0.3">
      <c r="H54" s="10"/>
      <c r="J54" s="36"/>
    </row>
    <row r="55" spans="1:26" x14ac:dyDescent="0.3">
      <c r="A55" s="11" t="s">
        <v>197</v>
      </c>
      <c r="J55" s="36"/>
    </row>
    <row r="56" spans="1:26" x14ac:dyDescent="0.3">
      <c r="J56" s="36"/>
    </row>
    <row r="57" spans="1:26" x14ac:dyDescent="0.3">
      <c r="A57" s="18" t="s">
        <v>38</v>
      </c>
      <c r="J57" s="91"/>
      <c r="K57" s="14"/>
      <c r="L57" s="128"/>
    </row>
    <row r="58" spans="1:26" x14ac:dyDescent="0.3">
      <c r="A58" s="176" t="s">
        <v>4</v>
      </c>
      <c r="B58" s="24"/>
      <c r="D58" s="19"/>
      <c r="E58" s="19"/>
      <c r="F58" s="19"/>
      <c r="G58" s="19"/>
      <c r="H58" s="19"/>
      <c r="I58" s="179">
        <f>IFERROR(AVERAGE($D58:$H58),0)</f>
        <v>0</v>
      </c>
      <c r="J58" s="92"/>
      <c r="K58" s="16"/>
      <c r="L58" s="15">
        <f>IF(ISBLANK($J58), $I58, $J58)</f>
        <v>0</v>
      </c>
      <c r="M58" s="15">
        <f>$L58</f>
        <v>0</v>
      </c>
      <c r="N58" s="15">
        <f t="shared" ref="N58:Z60" si="3">$L58</f>
        <v>0</v>
      </c>
      <c r="O58" s="15">
        <f t="shared" si="3"/>
        <v>0</v>
      </c>
      <c r="P58" s="15">
        <f t="shared" si="3"/>
        <v>0</v>
      </c>
      <c r="Q58" s="15">
        <f t="shared" si="3"/>
        <v>0</v>
      </c>
      <c r="R58" s="15">
        <f t="shared" si="3"/>
        <v>0</v>
      </c>
      <c r="S58" s="15">
        <f t="shared" si="3"/>
        <v>0</v>
      </c>
      <c r="T58" s="15">
        <f t="shared" si="3"/>
        <v>0</v>
      </c>
      <c r="U58" s="15">
        <f t="shared" si="3"/>
        <v>0</v>
      </c>
      <c r="V58" s="15">
        <f t="shared" si="3"/>
        <v>0</v>
      </c>
      <c r="W58" s="15">
        <f t="shared" si="3"/>
        <v>0</v>
      </c>
      <c r="X58" s="15">
        <f t="shared" si="3"/>
        <v>0</v>
      </c>
      <c r="Y58" s="15">
        <f t="shared" si="3"/>
        <v>0</v>
      </c>
      <c r="Z58" s="15">
        <f t="shared" si="3"/>
        <v>0</v>
      </c>
    </row>
    <row r="59" spans="1:26" x14ac:dyDescent="0.3">
      <c r="A59" s="176" t="s">
        <v>430</v>
      </c>
      <c r="C59" s="61"/>
      <c r="D59" s="19"/>
      <c r="E59" s="19"/>
      <c r="F59" s="19"/>
      <c r="G59" s="19"/>
      <c r="H59" s="19"/>
      <c r="I59" s="179">
        <f t="shared" ref="I59:I62" si="4">IFERROR(AVERAGE($D59:$H59),0)</f>
        <v>0</v>
      </c>
      <c r="J59" s="92"/>
      <c r="K59" s="16"/>
      <c r="L59" s="15">
        <f t="shared" ref="L59:L60" si="5">IF(ISBLANK($J59), $I59, $J59)</f>
        <v>0</v>
      </c>
      <c r="M59" s="20">
        <f>$L59</f>
        <v>0</v>
      </c>
      <c r="N59" s="20">
        <f t="shared" si="3"/>
        <v>0</v>
      </c>
      <c r="O59" s="20">
        <f t="shared" si="3"/>
        <v>0</v>
      </c>
      <c r="P59" s="20">
        <f t="shared" si="3"/>
        <v>0</v>
      </c>
      <c r="Q59" s="20">
        <f t="shared" si="3"/>
        <v>0</v>
      </c>
      <c r="R59" s="20">
        <f t="shared" si="3"/>
        <v>0</v>
      </c>
      <c r="S59" s="20">
        <f t="shared" si="3"/>
        <v>0</v>
      </c>
      <c r="T59" s="20">
        <f t="shared" si="3"/>
        <v>0</v>
      </c>
      <c r="U59" s="20">
        <f t="shared" si="3"/>
        <v>0</v>
      </c>
      <c r="V59" s="20">
        <f t="shared" si="3"/>
        <v>0</v>
      </c>
      <c r="W59" s="20">
        <f t="shared" si="3"/>
        <v>0</v>
      </c>
      <c r="X59" s="20">
        <f t="shared" si="3"/>
        <v>0</v>
      </c>
      <c r="Y59" s="20">
        <f t="shared" si="3"/>
        <v>0</v>
      </c>
      <c r="Z59" s="20">
        <f t="shared" si="3"/>
        <v>0</v>
      </c>
    </row>
    <row r="60" spans="1:26" x14ac:dyDescent="0.3">
      <c r="A60" s="176" t="s">
        <v>427</v>
      </c>
      <c r="B60" s="24"/>
      <c r="C60" s="61"/>
      <c r="D60" s="19"/>
      <c r="E60" s="19"/>
      <c r="F60" s="19"/>
      <c r="G60" s="19"/>
      <c r="H60" s="19"/>
      <c r="I60" s="179">
        <f t="shared" si="4"/>
        <v>0</v>
      </c>
      <c r="J60" s="92"/>
      <c r="K60" s="16"/>
      <c r="L60" s="15">
        <f t="shared" si="5"/>
        <v>0</v>
      </c>
      <c r="M60" s="104">
        <f>$L60</f>
        <v>0</v>
      </c>
      <c r="N60" s="104">
        <f t="shared" si="3"/>
        <v>0</v>
      </c>
      <c r="O60" s="104">
        <f t="shared" si="3"/>
        <v>0</v>
      </c>
      <c r="P60" s="104">
        <f t="shared" si="3"/>
        <v>0</v>
      </c>
      <c r="Q60" s="104">
        <f t="shared" si="3"/>
        <v>0</v>
      </c>
      <c r="R60" s="104">
        <f t="shared" si="3"/>
        <v>0</v>
      </c>
      <c r="S60" s="104">
        <f t="shared" si="3"/>
        <v>0</v>
      </c>
      <c r="T60" s="104">
        <f t="shared" si="3"/>
        <v>0</v>
      </c>
      <c r="U60" s="104">
        <f t="shared" si="3"/>
        <v>0</v>
      </c>
      <c r="V60" s="104">
        <f t="shared" si="3"/>
        <v>0</v>
      </c>
      <c r="W60" s="104">
        <f t="shared" si="3"/>
        <v>0</v>
      </c>
      <c r="X60" s="104">
        <f t="shared" si="3"/>
        <v>0</v>
      </c>
      <c r="Y60" s="104">
        <f t="shared" si="3"/>
        <v>0</v>
      </c>
      <c r="Z60" s="104">
        <f>$L60</f>
        <v>0</v>
      </c>
    </row>
    <row r="61" spans="1:26" x14ac:dyDescent="0.3">
      <c r="A61" s="176" t="s">
        <v>432</v>
      </c>
      <c r="B61" s="9" t="str">
        <f>IF(LocalCurrency="", "", LocalCurrency)</f>
        <v/>
      </c>
      <c r="C61" s="63"/>
      <c r="D61" s="19"/>
      <c r="E61" s="19"/>
      <c r="F61" s="19"/>
      <c r="G61" s="19"/>
      <c r="H61" s="19"/>
      <c r="I61" s="179">
        <f t="shared" si="4"/>
        <v>0</v>
      </c>
      <c r="J61" s="180"/>
      <c r="K61" s="95"/>
      <c r="L61" s="184">
        <f t="shared" ref="L61:Z61" ca="1" si="6">IF(ISBLANK($J61), $I61, $J61)*(1+InflationRate)^L$51</f>
        <v>0</v>
      </c>
      <c r="M61" s="184">
        <f t="shared" ca="1" si="6"/>
        <v>0</v>
      </c>
      <c r="N61" s="184">
        <f t="shared" ca="1" si="6"/>
        <v>0</v>
      </c>
      <c r="O61" s="184">
        <f t="shared" ca="1" si="6"/>
        <v>0</v>
      </c>
      <c r="P61" s="184">
        <f t="shared" ca="1" si="6"/>
        <v>0</v>
      </c>
      <c r="Q61" s="184">
        <f t="shared" ca="1" si="6"/>
        <v>0</v>
      </c>
      <c r="R61" s="184">
        <f t="shared" ca="1" si="6"/>
        <v>0</v>
      </c>
      <c r="S61" s="184">
        <f t="shared" ca="1" si="6"/>
        <v>0</v>
      </c>
      <c r="T61" s="184">
        <f t="shared" ca="1" si="6"/>
        <v>0</v>
      </c>
      <c r="U61" s="184">
        <f t="shared" ca="1" si="6"/>
        <v>0</v>
      </c>
      <c r="V61" s="184">
        <f t="shared" ca="1" si="6"/>
        <v>0</v>
      </c>
      <c r="W61" s="184">
        <f t="shared" ca="1" si="6"/>
        <v>0</v>
      </c>
      <c r="X61" s="184">
        <f t="shared" ca="1" si="6"/>
        <v>0</v>
      </c>
      <c r="Y61" s="184">
        <f t="shared" ca="1" si="6"/>
        <v>0</v>
      </c>
      <c r="Z61" s="184">
        <f t="shared" ca="1" si="6"/>
        <v>0</v>
      </c>
    </row>
    <row r="62" spans="1:26" x14ac:dyDescent="0.3">
      <c r="A62" s="187" t="s">
        <v>431</v>
      </c>
      <c r="B62" s="21"/>
      <c r="C62" s="62"/>
      <c r="D62" s="58"/>
      <c r="E62" s="58"/>
      <c r="F62" s="58"/>
      <c r="G62" s="58"/>
      <c r="H62" s="58"/>
      <c r="I62" s="181">
        <f t="shared" si="4"/>
        <v>0</v>
      </c>
      <c r="J62" s="93"/>
      <c r="K62" s="59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x14ac:dyDescent="0.3">
      <c r="A63" s="9" t="s">
        <v>40</v>
      </c>
      <c r="B63" s="9" t="str">
        <f>IF($B$21="", "", $B$21)</f>
        <v/>
      </c>
      <c r="D63" s="94">
        <f>IFERROR(VLOOKUP($B58,Units!$B$3:$D$7,2,FALSE)*D58*D59*D60*D61, 0)</f>
        <v>0</v>
      </c>
      <c r="E63" s="94">
        <f>IFERROR(VLOOKUP($B58,Units!$B$3:$D$7,2,FALSE)*E58*E59*E60*E61, 0)</f>
        <v>0</v>
      </c>
      <c r="F63" s="94">
        <f>IFERROR(VLOOKUP($B58,Units!$B$3:$D$7,2,FALSE)*F58*F59*F60*F61, 0)</f>
        <v>0</v>
      </c>
      <c r="G63" s="94">
        <f>IFERROR(VLOOKUP($B58,Units!$B$3:$D$7,2,FALSE)*G58*G59*G60*G61, 0)</f>
        <v>0</v>
      </c>
      <c r="H63" s="94">
        <f>IFERROR(VLOOKUP($B58,Units!$B$3:$D$7,2,FALSE)*H58*H59*H60*H61, 0)</f>
        <v>0</v>
      </c>
      <c r="J63" s="37"/>
      <c r="K63" s="25"/>
      <c r="L63" s="94">
        <f ca="1">IFERROR(VLOOKUP($B58,Units!$B$3:$D$7,3,FALSE)*L58*L59*L60*L61, 0)</f>
        <v>0</v>
      </c>
      <c r="M63" s="94">
        <f ca="1">IFERROR(VLOOKUP($B58,Units!$B$3:$D$7,3,FALSE)*M58*M59*M60*M61, 0)</f>
        <v>0</v>
      </c>
      <c r="N63" s="94">
        <f ca="1">IFERROR(VLOOKUP($B58,Units!$B$3:$D$7,3,FALSE)*N58*N59*N60*N61, 0)</f>
        <v>0</v>
      </c>
      <c r="O63" s="94">
        <f ca="1">IFERROR(VLOOKUP($B58,Units!$B$3:$D$7,3,FALSE)*O58*O59*O60*O61, 0)</f>
        <v>0</v>
      </c>
      <c r="P63" s="94">
        <f ca="1">IFERROR(VLOOKUP($B58,Units!$B$3:$D$7,3,FALSE)*P58*P59*P60*P61, 0)</f>
        <v>0</v>
      </c>
      <c r="Q63" s="94">
        <f ca="1">IFERROR(VLOOKUP($B58,Units!$B$3:$D$7,3,FALSE)*Q58*Q59*Q60*Q61, 0)</f>
        <v>0</v>
      </c>
      <c r="R63" s="94">
        <f ca="1">IFERROR(VLOOKUP($B58,Units!$B$3:$D$7,3,FALSE)*R58*R59*R60*R61, 0)</f>
        <v>0</v>
      </c>
      <c r="S63" s="94">
        <f ca="1">IFERROR(VLOOKUP($B58,Units!$B$3:$D$7,3,FALSE)*S58*S59*S60*S61, 0)</f>
        <v>0</v>
      </c>
      <c r="T63" s="94">
        <f ca="1">IFERROR(VLOOKUP($B58,Units!$B$3:$D$7,3,FALSE)*T58*T59*T60*T61, 0)</f>
        <v>0</v>
      </c>
      <c r="U63" s="94">
        <f ca="1">IFERROR(VLOOKUP($B58,Units!$B$3:$D$7,3,FALSE)*U58*U59*U60*U61, 0)</f>
        <v>0</v>
      </c>
      <c r="V63" s="94">
        <f ca="1">IFERROR(VLOOKUP($B58,Units!$B$3:$D$7,3,FALSE)*V58*V59*V60*V61, 0)</f>
        <v>0</v>
      </c>
      <c r="W63" s="94">
        <f ca="1">IFERROR(VLOOKUP($B58,Units!$B$3:$D$7,3,FALSE)*W58*W59*W60*W61, 0)</f>
        <v>0</v>
      </c>
      <c r="X63" s="94">
        <f ca="1">IFERROR(VLOOKUP($B58,Units!$B$3:$D$7,3,FALSE)*X58*X59*X60*X61, 0)</f>
        <v>0</v>
      </c>
      <c r="Y63" s="94">
        <f ca="1">IFERROR(VLOOKUP($B58,Units!$B$3:$D$7,3,FALSE)*Y58*Y59*Y60*Y61, 0)</f>
        <v>0</v>
      </c>
      <c r="Z63" s="94">
        <f ca="1">IFERROR(VLOOKUP($B58,Units!$B$3:$D$7,3,FALSE)*Z58*Z59*Z60*Z61, 0)</f>
        <v>0</v>
      </c>
    </row>
    <row r="64" spans="1:26" x14ac:dyDescent="0.3">
      <c r="J64" s="36"/>
    </row>
    <row r="65" spans="1:26" x14ac:dyDescent="0.3">
      <c r="A65" s="188" t="s">
        <v>43</v>
      </c>
      <c r="J65" s="91"/>
      <c r="K65" s="14"/>
      <c r="L65" s="128"/>
    </row>
    <row r="66" spans="1:26" x14ac:dyDescent="0.3">
      <c r="A66" s="176" t="s">
        <v>4</v>
      </c>
      <c r="B66" s="24"/>
      <c r="D66" s="19"/>
      <c r="E66" s="19"/>
      <c r="F66" s="19"/>
      <c r="G66" s="19"/>
      <c r="H66" s="19"/>
      <c r="I66" s="179">
        <f>IFERROR(AVERAGE($D66:$H66),0)</f>
        <v>0</v>
      </c>
      <c r="J66" s="92"/>
      <c r="K66" s="16"/>
      <c r="L66" s="15">
        <f>IF(ISBLANK($J66), $I66, $J66)</f>
        <v>0</v>
      </c>
      <c r="M66" s="15">
        <f>$L66</f>
        <v>0</v>
      </c>
      <c r="N66" s="15">
        <f t="shared" ref="N66:Z68" si="7">$L66</f>
        <v>0</v>
      </c>
      <c r="O66" s="15">
        <f t="shared" si="7"/>
        <v>0</v>
      </c>
      <c r="P66" s="15">
        <f t="shared" si="7"/>
        <v>0</v>
      </c>
      <c r="Q66" s="15">
        <f t="shared" si="7"/>
        <v>0</v>
      </c>
      <c r="R66" s="15">
        <f t="shared" si="7"/>
        <v>0</v>
      </c>
      <c r="S66" s="15">
        <f t="shared" si="7"/>
        <v>0</v>
      </c>
      <c r="T66" s="15">
        <f t="shared" si="7"/>
        <v>0</v>
      </c>
      <c r="U66" s="15">
        <f t="shared" si="7"/>
        <v>0</v>
      </c>
      <c r="V66" s="15">
        <f t="shared" si="7"/>
        <v>0</v>
      </c>
      <c r="W66" s="15">
        <f t="shared" si="7"/>
        <v>0</v>
      </c>
      <c r="X66" s="15">
        <f t="shared" si="7"/>
        <v>0</v>
      </c>
      <c r="Y66" s="15">
        <f t="shared" si="7"/>
        <v>0</v>
      </c>
      <c r="Z66" s="15">
        <f t="shared" si="7"/>
        <v>0</v>
      </c>
    </row>
    <row r="67" spans="1:26" x14ac:dyDescent="0.3">
      <c r="A67" s="176" t="s">
        <v>430</v>
      </c>
      <c r="C67" s="61"/>
      <c r="D67" s="19"/>
      <c r="E67" s="19"/>
      <c r="F67" s="19"/>
      <c r="G67" s="19"/>
      <c r="H67" s="19"/>
      <c r="I67" s="179">
        <f t="shared" ref="I67:I70" si="8">IFERROR(AVERAGE($D67:$H67),0)</f>
        <v>0</v>
      </c>
      <c r="J67" s="92"/>
      <c r="K67" s="16"/>
      <c r="L67" s="15">
        <f t="shared" ref="L67:L68" si="9">IF(ISBLANK($J67), $I67, $J67)</f>
        <v>0</v>
      </c>
      <c r="M67" s="20">
        <f>$L67</f>
        <v>0</v>
      </c>
      <c r="N67" s="20">
        <f t="shared" si="7"/>
        <v>0</v>
      </c>
      <c r="O67" s="20">
        <f t="shared" si="7"/>
        <v>0</v>
      </c>
      <c r="P67" s="20">
        <f t="shared" si="7"/>
        <v>0</v>
      </c>
      <c r="Q67" s="20">
        <f t="shared" si="7"/>
        <v>0</v>
      </c>
      <c r="R67" s="20">
        <f t="shared" si="7"/>
        <v>0</v>
      </c>
      <c r="S67" s="20">
        <f t="shared" si="7"/>
        <v>0</v>
      </c>
      <c r="T67" s="20">
        <f t="shared" si="7"/>
        <v>0</v>
      </c>
      <c r="U67" s="20">
        <f t="shared" si="7"/>
        <v>0</v>
      </c>
      <c r="V67" s="20">
        <f t="shared" si="7"/>
        <v>0</v>
      </c>
      <c r="W67" s="20">
        <f t="shared" si="7"/>
        <v>0</v>
      </c>
      <c r="X67" s="20">
        <f t="shared" si="7"/>
        <v>0</v>
      </c>
      <c r="Y67" s="20">
        <f t="shared" si="7"/>
        <v>0</v>
      </c>
      <c r="Z67" s="20">
        <f t="shared" si="7"/>
        <v>0</v>
      </c>
    </row>
    <row r="68" spans="1:26" x14ac:dyDescent="0.3">
      <c r="A68" s="176" t="s">
        <v>427</v>
      </c>
      <c r="B68" s="24"/>
      <c r="C68" s="61"/>
      <c r="D68" s="19"/>
      <c r="E68" s="19"/>
      <c r="F68" s="19"/>
      <c r="G68" s="19"/>
      <c r="H68" s="19"/>
      <c r="I68" s="179">
        <f t="shared" si="8"/>
        <v>0</v>
      </c>
      <c r="J68" s="92"/>
      <c r="K68" s="16"/>
      <c r="L68" s="15">
        <f t="shared" si="9"/>
        <v>0</v>
      </c>
      <c r="M68" s="104">
        <f>$L68</f>
        <v>0</v>
      </c>
      <c r="N68" s="104">
        <f t="shared" si="7"/>
        <v>0</v>
      </c>
      <c r="O68" s="104">
        <f t="shared" si="7"/>
        <v>0</v>
      </c>
      <c r="P68" s="104">
        <f t="shared" si="7"/>
        <v>0</v>
      </c>
      <c r="Q68" s="104">
        <f t="shared" si="7"/>
        <v>0</v>
      </c>
      <c r="R68" s="104">
        <f t="shared" si="7"/>
        <v>0</v>
      </c>
      <c r="S68" s="104">
        <f t="shared" si="7"/>
        <v>0</v>
      </c>
      <c r="T68" s="104">
        <f t="shared" si="7"/>
        <v>0</v>
      </c>
      <c r="U68" s="104">
        <f t="shared" si="7"/>
        <v>0</v>
      </c>
      <c r="V68" s="104">
        <f t="shared" si="7"/>
        <v>0</v>
      </c>
      <c r="W68" s="104">
        <f t="shared" si="7"/>
        <v>0</v>
      </c>
      <c r="X68" s="104">
        <f t="shared" si="7"/>
        <v>0</v>
      </c>
      <c r="Y68" s="104">
        <f t="shared" si="7"/>
        <v>0</v>
      </c>
      <c r="Z68" s="104">
        <f>$L68</f>
        <v>0</v>
      </c>
    </row>
    <row r="69" spans="1:26" x14ac:dyDescent="0.3">
      <c r="A69" s="176" t="s">
        <v>432</v>
      </c>
      <c r="B69" s="9" t="str">
        <f>IF(LocalCurrency="", "", LocalCurrency)</f>
        <v/>
      </c>
      <c r="C69" s="63"/>
      <c r="D69" s="19"/>
      <c r="E69" s="19"/>
      <c r="F69" s="19"/>
      <c r="G69" s="19"/>
      <c r="H69" s="19"/>
      <c r="I69" s="179">
        <f t="shared" si="8"/>
        <v>0</v>
      </c>
      <c r="J69" s="180"/>
      <c r="K69" s="95"/>
      <c r="L69" s="184">
        <f t="shared" ref="L69:Z69" ca="1" si="10">IF(ISBLANK($J69), $I69, $J69)*(1+InflationRate)^L$51</f>
        <v>0</v>
      </c>
      <c r="M69" s="184">
        <f t="shared" ca="1" si="10"/>
        <v>0</v>
      </c>
      <c r="N69" s="184">
        <f t="shared" ca="1" si="10"/>
        <v>0</v>
      </c>
      <c r="O69" s="184">
        <f t="shared" ca="1" si="10"/>
        <v>0</v>
      </c>
      <c r="P69" s="184">
        <f t="shared" ca="1" si="10"/>
        <v>0</v>
      </c>
      <c r="Q69" s="184">
        <f t="shared" ca="1" si="10"/>
        <v>0</v>
      </c>
      <c r="R69" s="184">
        <f t="shared" ca="1" si="10"/>
        <v>0</v>
      </c>
      <c r="S69" s="184">
        <f t="shared" ca="1" si="10"/>
        <v>0</v>
      </c>
      <c r="T69" s="184">
        <f t="shared" ca="1" si="10"/>
        <v>0</v>
      </c>
      <c r="U69" s="184">
        <f t="shared" ca="1" si="10"/>
        <v>0</v>
      </c>
      <c r="V69" s="184">
        <f t="shared" ca="1" si="10"/>
        <v>0</v>
      </c>
      <c r="W69" s="184">
        <f t="shared" ca="1" si="10"/>
        <v>0</v>
      </c>
      <c r="X69" s="184">
        <f t="shared" ca="1" si="10"/>
        <v>0</v>
      </c>
      <c r="Y69" s="184">
        <f t="shared" ca="1" si="10"/>
        <v>0</v>
      </c>
      <c r="Z69" s="184">
        <f t="shared" ca="1" si="10"/>
        <v>0</v>
      </c>
    </row>
    <row r="70" spans="1:26" x14ac:dyDescent="0.3">
      <c r="A70" s="187" t="s">
        <v>431</v>
      </c>
      <c r="B70" s="21"/>
      <c r="C70" s="62"/>
      <c r="D70" s="58"/>
      <c r="E70" s="58"/>
      <c r="F70" s="58"/>
      <c r="G70" s="58"/>
      <c r="H70" s="58"/>
      <c r="I70" s="181">
        <f t="shared" si="8"/>
        <v>0</v>
      </c>
      <c r="J70" s="93"/>
      <c r="K70" s="59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x14ac:dyDescent="0.3">
      <c r="A71" s="9" t="s">
        <v>40</v>
      </c>
      <c r="B71" s="9" t="str">
        <f>IF($B$21="", "", $B$21)</f>
        <v/>
      </c>
      <c r="D71" s="94">
        <f>IFERROR(VLOOKUP($B66,Units!$B$3:$D$7,2,FALSE)*D66*D67*D68*D69, 0)</f>
        <v>0</v>
      </c>
      <c r="E71" s="94">
        <f>IFERROR(VLOOKUP($B66,Units!$B$3:$D$7,2,FALSE)*E66*E67*E68*E69, 0)</f>
        <v>0</v>
      </c>
      <c r="F71" s="94">
        <f>IFERROR(VLOOKUP($B66,Units!$B$3:$D$7,2,FALSE)*F66*F67*F68*F69, 0)</f>
        <v>0</v>
      </c>
      <c r="G71" s="94">
        <f>IFERROR(VLOOKUP($B66,Units!$B$3:$D$7,2,FALSE)*G66*G67*G68*G69, 0)</f>
        <v>0</v>
      </c>
      <c r="H71" s="94">
        <f>IFERROR(VLOOKUP($B66,Units!$B$3:$D$7,2,FALSE)*H66*H67*H68*H69, 0)</f>
        <v>0</v>
      </c>
      <c r="J71" s="37"/>
      <c r="K71" s="25"/>
      <c r="L71" s="94">
        <f ca="1">IFERROR(VLOOKUP($B66,Units!$B$3:$D$7,3,FALSE)*L66*L67*L68*L69, 0)</f>
        <v>0</v>
      </c>
      <c r="M71" s="94">
        <f ca="1">IFERROR(VLOOKUP($B66,Units!$B$3:$D$7,3,FALSE)*M66*M67*M68*M69, 0)</f>
        <v>0</v>
      </c>
      <c r="N71" s="94">
        <f ca="1">IFERROR(VLOOKUP($B66,Units!$B$3:$D$7,3,FALSE)*N66*N67*N68*N69, 0)</f>
        <v>0</v>
      </c>
      <c r="O71" s="94">
        <f ca="1">IFERROR(VLOOKUP($B66,Units!$B$3:$D$7,3,FALSE)*O66*O67*O68*O69, 0)</f>
        <v>0</v>
      </c>
      <c r="P71" s="94">
        <f ca="1">IFERROR(VLOOKUP($B66,Units!$B$3:$D$7,3,FALSE)*P66*P67*P68*P69, 0)</f>
        <v>0</v>
      </c>
      <c r="Q71" s="94">
        <f ca="1">IFERROR(VLOOKUP($B66,Units!$B$3:$D$7,3,FALSE)*Q66*Q67*Q68*Q69, 0)</f>
        <v>0</v>
      </c>
      <c r="R71" s="94">
        <f ca="1">IFERROR(VLOOKUP($B66,Units!$B$3:$D$7,3,FALSE)*R66*R67*R68*R69, 0)</f>
        <v>0</v>
      </c>
      <c r="S71" s="94">
        <f ca="1">IFERROR(VLOOKUP($B66,Units!$B$3:$D$7,3,FALSE)*S66*S67*S68*S69, 0)</f>
        <v>0</v>
      </c>
      <c r="T71" s="94">
        <f ca="1">IFERROR(VLOOKUP($B66,Units!$B$3:$D$7,3,FALSE)*T66*T67*T68*T69, 0)</f>
        <v>0</v>
      </c>
      <c r="U71" s="94">
        <f ca="1">IFERROR(VLOOKUP($B66,Units!$B$3:$D$7,3,FALSE)*U66*U67*U68*U69, 0)</f>
        <v>0</v>
      </c>
      <c r="V71" s="94">
        <f ca="1">IFERROR(VLOOKUP($B66,Units!$B$3:$D$7,3,FALSE)*V66*V67*V68*V69, 0)</f>
        <v>0</v>
      </c>
      <c r="W71" s="94">
        <f ca="1">IFERROR(VLOOKUP($B66,Units!$B$3:$D$7,3,FALSE)*W66*W67*W68*W69, 0)</f>
        <v>0</v>
      </c>
      <c r="X71" s="94">
        <f ca="1">IFERROR(VLOOKUP($B66,Units!$B$3:$D$7,3,FALSE)*X66*X67*X68*X69, 0)</f>
        <v>0</v>
      </c>
      <c r="Y71" s="94">
        <f ca="1">IFERROR(VLOOKUP($B66,Units!$B$3:$D$7,3,FALSE)*Y66*Y67*Y68*Y69, 0)</f>
        <v>0</v>
      </c>
      <c r="Z71" s="94">
        <f ca="1">IFERROR(VLOOKUP($B66,Units!$B$3:$D$7,3,FALSE)*Z66*Z67*Z68*Z69, 0)</f>
        <v>0</v>
      </c>
    </row>
    <row r="72" spans="1:26" x14ac:dyDescent="0.3">
      <c r="D72" s="94"/>
      <c r="E72" s="94"/>
      <c r="F72" s="94"/>
      <c r="G72" s="94"/>
      <c r="H72" s="94"/>
      <c r="J72" s="37"/>
      <c r="K72" s="25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spans="1:26" x14ac:dyDescent="0.3">
      <c r="A73" s="188" t="s">
        <v>44</v>
      </c>
      <c r="J73" s="91"/>
      <c r="K73" s="14"/>
      <c r="L73" s="128"/>
    </row>
    <row r="74" spans="1:26" x14ac:dyDescent="0.3">
      <c r="A74" s="176" t="s">
        <v>4</v>
      </c>
      <c r="B74" s="24"/>
      <c r="D74" s="19"/>
      <c r="E74" s="19"/>
      <c r="F74" s="19"/>
      <c r="G74" s="19"/>
      <c r="H74" s="19"/>
      <c r="I74" s="179">
        <f>IFERROR(AVERAGE($D74:$H74),0)</f>
        <v>0</v>
      </c>
      <c r="J74" s="92"/>
      <c r="K74" s="16"/>
      <c r="L74" s="15">
        <f>IF(ISBLANK($J74), $I74, $J74)</f>
        <v>0</v>
      </c>
      <c r="M74" s="15">
        <f>$L74</f>
        <v>0</v>
      </c>
      <c r="N74" s="15">
        <f t="shared" ref="N74:Z76" si="11">$L74</f>
        <v>0</v>
      </c>
      <c r="O74" s="15">
        <f t="shared" si="11"/>
        <v>0</v>
      </c>
      <c r="P74" s="15">
        <f t="shared" si="11"/>
        <v>0</v>
      </c>
      <c r="Q74" s="15">
        <f t="shared" si="11"/>
        <v>0</v>
      </c>
      <c r="R74" s="15">
        <f t="shared" si="11"/>
        <v>0</v>
      </c>
      <c r="S74" s="15">
        <f t="shared" si="11"/>
        <v>0</v>
      </c>
      <c r="T74" s="15">
        <f t="shared" si="11"/>
        <v>0</v>
      </c>
      <c r="U74" s="15">
        <f t="shared" si="11"/>
        <v>0</v>
      </c>
      <c r="V74" s="15">
        <f t="shared" si="11"/>
        <v>0</v>
      </c>
      <c r="W74" s="15">
        <f t="shared" si="11"/>
        <v>0</v>
      </c>
      <c r="X74" s="15">
        <f t="shared" si="11"/>
        <v>0</v>
      </c>
      <c r="Y74" s="15">
        <f t="shared" si="11"/>
        <v>0</v>
      </c>
      <c r="Z74" s="15">
        <f t="shared" si="11"/>
        <v>0</v>
      </c>
    </row>
    <row r="75" spans="1:26" x14ac:dyDescent="0.3">
      <c r="A75" s="176" t="s">
        <v>430</v>
      </c>
      <c r="C75" s="61"/>
      <c r="D75" s="19"/>
      <c r="E75" s="19"/>
      <c r="F75" s="19"/>
      <c r="G75" s="19"/>
      <c r="H75" s="19"/>
      <c r="I75" s="179">
        <f t="shared" ref="I75:I78" si="12">IFERROR(AVERAGE($D75:$H75),0)</f>
        <v>0</v>
      </c>
      <c r="J75" s="92"/>
      <c r="K75" s="16"/>
      <c r="L75" s="15">
        <f t="shared" ref="L75:L76" si="13">IF(ISBLANK($J75), $I75, $J75)</f>
        <v>0</v>
      </c>
      <c r="M75" s="20">
        <f>$L75</f>
        <v>0</v>
      </c>
      <c r="N75" s="20">
        <f t="shared" si="11"/>
        <v>0</v>
      </c>
      <c r="O75" s="20">
        <f t="shared" si="11"/>
        <v>0</v>
      </c>
      <c r="P75" s="20">
        <f t="shared" si="11"/>
        <v>0</v>
      </c>
      <c r="Q75" s="20">
        <f t="shared" si="11"/>
        <v>0</v>
      </c>
      <c r="R75" s="20">
        <f t="shared" si="11"/>
        <v>0</v>
      </c>
      <c r="S75" s="20">
        <f t="shared" si="11"/>
        <v>0</v>
      </c>
      <c r="T75" s="20">
        <f t="shared" si="11"/>
        <v>0</v>
      </c>
      <c r="U75" s="20">
        <f t="shared" si="11"/>
        <v>0</v>
      </c>
      <c r="V75" s="20">
        <f t="shared" si="11"/>
        <v>0</v>
      </c>
      <c r="W75" s="20">
        <f t="shared" si="11"/>
        <v>0</v>
      </c>
      <c r="X75" s="20">
        <f t="shared" si="11"/>
        <v>0</v>
      </c>
      <c r="Y75" s="20">
        <f t="shared" si="11"/>
        <v>0</v>
      </c>
      <c r="Z75" s="20">
        <f t="shared" si="11"/>
        <v>0</v>
      </c>
    </row>
    <row r="76" spans="1:26" x14ac:dyDescent="0.3">
      <c r="A76" s="176" t="s">
        <v>427</v>
      </c>
      <c r="B76" s="24"/>
      <c r="C76" s="61"/>
      <c r="D76" s="19"/>
      <c r="E76" s="19"/>
      <c r="F76" s="19"/>
      <c r="G76" s="19"/>
      <c r="H76" s="19"/>
      <c r="I76" s="179">
        <f t="shared" si="12"/>
        <v>0</v>
      </c>
      <c r="J76" s="92"/>
      <c r="K76" s="16"/>
      <c r="L76" s="15">
        <f t="shared" si="13"/>
        <v>0</v>
      </c>
      <c r="M76" s="104">
        <f>$L76</f>
        <v>0</v>
      </c>
      <c r="N76" s="104">
        <f t="shared" si="11"/>
        <v>0</v>
      </c>
      <c r="O76" s="104">
        <f t="shared" si="11"/>
        <v>0</v>
      </c>
      <c r="P76" s="104">
        <f t="shared" si="11"/>
        <v>0</v>
      </c>
      <c r="Q76" s="104">
        <f t="shared" si="11"/>
        <v>0</v>
      </c>
      <c r="R76" s="104">
        <f t="shared" si="11"/>
        <v>0</v>
      </c>
      <c r="S76" s="104">
        <f t="shared" si="11"/>
        <v>0</v>
      </c>
      <c r="T76" s="104">
        <f t="shared" si="11"/>
        <v>0</v>
      </c>
      <c r="U76" s="104">
        <f t="shared" si="11"/>
        <v>0</v>
      </c>
      <c r="V76" s="104">
        <f t="shared" si="11"/>
        <v>0</v>
      </c>
      <c r="W76" s="104">
        <f t="shared" si="11"/>
        <v>0</v>
      </c>
      <c r="X76" s="104">
        <f t="shared" si="11"/>
        <v>0</v>
      </c>
      <c r="Y76" s="104">
        <f t="shared" si="11"/>
        <v>0</v>
      </c>
      <c r="Z76" s="104">
        <f>$L76</f>
        <v>0</v>
      </c>
    </row>
    <row r="77" spans="1:26" x14ac:dyDescent="0.3">
      <c r="A77" s="176" t="s">
        <v>432</v>
      </c>
      <c r="B77" s="9" t="str">
        <f>IF(LocalCurrency="", "", LocalCurrency)</f>
        <v/>
      </c>
      <c r="C77" s="63"/>
      <c r="D77" s="19"/>
      <c r="E77" s="19"/>
      <c r="F77" s="19"/>
      <c r="G77" s="19"/>
      <c r="H77" s="19"/>
      <c r="I77" s="179">
        <f t="shared" si="12"/>
        <v>0</v>
      </c>
      <c r="J77" s="180"/>
      <c r="K77" s="95"/>
      <c r="L77" s="184">
        <f t="shared" ref="L77:Z77" ca="1" si="14">IF(ISBLANK($J77), $I77, $J77)*(1+InflationRate)^L$51</f>
        <v>0</v>
      </c>
      <c r="M77" s="184">
        <f t="shared" ca="1" si="14"/>
        <v>0</v>
      </c>
      <c r="N77" s="184">
        <f t="shared" ca="1" si="14"/>
        <v>0</v>
      </c>
      <c r="O77" s="184">
        <f t="shared" ca="1" si="14"/>
        <v>0</v>
      </c>
      <c r="P77" s="184">
        <f t="shared" ca="1" si="14"/>
        <v>0</v>
      </c>
      <c r="Q77" s="184">
        <f t="shared" ca="1" si="14"/>
        <v>0</v>
      </c>
      <c r="R77" s="184">
        <f t="shared" ca="1" si="14"/>
        <v>0</v>
      </c>
      <c r="S77" s="184">
        <f t="shared" ca="1" si="14"/>
        <v>0</v>
      </c>
      <c r="T77" s="184">
        <f t="shared" ca="1" si="14"/>
        <v>0</v>
      </c>
      <c r="U77" s="184">
        <f t="shared" ca="1" si="14"/>
        <v>0</v>
      </c>
      <c r="V77" s="184">
        <f t="shared" ca="1" si="14"/>
        <v>0</v>
      </c>
      <c r="W77" s="184">
        <f t="shared" ca="1" si="14"/>
        <v>0</v>
      </c>
      <c r="X77" s="184">
        <f t="shared" ca="1" si="14"/>
        <v>0</v>
      </c>
      <c r="Y77" s="184">
        <f t="shared" ca="1" si="14"/>
        <v>0</v>
      </c>
      <c r="Z77" s="184">
        <f t="shared" ca="1" si="14"/>
        <v>0</v>
      </c>
    </row>
    <row r="78" spans="1:26" x14ac:dyDescent="0.3">
      <c r="A78" s="187" t="s">
        <v>431</v>
      </c>
      <c r="B78" s="21"/>
      <c r="C78" s="62"/>
      <c r="D78" s="58"/>
      <c r="E78" s="58"/>
      <c r="F78" s="58"/>
      <c r="G78" s="58"/>
      <c r="H78" s="58"/>
      <c r="I78" s="181">
        <f t="shared" si="12"/>
        <v>0</v>
      </c>
      <c r="J78" s="93"/>
      <c r="K78" s="59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x14ac:dyDescent="0.3">
      <c r="A79" s="9" t="s">
        <v>40</v>
      </c>
      <c r="B79" s="9" t="str">
        <f>IF($B$21="", "", $B$21)</f>
        <v/>
      </c>
      <c r="D79" s="94">
        <f>IFERROR(VLOOKUP($B74,Units!$B$3:$D$7,2,FALSE)*D74*D75*D76*D77, 0)</f>
        <v>0</v>
      </c>
      <c r="E79" s="94">
        <f>IFERROR(VLOOKUP($B74,Units!$B$3:$D$7,2,FALSE)*E74*E75*E76*E77, 0)</f>
        <v>0</v>
      </c>
      <c r="F79" s="94">
        <f>IFERROR(VLOOKUP($B74,Units!$B$3:$D$7,2,FALSE)*F74*F75*F76*F77, 0)</f>
        <v>0</v>
      </c>
      <c r="G79" s="94">
        <f>IFERROR(VLOOKUP($B74,Units!$B$3:$D$7,2,FALSE)*G74*G75*G76*G77, 0)</f>
        <v>0</v>
      </c>
      <c r="H79" s="94">
        <f>IFERROR(VLOOKUP($B74,Units!$B$3:$D$7,2,FALSE)*H74*H75*H76*H77, 0)</f>
        <v>0</v>
      </c>
      <c r="J79" s="37"/>
      <c r="K79" s="25"/>
      <c r="L79" s="94">
        <f ca="1">IFERROR(VLOOKUP($B74,Units!$B$3:$D$7,3,FALSE)*L74*L75*L76*L77, 0)</f>
        <v>0</v>
      </c>
      <c r="M79" s="94">
        <f ca="1">IFERROR(VLOOKUP($B74,Units!$B$3:$D$7,3,FALSE)*M74*M75*M76*M77, 0)</f>
        <v>0</v>
      </c>
      <c r="N79" s="94">
        <f ca="1">IFERROR(VLOOKUP($B74,Units!$B$3:$D$7,3,FALSE)*N74*N75*N76*N77, 0)</f>
        <v>0</v>
      </c>
      <c r="O79" s="94">
        <f ca="1">IFERROR(VLOOKUP($B74,Units!$B$3:$D$7,3,FALSE)*O74*O75*O76*O77, 0)</f>
        <v>0</v>
      </c>
      <c r="P79" s="94">
        <f ca="1">IFERROR(VLOOKUP($B74,Units!$B$3:$D$7,3,FALSE)*P74*P75*P76*P77, 0)</f>
        <v>0</v>
      </c>
      <c r="Q79" s="94">
        <f ca="1">IFERROR(VLOOKUP($B74,Units!$B$3:$D$7,3,FALSE)*Q74*Q75*Q76*Q77, 0)</f>
        <v>0</v>
      </c>
      <c r="R79" s="94">
        <f ca="1">IFERROR(VLOOKUP($B74,Units!$B$3:$D$7,3,FALSE)*R74*R75*R76*R77, 0)</f>
        <v>0</v>
      </c>
      <c r="S79" s="94">
        <f ca="1">IFERROR(VLOOKUP($B74,Units!$B$3:$D$7,3,FALSE)*S74*S75*S76*S77, 0)</f>
        <v>0</v>
      </c>
      <c r="T79" s="94">
        <f ca="1">IFERROR(VLOOKUP($B74,Units!$B$3:$D$7,3,FALSE)*T74*T75*T76*T77, 0)</f>
        <v>0</v>
      </c>
      <c r="U79" s="94">
        <f ca="1">IFERROR(VLOOKUP($B74,Units!$B$3:$D$7,3,FALSE)*U74*U75*U76*U77, 0)</f>
        <v>0</v>
      </c>
      <c r="V79" s="94">
        <f ca="1">IFERROR(VLOOKUP($B74,Units!$B$3:$D$7,3,FALSE)*V74*V75*V76*V77, 0)</f>
        <v>0</v>
      </c>
      <c r="W79" s="94">
        <f ca="1">IFERROR(VLOOKUP($B74,Units!$B$3:$D$7,3,FALSE)*W74*W75*W76*W77, 0)</f>
        <v>0</v>
      </c>
      <c r="X79" s="94">
        <f ca="1">IFERROR(VLOOKUP($B74,Units!$B$3:$D$7,3,FALSE)*X74*X75*X76*X77, 0)</f>
        <v>0</v>
      </c>
      <c r="Y79" s="94">
        <f ca="1">IFERROR(VLOOKUP($B74,Units!$B$3:$D$7,3,FALSE)*Y74*Y75*Y76*Y77, 0)</f>
        <v>0</v>
      </c>
      <c r="Z79" s="94">
        <f ca="1">IFERROR(VLOOKUP($B74,Units!$B$3:$D$7,3,FALSE)*Z74*Z75*Z76*Z77, 0)</f>
        <v>0</v>
      </c>
    </row>
    <row r="80" spans="1:26" ht="15" thickBot="1" x14ac:dyDescent="0.35">
      <c r="A80" s="27"/>
      <c r="B80" s="27"/>
      <c r="C80" s="27"/>
      <c r="D80" s="28"/>
      <c r="E80" s="28"/>
      <c r="F80" s="28"/>
      <c r="G80" s="28"/>
      <c r="H80" s="28"/>
      <c r="I80" s="27"/>
      <c r="J80" s="3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" thickTop="1" x14ac:dyDescent="0.3">
      <c r="A81" s="97" t="s">
        <v>198</v>
      </c>
      <c r="B81" s="26" t="str">
        <f>IF($B$21="", "", $B$21)</f>
        <v/>
      </c>
      <c r="D81" s="98">
        <f>SUM(D63,D71,D79)</f>
        <v>0</v>
      </c>
      <c r="E81" s="98">
        <f t="shared" ref="E81:H81" si="15">SUM(E63,E71,E79)</f>
        <v>0</v>
      </c>
      <c r="F81" s="98">
        <f t="shared" si="15"/>
        <v>0</v>
      </c>
      <c r="G81" s="98">
        <f t="shared" si="15"/>
        <v>0</v>
      </c>
      <c r="H81" s="98">
        <f t="shared" si="15"/>
        <v>0</v>
      </c>
      <c r="J81" s="39"/>
      <c r="K81" s="30"/>
      <c r="L81" s="96">
        <f ca="1">SUM(L63, L71, L79)</f>
        <v>0</v>
      </c>
      <c r="M81" s="96">
        <f t="shared" ref="M81:Z81" ca="1" si="16">SUM(M63, M71, M79)</f>
        <v>0</v>
      </c>
      <c r="N81" s="96">
        <f ca="1">SUM(N63, N71, N79)</f>
        <v>0</v>
      </c>
      <c r="O81" s="96">
        <f t="shared" ca="1" si="16"/>
        <v>0</v>
      </c>
      <c r="P81" s="96">
        <f t="shared" ca="1" si="16"/>
        <v>0</v>
      </c>
      <c r="Q81" s="96">
        <f t="shared" ca="1" si="16"/>
        <v>0</v>
      </c>
      <c r="R81" s="96">
        <f ca="1">SUM(R63, R71, R79)</f>
        <v>0</v>
      </c>
      <c r="S81" s="96">
        <f t="shared" ca="1" si="16"/>
        <v>0</v>
      </c>
      <c r="T81" s="96">
        <f t="shared" ca="1" si="16"/>
        <v>0</v>
      </c>
      <c r="U81" s="96">
        <f t="shared" ca="1" si="16"/>
        <v>0</v>
      </c>
      <c r="V81" s="96">
        <f ca="1">SUM(V63, V71, V79)</f>
        <v>0</v>
      </c>
      <c r="W81" s="96">
        <f t="shared" ca="1" si="16"/>
        <v>0</v>
      </c>
      <c r="X81" s="96">
        <f t="shared" ca="1" si="16"/>
        <v>0</v>
      </c>
      <c r="Y81" s="96">
        <f ca="1">SUM(Y63, Y71, Y79)</f>
        <v>0</v>
      </c>
      <c r="Z81" s="96">
        <f t="shared" ca="1" si="16"/>
        <v>0</v>
      </c>
    </row>
    <row r="82" spans="1:26" x14ac:dyDescent="0.3">
      <c r="J82" s="5"/>
      <c r="K82" s="2"/>
      <c r="L82" s="2"/>
      <c r="M82" s="2"/>
      <c r="N82" s="2"/>
    </row>
    <row r="83" spans="1:26" x14ac:dyDescent="0.3">
      <c r="A83" s="11" t="s">
        <v>209</v>
      </c>
      <c r="J83" s="5"/>
      <c r="K83" s="2"/>
      <c r="L83" s="2"/>
      <c r="M83" s="2"/>
      <c r="N83" s="2"/>
    </row>
    <row r="84" spans="1:26" x14ac:dyDescent="0.3">
      <c r="A84" s="97" t="s">
        <v>215</v>
      </c>
      <c r="J84" s="5"/>
      <c r="K84" s="2"/>
      <c r="L84" s="2"/>
      <c r="M84" s="3"/>
      <c r="N84" s="3"/>
    </row>
    <row r="85" spans="1:26" x14ac:dyDescent="0.3">
      <c r="A85" s="80"/>
      <c r="J85" s="5"/>
      <c r="K85" s="4"/>
      <c r="L85" s="4"/>
      <c r="M85" s="6"/>
      <c r="N85" s="6"/>
    </row>
    <row r="86" spans="1:26" x14ac:dyDescent="0.3">
      <c r="A86" s="192" t="s">
        <v>204</v>
      </c>
      <c r="J86" s="36"/>
    </row>
    <row r="87" spans="1:26" x14ac:dyDescent="0.3">
      <c r="A87" s="176" t="s">
        <v>604</v>
      </c>
      <c r="B87" s="24"/>
      <c r="D87" s="19"/>
      <c r="E87" s="19"/>
      <c r="F87" s="19"/>
      <c r="G87" s="19"/>
      <c r="H87" s="19"/>
      <c r="I87" s="179">
        <f>IFERROR(AVERAGE($D87:$H87),0)</f>
        <v>0</v>
      </c>
      <c r="J87" s="92"/>
      <c r="K87" s="16"/>
      <c r="L87" s="15">
        <f>IF(ISBLANK($J87), $I87, $J87)</f>
        <v>0</v>
      </c>
      <c r="M87" s="15">
        <f>$L87</f>
        <v>0</v>
      </c>
      <c r="N87" s="15">
        <f t="shared" ref="N87:Z89" si="17">$L87</f>
        <v>0</v>
      </c>
      <c r="O87" s="15">
        <f t="shared" si="17"/>
        <v>0</v>
      </c>
      <c r="P87" s="15">
        <f t="shared" si="17"/>
        <v>0</v>
      </c>
      <c r="Q87" s="15">
        <f t="shared" si="17"/>
        <v>0</v>
      </c>
      <c r="R87" s="15">
        <f t="shared" si="17"/>
        <v>0</v>
      </c>
      <c r="S87" s="15">
        <f t="shared" si="17"/>
        <v>0</v>
      </c>
      <c r="T87" s="15">
        <f t="shared" si="17"/>
        <v>0</v>
      </c>
      <c r="U87" s="15">
        <f t="shared" si="17"/>
        <v>0</v>
      </c>
      <c r="V87" s="15">
        <f t="shared" si="17"/>
        <v>0</v>
      </c>
      <c r="W87" s="15">
        <f t="shared" si="17"/>
        <v>0</v>
      </c>
      <c r="X87" s="15">
        <f t="shared" si="17"/>
        <v>0</v>
      </c>
      <c r="Y87" s="15">
        <f t="shared" si="17"/>
        <v>0</v>
      </c>
      <c r="Z87" s="15">
        <f t="shared" si="17"/>
        <v>0</v>
      </c>
    </row>
    <row r="88" spans="1:26" x14ac:dyDescent="0.3">
      <c r="A88" s="176" t="s">
        <v>605</v>
      </c>
      <c r="D88" s="19"/>
      <c r="E88" s="19"/>
      <c r="F88" s="19"/>
      <c r="G88" s="19"/>
      <c r="H88" s="19"/>
      <c r="I88" s="179">
        <f t="shared" ref="I88:I90" si="18">IFERROR(AVERAGE($D88:$H88),0)</f>
        <v>0</v>
      </c>
      <c r="J88" s="92"/>
      <c r="K88" s="17"/>
      <c r="L88" s="15">
        <f t="shared" ref="L88:L89" si="19">IF(ISBLANK($J88), $I88, $J88)</f>
        <v>0</v>
      </c>
      <c r="M88" s="20">
        <f>$L88</f>
        <v>0</v>
      </c>
      <c r="N88" s="20">
        <f t="shared" si="17"/>
        <v>0</v>
      </c>
      <c r="O88" s="20">
        <f t="shared" si="17"/>
        <v>0</v>
      </c>
      <c r="P88" s="20">
        <f t="shared" si="17"/>
        <v>0</v>
      </c>
      <c r="Q88" s="20">
        <f t="shared" si="17"/>
        <v>0</v>
      </c>
      <c r="R88" s="20">
        <f t="shared" si="17"/>
        <v>0</v>
      </c>
      <c r="S88" s="20">
        <f t="shared" si="17"/>
        <v>0</v>
      </c>
      <c r="T88" s="20">
        <f t="shared" si="17"/>
        <v>0</v>
      </c>
      <c r="U88" s="20">
        <f t="shared" si="17"/>
        <v>0</v>
      </c>
      <c r="V88" s="20">
        <f t="shared" si="17"/>
        <v>0</v>
      </c>
      <c r="W88" s="20">
        <f t="shared" si="17"/>
        <v>0</v>
      </c>
      <c r="X88" s="20">
        <f t="shared" si="17"/>
        <v>0</v>
      </c>
      <c r="Y88" s="20">
        <f t="shared" si="17"/>
        <v>0</v>
      </c>
      <c r="Z88" s="20">
        <f t="shared" si="17"/>
        <v>0</v>
      </c>
    </row>
    <row r="89" spans="1:26" x14ac:dyDescent="0.3">
      <c r="A89" s="176" t="s">
        <v>606</v>
      </c>
      <c r="B89" s="24"/>
      <c r="D89" s="19"/>
      <c r="E89" s="19"/>
      <c r="F89" s="19"/>
      <c r="G89" s="19"/>
      <c r="H89" s="19"/>
      <c r="I89" s="179">
        <f t="shared" si="18"/>
        <v>0</v>
      </c>
      <c r="J89" s="92"/>
      <c r="K89" s="17"/>
      <c r="L89" s="15">
        <f t="shared" si="19"/>
        <v>0</v>
      </c>
      <c r="M89" s="104">
        <f>$L89</f>
        <v>0</v>
      </c>
      <c r="N89" s="104">
        <f t="shared" si="17"/>
        <v>0</v>
      </c>
      <c r="O89" s="104">
        <f t="shared" si="17"/>
        <v>0</v>
      </c>
      <c r="P89" s="104">
        <f t="shared" si="17"/>
        <v>0</v>
      </c>
      <c r="Q89" s="104">
        <f t="shared" si="17"/>
        <v>0</v>
      </c>
      <c r="R89" s="104">
        <f t="shared" si="17"/>
        <v>0</v>
      </c>
      <c r="S89" s="104">
        <f t="shared" si="17"/>
        <v>0</v>
      </c>
      <c r="T89" s="104">
        <f t="shared" si="17"/>
        <v>0</v>
      </c>
      <c r="U89" s="104">
        <f t="shared" si="17"/>
        <v>0</v>
      </c>
      <c r="V89" s="104">
        <f t="shared" si="17"/>
        <v>0</v>
      </c>
      <c r="W89" s="104">
        <f t="shared" si="17"/>
        <v>0</v>
      </c>
      <c r="X89" s="104">
        <f t="shared" si="17"/>
        <v>0</v>
      </c>
      <c r="Y89" s="104">
        <f t="shared" si="17"/>
        <v>0</v>
      </c>
      <c r="Z89" s="104">
        <f>$L89</f>
        <v>0</v>
      </c>
    </row>
    <row r="90" spans="1:26" x14ac:dyDescent="0.3">
      <c r="A90" s="187" t="s">
        <v>607</v>
      </c>
      <c r="B90" s="21" t="str">
        <f>IF(LocalCurrency="", "", LocalCurrency)</f>
        <v/>
      </c>
      <c r="C90" s="21"/>
      <c r="D90" s="22"/>
      <c r="E90" s="22"/>
      <c r="F90" s="22"/>
      <c r="G90" s="22"/>
      <c r="H90" s="22"/>
      <c r="I90" s="194">
        <f t="shared" si="18"/>
        <v>0</v>
      </c>
      <c r="J90" s="99"/>
      <c r="K90" s="23"/>
      <c r="L90" s="196">
        <f t="shared" ref="L90:Z90" ca="1" si="20">IF(ISBLANK($J90), $I90, $J90)*(1+InflationRate)^L$51</f>
        <v>0</v>
      </c>
      <c r="M90" s="196">
        <f t="shared" ca="1" si="20"/>
        <v>0</v>
      </c>
      <c r="N90" s="196">
        <f t="shared" ca="1" si="20"/>
        <v>0</v>
      </c>
      <c r="O90" s="196">
        <f t="shared" ca="1" si="20"/>
        <v>0</v>
      </c>
      <c r="P90" s="196">
        <f t="shared" ca="1" si="20"/>
        <v>0</v>
      </c>
      <c r="Q90" s="196">
        <f t="shared" ca="1" si="20"/>
        <v>0</v>
      </c>
      <c r="R90" s="196">
        <f t="shared" ca="1" si="20"/>
        <v>0</v>
      </c>
      <c r="S90" s="196">
        <f t="shared" ca="1" si="20"/>
        <v>0</v>
      </c>
      <c r="T90" s="196">
        <f t="shared" ca="1" si="20"/>
        <v>0</v>
      </c>
      <c r="U90" s="196">
        <f t="shared" ca="1" si="20"/>
        <v>0</v>
      </c>
      <c r="V90" s="196">
        <f t="shared" ca="1" si="20"/>
        <v>0</v>
      </c>
      <c r="W90" s="196">
        <f t="shared" ca="1" si="20"/>
        <v>0</v>
      </c>
      <c r="X90" s="196">
        <f t="shared" ca="1" si="20"/>
        <v>0</v>
      </c>
      <c r="Y90" s="196">
        <f t="shared" ca="1" si="20"/>
        <v>0</v>
      </c>
      <c r="Z90" s="196">
        <f t="shared" ca="1" si="20"/>
        <v>0</v>
      </c>
    </row>
    <row r="91" spans="1:26" x14ac:dyDescent="0.3">
      <c r="A91" s="9" t="s">
        <v>40</v>
      </c>
      <c r="B91" s="9" t="str">
        <f>IF($B$21="", "", $B$21)</f>
        <v/>
      </c>
      <c r="D91" s="94">
        <f>IFERROR(VLOOKUP($B87,Units!$B$3:$D$7,2,FALSE)*D87*D88*D89*D90, 0)</f>
        <v>0</v>
      </c>
      <c r="E91" s="94">
        <f>IFERROR(VLOOKUP($B87,Units!$B$3:$D$7,2,FALSE)*E87*E88*E89*E90, 0)</f>
        <v>0</v>
      </c>
      <c r="F91" s="94">
        <f>IFERROR(VLOOKUP($B87,Units!$B$3:$D$7,2,FALSE)*F87*F88*F89*F90, 0)</f>
        <v>0</v>
      </c>
      <c r="G91" s="94">
        <f>IFERROR(VLOOKUP($B87,Units!$B$3:$D$7,2,FALSE)*G87*G88*G89*G90, 0)</f>
        <v>0</v>
      </c>
      <c r="H91" s="94">
        <f>IFERROR(VLOOKUP($B87,Units!$B$3:$D$7,2,FALSE)*H87*H88*H89*H90, 0)</f>
        <v>0</v>
      </c>
      <c r="J91" s="37"/>
      <c r="K91" s="25"/>
      <c r="L91" s="94">
        <f ca="1">IFERROR(VLOOKUP($B87,Units!$B$3:$D$7,3,FALSE)*L87*L88*L89*L90, 0)</f>
        <v>0</v>
      </c>
      <c r="M91" s="94">
        <f ca="1">IFERROR(VLOOKUP($B87,Units!$B$3:$D$7,3,FALSE)*M87*M88*M89*M90, 0)</f>
        <v>0</v>
      </c>
      <c r="N91" s="94">
        <f ca="1">IFERROR(VLOOKUP($B87,Units!$B$3:$D$7,3,FALSE)*N87*N88*N89*N90, 0)</f>
        <v>0</v>
      </c>
      <c r="O91" s="94">
        <f ca="1">IFERROR(VLOOKUP($B87,Units!$B$3:$D$7,3,FALSE)*O87*O88*O89*O90, 0)</f>
        <v>0</v>
      </c>
      <c r="P91" s="94">
        <f ca="1">IFERROR(VLOOKUP($B87,Units!$B$3:$D$7,3,FALSE)*P87*P88*P89*P90, 0)</f>
        <v>0</v>
      </c>
      <c r="Q91" s="94">
        <f ca="1">IFERROR(VLOOKUP($B87,Units!$B$3:$D$7,3,FALSE)*Q87*Q88*Q89*Q90, 0)</f>
        <v>0</v>
      </c>
      <c r="R91" s="94">
        <f ca="1">IFERROR(VLOOKUP($B87,Units!$B$3:$D$7,3,FALSE)*R87*R88*R89*R90, 0)</f>
        <v>0</v>
      </c>
      <c r="S91" s="94">
        <f ca="1">IFERROR(VLOOKUP($B87,Units!$B$3:$D$7,3,FALSE)*S87*S88*S89*S90, 0)</f>
        <v>0</v>
      </c>
      <c r="T91" s="94">
        <f ca="1">IFERROR(VLOOKUP($B87,Units!$B$3:$D$7,3,FALSE)*T87*T88*T89*T90, 0)</f>
        <v>0</v>
      </c>
      <c r="U91" s="94">
        <f ca="1">IFERROR(VLOOKUP($B87,Units!$B$3:$D$7,3,FALSE)*U87*U88*U89*U90, 0)</f>
        <v>0</v>
      </c>
      <c r="V91" s="94">
        <f ca="1">IFERROR(VLOOKUP($B87,Units!$B$3:$D$7,3,FALSE)*V87*V88*V89*V90, 0)</f>
        <v>0</v>
      </c>
      <c r="W91" s="94">
        <f ca="1">IFERROR(VLOOKUP($B87,Units!$B$3:$D$7,3,FALSE)*W87*W88*W89*W90, 0)</f>
        <v>0</v>
      </c>
      <c r="X91" s="94">
        <f ca="1">IFERROR(VLOOKUP($B87,Units!$B$3:$D$7,3,FALSE)*X87*X88*X89*X90, 0)</f>
        <v>0</v>
      </c>
      <c r="Y91" s="94">
        <f ca="1">IFERROR(VLOOKUP($B87,Units!$B$3:$D$7,3,FALSE)*Y87*Y88*Y89*Y90, 0)</f>
        <v>0</v>
      </c>
      <c r="Z91" s="94">
        <f ca="1">IFERROR(VLOOKUP($B87,Units!$B$3:$D$7,3,FALSE)*Z87*Z88*Z89*Z90, 0)</f>
        <v>0</v>
      </c>
    </row>
    <row r="92" spans="1:26" x14ac:dyDescent="0.3">
      <c r="J92" s="36"/>
    </row>
    <row r="93" spans="1:26" x14ac:dyDescent="0.3">
      <c r="A93" s="193" t="s">
        <v>205</v>
      </c>
      <c r="J93" s="36"/>
    </row>
    <row r="94" spans="1:26" x14ac:dyDescent="0.3">
      <c r="A94" s="176" t="s">
        <v>604</v>
      </c>
      <c r="B94" s="24"/>
      <c r="D94" s="19"/>
      <c r="E94" s="19"/>
      <c r="F94" s="19"/>
      <c r="G94" s="19"/>
      <c r="H94" s="19"/>
      <c r="I94" s="179">
        <f>IFERROR(AVERAGE($D94:$H94),0)</f>
        <v>0</v>
      </c>
      <c r="J94" s="92"/>
      <c r="K94" s="16"/>
      <c r="L94" s="15">
        <f>IF(ISBLANK($J94), $I94, $J94)</f>
        <v>0</v>
      </c>
      <c r="M94" s="15">
        <f>$L94</f>
        <v>0</v>
      </c>
      <c r="N94" s="15">
        <f t="shared" ref="N94:Z96" si="21">$L94</f>
        <v>0</v>
      </c>
      <c r="O94" s="15">
        <f t="shared" si="21"/>
        <v>0</v>
      </c>
      <c r="P94" s="15">
        <f t="shared" si="21"/>
        <v>0</v>
      </c>
      <c r="Q94" s="15">
        <f t="shared" si="21"/>
        <v>0</v>
      </c>
      <c r="R94" s="15">
        <f t="shared" si="21"/>
        <v>0</v>
      </c>
      <c r="S94" s="15">
        <f t="shared" si="21"/>
        <v>0</v>
      </c>
      <c r="T94" s="15">
        <f t="shared" si="21"/>
        <v>0</v>
      </c>
      <c r="U94" s="15">
        <f t="shared" si="21"/>
        <v>0</v>
      </c>
      <c r="V94" s="15">
        <f t="shared" si="21"/>
        <v>0</v>
      </c>
      <c r="W94" s="15">
        <f t="shared" si="21"/>
        <v>0</v>
      </c>
      <c r="X94" s="15">
        <f t="shared" si="21"/>
        <v>0</v>
      </c>
      <c r="Y94" s="15">
        <f t="shared" si="21"/>
        <v>0</v>
      </c>
      <c r="Z94" s="15">
        <f t="shared" si="21"/>
        <v>0</v>
      </c>
    </row>
    <row r="95" spans="1:26" x14ac:dyDescent="0.3">
      <c r="A95" s="176" t="s">
        <v>605</v>
      </c>
      <c r="D95" s="19"/>
      <c r="E95" s="19"/>
      <c r="F95" s="19"/>
      <c r="G95" s="19"/>
      <c r="H95" s="19"/>
      <c r="I95" s="179">
        <f t="shared" ref="I95:I97" si="22">IFERROR(AVERAGE($D95:$H95),0)</f>
        <v>0</v>
      </c>
      <c r="J95" s="92"/>
      <c r="K95" s="17"/>
      <c r="L95" s="15">
        <f t="shared" ref="L95:L96" si="23">IF(ISBLANK($J95), $I95, $J95)</f>
        <v>0</v>
      </c>
      <c r="M95" s="20">
        <f>$L95</f>
        <v>0</v>
      </c>
      <c r="N95" s="20">
        <f t="shared" si="21"/>
        <v>0</v>
      </c>
      <c r="O95" s="20">
        <f t="shared" si="21"/>
        <v>0</v>
      </c>
      <c r="P95" s="20">
        <f t="shared" si="21"/>
        <v>0</v>
      </c>
      <c r="Q95" s="20">
        <f t="shared" si="21"/>
        <v>0</v>
      </c>
      <c r="R95" s="20">
        <f t="shared" si="21"/>
        <v>0</v>
      </c>
      <c r="S95" s="20">
        <f t="shared" si="21"/>
        <v>0</v>
      </c>
      <c r="T95" s="20">
        <f t="shared" si="21"/>
        <v>0</v>
      </c>
      <c r="U95" s="20">
        <f t="shared" si="21"/>
        <v>0</v>
      </c>
      <c r="V95" s="20">
        <f t="shared" si="21"/>
        <v>0</v>
      </c>
      <c r="W95" s="20">
        <f t="shared" si="21"/>
        <v>0</v>
      </c>
      <c r="X95" s="20">
        <f t="shared" si="21"/>
        <v>0</v>
      </c>
      <c r="Y95" s="20">
        <f t="shared" si="21"/>
        <v>0</v>
      </c>
      <c r="Z95" s="20">
        <f t="shared" si="21"/>
        <v>0</v>
      </c>
    </row>
    <row r="96" spans="1:26" x14ac:dyDescent="0.3">
      <c r="A96" s="176" t="s">
        <v>606</v>
      </c>
      <c r="B96" s="24"/>
      <c r="D96" s="19"/>
      <c r="E96" s="19"/>
      <c r="F96" s="19"/>
      <c r="G96" s="19"/>
      <c r="H96" s="19"/>
      <c r="I96" s="179">
        <f t="shared" si="22"/>
        <v>0</v>
      </c>
      <c r="J96" s="92"/>
      <c r="K96" s="17"/>
      <c r="L96" s="15">
        <f t="shared" si="23"/>
        <v>0</v>
      </c>
      <c r="M96" s="104">
        <f>$L96</f>
        <v>0</v>
      </c>
      <c r="N96" s="104">
        <f t="shared" si="21"/>
        <v>0</v>
      </c>
      <c r="O96" s="104">
        <f t="shared" si="21"/>
        <v>0</v>
      </c>
      <c r="P96" s="104">
        <f t="shared" si="21"/>
        <v>0</v>
      </c>
      <c r="Q96" s="104">
        <f t="shared" si="21"/>
        <v>0</v>
      </c>
      <c r="R96" s="104">
        <f t="shared" si="21"/>
        <v>0</v>
      </c>
      <c r="S96" s="104">
        <f t="shared" si="21"/>
        <v>0</v>
      </c>
      <c r="T96" s="104">
        <f t="shared" si="21"/>
        <v>0</v>
      </c>
      <c r="U96" s="104">
        <f t="shared" si="21"/>
        <v>0</v>
      </c>
      <c r="V96" s="104">
        <f t="shared" si="21"/>
        <v>0</v>
      </c>
      <c r="W96" s="104">
        <f t="shared" si="21"/>
        <v>0</v>
      </c>
      <c r="X96" s="104">
        <f t="shared" si="21"/>
        <v>0</v>
      </c>
      <c r="Y96" s="104">
        <f t="shared" si="21"/>
        <v>0</v>
      </c>
      <c r="Z96" s="104">
        <f>$L96</f>
        <v>0</v>
      </c>
    </row>
    <row r="97" spans="1:26" x14ac:dyDescent="0.3">
      <c r="A97" s="187" t="s">
        <v>607</v>
      </c>
      <c r="B97" s="21" t="str">
        <f>IF(LocalCurrency="", "", LocalCurrency)</f>
        <v/>
      </c>
      <c r="C97" s="21"/>
      <c r="D97" s="22"/>
      <c r="E97" s="22"/>
      <c r="F97" s="22"/>
      <c r="G97" s="22"/>
      <c r="H97" s="22"/>
      <c r="I97" s="194">
        <f t="shared" si="22"/>
        <v>0</v>
      </c>
      <c r="J97" s="99"/>
      <c r="K97" s="23"/>
      <c r="L97" s="196">
        <f ca="1">IF(ISBLANK($J97), $I97, $J97)*(1+InflationRate)^L$51</f>
        <v>0</v>
      </c>
      <c r="M97" s="196">
        <f t="shared" ref="M97:Z97" ca="1" si="24">IF(ISBLANK($J97), $I97, $J97)*(1+InflationRate)^M$51</f>
        <v>0</v>
      </c>
      <c r="N97" s="196">
        <f t="shared" ca="1" si="24"/>
        <v>0</v>
      </c>
      <c r="O97" s="196">
        <f t="shared" ca="1" si="24"/>
        <v>0</v>
      </c>
      <c r="P97" s="196">
        <f t="shared" ca="1" si="24"/>
        <v>0</v>
      </c>
      <c r="Q97" s="196">
        <f t="shared" ca="1" si="24"/>
        <v>0</v>
      </c>
      <c r="R97" s="196">
        <f t="shared" ca="1" si="24"/>
        <v>0</v>
      </c>
      <c r="S97" s="196">
        <f t="shared" ca="1" si="24"/>
        <v>0</v>
      </c>
      <c r="T97" s="196">
        <f t="shared" ca="1" si="24"/>
        <v>0</v>
      </c>
      <c r="U97" s="196">
        <f t="shared" ca="1" si="24"/>
        <v>0</v>
      </c>
      <c r="V97" s="196">
        <f t="shared" ca="1" si="24"/>
        <v>0</v>
      </c>
      <c r="W97" s="196">
        <f t="shared" ca="1" si="24"/>
        <v>0</v>
      </c>
      <c r="X97" s="196">
        <f t="shared" ca="1" si="24"/>
        <v>0</v>
      </c>
      <c r="Y97" s="196">
        <f t="shared" ca="1" si="24"/>
        <v>0</v>
      </c>
      <c r="Z97" s="196">
        <f t="shared" ca="1" si="24"/>
        <v>0</v>
      </c>
    </row>
    <row r="98" spans="1:26" x14ac:dyDescent="0.3">
      <c r="A98" s="9" t="s">
        <v>40</v>
      </c>
      <c r="B98" s="9" t="str">
        <f>IF($B$21="", "", $B$21)</f>
        <v/>
      </c>
      <c r="D98" s="94">
        <f>IFERROR(VLOOKUP($B94,Units!$B$3:$D$7,2,FALSE)*D94*D95*D96*D97, 0)</f>
        <v>0</v>
      </c>
      <c r="E98" s="94">
        <f>IFERROR(VLOOKUP($B94,Units!$B$3:$D$7,2,FALSE)*E94*E95*E96*E97, 0)</f>
        <v>0</v>
      </c>
      <c r="F98" s="94">
        <f>IFERROR(VLOOKUP($B94,Units!$B$3:$D$7,2,FALSE)*F94*F95*F96*F97, 0)</f>
        <v>0</v>
      </c>
      <c r="G98" s="94">
        <f>IFERROR(VLOOKUP($B94,Units!$B$3:$D$7,2,FALSE)*G94*G95*G96*G97, 0)</f>
        <v>0</v>
      </c>
      <c r="H98" s="94">
        <f>IFERROR(VLOOKUP($B94,Units!$B$3:$D$7,2,FALSE)*H94*H95*H96*H97, 0)</f>
        <v>0</v>
      </c>
      <c r="J98" s="37"/>
      <c r="K98" s="25"/>
      <c r="L98" s="94">
        <f ca="1">IFERROR(VLOOKUP($B94,Units!$B$3:$D$7,3,FALSE)*L94*L95*L96*L97, 0)</f>
        <v>0</v>
      </c>
      <c r="M98" s="94">
        <f ca="1">IFERROR(VLOOKUP($B94,Units!$B$3:$D$7,3,FALSE)*M94*M95*M96*M97, 0)</f>
        <v>0</v>
      </c>
      <c r="N98" s="94">
        <f ca="1">IFERROR(VLOOKUP($B94,Units!$B$3:$D$7,3,FALSE)*N94*N95*N96*N97, 0)</f>
        <v>0</v>
      </c>
      <c r="O98" s="94">
        <f ca="1">IFERROR(VLOOKUP($B94,Units!$B$3:$D$7,3,FALSE)*O94*O95*O96*O97, 0)</f>
        <v>0</v>
      </c>
      <c r="P98" s="94">
        <f ca="1">IFERROR(VLOOKUP($B94,Units!$B$3:$D$7,3,FALSE)*P94*P95*P96*P97, 0)</f>
        <v>0</v>
      </c>
      <c r="Q98" s="94">
        <f ca="1">IFERROR(VLOOKUP($B94,Units!$B$3:$D$7,3,FALSE)*Q94*Q95*Q96*Q97, 0)</f>
        <v>0</v>
      </c>
      <c r="R98" s="94">
        <f ca="1">IFERROR(VLOOKUP($B94,Units!$B$3:$D$7,3,FALSE)*R94*R95*R96*R97, 0)</f>
        <v>0</v>
      </c>
      <c r="S98" s="94">
        <f ca="1">IFERROR(VLOOKUP($B94,Units!$B$3:$D$7,3,FALSE)*S94*S95*S96*S97, 0)</f>
        <v>0</v>
      </c>
      <c r="T98" s="94">
        <f ca="1">IFERROR(VLOOKUP($B94,Units!$B$3:$D$7,3,FALSE)*T94*T95*T96*T97, 0)</f>
        <v>0</v>
      </c>
      <c r="U98" s="94">
        <f ca="1">IFERROR(VLOOKUP($B94,Units!$B$3:$D$7,3,FALSE)*U94*U95*U96*U97, 0)</f>
        <v>0</v>
      </c>
      <c r="V98" s="94">
        <f ca="1">IFERROR(VLOOKUP($B94,Units!$B$3:$D$7,3,FALSE)*V94*V95*V96*V97, 0)</f>
        <v>0</v>
      </c>
      <c r="W98" s="94">
        <f ca="1">IFERROR(VLOOKUP($B94,Units!$B$3:$D$7,3,FALSE)*W94*W95*W96*W97, 0)</f>
        <v>0</v>
      </c>
      <c r="X98" s="94">
        <f ca="1">IFERROR(VLOOKUP($B94,Units!$B$3:$D$7,3,FALSE)*X94*X95*X96*X97, 0)</f>
        <v>0</v>
      </c>
      <c r="Y98" s="94">
        <f ca="1">IFERROR(VLOOKUP($B94,Units!$B$3:$D$7,3,FALSE)*Y94*Y95*Y96*Y97, 0)</f>
        <v>0</v>
      </c>
      <c r="Z98" s="94">
        <f ca="1">IFERROR(VLOOKUP($B94,Units!$B$3:$D$7,3,FALSE)*Z94*Z95*Z96*Z97, 0)</f>
        <v>0</v>
      </c>
    </row>
    <row r="99" spans="1:26" x14ac:dyDescent="0.3">
      <c r="D99" s="94"/>
      <c r="E99" s="94"/>
      <c r="F99" s="94"/>
      <c r="G99" s="94"/>
      <c r="H99" s="94"/>
      <c r="J99" s="37"/>
      <c r="K99" s="25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spans="1:26" x14ac:dyDescent="0.3">
      <c r="A100" s="193" t="s">
        <v>206</v>
      </c>
      <c r="J100" s="36"/>
    </row>
    <row r="101" spans="1:26" x14ac:dyDescent="0.3">
      <c r="A101" s="176" t="s">
        <v>604</v>
      </c>
      <c r="B101" s="24"/>
      <c r="D101" s="19"/>
      <c r="E101" s="19"/>
      <c r="F101" s="19"/>
      <c r="G101" s="19"/>
      <c r="H101" s="19"/>
      <c r="I101" s="179">
        <f>IFERROR(AVERAGE($D101:$H101),0)</f>
        <v>0</v>
      </c>
      <c r="J101" s="92"/>
      <c r="K101" s="16"/>
      <c r="L101" s="15">
        <f>IF(ISBLANK($J101), $I101, $J101)</f>
        <v>0</v>
      </c>
      <c r="M101" s="15">
        <f>$L101</f>
        <v>0</v>
      </c>
      <c r="N101" s="15">
        <f t="shared" ref="N101:Z103" si="25">$L101</f>
        <v>0</v>
      </c>
      <c r="O101" s="15">
        <f t="shared" si="25"/>
        <v>0</v>
      </c>
      <c r="P101" s="15">
        <f t="shared" si="25"/>
        <v>0</v>
      </c>
      <c r="Q101" s="15">
        <f t="shared" si="25"/>
        <v>0</v>
      </c>
      <c r="R101" s="15">
        <f t="shared" si="25"/>
        <v>0</v>
      </c>
      <c r="S101" s="15">
        <f t="shared" si="25"/>
        <v>0</v>
      </c>
      <c r="T101" s="15">
        <f t="shared" si="25"/>
        <v>0</v>
      </c>
      <c r="U101" s="15">
        <f t="shared" si="25"/>
        <v>0</v>
      </c>
      <c r="V101" s="15">
        <f t="shared" si="25"/>
        <v>0</v>
      </c>
      <c r="W101" s="15">
        <f t="shared" si="25"/>
        <v>0</v>
      </c>
      <c r="X101" s="15">
        <f t="shared" si="25"/>
        <v>0</v>
      </c>
      <c r="Y101" s="15">
        <f t="shared" si="25"/>
        <v>0</v>
      </c>
      <c r="Z101" s="15">
        <f t="shared" si="25"/>
        <v>0</v>
      </c>
    </row>
    <row r="102" spans="1:26" x14ac:dyDescent="0.3">
      <c r="A102" s="176" t="s">
        <v>605</v>
      </c>
      <c r="D102" s="19"/>
      <c r="E102" s="19"/>
      <c r="F102" s="19"/>
      <c r="G102" s="19"/>
      <c r="H102" s="19"/>
      <c r="I102" s="179">
        <f t="shared" ref="I102:I104" si="26">IFERROR(AVERAGE($D102:$H102),0)</f>
        <v>0</v>
      </c>
      <c r="J102" s="92"/>
      <c r="K102" s="17"/>
      <c r="L102" s="15">
        <f t="shared" ref="L102:L103" si="27">IF(ISBLANK($J102), $I102, $J102)</f>
        <v>0</v>
      </c>
      <c r="M102" s="20">
        <f>$L102</f>
        <v>0</v>
      </c>
      <c r="N102" s="20">
        <f t="shared" si="25"/>
        <v>0</v>
      </c>
      <c r="O102" s="20">
        <f t="shared" si="25"/>
        <v>0</v>
      </c>
      <c r="P102" s="20">
        <f t="shared" si="25"/>
        <v>0</v>
      </c>
      <c r="Q102" s="20">
        <f t="shared" si="25"/>
        <v>0</v>
      </c>
      <c r="R102" s="20">
        <f t="shared" si="25"/>
        <v>0</v>
      </c>
      <c r="S102" s="20">
        <f t="shared" si="25"/>
        <v>0</v>
      </c>
      <c r="T102" s="20">
        <f>$L102</f>
        <v>0</v>
      </c>
      <c r="U102" s="20">
        <f t="shared" si="25"/>
        <v>0</v>
      </c>
      <c r="V102" s="20">
        <f t="shared" si="25"/>
        <v>0</v>
      </c>
      <c r="W102" s="20">
        <f t="shared" si="25"/>
        <v>0</v>
      </c>
      <c r="X102" s="20">
        <f t="shared" si="25"/>
        <v>0</v>
      </c>
      <c r="Y102" s="20">
        <f t="shared" si="25"/>
        <v>0</v>
      </c>
      <c r="Z102" s="20">
        <f t="shared" si="25"/>
        <v>0</v>
      </c>
    </row>
    <row r="103" spans="1:26" x14ac:dyDescent="0.3">
      <c r="A103" s="176" t="s">
        <v>606</v>
      </c>
      <c r="B103" s="24"/>
      <c r="D103" s="19"/>
      <c r="E103" s="19"/>
      <c r="F103" s="19"/>
      <c r="G103" s="19"/>
      <c r="H103" s="19"/>
      <c r="I103" s="179">
        <f t="shared" si="26"/>
        <v>0</v>
      </c>
      <c r="J103" s="92"/>
      <c r="K103" s="17"/>
      <c r="L103" s="15">
        <f t="shared" si="27"/>
        <v>0</v>
      </c>
      <c r="M103" s="104">
        <f>$L103</f>
        <v>0</v>
      </c>
      <c r="N103" s="104">
        <f t="shared" si="25"/>
        <v>0</v>
      </c>
      <c r="O103" s="104">
        <f t="shared" si="25"/>
        <v>0</v>
      </c>
      <c r="P103" s="104">
        <f t="shared" si="25"/>
        <v>0</v>
      </c>
      <c r="Q103" s="104">
        <f t="shared" si="25"/>
        <v>0</v>
      </c>
      <c r="R103" s="104">
        <f t="shared" si="25"/>
        <v>0</v>
      </c>
      <c r="S103" s="104">
        <f t="shared" si="25"/>
        <v>0</v>
      </c>
      <c r="T103" s="104">
        <f t="shared" si="25"/>
        <v>0</v>
      </c>
      <c r="U103" s="104">
        <f t="shared" si="25"/>
        <v>0</v>
      </c>
      <c r="V103" s="104">
        <f t="shared" si="25"/>
        <v>0</v>
      </c>
      <c r="W103" s="104">
        <f t="shared" si="25"/>
        <v>0</v>
      </c>
      <c r="X103" s="104">
        <f t="shared" si="25"/>
        <v>0</v>
      </c>
      <c r="Y103" s="104">
        <f t="shared" si="25"/>
        <v>0</v>
      </c>
      <c r="Z103" s="104">
        <f>$L103</f>
        <v>0</v>
      </c>
    </row>
    <row r="104" spans="1:26" x14ac:dyDescent="0.3">
      <c r="A104" s="187" t="s">
        <v>607</v>
      </c>
      <c r="B104" s="21" t="str">
        <f>IF(LocalCurrency="", "", LocalCurrency)</f>
        <v/>
      </c>
      <c r="C104" s="21"/>
      <c r="D104" s="22"/>
      <c r="E104" s="22"/>
      <c r="F104" s="22"/>
      <c r="G104" s="22"/>
      <c r="H104" s="22"/>
      <c r="I104" s="194">
        <f t="shared" si="26"/>
        <v>0</v>
      </c>
      <c r="J104" s="99"/>
      <c r="K104" s="23"/>
      <c r="L104" s="196">
        <f t="shared" ref="L104:Z104" ca="1" si="28">IF(ISBLANK($J104), $I104, $J104)*(1+InflationRate)^L$51</f>
        <v>0</v>
      </c>
      <c r="M104" s="196">
        <f t="shared" ca="1" si="28"/>
        <v>0</v>
      </c>
      <c r="N104" s="196">
        <f t="shared" ca="1" si="28"/>
        <v>0</v>
      </c>
      <c r="O104" s="196">
        <f t="shared" ca="1" si="28"/>
        <v>0</v>
      </c>
      <c r="P104" s="196">
        <f t="shared" ca="1" si="28"/>
        <v>0</v>
      </c>
      <c r="Q104" s="196">
        <f t="shared" ca="1" si="28"/>
        <v>0</v>
      </c>
      <c r="R104" s="196">
        <f t="shared" ca="1" si="28"/>
        <v>0</v>
      </c>
      <c r="S104" s="196">
        <f t="shared" ca="1" si="28"/>
        <v>0</v>
      </c>
      <c r="T104" s="196">
        <f t="shared" ca="1" si="28"/>
        <v>0</v>
      </c>
      <c r="U104" s="196">
        <f t="shared" ca="1" si="28"/>
        <v>0</v>
      </c>
      <c r="V104" s="196">
        <f t="shared" ca="1" si="28"/>
        <v>0</v>
      </c>
      <c r="W104" s="196">
        <f t="shared" ca="1" si="28"/>
        <v>0</v>
      </c>
      <c r="X104" s="196">
        <f t="shared" ca="1" si="28"/>
        <v>0</v>
      </c>
      <c r="Y104" s="196">
        <f t="shared" ca="1" si="28"/>
        <v>0</v>
      </c>
      <c r="Z104" s="196">
        <f t="shared" ca="1" si="28"/>
        <v>0</v>
      </c>
    </row>
    <row r="105" spans="1:26" x14ac:dyDescent="0.3">
      <c r="A105" s="9" t="s">
        <v>40</v>
      </c>
      <c r="B105" s="9" t="str">
        <f>IF($B$21="", "", $B$21)</f>
        <v/>
      </c>
      <c r="D105" s="94">
        <f>IFERROR(VLOOKUP($B101,Units!$B$3:$D$7,2,FALSE)*D101*D102*D103*D104, 0)</f>
        <v>0</v>
      </c>
      <c r="E105" s="94">
        <f>IFERROR(VLOOKUP($B101,Units!$B$3:$D$7,2,FALSE)*E101*E102*E103*E104, 0)</f>
        <v>0</v>
      </c>
      <c r="F105" s="94">
        <f>IFERROR(VLOOKUP($B101,Units!$B$3:$D$7,2,FALSE)*F101*F102*F103*F104, 0)</f>
        <v>0</v>
      </c>
      <c r="G105" s="94">
        <f>IFERROR(VLOOKUP($B101,Units!$B$3:$D$7,2,FALSE)*G101*G102*G103*G104, 0)</f>
        <v>0</v>
      </c>
      <c r="H105" s="94">
        <f>IFERROR(VLOOKUP($B101,Units!$B$3:$D$7,2,FALSE)*H101*H102*H103*H104, 0)</f>
        <v>0</v>
      </c>
      <c r="J105" s="37"/>
      <c r="K105" s="25"/>
      <c r="L105" s="94">
        <f ca="1">IFERROR(VLOOKUP($B101,Units!$B$3:$D$7,3,FALSE)*L101*L102*L103*L104, 0)</f>
        <v>0</v>
      </c>
      <c r="M105" s="94">
        <f ca="1">IFERROR(VLOOKUP($B101,Units!$B$3:$D$7,3,FALSE)*M101*M102*M103*M104, 0)</f>
        <v>0</v>
      </c>
      <c r="N105" s="94">
        <f ca="1">IFERROR(VLOOKUP($B101,Units!$B$3:$D$7,3,FALSE)*N101*N102*N103*N104, 0)</f>
        <v>0</v>
      </c>
      <c r="O105" s="94">
        <f ca="1">IFERROR(VLOOKUP($B101,Units!$B$3:$D$7,3,FALSE)*O101*O102*O103*O104, 0)</f>
        <v>0</v>
      </c>
      <c r="P105" s="94">
        <f ca="1">IFERROR(VLOOKUP($B101,Units!$B$3:$D$7,3,FALSE)*P101*P102*P103*P104, 0)</f>
        <v>0</v>
      </c>
      <c r="Q105" s="94">
        <f ca="1">IFERROR(VLOOKUP($B101,Units!$B$3:$D$7,3,FALSE)*Q101*Q102*Q103*Q104, 0)</f>
        <v>0</v>
      </c>
      <c r="R105" s="94">
        <f ca="1">IFERROR(VLOOKUP($B101,Units!$B$3:$D$7,3,FALSE)*R101*R102*R103*R104, 0)</f>
        <v>0</v>
      </c>
      <c r="S105" s="94">
        <f ca="1">IFERROR(VLOOKUP($B101,Units!$B$3:$D$7,3,FALSE)*S101*S102*S103*S104, 0)</f>
        <v>0</v>
      </c>
      <c r="T105" s="94">
        <f ca="1">IFERROR(VLOOKUP($B101,Units!$B$3:$D$7,3,FALSE)*T101*T102*T103*T104, 0)</f>
        <v>0</v>
      </c>
      <c r="U105" s="94">
        <f ca="1">IFERROR(VLOOKUP($B101,Units!$B$3:$D$7,3,FALSE)*U101*U102*U103*U104, 0)</f>
        <v>0</v>
      </c>
      <c r="V105" s="94">
        <f ca="1">IFERROR(VLOOKUP($B101,Units!$B$3:$D$7,3,FALSE)*V101*V102*V103*V104, 0)</f>
        <v>0</v>
      </c>
      <c r="W105" s="94">
        <f ca="1">IFERROR(VLOOKUP($B101,Units!$B$3:$D$7,3,FALSE)*W101*W102*W103*W104, 0)</f>
        <v>0</v>
      </c>
      <c r="X105" s="94">
        <f ca="1">IFERROR(VLOOKUP($B101,Units!$B$3:$D$7,3,FALSE)*X101*X102*X103*X104, 0)</f>
        <v>0</v>
      </c>
      <c r="Y105" s="94">
        <f ca="1">IFERROR(VLOOKUP($B101,Units!$B$3:$D$7,3,FALSE)*Y101*Y102*Y103*Y104, 0)</f>
        <v>0</v>
      </c>
      <c r="Z105" s="94">
        <f ca="1">IFERROR(VLOOKUP($B101,Units!$B$3:$D$7,3,FALSE)*Z101*Z102*Z103*Z104, 0)</f>
        <v>0</v>
      </c>
    </row>
    <row r="106" spans="1:26" ht="15" thickBot="1" x14ac:dyDescent="0.35">
      <c r="A106" s="27"/>
      <c r="B106" s="27"/>
      <c r="C106" s="27"/>
      <c r="D106" s="27"/>
      <c r="E106" s="27"/>
      <c r="F106" s="27"/>
      <c r="G106" s="27"/>
      <c r="H106" s="27"/>
      <c r="I106" s="27"/>
      <c r="J106" s="40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5" thickTop="1" x14ac:dyDescent="0.3">
      <c r="A107" s="9" t="s">
        <v>46</v>
      </c>
      <c r="B107" s="26" t="str">
        <f>IF($B$21="", "", $B$21)</f>
        <v/>
      </c>
      <c r="D107" s="101">
        <f>SUM(D91,D98,D105)</f>
        <v>0</v>
      </c>
      <c r="E107" s="101">
        <f t="shared" ref="E107:H107" si="29">SUM(E91,E98,E105)</f>
        <v>0</v>
      </c>
      <c r="F107" s="101">
        <f t="shared" si="29"/>
        <v>0</v>
      </c>
      <c r="G107" s="101">
        <f t="shared" si="29"/>
        <v>0</v>
      </c>
      <c r="H107" s="101">
        <f t="shared" si="29"/>
        <v>0</v>
      </c>
      <c r="J107" s="41"/>
      <c r="K107" s="31"/>
      <c r="L107" s="100">
        <f ca="1">SUM(L91,L98,L105)</f>
        <v>0</v>
      </c>
      <c r="M107" s="100">
        <f t="shared" ref="M107:Z107" ca="1" si="30">SUM(M91,M98,M105)</f>
        <v>0</v>
      </c>
      <c r="N107" s="100">
        <f ca="1">SUM(N91,N98,N105)</f>
        <v>0</v>
      </c>
      <c r="O107" s="100">
        <f t="shared" ca="1" si="30"/>
        <v>0</v>
      </c>
      <c r="P107" s="100">
        <f ca="1">SUM(P91,P98,P105)</f>
        <v>0</v>
      </c>
      <c r="Q107" s="100">
        <f t="shared" ca="1" si="30"/>
        <v>0</v>
      </c>
      <c r="R107" s="100">
        <f t="shared" ca="1" si="30"/>
        <v>0</v>
      </c>
      <c r="S107" s="100">
        <f t="shared" ca="1" si="30"/>
        <v>0</v>
      </c>
      <c r="T107" s="100">
        <f t="shared" ca="1" si="30"/>
        <v>0</v>
      </c>
      <c r="U107" s="100">
        <f ca="1">SUM(U91,U98,U105)</f>
        <v>0</v>
      </c>
      <c r="V107" s="100">
        <f t="shared" ca="1" si="30"/>
        <v>0</v>
      </c>
      <c r="W107" s="100">
        <f ca="1">SUM(W91,W98,W105)</f>
        <v>0</v>
      </c>
      <c r="X107" s="100">
        <f t="shared" ca="1" si="30"/>
        <v>0</v>
      </c>
      <c r="Y107" s="100">
        <f t="shared" ca="1" si="30"/>
        <v>0</v>
      </c>
      <c r="Z107" s="100">
        <f t="shared" ca="1" si="30"/>
        <v>0</v>
      </c>
    </row>
    <row r="108" spans="1:26" x14ac:dyDescent="0.3">
      <c r="J108" s="36"/>
    </row>
    <row r="109" spans="1:26" x14ac:dyDescent="0.3">
      <c r="A109" s="11" t="s">
        <v>676</v>
      </c>
      <c r="J109" s="36"/>
    </row>
    <row r="110" spans="1:26" x14ac:dyDescent="0.3">
      <c r="J110" s="36"/>
    </row>
    <row r="111" spans="1:26" x14ac:dyDescent="0.3">
      <c r="A111" s="18" t="s">
        <v>47</v>
      </c>
      <c r="B111" s="9" t="str">
        <f>IF(LocalCurrency="", "", LocalCurrency)</f>
        <v/>
      </c>
      <c r="J111" s="36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x14ac:dyDescent="0.3">
      <c r="A112" s="18" t="s">
        <v>47</v>
      </c>
      <c r="B112" s="9" t="str">
        <f>IF(LocalCurrency="", "", LocalCurrency)</f>
        <v/>
      </c>
      <c r="J112" s="36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x14ac:dyDescent="0.3">
      <c r="A113" s="18" t="s">
        <v>47</v>
      </c>
      <c r="B113" s="9" t="str">
        <f>IF(LocalCurrency="", "", LocalCurrency)</f>
        <v/>
      </c>
      <c r="J113" s="36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" thickBot="1" x14ac:dyDescent="0.35">
      <c r="A114" s="27"/>
      <c r="B114" s="27"/>
      <c r="C114" s="27"/>
      <c r="D114" s="27"/>
      <c r="E114" s="27"/>
      <c r="F114" s="27"/>
      <c r="G114" s="27"/>
      <c r="H114" s="27"/>
      <c r="I114" s="27"/>
      <c r="J114" s="40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" thickTop="1" x14ac:dyDescent="0.3">
      <c r="A115" s="9" t="s">
        <v>48</v>
      </c>
      <c r="B115" s="9" t="str">
        <f>IF(LocalCurrency="", "", LocalCurrency)</f>
        <v/>
      </c>
      <c r="J115" s="36"/>
      <c r="K115" s="96">
        <f>SUM(K111:K113)</f>
        <v>0</v>
      </c>
      <c r="L115" s="96">
        <f>SUM(L111:L113)</f>
        <v>0</v>
      </c>
      <c r="M115" s="96">
        <f>SUM(M111:M113)</f>
        <v>0</v>
      </c>
      <c r="N115" s="96">
        <f t="shared" ref="N115:Q115" si="31">SUM(N111:N113)</f>
        <v>0</v>
      </c>
      <c r="O115" s="96">
        <f t="shared" si="31"/>
        <v>0</v>
      </c>
      <c r="P115" s="96">
        <f t="shared" si="31"/>
        <v>0</v>
      </c>
      <c r="Q115" s="96">
        <f t="shared" si="31"/>
        <v>0</v>
      </c>
      <c r="R115" s="96">
        <f t="shared" ref="R115:Z115" si="32">SUM(R111:R113)</f>
        <v>0</v>
      </c>
      <c r="S115" s="96">
        <f t="shared" si="32"/>
        <v>0</v>
      </c>
      <c r="T115" s="96">
        <f t="shared" si="32"/>
        <v>0</v>
      </c>
      <c r="U115" s="96">
        <f t="shared" si="32"/>
        <v>0</v>
      </c>
      <c r="V115" s="96">
        <f t="shared" si="32"/>
        <v>0</v>
      </c>
      <c r="W115" s="96">
        <f t="shared" si="32"/>
        <v>0</v>
      </c>
      <c r="X115" s="96">
        <f t="shared" si="32"/>
        <v>0</v>
      </c>
      <c r="Y115" s="96">
        <f t="shared" si="32"/>
        <v>0</v>
      </c>
      <c r="Z115" s="96">
        <f t="shared" si="32"/>
        <v>0</v>
      </c>
    </row>
    <row r="116" spans="1:26" x14ac:dyDescent="0.3">
      <c r="J116" s="36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x14ac:dyDescent="0.3">
      <c r="A117" s="11" t="s">
        <v>49</v>
      </c>
      <c r="B117" s="9" t="str">
        <f>IF(LocalCurrency="", "", LocalCurrency)</f>
        <v/>
      </c>
      <c r="D117" s="101">
        <f>D81-D107</f>
        <v>0</v>
      </c>
      <c r="E117" s="101">
        <f>E81-E107</f>
        <v>0</v>
      </c>
      <c r="F117" s="101">
        <f>F81-F107</f>
        <v>0</v>
      </c>
      <c r="G117" s="101">
        <f>G81-G107</f>
        <v>0</v>
      </c>
      <c r="H117" s="101">
        <f>H81-H107</f>
        <v>0</v>
      </c>
      <c r="J117" s="42"/>
      <c r="K117" s="100">
        <f>K81-K107-K115</f>
        <v>0</v>
      </c>
      <c r="L117" s="100">
        <f ca="1">L81-L107-L115</f>
        <v>0</v>
      </c>
      <c r="M117" s="100">
        <f t="shared" ref="M117:Z117" ca="1" si="33">M81-M107-M115</f>
        <v>0</v>
      </c>
      <c r="N117" s="100">
        <f ca="1">N81-N107-N115</f>
        <v>0</v>
      </c>
      <c r="O117" s="100">
        <f t="shared" ca="1" si="33"/>
        <v>0</v>
      </c>
      <c r="P117" s="100">
        <f t="shared" ca="1" si="33"/>
        <v>0</v>
      </c>
      <c r="Q117" s="100">
        <f t="shared" ca="1" si="33"/>
        <v>0</v>
      </c>
      <c r="R117" s="100">
        <f t="shared" ca="1" si="33"/>
        <v>0</v>
      </c>
      <c r="S117" s="100">
        <f t="shared" ca="1" si="33"/>
        <v>0</v>
      </c>
      <c r="T117" s="100">
        <f t="shared" ca="1" si="33"/>
        <v>0</v>
      </c>
      <c r="U117" s="100">
        <f t="shared" ca="1" si="33"/>
        <v>0</v>
      </c>
      <c r="V117" s="100">
        <f t="shared" ca="1" si="33"/>
        <v>0</v>
      </c>
      <c r="W117" s="100">
        <f t="shared" ca="1" si="33"/>
        <v>0</v>
      </c>
      <c r="X117" s="100">
        <f t="shared" ca="1" si="33"/>
        <v>0</v>
      </c>
      <c r="Y117" s="100">
        <f t="shared" ca="1" si="33"/>
        <v>0</v>
      </c>
      <c r="Z117" s="100">
        <f t="shared" ca="1" si="33"/>
        <v>0</v>
      </c>
    </row>
    <row r="118" spans="1:26" x14ac:dyDescent="0.3">
      <c r="D118" s="34"/>
      <c r="E118" s="31"/>
    </row>
  </sheetData>
  <customSheetViews>
    <customSheetView guid="{3F496AD9-3742-4D69-A549-037DEAE009B6}" scale="75">
      <pane xSplit="1" topLeftCell="B1" activePane="topRight" state="frozen"/>
      <selection pane="topRight"/>
      <pageMargins left="0.7" right="0.7" top="0.75" bottom="0.75" header="0.3" footer="0.3"/>
      <pageSetup orientation="portrait" horizontalDpi="4294967295" verticalDpi="4294967295" r:id="rId1"/>
    </customSheetView>
    <customSheetView guid="{91FDB016-6555-4859-8D31-5C927CD3E677}" scale="75">
      <pane xSplit="1" topLeftCell="B1" activePane="topRight" state="frozen"/>
      <selection pane="topRight" activeCell="D11" sqref="D11"/>
      <pageMargins left="0.7" right="0.7" top="0.75" bottom="0.75" header="0.3" footer="0.3"/>
      <pageSetup orientation="portrait" horizontalDpi="4294967295" verticalDpi="4294967295" r:id="rId2"/>
    </customSheetView>
  </customSheetViews>
  <mergeCells count="2">
    <mergeCell ref="D50:J50"/>
    <mergeCell ref="L50:Z50"/>
  </mergeCells>
  <conditionalFormatting sqref="D11:H11 D13:H13 D15:H15 D17:H17 D19:H19 D21:H21 D23:H23 D25:H25 D27:H27 D29:H29 D31:H31 D33:H33 D35:H35 D37:H37 G5">
    <cfRule type="cellIs" dxfId="6" priority="2" operator="equal">
      <formula>1</formula>
    </cfRule>
  </conditionalFormatting>
  <dataValidations count="9">
    <dataValidation showInputMessage="1" showErrorMessage="1" sqref="B21"/>
    <dataValidation type="list" showInputMessage="1" showErrorMessage="1" prompt="Please choose the time period of frequency." sqref="B58 B87 B74 B94 B66 B101">
      <formula1>Freq</formula1>
    </dataValidation>
    <dataValidation type="list" showInputMessage="1" showErrorMessage="1" prompt="Please choose the unit of the quantity." sqref="B60 B68 B76">
      <formula1>QuantityUnit</formula1>
    </dataValidation>
    <dataValidation allowBlank="1" showInputMessage="1" showErrorMessage="1" prompt="What crops do you harvest?" sqref="A57 A65 A73"/>
    <dataValidation allowBlank="1" showInputMessage="1" showErrorMessage="1" prompt="What types of costs do you incur on this parcel specific to this land use activity or resource flow?" sqref="A86 A93 A100"/>
    <dataValidation showErrorMessage="1" prompt="Please choose the quantity unit. It would be better if units could be consistent." sqref="B88 B95 B102"/>
    <dataValidation allowBlank="1" showInputMessage="1" showErrorMessage="1" prompt="What future cost item associated with agriculture products do you expect in addition to the items in COSTS section?" sqref="A111:A113"/>
    <dataValidation type="whole" operator="equal" allowBlank="1" showInputMessage="1" showErrorMessage="1" error="Please input 1 below the answer you want to choose." sqref="D11:H11 D13:H13 D15:H15 D17:H17 D19:H19 D21:H21 D23:H23 D25:H25 D27:H27 D29:H29 D31:H31 D33:H33 D35:H35 D37:H37">
      <formula1>1</formula1>
    </dataValidation>
    <dataValidation type="list" showInputMessage="1" showErrorMessage="1" prompt="Please choose the unit of the quantity." sqref="B89 B96 B103">
      <formula1>CostUnit</formula1>
    </dataValidation>
  </dataValidations>
  <pageMargins left="0.7" right="0.7" top="0.75" bottom="0.75" header="0.3" footer="0.3"/>
  <pageSetup orientation="portrait" horizontalDpi="4294967295" verticalDpi="4294967295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errorStyle="warning" allowBlank="1" showInputMessage="1" showErrorMessage="1" error="The data earlier than 12/31/1990 has little power for projection the future._x000a__x000a_The date after the NPV date is not a valid one for historical data." prompt="Input date of your historical data, not year, e.g. 12/31/2007">
          <x14:formula1>
            <xm:f>Units!$J3</xm:f>
          </x14:formula1>
          <x14:formula2>
            <xm:f>DateNPV</xm:f>
          </x14:formula2>
          <xm:sqref>D53:H53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6"/>
  <sheetViews>
    <sheetView zoomScale="75" zoomScaleNormal="75" workbookViewId="0">
      <pane xSplit="1" topLeftCell="B1" activePane="topRight" state="frozen"/>
      <selection pane="topRight"/>
    </sheetView>
  </sheetViews>
  <sheetFormatPr defaultColWidth="8.796875" defaultRowHeight="14.4" x14ac:dyDescent="0.3"/>
  <cols>
    <col min="1" max="1" width="130.69921875" style="9" customWidth="1"/>
    <col min="2" max="2" width="20.69921875" style="9" customWidth="1"/>
    <col min="3" max="3" width="10.69921875" style="9" customWidth="1"/>
    <col min="4" max="8" width="15.69921875" style="9" customWidth="1"/>
    <col min="9" max="10" width="18.69921875" style="9" customWidth="1"/>
    <col min="11" max="26" width="12.69921875" style="9" customWidth="1"/>
    <col min="27" max="16384" width="8.796875" style="9"/>
  </cols>
  <sheetData>
    <row r="1" spans="1:26" ht="21" x14ac:dyDescent="0.4">
      <c r="A1" s="177" t="s">
        <v>610</v>
      </c>
    </row>
    <row r="2" spans="1:26" ht="15" thickBot="1" x14ac:dyDescent="0.35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</row>
    <row r="3" spans="1:26" x14ac:dyDescent="0.3">
      <c r="B3" s="14"/>
    </row>
    <row r="4" spans="1:26" ht="15.6" x14ac:dyDescent="0.3">
      <c r="A4" s="142" t="s">
        <v>407</v>
      </c>
      <c r="B4" s="14"/>
    </row>
    <row r="5" spans="1:26" x14ac:dyDescent="0.3">
      <c r="A5" s="176" t="s">
        <v>678</v>
      </c>
      <c r="D5" s="240" t="s">
        <v>681</v>
      </c>
      <c r="E5" s="206">
        <v>1</v>
      </c>
    </row>
    <row r="6" spans="1:26" x14ac:dyDescent="0.3">
      <c r="A6" s="176" t="s">
        <v>412</v>
      </c>
    </row>
    <row r="7" spans="1:26" x14ac:dyDescent="0.3">
      <c r="A7" s="176"/>
    </row>
    <row r="8" spans="1:26" x14ac:dyDescent="0.3">
      <c r="A8" s="11"/>
      <c r="B8" s="14"/>
      <c r="C8" s="156" t="s">
        <v>59</v>
      </c>
      <c r="D8" s="157" t="s">
        <v>60</v>
      </c>
      <c r="E8" s="157" t="s">
        <v>61</v>
      </c>
      <c r="F8" s="157" t="s">
        <v>62</v>
      </c>
      <c r="G8" s="157" t="s">
        <v>63</v>
      </c>
      <c r="H8" s="157" t="s">
        <v>64</v>
      </c>
    </row>
    <row r="9" spans="1:26" x14ac:dyDescent="0.3">
      <c r="A9" s="155" t="s">
        <v>408</v>
      </c>
      <c r="B9" s="156" t="s">
        <v>65</v>
      </c>
      <c r="C9" s="151"/>
      <c r="D9" s="152">
        <v>20</v>
      </c>
      <c r="E9" s="152">
        <v>15</v>
      </c>
      <c r="F9" s="152">
        <v>10</v>
      </c>
      <c r="G9" s="152">
        <v>5</v>
      </c>
      <c r="H9" s="152">
        <v>0</v>
      </c>
      <c r="I9" s="182" t="s">
        <v>66</v>
      </c>
      <c r="K9" s="137" t="s">
        <v>102</v>
      </c>
      <c r="L9" s="137" t="s">
        <v>103</v>
      </c>
      <c r="M9" s="138" t="s">
        <v>97</v>
      </c>
      <c r="N9" s="138" t="s">
        <v>104</v>
      </c>
    </row>
    <row r="10" spans="1:26" ht="15" customHeight="1" x14ac:dyDescent="0.3">
      <c r="A10" s="174" t="s">
        <v>409</v>
      </c>
      <c r="B10" s="148" t="s">
        <v>67</v>
      </c>
      <c r="C10" s="149">
        <v>0.2</v>
      </c>
      <c r="D10" s="150" t="s">
        <v>68</v>
      </c>
      <c r="E10" s="150" t="s">
        <v>69</v>
      </c>
      <c r="F10" s="150" t="s">
        <v>70</v>
      </c>
      <c r="G10" s="150" t="s">
        <v>71</v>
      </c>
      <c r="H10" s="150" t="s">
        <v>192</v>
      </c>
      <c r="K10" s="139">
        <v>0</v>
      </c>
      <c r="L10" s="139">
        <v>0.5</v>
      </c>
      <c r="M10" s="136" t="s">
        <v>124</v>
      </c>
      <c r="N10" s="140">
        <v>0.12</v>
      </c>
    </row>
    <row r="11" spans="1:26" ht="15" customHeight="1" x14ac:dyDescent="0.3">
      <c r="A11" s="147"/>
      <c r="B11" s="14"/>
      <c r="C11" s="144"/>
      <c r="D11" s="205"/>
      <c r="E11" s="206"/>
      <c r="F11" s="206"/>
      <c r="G11" s="206"/>
      <c r="H11" s="206"/>
      <c r="I11" s="171">
        <f>C10*SUMPRODUCT(D$9:H$9,D11:H11)</f>
        <v>0</v>
      </c>
      <c r="K11" s="139">
        <v>0.5</v>
      </c>
      <c r="L11" s="139">
        <v>1.5</v>
      </c>
      <c r="M11" s="136" t="s">
        <v>123</v>
      </c>
      <c r="N11" s="140">
        <v>0.1</v>
      </c>
    </row>
    <row r="12" spans="1:26" ht="15" customHeight="1" x14ac:dyDescent="0.3">
      <c r="A12" s="174" t="s">
        <v>413</v>
      </c>
      <c r="B12" s="148" t="s">
        <v>72</v>
      </c>
      <c r="C12" s="149">
        <v>0.2</v>
      </c>
      <c r="D12" s="203" t="s">
        <v>68</v>
      </c>
      <c r="E12" s="203" t="s">
        <v>69</v>
      </c>
      <c r="F12" s="203" t="s">
        <v>70</v>
      </c>
      <c r="G12" s="203" t="s">
        <v>71</v>
      </c>
      <c r="H12" s="203" t="s">
        <v>192</v>
      </c>
      <c r="I12" s="12"/>
      <c r="K12" s="139">
        <v>1.5</v>
      </c>
      <c r="L12" s="139">
        <v>2.5</v>
      </c>
      <c r="M12" s="136" t="s">
        <v>122</v>
      </c>
      <c r="N12" s="140">
        <v>0.09</v>
      </c>
    </row>
    <row r="13" spans="1:26" ht="15" customHeight="1" x14ac:dyDescent="0.3">
      <c r="A13" s="147"/>
      <c r="B13" s="14"/>
      <c r="C13" s="143"/>
      <c r="D13" s="205"/>
      <c r="E13" s="206"/>
      <c r="F13" s="206"/>
      <c r="G13" s="206"/>
      <c r="H13" s="206"/>
      <c r="I13" s="171">
        <f>C12*SUMPRODUCT(D$9:H$9,D13:H13)</f>
        <v>0</v>
      </c>
      <c r="K13" s="139">
        <v>2.5</v>
      </c>
      <c r="L13" s="139">
        <v>3.5</v>
      </c>
      <c r="M13" s="136" t="s">
        <v>121</v>
      </c>
      <c r="N13" s="140">
        <v>7.4999999999999997E-2</v>
      </c>
    </row>
    <row r="14" spans="1:26" ht="15" customHeight="1" x14ac:dyDescent="0.3">
      <c r="A14" s="174" t="s">
        <v>414</v>
      </c>
      <c r="B14" s="148" t="s">
        <v>73</v>
      </c>
      <c r="C14" s="149">
        <v>0.05</v>
      </c>
      <c r="D14" s="203" t="s">
        <v>74</v>
      </c>
      <c r="E14" s="203"/>
      <c r="F14" s="203" t="s">
        <v>75</v>
      </c>
      <c r="G14" s="203"/>
      <c r="H14" s="203" t="s">
        <v>76</v>
      </c>
      <c r="I14" s="12"/>
      <c r="K14" s="139">
        <v>3.5</v>
      </c>
      <c r="L14" s="139">
        <v>4.5</v>
      </c>
      <c r="M14" s="136" t="s">
        <v>120</v>
      </c>
      <c r="N14" s="140">
        <v>6.5000000000000002E-2</v>
      </c>
    </row>
    <row r="15" spans="1:26" ht="15" customHeight="1" x14ac:dyDescent="0.3">
      <c r="A15" s="147"/>
      <c r="B15" s="14"/>
      <c r="C15" s="143"/>
      <c r="D15" s="205"/>
      <c r="E15" s="206"/>
      <c r="F15" s="206"/>
      <c r="G15" s="206"/>
      <c r="H15" s="206"/>
      <c r="I15" s="171">
        <f>C14*SUMPRODUCT(D$9:H$9,D15:H15)</f>
        <v>0</v>
      </c>
      <c r="K15" s="139">
        <v>4.5</v>
      </c>
      <c r="L15" s="139">
        <v>5.5</v>
      </c>
      <c r="M15" s="136" t="s">
        <v>119</v>
      </c>
      <c r="N15" s="140">
        <v>5.5E-2</v>
      </c>
    </row>
    <row r="16" spans="1:26" ht="15" customHeight="1" x14ac:dyDescent="0.3">
      <c r="A16" s="174" t="s">
        <v>415</v>
      </c>
      <c r="B16" s="148" t="s">
        <v>73</v>
      </c>
      <c r="C16" s="149">
        <v>0.05</v>
      </c>
      <c r="D16" s="203" t="s">
        <v>51</v>
      </c>
      <c r="E16" s="203" t="s">
        <v>77</v>
      </c>
      <c r="F16" s="203" t="s">
        <v>78</v>
      </c>
      <c r="G16" s="203" t="s">
        <v>79</v>
      </c>
      <c r="H16" s="203" t="s">
        <v>52</v>
      </c>
      <c r="I16" s="12"/>
      <c r="K16" s="139">
        <v>5.5</v>
      </c>
      <c r="L16" s="139">
        <v>6.5</v>
      </c>
      <c r="M16" s="136" t="s">
        <v>118</v>
      </c>
      <c r="N16" s="140">
        <v>4.4999999999999998E-2</v>
      </c>
    </row>
    <row r="17" spans="1:14" ht="15" customHeight="1" x14ac:dyDescent="0.3">
      <c r="A17" s="147"/>
      <c r="B17" s="14"/>
      <c r="C17" s="143"/>
      <c r="D17" s="205"/>
      <c r="E17" s="206"/>
      <c r="F17" s="206"/>
      <c r="G17" s="206"/>
      <c r="H17" s="206"/>
      <c r="I17" s="171">
        <f>C16*SUMPRODUCT(D$9:H$9,D17:H17)</f>
        <v>0</v>
      </c>
      <c r="K17" s="139">
        <v>6.5</v>
      </c>
      <c r="L17" s="139">
        <v>7.5</v>
      </c>
      <c r="M17" s="136" t="s">
        <v>117</v>
      </c>
      <c r="N17" s="140">
        <v>3.5999999999999997E-2</v>
      </c>
    </row>
    <row r="18" spans="1:14" ht="15" customHeight="1" x14ac:dyDescent="0.3">
      <c r="A18" s="174" t="s">
        <v>416</v>
      </c>
      <c r="B18" s="148" t="s">
        <v>73</v>
      </c>
      <c r="C18" s="149">
        <v>0.05</v>
      </c>
      <c r="D18" s="203" t="s">
        <v>52</v>
      </c>
      <c r="E18" s="203" t="s">
        <v>80</v>
      </c>
      <c r="F18" s="203" t="s">
        <v>81</v>
      </c>
      <c r="G18" s="203"/>
      <c r="H18" s="203" t="s">
        <v>82</v>
      </c>
      <c r="I18" s="12"/>
      <c r="K18" s="139">
        <v>7.5</v>
      </c>
      <c r="L18" s="139">
        <v>8.5</v>
      </c>
      <c r="M18" s="136" t="s">
        <v>116</v>
      </c>
      <c r="N18" s="140">
        <v>0.03</v>
      </c>
    </row>
    <row r="19" spans="1:14" ht="15" customHeight="1" x14ac:dyDescent="0.3">
      <c r="A19" s="147"/>
      <c r="B19" s="14"/>
      <c r="C19" s="143"/>
      <c r="D19" s="205"/>
      <c r="E19" s="206"/>
      <c r="F19" s="206"/>
      <c r="G19" s="206"/>
      <c r="H19" s="206"/>
      <c r="I19" s="171">
        <f>C18*SUMPRODUCT(D$9:H$9,D19:H19)</f>
        <v>0</v>
      </c>
      <c r="K19" s="139">
        <v>8.5</v>
      </c>
      <c r="L19" s="139">
        <v>9.5</v>
      </c>
      <c r="M19" s="136" t="s">
        <v>115</v>
      </c>
      <c r="N19" s="140">
        <v>2.5000000000000001E-2</v>
      </c>
    </row>
    <row r="20" spans="1:14" ht="15" customHeight="1" x14ac:dyDescent="0.3">
      <c r="A20" s="174" t="s">
        <v>417</v>
      </c>
      <c r="B20" s="148" t="s">
        <v>83</v>
      </c>
      <c r="C20" s="149">
        <v>0.05</v>
      </c>
      <c r="D20" s="203" t="s">
        <v>51</v>
      </c>
      <c r="E20" s="203"/>
      <c r="F20" s="203" t="s">
        <v>78</v>
      </c>
      <c r="G20" s="203"/>
      <c r="H20" s="203" t="s">
        <v>52</v>
      </c>
      <c r="I20" s="12"/>
      <c r="K20" s="139">
        <v>9.5</v>
      </c>
      <c r="L20" s="139">
        <v>10.5</v>
      </c>
      <c r="M20" s="136" t="s">
        <v>114</v>
      </c>
      <c r="N20" s="140">
        <v>2.1999999999999999E-2</v>
      </c>
    </row>
    <row r="21" spans="1:14" ht="15" customHeight="1" x14ac:dyDescent="0.3">
      <c r="A21" s="147"/>
      <c r="B21" s="48"/>
      <c r="C21" s="143"/>
      <c r="D21" s="205"/>
      <c r="E21" s="206"/>
      <c r="F21" s="206"/>
      <c r="G21" s="206"/>
      <c r="H21" s="206"/>
      <c r="I21" s="171">
        <f>C20*SUMPRODUCT(D$9:H$9,D21:H21)</f>
        <v>0</v>
      </c>
      <c r="K21" s="139">
        <v>10.5</v>
      </c>
      <c r="L21" s="139">
        <v>11.5</v>
      </c>
      <c r="M21" s="136" t="s">
        <v>113</v>
      </c>
      <c r="N21" s="140">
        <v>1.9E-2</v>
      </c>
    </row>
    <row r="22" spans="1:14" ht="15" customHeight="1" x14ac:dyDescent="0.3">
      <c r="A22" s="174" t="s">
        <v>418</v>
      </c>
      <c r="B22" s="148" t="s">
        <v>83</v>
      </c>
      <c r="C22" s="149">
        <v>0.05</v>
      </c>
      <c r="D22" s="203" t="s">
        <v>51</v>
      </c>
      <c r="E22" s="203"/>
      <c r="F22" s="203"/>
      <c r="G22" s="203"/>
      <c r="H22" s="203" t="s">
        <v>52</v>
      </c>
      <c r="I22" s="12"/>
      <c r="K22" s="139">
        <v>11.5</v>
      </c>
      <c r="L22" s="139">
        <v>12.5</v>
      </c>
      <c r="M22" s="136" t="s">
        <v>112</v>
      </c>
      <c r="N22" s="140">
        <v>1.6E-2</v>
      </c>
    </row>
    <row r="23" spans="1:14" ht="15" customHeight="1" x14ac:dyDescent="0.3">
      <c r="A23" s="147"/>
      <c r="B23" s="49"/>
      <c r="C23" s="143"/>
      <c r="D23" s="205"/>
      <c r="E23" s="206"/>
      <c r="F23" s="206"/>
      <c r="G23" s="206"/>
      <c r="H23" s="206"/>
      <c r="I23" s="171">
        <f>C22*SUMPRODUCT(D$9:H$9,D23:H23)</f>
        <v>0</v>
      </c>
      <c r="K23" s="139">
        <v>12.5</v>
      </c>
      <c r="L23" s="139">
        <v>13.5</v>
      </c>
      <c r="M23" s="136" t="s">
        <v>111</v>
      </c>
      <c r="N23" s="140">
        <v>1.2E-2</v>
      </c>
    </row>
    <row r="24" spans="1:14" ht="15" customHeight="1" x14ac:dyDescent="0.3">
      <c r="A24" s="174" t="s">
        <v>419</v>
      </c>
      <c r="B24" s="148" t="s">
        <v>83</v>
      </c>
      <c r="C24" s="149">
        <v>0.05</v>
      </c>
      <c r="D24" s="203" t="s">
        <v>51</v>
      </c>
      <c r="E24" s="203"/>
      <c r="F24" s="203" t="s">
        <v>84</v>
      </c>
      <c r="G24" s="203"/>
      <c r="H24" s="203" t="s">
        <v>52</v>
      </c>
      <c r="I24" s="12"/>
      <c r="K24" s="139">
        <v>13.5</v>
      </c>
      <c r="L24" s="139">
        <v>14.5</v>
      </c>
      <c r="M24" s="136" t="s">
        <v>110</v>
      </c>
      <c r="N24" s="140">
        <v>8.5000000000000006E-3</v>
      </c>
    </row>
    <row r="25" spans="1:14" ht="15" customHeight="1" x14ac:dyDescent="0.3">
      <c r="A25" s="147"/>
      <c r="C25" s="143"/>
      <c r="D25" s="205"/>
      <c r="E25" s="206"/>
      <c r="F25" s="206"/>
      <c r="G25" s="206"/>
      <c r="H25" s="206"/>
      <c r="I25" s="171">
        <f>C24*SUMPRODUCT(D$9:H$9,D25:H25)</f>
        <v>0</v>
      </c>
      <c r="K25" s="139">
        <v>14.5</v>
      </c>
      <c r="L25" s="139">
        <v>15.5</v>
      </c>
      <c r="M25" s="136" t="s">
        <v>109</v>
      </c>
      <c r="N25" s="140">
        <v>7.0000000000000001E-3</v>
      </c>
    </row>
    <row r="26" spans="1:14" ht="15" customHeight="1" x14ac:dyDescent="0.3">
      <c r="A26" s="174" t="s">
        <v>420</v>
      </c>
      <c r="B26" s="148" t="s">
        <v>85</v>
      </c>
      <c r="C26" s="149">
        <v>0.05</v>
      </c>
      <c r="D26" s="203" t="s">
        <v>51</v>
      </c>
      <c r="E26" s="203"/>
      <c r="F26" s="203" t="s">
        <v>78</v>
      </c>
      <c r="G26" s="203"/>
      <c r="H26" s="203" t="s">
        <v>52</v>
      </c>
      <c r="I26" s="12"/>
      <c r="K26" s="139">
        <v>15.5</v>
      </c>
      <c r="L26" s="139">
        <v>16.5</v>
      </c>
      <c r="M26" s="136" t="s">
        <v>108</v>
      </c>
      <c r="N26" s="140">
        <v>6.0000000000000001E-3</v>
      </c>
    </row>
    <row r="27" spans="1:14" ht="15" customHeight="1" x14ac:dyDescent="0.3">
      <c r="A27" s="147"/>
      <c r="C27" s="143"/>
      <c r="D27" s="205"/>
      <c r="E27" s="206"/>
      <c r="F27" s="206"/>
      <c r="G27" s="206"/>
      <c r="H27" s="206"/>
      <c r="I27" s="171">
        <f>C26*SUMPRODUCT(D$9:H$9,D27:H27)</f>
        <v>0</v>
      </c>
      <c r="K27" s="139">
        <v>16.5</v>
      </c>
      <c r="L27" s="139">
        <v>17.5</v>
      </c>
      <c r="M27" s="136" t="s">
        <v>107</v>
      </c>
      <c r="N27" s="140">
        <v>5.0000000000000001E-3</v>
      </c>
    </row>
    <row r="28" spans="1:14" ht="15" customHeight="1" x14ac:dyDescent="0.3">
      <c r="A28" s="174" t="s">
        <v>86</v>
      </c>
      <c r="B28" s="148" t="s">
        <v>85</v>
      </c>
      <c r="C28" s="149">
        <v>0.05</v>
      </c>
      <c r="D28" s="203" t="s">
        <v>51</v>
      </c>
      <c r="E28" s="203"/>
      <c r="F28" s="203" t="s">
        <v>87</v>
      </c>
      <c r="G28" s="203"/>
      <c r="H28" s="203" t="s">
        <v>76</v>
      </c>
      <c r="I28" s="12"/>
      <c r="K28" s="139">
        <v>17.5</v>
      </c>
      <c r="L28" s="139">
        <v>18.5</v>
      </c>
      <c r="M28" s="136" t="s">
        <v>106</v>
      </c>
      <c r="N28" s="140">
        <v>4.0000000000000001E-3</v>
      </c>
    </row>
    <row r="29" spans="1:14" ht="15" customHeight="1" x14ac:dyDescent="0.3">
      <c r="A29" s="147"/>
      <c r="C29" s="143"/>
      <c r="D29" s="205"/>
      <c r="E29" s="206"/>
      <c r="F29" s="206"/>
      <c r="G29" s="206"/>
      <c r="H29" s="206"/>
      <c r="I29" s="171">
        <f>C28*SUMPRODUCT(D$9:H$9,D29:H29)</f>
        <v>0</v>
      </c>
      <c r="K29" s="139">
        <v>18.5</v>
      </c>
      <c r="L29" s="139">
        <v>20</v>
      </c>
      <c r="M29" s="136" t="s">
        <v>105</v>
      </c>
      <c r="N29" s="140">
        <v>0</v>
      </c>
    </row>
    <row r="30" spans="1:14" ht="15" customHeight="1" x14ac:dyDescent="0.3">
      <c r="A30" s="174" t="s">
        <v>421</v>
      </c>
      <c r="B30" s="148" t="s">
        <v>85</v>
      </c>
      <c r="C30" s="149">
        <v>0.05</v>
      </c>
      <c r="D30" s="203" t="s">
        <v>51</v>
      </c>
      <c r="E30" s="203"/>
      <c r="F30" s="203" t="s">
        <v>88</v>
      </c>
      <c r="G30" s="203" t="s">
        <v>191</v>
      </c>
      <c r="H30" s="203" t="s">
        <v>52</v>
      </c>
      <c r="I30" s="12"/>
      <c r="K30" s="129"/>
      <c r="L30" s="129"/>
      <c r="M30" s="141" t="s">
        <v>125</v>
      </c>
      <c r="N30" s="141"/>
    </row>
    <row r="31" spans="1:14" ht="15" customHeight="1" x14ac:dyDescent="0.3">
      <c r="A31" s="147"/>
      <c r="C31" s="143"/>
      <c r="D31" s="205"/>
      <c r="E31" s="206"/>
      <c r="F31" s="206"/>
      <c r="G31" s="206"/>
      <c r="H31" s="206"/>
      <c r="I31" s="171">
        <f>C30*SUMPRODUCT(D$9:H$9,D31:H31)</f>
        <v>0</v>
      </c>
    </row>
    <row r="32" spans="1:14" ht="15" customHeight="1" x14ac:dyDescent="0.3">
      <c r="A32" s="174" t="s">
        <v>422</v>
      </c>
      <c r="B32" s="148" t="s">
        <v>89</v>
      </c>
      <c r="C32" s="149">
        <v>0.05</v>
      </c>
      <c r="D32" s="203" t="s">
        <v>190</v>
      </c>
      <c r="E32" s="203" t="s">
        <v>189</v>
      </c>
      <c r="F32" s="203" t="s">
        <v>188</v>
      </c>
      <c r="G32" s="203" t="s">
        <v>68</v>
      </c>
      <c r="H32" s="203">
        <v>0</v>
      </c>
      <c r="I32" s="12"/>
    </row>
    <row r="33" spans="1:26" ht="15" customHeight="1" x14ac:dyDescent="0.3">
      <c r="A33" s="147"/>
      <c r="C33" s="143"/>
      <c r="D33" s="205"/>
      <c r="E33" s="206"/>
      <c r="F33" s="206"/>
      <c r="G33" s="206"/>
      <c r="H33" s="206"/>
      <c r="I33" s="171">
        <f>C32*SUMPRODUCT(D$9:H$9,D33:H33)</f>
        <v>0</v>
      </c>
    </row>
    <row r="34" spans="1:26" ht="15" customHeight="1" x14ac:dyDescent="0.3">
      <c r="A34" s="174" t="s">
        <v>90</v>
      </c>
      <c r="B34" s="148" t="s">
        <v>89</v>
      </c>
      <c r="C34" s="149">
        <v>0.05</v>
      </c>
      <c r="D34" s="203" t="s">
        <v>91</v>
      </c>
      <c r="E34" s="203"/>
      <c r="F34" s="203" t="s">
        <v>92</v>
      </c>
      <c r="G34" s="203" t="s">
        <v>93</v>
      </c>
      <c r="H34" s="203" t="s">
        <v>187</v>
      </c>
      <c r="I34" s="12"/>
    </row>
    <row r="35" spans="1:26" ht="15" customHeight="1" x14ac:dyDescent="0.3">
      <c r="A35" s="147"/>
      <c r="C35" s="143"/>
      <c r="D35" s="205"/>
      <c r="E35" s="206"/>
      <c r="F35" s="206"/>
      <c r="G35" s="206"/>
      <c r="H35" s="206"/>
      <c r="I35" s="171">
        <f>C34*SUMPRODUCT(D$9:H$9,D35:H35)</f>
        <v>0</v>
      </c>
    </row>
    <row r="36" spans="1:26" ht="15" customHeight="1" x14ac:dyDescent="0.3">
      <c r="A36" s="174" t="s">
        <v>424</v>
      </c>
      <c r="B36" s="148" t="s">
        <v>89</v>
      </c>
      <c r="C36" s="149">
        <v>0.05</v>
      </c>
      <c r="D36" s="204" t="s">
        <v>423</v>
      </c>
      <c r="E36" s="203"/>
      <c r="F36" s="203" t="s">
        <v>186</v>
      </c>
      <c r="G36" s="203"/>
      <c r="H36" s="203" t="s">
        <v>185</v>
      </c>
      <c r="I36" s="12"/>
    </row>
    <row r="37" spans="1:26" x14ac:dyDescent="0.3">
      <c r="A37" s="146"/>
      <c r="D37" s="205"/>
      <c r="E37" s="206"/>
      <c r="F37" s="206"/>
      <c r="G37" s="206"/>
      <c r="H37" s="206"/>
      <c r="I37" s="171">
        <f>C36*SUMPRODUCT(D$9:H$9,D37:H37)</f>
        <v>0</v>
      </c>
    </row>
    <row r="39" spans="1:26" x14ac:dyDescent="0.3">
      <c r="A39" s="175" t="s">
        <v>94</v>
      </c>
      <c r="B39" s="154" t="s">
        <v>95</v>
      </c>
    </row>
    <row r="40" spans="1:26" x14ac:dyDescent="0.3">
      <c r="A40" s="176" t="s">
        <v>181</v>
      </c>
      <c r="B40" s="9" t="s">
        <v>67</v>
      </c>
      <c r="C40" s="153">
        <v>0.2</v>
      </c>
      <c r="I40" s="161" t="s">
        <v>96</v>
      </c>
      <c r="J40" s="167">
        <f>SUM(I11:I37)</f>
        <v>0</v>
      </c>
    </row>
    <row r="41" spans="1:26" x14ac:dyDescent="0.3">
      <c r="A41" s="176" t="s">
        <v>182</v>
      </c>
      <c r="B41" s="9" t="s">
        <v>72</v>
      </c>
      <c r="C41" s="153">
        <v>0.2</v>
      </c>
      <c r="I41" s="161" t="s">
        <v>97</v>
      </c>
      <c r="J41" s="168" t="str">
        <f>VLOOKUP(J40,K10:N29,3,TRUE)</f>
        <v>Ca</v>
      </c>
    </row>
    <row r="42" spans="1:26" x14ac:dyDescent="0.3">
      <c r="A42" s="176" t="s">
        <v>183</v>
      </c>
      <c r="B42" s="9" t="s">
        <v>73</v>
      </c>
      <c r="C42" s="153">
        <v>0.15000000000000002</v>
      </c>
      <c r="I42" s="162"/>
      <c r="J42" s="162"/>
    </row>
    <row r="43" spans="1:26" x14ac:dyDescent="0.3">
      <c r="A43" s="176" t="s">
        <v>184</v>
      </c>
      <c r="B43" s="9" t="s">
        <v>83</v>
      </c>
      <c r="C43" s="153">
        <v>0.15000000000000002</v>
      </c>
      <c r="I43" s="163" t="s">
        <v>98</v>
      </c>
      <c r="J43" s="163" t="s">
        <v>99</v>
      </c>
    </row>
    <row r="44" spans="1:26" x14ac:dyDescent="0.3">
      <c r="A44" s="176" t="s">
        <v>425</v>
      </c>
      <c r="B44" s="9" t="s">
        <v>85</v>
      </c>
      <c r="C44" s="153">
        <v>0.15000000000000002</v>
      </c>
      <c r="I44" s="164" t="s">
        <v>411</v>
      </c>
      <c r="J44" s="166">
        <f>SovereignRate</f>
        <v>0</v>
      </c>
    </row>
    <row r="45" spans="1:26" x14ac:dyDescent="0.3">
      <c r="A45" s="145"/>
      <c r="B45" s="9" t="s">
        <v>89</v>
      </c>
      <c r="C45" s="153">
        <v>0.15000000000000002</v>
      </c>
      <c r="I45" s="164" t="s">
        <v>100</v>
      </c>
      <c r="J45" s="169">
        <f>VLOOKUP(J41,M10:N29,2,0)</f>
        <v>0.12</v>
      </c>
    </row>
    <row r="46" spans="1:26" x14ac:dyDescent="0.3">
      <c r="B46" s="9" t="s">
        <v>101</v>
      </c>
      <c r="C46" s="153">
        <v>1</v>
      </c>
      <c r="I46" s="165" t="s">
        <v>50</v>
      </c>
      <c r="J46" s="170" t="str">
        <f>IF(Assumptions!D3="Yes", SUM(J44:J45), "")</f>
        <v/>
      </c>
    </row>
    <row r="47" spans="1:26" x14ac:dyDescent="0.3">
      <c r="C47" s="153"/>
    </row>
    <row r="48" spans="1:26" ht="15" thickBot="1" x14ac:dyDescent="0.35">
      <c r="A48" s="159"/>
      <c r="B48" s="159"/>
      <c r="C48" s="173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</row>
    <row r="50" spans="1:26" ht="15.6" x14ac:dyDescent="0.3">
      <c r="A50" s="142" t="s">
        <v>410</v>
      </c>
      <c r="D50" s="247" t="s">
        <v>428</v>
      </c>
      <c r="E50" s="247"/>
      <c r="F50" s="247"/>
      <c r="G50" s="247"/>
      <c r="H50" s="247"/>
      <c r="I50" s="247"/>
      <c r="J50" s="248"/>
      <c r="L50" s="249" t="s">
        <v>429</v>
      </c>
      <c r="M50" s="249"/>
      <c r="N50" s="249"/>
      <c r="O50" s="249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</row>
    <row r="51" spans="1:26" x14ac:dyDescent="0.3">
      <c r="D51" s="53">
        <f ca="1">-YEARFRAC($K$53,D53,3)</f>
        <v>-118.08219178082192</v>
      </c>
      <c r="E51" s="53">
        <f t="shared" ref="E51:H51" ca="1" si="0">-YEARFRAC($K$53,E53,3)</f>
        <v>-118.08219178082192</v>
      </c>
      <c r="F51" s="53">
        <f t="shared" ca="1" si="0"/>
        <v>-118.08219178082192</v>
      </c>
      <c r="G51" s="53">
        <f t="shared" ca="1" si="0"/>
        <v>-118.08219178082192</v>
      </c>
      <c r="H51" s="53">
        <f t="shared" ca="1" si="0"/>
        <v>-118.08219178082192</v>
      </c>
      <c r="J51" s="35"/>
      <c r="K51" s="8">
        <f t="shared" ref="K51:Z51" ca="1" si="1">YEARFRAC($K$53,K53,3)</f>
        <v>0</v>
      </c>
      <c r="L51" s="8">
        <f t="shared" ca="1" si="1"/>
        <v>1</v>
      </c>
      <c r="M51" s="8">
        <f t="shared" ca="1" si="1"/>
        <v>2</v>
      </c>
      <c r="N51" s="53">
        <f t="shared" ca="1" si="1"/>
        <v>3.0027397260273974</v>
      </c>
      <c r="O51" s="53">
        <f t="shared" ca="1" si="1"/>
        <v>4.0027397260273974</v>
      </c>
      <c r="P51" s="53">
        <f t="shared" ca="1" si="1"/>
        <v>5.0027397260273974</v>
      </c>
      <c r="Q51" s="53">
        <f t="shared" ca="1" si="1"/>
        <v>6.0027397260273974</v>
      </c>
      <c r="R51" s="53">
        <f t="shared" ca="1" si="1"/>
        <v>7.0054794520547947</v>
      </c>
      <c r="S51" s="53">
        <f t="shared" ca="1" si="1"/>
        <v>8.0054794520547947</v>
      </c>
      <c r="T51" s="53">
        <f t="shared" ca="1" si="1"/>
        <v>9.0054794520547947</v>
      </c>
      <c r="U51" s="53">
        <f t="shared" ca="1" si="1"/>
        <v>10.005479452054795</v>
      </c>
      <c r="V51" s="53">
        <f t="shared" ca="1" si="1"/>
        <v>11.008219178082191</v>
      </c>
      <c r="W51" s="53">
        <f t="shared" ca="1" si="1"/>
        <v>12.008219178082191</v>
      </c>
      <c r="X51" s="53">
        <f t="shared" ca="1" si="1"/>
        <v>13.008219178082191</v>
      </c>
      <c r="Y51" s="53">
        <f t="shared" ca="1" si="1"/>
        <v>14.008219178082191</v>
      </c>
      <c r="Z51" s="53">
        <f t="shared" ca="1" si="1"/>
        <v>15.010958904109589</v>
      </c>
    </row>
    <row r="52" spans="1:26" x14ac:dyDescent="0.3">
      <c r="D52" s="183"/>
      <c r="E52" s="12"/>
      <c r="F52" s="12"/>
      <c r="G52" s="12"/>
      <c r="H52" s="12"/>
      <c r="J52" s="36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" thickBot="1" x14ac:dyDescent="0.35">
      <c r="A53" s="43" t="s">
        <v>41</v>
      </c>
      <c r="B53" s="202" t="s">
        <v>39</v>
      </c>
      <c r="C53" s="27"/>
      <c r="D53" s="44"/>
      <c r="E53" s="44"/>
      <c r="F53" s="44"/>
      <c r="G53" s="44"/>
      <c r="H53" s="44"/>
      <c r="I53" s="178" t="s">
        <v>426</v>
      </c>
      <c r="J53" s="45" t="s">
        <v>603</v>
      </c>
      <c r="K53" s="46">
        <f ca="1">DateNPV</f>
        <v>43100</v>
      </c>
      <c r="L53" s="47">
        <f ca="1">DATE(YEAR(K53)+1, 12, 31)</f>
        <v>43465</v>
      </c>
      <c r="M53" s="47">
        <f ca="1">DATE(YEAR(L53)+1, 12, 31)</f>
        <v>43830</v>
      </c>
      <c r="N53" s="47">
        <f t="shared" ref="N53:Y53" ca="1" si="2">DATE(YEAR(M53)+1, 12, 31)</f>
        <v>44196</v>
      </c>
      <c r="O53" s="47">
        <f t="shared" ca="1" si="2"/>
        <v>44561</v>
      </c>
      <c r="P53" s="47">
        <f t="shared" ca="1" si="2"/>
        <v>44926</v>
      </c>
      <c r="Q53" s="47">
        <f t="shared" ca="1" si="2"/>
        <v>45291</v>
      </c>
      <c r="R53" s="47">
        <f t="shared" ca="1" si="2"/>
        <v>45657</v>
      </c>
      <c r="S53" s="47">
        <f t="shared" ca="1" si="2"/>
        <v>46022</v>
      </c>
      <c r="T53" s="47">
        <f t="shared" ca="1" si="2"/>
        <v>46387</v>
      </c>
      <c r="U53" s="47">
        <f t="shared" ca="1" si="2"/>
        <v>46752</v>
      </c>
      <c r="V53" s="47">
        <f t="shared" ca="1" si="2"/>
        <v>47118</v>
      </c>
      <c r="W53" s="47">
        <f t="shared" ca="1" si="2"/>
        <v>47483</v>
      </c>
      <c r="X53" s="47">
        <f t="shared" ca="1" si="2"/>
        <v>47848</v>
      </c>
      <c r="Y53" s="47">
        <f t="shared" ca="1" si="2"/>
        <v>48213</v>
      </c>
      <c r="Z53" s="47">
        <f ca="1">DATE(YEAR(Y53)+1, 12, 31)</f>
        <v>48579</v>
      </c>
    </row>
    <row r="54" spans="1:26" ht="15" thickTop="1" x14ac:dyDescent="0.3">
      <c r="H54" s="10"/>
      <c r="J54" s="36"/>
    </row>
    <row r="55" spans="1:26" x14ac:dyDescent="0.3">
      <c r="A55" s="11" t="s">
        <v>197</v>
      </c>
      <c r="J55" s="36"/>
    </row>
    <row r="56" spans="1:26" x14ac:dyDescent="0.3">
      <c r="J56" s="36"/>
    </row>
    <row r="57" spans="1:26" x14ac:dyDescent="0.3">
      <c r="A57" s="188" t="s">
        <v>2</v>
      </c>
      <c r="J57" s="91"/>
      <c r="K57" s="14"/>
      <c r="L57" s="128"/>
    </row>
    <row r="58" spans="1:26" x14ac:dyDescent="0.3">
      <c r="A58" s="176" t="s">
        <v>4</v>
      </c>
      <c r="B58" s="24"/>
      <c r="D58" s="19"/>
      <c r="E58" s="19"/>
      <c r="F58" s="19"/>
      <c r="G58" s="19"/>
      <c r="H58" s="19"/>
      <c r="I58" s="179">
        <f>IFERROR(AVERAGE($D58:$H58),0)</f>
        <v>0</v>
      </c>
      <c r="J58" s="92"/>
      <c r="K58" s="16"/>
      <c r="L58" s="15">
        <f>IF(ISBLANK($J58), $I58, $J58)</f>
        <v>0</v>
      </c>
      <c r="M58" s="15">
        <f>$L58</f>
        <v>0</v>
      </c>
      <c r="N58" s="15">
        <f t="shared" ref="N58:Z60" si="3">$L58</f>
        <v>0</v>
      </c>
      <c r="O58" s="15">
        <f t="shared" si="3"/>
        <v>0</v>
      </c>
      <c r="P58" s="15">
        <f t="shared" si="3"/>
        <v>0</v>
      </c>
      <c r="Q58" s="15">
        <f t="shared" si="3"/>
        <v>0</v>
      </c>
      <c r="R58" s="15">
        <f t="shared" si="3"/>
        <v>0</v>
      </c>
      <c r="S58" s="15">
        <f t="shared" si="3"/>
        <v>0</v>
      </c>
      <c r="T58" s="15">
        <f t="shared" si="3"/>
        <v>0</v>
      </c>
      <c r="U58" s="15">
        <f t="shared" si="3"/>
        <v>0</v>
      </c>
      <c r="V58" s="15">
        <f t="shared" si="3"/>
        <v>0</v>
      </c>
      <c r="W58" s="15">
        <f t="shared" si="3"/>
        <v>0</v>
      </c>
      <c r="X58" s="15">
        <f t="shared" si="3"/>
        <v>0</v>
      </c>
      <c r="Y58" s="15">
        <f t="shared" si="3"/>
        <v>0</v>
      </c>
      <c r="Z58" s="15">
        <f t="shared" si="3"/>
        <v>0</v>
      </c>
    </row>
    <row r="59" spans="1:26" x14ac:dyDescent="0.3">
      <c r="A59" s="176" t="s">
        <v>612</v>
      </c>
      <c r="C59" s="61"/>
      <c r="D59" s="19"/>
      <c r="E59" s="19"/>
      <c r="F59" s="19"/>
      <c r="G59" s="19"/>
      <c r="H59" s="19"/>
      <c r="I59" s="179">
        <f t="shared" ref="I59:I62" si="4">IFERROR(AVERAGE($D59:$H59),0)</f>
        <v>0</v>
      </c>
      <c r="J59" s="92"/>
      <c r="K59" s="16"/>
      <c r="L59" s="15">
        <f t="shared" ref="L59:L60" si="5">IF(ISBLANK($J59), $I59, $J59)</f>
        <v>0</v>
      </c>
      <c r="M59" s="20">
        <f>$L59</f>
        <v>0</v>
      </c>
      <c r="N59" s="20">
        <f t="shared" si="3"/>
        <v>0</v>
      </c>
      <c r="O59" s="20">
        <f t="shared" si="3"/>
        <v>0</v>
      </c>
      <c r="P59" s="20">
        <f t="shared" si="3"/>
        <v>0</v>
      </c>
      <c r="Q59" s="20">
        <f t="shared" si="3"/>
        <v>0</v>
      </c>
      <c r="R59" s="20">
        <f t="shared" si="3"/>
        <v>0</v>
      </c>
      <c r="S59" s="20">
        <f t="shared" si="3"/>
        <v>0</v>
      </c>
      <c r="T59" s="20">
        <f t="shared" si="3"/>
        <v>0</v>
      </c>
      <c r="U59" s="20">
        <f t="shared" si="3"/>
        <v>0</v>
      </c>
      <c r="V59" s="20">
        <f t="shared" si="3"/>
        <v>0</v>
      </c>
      <c r="W59" s="20">
        <f t="shared" si="3"/>
        <v>0</v>
      </c>
      <c r="X59" s="20">
        <f t="shared" si="3"/>
        <v>0</v>
      </c>
      <c r="Y59" s="20">
        <f t="shared" si="3"/>
        <v>0</v>
      </c>
      <c r="Z59" s="20">
        <f t="shared" si="3"/>
        <v>0</v>
      </c>
    </row>
    <row r="60" spans="1:26" x14ac:dyDescent="0.3">
      <c r="A60" s="176" t="s">
        <v>427</v>
      </c>
      <c r="B60" s="24"/>
      <c r="C60" s="61"/>
      <c r="D60" s="19"/>
      <c r="E60" s="19"/>
      <c r="F60" s="19"/>
      <c r="G60" s="19"/>
      <c r="H60" s="19"/>
      <c r="I60" s="179">
        <f t="shared" si="4"/>
        <v>0</v>
      </c>
      <c r="J60" s="92"/>
      <c r="K60" s="16"/>
      <c r="L60" s="15">
        <f t="shared" si="5"/>
        <v>0</v>
      </c>
      <c r="M60" s="104">
        <f>$L60</f>
        <v>0</v>
      </c>
      <c r="N60" s="104">
        <f t="shared" si="3"/>
        <v>0</v>
      </c>
      <c r="O60" s="104">
        <f t="shared" si="3"/>
        <v>0</v>
      </c>
      <c r="P60" s="104">
        <f t="shared" si="3"/>
        <v>0</v>
      </c>
      <c r="Q60" s="104">
        <f t="shared" si="3"/>
        <v>0</v>
      </c>
      <c r="R60" s="104">
        <f t="shared" si="3"/>
        <v>0</v>
      </c>
      <c r="S60" s="104">
        <f t="shared" si="3"/>
        <v>0</v>
      </c>
      <c r="T60" s="104">
        <f t="shared" si="3"/>
        <v>0</v>
      </c>
      <c r="U60" s="104">
        <f t="shared" si="3"/>
        <v>0</v>
      </c>
      <c r="V60" s="104">
        <f t="shared" si="3"/>
        <v>0</v>
      </c>
      <c r="W60" s="104">
        <f t="shared" si="3"/>
        <v>0</v>
      </c>
      <c r="X60" s="104">
        <f t="shared" si="3"/>
        <v>0</v>
      </c>
      <c r="Y60" s="104">
        <f t="shared" si="3"/>
        <v>0</v>
      </c>
      <c r="Z60" s="104">
        <f>$L60</f>
        <v>0</v>
      </c>
    </row>
    <row r="61" spans="1:26" x14ac:dyDescent="0.3">
      <c r="A61" s="176" t="s">
        <v>613</v>
      </c>
      <c r="B61" s="9" t="str">
        <f>IF(LocalCurrency="", "", LocalCurrency)</f>
        <v/>
      </c>
      <c r="C61" s="63"/>
      <c r="D61" s="19"/>
      <c r="E61" s="19"/>
      <c r="F61" s="19"/>
      <c r="G61" s="19"/>
      <c r="H61" s="19"/>
      <c r="I61" s="179">
        <f t="shared" si="4"/>
        <v>0</v>
      </c>
      <c r="J61" s="180"/>
      <c r="K61" s="95"/>
      <c r="L61" s="184">
        <f t="shared" ref="L61:Z61" ca="1" si="6">IF(ISBLANK($J61), $I61, $J61)*(1+InflationRate)^L$51</f>
        <v>0</v>
      </c>
      <c r="M61" s="184">
        <f t="shared" ca="1" si="6"/>
        <v>0</v>
      </c>
      <c r="N61" s="184">
        <f t="shared" ca="1" si="6"/>
        <v>0</v>
      </c>
      <c r="O61" s="184">
        <f t="shared" ca="1" si="6"/>
        <v>0</v>
      </c>
      <c r="P61" s="184">
        <f t="shared" ca="1" si="6"/>
        <v>0</v>
      </c>
      <c r="Q61" s="184">
        <f t="shared" ca="1" si="6"/>
        <v>0</v>
      </c>
      <c r="R61" s="184">
        <f t="shared" ca="1" si="6"/>
        <v>0</v>
      </c>
      <c r="S61" s="184">
        <f t="shared" ca="1" si="6"/>
        <v>0</v>
      </c>
      <c r="T61" s="184">
        <f t="shared" ca="1" si="6"/>
        <v>0</v>
      </c>
      <c r="U61" s="184">
        <f t="shared" ca="1" si="6"/>
        <v>0</v>
      </c>
      <c r="V61" s="184">
        <f t="shared" ca="1" si="6"/>
        <v>0</v>
      </c>
      <c r="W61" s="184">
        <f t="shared" ca="1" si="6"/>
        <v>0</v>
      </c>
      <c r="X61" s="184">
        <f t="shared" ca="1" si="6"/>
        <v>0</v>
      </c>
      <c r="Y61" s="184">
        <f t="shared" ca="1" si="6"/>
        <v>0</v>
      </c>
      <c r="Z61" s="184">
        <f t="shared" ca="1" si="6"/>
        <v>0</v>
      </c>
    </row>
    <row r="62" spans="1:26" x14ac:dyDescent="0.3">
      <c r="A62" s="187" t="s">
        <v>431</v>
      </c>
      <c r="B62" s="21"/>
      <c r="C62" s="62"/>
      <c r="D62" s="58"/>
      <c r="E62" s="58"/>
      <c r="F62" s="58"/>
      <c r="G62" s="58"/>
      <c r="H62" s="58"/>
      <c r="I62" s="181">
        <f t="shared" si="4"/>
        <v>0</v>
      </c>
      <c r="J62" s="93"/>
      <c r="K62" s="59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x14ac:dyDescent="0.3">
      <c r="A63" s="9" t="s">
        <v>40</v>
      </c>
      <c r="B63" s="9" t="str">
        <f>IF($B$21="", "", $B$21)</f>
        <v/>
      </c>
      <c r="D63" s="94">
        <f>IFERROR(VLOOKUP($B58,Units!$B$3:$D$7,2,FALSE)*D58*D59*D60*D61, 0)</f>
        <v>0</v>
      </c>
      <c r="E63" s="94">
        <f>IFERROR(VLOOKUP($B58,Units!$B$3:$D$7,2,FALSE)*E58*E59*E60*E61, 0)</f>
        <v>0</v>
      </c>
      <c r="F63" s="94">
        <f>IFERROR(VLOOKUP($B58,Units!$B$3:$D$7,2,FALSE)*F58*F59*F60*F61, 0)</f>
        <v>0</v>
      </c>
      <c r="G63" s="94">
        <f>IFERROR(VLOOKUP($B58,Units!$B$3:$D$7,2,FALSE)*G58*G59*G60*G61, 0)</f>
        <v>0</v>
      </c>
      <c r="H63" s="94">
        <f>IFERROR(VLOOKUP($B58,Units!$B$3:$D$7,2,FALSE)*H58*H59*H60*H61, 0)</f>
        <v>0</v>
      </c>
      <c r="J63" s="37"/>
      <c r="K63" s="25"/>
      <c r="L63" s="94">
        <f ca="1">IFERROR(VLOOKUP($B58,Units!$B$3:$D$7,3,FALSE)*L58*L59*L60*L61, 0)</f>
        <v>0</v>
      </c>
      <c r="M63" s="94">
        <f ca="1">IFERROR(VLOOKUP($B58,Units!$B$3:$D$7,3,FALSE)*M58*M59*M60*M61, 0)</f>
        <v>0</v>
      </c>
      <c r="N63" s="94">
        <f ca="1">IFERROR(VLOOKUP($B58,Units!$B$3:$D$7,3,FALSE)*N58*N59*N60*N61, 0)</f>
        <v>0</v>
      </c>
      <c r="O63" s="94">
        <f ca="1">IFERROR(VLOOKUP($B58,Units!$B$3:$D$7,3,FALSE)*O58*O59*O60*O61, 0)</f>
        <v>0</v>
      </c>
      <c r="P63" s="94">
        <f ca="1">IFERROR(VLOOKUP($B58,Units!$B$3:$D$7,3,FALSE)*P58*P59*P60*P61, 0)</f>
        <v>0</v>
      </c>
      <c r="Q63" s="94">
        <f ca="1">IFERROR(VLOOKUP($B58,Units!$B$3:$D$7,3,FALSE)*Q58*Q59*Q60*Q61, 0)</f>
        <v>0</v>
      </c>
      <c r="R63" s="94">
        <f ca="1">IFERROR(VLOOKUP($B58,Units!$B$3:$D$7,3,FALSE)*R58*R59*R60*R61, 0)</f>
        <v>0</v>
      </c>
      <c r="S63" s="94">
        <f ca="1">IFERROR(VLOOKUP($B58,Units!$B$3:$D$7,3,FALSE)*S58*S59*S60*S61, 0)</f>
        <v>0</v>
      </c>
      <c r="T63" s="94">
        <f ca="1">IFERROR(VLOOKUP($B58,Units!$B$3:$D$7,3,FALSE)*T58*T59*T60*T61, 0)</f>
        <v>0</v>
      </c>
      <c r="U63" s="94">
        <f ca="1">IFERROR(VLOOKUP($B58,Units!$B$3:$D$7,3,FALSE)*U58*U59*U60*U61, 0)</f>
        <v>0</v>
      </c>
      <c r="V63" s="94">
        <f ca="1">IFERROR(VLOOKUP($B58,Units!$B$3:$D$7,3,FALSE)*V58*V59*V60*V61, 0)</f>
        <v>0</v>
      </c>
      <c r="W63" s="94">
        <f ca="1">IFERROR(VLOOKUP($B58,Units!$B$3:$D$7,3,FALSE)*W58*W59*W60*W61, 0)</f>
        <v>0</v>
      </c>
      <c r="X63" s="94">
        <f ca="1">IFERROR(VLOOKUP($B58,Units!$B$3:$D$7,3,FALSE)*X58*X59*X60*X61, 0)</f>
        <v>0</v>
      </c>
      <c r="Y63" s="94">
        <f ca="1">IFERROR(VLOOKUP($B58,Units!$B$3:$D$7,3,FALSE)*Y58*Y59*Y60*Y61, 0)</f>
        <v>0</v>
      </c>
      <c r="Z63" s="94">
        <f ca="1">IFERROR(VLOOKUP($B58,Units!$B$3:$D$7,3,FALSE)*Z58*Z59*Z60*Z61, 0)</f>
        <v>0</v>
      </c>
    </row>
    <row r="64" spans="1:26" x14ac:dyDescent="0.3">
      <c r="J64" s="36"/>
    </row>
    <row r="65" spans="1:26" x14ac:dyDescent="0.3">
      <c r="A65" s="188" t="s">
        <v>1</v>
      </c>
      <c r="J65" s="91"/>
      <c r="K65" s="14"/>
      <c r="L65" s="128"/>
    </row>
    <row r="66" spans="1:26" x14ac:dyDescent="0.3">
      <c r="A66" s="176" t="s">
        <v>4</v>
      </c>
      <c r="B66" s="24"/>
      <c r="D66" s="19"/>
      <c r="E66" s="19"/>
      <c r="F66" s="19"/>
      <c r="G66" s="19"/>
      <c r="H66" s="19"/>
      <c r="I66" s="179">
        <f>IFERROR(AVERAGE($D66:$H66),0)</f>
        <v>0</v>
      </c>
      <c r="J66" s="92"/>
      <c r="K66" s="16"/>
      <c r="L66" s="15">
        <f>IF(ISBLANK($J66), $I66, $J66)</f>
        <v>0</v>
      </c>
      <c r="M66" s="15">
        <f>$L66</f>
        <v>0</v>
      </c>
      <c r="N66" s="15">
        <f t="shared" ref="N66:Z68" si="7">$L66</f>
        <v>0</v>
      </c>
      <c r="O66" s="15">
        <f t="shared" si="7"/>
        <v>0</v>
      </c>
      <c r="P66" s="15">
        <f t="shared" si="7"/>
        <v>0</v>
      </c>
      <c r="Q66" s="15">
        <f t="shared" si="7"/>
        <v>0</v>
      </c>
      <c r="R66" s="15">
        <f t="shared" si="7"/>
        <v>0</v>
      </c>
      <c r="S66" s="15">
        <f t="shared" si="7"/>
        <v>0</v>
      </c>
      <c r="T66" s="15">
        <f t="shared" si="7"/>
        <v>0</v>
      </c>
      <c r="U66" s="15">
        <f t="shared" si="7"/>
        <v>0</v>
      </c>
      <c r="V66" s="15">
        <f t="shared" si="7"/>
        <v>0</v>
      </c>
      <c r="W66" s="15">
        <f t="shared" si="7"/>
        <v>0</v>
      </c>
      <c r="X66" s="15">
        <f t="shared" si="7"/>
        <v>0</v>
      </c>
      <c r="Y66" s="15">
        <f t="shared" si="7"/>
        <v>0</v>
      </c>
      <c r="Z66" s="15">
        <f t="shared" si="7"/>
        <v>0</v>
      </c>
    </row>
    <row r="67" spans="1:26" x14ac:dyDescent="0.3">
      <c r="A67" s="176" t="s">
        <v>612</v>
      </c>
      <c r="C67" s="61"/>
      <c r="D67" s="19"/>
      <c r="E67" s="19"/>
      <c r="F67" s="19"/>
      <c r="G67" s="19"/>
      <c r="H67" s="19"/>
      <c r="I67" s="179">
        <f t="shared" ref="I67:I70" si="8">IFERROR(AVERAGE($D67:$H67),0)</f>
        <v>0</v>
      </c>
      <c r="J67" s="92"/>
      <c r="K67" s="16"/>
      <c r="L67" s="15">
        <f t="shared" ref="L67:L68" si="9">IF(ISBLANK($J67), $I67, $J67)</f>
        <v>0</v>
      </c>
      <c r="M67" s="20">
        <f>$L67</f>
        <v>0</v>
      </c>
      <c r="N67" s="20">
        <f t="shared" si="7"/>
        <v>0</v>
      </c>
      <c r="O67" s="20">
        <f t="shared" si="7"/>
        <v>0</v>
      </c>
      <c r="P67" s="20">
        <f t="shared" si="7"/>
        <v>0</v>
      </c>
      <c r="Q67" s="20">
        <f t="shared" si="7"/>
        <v>0</v>
      </c>
      <c r="R67" s="20">
        <f t="shared" si="7"/>
        <v>0</v>
      </c>
      <c r="S67" s="20">
        <f t="shared" si="7"/>
        <v>0</v>
      </c>
      <c r="T67" s="20">
        <f t="shared" si="7"/>
        <v>0</v>
      </c>
      <c r="U67" s="20">
        <f t="shared" si="7"/>
        <v>0</v>
      </c>
      <c r="V67" s="20">
        <f t="shared" si="7"/>
        <v>0</v>
      </c>
      <c r="W67" s="20">
        <f t="shared" si="7"/>
        <v>0</v>
      </c>
      <c r="X67" s="20">
        <f t="shared" si="7"/>
        <v>0</v>
      </c>
      <c r="Y67" s="20">
        <f t="shared" si="7"/>
        <v>0</v>
      </c>
      <c r="Z67" s="20">
        <f t="shared" si="7"/>
        <v>0</v>
      </c>
    </row>
    <row r="68" spans="1:26" x14ac:dyDescent="0.3">
      <c r="A68" s="176" t="s">
        <v>427</v>
      </c>
      <c r="B68" s="24"/>
      <c r="C68" s="61"/>
      <c r="D68" s="19"/>
      <c r="E68" s="19"/>
      <c r="F68" s="19"/>
      <c r="G68" s="19"/>
      <c r="H68" s="19"/>
      <c r="I68" s="179">
        <f t="shared" si="8"/>
        <v>0</v>
      </c>
      <c r="J68" s="92"/>
      <c r="K68" s="16"/>
      <c r="L68" s="15">
        <f t="shared" si="9"/>
        <v>0</v>
      </c>
      <c r="M68" s="104">
        <f>$L68</f>
        <v>0</v>
      </c>
      <c r="N68" s="104">
        <f t="shared" si="7"/>
        <v>0</v>
      </c>
      <c r="O68" s="104">
        <f t="shared" si="7"/>
        <v>0</v>
      </c>
      <c r="P68" s="104">
        <f t="shared" si="7"/>
        <v>0</v>
      </c>
      <c r="Q68" s="104">
        <f t="shared" si="7"/>
        <v>0</v>
      </c>
      <c r="R68" s="104">
        <f t="shared" si="7"/>
        <v>0</v>
      </c>
      <c r="S68" s="104">
        <f t="shared" si="7"/>
        <v>0</v>
      </c>
      <c r="T68" s="104">
        <f t="shared" si="7"/>
        <v>0</v>
      </c>
      <c r="U68" s="104">
        <f t="shared" si="7"/>
        <v>0</v>
      </c>
      <c r="V68" s="104">
        <f t="shared" si="7"/>
        <v>0</v>
      </c>
      <c r="W68" s="104">
        <f t="shared" si="7"/>
        <v>0</v>
      </c>
      <c r="X68" s="104">
        <f t="shared" si="7"/>
        <v>0</v>
      </c>
      <c r="Y68" s="104">
        <f t="shared" si="7"/>
        <v>0</v>
      </c>
      <c r="Z68" s="104">
        <f>$L68</f>
        <v>0</v>
      </c>
    </row>
    <row r="69" spans="1:26" x14ac:dyDescent="0.3">
      <c r="A69" s="176" t="s">
        <v>613</v>
      </c>
      <c r="B69" s="9" t="str">
        <f>IF(LocalCurrency="", "", LocalCurrency)</f>
        <v/>
      </c>
      <c r="C69" s="63"/>
      <c r="D69" s="19"/>
      <c r="E69" s="19"/>
      <c r="F69" s="19"/>
      <c r="G69" s="19"/>
      <c r="H69" s="19"/>
      <c r="I69" s="179">
        <f t="shared" si="8"/>
        <v>0</v>
      </c>
      <c r="J69" s="180"/>
      <c r="K69" s="95"/>
      <c r="L69" s="184">
        <f t="shared" ref="L69:Z69" ca="1" si="10">IF(ISBLANK($J69), $I69, $J69)*(1+InflationRate)^L$51</f>
        <v>0</v>
      </c>
      <c r="M69" s="184">
        <f t="shared" ca="1" si="10"/>
        <v>0</v>
      </c>
      <c r="N69" s="184">
        <f t="shared" ca="1" si="10"/>
        <v>0</v>
      </c>
      <c r="O69" s="184">
        <f t="shared" ca="1" si="10"/>
        <v>0</v>
      </c>
      <c r="P69" s="184">
        <f t="shared" ca="1" si="10"/>
        <v>0</v>
      </c>
      <c r="Q69" s="184">
        <f t="shared" ca="1" si="10"/>
        <v>0</v>
      </c>
      <c r="R69" s="184">
        <f t="shared" ca="1" si="10"/>
        <v>0</v>
      </c>
      <c r="S69" s="184">
        <f t="shared" ca="1" si="10"/>
        <v>0</v>
      </c>
      <c r="T69" s="184">
        <f t="shared" ca="1" si="10"/>
        <v>0</v>
      </c>
      <c r="U69" s="184">
        <f t="shared" ca="1" si="10"/>
        <v>0</v>
      </c>
      <c r="V69" s="184">
        <f t="shared" ca="1" si="10"/>
        <v>0</v>
      </c>
      <c r="W69" s="184">
        <f t="shared" ca="1" si="10"/>
        <v>0</v>
      </c>
      <c r="X69" s="184">
        <f t="shared" ca="1" si="10"/>
        <v>0</v>
      </c>
      <c r="Y69" s="184">
        <f t="shared" ca="1" si="10"/>
        <v>0</v>
      </c>
      <c r="Z69" s="184">
        <f t="shared" ca="1" si="10"/>
        <v>0</v>
      </c>
    </row>
    <row r="70" spans="1:26" x14ac:dyDescent="0.3">
      <c r="A70" s="187" t="s">
        <v>431</v>
      </c>
      <c r="B70" s="21"/>
      <c r="C70" s="62"/>
      <c r="D70" s="58"/>
      <c r="E70" s="58"/>
      <c r="F70" s="58"/>
      <c r="G70" s="58"/>
      <c r="H70" s="58"/>
      <c r="I70" s="181">
        <f t="shared" si="8"/>
        <v>0</v>
      </c>
      <c r="J70" s="93"/>
      <c r="K70" s="59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x14ac:dyDescent="0.3">
      <c r="A71" s="9" t="s">
        <v>40</v>
      </c>
      <c r="B71" s="9" t="str">
        <f>IF($B$21="", "", $B$21)</f>
        <v/>
      </c>
      <c r="D71" s="94">
        <f>IFERROR(VLOOKUP($B66,Units!$B$3:$D$7,2,FALSE)*D66*D67*D68*D69, 0)</f>
        <v>0</v>
      </c>
      <c r="E71" s="94">
        <f>IFERROR(VLOOKUP($B66,Units!$B$3:$D$7,2,FALSE)*E66*E67*E68*E69, 0)</f>
        <v>0</v>
      </c>
      <c r="F71" s="94">
        <f>IFERROR(VLOOKUP($B66,Units!$B$3:$D$7,2,FALSE)*F66*F67*F68*F69, 0)</f>
        <v>0</v>
      </c>
      <c r="G71" s="94">
        <f>IFERROR(VLOOKUP($B66,Units!$B$3:$D$7,2,FALSE)*G66*G67*G68*G69, 0)</f>
        <v>0</v>
      </c>
      <c r="H71" s="94">
        <f>IFERROR(VLOOKUP($B66,Units!$B$3:$D$7,2,FALSE)*H66*H67*H68*H69, 0)</f>
        <v>0</v>
      </c>
      <c r="J71" s="37"/>
      <c r="K71" s="25"/>
      <c r="L71" s="94">
        <f ca="1">IFERROR(VLOOKUP($B66,Units!$B$3:$D$7,3,FALSE)*L66*L67*L68*L69, 0)</f>
        <v>0</v>
      </c>
      <c r="M71" s="94">
        <f ca="1">IFERROR(VLOOKUP($B66,Units!$B$3:$D$7,3,FALSE)*M66*M67*M68*M69, 0)</f>
        <v>0</v>
      </c>
      <c r="N71" s="94">
        <f ca="1">IFERROR(VLOOKUP($B66,Units!$B$3:$D$7,3,FALSE)*N66*N67*N68*N69, 0)</f>
        <v>0</v>
      </c>
      <c r="O71" s="94">
        <f ca="1">IFERROR(VLOOKUP($B66,Units!$B$3:$D$7,3,FALSE)*O66*O67*O68*O69, 0)</f>
        <v>0</v>
      </c>
      <c r="P71" s="94">
        <f ca="1">IFERROR(VLOOKUP($B66,Units!$B$3:$D$7,3,FALSE)*P66*P67*P68*P69, 0)</f>
        <v>0</v>
      </c>
      <c r="Q71" s="94">
        <f ca="1">IFERROR(VLOOKUP($B66,Units!$B$3:$D$7,3,FALSE)*Q66*Q67*Q68*Q69, 0)</f>
        <v>0</v>
      </c>
      <c r="R71" s="94">
        <f ca="1">IFERROR(VLOOKUP($B66,Units!$B$3:$D$7,3,FALSE)*R66*R67*R68*R69, 0)</f>
        <v>0</v>
      </c>
      <c r="S71" s="94">
        <f ca="1">IFERROR(VLOOKUP($B66,Units!$B$3:$D$7,3,FALSE)*S66*S67*S68*S69, 0)</f>
        <v>0</v>
      </c>
      <c r="T71" s="94">
        <f ca="1">IFERROR(VLOOKUP($B66,Units!$B$3:$D$7,3,FALSE)*T66*T67*T68*T69, 0)</f>
        <v>0</v>
      </c>
      <c r="U71" s="94">
        <f ca="1">IFERROR(VLOOKUP($B66,Units!$B$3:$D$7,3,FALSE)*U66*U67*U68*U69, 0)</f>
        <v>0</v>
      </c>
      <c r="V71" s="94">
        <f ca="1">IFERROR(VLOOKUP($B66,Units!$B$3:$D$7,3,FALSE)*V66*V67*V68*V69, 0)</f>
        <v>0</v>
      </c>
      <c r="W71" s="94">
        <f ca="1">IFERROR(VLOOKUP($B66,Units!$B$3:$D$7,3,FALSE)*W66*W67*W68*W69, 0)</f>
        <v>0</v>
      </c>
      <c r="X71" s="94">
        <f ca="1">IFERROR(VLOOKUP($B66,Units!$B$3:$D$7,3,FALSE)*X66*X67*X68*X69, 0)</f>
        <v>0</v>
      </c>
      <c r="Y71" s="94">
        <f ca="1">IFERROR(VLOOKUP($B66,Units!$B$3:$D$7,3,FALSE)*Y66*Y67*Y68*Y69, 0)</f>
        <v>0</v>
      </c>
      <c r="Z71" s="94">
        <f ca="1">IFERROR(VLOOKUP($B66,Units!$B$3:$D$7,3,FALSE)*Z66*Z67*Z68*Z69, 0)</f>
        <v>0</v>
      </c>
    </row>
    <row r="72" spans="1:26" x14ac:dyDescent="0.3">
      <c r="D72" s="94"/>
      <c r="E72" s="94"/>
      <c r="F72" s="94"/>
      <c r="G72" s="94"/>
      <c r="H72" s="94"/>
      <c r="J72" s="37"/>
      <c r="K72" s="25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spans="1:26" x14ac:dyDescent="0.3">
      <c r="A73" s="188" t="s">
        <v>611</v>
      </c>
      <c r="J73" s="91"/>
      <c r="K73" s="14"/>
      <c r="L73" s="128"/>
    </row>
    <row r="74" spans="1:26" x14ac:dyDescent="0.3">
      <c r="A74" s="176" t="s">
        <v>4</v>
      </c>
      <c r="B74" s="24"/>
      <c r="D74" s="19"/>
      <c r="E74" s="19"/>
      <c r="F74" s="19"/>
      <c r="G74" s="19"/>
      <c r="H74" s="19"/>
      <c r="I74" s="179">
        <f>IFERROR(AVERAGE($D74:$H74),0)</f>
        <v>0</v>
      </c>
      <c r="J74" s="92"/>
      <c r="K74" s="16"/>
      <c r="L74" s="15">
        <f>IF(ISBLANK($J74), $I74, $J74)</f>
        <v>0</v>
      </c>
      <c r="M74" s="15">
        <f>$L74</f>
        <v>0</v>
      </c>
      <c r="N74" s="15">
        <f t="shared" ref="N74:Z76" si="11">$L74</f>
        <v>0</v>
      </c>
      <c r="O74" s="15">
        <f t="shared" si="11"/>
        <v>0</v>
      </c>
      <c r="P74" s="15">
        <f t="shared" si="11"/>
        <v>0</v>
      </c>
      <c r="Q74" s="15">
        <f t="shared" si="11"/>
        <v>0</v>
      </c>
      <c r="R74" s="15">
        <f t="shared" si="11"/>
        <v>0</v>
      </c>
      <c r="S74" s="15">
        <f t="shared" si="11"/>
        <v>0</v>
      </c>
      <c r="T74" s="15">
        <f t="shared" si="11"/>
        <v>0</v>
      </c>
      <c r="U74" s="15">
        <f t="shared" si="11"/>
        <v>0</v>
      </c>
      <c r="V74" s="15">
        <f t="shared" si="11"/>
        <v>0</v>
      </c>
      <c r="W74" s="15">
        <f t="shared" si="11"/>
        <v>0</v>
      </c>
      <c r="X74" s="15">
        <f t="shared" si="11"/>
        <v>0</v>
      </c>
      <c r="Y74" s="15">
        <f t="shared" si="11"/>
        <v>0</v>
      </c>
      <c r="Z74" s="15">
        <f t="shared" si="11"/>
        <v>0</v>
      </c>
    </row>
    <row r="75" spans="1:26" x14ac:dyDescent="0.3">
      <c r="A75" s="176" t="s">
        <v>614</v>
      </c>
      <c r="C75" s="61"/>
      <c r="D75" s="19"/>
      <c r="E75" s="19"/>
      <c r="F75" s="19"/>
      <c r="G75" s="19"/>
      <c r="H75" s="19"/>
      <c r="I75" s="179">
        <f t="shared" ref="I75:I78" si="12">IFERROR(AVERAGE($D75:$H75),0)</f>
        <v>0</v>
      </c>
      <c r="J75" s="92"/>
      <c r="K75" s="16"/>
      <c r="L75" s="15">
        <f t="shared" ref="L75:L76" si="13">IF(ISBLANK($J75), $I75, $J75)</f>
        <v>0</v>
      </c>
      <c r="M75" s="20">
        <f>$L75</f>
        <v>0</v>
      </c>
      <c r="N75" s="20">
        <f t="shared" si="11"/>
        <v>0</v>
      </c>
      <c r="O75" s="20">
        <f t="shared" si="11"/>
        <v>0</v>
      </c>
      <c r="P75" s="20">
        <f t="shared" si="11"/>
        <v>0</v>
      </c>
      <c r="Q75" s="20">
        <f t="shared" si="11"/>
        <v>0</v>
      </c>
      <c r="R75" s="20">
        <f t="shared" si="11"/>
        <v>0</v>
      </c>
      <c r="S75" s="20">
        <f t="shared" si="11"/>
        <v>0</v>
      </c>
      <c r="T75" s="20">
        <f t="shared" si="11"/>
        <v>0</v>
      </c>
      <c r="U75" s="20">
        <f t="shared" si="11"/>
        <v>0</v>
      </c>
      <c r="V75" s="20">
        <f t="shared" si="11"/>
        <v>0</v>
      </c>
      <c r="W75" s="20">
        <f t="shared" si="11"/>
        <v>0</v>
      </c>
      <c r="X75" s="20">
        <f t="shared" si="11"/>
        <v>0</v>
      </c>
      <c r="Y75" s="20">
        <f t="shared" si="11"/>
        <v>0</v>
      </c>
      <c r="Z75" s="20">
        <f t="shared" si="11"/>
        <v>0</v>
      </c>
    </row>
    <row r="76" spans="1:26" x14ac:dyDescent="0.3">
      <c r="A76" s="176" t="s">
        <v>427</v>
      </c>
      <c r="B76" s="24"/>
      <c r="C76" s="61"/>
      <c r="D76" s="19"/>
      <c r="E76" s="19"/>
      <c r="F76" s="19"/>
      <c r="G76" s="19"/>
      <c r="H76" s="19"/>
      <c r="I76" s="179">
        <f t="shared" si="12"/>
        <v>0</v>
      </c>
      <c r="J76" s="92"/>
      <c r="K76" s="16"/>
      <c r="L76" s="15">
        <f t="shared" si="13"/>
        <v>0</v>
      </c>
      <c r="M76" s="104">
        <f>$L76</f>
        <v>0</v>
      </c>
      <c r="N76" s="104">
        <f t="shared" si="11"/>
        <v>0</v>
      </c>
      <c r="O76" s="104">
        <f t="shared" si="11"/>
        <v>0</v>
      </c>
      <c r="P76" s="104">
        <f t="shared" si="11"/>
        <v>0</v>
      </c>
      <c r="Q76" s="104">
        <f t="shared" si="11"/>
        <v>0</v>
      </c>
      <c r="R76" s="104">
        <f t="shared" si="11"/>
        <v>0</v>
      </c>
      <c r="S76" s="104">
        <f t="shared" si="11"/>
        <v>0</v>
      </c>
      <c r="T76" s="104">
        <f t="shared" si="11"/>
        <v>0</v>
      </c>
      <c r="U76" s="104">
        <f t="shared" si="11"/>
        <v>0</v>
      </c>
      <c r="V76" s="104">
        <f t="shared" si="11"/>
        <v>0</v>
      </c>
      <c r="W76" s="104">
        <f t="shared" si="11"/>
        <v>0</v>
      </c>
      <c r="X76" s="104">
        <f t="shared" si="11"/>
        <v>0</v>
      </c>
      <c r="Y76" s="104">
        <f t="shared" si="11"/>
        <v>0</v>
      </c>
      <c r="Z76" s="104">
        <f>$L76</f>
        <v>0</v>
      </c>
    </row>
    <row r="77" spans="1:26" x14ac:dyDescent="0.3">
      <c r="A77" s="176" t="s">
        <v>615</v>
      </c>
      <c r="B77" s="9" t="str">
        <f>IF(LocalCurrency="", "", LocalCurrency)</f>
        <v/>
      </c>
      <c r="C77" s="63"/>
      <c r="D77" s="19"/>
      <c r="E77" s="19"/>
      <c r="F77" s="19"/>
      <c r="G77" s="19"/>
      <c r="H77" s="19"/>
      <c r="I77" s="179">
        <f t="shared" si="12"/>
        <v>0</v>
      </c>
      <c r="J77" s="180"/>
      <c r="K77" s="95"/>
      <c r="L77" s="184">
        <f t="shared" ref="L77:Z77" ca="1" si="14">IF(ISBLANK($J77), $I77, $J77)*(1+InflationRate)^L$51</f>
        <v>0</v>
      </c>
      <c r="M77" s="184">
        <f t="shared" ca="1" si="14"/>
        <v>0</v>
      </c>
      <c r="N77" s="184">
        <f t="shared" ca="1" si="14"/>
        <v>0</v>
      </c>
      <c r="O77" s="184">
        <f t="shared" ca="1" si="14"/>
        <v>0</v>
      </c>
      <c r="P77" s="184">
        <f t="shared" ca="1" si="14"/>
        <v>0</v>
      </c>
      <c r="Q77" s="184">
        <f t="shared" ca="1" si="14"/>
        <v>0</v>
      </c>
      <c r="R77" s="184">
        <f t="shared" ca="1" si="14"/>
        <v>0</v>
      </c>
      <c r="S77" s="184">
        <f t="shared" ca="1" si="14"/>
        <v>0</v>
      </c>
      <c r="T77" s="184">
        <f t="shared" ca="1" si="14"/>
        <v>0</v>
      </c>
      <c r="U77" s="184">
        <f t="shared" ca="1" si="14"/>
        <v>0</v>
      </c>
      <c r="V77" s="184">
        <f t="shared" ca="1" si="14"/>
        <v>0</v>
      </c>
      <c r="W77" s="184">
        <f t="shared" ca="1" si="14"/>
        <v>0</v>
      </c>
      <c r="X77" s="184">
        <f t="shared" ca="1" si="14"/>
        <v>0</v>
      </c>
      <c r="Y77" s="184">
        <f t="shared" ca="1" si="14"/>
        <v>0</v>
      </c>
      <c r="Z77" s="184">
        <f t="shared" ca="1" si="14"/>
        <v>0</v>
      </c>
    </row>
    <row r="78" spans="1:26" x14ac:dyDescent="0.3">
      <c r="A78" s="187" t="s">
        <v>431</v>
      </c>
      <c r="B78" s="21"/>
      <c r="C78" s="62"/>
      <c r="D78" s="58"/>
      <c r="E78" s="58"/>
      <c r="F78" s="58"/>
      <c r="G78" s="58"/>
      <c r="H78" s="58"/>
      <c r="I78" s="181">
        <f t="shared" si="12"/>
        <v>0</v>
      </c>
      <c r="J78" s="93"/>
      <c r="K78" s="59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x14ac:dyDescent="0.3">
      <c r="A79" s="9" t="s">
        <v>40</v>
      </c>
      <c r="B79" s="9" t="str">
        <f>IF($B$21="", "", $B$21)</f>
        <v/>
      </c>
      <c r="D79" s="94">
        <f>IFERROR(VLOOKUP($B74,Units!$B$3:$D$7,2,FALSE)*D74*D75*D76*D77, 0)</f>
        <v>0</v>
      </c>
      <c r="E79" s="94">
        <f>IFERROR(VLOOKUP($B74,Units!$B$3:$D$7,2,FALSE)*E74*E75*E76*E77, 0)</f>
        <v>0</v>
      </c>
      <c r="F79" s="94">
        <f>IFERROR(VLOOKUP($B74,Units!$B$3:$D$7,2,FALSE)*F74*F75*F76*F77, 0)</f>
        <v>0</v>
      </c>
      <c r="G79" s="94">
        <f>IFERROR(VLOOKUP($B74,Units!$B$3:$D$7,2,FALSE)*G74*G75*G76*G77, 0)</f>
        <v>0</v>
      </c>
      <c r="H79" s="94">
        <f>IFERROR(VLOOKUP($B74,Units!$B$3:$D$7,2,FALSE)*H74*H75*H76*H77, 0)</f>
        <v>0</v>
      </c>
      <c r="J79" s="37"/>
      <c r="K79" s="25"/>
      <c r="L79" s="94">
        <f ca="1">IFERROR(VLOOKUP($B74,Units!$B$3:$D$7,3,FALSE)*L74*L75*L76*L77, 0)</f>
        <v>0</v>
      </c>
      <c r="M79" s="94">
        <f ca="1">IFERROR(VLOOKUP($B74,Units!$B$3:$D$7,3,FALSE)*M74*M75*M76*M77, 0)</f>
        <v>0</v>
      </c>
      <c r="N79" s="94">
        <f ca="1">IFERROR(VLOOKUP($B74,Units!$B$3:$D$7,3,FALSE)*N74*N75*N76*N77, 0)</f>
        <v>0</v>
      </c>
      <c r="O79" s="94">
        <f ca="1">IFERROR(VLOOKUP($B74,Units!$B$3:$D$7,3,FALSE)*O74*O75*O76*O77, 0)</f>
        <v>0</v>
      </c>
      <c r="P79" s="94">
        <f ca="1">IFERROR(VLOOKUP($B74,Units!$B$3:$D$7,3,FALSE)*P74*P75*P76*P77, 0)</f>
        <v>0</v>
      </c>
      <c r="Q79" s="94">
        <f ca="1">IFERROR(VLOOKUP($B74,Units!$B$3:$D$7,3,FALSE)*Q74*Q75*Q76*Q77, 0)</f>
        <v>0</v>
      </c>
      <c r="R79" s="94">
        <f ca="1">IFERROR(VLOOKUP($B74,Units!$B$3:$D$7,3,FALSE)*R74*R75*R76*R77, 0)</f>
        <v>0</v>
      </c>
      <c r="S79" s="94">
        <f ca="1">IFERROR(VLOOKUP($B74,Units!$B$3:$D$7,3,FALSE)*S74*S75*S76*S77, 0)</f>
        <v>0</v>
      </c>
      <c r="T79" s="94">
        <f ca="1">IFERROR(VLOOKUP($B74,Units!$B$3:$D$7,3,FALSE)*T74*T75*T76*T77, 0)</f>
        <v>0</v>
      </c>
      <c r="U79" s="94">
        <f ca="1">IFERROR(VLOOKUP($B74,Units!$B$3:$D$7,3,FALSE)*U74*U75*U76*U77, 0)</f>
        <v>0</v>
      </c>
      <c r="V79" s="94">
        <f ca="1">IFERROR(VLOOKUP($B74,Units!$B$3:$D$7,3,FALSE)*V74*V75*V76*V77, 0)</f>
        <v>0</v>
      </c>
      <c r="W79" s="94">
        <f ca="1">IFERROR(VLOOKUP($B74,Units!$B$3:$D$7,3,FALSE)*W74*W75*W76*W77, 0)</f>
        <v>0</v>
      </c>
      <c r="X79" s="94">
        <f ca="1">IFERROR(VLOOKUP($B74,Units!$B$3:$D$7,3,FALSE)*X74*X75*X76*X77, 0)</f>
        <v>0</v>
      </c>
      <c r="Y79" s="94">
        <f ca="1">IFERROR(VLOOKUP($B74,Units!$B$3:$D$7,3,FALSE)*Y74*Y75*Y76*Y77, 0)</f>
        <v>0</v>
      </c>
      <c r="Z79" s="94">
        <f ca="1">IFERROR(VLOOKUP($B74,Units!$B$3:$D$7,3,FALSE)*Z74*Z75*Z76*Z77, 0)</f>
        <v>0</v>
      </c>
    </row>
    <row r="80" spans="1:26" x14ac:dyDescent="0.3">
      <c r="J80" s="36"/>
    </row>
    <row r="81" spans="1:26" x14ac:dyDescent="0.3">
      <c r="A81" s="188" t="s">
        <v>6</v>
      </c>
      <c r="J81" s="91"/>
      <c r="K81" s="14"/>
      <c r="L81" s="128"/>
    </row>
    <row r="82" spans="1:26" x14ac:dyDescent="0.3">
      <c r="A82" s="176" t="s">
        <v>4</v>
      </c>
      <c r="B82" s="24"/>
      <c r="D82" s="19"/>
      <c r="E82" s="19"/>
      <c r="F82" s="19"/>
      <c r="G82" s="19"/>
      <c r="H82" s="19"/>
      <c r="I82" s="179">
        <f>IFERROR(AVERAGE($D82:$H82),0)</f>
        <v>0</v>
      </c>
      <c r="J82" s="92"/>
      <c r="K82" s="16"/>
      <c r="L82" s="15">
        <f>IF(ISBLANK($J82), $I82, $J82)</f>
        <v>0</v>
      </c>
      <c r="M82" s="15">
        <f>$L82</f>
        <v>0</v>
      </c>
      <c r="N82" s="15">
        <f t="shared" ref="N82:Z84" si="15">$L82</f>
        <v>0</v>
      </c>
      <c r="O82" s="15">
        <f t="shared" si="15"/>
        <v>0</v>
      </c>
      <c r="P82" s="15">
        <f t="shared" si="15"/>
        <v>0</v>
      </c>
      <c r="Q82" s="15">
        <f t="shared" si="15"/>
        <v>0</v>
      </c>
      <c r="R82" s="15">
        <f t="shared" si="15"/>
        <v>0</v>
      </c>
      <c r="S82" s="15">
        <f t="shared" si="15"/>
        <v>0</v>
      </c>
      <c r="T82" s="15">
        <f t="shared" si="15"/>
        <v>0</v>
      </c>
      <c r="U82" s="15">
        <f t="shared" si="15"/>
        <v>0</v>
      </c>
      <c r="V82" s="15">
        <f t="shared" si="15"/>
        <v>0</v>
      </c>
      <c r="W82" s="15">
        <f t="shared" si="15"/>
        <v>0</v>
      </c>
      <c r="X82" s="15">
        <f t="shared" si="15"/>
        <v>0</v>
      </c>
      <c r="Y82" s="15">
        <f t="shared" si="15"/>
        <v>0</v>
      </c>
      <c r="Z82" s="15">
        <f t="shared" si="15"/>
        <v>0</v>
      </c>
    </row>
    <row r="83" spans="1:26" x14ac:dyDescent="0.3">
      <c r="A83" s="176" t="s">
        <v>614</v>
      </c>
      <c r="C83" s="61"/>
      <c r="D83" s="19"/>
      <c r="E83" s="19"/>
      <c r="F83" s="19"/>
      <c r="G83" s="19"/>
      <c r="H83" s="19"/>
      <c r="I83" s="179">
        <f t="shared" ref="I83:I86" si="16">IFERROR(AVERAGE($D83:$H83),0)</f>
        <v>0</v>
      </c>
      <c r="J83" s="92"/>
      <c r="K83" s="16"/>
      <c r="L83" s="15">
        <f t="shared" ref="L83:L84" si="17">IF(ISBLANK($J83), $I83, $J83)</f>
        <v>0</v>
      </c>
      <c r="M83" s="20">
        <f>$L83</f>
        <v>0</v>
      </c>
      <c r="N83" s="20">
        <f>$L83</f>
        <v>0</v>
      </c>
      <c r="O83" s="20">
        <f t="shared" si="15"/>
        <v>0</v>
      </c>
      <c r="P83" s="20">
        <f t="shared" si="15"/>
        <v>0</v>
      </c>
      <c r="Q83" s="20">
        <f t="shared" si="15"/>
        <v>0</v>
      </c>
      <c r="R83" s="20">
        <f t="shared" si="15"/>
        <v>0</v>
      </c>
      <c r="S83" s="20">
        <f t="shared" si="15"/>
        <v>0</v>
      </c>
      <c r="T83" s="20">
        <f t="shared" si="15"/>
        <v>0</v>
      </c>
      <c r="U83" s="20">
        <f t="shared" si="15"/>
        <v>0</v>
      </c>
      <c r="V83" s="20">
        <f t="shared" si="15"/>
        <v>0</v>
      </c>
      <c r="W83" s="20">
        <f t="shared" si="15"/>
        <v>0</v>
      </c>
      <c r="X83" s="20">
        <f t="shared" si="15"/>
        <v>0</v>
      </c>
      <c r="Y83" s="20">
        <f t="shared" si="15"/>
        <v>0</v>
      </c>
      <c r="Z83" s="20">
        <f t="shared" si="15"/>
        <v>0</v>
      </c>
    </row>
    <row r="84" spans="1:26" x14ac:dyDescent="0.3">
      <c r="A84" s="176" t="s">
        <v>427</v>
      </c>
      <c r="B84" s="24"/>
      <c r="C84" s="61"/>
      <c r="D84" s="19"/>
      <c r="E84" s="19"/>
      <c r="F84" s="19"/>
      <c r="G84" s="19"/>
      <c r="H84" s="19"/>
      <c r="I84" s="179">
        <f t="shared" si="16"/>
        <v>0</v>
      </c>
      <c r="J84" s="92"/>
      <c r="K84" s="16"/>
      <c r="L84" s="15">
        <f t="shared" si="17"/>
        <v>0</v>
      </c>
      <c r="M84" s="104">
        <f>$L84</f>
        <v>0</v>
      </c>
      <c r="N84" s="104">
        <f t="shared" si="15"/>
        <v>0</v>
      </c>
      <c r="O84" s="104">
        <f t="shared" si="15"/>
        <v>0</v>
      </c>
      <c r="P84" s="104">
        <f t="shared" si="15"/>
        <v>0</v>
      </c>
      <c r="Q84" s="104">
        <f t="shared" si="15"/>
        <v>0</v>
      </c>
      <c r="R84" s="104">
        <f t="shared" si="15"/>
        <v>0</v>
      </c>
      <c r="S84" s="104">
        <f t="shared" si="15"/>
        <v>0</v>
      </c>
      <c r="T84" s="104">
        <f t="shared" si="15"/>
        <v>0</v>
      </c>
      <c r="U84" s="104">
        <f t="shared" si="15"/>
        <v>0</v>
      </c>
      <c r="V84" s="104">
        <f t="shared" si="15"/>
        <v>0</v>
      </c>
      <c r="W84" s="104">
        <f t="shared" si="15"/>
        <v>0</v>
      </c>
      <c r="X84" s="104">
        <f t="shared" si="15"/>
        <v>0</v>
      </c>
      <c r="Y84" s="104">
        <f t="shared" si="15"/>
        <v>0</v>
      </c>
      <c r="Z84" s="104">
        <f>$L84</f>
        <v>0</v>
      </c>
    </row>
    <row r="85" spans="1:26" x14ac:dyDescent="0.3">
      <c r="A85" s="176" t="s">
        <v>615</v>
      </c>
      <c r="B85" s="9" t="str">
        <f>IF(LocalCurrency="", "", LocalCurrency)</f>
        <v/>
      </c>
      <c r="C85" s="63"/>
      <c r="D85" s="19"/>
      <c r="E85" s="19"/>
      <c r="F85" s="19"/>
      <c r="G85" s="19"/>
      <c r="H85" s="19"/>
      <c r="I85" s="179">
        <f t="shared" si="16"/>
        <v>0</v>
      </c>
      <c r="J85" s="180"/>
      <c r="K85" s="95"/>
      <c r="L85" s="184">
        <f t="shared" ref="L85:Z85" ca="1" si="18">IF(ISBLANK($J85), $I85, $J85)*(1+InflationRate)^L$51</f>
        <v>0</v>
      </c>
      <c r="M85" s="184">
        <f t="shared" ca="1" si="18"/>
        <v>0</v>
      </c>
      <c r="N85" s="184">
        <f t="shared" ca="1" si="18"/>
        <v>0</v>
      </c>
      <c r="O85" s="184">
        <f t="shared" ca="1" si="18"/>
        <v>0</v>
      </c>
      <c r="P85" s="184">
        <f t="shared" ca="1" si="18"/>
        <v>0</v>
      </c>
      <c r="Q85" s="184">
        <f t="shared" ca="1" si="18"/>
        <v>0</v>
      </c>
      <c r="R85" s="184">
        <f t="shared" ca="1" si="18"/>
        <v>0</v>
      </c>
      <c r="S85" s="184">
        <f t="shared" ca="1" si="18"/>
        <v>0</v>
      </c>
      <c r="T85" s="184">
        <f t="shared" ca="1" si="18"/>
        <v>0</v>
      </c>
      <c r="U85" s="184">
        <f t="shared" ca="1" si="18"/>
        <v>0</v>
      </c>
      <c r="V85" s="184">
        <f t="shared" ca="1" si="18"/>
        <v>0</v>
      </c>
      <c r="W85" s="184">
        <f t="shared" ca="1" si="18"/>
        <v>0</v>
      </c>
      <c r="X85" s="184">
        <f t="shared" ca="1" si="18"/>
        <v>0</v>
      </c>
      <c r="Y85" s="184">
        <f t="shared" ca="1" si="18"/>
        <v>0</v>
      </c>
      <c r="Z85" s="184">
        <f t="shared" ca="1" si="18"/>
        <v>0</v>
      </c>
    </row>
    <row r="86" spans="1:26" x14ac:dyDescent="0.3">
      <c r="A86" s="187" t="s">
        <v>431</v>
      </c>
      <c r="B86" s="21"/>
      <c r="C86" s="62"/>
      <c r="D86" s="58"/>
      <c r="E86" s="58"/>
      <c r="F86" s="58"/>
      <c r="G86" s="58"/>
      <c r="H86" s="58"/>
      <c r="I86" s="181">
        <f t="shared" si="16"/>
        <v>0</v>
      </c>
      <c r="J86" s="93"/>
      <c r="K86" s="59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x14ac:dyDescent="0.3">
      <c r="A87" s="9" t="s">
        <v>40</v>
      </c>
      <c r="B87" s="9" t="str">
        <f>IF($B$21="", "", $B$21)</f>
        <v/>
      </c>
      <c r="D87" s="94">
        <f>IFERROR(VLOOKUP($B82,Units!$B$3:$D$7,2,FALSE)*D82*D83*D84*D85, 0)</f>
        <v>0</v>
      </c>
      <c r="E87" s="94">
        <f>IFERROR(VLOOKUP($B82,Units!$B$3:$D$7,2,FALSE)*E82*E83*E84*E85, 0)</f>
        <v>0</v>
      </c>
      <c r="F87" s="94">
        <f>IFERROR(VLOOKUP($B82,Units!$B$3:$D$7,2,FALSE)*F82*F83*F84*F85, 0)</f>
        <v>0</v>
      </c>
      <c r="G87" s="94">
        <f>IFERROR(VLOOKUP($B82,Units!$B$3:$D$7,2,FALSE)*G82*G83*G84*G85, 0)</f>
        <v>0</v>
      </c>
      <c r="H87" s="94">
        <f>IFERROR(VLOOKUP($B82,Units!$B$3:$D$7,2,FALSE)*H82*H83*H84*H85, 0)</f>
        <v>0</v>
      </c>
      <c r="J87" s="37"/>
      <c r="K87" s="25"/>
      <c r="L87" s="94">
        <f ca="1">IFERROR(VLOOKUP($B82,Units!$B$3:$D$7,3,FALSE)*L82*L83*L84*L85, 0)</f>
        <v>0</v>
      </c>
      <c r="M87" s="94">
        <f ca="1">IFERROR(VLOOKUP($B82,Units!$B$3:$D$7,3,FALSE)*M82*M83*M84*M85, 0)</f>
        <v>0</v>
      </c>
      <c r="N87" s="94">
        <f ca="1">IFERROR(VLOOKUP($B82,Units!$B$3:$D$7,3,FALSE)*N82*N83*N84*N85, 0)</f>
        <v>0</v>
      </c>
      <c r="O87" s="94">
        <f ca="1">IFERROR(VLOOKUP($B82,Units!$B$3:$D$7,3,FALSE)*O82*O83*O84*O85, 0)</f>
        <v>0</v>
      </c>
      <c r="P87" s="94">
        <f ca="1">IFERROR(VLOOKUP($B82,Units!$B$3:$D$7,3,FALSE)*P82*P83*P84*P85, 0)</f>
        <v>0</v>
      </c>
      <c r="Q87" s="94">
        <f ca="1">IFERROR(VLOOKUP($B82,Units!$B$3:$D$7,3,FALSE)*Q82*Q83*Q84*Q85, 0)</f>
        <v>0</v>
      </c>
      <c r="R87" s="94">
        <f ca="1">IFERROR(VLOOKUP($B82,Units!$B$3:$D$7,3,FALSE)*R82*R83*R84*R85, 0)</f>
        <v>0</v>
      </c>
      <c r="S87" s="94">
        <f ca="1">IFERROR(VLOOKUP($B82,Units!$B$3:$D$7,3,FALSE)*S82*S83*S84*S85, 0)</f>
        <v>0</v>
      </c>
      <c r="T87" s="94">
        <f ca="1">IFERROR(VLOOKUP($B82,Units!$B$3:$D$7,3,FALSE)*T82*T83*T84*T85, 0)</f>
        <v>0</v>
      </c>
      <c r="U87" s="94">
        <f ca="1">IFERROR(VLOOKUP($B82,Units!$B$3:$D$7,3,FALSE)*U82*U83*U84*U85, 0)</f>
        <v>0</v>
      </c>
      <c r="V87" s="94">
        <f ca="1">IFERROR(VLOOKUP($B82,Units!$B$3:$D$7,3,FALSE)*V82*V83*V84*V85, 0)</f>
        <v>0</v>
      </c>
      <c r="W87" s="94">
        <f ca="1">IFERROR(VLOOKUP($B82,Units!$B$3:$D$7,3,FALSE)*W82*W83*W84*W85, 0)</f>
        <v>0</v>
      </c>
      <c r="X87" s="94">
        <f ca="1">IFERROR(VLOOKUP($B82,Units!$B$3:$D$7,3,FALSE)*X82*X83*X84*X85, 0)</f>
        <v>0</v>
      </c>
      <c r="Y87" s="94">
        <f ca="1">IFERROR(VLOOKUP($B82,Units!$B$3:$D$7,3,FALSE)*Y82*Y83*Y84*Y85, 0)</f>
        <v>0</v>
      </c>
      <c r="Z87" s="94">
        <f ca="1">IFERROR(VLOOKUP($B82,Units!$B$3:$D$7,3,FALSE)*Z82*Z83*Z84*Z85, 0)</f>
        <v>0</v>
      </c>
    </row>
    <row r="88" spans="1:26" ht="15" thickBot="1" x14ac:dyDescent="0.35">
      <c r="A88" s="27"/>
      <c r="B88" s="27"/>
      <c r="C88" s="27"/>
      <c r="D88" s="28"/>
      <c r="E88" s="28"/>
      <c r="F88" s="28"/>
      <c r="G88" s="28"/>
      <c r="H88" s="28"/>
      <c r="I88" s="27"/>
      <c r="J88" s="3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" thickTop="1" x14ac:dyDescent="0.3">
      <c r="A89" s="97" t="s">
        <v>198</v>
      </c>
      <c r="B89" s="26" t="str">
        <f>IF($B$21="", "", $B$21)</f>
        <v/>
      </c>
      <c r="D89" s="98">
        <f>SUM(D63,D71,D79,D87)</f>
        <v>0</v>
      </c>
      <c r="E89" s="98">
        <f>SUM(E63,E71,E79,E87)</f>
        <v>0</v>
      </c>
      <c r="F89" s="98">
        <f>SUM(F63,F71,F79,F87)</f>
        <v>0</v>
      </c>
      <c r="G89" s="98">
        <f t="shared" ref="G89" si="19">SUM(G63,G71,G79,G87)</f>
        <v>0</v>
      </c>
      <c r="H89" s="98">
        <f>SUM(H63,H71,H79,H87)</f>
        <v>0</v>
      </c>
      <c r="J89" s="39"/>
      <c r="K89" s="30"/>
      <c r="L89" s="96">
        <f ca="1">SUM(L63, L71, L79,L87)</f>
        <v>0</v>
      </c>
      <c r="M89" s="96">
        <f t="shared" ref="M89:Y89" ca="1" si="20">SUM(M63, M71, M79,M87)</f>
        <v>0</v>
      </c>
      <c r="N89" s="96">
        <f t="shared" ca="1" si="20"/>
        <v>0</v>
      </c>
      <c r="O89" s="96">
        <f ca="1">SUM(O63, O71, O79,O87)</f>
        <v>0</v>
      </c>
      <c r="P89" s="96">
        <f t="shared" ca="1" si="20"/>
        <v>0</v>
      </c>
      <c r="Q89" s="96">
        <f t="shared" ca="1" si="20"/>
        <v>0</v>
      </c>
      <c r="R89" s="96">
        <f t="shared" ca="1" si="20"/>
        <v>0</v>
      </c>
      <c r="S89" s="96">
        <f t="shared" ca="1" si="20"/>
        <v>0</v>
      </c>
      <c r="T89" s="96">
        <f ca="1">SUM(T63, T71, T79,T87)</f>
        <v>0</v>
      </c>
      <c r="U89" s="96">
        <f t="shared" ca="1" si="20"/>
        <v>0</v>
      </c>
      <c r="V89" s="96">
        <f t="shared" ca="1" si="20"/>
        <v>0</v>
      </c>
      <c r="W89" s="96">
        <f t="shared" ca="1" si="20"/>
        <v>0</v>
      </c>
      <c r="X89" s="96">
        <f t="shared" ca="1" si="20"/>
        <v>0</v>
      </c>
      <c r="Y89" s="96">
        <f t="shared" ca="1" si="20"/>
        <v>0</v>
      </c>
      <c r="Z89" s="96">
        <f ca="1">SUM(Z63, Z71, Z79,Z87)</f>
        <v>0</v>
      </c>
    </row>
    <row r="90" spans="1:26" x14ac:dyDescent="0.3">
      <c r="J90" s="5"/>
      <c r="K90" s="4"/>
      <c r="L90" s="4"/>
      <c r="M90" s="4"/>
      <c r="N90" s="4"/>
    </row>
    <row r="91" spans="1:26" x14ac:dyDescent="0.3">
      <c r="A91" s="11" t="s">
        <v>208</v>
      </c>
      <c r="J91" s="5"/>
      <c r="K91" s="4"/>
      <c r="L91" s="4"/>
      <c r="M91" s="4"/>
      <c r="N91" s="4"/>
    </row>
    <row r="92" spans="1:26" x14ac:dyDescent="0.3">
      <c r="A92" s="97" t="s">
        <v>207</v>
      </c>
      <c r="J92" s="5"/>
      <c r="K92" s="4"/>
      <c r="L92" s="4"/>
      <c r="M92" s="6"/>
      <c r="N92" s="6"/>
    </row>
    <row r="93" spans="1:26" x14ac:dyDescent="0.3">
      <c r="A93" s="80"/>
      <c r="J93" s="5"/>
      <c r="K93" s="4"/>
      <c r="L93" s="4"/>
      <c r="M93" s="6"/>
      <c r="N93" s="6"/>
    </row>
    <row r="94" spans="1:26" x14ac:dyDescent="0.3">
      <c r="A94" s="192" t="s">
        <v>204</v>
      </c>
      <c r="J94" s="36"/>
    </row>
    <row r="95" spans="1:26" x14ac:dyDescent="0.3">
      <c r="A95" s="176" t="s">
        <v>604</v>
      </c>
      <c r="B95" s="24"/>
      <c r="D95" s="19"/>
      <c r="E95" s="19"/>
      <c r="F95" s="19"/>
      <c r="G95" s="19"/>
      <c r="H95" s="19"/>
      <c r="I95" s="179">
        <f>IFERROR(AVERAGE($D95:$H95),0)</f>
        <v>0</v>
      </c>
      <c r="J95" s="92"/>
      <c r="K95" s="16"/>
      <c r="L95" s="15">
        <f>IF(ISBLANK($J95), $I95, $J95)</f>
        <v>0</v>
      </c>
      <c r="M95" s="15">
        <f>$L95</f>
        <v>0</v>
      </c>
      <c r="N95" s="15">
        <f t="shared" ref="N95:Z97" si="21">$L95</f>
        <v>0</v>
      </c>
      <c r="O95" s="15">
        <f t="shared" si="21"/>
        <v>0</v>
      </c>
      <c r="P95" s="15">
        <f t="shared" si="21"/>
        <v>0</v>
      </c>
      <c r="Q95" s="15">
        <f t="shared" si="21"/>
        <v>0</v>
      </c>
      <c r="R95" s="15">
        <f t="shared" si="21"/>
        <v>0</v>
      </c>
      <c r="S95" s="15">
        <f t="shared" si="21"/>
        <v>0</v>
      </c>
      <c r="T95" s="15">
        <f t="shared" si="21"/>
        <v>0</v>
      </c>
      <c r="U95" s="15">
        <f t="shared" si="21"/>
        <v>0</v>
      </c>
      <c r="V95" s="15">
        <f t="shared" si="21"/>
        <v>0</v>
      </c>
      <c r="W95" s="15">
        <f t="shared" si="21"/>
        <v>0</v>
      </c>
      <c r="X95" s="15">
        <f t="shared" si="21"/>
        <v>0</v>
      </c>
      <c r="Y95" s="15">
        <f t="shared" si="21"/>
        <v>0</v>
      </c>
      <c r="Z95" s="15">
        <f t="shared" si="21"/>
        <v>0</v>
      </c>
    </row>
    <row r="96" spans="1:26" x14ac:dyDescent="0.3">
      <c r="A96" s="176" t="s">
        <v>605</v>
      </c>
      <c r="D96" s="19"/>
      <c r="E96" s="19"/>
      <c r="F96" s="19"/>
      <c r="G96" s="19"/>
      <c r="H96" s="19"/>
      <c r="I96" s="179">
        <f t="shared" ref="I96:I98" si="22">IFERROR(AVERAGE($D96:$H96),0)</f>
        <v>0</v>
      </c>
      <c r="J96" s="92"/>
      <c r="K96" s="17"/>
      <c r="L96" s="15">
        <f t="shared" ref="L96:L97" si="23">IF(ISBLANK($J96), $I96, $J96)</f>
        <v>0</v>
      </c>
      <c r="M96" s="20">
        <f>$L96</f>
        <v>0</v>
      </c>
      <c r="N96" s="20">
        <f t="shared" si="21"/>
        <v>0</v>
      </c>
      <c r="O96" s="20">
        <f t="shared" si="21"/>
        <v>0</v>
      </c>
      <c r="P96" s="20">
        <f t="shared" si="21"/>
        <v>0</v>
      </c>
      <c r="Q96" s="20">
        <f t="shared" si="21"/>
        <v>0</v>
      </c>
      <c r="R96" s="20">
        <f t="shared" si="21"/>
        <v>0</v>
      </c>
      <c r="S96" s="20">
        <f t="shared" si="21"/>
        <v>0</v>
      </c>
      <c r="T96" s="20">
        <f t="shared" si="21"/>
        <v>0</v>
      </c>
      <c r="U96" s="20">
        <f t="shared" si="21"/>
        <v>0</v>
      </c>
      <c r="V96" s="20">
        <f t="shared" si="21"/>
        <v>0</v>
      </c>
      <c r="W96" s="20">
        <f t="shared" si="21"/>
        <v>0</v>
      </c>
      <c r="X96" s="20">
        <f t="shared" si="21"/>
        <v>0</v>
      </c>
      <c r="Y96" s="20">
        <f t="shared" si="21"/>
        <v>0</v>
      </c>
      <c r="Z96" s="20">
        <f t="shared" si="21"/>
        <v>0</v>
      </c>
    </row>
    <row r="97" spans="1:26" x14ac:dyDescent="0.3">
      <c r="A97" s="176" t="s">
        <v>606</v>
      </c>
      <c r="B97" s="24"/>
      <c r="D97" s="19"/>
      <c r="E97" s="19"/>
      <c r="F97" s="19"/>
      <c r="G97" s="19"/>
      <c r="H97" s="19"/>
      <c r="I97" s="179">
        <f t="shared" si="22"/>
        <v>0</v>
      </c>
      <c r="J97" s="92"/>
      <c r="K97" s="17"/>
      <c r="L97" s="15">
        <f t="shared" si="23"/>
        <v>0</v>
      </c>
      <c r="M97" s="104">
        <f>$L97</f>
        <v>0</v>
      </c>
      <c r="N97" s="104">
        <f t="shared" si="21"/>
        <v>0</v>
      </c>
      <c r="O97" s="104">
        <f t="shared" si="21"/>
        <v>0</v>
      </c>
      <c r="P97" s="104">
        <f t="shared" si="21"/>
        <v>0</v>
      </c>
      <c r="Q97" s="104">
        <f t="shared" si="21"/>
        <v>0</v>
      </c>
      <c r="R97" s="104">
        <f t="shared" si="21"/>
        <v>0</v>
      </c>
      <c r="S97" s="104">
        <f t="shared" si="21"/>
        <v>0</v>
      </c>
      <c r="T97" s="104">
        <f t="shared" si="21"/>
        <v>0</v>
      </c>
      <c r="U97" s="104">
        <f t="shared" si="21"/>
        <v>0</v>
      </c>
      <c r="V97" s="104">
        <f t="shared" si="21"/>
        <v>0</v>
      </c>
      <c r="W97" s="104">
        <f t="shared" si="21"/>
        <v>0</v>
      </c>
      <c r="X97" s="104">
        <f t="shared" si="21"/>
        <v>0</v>
      </c>
      <c r="Y97" s="104">
        <f t="shared" si="21"/>
        <v>0</v>
      </c>
      <c r="Z97" s="104">
        <f>$L97</f>
        <v>0</v>
      </c>
    </row>
    <row r="98" spans="1:26" x14ac:dyDescent="0.3">
      <c r="A98" s="187" t="s">
        <v>607</v>
      </c>
      <c r="B98" s="21" t="str">
        <f>IF(LocalCurrency="", "", LocalCurrency)</f>
        <v/>
      </c>
      <c r="C98" s="21"/>
      <c r="D98" s="22"/>
      <c r="E98" s="22"/>
      <c r="F98" s="22"/>
      <c r="G98" s="22"/>
      <c r="H98" s="22"/>
      <c r="I98" s="194">
        <f t="shared" si="22"/>
        <v>0</v>
      </c>
      <c r="J98" s="99"/>
      <c r="K98" s="23"/>
      <c r="L98" s="196">
        <f t="shared" ref="L98:Z98" ca="1" si="24">IF(ISBLANK($J98), $I98, $J98)*(1+InflationRate)^L$51</f>
        <v>0</v>
      </c>
      <c r="M98" s="196">
        <f t="shared" ca="1" si="24"/>
        <v>0</v>
      </c>
      <c r="N98" s="196">
        <f t="shared" ca="1" si="24"/>
        <v>0</v>
      </c>
      <c r="O98" s="196">
        <f t="shared" ca="1" si="24"/>
        <v>0</v>
      </c>
      <c r="P98" s="196">
        <f t="shared" ca="1" si="24"/>
        <v>0</v>
      </c>
      <c r="Q98" s="196">
        <f t="shared" ca="1" si="24"/>
        <v>0</v>
      </c>
      <c r="R98" s="196">
        <f t="shared" ca="1" si="24"/>
        <v>0</v>
      </c>
      <c r="S98" s="196">
        <f t="shared" ca="1" si="24"/>
        <v>0</v>
      </c>
      <c r="T98" s="196">
        <f t="shared" ca="1" si="24"/>
        <v>0</v>
      </c>
      <c r="U98" s="196">
        <f t="shared" ca="1" si="24"/>
        <v>0</v>
      </c>
      <c r="V98" s="196">
        <f t="shared" ca="1" si="24"/>
        <v>0</v>
      </c>
      <c r="W98" s="196">
        <f t="shared" ca="1" si="24"/>
        <v>0</v>
      </c>
      <c r="X98" s="196">
        <f t="shared" ca="1" si="24"/>
        <v>0</v>
      </c>
      <c r="Y98" s="196">
        <f t="shared" ca="1" si="24"/>
        <v>0</v>
      </c>
      <c r="Z98" s="196">
        <f t="shared" ca="1" si="24"/>
        <v>0</v>
      </c>
    </row>
    <row r="99" spans="1:26" x14ac:dyDescent="0.3">
      <c r="A99" s="9" t="s">
        <v>40</v>
      </c>
      <c r="B99" s="9" t="str">
        <f>IF($B$21="", "", $B$21)</f>
        <v/>
      </c>
      <c r="D99" s="94">
        <f>IFERROR(VLOOKUP($B95,Units!$B$3:$D$7,2,FALSE)*D95*D96*D97*D98, 0)</f>
        <v>0</v>
      </c>
      <c r="E99" s="94">
        <f>IFERROR(VLOOKUP($B95,Units!$B$3:$D$7,2,FALSE)*E95*E96*E97*E98, 0)</f>
        <v>0</v>
      </c>
      <c r="F99" s="94">
        <f>IFERROR(VLOOKUP($B95,Units!$B$3:$D$7,2,FALSE)*F95*F96*F97*F98, 0)</f>
        <v>0</v>
      </c>
      <c r="G99" s="94">
        <f>IFERROR(VLOOKUP($B95,Units!$B$3:$D$7,2,FALSE)*G95*G96*G97*G98, 0)</f>
        <v>0</v>
      </c>
      <c r="H99" s="94">
        <f>IFERROR(VLOOKUP($B95,Units!$B$3:$D$7,2,FALSE)*H95*H96*H97*H98, 0)</f>
        <v>0</v>
      </c>
      <c r="J99" s="37"/>
      <c r="K99" s="25"/>
      <c r="L99" s="94">
        <f ca="1">IFERROR(VLOOKUP($B95,Units!$B$3:$D$7,3,FALSE)*L95*L96*L97*L98, 0)</f>
        <v>0</v>
      </c>
      <c r="M99" s="94">
        <f ca="1">IFERROR(VLOOKUP($B95,Units!$B$3:$D$7,3,FALSE)*M95*M96*M97*M98, 0)</f>
        <v>0</v>
      </c>
      <c r="N99" s="94">
        <f ca="1">IFERROR(VLOOKUP($B95,Units!$B$3:$D$7,3,FALSE)*N95*N96*N97*N98, 0)</f>
        <v>0</v>
      </c>
      <c r="O99" s="94">
        <f ca="1">IFERROR(VLOOKUP($B95,Units!$B$3:$D$7,3,FALSE)*O95*O96*O97*O98, 0)</f>
        <v>0</v>
      </c>
      <c r="P99" s="94">
        <f ca="1">IFERROR(VLOOKUP($B95,Units!$B$3:$D$7,3,FALSE)*P95*P96*P97*P98, 0)</f>
        <v>0</v>
      </c>
      <c r="Q99" s="94">
        <f ca="1">IFERROR(VLOOKUP($B95,Units!$B$3:$D$7,3,FALSE)*Q95*Q96*Q97*Q98, 0)</f>
        <v>0</v>
      </c>
      <c r="R99" s="94">
        <f ca="1">IFERROR(VLOOKUP($B95,Units!$B$3:$D$7,3,FALSE)*R95*R96*R97*R98, 0)</f>
        <v>0</v>
      </c>
      <c r="S99" s="94">
        <f ca="1">IFERROR(VLOOKUP($B95,Units!$B$3:$D$7,3,FALSE)*S95*S96*S97*S98, 0)</f>
        <v>0</v>
      </c>
      <c r="T99" s="94">
        <f ca="1">IFERROR(VLOOKUP($B95,Units!$B$3:$D$7,3,FALSE)*T95*T96*T97*T98, 0)</f>
        <v>0</v>
      </c>
      <c r="U99" s="94">
        <f ca="1">IFERROR(VLOOKUP($B95,Units!$B$3:$D$7,3,FALSE)*U95*U96*U97*U98, 0)</f>
        <v>0</v>
      </c>
      <c r="V99" s="94">
        <f ca="1">IFERROR(VLOOKUP($B95,Units!$B$3:$D$7,3,FALSE)*V95*V96*V97*V98, 0)</f>
        <v>0</v>
      </c>
      <c r="W99" s="94">
        <f ca="1">IFERROR(VLOOKUP($B95,Units!$B$3:$D$7,3,FALSE)*W95*W96*W97*W98, 0)</f>
        <v>0</v>
      </c>
      <c r="X99" s="94">
        <f ca="1">IFERROR(VLOOKUP($B95,Units!$B$3:$D$7,3,FALSE)*X95*X96*X97*X98, 0)</f>
        <v>0</v>
      </c>
      <c r="Y99" s="94">
        <f ca="1">IFERROR(VLOOKUP($B95,Units!$B$3:$D$7,3,FALSE)*Y95*Y96*Y97*Y98, 0)</f>
        <v>0</v>
      </c>
      <c r="Z99" s="94">
        <f ca="1">IFERROR(VLOOKUP($B95,Units!$B$3:$D$7,3,FALSE)*Z95*Z96*Z97*Z98, 0)</f>
        <v>0</v>
      </c>
    </row>
    <row r="100" spans="1:26" x14ac:dyDescent="0.3">
      <c r="J100" s="36"/>
    </row>
    <row r="101" spans="1:26" x14ac:dyDescent="0.3">
      <c r="A101" s="193" t="s">
        <v>205</v>
      </c>
      <c r="J101" s="36"/>
    </row>
    <row r="102" spans="1:26" x14ac:dyDescent="0.3">
      <c r="A102" s="176" t="s">
        <v>604</v>
      </c>
      <c r="B102" s="24"/>
      <c r="D102" s="19"/>
      <c r="E102" s="19"/>
      <c r="F102" s="19"/>
      <c r="G102" s="19"/>
      <c r="H102" s="19"/>
      <c r="I102" s="179">
        <f>IFERROR(AVERAGE($D102:$H102),0)</f>
        <v>0</v>
      </c>
      <c r="J102" s="92"/>
      <c r="K102" s="16"/>
      <c r="L102" s="15">
        <f>IF(ISBLANK($J102), $I102, $J102)</f>
        <v>0</v>
      </c>
      <c r="M102" s="15">
        <f>$L102</f>
        <v>0</v>
      </c>
      <c r="N102" s="15">
        <f t="shared" ref="N102:Z104" si="25">$L102</f>
        <v>0</v>
      </c>
      <c r="O102" s="15">
        <f t="shared" si="25"/>
        <v>0</v>
      </c>
      <c r="P102" s="15">
        <f t="shared" si="25"/>
        <v>0</v>
      </c>
      <c r="Q102" s="15">
        <f t="shared" si="25"/>
        <v>0</v>
      </c>
      <c r="R102" s="15">
        <f t="shared" si="25"/>
        <v>0</v>
      </c>
      <c r="S102" s="15">
        <f t="shared" si="25"/>
        <v>0</v>
      </c>
      <c r="T102" s="15">
        <f t="shared" si="25"/>
        <v>0</v>
      </c>
      <c r="U102" s="15">
        <f t="shared" si="25"/>
        <v>0</v>
      </c>
      <c r="V102" s="15">
        <f t="shared" si="25"/>
        <v>0</v>
      </c>
      <c r="W102" s="15">
        <f t="shared" si="25"/>
        <v>0</v>
      </c>
      <c r="X102" s="15">
        <f t="shared" si="25"/>
        <v>0</v>
      </c>
      <c r="Y102" s="15">
        <f t="shared" si="25"/>
        <v>0</v>
      </c>
      <c r="Z102" s="15">
        <f t="shared" si="25"/>
        <v>0</v>
      </c>
    </row>
    <row r="103" spans="1:26" x14ac:dyDescent="0.3">
      <c r="A103" s="176" t="s">
        <v>605</v>
      </c>
      <c r="D103" s="19"/>
      <c r="E103" s="19"/>
      <c r="F103" s="19"/>
      <c r="G103" s="19"/>
      <c r="H103" s="19"/>
      <c r="I103" s="179">
        <f t="shared" ref="I103:I105" si="26">IFERROR(AVERAGE($D103:$H103),0)</f>
        <v>0</v>
      </c>
      <c r="J103" s="92"/>
      <c r="K103" s="17"/>
      <c r="L103" s="15">
        <f t="shared" ref="L103:L104" si="27">IF(ISBLANK($J103), $I103, $J103)</f>
        <v>0</v>
      </c>
      <c r="M103" s="20">
        <f>$L103</f>
        <v>0</v>
      </c>
      <c r="N103" s="20">
        <f t="shared" si="25"/>
        <v>0</v>
      </c>
      <c r="O103" s="20">
        <f t="shared" si="25"/>
        <v>0</v>
      </c>
      <c r="P103" s="20">
        <f t="shared" si="25"/>
        <v>0</v>
      </c>
      <c r="Q103" s="20">
        <f>$L103</f>
        <v>0</v>
      </c>
      <c r="R103" s="20">
        <f t="shared" si="25"/>
        <v>0</v>
      </c>
      <c r="S103" s="20">
        <f t="shared" si="25"/>
        <v>0</v>
      </c>
      <c r="T103" s="20">
        <f t="shared" si="25"/>
        <v>0</v>
      </c>
      <c r="U103" s="20">
        <f t="shared" si="25"/>
        <v>0</v>
      </c>
      <c r="V103" s="20">
        <f t="shared" si="25"/>
        <v>0</v>
      </c>
      <c r="W103" s="20">
        <f t="shared" si="25"/>
        <v>0</v>
      </c>
      <c r="X103" s="20">
        <f t="shared" si="25"/>
        <v>0</v>
      </c>
      <c r="Y103" s="20">
        <f t="shared" si="25"/>
        <v>0</v>
      </c>
      <c r="Z103" s="20">
        <f t="shared" si="25"/>
        <v>0</v>
      </c>
    </row>
    <row r="104" spans="1:26" x14ac:dyDescent="0.3">
      <c r="A104" s="176" t="s">
        <v>606</v>
      </c>
      <c r="B104" s="24"/>
      <c r="D104" s="19"/>
      <c r="E104" s="19"/>
      <c r="F104" s="19"/>
      <c r="G104" s="19"/>
      <c r="H104" s="19"/>
      <c r="I104" s="179">
        <f t="shared" si="26"/>
        <v>0</v>
      </c>
      <c r="J104" s="92"/>
      <c r="K104" s="17"/>
      <c r="L104" s="15">
        <f t="shared" si="27"/>
        <v>0</v>
      </c>
      <c r="M104" s="104">
        <f>$L104</f>
        <v>0</v>
      </c>
      <c r="N104" s="104">
        <f t="shared" si="25"/>
        <v>0</v>
      </c>
      <c r="O104" s="104">
        <f t="shared" si="25"/>
        <v>0</v>
      </c>
      <c r="P104" s="104">
        <f t="shared" si="25"/>
        <v>0</v>
      </c>
      <c r="Q104" s="104">
        <f t="shared" si="25"/>
        <v>0</v>
      </c>
      <c r="R104" s="104">
        <f t="shared" si="25"/>
        <v>0</v>
      </c>
      <c r="S104" s="104">
        <f t="shared" si="25"/>
        <v>0</v>
      </c>
      <c r="T104" s="104">
        <f t="shared" si="25"/>
        <v>0</v>
      </c>
      <c r="U104" s="104">
        <f t="shared" si="25"/>
        <v>0</v>
      </c>
      <c r="V104" s="104">
        <f t="shared" si="25"/>
        <v>0</v>
      </c>
      <c r="W104" s="104">
        <f t="shared" si="25"/>
        <v>0</v>
      </c>
      <c r="X104" s="104">
        <f t="shared" si="25"/>
        <v>0</v>
      </c>
      <c r="Y104" s="104">
        <f t="shared" si="25"/>
        <v>0</v>
      </c>
      <c r="Z104" s="104">
        <f>$L104</f>
        <v>0</v>
      </c>
    </row>
    <row r="105" spans="1:26" x14ac:dyDescent="0.3">
      <c r="A105" s="187" t="s">
        <v>607</v>
      </c>
      <c r="B105" s="21" t="str">
        <f>IF(LocalCurrency="", "", LocalCurrency)</f>
        <v/>
      </c>
      <c r="C105" s="21"/>
      <c r="D105" s="22"/>
      <c r="E105" s="22"/>
      <c r="F105" s="22"/>
      <c r="G105" s="22"/>
      <c r="H105" s="22"/>
      <c r="I105" s="194">
        <f t="shared" si="26"/>
        <v>0</v>
      </c>
      <c r="J105" s="99"/>
      <c r="K105" s="23"/>
      <c r="L105" s="196">
        <f t="shared" ref="L105:Z105" ca="1" si="28">IF(ISBLANK($J105), $I105, $J105)*(1+InflationRate)^L$51</f>
        <v>0</v>
      </c>
      <c r="M105" s="196">
        <f t="shared" ca="1" si="28"/>
        <v>0</v>
      </c>
      <c r="N105" s="196">
        <f t="shared" ca="1" si="28"/>
        <v>0</v>
      </c>
      <c r="O105" s="196">
        <f t="shared" ca="1" si="28"/>
        <v>0</v>
      </c>
      <c r="P105" s="196">
        <f t="shared" ca="1" si="28"/>
        <v>0</v>
      </c>
      <c r="Q105" s="196">
        <f t="shared" ca="1" si="28"/>
        <v>0</v>
      </c>
      <c r="R105" s="196">
        <f t="shared" ca="1" si="28"/>
        <v>0</v>
      </c>
      <c r="S105" s="196">
        <f t="shared" ca="1" si="28"/>
        <v>0</v>
      </c>
      <c r="T105" s="196">
        <f t="shared" ca="1" si="28"/>
        <v>0</v>
      </c>
      <c r="U105" s="196">
        <f t="shared" ca="1" si="28"/>
        <v>0</v>
      </c>
      <c r="V105" s="196">
        <f t="shared" ca="1" si="28"/>
        <v>0</v>
      </c>
      <c r="W105" s="196">
        <f t="shared" ca="1" si="28"/>
        <v>0</v>
      </c>
      <c r="X105" s="196">
        <f t="shared" ca="1" si="28"/>
        <v>0</v>
      </c>
      <c r="Y105" s="196">
        <f t="shared" ca="1" si="28"/>
        <v>0</v>
      </c>
      <c r="Z105" s="196">
        <f t="shared" ca="1" si="28"/>
        <v>0</v>
      </c>
    </row>
    <row r="106" spans="1:26" x14ac:dyDescent="0.3">
      <c r="A106" s="9" t="s">
        <v>40</v>
      </c>
      <c r="B106" s="9" t="str">
        <f>IF($B$21="", "", $B$21)</f>
        <v/>
      </c>
      <c r="D106" s="94">
        <f>IFERROR(VLOOKUP($B102,Units!$B$3:$D$7,2,FALSE)*D102*D103*D104*D105, 0)</f>
        <v>0</v>
      </c>
      <c r="E106" s="94">
        <f>IFERROR(VLOOKUP($B102,Units!$B$3:$D$7,2,FALSE)*E102*E103*E104*E105, 0)</f>
        <v>0</v>
      </c>
      <c r="F106" s="94">
        <f>IFERROR(VLOOKUP($B102,Units!$B$3:$D$7,2,FALSE)*F102*F103*F104*F105, 0)</f>
        <v>0</v>
      </c>
      <c r="G106" s="94">
        <f>IFERROR(VLOOKUP($B102,Units!$B$3:$D$7,2,FALSE)*G102*G103*G104*G105, 0)</f>
        <v>0</v>
      </c>
      <c r="H106" s="94">
        <f>IFERROR(VLOOKUP($B102,Units!$B$3:$D$7,2,FALSE)*H102*H103*H104*H105, 0)</f>
        <v>0</v>
      </c>
      <c r="J106" s="37"/>
      <c r="K106" s="25"/>
      <c r="L106" s="94">
        <f ca="1">IFERROR(VLOOKUP($B102,Units!$B$3:$D$7,3,FALSE)*L102*L103*L104*L105, 0)</f>
        <v>0</v>
      </c>
      <c r="M106" s="94">
        <f ca="1">IFERROR(VLOOKUP($B102,Units!$B$3:$D$7,3,FALSE)*M102*M103*M104*M105, 0)</f>
        <v>0</v>
      </c>
      <c r="N106" s="94">
        <f ca="1">IFERROR(VLOOKUP($B102,Units!$B$3:$D$7,3,FALSE)*N102*N103*N104*N105, 0)</f>
        <v>0</v>
      </c>
      <c r="O106" s="94">
        <f ca="1">IFERROR(VLOOKUP($B102,Units!$B$3:$D$7,3,FALSE)*O102*O103*O104*O105, 0)</f>
        <v>0</v>
      </c>
      <c r="P106" s="94">
        <f ca="1">IFERROR(VLOOKUP($B102,Units!$B$3:$D$7,3,FALSE)*P102*P103*P104*P105, 0)</f>
        <v>0</v>
      </c>
      <c r="Q106" s="94">
        <f ca="1">IFERROR(VLOOKUP($B102,Units!$B$3:$D$7,3,FALSE)*Q102*Q103*Q104*Q105, 0)</f>
        <v>0</v>
      </c>
      <c r="R106" s="94">
        <f ca="1">IFERROR(VLOOKUP($B102,Units!$B$3:$D$7,3,FALSE)*R102*R103*R104*R105, 0)</f>
        <v>0</v>
      </c>
      <c r="S106" s="94">
        <f ca="1">IFERROR(VLOOKUP($B102,Units!$B$3:$D$7,3,FALSE)*S102*S103*S104*S105, 0)</f>
        <v>0</v>
      </c>
      <c r="T106" s="94">
        <f ca="1">IFERROR(VLOOKUP($B102,Units!$B$3:$D$7,3,FALSE)*T102*T103*T104*T105, 0)</f>
        <v>0</v>
      </c>
      <c r="U106" s="94">
        <f ca="1">IFERROR(VLOOKUP($B102,Units!$B$3:$D$7,3,FALSE)*U102*U103*U104*U105, 0)</f>
        <v>0</v>
      </c>
      <c r="V106" s="94">
        <f ca="1">IFERROR(VLOOKUP($B102,Units!$B$3:$D$7,3,FALSE)*V102*V103*V104*V105, 0)</f>
        <v>0</v>
      </c>
      <c r="W106" s="94">
        <f ca="1">IFERROR(VLOOKUP($B102,Units!$B$3:$D$7,3,FALSE)*W102*W103*W104*W105, 0)</f>
        <v>0</v>
      </c>
      <c r="X106" s="94">
        <f ca="1">IFERROR(VLOOKUP($B102,Units!$B$3:$D$7,3,FALSE)*X102*X103*X104*X105, 0)</f>
        <v>0</v>
      </c>
      <c r="Y106" s="94">
        <f ca="1">IFERROR(VLOOKUP($B102,Units!$B$3:$D$7,3,FALSE)*Y102*Y103*Y104*Y105, 0)</f>
        <v>0</v>
      </c>
      <c r="Z106" s="94">
        <f ca="1">IFERROR(VLOOKUP($B102,Units!$B$3:$D$7,3,FALSE)*Z102*Z103*Z104*Z105, 0)</f>
        <v>0</v>
      </c>
    </row>
    <row r="107" spans="1:26" x14ac:dyDescent="0.3">
      <c r="D107" s="94"/>
      <c r="E107" s="94"/>
      <c r="F107" s="94"/>
      <c r="G107" s="94"/>
      <c r="H107" s="94"/>
      <c r="J107" s="37"/>
      <c r="K107" s="25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spans="1:26" x14ac:dyDescent="0.3">
      <c r="A108" s="193" t="s">
        <v>206</v>
      </c>
      <c r="J108" s="36"/>
    </row>
    <row r="109" spans="1:26" x14ac:dyDescent="0.3">
      <c r="A109" s="176" t="s">
        <v>604</v>
      </c>
      <c r="B109" s="24"/>
      <c r="D109" s="19"/>
      <c r="E109" s="19"/>
      <c r="F109" s="19"/>
      <c r="G109" s="19"/>
      <c r="H109" s="19"/>
      <c r="I109" s="179">
        <f>IFERROR(AVERAGE($D109:$H109),0)</f>
        <v>0</v>
      </c>
      <c r="J109" s="92"/>
      <c r="K109" s="16"/>
      <c r="L109" s="15">
        <f>IF(ISBLANK($J109), $I109, $J109)</f>
        <v>0</v>
      </c>
      <c r="M109" s="15">
        <f>$L109</f>
        <v>0</v>
      </c>
      <c r="N109" s="15">
        <f t="shared" ref="N109:Z111" si="29">$L109</f>
        <v>0</v>
      </c>
      <c r="O109" s="15">
        <f t="shared" si="29"/>
        <v>0</v>
      </c>
      <c r="P109" s="15">
        <f t="shared" si="29"/>
        <v>0</v>
      </c>
      <c r="Q109" s="15">
        <f t="shared" si="29"/>
        <v>0</v>
      </c>
      <c r="R109" s="15">
        <f t="shared" si="29"/>
        <v>0</v>
      </c>
      <c r="S109" s="15">
        <f t="shared" si="29"/>
        <v>0</v>
      </c>
      <c r="T109" s="15">
        <f t="shared" si="29"/>
        <v>0</v>
      </c>
      <c r="U109" s="15">
        <f t="shared" si="29"/>
        <v>0</v>
      </c>
      <c r="V109" s="15">
        <f t="shared" si="29"/>
        <v>0</v>
      </c>
      <c r="W109" s="15">
        <f t="shared" si="29"/>
        <v>0</v>
      </c>
      <c r="X109" s="15">
        <f t="shared" si="29"/>
        <v>0</v>
      </c>
      <c r="Y109" s="15">
        <f t="shared" si="29"/>
        <v>0</v>
      </c>
      <c r="Z109" s="15">
        <f t="shared" si="29"/>
        <v>0</v>
      </c>
    </row>
    <row r="110" spans="1:26" x14ac:dyDescent="0.3">
      <c r="A110" s="176" t="s">
        <v>605</v>
      </c>
      <c r="D110" s="19"/>
      <c r="E110" s="19"/>
      <c r="F110" s="19"/>
      <c r="G110" s="19"/>
      <c r="H110" s="19"/>
      <c r="I110" s="179">
        <f t="shared" ref="I110:I112" si="30">IFERROR(AVERAGE($D110:$H110),0)</f>
        <v>0</v>
      </c>
      <c r="J110" s="92"/>
      <c r="K110" s="17"/>
      <c r="L110" s="15">
        <f t="shared" ref="L110:L111" si="31">IF(ISBLANK($J110), $I110, $J110)</f>
        <v>0</v>
      </c>
      <c r="M110" s="20">
        <f>$L110</f>
        <v>0</v>
      </c>
      <c r="N110" s="20">
        <f t="shared" si="29"/>
        <v>0</v>
      </c>
      <c r="O110" s="20">
        <f t="shared" si="29"/>
        <v>0</v>
      </c>
      <c r="P110" s="20">
        <f t="shared" si="29"/>
        <v>0</v>
      </c>
      <c r="Q110" s="20">
        <f t="shared" si="29"/>
        <v>0</v>
      </c>
      <c r="R110" s="20">
        <f t="shared" si="29"/>
        <v>0</v>
      </c>
      <c r="S110" s="20">
        <f t="shared" si="29"/>
        <v>0</v>
      </c>
      <c r="T110" s="20">
        <f>$L110</f>
        <v>0</v>
      </c>
      <c r="U110" s="20">
        <f t="shared" si="29"/>
        <v>0</v>
      </c>
      <c r="V110" s="20">
        <f t="shared" si="29"/>
        <v>0</v>
      </c>
      <c r="W110" s="20">
        <f t="shared" si="29"/>
        <v>0</v>
      </c>
      <c r="X110" s="20">
        <f t="shared" si="29"/>
        <v>0</v>
      </c>
      <c r="Y110" s="20">
        <f t="shared" si="29"/>
        <v>0</v>
      </c>
      <c r="Z110" s="20">
        <f t="shared" si="29"/>
        <v>0</v>
      </c>
    </row>
    <row r="111" spans="1:26" x14ac:dyDescent="0.3">
      <c r="A111" s="176" t="s">
        <v>606</v>
      </c>
      <c r="B111" s="24"/>
      <c r="D111" s="19"/>
      <c r="E111" s="19"/>
      <c r="F111" s="19"/>
      <c r="G111" s="19"/>
      <c r="H111" s="19"/>
      <c r="I111" s="179">
        <f t="shared" si="30"/>
        <v>0</v>
      </c>
      <c r="J111" s="92"/>
      <c r="K111" s="17"/>
      <c r="L111" s="15">
        <f t="shared" si="31"/>
        <v>0</v>
      </c>
      <c r="M111" s="104">
        <f>$L111</f>
        <v>0</v>
      </c>
      <c r="N111" s="104">
        <f t="shared" si="29"/>
        <v>0</v>
      </c>
      <c r="O111" s="104">
        <f t="shared" si="29"/>
        <v>0</v>
      </c>
      <c r="P111" s="104">
        <f t="shared" si="29"/>
        <v>0</v>
      </c>
      <c r="Q111" s="104">
        <f t="shared" si="29"/>
        <v>0</v>
      </c>
      <c r="R111" s="104">
        <f t="shared" si="29"/>
        <v>0</v>
      </c>
      <c r="S111" s="104">
        <f t="shared" si="29"/>
        <v>0</v>
      </c>
      <c r="T111" s="104">
        <f t="shared" si="29"/>
        <v>0</v>
      </c>
      <c r="U111" s="104">
        <f t="shared" si="29"/>
        <v>0</v>
      </c>
      <c r="V111" s="104">
        <f t="shared" si="29"/>
        <v>0</v>
      </c>
      <c r="W111" s="104">
        <f t="shared" si="29"/>
        <v>0</v>
      </c>
      <c r="X111" s="104">
        <f t="shared" si="29"/>
        <v>0</v>
      </c>
      <c r="Y111" s="104">
        <f t="shared" si="29"/>
        <v>0</v>
      </c>
      <c r="Z111" s="104">
        <f>$L111</f>
        <v>0</v>
      </c>
    </row>
    <row r="112" spans="1:26" x14ac:dyDescent="0.3">
      <c r="A112" s="187" t="s">
        <v>607</v>
      </c>
      <c r="B112" s="21" t="str">
        <f>IF(LocalCurrency="", "", LocalCurrency)</f>
        <v/>
      </c>
      <c r="C112" s="21"/>
      <c r="D112" s="22"/>
      <c r="E112" s="22"/>
      <c r="F112" s="22"/>
      <c r="G112" s="22"/>
      <c r="H112" s="22"/>
      <c r="I112" s="194">
        <f t="shared" si="30"/>
        <v>0</v>
      </c>
      <c r="J112" s="99"/>
      <c r="K112" s="23"/>
      <c r="L112" s="196">
        <f t="shared" ref="L112:Z112" ca="1" si="32">IF(ISBLANK($J112), $I112, $J112)*(1+InflationRate)^L$51</f>
        <v>0</v>
      </c>
      <c r="M112" s="196">
        <f t="shared" ca="1" si="32"/>
        <v>0</v>
      </c>
      <c r="N112" s="196">
        <f t="shared" ca="1" si="32"/>
        <v>0</v>
      </c>
      <c r="O112" s="196">
        <f t="shared" ca="1" si="32"/>
        <v>0</v>
      </c>
      <c r="P112" s="196">
        <f t="shared" ca="1" si="32"/>
        <v>0</v>
      </c>
      <c r="Q112" s="196">
        <f t="shared" ca="1" si="32"/>
        <v>0</v>
      </c>
      <c r="R112" s="196">
        <f t="shared" ca="1" si="32"/>
        <v>0</v>
      </c>
      <c r="S112" s="196">
        <f t="shared" ca="1" si="32"/>
        <v>0</v>
      </c>
      <c r="T112" s="196">
        <f t="shared" ca="1" si="32"/>
        <v>0</v>
      </c>
      <c r="U112" s="196">
        <f t="shared" ca="1" si="32"/>
        <v>0</v>
      </c>
      <c r="V112" s="196">
        <f t="shared" ca="1" si="32"/>
        <v>0</v>
      </c>
      <c r="W112" s="196">
        <f t="shared" ca="1" si="32"/>
        <v>0</v>
      </c>
      <c r="X112" s="196">
        <f t="shared" ca="1" si="32"/>
        <v>0</v>
      </c>
      <c r="Y112" s="196">
        <f t="shared" ca="1" si="32"/>
        <v>0</v>
      </c>
      <c r="Z112" s="196">
        <f t="shared" ca="1" si="32"/>
        <v>0</v>
      </c>
    </row>
    <row r="113" spans="1:26" x14ac:dyDescent="0.3">
      <c r="A113" s="9" t="s">
        <v>40</v>
      </c>
      <c r="B113" s="9" t="str">
        <f>IF($B$21="", "", $B$21)</f>
        <v/>
      </c>
      <c r="D113" s="94">
        <f>IFERROR(VLOOKUP($B109,Units!$B$3:$D$7,2,FALSE)*D109*D110*D111*D112, 0)</f>
        <v>0</v>
      </c>
      <c r="E113" s="94">
        <f>IFERROR(VLOOKUP($B109,Units!$B$3:$D$7,2,FALSE)*E109*E110*E111*E112, 0)</f>
        <v>0</v>
      </c>
      <c r="F113" s="94">
        <f>IFERROR(VLOOKUP($B109,Units!$B$3:$D$7,2,FALSE)*F109*F110*F111*F112, 0)</f>
        <v>0</v>
      </c>
      <c r="G113" s="94">
        <f>IFERROR(VLOOKUP($B109,Units!$B$3:$D$7,2,FALSE)*G109*G110*G111*G112, 0)</f>
        <v>0</v>
      </c>
      <c r="H113" s="94">
        <f>IFERROR(VLOOKUP($B109,Units!$B$3:$D$7,2,FALSE)*H109*H110*H111*H112, 0)</f>
        <v>0</v>
      </c>
      <c r="J113" s="37"/>
      <c r="K113" s="25"/>
      <c r="L113" s="94">
        <f ca="1">IFERROR(VLOOKUP($B109,Units!$B$3:$D$7,3,FALSE)*L109*L110*L111*L112, 0)</f>
        <v>0</v>
      </c>
      <c r="M113" s="94">
        <f ca="1">IFERROR(VLOOKUP($B109,Units!$B$3:$D$7,3,FALSE)*M109*M110*M111*M112, 0)</f>
        <v>0</v>
      </c>
      <c r="N113" s="94">
        <f ca="1">IFERROR(VLOOKUP($B109,Units!$B$3:$D$7,3,FALSE)*N109*N110*N111*N112, 0)</f>
        <v>0</v>
      </c>
      <c r="O113" s="94">
        <f ca="1">IFERROR(VLOOKUP($B109,Units!$B$3:$D$7,3,FALSE)*O109*O110*O111*O112, 0)</f>
        <v>0</v>
      </c>
      <c r="P113" s="94">
        <f ca="1">IFERROR(VLOOKUP($B109,Units!$B$3:$D$7,3,FALSE)*P109*P110*P111*P112, 0)</f>
        <v>0</v>
      </c>
      <c r="Q113" s="94">
        <f ca="1">IFERROR(VLOOKUP($B109,Units!$B$3:$D$7,3,FALSE)*Q109*Q110*Q111*Q112, 0)</f>
        <v>0</v>
      </c>
      <c r="R113" s="94">
        <f ca="1">IFERROR(VLOOKUP($B109,Units!$B$3:$D$7,3,FALSE)*R109*R110*R111*R112, 0)</f>
        <v>0</v>
      </c>
      <c r="S113" s="94">
        <f ca="1">IFERROR(VLOOKUP($B109,Units!$B$3:$D$7,3,FALSE)*S109*S110*S111*S112, 0)</f>
        <v>0</v>
      </c>
      <c r="T113" s="94">
        <f ca="1">IFERROR(VLOOKUP($B109,Units!$B$3:$D$7,3,FALSE)*T109*T110*T111*T112, 0)</f>
        <v>0</v>
      </c>
      <c r="U113" s="94">
        <f ca="1">IFERROR(VLOOKUP($B109,Units!$B$3:$D$7,3,FALSE)*U109*U110*U111*U112, 0)</f>
        <v>0</v>
      </c>
      <c r="V113" s="94">
        <f ca="1">IFERROR(VLOOKUP($B109,Units!$B$3:$D$7,3,FALSE)*V109*V110*V111*V112, 0)</f>
        <v>0</v>
      </c>
      <c r="W113" s="94">
        <f ca="1">IFERROR(VLOOKUP($B109,Units!$B$3:$D$7,3,FALSE)*W109*W110*W111*W112, 0)</f>
        <v>0</v>
      </c>
      <c r="X113" s="94">
        <f ca="1">IFERROR(VLOOKUP($B109,Units!$B$3:$D$7,3,FALSE)*X109*X110*X111*X112, 0)</f>
        <v>0</v>
      </c>
      <c r="Y113" s="94">
        <f ca="1">IFERROR(VLOOKUP($B109,Units!$B$3:$D$7,3,FALSE)*Y109*Y110*Y111*Y112, 0)</f>
        <v>0</v>
      </c>
      <c r="Z113" s="94">
        <f ca="1">IFERROR(VLOOKUP($B109,Units!$B$3:$D$7,3,FALSE)*Z109*Z110*Z111*Z112, 0)</f>
        <v>0</v>
      </c>
    </row>
    <row r="114" spans="1:26" ht="15" thickBot="1" x14ac:dyDescent="0.35">
      <c r="A114" s="27"/>
      <c r="B114" s="27"/>
      <c r="C114" s="27"/>
      <c r="D114" s="27"/>
      <c r="E114" s="27"/>
      <c r="F114" s="27"/>
      <c r="G114" s="27"/>
      <c r="H114" s="27"/>
      <c r="I114" s="27"/>
      <c r="J114" s="40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" thickTop="1" x14ac:dyDescent="0.3">
      <c r="A115" s="9" t="s">
        <v>46</v>
      </c>
      <c r="B115" s="26" t="str">
        <f>IF($B$21="", "", $B$21)</f>
        <v/>
      </c>
      <c r="D115" s="101">
        <f>SUM(D99,D106,D113)</f>
        <v>0</v>
      </c>
      <c r="E115" s="101">
        <f t="shared" ref="E115:G115" si="33">SUM(E99,E106,E113)</f>
        <v>0</v>
      </c>
      <c r="F115" s="101">
        <f t="shared" si="33"/>
        <v>0</v>
      </c>
      <c r="G115" s="101">
        <f t="shared" si="33"/>
        <v>0</v>
      </c>
      <c r="H115" s="101">
        <f>SUM(H99,H106,H113)</f>
        <v>0</v>
      </c>
      <c r="J115" s="41"/>
      <c r="K115" s="31"/>
      <c r="L115" s="100">
        <f ca="1">SUM(L99,L106,L113)</f>
        <v>0</v>
      </c>
      <c r="M115" s="100">
        <f t="shared" ref="M115:Z115" ca="1" si="34">SUM(M99,M106,M113)</f>
        <v>0</v>
      </c>
      <c r="N115" s="100">
        <f t="shared" ca="1" si="34"/>
        <v>0</v>
      </c>
      <c r="O115" s="100">
        <f t="shared" ca="1" si="34"/>
        <v>0</v>
      </c>
      <c r="P115" s="100">
        <f ca="1">SUM(P99,P106,P113)</f>
        <v>0</v>
      </c>
      <c r="Q115" s="100">
        <f t="shared" ca="1" si="34"/>
        <v>0</v>
      </c>
      <c r="R115" s="100">
        <f t="shared" ca="1" si="34"/>
        <v>0</v>
      </c>
      <c r="S115" s="100">
        <f t="shared" ca="1" si="34"/>
        <v>0</v>
      </c>
      <c r="T115" s="100">
        <f t="shared" ca="1" si="34"/>
        <v>0</v>
      </c>
      <c r="U115" s="100">
        <f ca="1">SUM(U99,U106,U113)</f>
        <v>0</v>
      </c>
      <c r="V115" s="100">
        <f t="shared" ca="1" si="34"/>
        <v>0</v>
      </c>
      <c r="W115" s="100">
        <f ca="1">SUM(W99,W106,W113)</f>
        <v>0</v>
      </c>
      <c r="X115" s="100">
        <f t="shared" ca="1" si="34"/>
        <v>0</v>
      </c>
      <c r="Y115" s="100">
        <f t="shared" ca="1" si="34"/>
        <v>0</v>
      </c>
      <c r="Z115" s="100">
        <f t="shared" ca="1" si="34"/>
        <v>0</v>
      </c>
    </row>
    <row r="116" spans="1:26" x14ac:dyDescent="0.3">
      <c r="J116" s="36"/>
    </row>
    <row r="117" spans="1:26" x14ac:dyDescent="0.3">
      <c r="A117" s="11" t="s">
        <v>609</v>
      </c>
      <c r="J117" s="36"/>
    </row>
    <row r="118" spans="1:26" x14ac:dyDescent="0.3">
      <c r="J118" s="36"/>
    </row>
    <row r="119" spans="1:26" x14ac:dyDescent="0.3">
      <c r="A119" s="18" t="s">
        <v>47</v>
      </c>
      <c r="B119" s="9" t="str">
        <f>IF(LocalCurrency="", "", LocalCurrency)</f>
        <v/>
      </c>
      <c r="J119" s="36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x14ac:dyDescent="0.3">
      <c r="A120" s="18" t="s">
        <v>47</v>
      </c>
      <c r="B120" s="9" t="str">
        <f>IF(LocalCurrency="", "", LocalCurrency)</f>
        <v/>
      </c>
      <c r="J120" s="36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x14ac:dyDescent="0.3">
      <c r="A121" s="18" t="s">
        <v>47</v>
      </c>
      <c r="B121" s="9" t="str">
        <f>IF(LocalCurrency="", "", LocalCurrency)</f>
        <v/>
      </c>
      <c r="J121" s="36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" thickBot="1" x14ac:dyDescent="0.35">
      <c r="A122" s="27"/>
      <c r="B122" s="27"/>
      <c r="C122" s="27"/>
      <c r="D122" s="27"/>
      <c r="E122" s="27"/>
      <c r="F122" s="27"/>
      <c r="G122" s="27"/>
      <c r="H122" s="27"/>
      <c r="I122" s="27"/>
      <c r="J122" s="40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5" thickTop="1" x14ac:dyDescent="0.3">
      <c r="A123" s="9" t="s">
        <v>48</v>
      </c>
      <c r="B123" s="9" t="str">
        <f>IF(LocalCurrency="", "", LocalCurrency)</f>
        <v/>
      </c>
      <c r="J123" s="36"/>
      <c r="K123" s="96">
        <f>SUM(K119:K121)</f>
        <v>0</v>
      </c>
      <c r="L123" s="96">
        <f>SUM(L119:L121)</f>
        <v>0</v>
      </c>
      <c r="M123" s="96">
        <f t="shared" ref="M123:Z123" si="35">SUM(M119:M121)</f>
        <v>0</v>
      </c>
      <c r="N123" s="96">
        <f t="shared" si="35"/>
        <v>0</v>
      </c>
      <c r="O123" s="96">
        <f t="shared" si="35"/>
        <v>0</v>
      </c>
      <c r="P123" s="96">
        <f t="shared" si="35"/>
        <v>0</v>
      </c>
      <c r="Q123" s="96">
        <f t="shared" si="35"/>
        <v>0</v>
      </c>
      <c r="R123" s="96">
        <f t="shared" si="35"/>
        <v>0</v>
      </c>
      <c r="S123" s="96">
        <f t="shared" si="35"/>
        <v>0</v>
      </c>
      <c r="T123" s="96">
        <f t="shared" si="35"/>
        <v>0</v>
      </c>
      <c r="U123" s="96">
        <f t="shared" si="35"/>
        <v>0</v>
      </c>
      <c r="V123" s="96">
        <f t="shared" si="35"/>
        <v>0</v>
      </c>
      <c r="W123" s="96">
        <f t="shared" si="35"/>
        <v>0</v>
      </c>
      <c r="X123" s="96">
        <f t="shared" si="35"/>
        <v>0</v>
      </c>
      <c r="Y123" s="96">
        <f t="shared" si="35"/>
        <v>0</v>
      </c>
      <c r="Z123" s="96">
        <f t="shared" si="35"/>
        <v>0</v>
      </c>
    </row>
    <row r="124" spans="1:26" x14ac:dyDescent="0.3">
      <c r="J124" s="36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x14ac:dyDescent="0.3">
      <c r="A125" s="11" t="s">
        <v>49</v>
      </c>
      <c r="B125" s="9" t="str">
        <f>IF(LocalCurrency="", "", LocalCurrency)</f>
        <v/>
      </c>
      <c r="D125" s="101">
        <f>D89-D115</f>
        <v>0</v>
      </c>
      <c r="E125" s="101">
        <f>E89-E115</f>
        <v>0</v>
      </c>
      <c r="F125" s="101">
        <f>F89-F115</f>
        <v>0</v>
      </c>
      <c r="G125" s="101">
        <f>G89-G115</f>
        <v>0</v>
      </c>
      <c r="H125" s="101">
        <f>H89-H115</f>
        <v>0</v>
      </c>
      <c r="J125" s="42"/>
      <c r="K125" s="100">
        <f>K89-K115-K123</f>
        <v>0</v>
      </c>
      <c r="L125" s="100">
        <f t="shared" ref="L125:Y125" ca="1" si="36">L89-L115-L123</f>
        <v>0</v>
      </c>
      <c r="M125" s="100">
        <f t="shared" ca="1" si="36"/>
        <v>0</v>
      </c>
      <c r="N125" s="100">
        <f t="shared" ca="1" si="36"/>
        <v>0</v>
      </c>
      <c r="O125" s="100">
        <f ca="1">O89-O115-O123</f>
        <v>0</v>
      </c>
      <c r="P125" s="100">
        <f t="shared" ca="1" si="36"/>
        <v>0</v>
      </c>
      <c r="Q125" s="100">
        <f t="shared" ca="1" si="36"/>
        <v>0</v>
      </c>
      <c r="R125" s="100">
        <f t="shared" ca="1" si="36"/>
        <v>0</v>
      </c>
      <c r="S125" s="100">
        <f t="shared" ca="1" si="36"/>
        <v>0</v>
      </c>
      <c r="T125" s="100">
        <f t="shared" ca="1" si="36"/>
        <v>0</v>
      </c>
      <c r="U125" s="100">
        <f t="shared" ca="1" si="36"/>
        <v>0</v>
      </c>
      <c r="V125" s="100">
        <f t="shared" ca="1" si="36"/>
        <v>0</v>
      </c>
      <c r="W125" s="100">
        <f t="shared" ca="1" si="36"/>
        <v>0</v>
      </c>
      <c r="X125" s="100">
        <f t="shared" ca="1" si="36"/>
        <v>0</v>
      </c>
      <c r="Y125" s="100">
        <f t="shared" ca="1" si="36"/>
        <v>0</v>
      </c>
      <c r="Z125" s="100">
        <f ca="1">Z89-Z115-Z123</f>
        <v>0</v>
      </c>
    </row>
    <row r="126" spans="1:26" x14ac:dyDescent="0.3">
      <c r="D126" s="34"/>
      <c r="E126" s="31"/>
    </row>
  </sheetData>
  <customSheetViews>
    <customSheetView guid="{3F496AD9-3742-4D69-A549-037DEAE009B6}" scale="75">
      <pane xSplit="1" topLeftCell="B1" activePane="topRight" state="frozen"/>
      <selection pane="topRight"/>
      <pageMargins left="0.7" right="0.7" top="0.75" bottom="0.75" header="0.3" footer="0.3"/>
      <pageSetup orientation="portrait" horizontalDpi="4294967295" verticalDpi="4294967295" r:id="rId1"/>
    </customSheetView>
    <customSheetView guid="{91FDB016-6555-4859-8D31-5C927CD3E677}" scale="75">
      <pane xSplit="1" topLeftCell="B1" activePane="topRight" state="frozen"/>
      <selection pane="topRight" activeCell="D11" sqref="D11"/>
      <pageMargins left="0.7" right="0.7" top="0.75" bottom="0.75" header="0.3" footer="0.3"/>
      <pageSetup orientation="portrait" horizontalDpi="4294967295" verticalDpi="4294967295" r:id="rId2"/>
    </customSheetView>
  </customSheetViews>
  <mergeCells count="2">
    <mergeCell ref="D50:J50"/>
    <mergeCell ref="L50:Z50"/>
  </mergeCells>
  <conditionalFormatting sqref="D11:H11 D13:H13 D15:H15 D17:H17 D19:H19 D21:H21 D23:H23 D25:H25 D27:H27 D29:H29 D31:H31 D33:H33 D35:H35 D37:H37 G5">
    <cfRule type="cellIs" dxfId="5" priority="1" operator="equal">
      <formula>1</formula>
    </cfRule>
  </conditionalFormatting>
  <dataValidations count="10">
    <dataValidation type="whole" operator="equal" allowBlank="1" showInputMessage="1" showErrorMessage="1" error="Please input 1 below the answer you want to choose." sqref="D11:H11 D13:H13 D15:H15 D17:H17 D19:H19 D21:H21 D23:H23 D25:H25 D27:H27 D29:H29 D31:H31 D33:H33 D35:H35 D37:H37">
      <formula1>1</formula1>
    </dataValidation>
    <dataValidation allowBlank="1" showInputMessage="1" showErrorMessage="1" prompt="What future cost item associated with forest products do you expect in addition to the items in COSTS section?" sqref="A119:A121"/>
    <dataValidation showErrorMessage="1" prompt="Please choose the quantity unit. It would be better if units could be consistent." sqref="B96 B103 B110"/>
    <dataValidation allowBlank="1" showInputMessage="1" showErrorMessage="1" prompt="What types of costs do you incur on this parcel specific to this land use activity or resource flow?" sqref="A94 A101 A108"/>
    <dataValidation allowBlank="1" showInputMessage="1" showErrorMessage="1" prompt="What timber do you harvest?" sqref="A57 A65"/>
    <dataValidation type="list" showInputMessage="1" showErrorMessage="1" prompt="Please choose the unit of the quantity." sqref="B60 B68 B76 B84">
      <formula1>QuantityUnit</formula1>
    </dataValidation>
    <dataValidation type="list" showInputMessage="1" showErrorMessage="1" prompt="Please choose the time period of frequency." sqref="B58 B95 B74 B102 B66 B109 B82">
      <formula1>Freq</formula1>
    </dataValidation>
    <dataValidation showInputMessage="1" showErrorMessage="1" sqref="B21"/>
    <dataValidation allowBlank="1" showInputMessage="1" showErrorMessage="1" prompt="What NTFP do you harvest?" sqref="A73 A81"/>
    <dataValidation type="list" showInputMessage="1" showErrorMessage="1" prompt="Please choose the unit of the quantity." sqref="B97 B104 B111">
      <formula1>CostUnit</formula1>
    </dataValidation>
  </dataValidations>
  <pageMargins left="0.7" right="0.7" top="0.75" bottom="0.75" header="0.3" footer="0.3"/>
  <pageSetup orientation="portrait" horizontalDpi="4294967295" verticalDpi="4294967295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errorStyle="warning" allowBlank="1" showInputMessage="1" showErrorMessage="1" error="The data earlier than 12/31/1990 has little power for projection the future._x000a__x000a_The date after the NPV date is not a valid one for historical data." prompt="Input date of your historical data, not year, e.g. 12/31/2007">
          <x14:formula1>
            <xm:f>Units!$J3</xm:f>
          </x14:formula1>
          <x14:formula2>
            <xm:f>DateNPV</xm:f>
          </x14:formula2>
          <xm:sqref>D53:H53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"/>
  <sheetViews>
    <sheetView zoomScale="75" zoomScaleNormal="75" workbookViewId="0">
      <pane xSplit="1" topLeftCell="B1" activePane="topRight" state="frozen"/>
      <selection pane="topRight"/>
    </sheetView>
  </sheetViews>
  <sheetFormatPr defaultColWidth="8.796875" defaultRowHeight="14.4" x14ac:dyDescent="0.3"/>
  <cols>
    <col min="1" max="1" width="130.69921875" style="9" customWidth="1"/>
    <col min="2" max="2" width="20.69921875" style="9" customWidth="1"/>
    <col min="3" max="3" width="10.69921875" style="9" customWidth="1"/>
    <col min="4" max="8" width="15.69921875" style="9" customWidth="1"/>
    <col min="9" max="10" width="18.69921875" style="9" customWidth="1"/>
    <col min="11" max="26" width="12.69921875" style="9" customWidth="1"/>
    <col min="27" max="16384" width="8.796875" style="9"/>
  </cols>
  <sheetData>
    <row r="1" spans="1:26" ht="21" x14ac:dyDescent="0.4">
      <c r="A1" s="177" t="s">
        <v>618</v>
      </c>
    </row>
    <row r="2" spans="1:26" ht="15" thickBot="1" x14ac:dyDescent="0.35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</row>
    <row r="3" spans="1:26" x14ac:dyDescent="0.3">
      <c r="B3" s="14"/>
    </row>
    <row r="4" spans="1:26" ht="15.6" x14ac:dyDescent="0.3">
      <c r="A4" s="142" t="s">
        <v>407</v>
      </c>
      <c r="B4" s="14"/>
    </row>
    <row r="5" spans="1:26" x14ac:dyDescent="0.3">
      <c r="A5" s="176" t="s">
        <v>678</v>
      </c>
      <c r="D5" s="240" t="s">
        <v>681</v>
      </c>
      <c r="E5" s="206">
        <v>1</v>
      </c>
    </row>
    <row r="6" spans="1:26" x14ac:dyDescent="0.3">
      <c r="A6" s="176" t="s">
        <v>412</v>
      </c>
    </row>
    <row r="7" spans="1:26" x14ac:dyDescent="0.3">
      <c r="A7" s="176"/>
    </row>
    <row r="8" spans="1:26" x14ac:dyDescent="0.3">
      <c r="A8" s="11"/>
      <c r="B8" s="14"/>
      <c r="C8" s="156" t="s">
        <v>59</v>
      </c>
      <c r="D8" s="157" t="s">
        <v>60</v>
      </c>
      <c r="E8" s="157" t="s">
        <v>61</v>
      </c>
      <c r="F8" s="157" t="s">
        <v>62</v>
      </c>
      <c r="G8" s="157" t="s">
        <v>63</v>
      </c>
      <c r="H8" s="157" t="s">
        <v>64</v>
      </c>
    </row>
    <row r="9" spans="1:26" x14ac:dyDescent="0.3">
      <c r="A9" s="155" t="s">
        <v>408</v>
      </c>
      <c r="B9" s="156" t="s">
        <v>65</v>
      </c>
      <c r="C9" s="151"/>
      <c r="D9" s="152">
        <v>20</v>
      </c>
      <c r="E9" s="152">
        <v>15</v>
      </c>
      <c r="F9" s="152">
        <v>10</v>
      </c>
      <c r="G9" s="152">
        <v>5</v>
      </c>
      <c r="H9" s="152">
        <v>0</v>
      </c>
      <c r="I9" s="182" t="s">
        <v>66</v>
      </c>
      <c r="K9" s="137" t="s">
        <v>102</v>
      </c>
      <c r="L9" s="137" t="s">
        <v>103</v>
      </c>
      <c r="M9" s="138" t="s">
        <v>97</v>
      </c>
      <c r="N9" s="138" t="s">
        <v>104</v>
      </c>
    </row>
    <row r="10" spans="1:26" ht="15" customHeight="1" x14ac:dyDescent="0.3">
      <c r="A10" s="174" t="s">
        <v>409</v>
      </c>
      <c r="B10" s="148" t="s">
        <v>67</v>
      </c>
      <c r="C10" s="149">
        <v>0.2</v>
      </c>
      <c r="D10" s="150" t="s">
        <v>68</v>
      </c>
      <c r="E10" s="150" t="s">
        <v>69</v>
      </c>
      <c r="F10" s="150" t="s">
        <v>70</v>
      </c>
      <c r="G10" s="150" t="s">
        <v>71</v>
      </c>
      <c r="H10" s="150" t="s">
        <v>192</v>
      </c>
      <c r="K10" s="139">
        <v>0</v>
      </c>
      <c r="L10" s="139">
        <v>0.5</v>
      </c>
      <c r="M10" s="136" t="s">
        <v>124</v>
      </c>
      <c r="N10" s="140">
        <v>0.12</v>
      </c>
    </row>
    <row r="11" spans="1:26" ht="15" customHeight="1" x14ac:dyDescent="0.3">
      <c r="A11" s="147"/>
      <c r="B11" s="14"/>
      <c r="C11" s="144"/>
      <c r="D11" s="205"/>
      <c r="E11" s="206"/>
      <c r="F11" s="206"/>
      <c r="G11" s="206"/>
      <c r="H11" s="206"/>
      <c r="I11" s="171">
        <f>C10*SUMPRODUCT(D$9:H$9,D11:H11)</f>
        <v>0</v>
      </c>
      <c r="K11" s="139">
        <v>0.5</v>
      </c>
      <c r="L11" s="139">
        <v>1.5</v>
      </c>
      <c r="M11" s="136" t="s">
        <v>123</v>
      </c>
      <c r="N11" s="140">
        <v>0.1</v>
      </c>
    </row>
    <row r="12" spans="1:26" ht="15" customHeight="1" x14ac:dyDescent="0.3">
      <c r="A12" s="174" t="s">
        <v>413</v>
      </c>
      <c r="B12" s="148" t="s">
        <v>72</v>
      </c>
      <c r="C12" s="149">
        <v>0.2</v>
      </c>
      <c r="D12" s="203" t="s">
        <v>68</v>
      </c>
      <c r="E12" s="203" t="s">
        <v>69</v>
      </c>
      <c r="F12" s="203" t="s">
        <v>70</v>
      </c>
      <c r="G12" s="203" t="s">
        <v>71</v>
      </c>
      <c r="H12" s="203" t="s">
        <v>192</v>
      </c>
      <c r="I12" s="12"/>
      <c r="K12" s="139">
        <v>1.5</v>
      </c>
      <c r="L12" s="139">
        <v>2.5</v>
      </c>
      <c r="M12" s="136" t="s">
        <v>122</v>
      </c>
      <c r="N12" s="140">
        <v>0.09</v>
      </c>
    </row>
    <row r="13" spans="1:26" ht="15" customHeight="1" x14ac:dyDescent="0.3">
      <c r="A13" s="147"/>
      <c r="B13" s="14"/>
      <c r="C13" s="143"/>
      <c r="D13" s="205"/>
      <c r="E13" s="206"/>
      <c r="F13" s="206"/>
      <c r="G13" s="206"/>
      <c r="H13" s="206"/>
      <c r="I13" s="171">
        <f>C12*SUMPRODUCT(D$9:H$9,D13:H13)</f>
        <v>0</v>
      </c>
      <c r="K13" s="139">
        <v>2.5</v>
      </c>
      <c r="L13" s="139">
        <v>3.5</v>
      </c>
      <c r="M13" s="136" t="s">
        <v>121</v>
      </c>
      <c r="N13" s="140">
        <v>7.4999999999999997E-2</v>
      </c>
    </row>
    <row r="14" spans="1:26" ht="15" customHeight="1" x14ac:dyDescent="0.3">
      <c r="A14" s="174" t="s">
        <v>414</v>
      </c>
      <c r="B14" s="148" t="s">
        <v>73</v>
      </c>
      <c r="C14" s="149">
        <v>0.05</v>
      </c>
      <c r="D14" s="203" t="s">
        <v>74</v>
      </c>
      <c r="E14" s="203"/>
      <c r="F14" s="203" t="s">
        <v>75</v>
      </c>
      <c r="G14" s="203"/>
      <c r="H14" s="203" t="s">
        <v>76</v>
      </c>
      <c r="I14" s="12"/>
      <c r="K14" s="139">
        <v>3.5</v>
      </c>
      <c r="L14" s="139">
        <v>4.5</v>
      </c>
      <c r="M14" s="136" t="s">
        <v>120</v>
      </c>
      <c r="N14" s="140">
        <v>6.5000000000000002E-2</v>
      </c>
    </row>
    <row r="15" spans="1:26" ht="15" customHeight="1" x14ac:dyDescent="0.3">
      <c r="A15" s="147"/>
      <c r="B15" s="14"/>
      <c r="C15" s="143"/>
      <c r="D15" s="205"/>
      <c r="E15" s="206"/>
      <c r="F15" s="206"/>
      <c r="G15" s="206"/>
      <c r="H15" s="206"/>
      <c r="I15" s="171">
        <f>C14*SUMPRODUCT(D$9:H$9,D15:H15)</f>
        <v>0</v>
      </c>
      <c r="K15" s="139">
        <v>4.5</v>
      </c>
      <c r="L15" s="139">
        <v>5.5</v>
      </c>
      <c r="M15" s="136" t="s">
        <v>119</v>
      </c>
      <c r="N15" s="140">
        <v>5.5E-2</v>
      </c>
    </row>
    <row r="16" spans="1:26" ht="15" customHeight="1" x14ac:dyDescent="0.3">
      <c r="A16" s="174" t="s">
        <v>415</v>
      </c>
      <c r="B16" s="148" t="s">
        <v>73</v>
      </c>
      <c r="C16" s="149">
        <v>0.05</v>
      </c>
      <c r="D16" s="203" t="s">
        <v>51</v>
      </c>
      <c r="E16" s="203" t="s">
        <v>77</v>
      </c>
      <c r="F16" s="203" t="s">
        <v>78</v>
      </c>
      <c r="G16" s="203" t="s">
        <v>79</v>
      </c>
      <c r="H16" s="203" t="s">
        <v>52</v>
      </c>
      <c r="I16" s="12"/>
      <c r="K16" s="139">
        <v>5.5</v>
      </c>
      <c r="L16" s="139">
        <v>6.5</v>
      </c>
      <c r="M16" s="136" t="s">
        <v>118</v>
      </c>
      <c r="N16" s="140">
        <v>4.4999999999999998E-2</v>
      </c>
    </row>
    <row r="17" spans="1:14" ht="15" customHeight="1" x14ac:dyDescent="0.3">
      <c r="A17" s="147"/>
      <c r="B17" s="14"/>
      <c r="C17" s="143"/>
      <c r="D17" s="205"/>
      <c r="E17" s="206"/>
      <c r="F17" s="206"/>
      <c r="G17" s="206"/>
      <c r="H17" s="206"/>
      <c r="I17" s="171">
        <f>C16*SUMPRODUCT(D$9:H$9,D17:H17)</f>
        <v>0</v>
      </c>
      <c r="K17" s="139">
        <v>6.5</v>
      </c>
      <c r="L17" s="139">
        <v>7.5</v>
      </c>
      <c r="M17" s="136" t="s">
        <v>117</v>
      </c>
      <c r="N17" s="140">
        <v>3.5999999999999997E-2</v>
      </c>
    </row>
    <row r="18" spans="1:14" ht="15" customHeight="1" x14ac:dyDescent="0.3">
      <c r="A18" s="174" t="s">
        <v>416</v>
      </c>
      <c r="B18" s="148" t="s">
        <v>73</v>
      </c>
      <c r="C18" s="149">
        <v>0.05</v>
      </c>
      <c r="D18" s="203" t="s">
        <v>52</v>
      </c>
      <c r="E18" s="203" t="s">
        <v>80</v>
      </c>
      <c r="F18" s="203" t="s">
        <v>81</v>
      </c>
      <c r="G18" s="203"/>
      <c r="H18" s="203" t="s">
        <v>82</v>
      </c>
      <c r="I18" s="12"/>
      <c r="K18" s="139">
        <v>7.5</v>
      </c>
      <c r="L18" s="139">
        <v>8.5</v>
      </c>
      <c r="M18" s="136" t="s">
        <v>116</v>
      </c>
      <c r="N18" s="140">
        <v>0.03</v>
      </c>
    </row>
    <row r="19" spans="1:14" ht="15" customHeight="1" x14ac:dyDescent="0.3">
      <c r="A19" s="147"/>
      <c r="B19" s="14"/>
      <c r="C19" s="143"/>
      <c r="D19" s="205"/>
      <c r="E19" s="206"/>
      <c r="F19" s="206"/>
      <c r="G19" s="206"/>
      <c r="H19" s="206"/>
      <c r="I19" s="171">
        <f>C18*SUMPRODUCT(D$9:H$9,D19:H19)</f>
        <v>0</v>
      </c>
      <c r="K19" s="139">
        <v>8.5</v>
      </c>
      <c r="L19" s="139">
        <v>9.5</v>
      </c>
      <c r="M19" s="136" t="s">
        <v>115</v>
      </c>
      <c r="N19" s="140">
        <v>2.5000000000000001E-2</v>
      </c>
    </row>
    <row r="20" spans="1:14" ht="15" customHeight="1" x14ac:dyDescent="0.3">
      <c r="A20" s="174" t="s">
        <v>417</v>
      </c>
      <c r="B20" s="148" t="s">
        <v>83</v>
      </c>
      <c r="C20" s="149">
        <v>0.05</v>
      </c>
      <c r="D20" s="203" t="s">
        <v>51</v>
      </c>
      <c r="E20" s="203"/>
      <c r="F20" s="203" t="s">
        <v>78</v>
      </c>
      <c r="G20" s="203"/>
      <c r="H20" s="203" t="s">
        <v>52</v>
      </c>
      <c r="I20" s="12"/>
      <c r="K20" s="139">
        <v>9.5</v>
      </c>
      <c r="L20" s="139">
        <v>10.5</v>
      </c>
      <c r="M20" s="136" t="s">
        <v>114</v>
      </c>
      <c r="N20" s="140">
        <v>2.1999999999999999E-2</v>
      </c>
    </row>
    <row r="21" spans="1:14" ht="15" customHeight="1" x14ac:dyDescent="0.3">
      <c r="A21" s="147"/>
      <c r="B21" s="48"/>
      <c r="C21" s="143"/>
      <c r="D21" s="205"/>
      <c r="E21" s="206"/>
      <c r="F21" s="206"/>
      <c r="G21" s="206"/>
      <c r="H21" s="206"/>
      <c r="I21" s="171">
        <f>C20*SUMPRODUCT(D$9:H$9,D21:H21)</f>
        <v>0</v>
      </c>
      <c r="K21" s="139">
        <v>10.5</v>
      </c>
      <c r="L21" s="139">
        <v>11.5</v>
      </c>
      <c r="M21" s="136" t="s">
        <v>113</v>
      </c>
      <c r="N21" s="140">
        <v>1.9E-2</v>
      </c>
    </row>
    <row r="22" spans="1:14" ht="15" customHeight="1" x14ac:dyDescent="0.3">
      <c r="A22" s="174" t="s">
        <v>418</v>
      </c>
      <c r="B22" s="148" t="s">
        <v>83</v>
      </c>
      <c r="C22" s="149">
        <v>0.05</v>
      </c>
      <c r="D22" s="203" t="s">
        <v>51</v>
      </c>
      <c r="E22" s="203"/>
      <c r="F22" s="203"/>
      <c r="G22" s="203"/>
      <c r="H22" s="203" t="s">
        <v>52</v>
      </c>
      <c r="I22" s="12"/>
      <c r="K22" s="139">
        <v>11.5</v>
      </c>
      <c r="L22" s="139">
        <v>12.5</v>
      </c>
      <c r="M22" s="136" t="s">
        <v>112</v>
      </c>
      <c r="N22" s="140">
        <v>1.6E-2</v>
      </c>
    </row>
    <row r="23" spans="1:14" ht="15" customHeight="1" x14ac:dyDescent="0.3">
      <c r="A23" s="147"/>
      <c r="B23" s="49"/>
      <c r="C23" s="143"/>
      <c r="D23" s="205"/>
      <c r="E23" s="206"/>
      <c r="F23" s="206"/>
      <c r="G23" s="206"/>
      <c r="H23" s="206"/>
      <c r="I23" s="171">
        <f>C22*SUMPRODUCT(D$9:H$9,D23:H23)</f>
        <v>0</v>
      </c>
      <c r="K23" s="139">
        <v>12.5</v>
      </c>
      <c r="L23" s="139">
        <v>13.5</v>
      </c>
      <c r="M23" s="136" t="s">
        <v>111</v>
      </c>
      <c r="N23" s="140">
        <v>1.2E-2</v>
      </c>
    </row>
    <row r="24" spans="1:14" ht="15" customHeight="1" x14ac:dyDescent="0.3">
      <c r="A24" s="174" t="s">
        <v>419</v>
      </c>
      <c r="B24" s="148" t="s">
        <v>83</v>
      </c>
      <c r="C24" s="149">
        <v>0.05</v>
      </c>
      <c r="D24" s="203" t="s">
        <v>51</v>
      </c>
      <c r="E24" s="203"/>
      <c r="F24" s="203" t="s">
        <v>84</v>
      </c>
      <c r="G24" s="203"/>
      <c r="H24" s="203" t="s">
        <v>52</v>
      </c>
      <c r="I24" s="12"/>
      <c r="K24" s="139">
        <v>13.5</v>
      </c>
      <c r="L24" s="139">
        <v>14.5</v>
      </c>
      <c r="M24" s="136" t="s">
        <v>110</v>
      </c>
      <c r="N24" s="140">
        <v>8.5000000000000006E-3</v>
      </c>
    </row>
    <row r="25" spans="1:14" ht="15" customHeight="1" x14ac:dyDescent="0.3">
      <c r="A25" s="147"/>
      <c r="C25" s="143"/>
      <c r="D25" s="205"/>
      <c r="E25" s="206"/>
      <c r="F25" s="206"/>
      <c r="G25" s="206"/>
      <c r="H25" s="206"/>
      <c r="I25" s="171">
        <f>C24*SUMPRODUCT(D$9:H$9,D25:H25)</f>
        <v>0</v>
      </c>
      <c r="K25" s="139">
        <v>14.5</v>
      </c>
      <c r="L25" s="139">
        <v>15.5</v>
      </c>
      <c r="M25" s="136" t="s">
        <v>109</v>
      </c>
      <c r="N25" s="140">
        <v>7.0000000000000001E-3</v>
      </c>
    </row>
    <row r="26" spans="1:14" ht="15" customHeight="1" x14ac:dyDescent="0.3">
      <c r="A26" s="174" t="s">
        <v>420</v>
      </c>
      <c r="B26" s="148" t="s">
        <v>85</v>
      </c>
      <c r="C26" s="149">
        <v>0.05</v>
      </c>
      <c r="D26" s="203" t="s">
        <v>51</v>
      </c>
      <c r="E26" s="203"/>
      <c r="F26" s="203" t="s">
        <v>78</v>
      </c>
      <c r="G26" s="203"/>
      <c r="H26" s="203" t="s">
        <v>52</v>
      </c>
      <c r="I26" s="12"/>
      <c r="K26" s="139">
        <v>15.5</v>
      </c>
      <c r="L26" s="139">
        <v>16.5</v>
      </c>
      <c r="M26" s="136" t="s">
        <v>108</v>
      </c>
      <c r="N26" s="140">
        <v>6.0000000000000001E-3</v>
      </c>
    </row>
    <row r="27" spans="1:14" ht="15" customHeight="1" x14ac:dyDescent="0.3">
      <c r="A27" s="147"/>
      <c r="C27" s="143"/>
      <c r="D27" s="205"/>
      <c r="E27" s="206"/>
      <c r="F27" s="206"/>
      <c r="G27" s="206"/>
      <c r="H27" s="206"/>
      <c r="I27" s="171">
        <f>C26*SUMPRODUCT(D$9:H$9,D27:H27)</f>
        <v>0</v>
      </c>
      <c r="K27" s="139">
        <v>16.5</v>
      </c>
      <c r="L27" s="139">
        <v>17.5</v>
      </c>
      <c r="M27" s="136" t="s">
        <v>107</v>
      </c>
      <c r="N27" s="140">
        <v>5.0000000000000001E-3</v>
      </c>
    </row>
    <row r="28" spans="1:14" ht="15" customHeight="1" x14ac:dyDescent="0.3">
      <c r="A28" s="174" t="s">
        <v>86</v>
      </c>
      <c r="B28" s="148" t="s">
        <v>85</v>
      </c>
      <c r="C28" s="149">
        <v>0.05</v>
      </c>
      <c r="D28" s="203" t="s">
        <v>51</v>
      </c>
      <c r="E28" s="203"/>
      <c r="F28" s="203" t="s">
        <v>87</v>
      </c>
      <c r="G28" s="203"/>
      <c r="H28" s="203" t="s">
        <v>76</v>
      </c>
      <c r="I28" s="12"/>
      <c r="K28" s="139">
        <v>17.5</v>
      </c>
      <c r="L28" s="139">
        <v>18.5</v>
      </c>
      <c r="M28" s="136" t="s">
        <v>106</v>
      </c>
      <c r="N28" s="140">
        <v>4.0000000000000001E-3</v>
      </c>
    </row>
    <row r="29" spans="1:14" ht="15" customHeight="1" x14ac:dyDescent="0.3">
      <c r="A29" s="147"/>
      <c r="C29" s="143"/>
      <c r="D29" s="205"/>
      <c r="E29" s="206"/>
      <c r="F29" s="206"/>
      <c r="G29" s="206"/>
      <c r="H29" s="206"/>
      <c r="I29" s="171">
        <f>C28*SUMPRODUCT(D$9:H$9,D29:H29)</f>
        <v>0</v>
      </c>
      <c r="K29" s="139">
        <v>18.5</v>
      </c>
      <c r="L29" s="139">
        <v>20</v>
      </c>
      <c r="M29" s="136" t="s">
        <v>105</v>
      </c>
      <c r="N29" s="140">
        <v>0</v>
      </c>
    </row>
    <row r="30" spans="1:14" ht="15" customHeight="1" x14ac:dyDescent="0.3">
      <c r="A30" s="174" t="s">
        <v>421</v>
      </c>
      <c r="B30" s="148" t="s">
        <v>85</v>
      </c>
      <c r="C30" s="149">
        <v>0.05</v>
      </c>
      <c r="D30" s="203" t="s">
        <v>51</v>
      </c>
      <c r="E30" s="203"/>
      <c r="F30" s="203" t="s">
        <v>88</v>
      </c>
      <c r="G30" s="203" t="s">
        <v>191</v>
      </c>
      <c r="H30" s="203" t="s">
        <v>52</v>
      </c>
      <c r="I30" s="12"/>
      <c r="K30" s="129"/>
      <c r="L30" s="129"/>
      <c r="M30" s="141" t="s">
        <v>125</v>
      </c>
      <c r="N30" s="141"/>
    </row>
    <row r="31" spans="1:14" ht="15" customHeight="1" x14ac:dyDescent="0.3">
      <c r="A31" s="147"/>
      <c r="C31" s="143"/>
      <c r="D31" s="205"/>
      <c r="E31" s="206"/>
      <c r="F31" s="206"/>
      <c r="G31" s="206"/>
      <c r="H31" s="206"/>
      <c r="I31" s="171">
        <f>C30*SUMPRODUCT(D$9:H$9,D31:H31)</f>
        <v>0</v>
      </c>
    </row>
    <row r="32" spans="1:14" ht="15" customHeight="1" x14ac:dyDescent="0.3">
      <c r="A32" s="174" t="s">
        <v>422</v>
      </c>
      <c r="B32" s="148" t="s">
        <v>89</v>
      </c>
      <c r="C32" s="149">
        <v>0.05</v>
      </c>
      <c r="D32" s="203" t="s">
        <v>190</v>
      </c>
      <c r="E32" s="203" t="s">
        <v>189</v>
      </c>
      <c r="F32" s="203" t="s">
        <v>188</v>
      </c>
      <c r="G32" s="203" t="s">
        <v>68</v>
      </c>
      <c r="H32" s="203">
        <v>0</v>
      </c>
      <c r="I32" s="12"/>
    </row>
    <row r="33" spans="1:26" ht="15" customHeight="1" x14ac:dyDescent="0.3">
      <c r="A33" s="147"/>
      <c r="C33" s="143"/>
      <c r="D33" s="205"/>
      <c r="E33" s="206"/>
      <c r="F33" s="206"/>
      <c r="G33" s="206"/>
      <c r="H33" s="206"/>
      <c r="I33" s="171">
        <f>C32*SUMPRODUCT(D$9:H$9,D33:H33)</f>
        <v>0</v>
      </c>
    </row>
    <row r="34" spans="1:26" ht="15" customHeight="1" x14ac:dyDescent="0.3">
      <c r="A34" s="174" t="s">
        <v>90</v>
      </c>
      <c r="B34" s="148" t="s">
        <v>89</v>
      </c>
      <c r="C34" s="149">
        <v>0.05</v>
      </c>
      <c r="D34" s="203" t="s">
        <v>91</v>
      </c>
      <c r="E34" s="203"/>
      <c r="F34" s="203" t="s">
        <v>92</v>
      </c>
      <c r="G34" s="203" t="s">
        <v>93</v>
      </c>
      <c r="H34" s="203" t="s">
        <v>187</v>
      </c>
      <c r="I34" s="12"/>
    </row>
    <row r="35" spans="1:26" ht="15" customHeight="1" x14ac:dyDescent="0.3">
      <c r="A35" s="147"/>
      <c r="C35" s="143"/>
      <c r="D35" s="205"/>
      <c r="E35" s="206"/>
      <c r="F35" s="206"/>
      <c r="G35" s="206"/>
      <c r="H35" s="206"/>
      <c r="I35" s="171">
        <f>C34*SUMPRODUCT(D$9:H$9,D35:H35)</f>
        <v>0</v>
      </c>
    </row>
    <row r="36" spans="1:26" ht="15" customHeight="1" x14ac:dyDescent="0.3">
      <c r="A36" s="174" t="s">
        <v>424</v>
      </c>
      <c r="B36" s="148" t="s">
        <v>89</v>
      </c>
      <c r="C36" s="149">
        <v>0.05</v>
      </c>
      <c r="D36" s="204" t="s">
        <v>423</v>
      </c>
      <c r="E36" s="203"/>
      <c r="F36" s="203" t="s">
        <v>186</v>
      </c>
      <c r="G36" s="203"/>
      <c r="H36" s="203" t="s">
        <v>185</v>
      </c>
      <c r="I36" s="12"/>
    </row>
    <row r="37" spans="1:26" x14ac:dyDescent="0.3">
      <c r="A37" s="146"/>
      <c r="D37" s="205"/>
      <c r="E37" s="206"/>
      <c r="F37" s="206"/>
      <c r="G37" s="206"/>
      <c r="H37" s="206"/>
      <c r="I37" s="171">
        <f>C36*SUMPRODUCT(D$9:H$9,D37:H37)</f>
        <v>0</v>
      </c>
    </row>
    <row r="39" spans="1:26" x14ac:dyDescent="0.3">
      <c r="A39" s="175" t="s">
        <v>94</v>
      </c>
      <c r="B39" s="154" t="s">
        <v>95</v>
      </c>
    </row>
    <row r="40" spans="1:26" x14ac:dyDescent="0.3">
      <c r="A40" s="176" t="s">
        <v>181</v>
      </c>
      <c r="B40" s="9" t="s">
        <v>67</v>
      </c>
      <c r="C40" s="153">
        <v>0.2</v>
      </c>
      <c r="I40" s="161" t="s">
        <v>96</v>
      </c>
      <c r="J40" s="167">
        <f>SUM(I11:I37)</f>
        <v>0</v>
      </c>
    </row>
    <row r="41" spans="1:26" x14ac:dyDescent="0.3">
      <c r="A41" s="176" t="s">
        <v>182</v>
      </c>
      <c r="B41" s="9" t="s">
        <v>72</v>
      </c>
      <c r="C41" s="153">
        <v>0.2</v>
      </c>
      <c r="I41" s="161" t="s">
        <v>97</v>
      </c>
      <c r="J41" s="168" t="str">
        <f>VLOOKUP(J40,K10:N29,3,TRUE)</f>
        <v>Ca</v>
      </c>
    </row>
    <row r="42" spans="1:26" x14ac:dyDescent="0.3">
      <c r="A42" s="176" t="s">
        <v>183</v>
      </c>
      <c r="B42" s="9" t="s">
        <v>73</v>
      </c>
      <c r="C42" s="153">
        <v>0.15000000000000002</v>
      </c>
      <c r="I42" s="162"/>
      <c r="J42" s="162"/>
    </row>
    <row r="43" spans="1:26" x14ac:dyDescent="0.3">
      <c r="A43" s="176" t="s">
        <v>184</v>
      </c>
      <c r="B43" s="9" t="s">
        <v>83</v>
      </c>
      <c r="C43" s="153">
        <v>0.15000000000000002</v>
      </c>
      <c r="I43" s="163" t="s">
        <v>98</v>
      </c>
      <c r="J43" s="163" t="s">
        <v>99</v>
      </c>
    </row>
    <row r="44" spans="1:26" x14ac:dyDescent="0.3">
      <c r="A44" s="176" t="s">
        <v>425</v>
      </c>
      <c r="B44" s="9" t="s">
        <v>85</v>
      </c>
      <c r="C44" s="153">
        <v>0.15000000000000002</v>
      </c>
      <c r="I44" s="164" t="s">
        <v>411</v>
      </c>
      <c r="J44" s="166">
        <f>SovereignRate</f>
        <v>0</v>
      </c>
    </row>
    <row r="45" spans="1:26" x14ac:dyDescent="0.3">
      <c r="A45" s="145"/>
      <c r="B45" s="9" t="s">
        <v>89</v>
      </c>
      <c r="C45" s="153">
        <v>0.15000000000000002</v>
      </c>
      <c r="I45" s="164" t="s">
        <v>100</v>
      </c>
      <c r="J45" s="169">
        <f>VLOOKUP(J41,M10:N29,2,0)</f>
        <v>0.12</v>
      </c>
    </row>
    <row r="46" spans="1:26" x14ac:dyDescent="0.3">
      <c r="B46" s="9" t="s">
        <v>101</v>
      </c>
      <c r="C46" s="153">
        <v>1</v>
      </c>
      <c r="I46" s="165" t="s">
        <v>50</v>
      </c>
      <c r="J46" s="170" t="str">
        <f>IF(Assumptions!D4="Yes", SUM(J44:J45), "")</f>
        <v/>
      </c>
    </row>
    <row r="47" spans="1:26" x14ac:dyDescent="0.3">
      <c r="C47" s="153"/>
    </row>
    <row r="48" spans="1:26" ht="15" thickBot="1" x14ac:dyDescent="0.35">
      <c r="A48" s="159"/>
      <c r="B48" s="159"/>
      <c r="C48" s="173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</row>
    <row r="50" spans="1:26" ht="15.6" x14ac:dyDescent="0.3">
      <c r="A50" s="142" t="s">
        <v>410</v>
      </c>
      <c r="D50" s="247" t="s">
        <v>428</v>
      </c>
      <c r="E50" s="247"/>
      <c r="F50" s="247"/>
      <c r="G50" s="247"/>
      <c r="H50" s="247"/>
      <c r="I50" s="247"/>
      <c r="J50" s="248"/>
      <c r="L50" s="249" t="s">
        <v>429</v>
      </c>
      <c r="M50" s="249"/>
      <c r="N50" s="249"/>
      <c r="O50" s="249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</row>
    <row r="51" spans="1:26" x14ac:dyDescent="0.3">
      <c r="D51" s="53">
        <f ca="1">-YEARFRAC($K$53,D53,3)</f>
        <v>-118.08219178082192</v>
      </c>
      <c r="E51" s="53">
        <f t="shared" ref="E51:H51" ca="1" si="0">-YEARFRAC($K$53,E53,3)</f>
        <v>-118.08219178082192</v>
      </c>
      <c r="F51" s="53">
        <f t="shared" ca="1" si="0"/>
        <v>-118.08219178082192</v>
      </c>
      <c r="G51" s="53">
        <f t="shared" ca="1" si="0"/>
        <v>-118.08219178082192</v>
      </c>
      <c r="H51" s="53">
        <f t="shared" ca="1" si="0"/>
        <v>-118.08219178082192</v>
      </c>
      <c r="J51" s="35"/>
      <c r="K51" s="8">
        <f t="shared" ref="K51:Z51" ca="1" si="1">YEARFRAC($K$53,K53,3)</f>
        <v>0</v>
      </c>
      <c r="L51" s="8">
        <f t="shared" ca="1" si="1"/>
        <v>1</v>
      </c>
      <c r="M51" s="8">
        <f t="shared" ca="1" si="1"/>
        <v>2</v>
      </c>
      <c r="N51" s="53">
        <f t="shared" ca="1" si="1"/>
        <v>3.0027397260273974</v>
      </c>
      <c r="O51" s="53">
        <f t="shared" ca="1" si="1"/>
        <v>4.0027397260273974</v>
      </c>
      <c r="P51" s="53">
        <f t="shared" ca="1" si="1"/>
        <v>5.0027397260273974</v>
      </c>
      <c r="Q51" s="53">
        <f t="shared" ca="1" si="1"/>
        <v>6.0027397260273974</v>
      </c>
      <c r="R51" s="53">
        <f t="shared" ca="1" si="1"/>
        <v>7.0054794520547947</v>
      </c>
      <c r="S51" s="53">
        <f t="shared" ca="1" si="1"/>
        <v>8.0054794520547947</v>
      </c>
      <c r="T51" s="53">
        <f t="shared" ca="1" si="1"/>
        <v>9.0054794520547947</v>
      </c>
      <c r="U51" s="53">
        <f t="shared" ca="1" si="1"/>
        <v>10.005479452054795</v>
      </c>
      <c r="V51" s="53">
        <f t="shared" ca="1" si="1"/>
        <v>11.008219178082191</v>
      </c>
      <c r="W51" s="53">
        <f t="shared" ca="1" si="1"/>
        <v>12.008219178082191</v>
      </c>
      <c r="X51" s="53">
        <f t="shared" ca="1" si="1"/>
        <v>13.008219178082191</v>
      </c>
      <c r="Y51" s="53">
        <f t="shared" ca="1" si="1"/>
        <v>14.008219178082191</v>
      </c>
      <c r="Z51" s="53">
        <f t="shared" ca="1" si="1"/>
        <v>15.010958904109589</v>
      </c>
    </row>
    <row r="52" spans="1:26" x14ac:dyDescent="0.3">
      <c r="D52" s="183"/>
      <c r="E52" s="12"/>
      <c r="F52" s="12"/>
      <c r="G52" s="12"/>
      <c r="H52" s="12"/>
      <c r="J52" s="36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" thickBot="1" x14ac:dyDescent="0.35">
      <c r="A53" s="43" t="s">
        <v>41</v>
      </c>
      <c r="B53" s="202" t="s">
        <v>39</v>
      </c>
      <c r="C53" s="27"/>
      <c r="D53" s="44"/>
      <c r="E53" s="44"/>
      <c r="F53" s="44"/>
      <c r="G53" s="44"/>
      <c r="H53" s="44"/>
      <c r="I53" s="178" t="s">
        <v>426</v>
      </c>
      <c r="J53" s="45" t="s">
        <v>603</v>
      </c>
      <c r="K53" s="46">
        <f ca="1">DateNPV</f>
        <v>43100</v>
      </c>
      <c r="L53" s="47">
        <f ca="1">DATE(YEAR(K53)+1, 12, 31)</f>
        <v>43465</v>
      </c>
      <c r="M53" s="47">
        <f ca="1">DATE(YEAR(L53)+1, 12, 31)</f>
        <v>43830</v>
      </c>
      <c r="N53" s="47">
        <f t="shared" ref="N53:Y53" ca="1" si="2">DATE(YEAR(M53)+1, 12, 31)</f>
        <v>44196</v>
      </c>
      <c r="O53" s="47">
        <f t="shared" ca="1" si="2"/>
        <v>44561</v>
      </c>
      <c r="P53" s="47">
        <f t="shared" ca="1" si="2"/>
        <v>44926</v>
      </c>
      <c r="Q53" s="47">
        <f t="shared" ca="1" si="2"/>
        <v>45291</v>
      </c>
      <c r="R53" s="47">
        <f t="shared" ca="1" si="2"/>
        <v>45657</v>
      </c>
      <c r="S53" s="47">
        <f t="shared" ca="1" si="2"/>
        <v>46022</v>
      </c>
      <c r="T53" s="47">
        <f t="shared" ca="1" si="2"/>
        <v>46387</v>
      </c>
      <c r="U53" s="47">
        <f t="shared" ca="1" si="2"/>
        <v>46752</v>
      </c>
      <c r="V53" s="47">
        <f t="shared" ca="1" si="2"/>
        <v>47118</v>
      </c>
      <c r="W53" s="47">
        <f t="shared" ca="1" si="2"/>
        <v>47483</v>
      </c>
      <c r="X53" s="47">
        <f t="shared" ca="1" si="2"/>
        <v>47848</v>
      </c>
      <c r="Y53" s="47">
        <f t="shared" ca="1" si="2"/>
        <v>48213</v>
      </c>
      <c r="Z53" s="47">
        <f ca="1">DATE(YEAR(Y53)+1, 12, 31)</f>
        <v>48579</v>
      </c>
    </row>
    <row r="54" spans="1:26" ht="15" thickTop="1" x14ac:dyDescent="0.3">
      <c r="H54" s="10"/>
      <c r="J54" s="36"/>
    </row>
    <row r="55" spans="1:26" x14ac:dyDescent="0.3">
      <c r="A55" s="11" t="s">
        <v>197</v>
      </c>
      <c r="J55" s="36"/>
    </row>
    <row r="56" spans="1:26" x14ac:dyDescent="0.3">
      <c r="J56" s="36"/>
    </row>
    <row r="57" spans="1:26" x14ac:dyDescent="0.3">
      <c r="A57" s="188" t="s">
        <v>20</v>
      </c>
      <c r="J57" s="91"/>
      <c r="K57" s="14"/>
      <c r="L57" s="128"/>
    </row>
    <row r="58" spans="1:26" x14ac:dyDescent="0.3">
      <c r="A58" s="176" t="s">
        <v>619</v>
      </c>
      <c r="B58" s="197"/>
      <c r="D58" s="19"/>
      <c r="E58" s="19"/>
      <c r="F58" s="19"/>
      <c r="G58" s="19"/>
      <c r="H58" s="19"/>
      <c r="I58" s="179">
        <f>IFERROR(AVERAGE($D58:$H58),0)</f>
        <v>0</v>
      </c>
      <c r="J58" s="92"/>
      <c r="K58" s="16"/>
      <c r="L58" s="15">
        <f>IF(ISBLANK($J58), $I58, $J58)</f>
        <v>0</v>
      </c>
      <c r="M58" s="15">
        <f>$L58</f>
        <v>0</v>
      </c>
      <c r="N58" s="15">
        <f t="shared" ref="N58:Z60" si="3">$L58</f>
        <v>0</v>
      </c>
      <c r="O58" s="15">
        <f t="shared" si="3"/>
        <v>0</v>
      </c>
      <c r="P58" s="15">
        <f t="shared" si="3"/>
        <v>0</v>
      </c>
      <c r="Q58" s="15">
        <f t="shared" si="3"/>
        <v>0</v>
      </c>
      <c r="R58" s="15">
        <f t="shared" si="3"/>
        <v>0</v>
      </c>
      <c r="S58" s="15">
        <f t="shared" si="3"/>
        <v>0</v>
      </c>
      <c r="T58" s="15">
        <f t="shared" si="3"/>
        <v>0</v>
      </c>
      <c r="U58" s="15">
        <f t="shared" si="3"/>
        <v>0</v>
      </c>
      <c r="V58" s="15">
        <f t="shared" si="3"/>
        <v>0</v>
      </c>
      <c r="W58" s="15">
        <f t="shared" si="3"/>
        <v>0</v>
      </c>
      <c r="X58" s="15">
        <f t="shared" si="3"/>
        <v>0</v>
      </c>
      <c r="Y58" s="15">
        <f t="shared" si="3"/>
        <v>0</v>
      </c>
      <c r="Z58" s="15">
        <f t="shared" si="3"/>
        <v>0</v>
      </c>
    </row>
    <row r="59" spans="1:26" x14ac:dyDescent="0.3">
      <c r="A59" s="176" t="s">
        <v>620</v>
      </c>
      <c r="C59" s="61"/>
      <c r="D59" s="19"/>
      <c r="E59" s="19"/>
      <c r="F59" s="19"/>
      <c r="G59" s="19"/>
      <c r="H59" s="19"/>
      <c r="I59" s="179">
        <f t="shared" ref="I59:I61" si="4">IFERROR(AVERAGE($D59:$H59),0)</f>
        <v>0</v>
      </c>
      <c r="J59" s="92"/>
      <c r="K59" s="16"/>
      <c r="L59" s="15">
        <f t="shared" ref="L59:L60" si="5">IF(ISBLANK($J59), $I59, $J59)</f>
        <v>0</v>
      </c>
      <c r="M59" s="20">
        <f>$L59</f>
        <v>0</v>
      </c>
      <c r="N59" s="20">
        <f t="shared" si="3"/>
        <v>0</v>
      </c>
      <c r="O59" s="20">
        <f t="shared" si="3"/>
        <v>0</v>
      </c>
      <c r="P59" s="20">
        <f t="shared" si="3"/>
        <v>0</v>
      </c>
      <c r="Q59" s="20">
        <f t="shared" si="3"/>
        <v>0</v>
      </c>
      <c r="R59" s="20">
        <f t="shared" si="3"/>
        <v>0</v>
      </c>
      <c r="S59" s="20">
        <f t="shared" si="3"/>
        <v>0</v>
      </c>
      <c r="T59" s="20">
        <f t="shared" si="3"/>
        <v>0</v>
      </c>
      <c r="U59" s="20">
        <f t="shared" si="3"/>
        <v>0</v>
      </c>
      <c r="V59" s="20">
        <f t="shared" si="3"/>
        <v>0</v>
      </c>
      <c r="W59" s="20">
        <f t="shared" si="3"/>
        <v>0</v>
      </c>
      <c r="X59" s="20">
        <f t="shared" si="3"/>
        <v>0</v>
      </c>
      <c r="Y59" s="20">
        <f t="shared" si="3"/>
        <v>0</v>
      </c>
      <c r="Z59" s="20">
        <f t="shared" si="3"/>
        <v>0</v>
      </c>
    </row>
    <row r="60" spans="1:26" x14ac:dyDescent="0.3">
      <c r="A60" s="176" t="s">
        <v>33</v>
      </c>
      <c r="B60" s="24"/>
      <c r="C60" s="61"/>
      <c r="D60" s="19"/>
      <c r="E60" s="19"/>
      <c r="F60" s="19"/>
      <c r="G60" s="19"/>
      <c r="H60" s="19"/>
      <c r="I60" s="179">
        <f t="shared" si="4"/>
        <v>0</v>
      </c>
      <c r="J60" s="92"/>
      <c r="K60" s="16"/>
      <c r="L60" s="15">
        <f t="shared" si="5"/>
        <v>0</v>
      </c>
      <c r="M60" s="104">
        <f>$L60</f>
        <v>0</v>
      </c>
      <c r="N60" s="104">
        <f t="shared" si="3"/>
        <v>0</v>
      </c>
      <c r="O60" s="104">
        <f t="shared" si="3"/>
        <v>0</v>
      </c>
      <c r="P60" s="104">
        <f t="shared" si="3"/>
        <v>0</v>
      </c>
      <c r="Q60" s="104">
        <f t="shared" si="3"/>
        <v>0</v>
      </c>
      <c r="R60" s="104">
        <f t="shared" si="3"/>
        <v>0</v>
      </c>
      <c r="S60" s="104">
        <f t="shared" si="3"/>
        <v>0</v>
      </c>
      <c r="T60" s="104">
        <f t="shared" si="3"/>
        <v>0</v>
      </c>
      <c r="U60" s="104">
        <f t="shared" si="3"/>
        <v>0</v>
      </c>
      <c r="V60" s="104">
        <f t="shared" si="3"/>
        <v>0</v>
      </c>
      <c r="W60" s="104">
        <f t="shared" si="3"/>
        <v>0</v>
      </c>
      <c r="X60" s="104">
        <f t="shared" si="3"/>
        <v>0</v>
      </c>
      <c r="Y60" s="104">
        <f t="shared" si="3"/>
        <v>0</v>
      </c>
      <c r="Z60" s="104">
        <f>$L60</f>
        <v>0</v>
      </c>
    </row>
    <row r="61" spans="1:26" x14ac:dyDescent="0.3">
      <c r="A61" s="187" t="s">
        <v>53</v>
      </c>
      <c r="B61" s="21" t="str">
        <f>IF(LocalCurrency="", "", LocalCurrency)</f>
        <v/>
      </c>
      <c r="C61" s="62"/>
      <c r="D61" s="22"/>
      <c r="E61" s="22"/>
      <c r="F61" s="22"/>
      <c r="G61" s="22"/>
      <c r="H61" s="22"/>
      <c r="I61" s="194">
        <f t="shared" si="4"/>
        <v>0</v>
      </c>
      <c r="J61" s="207"/>
      <c r="K61" s="208"/>
      <c r="L61" s="196">
        <f t="shared" ref="L61:Z61" ca="1" si="6">IF(ISBLANK($J61), $I61, $J61)*(1+InflationRate)^L$51</f>
        <v>0</v>
      </c>
      <c r="M61" s="196">
        <f t="shared" ca="1" si="6"/>
        <v>0</v>
      </c>
      <c r="N61" s="196">
        <f t="shared" ca="1" si="6"/>
        <v>0</v>
      </c>
      <c r="O61" s="196">
        <f t="shared" ca="1" si="6"/>
        <v>0</v>
      </c>
      <c r="P61" s="196">
        <f t="shared" ca="1" si="6"/>
        <v>0</v>
      </c>
      <c r="Q61" s="196">
        <f t="shared" ca="1" si="6"/>
        <v>0</v>
      </c>
      <c r="R61" s="196">
        <f t="shared" ca="1" si="6"/>
        <v>0</v>
      </c>
      <c r="S61" s="196">
        <f t="shared" ca="1" si="6"/>
        <v>0</v>
      </c>
      <c r="T61" s="196">
        <f t="shared" ca="1" si="6"/>
        <v>0</v>
      </c>
      <c r="U61" s="196">
        <f t="shared" ca="1" si="6"/>
        <v>0</v>
      </c>
      <c r="V61" s="196">
        <f t="shared" ca="1" si="6"/>
        <v>0</v>
      </c>
      <c r="W61" s="196">
        <f t="shared" ca="1" si="6"/>
        <v>0</v>
      </c>
      <c r="X61" s="196">
        <f t="shared" ca="1" si="6"/>
        <v>0</v>
      </c>
      <c r="Y61" s="196">
        <f t="shared" ca="1" si="6"/>
        <v>0</v>
      </c>
      <c r="Z61" s="196">
        <f t="shared" ca="1" si="6"/>
        <v>0</v>
      </c>
    </row>
    <row r="62" spans="1:26" x14ac:dyDescent="0.3">
      <c r="A62" s="9" t="s">
        <v>40</v>
      </c>
      <c r="B62" s="9" t="str">
        <f>IF($B$21="", "", $B$21)</f>
        <v/>
      </c>
      <c r="D62" s="94">
        <f>D58/12*D59*D60*D61</f>
        <v>0</v>
      </c>
      <c r="E62" s="94">
        <f t="shared" ref="E62:G62" si="7">E58/12*E59*E60*E61</f>
        <v>0</v>
      </c>
      <c r="F62" s="94">
        <f t="shared" si="7"/>
        <v>0</v>
      </c>
      <c r="G62" s="94">
        <f t="shared" si="7"/>
        <v>0</v>
      </c>
      <c r="H62" s="94">
        <f>H58/12*H59*H60*H61</f>
        <v>0</v>
      </c>
      <c r="J62" s="37"/>
      <c r="K62" s="25"/>
      <c r="L62" s="94">
        <f ca="1">L58/12*L59*L60*L61</f>
        <v>0</v>
      </c>
      <c r="M62" s="94">
        <f t="shared" ref="M62:Z62" ca="1" si="8">M58/12*M59*M60*M61</f>
        <v>0</v>
      </c>
      <c r="N62" s="94">
        <f t="shared" ca="1" si="8"/>
        <v>0</v>
      </c>
      <c r="O62" s="94">
        <f t="shared" ca="1" si="8"/>
        <v>0</v>
      </c>
      <c r="P62" s="94">
        <f t="shared" ca="1" si="8"/>
        <v>0</v>
      </c>
      <c r="Q62" s="94">
        <f t="shared" ca="1" si="8"/>
        <v>0</v>
      </c>
      <c r="R62" s="94">
        <f t="shared" ca="1" si="8"/>
        <v>0</v>
      </c>
      <c r="S62" s="94">
        <f t="shared" ca="1" si="8"/>
        <v>0</v>
      </c>
      <c r="T62" s="94">
        <f t="shared" ca="1" si="8"/>
        <v>0</v>
      </c>
      <c r="U62" s="94">
        <f t="shared" ca="1" si="8"/>
        <v>0</v>
      </c>
      <c r="V62" s="94">
        <f t="shared" ca="1" si="8"/>
        <v>0</v>
      </c>
      <c r="W62" s="94">
        <f t="shared" ca="1" si="8"/>
        <v>0</v>
      </c>
      <c r="X62" s="94">
        <f t="shared" ca="1" si="8"/>
        <v>0</v>
      </c>
      <c r="Y62" s="94">
        <f t="shared" ca="1" si="8"/>
        <v>0</v>
      </c>
      <c r="Z62" s="94">
        <f t="shared" ca="1" si="8"/>
        <v>0</v>
      </c>
    </row>
    <row r="63" spans="1:26" x14ac:dyDescent="0.3">
      <c r="J63" s="36"/>
    </row>
    <row r="64" spans="1:26" x14ac:dyDescent="0.3">
      <c r="A64" s="188" t="s">
        <v>21</v>
      </c>
      <c r="J64" s="91"/>
      <c r="K64" s="14"/>
      <c r="L64" s="128"/>
    </row>
    <row r="65" spans="1:26" x14ac:dyDescent="0.3">
      <c r="A65" s="176" t="s">
        <v>619</v>
      </c>
      <c r="D65" s="19"/>
      <c r="E65" s="19"/>
      <c r="F65" s="19"/>
      <c r="G65" s="19"/>
      <c r="H65" s="19"/>
      <c r="I65" s="179">
        <f>IFERROR(AVERAGE($D65:$H65),0)</f>
        <v>0</v>
      </c>
      <c r="J65" s="92"/>
      <c r="K65" s="16"/>
      <c r="L65" s="15">
        <f>IF(ISBLANK($J65), $I65, $J65)</f>
        <v>0</v>
      </c>
      <c r="M65" s="15">
        <f>$L65</f>
        <v>0</v>
      </c>
      <c r="N65" s="15">
        <f t="shared" ref="N65:Z67" si="9">$L65</f>
        <v>0</v>
      </c>
      <c r="O65" s="15">
        <f t="shared" si="9"/>
        <v>0</v>
      </c>
      <c r="P65" s="15">
        <f t="shared" si="9"/>
        <v>0</v>
      </c>
      <c r="Q65" s="15">
        <f t="shared" si="9"/>
        <v>0</v>
      </c>
      <c r="R65" s="15">
        <f t="shared" si="9"/>
        <v>0</v>
      </c>
      <c r="S65" s="15">
        <f t="shared" si="9"/>
        <v>0</v>
      </c>
      <c r="T65" s="15">
        <f t="shared" si="9"/>
        <v>0</v>
      </c>
      <c r="U65" s="15">
        <f t="shared" si="9"/>
        <v>0</v>
      </c>
      <c r="V65" s="15">
        <f t="shared" si="9"/>
        <v>0</v>
      </c>
      <c r="W65" s="15">
        <f t="shared" si="9"/>
        <v>0</v>
      </c>
      <c r="X65" s="15">
        <f t="shared" si="9"/>
        <v>0</v>
      </c>
      <c r="Y65" s="15">
        <f t="shared" si="9"/>
        <v>0</v>
      </c>
      <c r="Z65" s="15">
        <f t="shared" si="9"/>
        <v>0</v>
      </c>
    </row>
    <row r="66" spans="1:26" x14ac:dyDescent="0.3">
      <c r="A66" s="176" t="s">
        <v>620</v>
      </c>
      <c r="C66" s="61"/>
      <c r="D66" s="19"/>
      <c r="E66" s="19"/>
      <c r="F66" s="19"/>
      <c r="G66" s="19"/>
      <c r="H66" s="19"/>
      <c r="I66" s="179">
        <f t="shared" ref="I66:I68" si="10">IFERROR(AVERAGE($D66:$H66),0)</f>
        <v>0</v>
      </c>
      <c r="J66" s="92"/>
      <c r="K66" s="16"/>
      <c r="L66" s="15">
        <f t="shared" ref="L66:L67" si="11">IF(ISBLANK($J66), $I66, $J66)</f>
        <v>0</v>
      </c>
      <c r="M66" s="20">
        <f>$L66</f>
        <v>0</v>
      </c>
      <c r="N66" s="20">
        <f t="shared" si="9"/>
        <v>0</v>
      </c>
      <c r="O66" s="20">
        <f t="shared" si="9"/>
        <v>0</v>
      </c>
      <c r="P66" s="20">
        <f t="shared" si="9"/>
        <v>0</v>
      </c>
      <c r="Q66" s="20">
        <f t="shared" si="9"/>
        <v>0</v>
      </c>
      <c r="R66" s="20">
        <f t="shared" si="9"/>
        <v>0</v>
      </c>
      <c r="S66" s="20">
        <f t="shared" si="9"/>
        <v>0</v>
      </c>
      <c r="T66" s="20">
        <f t="shared" si="9"/>
        <v>0</v>
      </c>
      <c r="U66" s="20">
        <f t="shared" si="9"/>
        <v>0</v>
      </c>
      <c r="V66" s="20">
        <f t="shared" si="9"/>
        <v>0</v>
      </c>
      <c r="W66" s="20">
        <f t="shared" si="9"/>
        <v>0</v>
      </c>
      <c r="X66" s="20">
        <f t="shared" si="9"/>
        <v>0</v>
      </c>
      <c r="Y66" s="20">
        <f t="shared" si="9"/>
        <v>0</v>
      </c>
      <c r="Z66" s="20">
        <f t="shared" si="9"/>
        <v>0</v>
      </c>
    </row>
    <row r="67" spans="1:26" x14ac:dyDescent="0.3">
      <c r="A67" s="176" t="s">
        <v>33</v>
      </c>
      <c r="B67" s="24"/>
      <c r="C67" s="61"/>
      <c r="D67" s="19"/>
      <c r="E67" s="19"/>
      <c r="F67" s="19"/>
      <c r="G67" s="19"/>
      <c r="H67" s="19"/>
      <c r="I67" s="179">
        <f t="shared" si="10"/>
        <v>0</v>
      </c>
      <c r="J67" s="92"/>
      <c r="K67" s="16"/>
      <c r="L67" s="15">
        <f t="shared" si="11"/>
        <v>0</v>
      </c>
      <c r="M67" s="104">
        <f>$L67</f>
        <v>0</v>
      </c>
      <c r="N67" s="104">
        <f t="shared" si="9"/>
        <v>0</v>
      </c>
      <c r="O67" s="104">
        <f t="shared" si="9"/>
        <v>0</v>
      </c>
      <c r="P67" s="104">
        <f t="shared" si="9"/>
        <v>0</v>
      </c>
      <c r="Q67" s="104">
        <f t="shared" si="9"/>
        <v>0</v>
      </c>
      <c r="R67" s="104">
        <f t="shared" si="9"/>
        <v>0</v>
      </c>
      <c r="S67" s="104">
        <f t="shared" si="9"/>
        <v>0</v>
      </c>
      <c r="T67" s="104">
        <f t="shared" si="9"/>
        <v>0</v>
      </c>
      <c r="U67" s="104">
        <f t="shared" si="9"/>
        <v>0</v>
      </c>
      <c r="V67" s="104">
        <f t="shared" si="9"/>
        <v>0</v>
      </c>
      <c r="W67" s="104">
        <f t="shared" si="9"/>
        <v>0</v>
      </c>
      <c r="X67" s="104">
        <f t="shared" si="9"/>
        <v>0</v>
      </c>
      <c r="Y67" s="104">
        <f t="shared" si="9"/>
        <v>0</v>
      </c>
      <c r="Z67" s="104">
        <f>$L67</f>
        <v>0</v>
      </c>
    </row>
    <row r="68" spans="1:26" x14ac:dyDescent="0.3">
      <c r="A68" s="187" t="s">
        <v>53</v>
      </c>
      <c r="B68" s="21" t="str">
        <f>IF(LocalCurrency="", "", LocalCurrency)</f>
        <v/>
      </c>
      <c r="C68" s="62"/>
      <c r="D68" s="22"/>
      <c r="E68" s="22"/>
      <c r="F68" s="22"/>
      <c r="G68" s="22"/>
      <c r="H68" s="22"/>
      <c r="I68" s="194">
        <f t="shared" si="10"/>
        <v>0</v>
      </c>
      <c r="J68" s="207"/>
      <c r="K68" s="208"/>
      <c r="L68" s="196">
        <f t="shared" ref="L68:Z68" ca="1" si="12">IF(ISBLANK($J68), $I68, $J68)*(1+InflationRate)^L$51</f>
        <v>0</v>
      </c>
      <c r="M68" s="196">
        <f t="shared" ca="1" si="12"/>
        <v>0</v>
      </c>
      <c r="N68" s="196">
        <f t="shared" ca="1" si="12"/>
        <v>0</v>
      </c>
      <c r="O68" s="196">
        <f t="shared" ca="1" si="12"/>
        <v>0</v>
      </c>
      <c r="P68" s="196">
        <f t="shared" ca="1" si="12"/>
        <v>0</v>
      </c>
      <c r="Q68" s="196">
        <f t="shared" ca="1" si="12"/>
        <v>0</v>
      </c>
      <c r="R68" s="196">
        <f t="shared" ca="1" si="12"/>
        <v>0</v>
      </c>
      <c r="S68" s="196">
        <f t="shared" ca="1" si="12"/>
        <v>0</v>
      </c>
      <c r="T68" s="196">
        <f t="shared" ca="1" si="12"/>
        <v>0</v>
      </c>
      <c r="U68" s="196">
        <f t="shared" ca="1" si="12"/>
        <v>0</v>
      </c>
      <c r="V68" s="196">
        <f t="shared" ca="1" si="12"/>
        <v>0</v>
      </c>
      <c r="W68" s="196">
        <f t="shared" ca="1" si="12"/>
        <v>0</v>
      </c>
      <c r="X68" s="196">
        <f t="shared" ca="1" si="12"/>
        <v>0</v>
      </c>
      <c r="Y68" s="196">
        <f t="shared" ca="1" si="12"/>
        <v>0</v>
      </c>
      <c r="Z68" s="196">
        <f t="shared" ca="1" si="12"/>
        <v>0</v>
      </c>
    </row>
    <row r="69" spans="1:26" x14ac:dyDescent="0.3">
      <c r="A69" s="9" t="s">
        <v>40</v>
      </c>
      <c r="B69" s="9" t="str">
        <f>IF($B$21="", "", $B$21)</f>
        <v/>
      </c>
      <c r="D69" s="94">
        <f>D65/12*D66*D67*D68</f>
        <v>0</v>
      </c>
      <c r="E69" s="94">
        <f t="shared" ref="E69" si="13">E65/12*E66*E67*E68</f>
        <v>0</v>
      </c>
      <c r="F69" s="94">
        <f t="shared" ref="F69" si="14">F65/12*F66*F67*F68</f>
        <v>0</v>
      </c>
      <c r="G69" s="94">
        <f t="shared" ref="G69" si="15">G65/12*G66*G67*G68</f>
        <v>0</v>
      </c>
      <c r="H69" s="94">
        <f>H65/12*H66*H67*H68</f>
        <v>0</v>
      </c>
      <c r="J69" s="37"/>
      <c r="K69" s="25"/>
      <c r="L69" s="94">
        <f ca="1">L65/12*L66*L67*L68</f>
        <v>0</v>
      </c>
      <c r="M69" s="94">
        <f t="shared" ref="M69" ca="1" si="16">M65/12*M66*M67*M68</f>
        <v>0</v>
      </c>
      <c r="N69" s="94">
        <f t="shared" ref="N69" ca="1" si="17">N65/12*N66*N67*N68</f>
        <v>0</v>
      </c>
      <c r="O69" s="94">
        <f t="shared" ref="O69" ca="1" si="18">O65/12*O66*O67*O68</f>
        <v>0</v>
      </c>
      <c r="P69" s="94">
        <f t="shared" ref="P69" ca="1" si="19">P65/12*P66*P67*P68</f>
        <v>0</v>
      </c>
      <c r="Q69" s="94">
        <f t="shared" ref="Q69" ca="1" si="20">Q65/12*Q66*Q67*Q68</f>
        <v>0</v>
      </c>
      <c r="R69" s="94">
        <f t="shared" ref="R69" ca="1" si="21">R65/12*R66*R67*R68</f>
        <v>0</v>
      </c>
      <c r="S69" s="94">
        <f t="shared" ref="S69" ca="1" si="22">S65/12*S66*S67*S68</f>
        <v>0</v>
      </c>
      <c r="T69" s="94">
        <f t="shared" ref="T69" ca="1" si="23">T65/12*T66*T67*T68</f>
        <v>0</v>
      </c>
      <c r="U69" s="94">
        <f t="shared" ref="U69" ca="1" si="24">U65/12*U66*U67*U68</f>
        <v>0</v>
      </c>
      <c r="V69" s="94">
        <f t="shared" ref="V69" ca="1" si="25">V65/12*V66*V67*V68</f>
        <v>0</v>
      </c>
      <c r="W69" s="94">
        <f t="shared" ref="W69" ca="1" si="26">W65/12*W66*W67*W68</f>
        <v>0</v>
      </c>
      <c r="X69" s="94">
        <f t="shared" ref="X69" ca="1" si="27">X65/12*X66*X67*X68</f>
        <v>0</v>
      </c>
      <c r="Y69" s="94">
        <f t="shared" ref="Y69" ca="1" si="28">Y65/12*Y66*Y67*Y68</f>
        <v>0</v>
      </c>
      <c r="Z69" s="94">
        <f t="shared" ref="Z69" ca="1" si="29">Z65/12*Z66*Z67*Z68</f>
        <v>0</v>
      </c>
    </row>
    <row r="70" spans="1:26" x14ac:dyDescent="0.3">
      <c r="D70" s="94"/>
      <c r="E70" s="94"/>
      <c r="F70" s="94"/>
      <c r="G70" s="94"/>
      <c r="H70" s="94"/>
      <c r="J70" s="37"/>
      <c r="K70" s="25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spans="1:26" x14ac:dyDescent="0.3">
      <c r="A71" s="188" t="s">
        <v>22</v>
      </c>
      <c r="J71" s="91"/>
      <c r="K71" s="14"/>
      <c r="L71" s="128"/>
    </row>
    <row r="72" spans="1:26" x14ac:dyDescent="0.3">
      <c r="A72" s="176" t="s">
        <v>619</v>
      </c>
      <c r="D72" s="19"/>
      <c r="E72" s="19"/>
      <c r="F72" s="19"/>
      <c r="G72" s="19"/>
      <c r="H72" s="19"/>
      <c r="I72" s="179">
        <f>IFERROR(AVERAGE($D72:$H72),0)</f>
        <v>0</v>
      </c>
      <c r="J72" s="92"/>
      <c r="K72" s="16"/>
      <c r="L72" s="15">
        <f>IF(ISBLANK($J72), $I72, $J72)</f>
        <v>0</v>
      </c>
      <c r="M72" s="15">
        <f>$L72</f>
        <v>0</v>
      </c>
      <c r="N72" s="15">
        <f t="shared" ref="N72:Z74" si="30">$L72</f>
        <v>0</v>
      </c>
      <c r="O72" s="15">
        <f t="shared" si="30"/>
        <v>0</v>
      </c>
      <c r="P72" s="15">
        <f t="shared" si="30"/>
        <v>0</v>
      </c>
      <c r="Q72" s="15">
        <f t="shared" si="30"/>
        <v>0</v>
      </c>
      <c r="R72" s="15">
        <f t="shared" si="30"/>
        <v>0</v>
      </c>
      <c r="S72" s="15">
        <f t="shared" si="30"/>
        <v>0</v>
      </c>
      <c r="T72" s="15">
        <f t="shared" si="30"/>
        <v>0</v>
      </c>
      <c r="U72" s="15">
        <f t="shared" si="30"/>
        <v>0</v>
      </c>
      <c r="V72" s="15">
        <f t="shared" si="30"/>
        <v>0</v>
      </c>
      <c r="W72" s="15">
        <f t="shared" si="30"/>
        <v>0</v>
      </c>
      <c r="X72" s="15">
        <f t="shared" si="30"/>
        <v>0</v>
      </c>
      <c r="Y72" s="15">
        <f t="shared" si="30"/>
        <v>0</v>
      </c>
      <c r="Z72" s="15">
        <f t="shared" si="30"/>
        <v>0</v>
      </c>
    </row>
    <row r="73" spans="1:26" x14ac:dyDescent="0.3">
      <c r="A73" s="176" t="s">
        <v>620</v>
      </c>
      <c r="C73" s="61"/>
      <c r="D73" s="19"/>
      <c r="E73" s="19"/>
      <c r="F73" s="19"/>
      <c r="G73" s="19"/>
      <c r="H73" s="19"/>
      <c r="I73" s="179">
        <f t="shared" ref="I73:I75" si="31">IFERROR(AVERAGE($D73:$H73),0)</f>
        <v>0</v>
      </c>
      <c r="J73" s="92"/>
      <c r="K73" s="16"/>
      <c r="L73" s="15">
        <f t="shared" ref="L73:L74" si="32">IF(ISBLANK($J73), $I73, $J73)</f>
        <v>0</v>
      </c>
      <c r="M73" s="20">
        <f>$L73</f>
        <v>0</v>
      </c>
      <c r="N73" s="20">
        <f t="shared" si="30"/>
        <v>0</v>
      </c>
      <c r="O73" s="20">
        <f t="shared" si="30"/>
        <v>0</v>
      </c>
      <c r="P73" s="20">
        <f t="shared" si="30"/>
        <v>0</v>
      </c>
      <c r="Q73" s="20">
        <f t="shared" si="30"/>
        <v>0</v>
      </c>
      <c r="R73" s="20">
        <f t="shared" si="30"/>
        <v>0</v>
      </c>
      <c r="S73" s="20">
        <f t="shared" si="30"/>
        <v>0</v>
      </c>
      <c r="T73" s="20">
        <f t="shared" si="30"/>
        <v>0</v>
      </c>
      <c r="U73" s="20">
        <f t="shared" si="30"/>
        <v>0</v>
      </c>
      <c r="V73" s="20">
        <f t="shared" si="30"/>
        <v>0</v>
      </c>
      <c r="W73" s="20">
        <f t="shared" si="30"/>
        <v>0</v>
      </c>
      <c r="X73" s="20">
        <f t="shared" si="30"/>
        <v>0</v>
      </c>
      <c r="Y73" s="20">
        <f t="shared" si="30"/>
        <v>0</v>
      </c>
      <c r="Z73" s="20">
        <f t="shared" si="30"/>
        <v>0</v>
      </c>
    </row>
    <row r="74" spans="1:26" x14ac:dyDescent="0.3">
      <c r="A74" s="176" t="s">
        <v>33</v>
      </c>
      <c r="B74" s="24"/>
      <c r="C74" s="61"/>
      <c r="D74" s="19"/>
      <c r="E74" s="19"/>
      <c r="F74" s="19"/>
      <c r="G74" s="19"/>
      <c r="H74" s="19"/>
      <c r="I74" s="179">
        <f t="shared" si="31"/>
        <v>0</v>
      </c>
      <c r="J74" s="92"/>
      <c r="K74" s="16"/>
      <c r="L74" s="15">
        <f t="shared" si="32"/>
        <v>0</v>
      </c>
      <c r="M74" s="104">
        <f>$L74</f>
        <v>0</v>
      </c>
      <c r="N74" s="104">
        <f t="shared" si="30"/>
        <v>0</v>
      </c>
      <c r="O74" s="104">
        <f t="shared" si="30"/>
        <v>0</v>
      </c>
      <c r="P74" s="104">
        <f t="shared" si="30"/>
        <v>0</v>
      </c>
      <c r="Q74" s="104">
        <f t="shared" si="30"/>
        <v>0</v>
      </c>
      <c r="R74" s="104">
        <f t="shared" si="30"/>
        <v>0</v>
      </c>
      <c r="S74" s="104">
        <f t="shared" si="30"/>
        <v>0</v>
      </c>
      <c r="T74" s="104">
        <f t="shared" si="30"/>
        <v>0</v>
      </c>
      <c r="U74" s="104">
        <f t="shared" si="30"/>
        <v>0</v>
      </c>
      <c r="V74" s="104">
        <f t="shared" si="30"/>
        <v>0</v>
      </c>
      <c r="W74" s="104">
        <f t="shared" si="30"/>
        <v>0</v>
      </c>
      <c r="X74" s="104">
        <f t="shared" si="30"/>
        <v>0</v>
      </c>
      <c r="Y74" s="104">
        <f t="shared" si="30"/>
        <v>0</v>
      </c>
      <c r="Z74" s="104">
        <f>$L74</f>
        <v>0</v>
      </c>
    </row>
    <row r="75" spans="1:26" x14ac:dyDescent="0.3">
      <c r="A75" s="187" t="s">
        <v>53</v>
      </c>
      <c r="B75" s="21" t="str">
        <f>IF(LocalCurrency="", "", LocalCurrency)</f>
        <v/>
      </c>
      <c r="C75" s="62"/>
      <c r="D75" s="22"/>
      <c r="E75" s="22"/>
      <c r="F75" s="22"/>
      <c r="G75" s="22"/>
      <c r="H75" s="22"/>
      <c r="I75" s="194">
        <f t="shared" si="31"/>
        <v>0</v>
      </c>
      <c r="J75" s="207"/>
      <c r="K75" s="208"/>
      <c r="L75" s="196">
        <f t="shared" ref="L75:Z75" ca="1" si="33">IF(ISBLANK($J75), $I75, $J75)*(1+InflationRate)^L$51</f>
        <v>0</v>
      </c>
      <c r="M75" s="196">
        <f t="shared" ca="1" si="33"/>
        <v>0</v>
      </c>
      <c r="N75" s="196">
        <f t="shared" ca="1" si="33"/>
        <v>0</v>
      </c>
      <c r="O75" s="196">
        <f t="shared" ca="1" si="33"/>
        <v>0</v>
      </c>
      <c r="P75" s="196">
        <f t="shared" ca="1" si="33"/>
        <v>0</v>
      </c>
      <c r="Q75" s="196">
        <f t="shared" ca="1" si="33"/>
        <v>0</v>
      </c>
      <c r="R75" s="196">
        <f t="shared" ca="1" si="33"/>
        <v>0</v>
      </c>
      <c r="S75" s="196">
        <f t="shared" ca="1" si="33"/>
        <v>0</v>
      </c>
      <c r="T75" s="196">
        <f t="shared" ca="1" si="33"/>
        <v>0</v>
      </c>
      <c r="U75" s="196">
        <f t="shared" ca="1" si="33"/>
        <v>0</v>
      </c>
      <c r="V75" s="196">
        <f t="shared" ca="1" si="33"/>
        <v>0</v>
      </c>
      <c r="W75" s="196">
        <f t="shared" ca="1" si="33"/>
        <v>0</v>
      </c>
      <c r="X75" s="196">
        <f t="shared" ca="1" si="33"/>
        <v>0</v>
      </c>
      <c r="Y75" s="196">
        <f t="shared" ca="1" si="33"/>
        <v>0</v>
      </c>
      <c r="Z75" s="196">
        <f t="shared" ca="1" si="33"/>
        <v>0</v>
      </c>
    </row>
    <row r="76" spans="1:26" x14ac:dyDescent="0.3">
      <c r="A76" s="9" t="s">
        <v>40</v>
      </c>
      <c r="B76" s="9" t="str">
        <f>IF($B$21="", "", $B$21)</f>
        <v/>
      </c>
      <c r="D76" s="94">
        <f>D72/12*D73*D74*D75</f>
        <v>0</v>
      </c>
      <c r="E76" s="94">
        <f t="shared" ref="E76" si="34">E72/12*E73*E74*E75</f>
        <v>0</v>
      </c>
      <c r="F76" s="94">
        <f t="shared" ref="F76" si="35">F72/12*F73*F74*F75</f>
        <v>0</v>
      </c>
      <c r="G76" s="94">
        <f t="shared" ref="G76" si="36">G72/12*G73*G74*G75</f>
        <v>0</v>
      </c>
      <c r="H76" s="94">
        <f>H72/12*H73*H74*H75</f>
        <v>0</v>
      </c>
      <c r="J76" s="37"/>
      <c r="K76" s="25"/>
      <c r="L76" s="94">
        <f ca="1">L72/12*L73*L74*L75</f>
        <v>0</v>
      </c>
      <c r="M76" s="94">
        <f t="shared" ref="M76" ca="1" si="37">M72/12*M73*M74*M75</f>
        <v>0</v>
      </c>
      <c r="N76" s="94">
        <f t="shared" ref="N76" ca="1" si="38">N72/12*N73*N74*N75</f>
        <v>0</v>
      </c>
      <c r="O76" s="94">
        <f t="shared" ref="O76" ca="1" si="39">O72/12*O73*O74*O75</f>
        <v>0</v>
      </c>
      <c r="P76" s="94">
        <f t="shared" ref="P76" ca="1" si="40">P72/12*P73*P74*P75</f>
        <v>0</v>
      </c>
      <c r="Q76" s="94">
        <f t="shared" ref="Q76" ca="1" si="41">Q72/12*Q73*Q74*Q75</f>
        <v>0</v>
      </c>
      <c r="R76" s="94">
        <f t="shared" ref="R76" ca="1" si="42">R72/12*R73*R74*R75</f>
        <v>0</v>
      </c>
      <c r="S76" s="94">
        <f t="shared" ref="S76" ca="1" si="43">S72/12*S73*S74*S75</f>
        <v>0</v>
      </c>
      <c r="T76" s="94">
        <f t="shared" ref="T76" ca="1" si="44">T72/12*T73*T74*T75</f>
        <v>0</v>
      </c>
      <c r="U76" s="94">
        <f t="shared" ref="U76" ca="1" si="45">U72/12*U73*U74*U75</f>
        <v>0</v>
      </c>
      <c r="V76" s="94">
        <f t="shared" ref="V76" ca="1" si="46">V72/12*V73*V74*V75</f>
        <v>0</v>
      </c>
      <c r="W76" s="94">
        <f t="shared" ref="W76" ca="1" si="47">W72/12*W73*W74*W75</f>
        <v>0</v>
      </c>
      <c r="X76" s="94">
        <f t="shared" ref="X76" ca="1" si="48">X72/12*X73*X74*X75</f>
        <v>0</v>
      </c>
      <c r="Y76" s="94">
        <f t="shared" ref="Y76" ca="1" si="49">Y72/12*Y73*Y74*Y75</f>
        <v>0</v>
      </c>
      <c r="Z76" s="94">
        <f t="shared" ref="Z76" ca="1" si="50">Z72/12*Z73*Z74*Z75</f>
        <v>0</v>
      </c>
    </row>
    <row r="77" spans="1:26" ht="15" thickBot="1" x14ac:dyDescent="0.35">
      <c r="A77" s="27"/>
      <c r="B77" s="27"/>
      <c r="C77" s="27"/>
      <c r="D77" s="28"/>
      <c r="E77" s="28"/>
      <c r="F77" s="28"/>
      <c r="G77" s="28"/>
      <c r="H77" s="28"/>
      <c r="I77" s="27"/>
      <c r="J77" s="3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" thickTop="1" x14ac:dyDescent="0.3">
      <c r="A78" s="97" t="s">
        <v>198</v>
      </c>
      <c r="B78" s="26" t="str">
        <f>IF($B$21="", "", $B$21)</f>
        <v/>
      </c>
      <c r="D78" s="98">
        <f>SUM(D62,D69,D76)</f>
        <v>0</v>
      </c>
      <c r="E78" s="98">
        <f>SUM(E62,E69,E76)</f>
        <v>0</v>
      </c>
      <c r="F78" s="98">
        <f>SUM(F62,F69,F76)</f>
        <v>0</v>
      </c>
      <c r="G78" s="98">
        <f>SUM(G62,G69,G76)</f>
        <v>0</v>
      </c>
      <c r="H78" s="98">
        <f>SUM(H62,H69,H76)</f>
        <v>0</v>
      </c>
      <c r="J78" s="39"/>
      <c r="K78" s="30"/>
      <c r="L78" s="96">
        <f t="shared" ref="L78:Y78" ca="1" si="51">SUM(L62, L69, L76)</f>
        <v>0</v>
      </c>
      <c r="M78" s="96">
        <f t="shared" ca="1" si="51"/>
        <v>0</v>
      </c>
      <c r="N78" s="96">
        <f t="shared" ca="1" si="51"/>
        <v>0</v>
      </c>
      <c r="O78" s="96">
        <f t="shared" ca="1" si="51"/>
        <v>0</v>
      </c>
      <c r="P78" s="96">
        <f t="shared" ca="1" si="51"/>
        <v>0</v>
      </c>
      <c r="Q78" s="96">
        <f t="shared" ca="1" si="51"/>
        <v>0</v>
      </c>
      <c r="R78" s="96">
        <f t="shared" ca="1" si="51"/>
        <v>0</v>
      </c>
      <c r="S78" s="96">
        <f t="shared" ca="1" si="51"/>
        <v>0</v>
      </c>
      <c r="T78" s="96">
        <f t="shared" ca="1" si="51"/>
        <v>0</v>
      </c>
      <c r="U78" s="96">
        <f t="shared" ca="1" si="51"/>
        <v>0</v>
      </c>
      <c r="V78" s="96">
        <f t="shared" ca="1" si="51"/>
        <v>0</v>
      </c>
      <c r="W78" s="96">
        <f t="shared" ca="1" si="51"/>
        <v>0</v>
      </c>
      <c r="X78" s="96">
        <f t="shared" ca="1" si="51"/>
        <v>0</v>
      </c>
      <c r="Y78" s="96">
        <f t="shared" ca="1" si="51"/>
        <v>0</v>
      </c>
      <c r="Z78" s="96">
        <f ca="1">SUM(Z62, Z69, Z76)</f>
        <v>0</v>
      </c>
    </row>
    <row r="79" spans="1:26" x14ac:dyDescent="0.3">
      <c r="J79" s="5"/>
      <c r="K79" s="4"/>
      <c r="L79" s="4"/>
      <c r="M79" s="4"/>
      <c r="N79" s="4"/>
    </row>
    <row r="80" spans="1:26" x14ac:dyDescent="0.3">
      <c r="A80" s="11" t="s">
        <v>210</v>
      </c>
      <c r="J80" s="5"/>
      <c r="K80" s="4"/>
      <c r="L80" s="4"/>
      <c r="M80" s="4"/>
      <c r="N80" s="4"/>
    </row>
    <row r="81" spans="1:26" x14ac:dyDescent="0.3">
      <c r="A81" s="97" t="s">
        <v>211</v>
      </c>
      <c r="J81" s="5"/>
      <c r="K81" s="4"/>
      <c r="L81" s="4"/>
      <c r="M81" s="6"/>
      <c r="N81" s="6"/>
    </row>
    <row r="82" spans="1:26" x14ac:dyDescent="0.3">
      <c r="A82" s="80"/>
      <c r="J82" s="5"/>
      <c r="K82" s="4"/>
      <c r="L82" s="4"/>
      <c r="M82" s="6"/>
      <c r="N82" s="6"/>
    </row>
    <row r="83" spans="1:26" x14ac:dyDescent="0.3">
      <c r="A83" s="192" t="s">
        <v>204</v>
      </c>
      <c r="J83" s="36"/>
    </row>
    <row r="84" spans="1:26" x14ac:dyDescent="0.3">
      <c r="A84" s="176" t="s">
        <v>604</v>
      </c>
      <c r="B84" s="24"/>
      <c r="D84" s="19"/>
      <c r="E84" s="19"/>
      <c r="F84" s="19"/>
      <c r="G84" s="19"/>
      <c r="H84" s="19"/>
      <c r="I84" s="179">
        <f>IFERROR(AVERAGE($D84:$H84),0)</f>
        <v>0</v>
      </c>
      <c r="J84" s="92"/>
      <c r="K84" s="16"/>
      <c r="L84" s="15">
        <f>IF(ISBLANK($J84), $I84, $J84)</f>
        <v>0</v>
      </c>
      <c r="M84" s="15">
        <f>$L84</f>
        <v>0</v>
      </c>
      <c r="N84" s="15">
        <f t="shared" ref="N84:Z86" si="52">$L84</f>
        <v>0</v>
      </c>
      <c r="O84" s="15">
        <f t="shared" si="52"/>
        <v>0</v>
      </c>
      <c r="P84" s="15">
        <f t="shared" si="52"/>
        <v>0</v>
      </c>
      <c r="Q84" s="15">
        <f t="shared" si="52"/>
        <v>0</v>
      </c>
      <c r="R84" s="15">
        <f t="shared" si="52"/>
        <v>0</v>
      </c>
      <c r="S84" s="15">
        <f t="shared" si="52"/>
        <v>0</v>
      </c>
      <c r="T84" s="15">
        <f t="shared" si="52"/>
        <v>0</v>
      </c>
      <c r="U84" s="15">
        <f t="shared" si="52"/>
        <v>0</v>
      </c>
      <c r="V84" s="15">
        <f t="shared" si="52"/>
        <v>0</v>
      </c>
      <c r="W84" s="15">
        <f t="shared" si="52"/>
        <v>0</v>
      </c>
      <c r="X84" s="15">
        <f t="shared" si="52"/>
        <v>0</v>
      </c>
      <c r="Y84" s="15">
        <f t="shared" si="52"/>
        <v>0</v>
      </c>
      <c r="Z84" s="15">
        <f t="shared" si="52"/>
        <v>0</v>
      </c>
    </row>
    <row r="85" spans="1:26" x14ac:dyDescent="0.3">
      <c r="A85" s="176" t="s">
        <v>605</v>
      </c>
      <c r="D85" s="19"/>
      <c r="E85" s="19"/>
      <c r="F85" s="19"/>
      <c r="G85" s="19"/>
      <c r="H85" s="19"/>
      <c r="I85" s="179">
        <f t="shared" ref="I85:I87" si="53">IFERROR(AVERAGE($D85:$H85),0)</f>
        <v>0</v>
      </c>
      <c r="J85" s="92"/>
      <c r="K85" s="17"/>
      <c r="L85" s="15">
        <f t="shared" ref="L85:L86" si="54">IF(ISBLANK($J85), $I85, $J85)</f>
        <v>0</v>
      </c>
      <c r="M85" s="20">
        <f>$L85</f>
        <v>0</v>
      </c>
      <c r="N85" s="20">
        <f t="shared" si="52"/>
        <v>0</v>
      </c>
      <c r="O85" s="20">
        <f t="shared" si="52"/>
        <v>0</v>
      </c>
      <c r="P85" s="20">
        <f t="shared" si="52"/>
        <v>0</v>
      </c>
      <c r="Q85" s="20">
        <f t="shared" si="52"/>
        <v>0</v>
      </c>
      <c r="R85" s="20">
        <f t="shared" si="52"/>
        <v>0</v>
      </c>
      <c r="S85" s="20">
        <f t="shared" si="52"/>
        <v>0</v>
      </c>
      <c r="T85" s="20">
        <f t="shared" si="52"/>
        <v>0</v>
      </c>
      <c r="U85" s="20">
        <f t="shared" si="52"/>
        <v>0</v>
      </c>
      <c r="V85" s="20">
        <f t="shared" si="52"/>
        <v>0</v>
      </c>
      <c r="W85" s="20">
        <f t="shared" si="52"/>
        <v>0</v>
      </c>
      <c r="X85" s="20">
        <f t="shared" si="52"/>
        <v>0</v>
      </c>
      <c r="Y85" s="20">
        <f t="shared" si="52"/>
        <v>0</v>
      </c>
      <c r="Z85" s="20">
        <f t="shared" si="52"/>
        <v>0</v>
      </c>
    </row>
    <row r="86" spans="1:26" x14ac:dyDescent="0.3">
      <c r="A86" s="176" t="s">
        <v>606</v>
      </c>
      <c r="B86" s="24"/>
      <c r="D86" s="19"/>
      <c r="E86" s="19"/>
      <c r="F86" s="19"/>
      <c r="G86" s="19"/>
      <c r="H86" s="19"/>
      <c r="I86" s="179">
        <f t="shared" si="53"/>
        <v>0</v>
      </c>
      <c r="J86" s="92"/>
      <c r="K86" s="17"/>
      <c r="L86" s="15">
        <f t="shared" si="54"/>
        <v>0</v>
      </c>
      <c r="M86" s="104">
        <f>$L86</f>
        <v>0</v>
      </c>
      <c r="N86" s="104">
        <f t="shared" si="52"/>
        <v>0</v>
      </c>
      <c r="O86" s="104">
        <f t="shared" si="52"/>
        <v>0</v>
      </c>
      <c r="P86" s="104">
        <f t="shared" si="52"/>
        <v>0</v>
      </c>
      <c r="Q86" s="104">
        <f t="shared" si="52"/>
        <v>0</v>
      </c>
      <c r="R86" s="104">
        <f t="shared" si="52"/>
        <v>0</v>
      </c>
      <c r="S86" s="104">
        <f t="shared" si="52"/>
        <v>0</v>
      </c>
      <c r="T86" s="104">
        <f t="shared" si="52"/>
        <v>0</v>
      </c>
      <c r="U86" s="104">
        <f t="shared" si="52"/>
        <v>0</v>
      </c>
      <c r="V86" s="104">
        <f t="shared" si="52"/>
        <v>0</v>
      </c>
      <c r="W86" s="104">
        <f t="shared" si="52"/>
        <v>0</v>
      </c>
      <c r="X86" s="104">
        <f t="shared" si="52"/>
        <v>0</v>
      </c>
      <c r="Y86" s="104">
        <f t="shared" si="52"/>
        <v>0</v>
      </c>
      <c r="Z86" s="104">
        <f>$L86</f>
        <v>0</v>
      </c>
    </row>
    <row r="87" spans="1:26" x14ac:dyDescent="0.3">
      <c r="A87" s="187" t="s">
        <v>607</v>
      </c>
      <c r="B87" s="21" t="str">
        <f>IF(LocalCurrency="", "", LocalCurrency)</f>
        <v/>
      </c>
      <c r="C87" s="21"/>
      <c r="D87" s="22"/>
      <c r="E87" s="22"/>
      <c r="F87" s="22"/>
      <c r="G87" s="22"/>
      <c r="H87" s="22"/>
      <c r="I87" s="194">
        <f t="shared" si="53"/>
        <v>0</v>
      </c>
      <c r="J87" s="99"/>
      <c r="K87" s="23"/>
      <c r="L87" s="196">
        <f t="shared" ref="L87:Z87" ca="1" si="55">IF(ISBLANK($J87), $I87, $J87)*(1+InflationRate)^L$51</f>
        <v>0</v>
      </c>
      <c r="M87" s="196">
        <f t="shared" ca="1" si="55"/>
        <v>0</v>
      </c>
      <c r="N87" s="196">
        <f t="shared" ca="1" si="55"/>
        <v>0</v>
      </c>
      <c r="O87" s="196">
        <f t="shared" ca="1" si="55"/>
        <v>0</v>
      </c>
      <c r="P87" s="196">
        <f t="shared" ca="1" si="55"/>
        <v>0</v>
      </c>
      <c r="Q87" s="196">
        <f t="shared" ca="1" si="55"/>
        <v>0</v>
      </c>
      <c r="R87" s="196">
        <f t="shared" ca="1" si="55"/>
        <v>0</v>
      </c>
      <c r="S87" s="196">
        <f t="shared" ca="1" si="55"/>
        <v>0</v>
      </c>
      <c r="T87" s="196">
        <f t="shared" ca="1" si="55"/>
        <v>0</v>
      </c>
      <c r="U87" s="196">
        <f t="shared" ca="1" si="55"/>
        <v>0</v>
      </c>
      <c r="V87" s="196">
        <f t="shared" ca="1" si="55"/>
        <v>0</v>
      </c>
      <c r="W87" s="196">
        <f t="shared" ca="1" si="55"/>
        <v>0</v>
      </c>
      <c r="X87" s="196">
        <f t="shared" ca="1" si="55"/>
        <v>0</v>
      </c>
      <c r="Y87" s="196">
        <f t="shared" ca="1" si="55"/>
        <v>0</v>
      </c>
      <c r="Z87" s="196">
        <f t="shared" ca="1" si="55"/>
        <v>0</v>
      </c>
    </row>
    <row r="88" spans="1:26" x14ac:dyDescent="0.3">
      <c r="A88" s="9" t="s">
        <v>40</v>
      </c>
      <c r="B88" s="9" t="str">
        <f>IF($B$21="", "", $B$21)</f>
        <v/>
      </c>
      <c r="D88" s="94">
        <f>IFERROR(VLOOKUP($B84,Units!$B$3:$D$7,2,FALSE)*D84*D85*D86*D87, 0)</f>
        <v>0</v>
      </c>
      <c r="E88" s="94">
        <f>IFERROR(VLOOKUP($B84,Units!$B$3:$D$7,2,FALSE)*E84*E85*E86*E87, 0)</f>
        <v>0</v>
      </c>
      <c r="F88" s="94">
        <f>IFERROR(VLOOKUP($B84,Units!$B$3:$D$7,2,FALSE)*F84*F85*F86*F87, 0)</f>
        <v>0</v>
      </c>
      <c r="G88" s="94">
        <f>IFERROR(VLOOKUP($B84,Units!$B$3:$D$7,2,FALSE)*G84*G85*G86*G87, 0)</f>
        <v>0</v>
      </c>
      <c r="H88" s="94">
        <f>IFERROR(VLOOKUP($B84,Units!$B$3:$D$7,2,FALSE)*H84*H85*H86*H87, 0)</f>
        <v>0</v>
      </c>
      <c r="J88" s="37"/>
      <c r="K88" s="25"/>
      <c r="L88" s="94">
        <f ca="1">IFERROR(VLOOKUP($B84,Units!$B$3:$D$7,3,FALSE)*L84*L85*L86*L87, 0)</f>
        <v>0</v>
      </c>
      <c r="M88" s="94">
        <f ca="1">IFERROR(VLOOKUP($B84,Units!$B$3:$D$7,3,FALSE)*M84*M85*M86*M87, 0)</f>
        <v>0</v>
      </c>
      <c r="N88" s="94">
        <f ca="1">IFERROR(VLOOKUP($B84,Units!$B$3:$D$7,3,FALSE)*N84*N85*N86*N87, 0)</f>
        <v>0</v>
      </c>
      <c r="O88" s="94">
        <f ca="1">IFERROR(VLOOKUP($B84,Units!$B$3:$D$7,3,FALSE)*O84*O85*O86*O87, 0)</f>
        <v>0</v>
      </c>
      <c r="P88" s="94">
        <f ca="1">IFERROR(VLOOKUP($B84,Units!$B$3:$D$7,3,FALSE)*P84*P85*P86*P87, 0)</f>
        <v>0</v>
      </c>
      <c r="Q88" s="94">
        <f ca="1">IFERROR(VLOOKUP($B84,Units!$B$3:$D$7,3,FALSE)*Q84*Q85*Q86*Q87, 0)</f>
        <v>0</v>
      </c>
      <c r="R88" s="94">
        <f ca="1">IFERROR(VLOOKUP($B84,Units!$B$3:$D$7,3,FALSE)*R84*R85*R86*R87, 0)</f>
        <v>0</v>
      </c>
      <c r="S88" s="94">
        <f ca="1">IFERROR(VLOOKUP($B84,Units!$B$3:$D$7,3,FALSE)*S84*S85*S86*S87, 0)</f>
        <v>0</v>
      </c>
      <c r="T88" s="94">
        <f ca="1">IFERROR(VLOOKUP($B84,Units!$B$3:$D$7,3,FALSE)*T84*T85*T86*T87, 0)</f>
        <v>0</v>
      </c>
      <c r="U88" s="94">
        <f ca="1">IFERROR(VLOOKUP($B84,Units!$B$3:$D$7,3,FALSE)*U84*U85*U86*U87, 0)</f>
        <v>0</v>
      </c>
      <c r="V88" s="94">
        <f ca="1">IFERROR(VLOOKUP($B84,Units!$B$3:$D$7,3,FALSE)*V84*V85*V86*V87, 0)</f>
        <v>0</v>
      </c>
      <c r="W88" s="94">
        <f ca="1">IFERROR(VLOOKUP($B84,Units!$B$3:$D$7,3,FALSE)*W84*W85*W86*W87, 0)</f>
        <v>0</v>
      </c>
      <c r="X88" s="94">
        <f ca="1">IFERROR(VLOOKUP($B84,Units!$B$3:$D$7,3,FALSE)*X84*X85*X86*X87, 0)</f>
        <v>0</v>
      </c>
      <c r="Y88" s="94">
        <f ca="1">IFERROR(VLOOKUP($B84,Units!$B$3:$D$7,3,FALSE)*Y84*Y85*Y86*Y87, 0)</f>
        <v>0</v>
      </c>
      <c r="Z88" s="94">
        <f ca="1">IFERROR(VLOOKUP($B84,Units!$B$3:$D$7,3,FALSE)*Z84*Z85*Z86*Z87, 0)</f>
        <v>0</v>
      </c>
    </row>
    <row r="89" spans="1:26" x14ac:dyDescent="0.3">
      <c r="J89" s="36"/>
    </row>
    <row r="90" spans="1:26" x14ac:dyDescent="0.3">
      <c r="A90" s="193" t="s">
        <v>205</v>
      </c>
      <c r="J90" s="36"/>
    </row>
    <row r="91" spans="1:26" x14ac:dyDescent="0.3">
      <c r="A91" s="176" t="s">
        <v>604</v>
      </c>
      <c r="B91" s="24"/>
      <c r="D91" s="19"/>
      <c r="E91" s="19"/>
      <c r="F91" s="19"/>
      <c r="G91" s="19"/>
      <c r="H91" s="19"/>
      <c r="I91" s="179">
        <f>IFERROR(AVERAGE($D91:$H91),0)</f>
        <v>0</v>
      </c>
      <c r="J91" s="92"/>
      <c r="K91" s="16"/>
      <c r="L91" s="15">
        <f>IF(ISBLANK($J91), $I91, $J91)</f>
        <v>0</v>
      </c>
      <c r="M91" s="15">
        <f>$L91</f>
        <v>0</v>
      </c>
      <c r="N91" s="15">
        <f t="shared" ref="N91:Z93" si="56">$L91</f>
        <v>0</v>
      </c>
      <c r="O91" s="15">
        <f t="shared" si="56"/>
        <v>0</v>
      </c>
      <c r="P91" s="15">
        <f t="shared" si="56"/>
        <v>0</v>
      </c>
      <c r="Q91" s="15">
        <f t="shared" si="56"/>
        <v>0</v>
      </c>
      <c r="R91" s="15">
        <f t="shared" si="56"/>
        <v>0</v>
      </c>
      <c r="S91" s="15">
        <f t="shared" si="56"/>
        <v>0</v>
      </c>
      <c r="T91" s="15">
        <f t="shared" si="56"/>
        <v>0</v>
      </c>
      <c r="U91" s="15">
        <f t="shared" si="56"/>
        <v>0</v>
      </c>
      <c r="V91" s="15">
        <f t="shared" si="56"/>
        <v>0</v>
      </c>
      <c r="W91" s="15">
        <f t="shared" si="56"/>
        <v>0</v>
      </c>
      <c r="X91" s="15">
        <f t="shared" si="56"/>
        <v>0</v>
      </c>
      <c r="Y91" s="15">
        <f t="shared" si="56"/>
        <v>0</v>
      </c>
      <c r="Z91" s="15">
        <f t="shared" si="56"/>
        <v>0</v>
      </c>
    </row>
    <row r="92" spans="1:26" x14ac:dyDescent="0.3">
      <c r="A92" s="176" t="s">
        <v>605</v>
      </c>
      <c r="D92" s="19"/>
      <c r="E92" s="19"/>
      <c r="F92" s="19"/>
      <c r="G92" s="19"/>
      <c r="H92" s="19"/>
      <c r="I92" s="179">
        <f t="shared" ref="I92:I94" si="57">IFERROR(AVERAGE($D92:$H92),0)</f>
        <v>0</v>
      </c>
      <c r="J92" s="92"/>
      <c r="K92" s="17"/>
      <c r="L92" s="15">
        <f t="shared" ref="L92:L93" si="58">IF(ISBLANK($J92), $I92, $J92)</f>
        <v>0</v>
      </c>
      <c r="M92" s="20">
        <f>$L92</f>
        <v>0</v>
      </c>
      <c r="N92" s="20">
        <f t="shared" si="56"/>
        <v>0</v>
      </c>
      <c r="O92" s="20">
        <f t="shared" si="56"/>
        <v>0</v>
      </c>
      <c r="P92" s="20">
        <f t="shared" si="56"/>
        <v>0</v>
      </c>
      <c r="Q92" s="20">
        <f t="shared" si="56"/>
        <v>0</v>
      </c>
      <c r="R92" s="20">
        <f t="shared" si="56"/>
        <v>0</v>
      </c>
      <c r="S92" s="20">
        <f t="shared" si="56"/>
        <v>0</v>
      </c>
      <c r="T92" s="20">
        <f t="shared" si="56"/>
        <v>0</v>
      </c>
      <c r="U92" s="20">
        <f t="shared" si="56"/>
        <v>0</v>
      </c>
      <c r="V92" s="20">
        <f t="shared" si="56"/>
        <v>0</v>
      </c>
      <c r="W92" s="20">
        <f t="shared" si="56"/>
        <v>0</v>
      </c>
      <c r="X92" s="20">
        <f t="shared" si="56"/>
        <v>0</v>
      </c>
      <c r="Y92" s="20">
        <f t="shared" si="56"/>
        <v>0</v>
      </c>
      <c r="Z92" s="20">
        <f t="shared" si="56"/>
        <v>0</v>
      </c>
    </row>
    <row r="93" spans="1:26" x14ac:dyDescent="0.3">
      <c r="A93" s="176" t="s">
        <v>606</v>
      </c>
      <c r="B93" s="24"/>
      <c r="D93" s="19"/>
      <c r="E93" s="19"/>
      <c r="F93" s="19"/>
      <c r="G93" s="19"/>
      <c r="H93" s="19"/>
      <c r="I93" s="179">
        <f t="shared" si="57"/>
        <v>0</v>
      </c>
      <c r="J93" s="92"/>
      <c r="K93" s="17"/>
      <c r="L93" s="15">
        <f t="shared" si="58"/>
        <v>0</v>
      </c>
      <c r="M93" s="104">
        <f>$L93</f>
        <v>0</v>
      </c>
      <c r="N93" s="104">
        <f t="shared" si="56"/>
        <v>0</v>
      </c>
      <c r="O93" s="104">
        <f t="shared" si="56"/>
        <v>0</v>
      </c>
      <c r="P93" s="104">
        <f t="shared" si="56"/>
        <v>0</v>
      </c>
      <c r="Q93" s="104">
        <f t="shared" si="56"/>
        <v>0</v>
      </c>
      <c r="R93" s="104">
        <f t="shared" si="56"/>
        <v>0</v>
      </c>
      <c r="S93" s="104">
        <f t="shared" si="56"/>
        <v>0</v>
      </c>
      <c r="T93" s="104">
        <f t="shared" si="56"/>
        <v>0</v>
      </c>
      <c r="U93" s="104">
        <f t="shared" si="56"/>
        <v>0</v>
      </c>
      <c r="V93" s="104">
        <f t="shared" si="56"/>
        <v>0</v>
      </c>
      <c r="W93" s="104">
        <f t="shared" si="56"/>
        <v>0</v>
      </c>
      <c r="X93" s="104">
        <f t="shared" si="56"/>
        <v>0</v>
      </c>
      <c r="Y93" s="104">
        <f t="shared" si="56"/>
        <v>0</v>
      </c>
      <c r="Z93" s="104">
        <f>$L93</f>
        <v>0</v>
      </c>
    </row>
    <row r="94" spans="1:26" x14ac:dyDescent="0.3">
      <c r="A94" s="187" t="s">
        <v>607</v>
      </c>
      <c r="B94" s="21" t="str">
        <f>IF(LocalCurrency="", "", LocalCurrency)</f>
        <v/>
      </c>
      <c r="C94" s="21"/>
      <c r="D94" s="22"/>
      <c r="E94" s="22"/>
      <c r="F94" s="22"/>
      <c r="G94" s="22"/>
      <c r="H94" s="22"/>
      <c r="I94" s="194">
        <f t="shared" si="57"/>
        <v>0</v>
      </c>
      <c r="J94" s="99"/>
      <c r="K94" s="23"/>
      <c r="L94" s="196">
        <f t="shared" ref="L94:Z94" ca="1" si="59">IF(ISBLANK($J94), $I94, $J94)*(1+InflationRate)^L$51</f>
        <v>0</v>
      </c>
      <c r="M94" s="196">
        <f t="shared" ca="1" si="59"/>
        <v>0</v>
      </c>
      <c r="N94" s="196">
        <f t="shared" ca="1" si="59"/>
        <v>0</v>
      </c>
      <c r="O94" s="196">
        <f t="shared" ca="1" si="59"/>
        <v>0</v>
      </c>
      <c r="P94" s="196">
        <f t="shared" ca="1" si="59"/>
        <v>0</v>
      </c>
      <c r="Q94" s="196">
        <f t="shared" ca="1" si="59"/>
        <v>0</v>
      </c>
      <c r="R94" s="196">
        <f t="shared" ca="1" si="59"/>
        <v>0</v>
      </c>
      <c r="S94" s="196">
        <f t="shared" ca="1" si="59"/>
        <v>0</v>
      </c>
      <c r="T94" s="196">
        <f t="shared" ca="1" si="59"/>
        <v>0</v>
      </c>
      <c r="U94" s="196">
        <f t="shared" ca="1" si="59"/>
        <v>0</v>
      </c>
      <c r="V94" s="196">
        <f t="shared" ca="1" si="59"/>
        <v>0</v>
      </c>
      <c r="W94" s="196">
        <f t="shared" ca="1" si="59"/>
        <v>0</v>
      </c>
      <c r="X94" s="196">
        <f t="shared" ca="1" si="59"/>
        <v>0</v>
      </c>
      <c r="Y94" s="196">
        <f t="shared" ca="1" si="59"/>
        <v>0</v>
      </c>
      <c r="Z94" s="196">
        <f t="shared" ca="1" si="59"/>
        <v>0</v>
      </c>
    </row>
    <row r="95" spans="1:26" x14ac:dyDescent="0.3">
      <c r="A95" s="9" t="s">
        <v>40</v>
      </c>
      <c r="B95" s="9" t="str">
        <f>IF($B$21="", "", $B$21)</f>
        <v/>
      </c>
      <c r="D95" s="94">
        <f>IFERROR(VLOOKUP($B91,Units!$B$3:$D$7,2,FALSE)*D91*D92*D93*D94, 0)</f>
        <v>0</v>
      </c>
      <c r="E95" s="94">
        <f>IFERROR(VLOOKUP($B91,Units!$B$3:$D$7,2,FALSE)*E91*E92*E93*E94, 0)</f>
        <v>0</v>
      </c>
      <c r="F95" s="94">
        <f>IFERROR(VLOOKUP($B91,Units!$B$3:$D$7,2,FALSE)*F91*F92*F93*F94, 0)</f>
        <v>0</v>
      </c>
      <c r="G95" s="94">
        <f>IFERROR(VLOOKUP($B91,Units!$B$3:$D$7,2,FALSE)*G91*G92*G93*G94, 0)</f>
        <v>0</v>
      </c>
      <c r="H95" s="94">
        <f>IFERROR(VLOOKUP($B91,Units!$B$3:$D$7,2,FALSE)*H91*H92*H93*H94, 0)</f>
        <v>0</v>
      </c>
      <c r="J95" s="37"/>
      <c r="K95" s="25"/>
      <c r="L95" s="94">
        <f ca="1">IFERROR(VLOOKUP($B91,Units!$B$3:$D$7,3,FALSE)*L91*L92*L93*L94, 0)</f>
        <v>0</v>
      </c>
      <c r="M95" s="94">
        <f ca="1">IFERROR(VLOOKUP($B91,Units!$B$3:$D$7,3,FALSE)*M91*M92*M93*M94, 0)</f>
        <v>0</v>
      </c>
      <c r="N95" s="94">
        <f ca="1">IFERROR(VLOOKUP($B91,Units!$B$3:$D$7,3,FALSE)*N91*N92*N93*N94, 0)</f>
        <v>0</v>
      </c>
      <c r="O95" s="94">
        <f ca="1">IFERROR(VLOOKUP($B91,Units!$B$3:$D$7,3,FALSE)*O91*O92*O93*O94, 0)</f>
        <v>0</v>
      </c>
      <c r="P95" s="94">
        <f ca="1">IFERROR(VLOOKUP($B91,Units!$B$3:$D$7,3,FALSE)*P91*P92*P93*P94, 0)</f>
        <v>0</v>
      </c>
      <c r="Q95" s="94">
        <f ca="1">IFERROR(VLOOKUP($B91,Units!$B$3:$D$7,3,FALSE)*Q91*Q92*Q93*Q94, 0)</f>
        <v>0</v>
      </c>
      <c r="R95" s="94">
        <f ca="1">IFERROR(VLOOKUP($B91,Units!$B$3:$D$7,3,FALSE)*R91*R92*R93*R94, 0)</f>
        <v>0</v>
      </c>
      <c r="S95" s="94">
        <f ca="1">IFERROR(VLOOKUP($B91,Units!$B$3:$D$7,3,FALSE)*S91*S92*S93*S94, 0)</f>
        <v>0</v>
      </c>
      <c r="T95" s="94">
        <f ca="1">IFERROR(VLOOKUP($B91,Units!$B$3:$D$7,3,FALSE)*T91*T92*T93*T94, 0)</f>
        <v>0</v>
      </c>
      <c r="U95" s="94">
        <f ca="1">IFERROR(VLOOKUP($B91,Units!$B$3:$D$7,3,FALSE)*U91*U92*U93*U94, 0)</f>
        <v>0</v>
      </c>
      <c r="V95" s="94">
        <f ca="1">IFERROR(VLOOKUP($B91,Units!$B$3:$D$7,3,FALSE)*V91*V92*V93*V94, 0)</f>
        <v>0</v>
      </c>
      <c r="W95" s="94">
        <f ca="1">IFERROR(VLOOKUP($B91,Units!$B$3:$D$7,3,FALSE)*W91*W92*W93*W94, 0)</f>
        <v>0</v>
      </c>
      <c r="X95" s="94">
        <f ca="1">IFERROR(VLOOKUP($B91,Units!$B$3:$D$7,3,FALSE)*X91*X92*X93*X94, 0)</f>
        <v>0</v>
      </c>
      <c r="Y95" s="94">
        <f ca="1">IFERROR(VLOOKUP($B91,Units!$B$3:$D$7,3,FALSE)*Y91*Y92*Y93*Y94, 0)</f>
        <v>0</v>
      </c>
      <c r="Z95" s="94">
        <f ca="1">IFERROR(VLOOKUP($B91,Units!$B$3:$D$7,3,FALSE)*Z91*Z92*Z93*Z94, 0)</f>
        <v>0</v>
      </c>
    </row>
    <row r="96" spans="1:26" x14ac:dyDescent="0.3">
      <c r="D96" s="94"/>
      <c r="E96" s="94"/>
      <c r="F96" s="94"/>
      <c r="G96" s="94"/>
      <c r="H96" s="94"/>
      <c r="J96" s="37"/>
      <c r="K96" s="25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spans="1:26" x14ac:dyDescent="0.3">
      <c r="A97" s="193" t="s">
        <v>206</v>
      </c>
      <c r="J97" s="36"/>
    </row>
    <row r="98" spans="1:26" x14ac:dyDescent="0.3">
      <c r="A98" s="176" t="s">
        <v>604</v>
      </c>
      <c r="B98" s="24"/>
      <c r="D98" s="19"/>
      <c r="E98" s="19"/>
      <c r="F98" s="19"/>
      <c r="G98" s="19"/>
      <c r="H98" s="19"/>
      <c r="I98" s="179">
        <f>IFERROR(AVERAGE($D98:$H98),0)</f>
        <v>0</v>
      </c>
      <c r="J98" s="92"/>
      <c r="K98" s="16"/>
      <c r="L98" s="15">
        <f>IF(ISBLANK($J98), $I98, $J98)</f>
        <v>0</v>
      </c>
      <c r="M98" s="15">
        <f>$L98</f>
        <v>0</v>
      </c>
      <c r="N98" s="15">
        <f t="shared" ref="N98:Z100" si="60">$L98</f>
        <v>0</v>
      </c>
      <c r="O98" s="15">
        <f t="shared" si="60"/>
        <v>0</v>
      </c>
      <c r="P98" s="15">
        <f t="shared" si="60"/>
        <v>0</v>
      </c>
      <c r="Q98" s="15">
        <f t="shared" si="60"/>
        <v>0</v>
      </c>
      <c r="R98" s="15">
        <f t="shared" si="60"/>
        <v>0</v>
      </c>
      <c r="S98" s="15">
        <f t="shared" si="60"/>
        <v>0</v>
      </c>
      <c r="T98" s="15">
        <f t="shared" si="60"/>
        <v>0</v>
      </c>
      <c r="U98" s="15">
        <f t="shared" si="60"/>
        <v>0</v>
      </c>
      <c r="V98" s="15">
        <f t="shared" si="60"/>
        <v>0</v>
      </c>
      <c r="W98" s="15">
        <f t="shared" si="60"/>
        <v>0</v>
      </c>
      <c r="X98" s="15">
        <f t="shared" si="60"/>
        <v>0</v>
      </c>
      <c r="Y98" s="15">
        <f t="shared" si="60"/>
        <v>0</v>
      </c>
      <c r="Z98" s="15">
        <f t="shared" si="60"/>
        <v>0</v>
      </c>
    </row>
    <row r="99" spans="1:26" x14ac:dyDescent="0.3">
      <c r="A99" s="176" t="s">
        <v>605</v>
      </c>
      <c r="D99" s="19"/>
      <c r="E99" s="19"/>
      <c r="F99" s="19"/>
      <c r="G99" s="19"/>
      <c r="H99" s="19"/>
      <c r="I99" s="179">
        <f t="shared" ref="I99:I101" si="61">IFERROR(AVERAGE($D99:$H99),0)</f>
        <v>0</v>
      </c>
      <c r="J99" s="92"/>
      <c r="K99" s="17"/>
      <c r="L99" s="15">
        <f t="shared" ref="L99:L100" si="62">IF(ISBLANK($J99), $I99, $J99)</f>
        <v>0</v>
      </c>
      <c r="M99" s="20">
        <f>$L99</f>
        <v>0</v>
      </c>
      <c r="N99" s="20">
        <f t="shared" si="60"/>
        <v>0</v>
      </c>
      <c r="O99" s="20">
        <f t="shared" si="60"/>
        <v>0</v>
      </c>
      <c r="P99" s="20">
        <f t="shared" si="60"/>
        <v>0</v>
      </c>
      <c r="Q99" s="20">
        <f t="shared" si="60"/>
        <v>0</v>
      </c>
      <c r="R99" s="20">
        <f t="shared" si="60"/>
        <v>0</v>
      </c>
      <c r="S99" s="20">
        <f t="shared" si="60"/>
        <v>0</v>
      </c>
      <c r="T99" s="20">
        <f>$L99</f>
        <v>0</v>
      </c>
      <c r="U99" s="20">
        <f t="shared" si="60"/>
        <v>0</v>
      </c>
      <c r="V99" s="20">
        <f t="shared" si="60"/>
        <v>0</v>
      </c>
      <c r="W99" s="20">
        <f t="shared" si="60"/>
        <v>0</v>
      </c>
      <c r="X99" s="20">
        <f t="shared" si="60"/>
        <v>0</v>
      </c>
      <c r="Y99" s="20">
        <f t="shared" si="60"/>
        <v>0</v>
      </c>
      <c r="Z99" s="20">
        <f t="shared" si="60"/>
        <v>0</v>
      </c>
    </row>
    <row r="100" spans="1:26" x14ac:dyDescent="0.3">
      <c r="A100" s="176" t="s">
        <v>606</v>
      </c>
      <c r="B100" s="24"/>
      <c r="D100" s="19"/>
      <c r="E100" s="19"/>
      <c r="F100" s="19"/>
      <c r="G100" s="19"/>
      <c r="H100" s="19"/>
      <c r="I100" s="179">
        <f t="shared" si="61"/>
        <v>0</v>
      </c>
      <c r="J100" s="92"/>
      <c r="K100" s="17"/>
      <c r="L100" s="15">
        <f t="shared" si="62"/>
        <v>0</v>
      </c>
      <c r="M100" s="104">
        <f>$L100</f>
        <v>0</v>
      </c>
      <c r="N100" s="104">
        <f t="shared" si="60"/>
        <v>0</v>
      </c>
      <c r="O100" s="104">
        <f t="shared" si="60"/>
        <v>0</v>
      </c>
      <c r="P100" s="104">
        <f t="shared" si="60"/>
        <v>0</v>
      </c>
      <c r="Q100" s="104">
        <f t="shared" si="60"/>
        <v>0</v>
      </c>
      <c r="R100" s="104">
        <f t="shared" si="60"/>
        <v>0</v>
      </c>
      <c r="S100" s="104">
        <f t="shared" si="60"/>
        <v>0</v>
      </c>
      <c r="T100" s="104">
        <f t="shared" si="60"/>
        <v>0</v>
      </c>
      <c r="U100" s="104">
        <f t="shared" si="60"/>
        <v>0</v>
      </c>
      <c r="V100" s="104">
        <f t="shared" si="60"/>
        <v>0</v>
      </c>
      <c r="W100" s="104">
        <f t="shared" si="60"/>
        <v>0</v>
      </c>
      <c r="X100" s="104">
        <f t="shared" si="60"/>
        <v>0</v>
      </c>
      <c r="Y100" s="104">
        <f t="shared" si="60"/>
        <v>0</v>
      </c>
      <c r="Z100" s="104">
        <f>$L100</f>
        <v>0</v>
      </c>
    </row>
    <row r="101" spans="1:26" x14ac:dyDescent="0.3">
      <c r="A101" s="187" t="s">
        <v>607</v>
      </c>
      <c r="B101" s="21" t="str">
        <f>IF(LocalCurrency="", "", LocalCurrency)</f>
        <v/>
      </c>
      <c r="C101" s="21"/>
      <c r="D101" s="22"/>
      <c r="E101" s="22"/>
      <c r="F101" s="22"/>
      <c r="G101" s="22"/>
      <c r="H101" s="22"/>
      <c r="I101" s="194">
        <f t="shared" si="61"/>
        <v>0</v>
      </c>
      <c r="J101" s="99"/>
      <c r="K101" s="23"/>
      <c r="L101" s="196">
        <f t="shared" ref="L101:Z101" ca="1" si="63">IF(ISBLANK($J101), $I101, $J101)*(1+InflationRate)^L$51</f>
        <v>0</v>
      </c>
      <c r="M101" s="196">
        <f t="shared" ca="1" si="63"/>
        <v>0</v>
      </c>
      <c r="N101" s="196">
        <f t="shared" ca="1" si="63"/>
        <v>0</v>
      </c>
      <c r="O101" s="196">
        <f t="shared" ca="1" si="63"/>
        <v>0</v>
      </c>
      <c r="P101" s="196">
        <f t="shared" ca="1" si="63"/>
        <v>0</v>
      </c>
      <c r="Q101" s="196">
        <f t="shared" ca="1" si="63"/>
        <v>0</v>
      </c>
      <c r="R101" s="196">
        <f t="shared" ca="1" si="63"/>
        <v>0</v>
      </c>
      <c r="S101" s="196">
        <f t="shared" ca="1" si="63"/>
        <v>0</v>
      </c>
      <c r="T101" s="196">
        <f t="shared" ca="1" si="63"/>
        <v>0</v>
      </c>
      <c r="U101" s="196">
        <f t="shared" ca="1" si="63"/>
        <v>0</v>
      </c>
      <c r="V101" s="196">
        <f t="shared" ca="1" si="63"/>
        <v>0</v>
      </c>
      <c r="W101" s="196">
        <f t="shared" ca="1" si="63"/>
        <v>0</v>
      </c>
      <c r="X101" s="196">
        <f t="shared" ca="1" si="63"/>
        <v>0</v>
      </c>
      <c r="Y101" s="196">
        <f t="shared" ca="1" si="63"/>
        <v>0</v>
      </c>
      <c r="Z101" s="196">
        <f t="shared" ca="1" si="63"/>
        <v>0</v>
      </c>
    </row>
    <row r="102" spans="1:26" x14ac:dyDescent="0.3">
      <c r="A102" s="9" t="s">
        <v>40</v>
      </c>
      <c r="B102" s="9" t="str">
        <f>IF($B$21="", "", $B$21)</f>
        <v/>
      </c>
      <c r="D102" s="94">
        <f>IFERROR(VLOOKUP($B98,Units!$B$3:$D$7,2,FALSE)*D98*D99*D100*D101, 0)</f>
        <v>0</v>
      </c>
      <c r="E102" s="94">
        <f>IFERROR(VLOOKUP($B98,Units!$B$3:$D$7,2,FALSE)*E98*E99*E100*E101, 0)</f>
        <v>0</v>
      </c>
      <c r="F102" s="94">
        <f>IFERROR(VLOOKUP($B98,Units!$B$3:$D$7,2,FALSE)*F98*F99*F100*F101, 0)</f>
        <v>0</v>
      </c>
      <c r="G102" s="94">
        <f>IFERROR(VLOOKUP($B98,Units!$B$3:$D$7,2,FALSE)*G98*G99*G100*G101, 0)</f>
        <v>0</v>
      </c>
      <c r="H102" s="94">
        <f>IFERROR(VLOOKUP($B98,Units!$B$3:$D$7,2,FALSE)*H98*H99*H100*H101, 0)</f>
        <v>0</v>
      </c>
      <c r="J102" s="37"/>
      <c r="K102" s="25"/>
      <c r="L102" s="94">
        <f ca="1">IFERROR(VLOOKUP($B98,Units!$B$3:$D$7,3,FALSE)*L98*L99*L100*L101, 0)</f>
        <v>0</v>
      </c>
      <c r="M102" s="94">
        <f ca="1">IFERROR(VLOOKUP($B98,Units!$B$3:$D$7,3,FALSE)*M98*M99*M100*M101, 0)</f>
        <v>0</v>
      </c>
      <c r="N102" s="94">
        <f ca="1">IFERROR(VLOOKUP($B98,Units!$B$3:$D$7,3,FALSE)*N98*N99*N100*N101, 0)</f>
        <v>0</v>
      </c>
      <c r="O102" s="94">
        <f ca="1">IFERROR(VLOOKUP($B98,Units!$B$3:$D$7,3,FALSE)*O98*O99*O100*O101, 0)</f>
        <v>0</v>
      </c>
      <c r="P102" s="94">
        <f ca="1">IFERROR(VLOOKUP($B98,Units!$B$3:$D$7,3,FALSE)*P98*P99*P100*P101, 0)</f>
        <v>0</v>
      </c>
      <c r="Q102" s="94">
        <f ca="1">IFERROR(VLOOKUP($B98,Units!$B$3:$D$7,3,FALSE)*Q98*Q99*Q100*Q101, 0)</f>
        <v>0</v>
      </c>
      <c r="R102" s="94">
        <f ca="1">IFERROR(VLOOKUP($B98,Units!$B$3:$D$7,3,FALSE)*R98*R99*R100*R101, 0)</f>
        <v>0</v>
      </c>
      <c r="S102" s="94">
        <f ca="1">IFERROR(VLOOKUP($B98,Units!$B$3:$D$7,3,FALSE)*S98*S99*S100*S101, 0)</f>
        <v>0</v>
      </c>
      <c r="T102" s="94">
        <f ca="1">IFERROR(VLOOKUP($B98,Units!$B$3:$D$7,3,FALSE)*T98*T99*T100*T101, 0)</f>
        <v>0</v>
      </c>
      <c r="U102" s="94">
        <f ca="1">IFERROR(VLOOKUP($B98,Units!$B$3:$D$7,3,FALSE)*U98*U99*U100*U101, 0)</f>
        <v>0</v>
      </c>
      <c r="V102" s="94">
        <f ca="1">IFERROR(VLOOKUP($B98,Units!$B$3:$D$7,3,FALSE)*V98*V99*V100*V101, 0)</f>
        <v>0</v>
      </c>
      <c r="W102" s="94">
        <f ca="1">IFERROR(VLOOKUP($B98,Units!$B$3:$D$7,3,FALSE)*W98*W99*W100*W101, 0)</f>
        <v>0</v>
      </c>
      <c r="X102" s="94">
        <f ca="1">IFERROR(VLOOKUP($B98,Units!$B$3:$D$7,3,FALSE)*X98*X99*X100*X101, 0)</f>
        <v>0</v>
      </c>
      <c r="Y102" s="94">
        <f ca="1">IFERROR(VLOOKUP($B98,Units!$B$3:$D$7,3,FALSE)*Y98*Y99*Y100*Y101, 0)</f>
        <v>0</v>
      </c>
      <c r="Z102" s="94">
        <f ca="1">IFERROR(VLOOKUP($B98,Units!$B$3:$D$7,3,FALSE)*Z98*Z99*Z100*Z101, 0)</f>
        <v>0</v>
      </c>
    </row>
    <row r="103" spans="1:26" ht="15" thickBot="1" x14ac:dyDescent="0.35">
      <c r="A103" s="27"/>
      <c r="B103" s="27"/>
      <c r="C103" s="27"/>
      <c r="D103" s="27"/>
      <c r="E103" s="27"/>
      <c r="F103" s="27"/>
      <c r="G103" s="27"/>
      <c r="H103" s="27"/>
      <c r="I103" s="27"/>
      <c r="J103" s="40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5" thickTop="1" x14ac:dyDescent="0.3">
      <c r="A104" s="9" t="s">
        <v>46</v>
      </c>
      <c r="B104" s="26" t="str">
        <f>IF($B$21="", "", $B$21)</f>
        <v/>
      </c>
      <c r="D104" s="101">
        <f>SUM(D88,D95,D102)</f>
        <v>0</v>
      </c>
      <c r="E104" s="101">
        <f t="shared" ref="E104:G104" si="64">SUM(E88,E95,E102)</f>
        <v>0</v>
      </c>
      <c r="F104" s="101">
        <f t="shared" si="64"/>
        <v>0</v>
      </c>
      <c r="G104" s="101">
        <f t="shared" si="64"/>
        <v>0</v>
      </c>
      <c r="H104" s="101">
        <f>SUM(H88,H95,H102)</f>
        <v>0</v>
      </c>
      <c r="J104" s="41"/>
      <c r="K104" s="31"/>
      <c r="L104" s="100">
        <f ca="1">SUM(L88,L95,L102)</f>
        <v>0</v>
      </c>
      <c r="M104" s="100">
        <f t="shared" ref="M104:Y104" ca="1" si="65">SUM(M88,M95,M102)</f>
        <v>0</v>
      </c>
      <c r="N104" s="100">
        <f t="shared" ca="1" si="65"/>
        <v>0</v>
      </c>
      <c r="O104" s="100">
        <f t="shared" ca="1" si="65"/>
        <v>0</v>
      </c>
      <c r="P104" s="100">
        <f ca="1">SUM(P88,P95,P102)</f>
        <v>0</v>
      </c>
      <c r="Q104" s="100">
        <f t="shared" ca="1" si="65"/>
        <v>0</v>
      </c>
      <c r="R104" s="100">
        <f ca="1">SUM(R88,R95,R102)</f>
        <v>0</v>
      </c>
      <c r="S104" s="100">
        <f t="shared" ca="1" si="65"/>
        <v>0</v>
      </c>
      <c r="T104" s="100">
        <f t="shared" ca="1" si="65"/>
        <v>0</v>
      </c>
      <c r="U104" s="100">
        <f ca="1">SUM(U88,U95,U102)</f>
        <v>0</v>
      </c>
      <c r="V104" s="100">
        <f t="shared" ca="1" si="65"/>
        <v>0</v>
      </c>
      <c r="W104" s="100">
        <f ca="1">SUM(W88,W95,W102)</f>
        <v>0</v>
      </c>
      <c r="X104" s="100">
        <f t="shared" ca="1" si="65"/>
        <v>0</v>
      </c>
      <c r="Y104" s="100">
        <f t="shared" ca="1" si="65"/>
        <v>0</v>
      </c>
      <c r="Z104" s="100">
        <f ca="1">SUM(Z88,Z95,Z102)</f>
        <v>0</v>
      </c>
    </row>
    <row r="105" spans="1:26" x14ac:dyDescent="0.3">
      <c r="J105" s="36"/>
    </row>
    <row r="106" spans="1:26" x14ac:dyDescent="0.3">
      <c r="A106" s="11" t="s">
        <v>609</v>
      </c>
      <c r="J106" s="36"/>
    </row>
    <row r="107" spans="1:26" x14ac:dyDescent="0.3">
      <c r="J107" s="36"/>
    </row>
    <row r="108" spans="1:26" x14ac:dyDescent="0.3">
      <c r="A108" s="18" t="s">
        <v>47</v>
      </c>
      <c r="B108" s="9" t="str">
        <f>IF(LocalCurrency="", "", LocalCurrency)</f>
        <v/>
      </c>
      <c r="J108" s="36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x14ac:dyDescent="0.3">
      <c r="A109" s="18" t="s">
        <v>47</v>
      </c>
      <c r="B109" s="9" t="str">
        <f>IF(LocalCurrency="", "", LocalCurrency)</f>
        <v/>
      </c>
      <c r="J109" s="36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x14ac:dyDescent="0.3">
      <c r="A110" s="18" t="s">
        <v>47</v>
      </c>
      <c r="B110" s="9" t="str">
        <f>IF(LocalCurrency="", "", LocalCurrency)</f>
        <v/>
      </c>
      <c r="J110" s="36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5" thickBot="1" x14ac:dyDescent="0.35">
      <c r="A111" s="27"/>
      <c r="B111" s="27"/>
      <c r="C111" s="27"/>
      <c r="D111" s="27"/>
      <c r="E111" s="27"/>
      <c r="F111" s="27"/>
      <c r="G111" s="27"/>
      <c r="H111" s="27"/>
      <c r="I111" s="27"/>
      <c r="J111" s="40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5" thickTop="1" x14ac:dyDescent="0.3">
      <c r="A112" s="9" t="s">
        <v>48</v>
      </c>
      <c r="B112" s="9" t="str">
        <f>IF(LocalCurrency="", "", LocalCurrency)</f>
        <v/>
      </c>
      <c r="J112" s="36"/>
      <c r="K112" s="96">
        <f>SUM(K108:K110)</f>
        <v>0</v>
      </c>
      <c r="L112" s="96">
        <f>SUM(L108:L110)</f>
        <v>0</v>
      </c>
      <c r="M112" s="96">
        <f t="shared" ref="M112:Z112" si="66">SUM(M108:M110)</f>
        <v>0</v>
      </c>
      <c r="N112" s="96">
        <f>SUM(N108:N110)</f>
        <v>0</v>
      </c>
      <c r="O112" s="96">
        <f t="shared" si="66"/>
        <v>0</v>
      </c>
      <c r="P112" s="96">
        <f t="shared" si="66"/>
        <v>0</v>
      </c>
      <c r="Q112" s="96">
        <f t="shared" si="66"/>
        <v>0</v>
      </c>
      <c r="R112" s="96">
        <f t="shared" si="66"/>
        <v>0</v>
      </c>
      <c r="S112" s="96">
        <f t="shared" si="66"/>
        <v>0</v>
      </c>
      <c r="T112" s="96">
        <f t="shared" si="66"/>
        <v>0</v>
      </c>
      <c r="U112" s="96">
        <f t="shared" si="66"/>
        <v>0</v>
      </c>
      <c r="V112" s="96">
        <f t="shared" si="66"/>
        <v>0</v>
      </c>
      <c r="W112" s="96">
        <f t="shared" si="66"/>
        <v>0</v>
      </c>
      <c r="X112" s="96">
        <f t="shared" si="66"/>
        <v>0</v>
      </c>
      <c r="Y112" s="96">
        <f t="shared" si="66"/>
        <v>0</v>
      </c>
      <c r="Z112" s="96">
        <f t="shared" si="66"/>
        <v>0</v>
      </c>
    </row>
    <row r="113" spans="1:26" x14ac:dyDescent="0.3">
      <c r="J113" s="36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x14ac:dyDescent="0.3">
      <c r="A114" s="11" t="s">
        <v>49</v>
      </c>
      <c r="B114" s="9" t="str">
        <f>IF(LocalCurrency="", "", LocalCurrency)</f>
        <v/>
      </c>
      <c r="D114" s="101">
        <f>D78-D104</f>
        <v>0</v>
      </c>
      <c r="E114" s="101">
        <f>E78-E104</f>
        <v>0</v>
      </c>
      <c r="F114" s="101">
        <f>F78-F104</f>
        <v>0</v>
      </c>
      <c r="G114" s="101">
        <f>G78-G104</f>
        <v>0</v>
      </c>
      <c r="H114" s="101">
        <f>H78-H104</f>
        <v>0</v>
      </c>
      <c r="J114" s="42"/>
      <c r="K114" s="100">
        <f>K78-K104-K112</f>
        <v>0</v>
      </c>
      <c r="L114" s="100">
        <f t="shared" ref="L114:Z114" ca="1" si="67">L78-L104-L112</f>
        <v>0</v>
      </c>
      <c r="M114" s="100">
        <f t="shared" ca="1" si="67"/>
        <v>0</v>
      </c>
      <c r="N114" s="100">
        <f ca="1">N78-N104-N112</f>
        <v>0</v>
      </c>
      <c r="O114" s="100">
        <f t="shared" ca="1" si="67"/>
        <v>0</v>
      </c>
      <c r="P114" s="100">
        <f t="shared" ca="1" si="67"/>
        <v>0</v>
      </c>
      <c r="Q114" s="100">
        <f t="shared" ca="1" si="67"/>
        <v>0</v>
      </c>
      <c r="R114" s="100">
        <f t="shared" ca="1" si="67"/>
        <v>0</v>
      </c>
      <c r="S114" s="100">
        <f ca="1">S78-S104-S112</f>
        <v>0</v>
      </c>
      <c r="T114" s="100">
        <f t="shared" ca="1" si="67"/>
        <v>0</v>
      </c>
      <c r="U114" s="100">
        <f t="shared" ca="1" si="67"/>
        <v>0</v>
      </c>
      <c r="V114" s="100">
        <f t="shared" ca="1" si="67"/>
        <v>0</v>
      </c>
      <c r="W114" s="100">
        <f t="shared" ca="1" si="67"/>
        <v>0</v>
      </c>
      <c r="X114" s="100">
        <f t="shared" ca="1" si="67"/>
        <v>0</v>
      </c>
      <c r="Y114" s="100">
        <f t="shared" ca="1" si="67"/>
        <v>0</v>
      </c>
      <c r="Z114" s="100">
        <f t="shared" ca="1" si="67"/>
        <v>0</v>
      </c>
    </row>
    <row r="115" spans="1:26" x14ac:dyDescent="0.3">
      <c r="D115" s="34"/>
      <c r="E115" s="31"/>
    </row>
  </sheetData>
  <customSheetViews>
    <customSheetView guid="{3F496AD9-3742-4D69-A549-037DEAE009B6}" scale="75">
      <pane xSplit="1" topLeftCell="B1" activePane="topRight" state="frozen"/>
      <selection pane="topRight"/>
      <pageMargins left="0.7" right="0.7" top="0.75" bottom="0.75" header="0.3" footer="0.3"/>
      <pageSetup orientation="portrait" horizontalDpi="4294967295" verticalDpi="4294967295" r:id="rId1"/>
    </customSheetView>
    <customSheetView guid="{91FDB016-6555-4859-8D31-5C927CD3E677}" scale="75">
      <pane xSplit="1" topLeftCell="B1" activePane="topRight" state="frozen"/>
      <selection pane="topRight" activeCell="D11" sqref="D11"/>
      <pageMargins left="0.7" right="0.7" top="0.75" bottom="0.75" header="0.3" footer="0.3"/>
      <pageSetup orientation="portrait" horizontalDpi="4294967295" verticalDpi="4294967295" r:id="rId2"/>
    </customSheetView>
  </customSheetViews>
  <mergeCells count="2">
    <mergeCell ref="D50:J50"/>
    <mergeCell ref="L50:Z50"/>
  </mergeCells>
  <conditionalFormatting sqref="D11:H11 D13:H13 D15:H15 D17:H17 D19:H19 D21:H21 D23:H23 D25:H25 D27:H27 D29:H29 D31:H31 D33:H33 D35:H35 D37:H37 G5">
    <cfRule type="cellIs" dxfId="4" priority="1" operator="equal">
      <formula>1</formula>
    </cfRule>
  </conditionalFormatting>
  <dataValidations count="9">
    <dataValidation type="whole" operator="equal" allowBlank="1" showInputMessage="1" showErrorMessage="1" error="Please input 1 below the answer you want to choose." sqref="D11:H11 D13:H13 D15:H15 D17:H17 D19:H19 D21:H21 D23:H23 D25:H25 D27:H27 D29:H29 D31:H31 D33:H33 D35:H35 D37:H37">
      <formula1>1</formula1>
    </dataValidation>
    <dataValidation allowBlank="1" showInputMessage="1" showErrorMessage="1" prompt="What future cost item associated with fodder and grazing activity do you expect in addition to the items in COSTS section?" sqref="A108:A110"/>
    <dataValidation showErrorMessage="1" prompt="Please choose the quantity unit. It would be better if units could be consistent." sqref="B85 B92 B99"/>
    <dataValidation allowBlank="1" showInputMessage="1" showErrorMessage="1" prompt="What types of costs do you incur on this parcel specific to this land use activity or resource flow?" sqref="A83 A90 A97"/>
    <dataValidation allowBlank="1" showInputMessage="1" showErrorMessage="1" prompt="What livestock do you raise?" sqref="A57 A64 A71"/>
    <dataValidation type="list" showInputMessage="1" showErrorMessage="1" prompt="Please choose the unit of the quantity." sqref="B60 B67 B74">
      <formula1>QuantityUnit</formula1>
    </dataValidation>
    <dataValidation type="list" showInputMessage="1" showErrorMessage="1" prompt="Please choose the time period of frequency." sqref="B98 B84 B91">
      <formula1>Freq</formula1>
    </dataValidation>
    <dataValidation showInputMessage="1" showErrorMessage="1" sqref="B21"/>
    <dataValidation type="list" showInputMessage="1" showErrorMessage="1" prompt="Please choose the unit of the quantity." sqref="B86 B93 B100">
      <formula1>CostUnit</formula1>
    </dataValidation>
  </dataValidations>
  <pageMargins left="0.7" right="0.7" top="0.75" bottom="0.75" header="0.3" footer="0.3"/>
  <pageSetup orientation="portrait" horizontalDpi="4294967295" verticalDpi="4294967295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errorStyle="warning" allowBlank="1" showInputMessage="1" showErrorMessage="1" error="The data earlier than 12/31/1990 has little power for projection the future._x000a__x000a_The date after the NPV date is not a valid one for historical data." prompt="Input date of your historical data, not year, e.g. 12/31/2007">
          <x14:formula1>
            <xm:f>Units!$J3</xm:f>
          </x14:formula1>
          <x14:formula2>
            <xm:f>DateNPV</xm:f>
          </x14:formula2>
          <xm:sqref>D53:H53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6"/>
  <sheetViews>
    <sheetView zoomScale="75" zoomScaleNormal="75" workbookViewId="0">
      <pane xSplit="1" topLeftCell="B1" activePane="topRight" state="frozen"/>
      <selection pane="topRight"/>
    </sheetView>
  </sheetViews>
  <sheetFormatPr defaultColWidth="8.796875" defaultRowHeight="14.4" x14ac:dyDescent="0.3"/>
  <cols>
    <col min="1" max="1" width="130.69921875" style="9" customWidth="1"/>
    <col min="2" max="2" width="20.69921875" style="9" customWidth="1"/>
    <col min="3" max="3" width="10.69921875" style="9" customWidth="1"/>
    <col min="4" max="8" width="15.69921875" style="9" customWidth="1"/>
    <col min="9" max="10" width="18.69921875" style="9" customWidth="1"/>
    <col min="11" max="26" width="12.69921875" style="9" customWidth="1"/>
    <col min="27" max="16384" width="8.796875" style="9"/>
  </cols>
  <sheetData>
    <row r="1" spans="1:26" ht="21" x14ac:dyDescent="0.4">
      <c r="A1" s="177" t="s">
        <v>621</v>
      </c>
    </row>
    <row r="2" spans="1:26" ht="15" thickBot="1" x14ac:dyDescent="0.35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</row>
    <row r="3" spans="1:26" x14ac:dyDescent="0.3">
      <c r="B3" s="14"/>
    </row>
    <row r="4" spans="1:26" ht="15.6" x14ac:dyDescent="0.3">
      <c r="A4" s="142" t="s">
        <v>407</v>
      </c>
      <c r="B4" s="14"/>
    </row>
    <row r="5" spans="1:26" x14ac:dyDescent="0.3">
      <c r="A5" s="176" t="s">
        <v>678</v>
      </c>
      <c r="D5" s="240" t="s">
        <v>681</v>
      </c>
      <c r="E5" s="206">
        <v>1</v>
      </c>
    </row>
    <row r="6" spans="1:26" x14ac:dyDescent="0.3">
      <c r="A6" s="176" t="s">
        <v>412</v>
      </c>
    </row>
    <row r="7" spans="1:26" x14ac:dyDescent="0.3">
      <c r="A7" s="176"/>
    </row>
    <row r="8" spans="1:26" x14ac:dyDescent="0.3">
      <c r="A8" s="11"/>
      <c r="B8" s="14"/>
      <c r="C8" s="156" t="s">
        <v>59</v>
      </c>
      <c r="D8" s="157" t="s">
        <v>60</v>
      </c>
      <c r="E8" s="157" t="s">
        <v>61</v>
      </c>
      <c r="F8" s="157" t="s">
        <v>62</v>
      </c>
      <c r="G8" s="157" t="s">
        <v>63</v>
      </c>
      <c r="H8" s="157" t="s">
        <v>64</v>
      </c>
    </row>
    <row r="9" spans="1:26" x14ac:dyDescent="0.3">
      <c r="A9" s="155" t="s">
        <v>408</v>
      </c>
      <c r="B9" s="156" t="s">
        <v>65</v>
      </c>
      <c r="C9" s="151"/>
      <c r="D9" s="152">
        <v>20</v>
      </c>
      <c r="E9" s="152">
        <v>15</v>
      </c>
      <c r="F9" s="152">
        <v>10</v>
      </c>
      <c r="G9" s="152">
        <v>5</v>
      </c>
      <c r="H9" s="152">
        <v>0</v>
      </c>
      <c r="I9" s="182" t="s">
        <v>66</v>
      </c>
      <c r="K9" s="137" t="s">
        <v>102</v>
      </c>
      <c r="L9" s="137" t="s">
        <v>103</v>
      </c>
      <c r="M9" s="138" t="s">
        <v>97</v>
      </c>
      <c r="N9" s="138" t="s">
        <v>104</v>
      </c>
    </row>
    <row r="10" spans="1:26" ht="15" customHeight="1" x14ac:dyDescent="0.3">
      <c r="A10" s="174" t="s">
        <v>409</v>
      </c>
      <c r="B10" s="148" t="s">
        <v>67</v>
      </c>
      <c r="C10" s="149">
        <v>0.2</v>
      </c>
      <c r="D10" s="150" t="s">
        <v>68</v>
      </c>
      <c r="E10" s="150" t="s">
        <v>69</v>
      </c>
      <c r="F10" s="150" t="s">
        <v>70</v>
      </c>
      <c r="G10" s="150" t="s">
        <v>71</v>
      </c>
      <c r="H10" s="150" t="s">
        <v>192</v>
      </c>
      <c r="K10" s="139">
        <v>0</v>
      </c>
      <c r="L10" s="139">
        <v>0.5</v>
      </c>
      <c r="M10" s="136" t="s">
        <v>124</v>
      </c>
      <c r="N10" s="140">
        <v>0.12</v>
      </c>
    </row>
    <row r="11" spans="1:26" ht="15" customHeight="1" x14ac:dyDescent="0.3">
      <c r="A11" s="147"/>
      <c r="B11" s="14"/>
      <c r="C11" s="144"/>
      <c r="D11" s="205"/>
      <c r="E11" s="206"/>
      <c r="F11" s="206"/>
      <c r="G11" s="206"/>
      <c r="H11" s="206"/>
      <c r="I11" s="171">
        <f>C10*SUMPRODUCT(D$9:H$9,D11:H11)</f>
        <v>0</v>
      </c>
      <c r="K11" s="139">
        <v>0.5</v>
      </c>
      <c r="L11" s="139">
        <v>1.5</v>
      </c>
      <c r="M11" s="136" t="s">
        <v>123</v>
      </c>
      <c r="N11" s="140">
        <v>0.1</v>
      </c>
    </row>
    <row r="12" spans="1:26" ht="15" customHeight="1" x14ac:dyDescent="0.3">
      <c r="A12" s="174" t="s">
        <v>413</v>
      </c>
      <c r="B12" s="148" t="s">
        <v>72</v>
      </c>
      <c r="C12" s="149">
        <v>0.2</v>
      </c>
      <c r="D12" s="203" t="s">
        <v>68</v>
      </c>
      <c r="E12" s="203" t="s">
        <v>69</v>
      </c>
      <c r="F12" s="203" t="s">
        <v>70</v>
      </c>
      <c r="G12" s="203" t="s">
        <v>71</v>
      </c>
      <c r="H12" s="203" t="s">
        <v>192</v>
      </c>
      <c r="I12" s="12"/>
      <c r="K12" s="139">
        <v>1.5</v>
      </c>
      <c r="L12" s="139">
        <v>2.5</v>
      </c>
      <c r="M12" s="136" t="s">
        <v>122</v>
      </c>
      <c r="N12" s="140">
        <v>0.09</v>
      </c>
    </row>
    <row r="13" spans="1:26" ht="15" customHeight="1" x14ac:dyDescent="0.3">
      <c r="A13" s="147"/>
      <c r="B13" s="14"/>
      <c r="C13" s="143"/>
      <c r="D13" s="205"/>
      <c r="E13" s="206"/>
      <c r="F13" s="206"/>
      <c r="G13" s="206"/>
      <c r="H13" s="206"/>
      <c r="I13" s="171">
        <f>C12*SUMPRODUCT(D$9:H$9,D13:H13)</f>
        <v>0</v>
      </c>
      <c r="K13" s="139">
        <v>2.5</v>
      </c>
      <c r="L13" s="139">
        <v>3.5</v>
      </c>
      <c r="M13" s="136" t="s">
        <v>121</v>
      </c>
      <c r="N13" s="140">
        <v>7.4999999999999997E-2</v>
      </c>
    </row>
    <row r="14" spans="1:26" ht="15" customHeight="1" x14ac:dyDescent="0.3">
      <c r="A14" s="174" t="s">
        <v>414</v>
      </c>
      <c r="B14" s="148" t="s">
        <v>73</v>
      </c>
      <c r="C14" s="149">
        <v>0.05</v>
      </c>
      <c r="D14" s="203" t="s">
        <v>74</v>
      </c>
      <c r="E14" s="203"/>
      <c r="F14" s="203" t="s">
        <v>75</v>
      </c>
      <c r="G14" s="203"/>
      <c r="H14" s="203" t="s">
        <v>76</v>
      </c>
      <c r="I14" s="12"/>
      <c r="K14" s="139">
        <v>3.5</v>
      </c>
      <c r="L14" s="139">
        <v>4.5</v>
      </c>
      <c r="M14" s="136" t="s">
        <v>120</v>
      </c>
      <c r="N14" s="140">
        <v>6.5000000000000002E-2</v>
      </c>
    </row>
    <row r="15" spans="1:26" ht="15" customHeight="1" x14ac:dyDescent="0.3">
      <c r="A15" s="147"/>
      <c r="B15" s="14"/>
      <c r="C15" s="143"/>
      <c r="D15" s="205"/>
      <c r="E15" s="206"/>
      <c r="F15" s="206"/>
      <c r="G15" s="206"/>
      <c r="H15" s="206"/>
      <c r="I15" s="171">
        <f>C14*SUMPRODUCT(D$9:H$9,D15:H15)</f>
        <v>0</v>
      </c>
      <c r="K15" s="139">
        <v>4.5</v>
      </c>
      <c r="L15" s="139">
        <v>5.5</v>
      </c>
      <c r="M15" s="136" t="s">
        <v>119</v>
      </c>
      <c r="N15" s="140">
        <v>5.5E-2</v>
      </c>
    </row>
    <row r="16" spans="1:26" ht="15" customHeight="1" x14ac:dyDescent="0.3">
      <c r="A16" s="174" t="s">
        <v>415</v>
      </c>
      <c r="B16" s="148" t="s">
        <v>73</v>
      </c>
      <c r="C16" s="149">
        <v>0.05</v>
      </c>
      <c r="D16" s="203" t="s">
        <v>51</v>
      </c>
      <c r="E16" s="203" t="s">
        <v>77</v>
      </c>
      <c r="F16" s="203" t="s">
        <v>78</v>
      </c>
      <c r="G16" s="203" t="s">
        <v>79</v>
      </c>
      <c r="H16" s="203" t="s">
        <v>52</v>
      </c>
      <c r="I16" s="12"/>
      <c r="K16" s="139">
        <v>5.5</v>
      </c>
      <c r="L16" s="139">
        <v>6.5</v>
      </c>
      <c r="M16" s="136" t="s">
        <v>118</v>
      </c>
      <c r="N16" s="140">
        <v>4.4999999999999998E-2</v>
      </c>
    </row>
    <row r="17" spans="1:14" ht="15" customHeight="1" x14ac:dyDescent="0.3">
      <c r="A17" s="147"/>
      <c r="B17" s="14"/>
      <c r="C17" s="143"/>
      <c r="D17" s="205"/>
      <c r="E17" s="206"/>
      <c r="F17" s="206"/>
      <c r="G17" s="206"/>
      <c r="H17" s="206"/>
      <c r="I17" s="171">
        <f>C16*SUMPRODUCT(D$9:H$9,D17:H17)</f>
        <v>0</v>
      </c>
      <c r="K17" s="139">
        <v>6.5</v>
      </c>
      <c r="L17" s="139">
        <v>7.5</v>
      </c>
      <c r="M17" s="136" t="s">
        <v>117</v>
      </c>
      <c r="N17" s="140">
        <v>3.5999999999999997E-2</v>
      </c>
    </row>
    <row r="18" spans="1:14" ht="15" customHeight="1" x14ac:dyDescent="0.3">
      <c r="A18" s="174" t="s">
        <v>416</v>
      </c>
      <c r="B18" s="148" t="s">
        <v>73</v>
      </c>
      <c r="C18" s="149">
        <v>0.05</v>
      </c>
      <c r="D18" s="203" t="s">
        <v>52</v>
      </c>
      <c r="E18" s="203" t="s">
        <v>80</v>
      </c>
      <c r="F18" s="203" t="s">
        <v>81</v>
      </c>
      <c r="G18" s="203"/>
      <c r="H18" s="203" t="s">
        <v>82</v>
      </c>
      <c r="I18" s="12"/>
      <c r="K18" s="139">
        <v>7.5</v>
      </c>
      <c r="L18" s="139">
        <v>8.5</v>
      </c>
      <c r="M18" s="136" t="s">
        <v>116</v>
      </c>
      <c r="N18" s="140">
        <v>0.03</v>
      </c>
    </row>
    <row r="19" spans="1:14" ht="15" customHeight="1" x14ac:dyDescent="0.3">
      <c r="A19" s="147"/>
      <c r="B19" s="14"/>
      <c r="C19" s="143"/>
      <c r="D19" s="205"/>
      <c r="E19" s="206"/>
      <c r="F19" s="206"/>
      <c r="G19" s="206"/>
      <c r="H19" s="206"/>
      <c r="I19" s="171">
        <f>C18*SUMPRODUCT(D$9:H$9,D19:H19)</f>
        <v>0</v>
      </c>
      <c r="K19" s="139">
        <v>8.5</v>
      </c>
      <c r="L19" s="139">
        <v>9.5</v>
      </c>
      <c r="M19" s="136" t="s">
        <v>115</v>
      </c>
      <c r="N19" s="140">
        <v>2.5000000000000001E-2</v>
      </c>
    </row>
    <row r="20" spans="1:14" ht="15" customHeight="1" x14ac:dyDescent="0.3">
      <c r="A20" s="174" t="s">
        <v>417</v>
      </c>
      <c r="B20" s="148" t="s">
        <v>83</v>
      </c>
      <c r="C20" s="149">
        <v>0.05</v>
      </c>
      <c r="D20" s="203" t="s">
        <v>51</v>
      </c>
      <c r="E20" s="203"/>
      <c r="F20" s="203" t="s">
        <v>78</v>
      </c>
      <c r="G20" s="203"/>
      <c r="H20" s="203" t="s">
        <v>52</v>
      </c>
      <c r="I20" s="12"/>
      <c r="K20" s="139">
        <v>9.5</v>
      </c>
      <c r="L20" s="139">
        <v>10.5</v>
      </c>
      <c r="M20" s="136" t="s">
        <v>114</v>
      </c>
      <c r="N20" s="140">
        <v>2.1999999999999999E-2</v>
      </c>
    </row>
    <row r="21" spans="1:14" ht="15" customHeight="1" x14ac:dyDescent="0.3">
      <c r="A21" s="147"/>
      <c r="B21" s="48"/>
      <c r="C21" s="143"/>
      <c r="D21" s="205"/>
      <c r="E21" s="206"/>
      <c r="F21" s="206"/>
      <c r="G21" s="206"/>
      <c r="H21" s="206"/>
      <c r="I21" s="171">
        <f>C20*SUMPRODUCT(D$9:H$9,D21:H21)</f>
        <v>0</v>
      </c>
      <c r="K21" s="139">
        <v>10.5</v>
      </c>
      <c r="L21" s="139">
        <v>11.5</v>
      </c>
      <c r="M21" s="136" t="s">
        <v>113</v>
      </c>
      <c r="N21" s="140">
        <v>1.9E-2</v>
      </c>
    </row>
    <row r="22" spans="1:14" ht="15" customHeight="1" x14ac:dyDescent="0.3">
      <c r="A22" s="174" t="s">
        <v>418</v>
      </c>
      <c r="B22" s="148" t="s">
        <v>83</v>
      </c>
      <c r="C22" s="149">
        <v>0.05</v>
      </c>
      <c r="D22" s="203" t="s">
        <v>51</v>
      </c>
      <c r="E22" s="203"/>
      <c r="F22" s="203"/>
      <c r="G22" s="203"/>
      <c r="H22" s="203" t="s">
        <v>52</v>
      </c>
      <c r="I22" s="12"/>
      <c r="K22" s="139">
        <v>11.5</v>
      </c>
      <c r="L22" s="139">
        <v>12.5</v>
      </c>
      <c r="M22" s="136" t="s">
        <v>112</v>
      </c>
      <c r="N22" s="140">
        <v>1.6E-2</v>
      </c>
    </row>
    <row r="23" spans="1:14" ht="15" customHeight="1" x14ac:dyDescent="0.3">
      <c r="A23" s="147"/>
      <c r="B23" s="49"/>
      <c r="C23" s="143"/>
      <c r="D23" s="205"/>
      <c r="E23" s="206"/>
      <c r="F23" s="206"/>
      <c r="G23" s="206"/>
      <c r="H23" s="206"/>
      <c r="I23" s="171">
        <f>C22*SUMPRODUCT(D$9:H$9,D23:H23)</f>
        <v>0</v>
      </c>
      <c r="K23" s="139">
        <v>12.5</v>
      </c>
      <c r="L23" s="139">
        <v>13.5</v>
      </c>
      <c r="M23" s="136" t="s">
        <v>111</v>
      </c>
      <c r="N23" s="140">
        <v>1.2E-2</v>
      </c>
    </row>
    <row r="24" spans="1:14" ht="15" customHeight="1" x14ac:dyDescent="0.3">
      <c r="A24" s="174" t="s">
        <v>419</v>
      </c>
      <c r="B24" s="148" t="s">
        <v>83</v>
      </c>
      <c r="C24" s="149">
        <v>0.05</v>
      </c>
      <c r="D24" s="203" t="s">
        <v>51</v>
      </c>
      <c r="E24" s="203"/>
      <c r="F24" s="203" t="s">
        <v>84</v>
      </c>
      <c r="G24" s="203"/>
      <c r="H24" s="203" t="s">
        <v>52</v>
      </c>
      <c r="I24" s="12"/>
      <c r="K24" s="139">
        <v>13.5</v>
      </c>
      <c r="L24" s="139">
        <v>14.5</v>
      </c>
      <c r="M24" s="136" t="s">
        <v>110</v>
      </c>
      <c r="N24" s="140">
        <v>8.5000000000000006E-3</v>
      </c>
    </row>
    <row r="25" spans="1:14" ht="15" customHeight="1" x14ac:dyDescent="0.3">
      <c r="A25" s="147"/>
      <c r="C25" s="143"/>
      <c r="D25" s="205"/>
      <c r="E25" s="206"/>
      <c r="F25" s="206"/>
      <c r="G25" s="206"/>
      <c r="H25" s="206"/>
      <c r="I25" s="171">
        <f>C24*SUMPRODUCT(D$9:H$9,D25:H25)</f>
        <v>0</v>
      </c>
      <c r="K25" s="139">
        <v>14.5</v>
      </c>
      <c r="L25" s="139">
        <v>15.5</v>
      </c>
      <c r="M25" s="136" t="s">
        <v>109</v>
      </c>
      <c r="N25" s="140">
        <v>7.0000000000000001E-3</v>
      </c>
    </row>
    <row r="26" spans="1:14" ht="15" customHeight="1" x14ac:dyDescent="0.3">
      <c r="A26" s="174" t="s">
        <v>420</v>
      </c>
      <c r="B26" s="148" t="s">
        <v>85</v>
      </c>
      <c r="C26" s="149">
        <v>0.05</v>
      </c>
      <c r="D26" s="203" t="s">
        <v>51</v>
      </c>
      <c r="E26" s="203"/>
      <c r="F26" s="203" t="s">
        <v>78</v>
      </c>
      <c r="G26" s="203"/>
      <c r="H26" s="203" t="s">
        <v>52</v>
      </c>
      <c r="I26" s="12"/>
      <c r="K26" s="139">
        <v>15.5</v>
      </c>
      <c r="L26" s="139">
        <v>16.5</v>
      </c>
      <c r="M26" s="136" t="s">
        <v>108</v>
      </c>
      <c r="N26" s="140">
        <v>6.0000000000000001E-3</v>
      </c>
    </row>
    <row r="27" spans="1:14" ht="15" customHeight="1" x14ac:dyDescent="0.3">
      <c r="A27" s="147"/>
      <c r="C27" s="143"/>
      <c r="D27" s="205"/>
      <c r="E27" s="206"/>
      <c r="F27" s="206"/>
      <c r="G27" s="206"/>
      <c r="H27" s="206"/>
      <c r="I27" s="171">
        <f>C26*SUMPRODUCT(D$9:H$9,D27:H27)</f>
        <v>0</v>
      </c>
      <c r="K27" s="139">
        <v>16.5</v>
      </c>
      <c r="L27" s="139">
        <v>17.5</v>
      </c>
      <c r="M27" s="136" t="s">
        <v>107</v>
      </c>
      <c r="N27" s="140">
        <v>5.0000000000000001E-3</v>
      </c>
    </row>
    <row r="28" spans="1:14" ht="15" customHeight="1" x14ac:dyDescent="0.3">
      <c r="A28" s="174" t="s">
        <v>86</v>
      </c>
      <c r="B28" s="148" t="s">
        <v>85</v>
      </c>
      <c r="C28" s="149">
        <v>0.05</v>
      </c>
      <c r="D28" s="203" t="s">
        <v>51</v>
      </c>
      <c r="E28" s="203"/>
      <c r="F28" s="203" t="s">
        <v>87</v>
      </c>
      <c r="G28" s="203"/>
      <c r="H28" s="203" t="s">
        <v>76</v>
      </c>
      <c r="I28" s="12"/>
      <c r="K28" s="139">
        <v>17.5</v>
      </c>
      <c r="L28" s="139">
        <v>18.5</v>
      </c>
      <c r="M28" s="136" t="s">
        <v>106</v>
      </c>
      <c r="N28" s="140">
        <v>4.0000000000000001E-3</v>
      </c>
    </row>
    <row r="29" spans="1:14" ht="15" customHeight="1" x14ac:dyDescent="0.3">
      <c r="A29" s="147"/>
      <c r="C29" s="143"/>
      <c r="D29" s="205"/>
      <c r="E29" s="206"/>
      <c r="F29" s="206"/>
      <c r="G29" s="206"/>
      <c r="H29" s="206"/>
      <c r="I29" s="171">
        <f>C28*SUMPRODUCT(D$9:H$9,D29:H29)</f>
        <v>0</v>
      </c>
      <c r="K29" s="139">
        <v>18.5</v>
      </c>
      <c r="L29" s="139">
        <v>20</v>
      </c>
      <c r="M29" s="136" t="s">
        <v>105</v>
      </c>
      <c r="N29" s="140">
        <v>0</v>
      </c>
    </row>
    <row r="30" spans="1:14" ht="15" customHeight="1" x14ac:dyDescent="0.3">
      <c r="A30" s="174" t="s">
        <v>421</v>
      </c>
      <c r="B30" s="148" t="s">
        <v>85</v>
      </c>
      <c r="C30" s="149">
        <v>0.05</v>
      </c>
      <c r="D30" s="203" t="s">
        <v>51</v>
      </c>
      <c r="E30" s="203"/>
      <c r="F30" s="203" t="s">
        <v>88</v>
      </c>
      <c r="G30" s="203" t="s">
        <v>191</v>
      </c>
      <c r="H30" s="203" t="s">
        <v>52</v>
      </c>
      <c r="I30" s="12"/>
      <c r="K30" s="129"/>
      <c r="L30" s="129"/>
      <c r="M30" s="141" t="s">
        <v>125</v>
      </c>
      <c r="N30" s="141"/>
    </row>
    <row r="31" spans="1:14" ht="15" customHeight="1" x14ac:dyDescent="0.3">
      <c r="A31" s="147"/>
      <c r="C31" s="143"/>
      <c r="D31" s="205"/>
      <c r="E31" s="206"/>
      <c r="F31" s="206"/>
      <c r="G31" s="206"/>
      <c r="H31" s="206"/>
      <c r="I31" s="171">
        <f>C30*SUMPRODUCT(D$9:H$9,D31:H31)</f>
        <v>0</v>
      </c>
    </row>
    <row r="32" spans="1:14" ht="15" customHeight="1" x14ac:dyDescent="0.3">
      <c r="A32" s="174" t="s">
        <v>422</v>
      </c>
      <c r="B32" s="148" t="s">
        <v>89</v>
      </c>
      <c r="C32" s="149">
        <v>0.05</v>
      </c>
      <c r="D32" s="203" t="s">
        <v>190</v>
      </c>
      <c r="E32" s="203" t="s">
        <v>189</v>
      </c>
      <c r="F32" s="203" t="s">
        <v>188</v>
      </c>
      <c r="G32" s="203" t="s">
        <v>68</v>
      </c>
      <c r="H32" s="203">
        <v>0</v>
      </c>
      <c r="I32" s="12"/>
    </row>
    <row r="33" spans="1:26" ht="15" customHeight="1" x14ac:dyDescent="0.3">
      <c r="A33" s="147"/>
      <c r="C33" s="143"/>
      <c r="D33" s="205"/>
      <c r="E33" s="206"/>
      <c r="F33" s="206"/>
      <c r="G33" s="206"/>
      <c r="H33" s="206"/>
      <c r="I33" s="171">
        <f>C32*SUMPRODUCT(D$9:H$9,D33:H33)</f>
        <v>0</v>
      </c>
    </row>
    <row r="34" spans="1:26" ht="15" customHeight="1" x14ac:dyDescent="0.3">
      <c r="A34" s="174" t="s">
        <v>90</v>
      </c>
      <c r="B34" s="148" t="s">
        <v>89</v>
      </c>
      <c r="C34" s="149">
        <v>0.05</v>
      </c>
      <c r="D34" s="203" t="s">
        <v>91</v>
      </c>
      <c r="E34" s="203"/>
      <c r="F34" s="203" t="s">
        <v>92</v>
      </c>
      <c r="G34" s="203" t="s">
        <v>93</v>
      </c>
      <c r="H34" s="203" t="s">
        <v>187</v>
      </c>
      <c r="I34" s="12"/>
    </row>
    <row r="35" spans="1:26" ht="15" customHeight="1" x14ac:dyDescent="0.3">
      <c r="A35" s="147"/>
      <c r="C35" s="143"/>
      <c r="D35" s="205"/>
      <c r="E35" s="206"/>
      <c r="F35" s="206"/>
      <c r="G35" s="206"/>
      <c r="H35" s="206"/>
      <c r="I35" s="171">
        <f>C34*SUMPRODUCT(D$9:H$9,D35:H35)</f>
        <v>0</v>
      </c>
    </row>
    <row r="36" spans="1:26" ht="15" customHeight="1" x14ac:dyDescent="0.3">
      <c r="A36" s="174" t="s">
        <v>424</v>
      </c>
      <c r="B36" s="148" t="s">
        <v>89</v>
      </c>
      <c r="C36" s="149">
        <v>0.05</v>
      </c>
      <c r="D36" s="204" t="s">
        <v>423</v>
      </c>
      <c r="E36" s="203"/>
      <c r="F36" s="203" t="s">
        <v>186</v>
      </c>
      <c r="G36" s="203"/>
      <c r="H36" s="203" t="s">
        <v>185</v>
      </c>
      <c r="I36" s="12"/>
    </row>
    <row r="37" spans="1:26" x14ac:dyDescent="0.3">
      <c r="A37" s="146"/>
      <c r="D37" s="205"/>
      <c r="E37" s="206"/>
      <c r="F37" s="206"/>
      <c r="G37" s="206"/>
      <c r="H37" s="206"/>
      <c r="I37" s="171">
        <f>C36*SUMPRODUCT(D$9:H$9,D37:H37)</f>
        <v>0</v>
      </c>
    </row>
    <row r="39" spans="1:26" x14ac:dyDescent="0.3">
      <c r="A39" s="175" t="s">
        <v>94</v>
      </c>
      <c r="B39" s="154" t="s">
        <v>95</v>
      </c>
    </row>
    <row r="40" spans="1:26" x14ac:dyDescent="0.3">
      <c r="A40" s="176" t="s">
        <v>181</v>
      </c>
      <c r="B40" s="9" t="s">
        <v>67</v>
      </c>
      <c r="C40" s="153">
        <v>0.2</v>
      </c>
      <c r="I40" s="161" t="s">
        <v>96</v>
      </c>
      <c r="J40" s="167">
        <f>SUM(I11:I37)</f>
        <v>0</v>
      </c>
    </row>
    <row r="41" spans="1:26" x14ac:dyDescent="0.3">
      <c r="A41" s="176" t="s">
        <v>182</v>
      </c>
      <c r="B41" s="9" t="s">
        <v>72</v>
      </c>
      <c r="C41" s="153">
        <v>0.2</v>
      </c>
      <c r="I41" s="161" t="s">
        <v>97</v>
      </c>
      <c r="J41" s="168" t="str">
        <f>VLOOKUP(J40,K10:N29,3,TRUE)</f>
        <v>Ca</v>
      </c>
    </row>
    <row r="42" spans="1:26" x14ac:dyDescent="0.3">
      <c r="A42" s="176" t="s">
        <v>183</v>
      </c>
      <c r="B42" s="9" t="s">
        <v>73</v>
      </c>
      <c r="C42" s="153">
        <v>0.15000000000000002</v>
      </c>
      <c r="I42" s="162"/>
      <c r="J42" s="162"/>
    </row>
    <row r="43" spans="1:26" x14ac:dyDescent="0.3">
      <c r="A43" s="176" t="s">
        <v>184</v>
      </c>
      <c r="B43" s="9" t="s">
        <v>83</v>
      </c>
      <c r="C43" s="153">
        <v>0.15000000000000002</v>
      </c>
      <c r="I43" s="163" t="s">
        <v>98</v>
      </c>
      <c r="J43" s="163" t="s">
        <v>99</v>
      </c>
    </row>
    <row r="44" spans="1:26" x14ac:dyDescent="0.3">
      <c r="A44" s="176" t="s">
        <v>425</v>
      </c>
      <c r="B44" s="9" t="s">
        <v>85</v>
      </c>
      <c r="C44" s="153">
        <v>0.15000000000000002</v>
      </c>
      <c r="I44" s="164" t="s">
        <v>411</v>
      </c>
      <c r="J44" s="166">
        <f>SovereignRate</f>
        <v>0</v>
      </c>
    </row>
    <row r="45" spans="1:26" x14ac:dyDescent="0.3">
      <c r="A45" s="145"/>
      <c r="B45" s="9" t="s">
        <v>89</v>
      </c>
      <c r="C45" s="153">
        <v>0.15000000000000002</v>
      </c>
      <c r="I45" s="164" t="s">
        <v>100</v>
      </c>
      <c r="J45" s="169">
        <f>VLOOKUP(J41,M10:N29,2,0)</f>
        <v>0.12</v>
      </c>
    </row>
    <row r="46" spans="1:26" x14ac:dyDescent="0.3">
      <c r="B46" s="9" t="s">
        <v>101</v>
      </c>
      <c r="C46" s="153">
        <v>1</v>
      </c>
      <c r="I46" s="165" t="s">
        <v>50</v>
      </c>
      <c r="J46" s="170" t="str">
        <f>IF(Assumptions!D5="Yes", SUM(J44:J45), "")</f>
        <v/>
      </c>
    </row>
    <row r="47" spans="1:26" x14ac:dyDescent="0.3">
      <c r="C47" s="153"/>
    </row>
    <row r="48" spans="1:26" ht="15" thickBot="1" x14ac:dyDescent="0.35">
      <c r="A48" s="159"/>
      <c r="B48" s="159"/>
      <c r="C48" s="173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</row>
    <row r="50" spans="1:26" ht="15.6" x14ac:dyDescent="0.3">
      <c r="A50" s="142" t="s">
        <v>410</v>
      </c>
      <c r="D50" s="247" t="s">
        <v>428</v>
      </c>
      <c r="E50" s="247"/>
      <c r="F50" s="247"/>
      <c r="G50" s="247"/>
      <c r="H50" s="247"/>
      <c r="I50" s="247"/>
      <c r="J50" s="248"/>
      <c r="L50" s="249" t="s">
        <v>429</v>
      </c>
      <c r="M50" s="249"/>
      <c r="N50" s="249"/>
      <c r="O50" s="249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</row>
    <row r="51" spans="1:26" x14ac:dyDescent="0.3">
      <c r="D51" s="53">
        <f ca="1">-YEARFRAC($K$53,D53,3)</f>
        <v>-118.08219178082192</v>
      </c>
      <c r="E51" s="53">
        <f t="shared" ref="E51:H51" ca="1" si="0">-YEARFRAC($K$53,E53,3)</f>
        <v>-118.08219178082192</v>
      </c>
      <c r="F51" s="53">
        <f t="shared" ca="1" si="0"/>
        <v>-118.08219178082192</v>
      </c>
      <c r="G51" s="53">
        <f t="shared" ca="1" si="0"/>
        <v>-118.08219178082192</v>
      </c>
      <c r="H51" s="53">
        <f t="shared" ca="1" si="0"/>
        <v>-118.08219178082192</v>
      </c>
      <c r="J51" s="35"/>
      <c r="K51" s="8">
        <f t="shared" ref="K51:Z51" ca="1" si="1">YEARFRAC($K$53,K53,3)</f>
        <v>0</v>
      </c>
      <c r="L51" s="8">
        <f t="shared" ca="1" si="1"/>
        <v>1</v>
      </c>
      <c r="M51" s="8">
        <f t="shared" ca="1" si="1"/>
        <v>2</v>
      </c>
      <c r="N51" s="53">
        <f t="shared" ca="1" si="1"/>
        <v>3.0027397260273974</v>
      </c>
      <c r="O51" s="53">
        <f t="shared" ca="1" si="1"/>
        <v>4.0027397260273974</v>
      </c>
      <c r="P51" s="53">
        <f t="shared" ca="1" si="1"/>
        <v>5.0027397260273974</v>
      </c>
      <c r="Q51" s="53">
        <f t="shared" ca="1" si="1"/>
        <v>6.0027397260273974</v>
      </c>
      <c r="R51" s="53">
        <f t="shared" ca="1" si="1"/>
        <v>7.0054794520547947</v>
      </c>
      <c r="S51" s="53">
        <f t="shared" ca="1" si="1"/>
        <v>8.0054794520547947</v>
      </c>
      <c r="T51" s="53">
        <f t="shared" ca="1" si="1"/>
        <v>9.0054794520547947</v>
      </c>
      <c r="U51" s="53">
        <f t="shared" ca="1" si="1"/>
        <v>10.005479452054795</v>
      </c>
      <c r="V51" s="53">
        <f t="shared" ca="1" si="1"/>
        <v>11.008219178082191</v>
      </c>
      <c r="W51" s="53">
        <f t="shared" ca="1" si="1"/>
        <v>12.008219178082191</v>
      </c>
      <c r="X51" s="53">
        <f t="shared" ca="1" si="1"/>
        <v>13.008219178082191</v>
      </c>
      <c r="Y51" s="53">
        <f t="shared" ca="1" si="1"/>
        <v>14.008219178082191</v>
      </c>
      <c r="Z51" s="53">
        <f t="shared" ca="1" si="1"/>
        <v>15.010958904109589</v>
      </c>
    </row>
    <row r="52" spans="1:26" x14ac:dyDescent="0.3">
      <c r="D52" s="183"/>
      <c r="E52" s="12"/>
      <c r="F52" s="12"/>
      <c r="G52" s="12"/>
      <c r="H52" s="12"/>
      <c r="J52" s="36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" thickBot="1" x14ac:dyDescent="0.35">
      <c r="A53" s="43" t="s">
        <v>41</v>
      </c>
      <c r="B53" s="202" t="s">
        <v>39</v>
      </c>
      <c r="C53" s="27"/>
      <c r="D53" s="44"/>
      <c r="E53" s="44"/>
      <c r="F53" s="44"/>
      <c r="G53" s="44"/>
      <c r="H53" s="44"/>
      <c r="I53" s="178" t="s">
        <v>426</v>
      </c>
      <c r="J53" s="45" t="s">
        <v>603</v>
      </c>
      <c r="K53" s="46">
        <f ca="1">DateNPV</f>
        <v>43100</v>
      </c>
      <c r="L53" s="47">
        <f ca="1">DATE(YEAR(K53)+1, 12, 31)</f>
        <v>43465</v>
      </c>
      <c r="M53" s="47">
        <f ca="1">DATE(YEAR(L53)+1, 12, 31)</f>
        <v>43830</v>
      </c>
      <c r="N53" s="47">
        <f t="shared" ref="N53:Y53" ca="1" si="2">DATE(YEAR(M53)+1, 12, 31)</f>
        <v>44196</v>
      </c>
      <c r="O53" s="47">
        <f t="shared" ca="1" si="2"/>
        <v>44561</v>
      </c>
      <c r="P53" s="47">
        <f t="shared" ca="1" si="2"/>
        <v>44926</v>
      </c>
      <c r="Q53" s="47">
        <f t="shared" ca="1" si="2"/>
        <v>45291</v>
      </c>
      <c r="R53" s="47">
        <f t="shared" ca="1" si="2"/>
        <v>45657</v>
      </c>
      <c r="S53" s="47">
        <f t="shared" ca="1" si="2"/>
        <v>46022</v>
      </c>
      <c r="T53" s="47">
        <f t="shared" ca="1" si="2"/>
        <v>46387</v>
      </c>
      <c r="U53" s="47">
        <f t="shared" ca="1" si="2"/>
        <v>46752</v>
      </c>
      <c r="V53" s="47">
        <f t="shared" ca="1" si="2"/>
        <v>47118</v>
      </c>
      <c r="W53" s="47">
        <f t="shared" ca="1" si="2"/>
        <v>47483</v>
      </c>
      <c r="X53" s="47">
        <f t="shared" ca="1" si="2"/>
        <v>47848</v>
      </c>
      <c r="Y53" s="47">
        <f t="shared" ca="1" si="2"/>
        <v>48213</v>
      </c>
      <c r="Z53" s="47">
        <f ca="1">DATE(YEAR(Y53)+1, 12, 31)</f>
        <v>48579</v>
      </c>
    </row>
    <row r="54" spans="1:26" ht="15" thickTop="1" x14ac:dyDescent="0.3">
      <c r="H54" s="10"/>
      <c r="J54" s="36"/>
    </row>
    <row r="55" spans="1:26" x14ac:dyDescent="0.3">
      <c r="A55" s="11" t="s">
        <v>197</v>
      </c>
      <c r="J55" s="36"/>
    </row>
    <row r="56" spans="1:26" x14ac:dyDescent="0.3">
      <c r="J56" s="36"/>
    </row>
    <row r="57" spans="1:26" x14ac:dyDescent="0.3">
      <c r="A57" s="188" t="s">
        <v>3</v>
      </c>
      <c r="J57" s="91"/>
      <c r="K57" s="14"/>
      <c r="L57" s="128"/>
    </row>
    <row r="58" spans="1:26" x14ac:dyDescent="0.3">
      <c r="A58" s="176" t="s">
        <v>23</v>
      </c>
      <c r="B58" s="24"/>
      <c r="D58" s="19"/>
      <c r="E58" s="19"/>
      <c r="F58" s="19"/>
      <c r="G58" s="19"/>
      <c r="H58" s="19"/>
      <c r="I58" s="179">
        <f>IFERROR(AVERAGE($D58:$H58),0)</f>
        <v>0</v>
      </c>
      <c r="J58" s="92"/>
      <c r="K58" s="16"/>
      <c r="L58" s="15">
        <f>IF(ISBLANK($J58), $I58, $J58)</f>
        <v>0</v>
      </c>
      <c r="M58" s="15">
        <f>$L58</f>
        <v>0</v>
      </c>
      <c r="N58" s="15">
        <f t="shared" ref="N58:Z60" si="3">$L58</f>
        <v>0</v>
      </c>
      <c r="O58" s="15">
        <f t="shared" si="3"/>
        <v>0</v>
      </c>
      <c r="P58" s="15">
        <f t="shared" si="3"/>
        <v>0</v>
      </c>
      <c r="Q58" s="15">
        <f t="shared" si="3"/>
        <v>0</v>
      </c>
      <c r="R58" s="15">
        <f t="shared" si="3"/>
        <v>0</v>
      </c>
      <c r="S58" s="15">
        <f t="shared" si="3"/>
        <v>0</v>
      </c>
      <c r="T58" s="15">
        <f t="shared" si="3"/>
        <v>0</v>
      </c>
      <c r="U58" s="15">
        <f t="shared" si="3"/>
        <v>0</v>
      </c>
      <c r="V58" s="15">
        <f t="shared" si="3"/>
        <v>0</v>
      </c>
      <c r="W58" s="15">
        <f t="shared" si="3"/>
        <v>0</v>
      </c>
      <c r="X58" s="15">
        <f t="shared" si="3"/>
        <v>0</v>
      </c>
      <c r="Y58" s="15">
        <f t="shared" si="3"/>
        <v>0</v>
      </c>
      <c r="Z58" s="15">
        <f t="shared" si="3"/>
        <v>0</v>
      </c>
    </row>
    <row r="59" spans="1:26" x14ac:dyDescent="0.3">
      <c r="A59" s="176" t="s">
        <v>624</v>
      </c>
      <c r="C59" s="61"/>
      <c r="D59" s="19"/>
      <c r="E59" s="19"/>
      <c r="F59" s="19"/>
      <c r="G59" s="19"/>
      <c r="H59" s="19"/>
      <c r="I59" s="179">
        <f t="shared" ref="I59:I62" si="4">IFERROR(AVERAGE($D59:$H59),0)</f>
        <v>0</v>
      </c>
      <c r="J59" s="92"/>
      <c r="K59" s="16"/>
      <c r="L59" s="15">
        <f t="shared" ref="L59:L60" si="5">IF(ISBLANK($J59), $I59, $J59)</f>
        <v>0</v>
      </c>
      <c r="M59" s="20">
        <f>$L59</f>
        <v>0</v>
      </c>
      <c r="N59" s="20">
        <f t="shared" si="3"/>
        <v>0</v>
      </c>
      <c r="O59" s="20">
        <f t="shared" si="3"/>
        <v>0</v>
      </c>
      <c r="P59" s="20">
        <f t="shared" si="3"/>
        <v>0</v>
      </c>
      <c r="Q59" s="20">
        <f t="shared" si="3"/>
        <v>0</v>
      </c>
      <c r="R59" s="20">
        <f t="shared" si="3"/>
        <v>0</v>
      </c>
      <c r="S59" s="20">
        <f t="shared" si="3"/>
        <v>0</v>
      </c>
      <c r="T59" s="20">
        <f t="shared" si="3"/>
        <v>0</v>
      </c>
      <c r="U59" s="20">
        <f t="shared" si="3"/>
        <v>0</v>
      </c>
      <c r="V59" s="20">
        <f t="shared" si="3"/>
        <v>0</v>
      </c>
      <c r="W59" s="20">
        <f t="shared" si="3"/>
        <v>0</v>
      </c>
      <c r="X59" s="20">
        <f t="shared" si="3"/>
        <v>0</v>
      </c>
      <c r="Y59" s="20">
        <f t="shared" si="3"/>
        <v>0</v>
      </c>
      <c r="Z59" s="20">
        <f t="shared" si="3"/>
        <v>0</v>
      </c>
    </row>
    <row r="60" spans="1:26" x14ac:dyDescent="0.3">
      <c r="A60" s="176" t="s">
        <v>625</v>
      </c>
      <c r="B60" s="24"/>
      <c r="C60" s="61"/>
      <c r="D60" s="19"/>
      <c r="E60" s="19"/>
      <c r="F60" s="19"/>
      <c r="G60" s="19"/>
      <c r="H60" s="19"/>
      <c r="I60" s="179">
        <f t="shared" si="4"/>
        <v>0</v>
      </c>
      <c r="J60" s="92"/>
      <c r="K60" s="16"/>
      <c r="L60" s="15">
        <f t="shared" si="5"/>
        <v>0</v>
      </c>
      <c r="M60" s="104">
        <f>$L60</f>
        <v>0</v>
      </c>
      <c r="N60" s="104">
        <f t="shared" si="3"/>
        <v>0</v>
      </c>
      <c r="O60" s="104">
        <f t="shared" si="3"/>
        <v>0</v>
      </c>
      <c r="P60" s="104">
        <f t="shared" si="3"/>
        <v>0</v>
      </c>
      <c r="Q60" s="104">
        <f t="shared" si="3"/>
        <v>0</v>
      </c>
      <c r="R60" s="104">
        <f t="shared" si="3"/>
        <v>0</v>
      </c>
      <c r="S60" s="104">
        <f t="shared" si="3"/>
        <v>0</v>
      </c>
      <c r="T60" s="104">
        <f t="shared" si="3"/>
        <v>0</v>
      </c>
      <c r="U60" s="104">
        <f t="shared" si="3"/>
        <v>0</v>
      </c>
      <c r="V60" s="104">
        <f t="shared" si="3"/>
        <v>0</v>
      </c>
      <c r="W60" s="104">
        <f t="shared" si="3"/>
        <v>0</v>
      </c>
      <c r="X60" s="104">
        <f t="shared" si="3"/>
        <v>0</v>
      </c>
      <c r="Y60" s="104">
        <f t="shared" si="3"/>
        <v>0</v>
      </c>
      <c r="Z60" s="104">
        <f>$L60</f>
        <v>0</v>
      </c>
    </row>
    <row r="61" spans="1:26" x14ac:dyDescent="0.3">
      <c r="A61" s="176" t="s">
        <v>626</v>
      </c>
      <c r="B61" s="9" t="str">
        <f>IF(LocalCurrency="", "", LocalCurrency)</f>
        <v/>
      </c>
      <c r="C61" s="63"/>
      <c r="D61" s="19"/>
      <c r="E61" s="19"/>
      <c r="F61" s="19"/>
      <c r="G61" s="19"/>
      <c r="H61" s="19"/>
      <c r="I61" s="179">
        <f t="shared" si="4"/>
        <v>0</v>
      </c>
      <c r="J61" s="180"/>
      <c r="K61" s="95"/>
      <c r="L61" s="184">
        <f t="shared" ref="L61:Z61" ca="1" si="6">IF(ISBLANK($J61), $I61, $J61)*(1+InflationRate)^L$51</f>
        <v>0</v>
      </c>
      <c r="M61" s="184">
        <f t="shared" ca="1" si="6"/>
        <v>0</v>
      </c>
      <c r="N61" s="184">
        <f t="shared" ca="1" si="6"/>
        <v>0</v>
      </c>
      <c r="O61" s="184">
        <f t="shared" ca="1" si="6"/>
        <v>0</v>
      </c>
      <c r="P61" s="184">
        <f t="shared" ca="1" si="6"/>
        <v>0</v>
      </c>
      <c r="Q61" s="184">
        <f t="shared" ca="1" si="6"/>
        <v>0</v>
      </c>
      <c r="R61" s="184">
        <f t="shared" ca="1" si="6"/>
        <v>0</v>
      </c>
      <c r="S61" s="184">
        <f t="shared" ca="1" si="6"/>
        <v>0</v>
      </c>
      <c r="T61" s="184">
        <f t="shared" ca="1" si="6"/>
        <v>0</v>
      </c>
      <c r="U61" s="184">
        <f t="shared" ca="1" si="6"/>
        <v>0</v>
      </c>
      <c r="V61" s="184">
        <f t="shared" ca="1" si="6"/>
        <v>0</v>
      </c>
      <c r="W61" s="184">
        <f t="shared" ca="1" si="6"/>
        <v>0</v>
      </c>
      <c r="X61" s="184">
        <f t="shared" ca="1" si="6"/>
        <v>0</v>
      </c>
      <c r="Y61" s="184">
        <f t="shared" ca="1" si="6"/>
        <v>0</v>
      </c>
      <c r="Z61" s="184">
        <f t="shared" ca="1" si="6"/>
        <v>0</v>
      </c>
    </row>
    <row r="62" spans="1:26" x14ac:dyDescent="0.3">
      <c r="A62" s="187" t="s">
        <v>627</v>
      </c>
      <c r="B62" s="21"/>
      <c r="C62" s="62"/>
      <c r="D62" s="58"/>
      <c r="E62" s="58"/>
      <c r="F62" s="58"/>
      <c r="G62" s="58"/>
      <c r="H62" s="58"/>
      <c r="I62" s="181">
        <f t="shared" si="4"/>
        <v>0</v>
      </c>
      <c r="J62" s="93"/>
      <c r="K62" s="59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x14ac:dyDescent="0.3">
      <c r="A63" s="9" t="s">
        <v>40</v>
      </c>
      <c r="B63" s="9" t="str">
        <f>IF($B$21="", "", $B$21)</f>
        <v/>
      </c>
      <c r="D63" s="94">
        <f>IFERROR(VLOOKUP($B58,Units!$B$3:$D$7,2,FALSE)*D58*D59*D60*D61, 0)</f>
        <v>0</v>
      </c>
      <c r="E63" s="94">
        <f>IFERROR(VLOOKUP($B58,Units!$B$3:$D$7,2,FALSE)*E58*E59*E60*E61, 0)</f>
        <v>0</v>
      </c>
      <c r="F63" s="94">
        <f>IFERROR(VLOOKUP($B58,Units!$B$3:$D$7,2,FALSE)*F58*F59*F60*F61, 0)</f>
        <v>0</v>
      </c>
      <c r="G63" s="94">
        <f>IFERROR(VLOOKUP($B58,Units!$B$3:$D$7,2,FALSE)*G58*G59*G60*G61, 0)</f>
        <v>0</v>
      </c>
      <c r="H63" s="94">
        <f>IFERROR(VLOOKUP($B58,Units!$B$3:$D$7,2,FALSE)*H58*H59*H60*H61, 0)</f>
        <v>0</v>
      </c>
      <c r="J63" s="37"/>
      <c r="K63" s="25"/>
      <c r="L63" s="94">
        <f ca="1">IFERROR(VLOOKUP($B58,Units!$B$3:$D$7,3,FALSE)*L58*L59*L60*L61, 0)</f>
        <v>0</v>
      </c>
      <c r="M63" s="94">
        <f ca="1">IFERROR(VLOOKUP($B58,Units!$B$3:$D$7,3,FALSE)*M58*M59*M60*M61, 0)</f>
        <v>0</v>
      </c>
      <c r="N63" s="94">
        <f ca="1">IFERROR(VLOOKUP($B58,Units!$B$3:$D$7,3,FALSE)*N58*N59*N60*N61, 0)</f>
        <v>0</v>
      </c>
      <c r="O63" s="94">
        <f ca="1">IFERROR(VLOOKUP($B58,Units!$B$3:$D$7,3,FALSE)*O58*O59*O60*O61, 0)</f>
        <v>0</v>
      </c>
      <c r="P63" s="94">
        <f ca="1">IFERROR(VLOOKUP($B58,Units!$B$3:$D$7,3,FALSE)*P58*P59*P60*P61, 0)</f>
        <v>0</v>
      </c>
      <c r="Q63" s="94">
        <f ca="1">IFERROR(VLOOKUP($B58,Units!$B$3:$D$7,3,FALSE)*Q58*Q59*Q60*Q61, 0)</f>
        <v>0</v>
      </c>
      <c r="R63" s="94">
        <f ca="1">IFERROR(VLOOKUP($B58,Units!$B$3:$D$7,3,FALSE)*R58*R59*R60*R61, 0)</f>
        <v>0</v>
      </c>
      <c r="S63" s="94">
        <f ca="1">IFERROR(VLOOKUP($B58,Units!$B$3:$D$7,3,FALSE)*S58*S59*S60*S61, 0)</f>
        <v>0</v>
      </c>
      <c r="T63" s="94">
        <f ca="1">IFERROR(VLOOKUP($B58,Units!$B$3:$D$7,3,FALSE)*T58*T59*T60*T61, 0)</f>
        <v>0</v>
      </c>
      <c r="U63" s="94">
        <f ca="1">IFERROR(VLOOKUP($B58,Units!$B$3:$D$7,3,FALSE)*U58*U59*U60*U61, 0)</f>
        <v>0</v>
      </c>
      <c r="V63" s="94">
        <f ca="1">IFERROR(VLOOKUP($B58,Units!$B$3:$D$7,3,FALSE)*V58*V59*V60*V61, 0)</f>
        <v>0</v>
      </c>
      <c r="W63" s="94">
        <f ca="1">IFERROR(VLOOKUP($B58,Units!$B$3:$D$7,3,FALSE)*W58*W59*W60*W61, 0)</f>
        <v>0</v>
      </c>
      <c r="X63" s="94">
        <f ca="1">IFERROR(VLOOKUP($B58,Units!$B$3:$D$7,3,FALSE)*X58*X59*X60*X61, 0)</f>
        <v>0</v>
      </c>
      <c r="Y63" s="94">
        <f ca="1">IFERROR(VLOOKUP($B58,Units!$B$3:$D$7,3,FALSE)*Y58*Y59*Y60*Y61, 0)</f>
        <v>0</v>
      </c>
      <c r="Z63" s="94">
        <f ca="1">IFERROR(VLOOKUP($B58,Units!$B$3:$D$7,3,FALSE)*Z58*Z59*Z60*Z61, 0)</f>
        <v>0</v>
      </c>
    </row>
    <row r="64" spans="1:26" x14ac:dyDescent="0.3">
      <c r="J64" s="36"/>
    </row>
    <row r="65" spans="1:26" x14ac:dyDescent="0.3">
      <c r="A65" s="188" t="s">
        <v>622</v>
      </c>
      <c r="J65" s="91"/>
      <c r="K65" s="14"/>
      <c r="L65" s="128"/>
    </row>
    <row r="66" spans="1:26" x14ac:dyDescent="0.3">
      <c r="A66" s="176" t="s">
        <v>23</v>
      </c>
      <c r="B66" s="24"/>
      <c r="D66" s="19"/>
      <c r="E66" s="19"/>
      <c r="F66" s="19"/>
      <c r="G66" s="19"/>
      <c r="H66" s="19"/>
      <c r="I66" s="179">
        <f>IFERROR(AVERAGE($D66:$H66),0)</f>
        <v>0</v>
      </c>
      <c r="J66" s="92"/>
      <c r="K66" s="16"/>
      <c r="L66" s="15">
        <f>IF(ISBLANK($J66), $I66, $J66)</f>
        <v>0</v>
      </c>
      <c r="M66" s="15">
        <f>$L66</f>
        <v>0</v>
      </c>
      <c r="N66" s="15">
        <f t="shared" ref="N66:Z68" si="7">$L66</f>
        <v>0</v>
      </c>
      <c r="O66" s="15">
        <f t="shared" si="7"/>
        <v>0</v>
      </c>
      <c r="P66" s="15">
        <f t="shared" si="7"/>
        <v>0</v>
      </c>
      <c r="Q66" s="15">
        <f t="shared" si="7"/>
        <v>0</v>
      </c>
      <c r="R66" s="15">
        <f t="shared" si="7"/>
        <v>0</v>
      </c>
      <c r="S66" s="15">
        <f t="shared" si="7"/>
        <v>0</v>
      </c>
      <c r="T66" s="15">
        <f t="shared" si="7"/>
        <v>0</v>
      </c>
      <c r="U66" s="15">
        <f t="shared" si="7"/>
        <v>0</v>
      </c>
      <c r="V66" s="15">
        <f t="shared" si="7"/>
        <v>0</v>
      </c>
      <c r="W66" s="15">
        <f t="shared" si="7"/>
        <v>0</v>
      </c>
      <c r="X66" s="15">
        <f t="shared" si="7"/>
        <v>0</v>
      </c>
      <c r="Y66" s="15">
        <f t="shared" si="7"/>
        <v>0</v>
      </c>
      <c r="Z66" s="15">
        <f t="shared" si="7"/>
        <v>0</v>
      </c>
    </row>
    <row r="67" spans="1:26" x14ac:dyDescent="0.3">
      <c r="A67" s="176" t="s">
        <v>624</v>
      </c>
      <c r="C67" s="61"/>
      <c r="D67" s="19"/>
      <c r="E67" s="19"/>
      <c r="F67" s="19"/>
      <c r="G67" s="19"/>
      <c r="H67" s="19"/>
      <c r="I67" s="179">
        <f t="shared" ref="I67:I70" si="8">IFERROR(AVERAGE($D67:$H67),0)</f>
        <v>0</v>
      </c>
      <c r="J67" s="92"/>
      <c r="K67" s="16"/>
      <c r="L67" s="15">
        <f t="shared" ref="L67:L68" si="9">IF(ISBLANK($J67), $I67, $J67)</f>
        <v>0</v>
      </c>
      <c r="M67" s="20">
        <f>$L67</f>
        <v>0</v>
      </c>
      <c r="N67" s="20">
        <f t="shared" si="7"/>
        <v>0</v>
      </c>
      <c r="O67" s="20">
        <f t="shared" si="7"/>
        <v>0</v>
      </c>
      <c r="P67" s="20">
        <f t="shared" si="7"/>
        <v>0</v>
      </c>
      <c r="Q67" s="20">
        <f t="shared" si="7"/>
        <v>0</v>
      </c>
      <c r="R67" s="20">
        <f t="shared" si="7"/>
        <v>0</v>
      </c>
      <c r="S67" s="20">
        <f t="shared" si="7"/>
        <v>0</v>
      </c>
      <c r="T67" s="20">
        <f t="shared" si="7"/>
        <v>0</v>
      </c>
      <c r="U67" s="20">
        <f t="shared" si="7"/>
        <v>0</v>
      </c>
      <c r="V67" s="20">
        <f t="shared" si="7"/>
        <v>0</v>
      </c>
      <c r="W67" s="20">
        <f t="shared" si="7"/>
        <v>0</v>
      </c>
      <c r="X67" s="20">
        <f t="shared" si="7"/>
        <v>0</v>
      </c>
      <c r="Y67" s="20">
        <f t="shared" si="7"/>
        <v>0</v>
      </c>
      <c r="Z67" s="20">
        <f t="shared" si="7"/>
        <v>0</v>
      </c>
    </row>
    <row r="68" spans="1:26" x14ac:dyDescent="0.3">
      <c r="A68" s="176" t="s">
        <v>625</v>
      </c>
      <c r="B68" s="24"/>
      <c r="C68" s="61"/>
      <c r="D68" s="19"/>
      <c r="E68" s="19"/>
      <c r="F68" s="19"/>
      <c r="G68" s="19"/>
      <c r="H68" s="19"/>
      <c r="I68" s="179">
        <f t="shared" si="8"/>
        <v>0</v>
      </c>
      <c r="J68" s="92"/>
      <c r="K68" s="16"/>
      <c r="L68" s="15">
        <f t="shared" si="9"/>
        <v>0</v>
      </c>
      <c r="M68" s="104">
        <f>$L68</f>
        <v>0</v>
      </c>
      <c r="N68" s="104">
        <f t="shared" si="7"/>
        <v>0</v>
      </c>
      <c r="O68" s="104">
        <f t="shared" si="7"/>
        <v>0</v>
      </c>
      <c r="P68" s="104">
        <f t="shared" si="7"/>
        <v>0</v>
      </c>
      <c r="Q68" s="104">
        <f t="shared" si="7"/>
        <v>0</v>
      </c>
      <c r="R68" s="104">
        <f t="shared" si="7"/>
        <v>0</v>
      </c>
      <c r="S68" s="104">
        <f t="shared" si="7"/>
        <v>0</v>
      </c>
      <c r="T68" s="104">
        <f t="shared" si="7"/>
        <v>0</v>
      </c>
      <c r="U68" s="104">
        <f t="shared" si="7"/>
        <v>0</v>
      </c>
      <c r="V68" s="104">
        <f t="shared" si="7"/>
        <v>0</v>
      </c>
      <c r="W68" s="104">
        <f t="shared" si="7"/>
        <v>0</v>
      </c>
      <c r="X68" s="104">
        <f t="shared" si="7"/>
        <v>0</v>
      </c>
      <c r="Y68" s="104">
        <f t="shared" si="7"/>
        <v>0</v>
      </c>
      <c r="Z68" s="104">
        <f>$L68</f>
        <v>0</v>
      </c>
    </row>
    <row r="69" spans="1:26" x14ac:dyDescent="0.3">
      <c r="A69" s="176" t="s">
        <v>626</v>
      </c>
      <c r="B69" s="9" t="str">
        <f>IF(LocalCurrency="", "", LocalCurrency)</f>
        <v/>
      </c>
      <c r="C69" s="63"/>
      <c r="D69" s="19"/>
      <c r="E69" s="19"/>
      <c r="F69" s="19"/>
      <c r="G69" s="19"/>
      <c r="H69" s="19"/>
      <c r="I69" s="179">
        <f t="shared" si="8"/>
        <v>0</v>
      </c>
      <c r="J69" s="180"/>
      <c r="K69" s="95"/>
      <c r="L69" s="184">
        <f t="shared" ref="L69:Z69" ca="1" si="10">IF(ISBLANK($J69), $I69, $J69)*(1+InflationRate)^L$51</f>
        <v>0</v>
      </c>
      <c r="M69" s="184">
        <f t="shared" ca="1" si="10"/>
        <v>0</v>
      </c>
      <c r="N69" s="184">
        <f t="shared" ca="1" si="10"/>
        <v>0</v>
      </c>
      <c r="O69" s="184">
        <f t="shared" ca="1" si="10"/>
        <v>0</v>
      </c>
      <c r="P69" s="184">
        <f t="shared" ca="1" si="10"/>
        <v>0</v>
      </c>
      <c r="Q69" s="184">
        <f t="shared" ca="1" si="10"/>
        <v>0</v>
      </c>
      <c r="R69" s="184">
        <f t="shared" ca="1" si="10"/>
        <v>0</v>
      </c>
      <c r="S69" s="184">
        <f t="shared" ca="1" si="10"/>
        <v>0</v>
      </c>
      <c r="T69" s="184">
        <f t="shared" ca="1" si="10"/>
        <v>0</v>
      </c>
      <c r="U69" s="184">
        <f t="shared" ca="1" si="10"/>
        <v>0</v>
      </c>
      <c r="V69" s="184">
        <f t="shared" ca="1" si="10"/>
        <v>0</v>
      </c>
      <c r="W69" s="184">
        <f t="shared" ca="1" si="10"/>
        <v>0</v>
      </c>
      <c r="X69" s="184">
        <f t="shared" ca="1" si="10"/>
        <v>0</v>
      </c>
      <c r="Y69" s="184">
        <f t="shared" ca="1" si="10"/>
        <v>0</v>
      </c>
      <c r="Z69" s="184">
        <f t="shared" ca="1" si="10"/>
        <v>0</v>
      </c>
    </row>
    <row r="70" spans="1:26" x14ac:dyDescent="0.3">
      <c r="A70" s="187" t="s">
        <v>627</v>
      </c>
      <c r="B70" s="21"/>
      <c r="C70" s="62"/>
      <c r="D70" s="58"/>
      <c r="E70" s="58"/>
      <c r="F70" s="58"/>
      <c r="G70" s="58"/>
      <c r="H70" s="58"/>
      <c r="I70" s="181">
        <f t="shared" si="8"/>
        <v>0</v>
      </c>
      <c r="J70" s="93"/>
      <c r="K70" s="59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x14ac:dyDescent="0.3">
      <c r="A71" s="9" t="s">
        <v>40</v>
      </c>
      <c r="B71" s="9" t="str">
        <f>IF($B$21="", "", $B$21)</f>
        <v/>
      </c>
      <c r="D71" s="94">
        <f>IFERROR(VLOOKUP($B66,Units!$B$3:$D$7,2,FALSE)*D66*D67*D68*D69, 0)</f>
        <v>0</v>
      </c>
      <c r="E71" s="94">
        <f>IFERROR(VLOOKUP($B66,Units!$B$3:$D$7,2,FALSE)*E66*E67*E68*E69, 0)</f>
        <v>0</v>
      </c>
      <c r="F71" s="94">
        <f>IFERROR(VLOOKUP($B66,Units!$B$3:$D$7,2,FALSE)*F66*F67*F68*F69, 0)</f>
        <v>0</v>
      </c>
      <c r="G71" s="94">
        <f>IFERROR(VLOOKUP($B66,Units!$B$3:$D$7,2,FALSE)*G66*G67*G68*G69, 0)</f>
        <v>0</v>
      </c>
      <c r="H71" s="94">
        <f>IFERROR(VLOOKUP($B66,Units!$B$3:$D$7,2,FALSE)*H66*H67*H68*H69, 0)</f>
        <v>0</v>
      </c>
      <c r="J71" s="37"/>
      <c r="K71" s="25"/>
      <c r="L71" s="94">
        <f ca="1">IFERROR(VLOOKUP($B66,Units!$B$3:$D$7,3,FALSE)*L66*L67*L68*L69, 0)</f>
        <v>0</v>
      </c>
      <c r="M71" s="94">
        <f ca="1">IFERROR(VLOOKUP($B66,Units!$B$3:$D$7,3,FALSE)*M66*M67*M68*M69, 0)</f>
        <v>0</v>
      </c>
      <c r="N71" s="94">
        <f ca="1">IFERROR(VLOOKUP($B66,Units!$B$3:$D$7,3,FALSE)*N66*N67*N68*N69, 0)</f>
        <v>0</v>
      </c>
      <c r="O71" s="94">
        <f ca="1">IFERROR(VLOOKUP($B66,Units!$B$3:$D$7,3,FALSE)*O66*O67*O68*O69, 0)</f>
        <v>0</v>
      </c>
      <c r="P71" s="94">
        <f ca="1">IFERROR(VLOOKUP($B66,Units!$B$3:$D$7,3,FALSE)*P66*P67*P68*P69, 0)</f>
        <v>0</v>
      </c>
      <c r="Q71" s="94">
        <f ca="1">IFERROR(VLOOKUP($B66,Units!$B$3:$D$7,3,FALSE)*Q66*Q67*Q68*Q69, 0)</f>
        <v>0</v>
      </c>
      <c r="R71" s="94">
        <f ca="1">IFERROR(VLOOKUP($B66,Units!$B$3:$D$7,3,FALSE)*R66*R67*R68*R69, 0)</f>
        <v>0</v>
      </c>
      <c r="S71" s="94">
        <f ca="1">IFERROR(VLOOKUP($B66,Units!$B$3:$D$7,3,FALSE)*S66*S67*S68*S69, 0)</f>
        <v>0</v>
      </c>
      <c r="T71" s="94">
        <f ca="1">IFERROR(VLOOKUP($B66,Units!$B$3:$D$7,3,FALSE)*T66*T67*T68*T69, 0)</f>
        <v>0</v>
      </c>
      <c r="U71" s="94">
        <f ca="1">IFERROR(VLOOKUP($B66,Units!$B$3:$D$7,3,FALSE)*U66*U67*U68*U69, 0)</f>
        <v>0</v>
      </c>
      <c r="V71" s="94">
        <f ca="1">IFERROR(VLOOKUP($B66,Units!$B$3:$D$7,3,FALSE)*V66*V67*V68*V69, 0)</f>
        <v>0</v>
      </c>
      <c r="W71" s="94">
        <f ca="1">IFERROR(VLOOKUP($B66,Units!$B$3:$D$7,3,FALSE)*W66*W67*W68*W69, 0)</f>
        <v>0</v>
      </c>
      <c r="X71" s="94">
        <f ca="1">IFERROR(VLOOKUP($B66,Units!$B$3:$D$7,3,FALSE)*X66*X67*X68*X69, 0)</f>
        <v>0</v>
      </c>
      <c r="Y71" s="94">
        <f ca="1">IFERROR(VLOOKUP($B66,Units!$B$3:$D$7,3,FALSE)*Y66*Y67*Y68*Y69, 0)</f>
        <v>0</v>
      </c>
      <c r="Z71" s="94">
        <f ca="1">IFERROR(VLOOKUP($B66,Units!$B$3:$D$7,3,FALSE)*Z66*Z67*Z68*Z69, 0)</f>
        <v>0</v>
      </c>
    </row>
    <row r="72" spans="1:26" x14ac:dyDescent="0.3">
      <c r="D72" s="94"/>
      <c r="E72" s="94"/>
      <c r="F72" s="94"/>
      <c r="G72" s="94"/>
      <c r="H72" s="94"/>
      <c r="J72" s="37"/>
      <c r="K72" s="25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spans="1:26" x14ac:dyDescent="0.3">
      <c r="A73" s="188" t="s">
        <v>623</v>
      </c>
      <c r="J73" s="91"/>
      <c r="K73" s="14"/>
      <c r="L73" s="128"/>
    </row>
    <row r="74" spans="1:26" x14ac:dyDescent="0.3">
      <c r="A74" s="176" t="s">
        <v>23</v>
      </c>
      <c r="B74" s="24"/>
      <c r="D74" s="19"/>
      <c r="E74" s="19"/>
      <c r="F74" s="19"/>
      <c r="G74" s="19"/>
      <c r="H74" s="19"/>
      <c r="I74" s="179">
        <f>IFERROR(AVERAGE($D74:$H74),0)</f>
        <v>0</v>
      </c>
      <c r="J74" s="92"/>
      <c r="K74" s="16"/>
      <c r="L74" s="15">
        <f>IF(ISBLANK($J74), $I74, $J74)</f>
        <v>0</v>
      </c>
      <c r="M74" s="15">
        <f>$L74</f>
        <v>0</v>
      </c>
      <c r="N74" s="15">
        <f t="shared" ref="N74:Z76" si="11">$L74</f>
        <v>0</v>
      </c>
      <c r="O74" s="15">
        <f t="shared" si="11"/>
        <v>0</v>
      </c>
      <c r="P74" s="15">
        <f t="shared" si="11"/>
        <v>0</v>
      </c>
      <c r="Q74" s="15">
        <f t="shared" si="11"/>
        <v>0</v>
      </c>
      <c r="R74" s="15">
        <f t="shared" si="11"/>
        <v>0</v>
      </c>
      <c r="S74" s="15">
        <f t="shared" si="11"/>
        <v>0</v>
      </c>
      <c r="T74" s="15">
        <f t="shared" si="11"/>
        <v>0</v>
      </c>
      <c r="U74" s="15">
        <f t="shared" si="11"/>
        <v>0</v>
      </c>
      <c r="V74" s="15">
        <f t="shared" si="11"/>
        <v>0</v>
      </c>
      <c r="W74" s="15">
        <f t="shared" si="11"/>
        <v>0</v>
      </c>
      <c r="X74" s="15">
        <f t="shared" si="11"/>
        <v>0</v>
      </c>
      <c r="Y74" s="15">
        <f t="shared" si="11"/>
        <v>0</v>
      </c>
      <c r="Z74" s="15">
        <f t="shared" si="11"/>
        <v>0</v>
      </c>
    </row>
    <row r="75" spans="1:26" x14ac:dyDescent="0.3">
      <c r="A75" s="176" t="s">
        <v>624</v>
      </c>
      <c r="C75" s="61"/>
      <c r="D75" s="19"/>
      <c r="E75" s="19"/>
      <c r="F75" s="19"/>
      <c r="G75" s="19"/>
      <c r="H75" s="19"/>
      <c r="I75" s="179">
        <f t="shared" ref="I75:I78" si="12">IFERROR(AVERAGE($D75:$H75),0)</f>
        <v>0</v>
      </c>
      <c r="J75" s="92"/>
      <c r="K75" s="16"/>
      <c r="L75" s="15">
        <f t="shared" ref="L75:L76" si="13">IF(ISBLANK($J75), $I75, $J75)</f>
        <v>0</v>
      </c>
      <c r="M75" s="20">
        <f>$L75</f>
        <v>0</v>
      </c>
      <c r="N75" s="20">
        <f t="shared" si="11"/>
        <v>0</v>
      </c>
      <c r="O75" s="20">
        <f t="shared" si="11"/>
        <v>0</v>
      </c>
      <c r="P75" s="20">
        <f t="shared" si="11"/>
        <v>0</v>
      </c>
      <c r="Q75" s="20">
        <f t="shared" si="11"/>
        <v>0</v>
      </c>
      <c r="R75" s="20">
        <f t="shared" si="11"/>
        <v>0</v>
      </c>
      <c r="S75" s="20">
        <f t="shared" si="11"/>
        <v>0</v>
      </c>
      <c r="T75" s="20">
        <f t="shared" si="11"/>
        <v>0</v>
      </c>
      <c r="U75" s="20">
        <f t="shared" si="11"/>
        <v>0</v>
      </c>
      <c r="V75" s="20">
        <f t="shared" si="11"/>
        <v>0</v>
      </c>
      <c r="W75" s="20">
        <f t="shared" si="11"/>
        <v>0</v>
      </c>
      <c r="X75" s="20">
        <f t="shared" si="11"/>
        <v>0</v>
      </c>
      <c r="Y75" s="20">
        <f t="shared" si="11"/>
        <v>0</v>
      </c>
      <c r="Z75" s="20">
        <f t="shared" si="11"/>
        <v>0</v>
      </c>
    </row>
    <row r="76" spans="1:26" x14ac:dyDescent="0.3">
      <c r="A76" s="176" t="s">
        <v>625</v>
      </c>
      <c r="B76" s="24"/>
      <c r="C76" s="61"/>
      <c r="D76" s="19"/>
      <c r="E76" s="19"/>
      <c r="F76" s="19"/>
      <c r="G76" s="19"/>
      <c r="H76" s="19"/>
      <c r="I76" s="179">
        <f t="shared" si="12"/>
        <v>0</v>
      </c>
      <c r="J76" s="92"/>
      <c r="K76" s="16"/>
      <c r="L76" s="15">
        <f t="shared" si="13"/>
        <v>0</v>
      </c>
      <c r="M76" s="104">
        <f>$L76</f>
        <v>0</v>
      </c>
      <c r="N76" s="104">
        <f t="shared" si="11"/>
        <v>0</v>
      </c>
      <c r="O76" s="104">
        <f t="shared" si="11"/>
        <v>0</v>
      </c>
      <c r="P76" s="104">
        <f t="shared" si="11"/>
        <v>0</v>
      </c>
      <c r="Q76" s="104">
        <f t="shared" si="11"/>
        <v>0</v>
      </c>
      <c r="R76" s="104">
        <f t="shared" si="11"/>
        <v>0</v>
      </c>
      <c r="S76" s="104">
        <f t="shared" si="11"/>
        <v>0</v>
      </c>
      <c r="T76" s="104">
        <f t="shared" si="11"/>
        <v>0</v>
      </c>
      <c r="U76" s="104">
        <f t="shared" si="11"/>
        <v>0</v>
      </c>
      <c r="V76" s="104">
        <f t="shared" si="11"/>
        <v>0</v>
      </c>
      <c r="W76" s="104">
        <f t="shared" si="11"/>
        <v>0</v>
      </c>
      <c r="X76" s="104">
        <f t="shared" si="11"/>
        <v>0</v>
      </c>
      <c r="Y76" s="104">
        <f t="shared" si="11"/>
        <v>0</v>
      </c>
      <c r="Z76" s="104">
        <f>$L76</f>
        <v>0</v>
      </c>
    </row>
    <row r="77" spans="1:26" x14ac:dyDescent="0.3">
      <c r="A77" s="176" t="s">
        <v>626</v>
      </c>
      <c r="B77" s="9" t="str">
        <f>IF(LocalCurrency="", "", LocalCurrency)</f>
        <v/>
      </c>
      <c r="C77" s="63"/>
      <c r="D77" s="19"/>
      <c r="E77" s="19"/>
      <c r="F77" s="19"/>
      <c r="G77" s="19"/>
      <c r="H77" s="19"/>
      <c r="I77" s="179">
        <f t="shared" si="12"/>
        <v>0</v>
      </c>
      <c r="J77" s="180"/>
      <c r="K77" s="95"/>
      <c r="L77" s="184">
        <f t="shared" ref="L77:Z77" ca="1" si="14">IF(ISBLANK($J77), $I77, $J77)*(1+InflationRate)^L$51</f>
        <v>0</v>
      </c>
      <c r="M77" s="184">
        <f t="shared" ca="1" si="14"/>
        <v>0</v>
      </c>
      <c r="N77" s="184">
        <f t="shared" ca="1" si="14"/>
        <v>0</v>
      </c>
      <c r="O77" s="184">
        <f t="shared" ca="1" si="14"/>
        <v>0</v>
      </c>
      <c r="P77" s="184">
        <f t="shared" ca="1" si="14"/>
        <v>0</v>
      </c>
      <c r="Q77" s="184">
        <f t="shared" ca="1" si="14"/>
        <v>0</v>
      </c>
      <c r="R77" s="184">
        <f t="shared" ca="1" si="14"/>
        <v>0</v>
      </c>
      <c r="S77" s="184">
        <f t="shared" ca="1" si="14"/>
        <v>0</v>
      </c>
      <c r="T77" s="184">
        <f t="shared" ca="1" si="14"/>
        <v>0</v>
      </c>
      <c r="U77" s="184">
        <f t="shared" ca="1" si="14"/>
        <v>0</v>
      </c>
      <c r="V77" s="184">
        <f t="shared" ca="1" si="14"/>
        <v>0</v>
      </c>
      <c r="W77" s="184">
        <f t="shared" ca="1" si="14"/>
        <v>0</v>
      </c>
      <c r="X77" s="184">
        <f t="shared" ca="1" si="14"/>
        <v>0</v>
      </c>
      <c r="Y77" s="184">
        <f t="shared" ca="1" si="14"/>
        <v>0</v>
      </c>
      <c r="Z77" s="184">
        <f t="shared" ca="1" si="14"/>
        <v>0</v>
      </c>
    </row>
    <row r="78" spans="1:26" x14ac:dyDescent="0.3">
      <c r="A78" s="187" t="s">
        <v>627</v>
      </c>
      <c r="B78" s="21"/>
      <c r="C78" s="62"/>
      <c r="D78" s="58"/>
      <c r="E78" s="58"/>
      <c r="F78" s="58"/>
      <c r="G78" s="58"/>
      <c r="H78" s="58"/>
      <c r="I78" s="181">
        <f t="shared" si="12"/>
        <v>0</v>
      </c>
      <c r="J78" s="93"/>
      <c r="K78" s="59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x14ac:dyDescent="0.3">
      <c r="A79" s="9" t="s">
        <v>40</v>
      </c>
      <c r="B79" s="9" t="str">
        <f>IF($B$21="", "", $B$21)</f>
        <v/>
      </c>
      <c r="D79" s="94">
        <f>IFERROR(VLOOKUP($B74,Units!$B$3:$D$7,2,FALSE)*D74*D75*D76*D77, 0)</f>
        <v>0</v>
      </c>
      <c r="E79" s="94">
        <f>IFERROR(VLOOKUP($B74,Units!$B$3:$D$7,2,FALSE)*E74*E75*E76*E77, 0)</f>
        <v>0</v>
      </c>
      <c r="F79" s="94">
        <f>IFERROR(VLOOKUP($B74,Units!$B$3:$D$7,2,FALSE)*F74*F75*F76*F77, 0)</f>
        <v>0</v>
      </c>
      <c r="G79" s="94">
        <f>IFERROR(VLOOKUP($B74,Units!$B$3:$D$7,2,FALSE)*G74*G75*G76*G77, 0)</f>
        <v>0</v>
      </c>
      <c r="H79" s="94">
        <f>IFERROR(VLOOKUP($B74,Units!$B$3:$D$7,2,FALSE)*H74*H75*H76*H77, 0)</f>
        <v>0</v>
      </c>
      <c r="J79" s="37"/>
      <c r="K79" s="25"/>
      <c r="L79" s="94">
        <f ca="1">IFERROR(VLOOKUP($B74,Units!$B$3:$D$7,3,FALSE)*L74*L75*L76*L77, 0)</f>
        <v>0</v>
      </c>
      <c r="M79" s="94">
        <f ca="1">IFERROR(VLOOKUP($B74,Units!$B$3:$D$7,3,FALSE)*M74*M75*M76*M77, 0)</f>
        <v>0</v>
      </c>
      <c r="N79" s="94">
        <f ca="1">IFERROR(VLOOKUP($B74,Units!$B$3:$D$7,3,FALSE)*N74*N75*N76*N77, 0)</f>
        <v>0</v>
      </c>
      <c r="O79" s="94">
        <f ca="1">IFERROR(VLOOKUP($B74,Units!$B$3:$D$7,3,FALSE)*O74*O75*O76*O77, 0)</f>
        <v>0</v>
      </c>
      <c r="P79" s="94">
        <f ca="1">IFERROR(VLOOKUP($B74,Units!$B$3:$D$7,3,FALSE)*P74*P75*P76*P77, 0)</f>
        <v>0</v>
      </c>
      <c r="Q79" s="94">
        <f ca="1">IFERROR(VLOOKUP($B74,Units!$B$3:$D$7,3,FALSE)*Q74*Q75*Q76*Q77, 0)</f>
        <v>0</v>
      </c>
      <c r="R79" s="94">
        <f ca="1">IFERROR(VLOOKUP($B74,Units!$B$3:$D$7,3,FALSE)*R74*R75*R76*R77, 0)</f>
        <v>0</v>
      </c>
      <c r="S79" s="94">
        <f ca="1">IFERROR(VLOOKUP($B74,Units!$B$3:$D$7,3,FALSE)*S74*S75*S76*S77, 0)</f>
        <v>0</v>
      </c>
      <c r="T79" s="94">
        <f ca="1">IFERROR(VLOOKUP($B74,Units!$B$3:$D$7,3,FALSE)*T74*T75*T76*T77, 0)</f>
        <v>0</v>
      </c>
      <c r="U79" s="94">
        <f ca="1">IFERROR(VLOOKUP($B74,Units!$B$3:$D$7,3,FALSE)*U74*U75*U76*U77, 0)</f>
        <v>0</v>
      </c>
      <c r="V79" s="94">
        <f ca="1">IFERROR(VLOOKUP($B74,Units!$B$3:$D$7,3,FALSE)*V74*V75*V76*V77, 0)</f>
        <v>0</v>
      </c>
      <c r="W79" s="94">
        <f ca="1">IFERROR(VLOOKUP($B74,Units!$B$3:$D$7,3,FALSE)*W74*W75*W76*W77, 0)</f>
        <v>0</v>
      </c>
      <c r="X79" s="94">
        <f ca="1">IFERROR(VLOOKUP($B74,Units!$B$3:$D$7,3,FALSE)*X74*X75*X76*X77, 0)</f>
        <v>0</v>
      </c>
      <c r="Y79" s="94">
        <f ca="1">IFERROR(VLOOKUP($B74,Units!$B$3:$D$7,3,FALSE)*Y74*Y75*Y76*Y77, 0)</f>
        <v>0</v>
      </c>
      <c r="Z79" s="94">
        <f ca="1">IFERROR(VLOOKUP($B74,Units!$B$3:$D$7,3,FALSE)*Z74*Z75*Z76*Z77, 0)</f>
        <v>0</v>
      </c>
    </row>
    <row r="80" spans="1:26" x14ac:dyDescent="0.3">
      <c r="J80" s="36"/>
    </row>
    <row r="81" spans="1:26" x14ac:dyDescent="0.3">
      <c r="A81" s="188" t="s">
        <v>24</v>
      </c>
      <c r="J81" s="91"/>
      <c r="K81" s="14"/>
      <c r="L81" s="128"/>
    </row>
    <row r="82" spans="1:26" x14ac:dyDescent="0.3">
      <c r="A82" s="176" t="s">
        <v>23</v>
      </c>
      <c r="B82" s="24"/>
      <c r="D82" s="19"/>
      <c r="E82" s="19"/>
      <c r="F82" s="19"/>
      <c r="G82" s="19"/>
      <c r="H82" s="19"/>
      <c r="I82" s="179">
        <f>IFERROR(AVERAGE($D82:$H82),0)</f>
        <v>0</v>
      </c>
      <c r="J82" s="92"/>
      <c r="K82" s="16"/>
      <c r="L82" s="15">
        <f>IF(ISBLANK($J82), $I82, $J82)</f>
        <v>0</v>
      </c>
      <c r="M82" s="15">
        <f>$L82</f>
        <v>0</v>
      </c>
      <c r="N82" s="15">
        <f t="shared" ref="N82:Z84" si="15">$L82</f>
        <v>0</v>
      </c>
      <c r="O82" s="15">
        <f t="shared" si="15"/>
        <v>0</v>
      </c>
      <c r="P82" s="15">
        <f t="shared" si="15"/>
        <v>0</v>
      </c>
      <c r="Q82" s="15">
        <f t="shared" si="15"/>
        <v>0</v>
      </c>
      <c r="R82" s="15">
        <f t="shared" si="15"/>
        <v>0</v>
      </c>
      <c r="S82" s="15">
        <f t="shared" si="15"/>
        <v>0</v>
      </c>
      <c r="T82" s="15">
        <f t="shared" si="15"/>
        <v>0</v>
      </c>
      <c r="U82" s="15">
        <f t="shared" si="15"/>
        <v>0</v>
      </c>
      <c r="V82" s="15">
        <f t="shared" si="15"/>
        <v>0</v>
      </c>
      <c r="W82" s="15">
        <f t="shared" si="15"/>
        <v>0</v>
      </c>
      <c r="X82" s="15">
        <f t="shared" si="15"/>
        <v>0</v>
      </c>
      <c r="Y82" s="15">
        <f t="shared" si="15"/>
        <v>0</v>
      </c>
      <c r="Z82" s="15">
        <f t="shared" si="15"/>
        <v>0</v>
      </c>
    </row>
    <row r="83" spans="1:26" x14ac:dyDescent="0.3">
      <c r="A83" s="176" t="s">
        <v>624</v>
      </c>
      <c r="C83" s="61"/>
      <c r="D83" s="19"/>
      <c r="E83" s="19"/>
      <c r="F83" s="19"/>
      <c r="G83" s="19"/>
      <c r="H83" s="19"/>
      <c r="I83" s="179">
        <f t="shared" ref="I83:I86" si="16">IFERROR(AVERAGE($D83:$H83),0)</f>
        <v>0</v>
      </c>
      <c r="J83" s="92"/>
      <c r="K83" s="16"/>
      <c r="L83" s="15">
        <f t="shared" ref="L83:L84" si="17">IF(ISBLANK($J83), $I83, $J83)</f>
        <v>0</v>
      </c>
      <c r="M83" s="20">
        <f>$L83</f>
        <v>0</v>
      </c>
      <c r="N83" s="20">
        <f>$L83</f>
        <v>0</v>
      </c>
      <c r="O83" s="20">
        <f t="shared" si="15"/>
        <v>0</v>
      </c>
      <c r="P83" s="20">
        <f t="shared" si="15"/>
        <v>0</v>
      </c>
      <c r="Q83" s="20">
        <f t="shared" si="15"/>
        <v>0</v>
      </c>
      <c r="R83" s="20">
        <f t="shared" si="15"/>
        <v>0</v>
      </c>
      <c r="S83" s="20">
        <f t="shared" si="15"/>
        <v>0</v>
      </c>
      <c r="T83" s="20">
        <f t="shared" si="15"/>
        <v>0</v>
      </c>
      <c r="U83" s="20">
        <f t="shared" si="15"/>
        <v>0</v>
      </c>
      <c r="V83" s="20">
        <f t="shared" si="15"/>
        <v>0</v>
      </c>
      <c r="W83" s="20">
        <f t="shared" si="15"/>
        <v>0</v>
      </c>
      <c r="X83" s="20">
        <f t="shared" si="15"/>
        <v>0</v>
      </c>
      <c r="Y83" s="20">
        <f t="shared" si="15"/>
        <v>0</v>
      </c>
      <c r="Z83" s="20">
        <f t="shared" si="15"/>
        <v>0</v>
      </c>
    </row>
    <row r="84" spans="1:26" x14ac:dyDescent="0.3">
      <c r="A84" s="176" t="s">
        <v>625</v>
      </c>
      <c r="B84" s="24"/>
      <c r="C84" s="61"/>
      <c r="D84" s="19"/>
      <c r="E84" s="19"/>
      <c r="F84" s="19"/>
      <c r="G84" s="19"/>
      <c r="H84" s="19"/>
      <c r="I84" s="179">
        <f t="shared" si="16"/>
        <v>0</v>
      </c>
      <c r="J84" s="92"/>
      <c r="K84" s="16"/>
      <c r="L84" s="15">
        <f t="shared" si="17"/>
        <v>0</v>
      </c>
      <c r="M84" s="104">
        <f>$L84</f>
        <v>0</v>
      </c>
      <c r="N84" s="104">
        <f t="shared" si="15"/>
        <v>0</v>
      </c>
      <c r="O84" s="104">
        <f t="shared" si="15"/>
        <v>0</v>
      </c>
      <c r="P84" s="104">
        <f t="shared" si="15"/>
        <v>0</v>
      </c>
      <c r="Q84" s="104">
        <f t="shared" si="15"/>
        <v>0</v>
      </c>
      <c r="R84" s="104">
        <f t="shared" si="15"/>
        <v>0</v>
      </c>
      <c r="S84" s="104">
        <f t="shared" si="15"/>
        <v>0</v>
      </c>
      <c r="T84" s="104">
        <f t="shared" si="15"/>
        <v>0</v>
      </c>
      <c r="U84" s="104">
        <f t="shared" si="15"/>
        <v>0</v>
      </c>
      <c r="V84" s="104">
        <f t="shared" si="15"/>
        <v>0</v>
      </c>
      <c r="W84" s="104">
        <f t="shared" si="15"/>
        <v>0</v>
      </c>
      <c r="X84" s="104">
        <f t="shared" si="15"/>
        <v>0</v>
      </c>
      <c r="Y84" s="104">
        <f t="shared" si="15"/>
        <v>0</v>
      </c>
      <c r="Z84" s="104">
        <f>$L84</f>
        <v>0</v>
      </c>
    </row>
    <row r="85" spans="1:26" x14ac:dyDescent="0.3">
      <c r="A85" s="176" t="s">
        <v>626</v>
      </c>
      <c r="B85" s="9" t="str">
        <f>IF(LocalCurrency="", "", LocalCurrency)</f>
        <v/>
      </c>
      <c r="C85" s="63"/>
      <c r="D85" s="19"/>
      <c r="E85" s="19"/>
      <c r="F85" s="19"/>
      <c r="G85" s="19"/>
      <c r="H85" s="19"/>
      <c r="I85" s="179">
        <f t="shared" si="16"/>
        <v>0</v>
      </c>
      <c r="J85" s="180"/>
      <c r="K85" s="95"/>
      <c r="L85" s="184">
        <f t="shared" ref="L85:Z85" ca="1" si="18">IF(ISBLANK($J85), $I85, $J85)*(1+InflationRate)^L$51</f>
        <v>0</v>
      </c>
      <c r="M85" s="184">
        <f t="shared" ca="1" si="18"/>
        <v>0</v>
      </c>
      <c r="N85" s="184">
        <f t="shared" ca="1" si="18"/>
        <v>0</v>
      </c>
      <c r="O85" s="184">
        <f t="shared" ca="1" si="18"/>
        <v>0</v>
      </c>
      <c r="P85" s="184">
        <f t="shared" ca="1" si="18"/>
        <v>0</v>
      </c>
      <c r="Q85" s="184">
        <f t="shared" ca="1" si="18"/>
        <v>0</v>
      </c>
      <c r="R85" s="184">
        <f t="shared" ca="1" si="18"/>
        <v>0</v>
      </c>
      <c r="S85" s="184">
        <f t="shared" ca="1" si="18"/>
        <v>0</v>
      </c>
      <c r="T85" s="184">
        <f t="shared" ca="1" si="18"/>
        <v>0</v>
      </c>
      <c r="U85" s="184">
        <f t="shared" ca="1" si="18"/>
        <v>0</v>
      </c>
      <c r="V85" s="184">
        <f t="shared" ca="1" si="18"/>
        <v>0</v>
      </c>
      <c r="W85" s="184">
        <f t="shared" ca="1" si="18"/>
        <v>0</v>
      </c>
      <c r="X85" s="184">
        <f t="shared" ca="1" si="18"/>
        <v>0</v>
      </c>
      <c r="Y85" s="184">
        <f t="shared" ca="1" si="18"/>
        <v>0</v>
      </c>
      <c r="Z85" s="184">
        <f t="shared" ca="1" si="18"/>
        <v>0</v>
      </c>
    </row>
    <row r="86" spans="1:26" x14ac:dyDescent="0.3">
      <c r="A86" s="187" t="s">
        <v>627</v>
      </c>
      <c r="B86" s="21"/>
      <c r="C86" s="62"/>
      <c r="D86" s="58"/>
      <c r="E86" s="58"/>
      <c r="F86" s="58"/>
      <c r="G86" s="58"/>
      <c r="H86" s="58"/>
      <c r="I86" s="181">
        <f t="shared" si="16"/>
        <v>0</v>
      </c>
      <c r="J86" s="93"/>
      <c r="K86" s="59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x14ac:dyDescent="0.3">
      <c r="A87" s="9" t="s">
        <v>40</v>
      </c>
      <c r="B87" s="9" t="str">
        <f>IF($B$21="", "", $B$21)</f>
        <v/>
      </c>
      <c r="D87" s="94">
        <f>IFERROR(VLOOKUP($B82,Units!$B$3:$D$7,2,FALSE)*D82*D83*D84*D85, 0)</f>
        <v>0</v>
      </c>
      <c r="E87" s="94">
        <f>IFERROR(VLOOKUP($B82,Units!$B$3:$D$7,2,FALSE)*E82*E83*E84*E85, 0)</f>
        <v>0</v>
      </c>
      <c r="F87" s="94">
        <f>IFERROR(VLOOKUP($B82,Units!$B$3:$D$7,2,FALSE)*F82*F83*F84*F85, 0)</f>
        <v>0</v>
      </c>
      <c r="G87" s="94">
        <f>IFERROR(VLOOKUP($B82,Units!$B$3:$D$7,2,FALSE)*G82*G83*G84*G85, 0)</f>
        <v>0</v>
      </c>
      <c r="H87" s="94">
        <f>IFERROR(VLOOKUP($B82,Units!$B$3:$D$7,2,FALSE)*H82*H83*H84*H85, 0)</f>
        <v>0</v>
      </c>
      <c r="J87" s="37"/>
      <c r="K87" s="25"/>
      <c r="L87" s="94">
        <f ca="1">IFERROR(VLOOKUP($B82,Units!$B$3:$D$7,3,FALSE)*L82*L83*L84*L85, 0)</f>
        <v>0</v>
      </c>
      <c r="M87" s="94">
        <f ca="1">IFERROR(VLOOKUP($B82,Units!$B$3:$D$7,3,FALSE)*M82*M83*M84*M85, 0)</f>
        <v>0</v>
      </c>
      <c r="N87" s="94">
        <f ca="1">IFERROR(VLOOKUP($B82,Units!$B$3:$D$7,3,FALSE)*N82*N83*N84*N85, 0)</f>
        <v>0</v>
      </c>
      <c r="O87" s="94">
        <f ca="1">IFERROR(VLOOKUP($B82,Units!$B$3:$D$7,3,FALSE)*O82*O83*O84*O85, 0)</f>
        <v>0</v>
      </c>
      <c r="P87" s="94">
        <f ca="1">IFERROR(VLOOKUP($B82,Units!$B$3:$D$7,3,FALSE)*P82*P83*P84*P85, 0)</f>
        <v>0</v>
      </c>
      <c r="Q87" s="94">
        <f ca="1">IFERROR(VLOOKUP($B82,Units!$B$3:$D$7,3,FALSE)*Q82*Q83*Q84*Q85, 0)</f>
        <v>0</v>
      </c>
      <c r="R87" s="94">
        <f ca="1">IFERROR(VLOOKUP($B82,Units!$B$3:$D$7,3,FALSE)*R82*R83*R84*R85, 0)</f>
        <v>0</v>
      </c>
      <c r="S87" s="94">
        <f ca="1">IFERROR(VLOOKUP($B82,Units!$B$3:$D$7,3,FALSE)*S82*S83*S84*S85, 0)</f>
        <v>0</v>
      </c>
      <c r="T87" s="94">
        <f ca="1">IFERROR(VLOOKUP($B82,Units!$B$3:$D$7,3,FALSE)*T82*T83*T84*T85, 0)</f>
        <v>0</v>
      </c>
      <c r="U87" s="94">
        <f ca="1">IFERROR(VLOOKUP($B82,Units!$B$3:$D$7,3,FALSE)*U82*U83*U84*U85, 0)</f>
        <v>0</v>
      </c>
      <c r="V87" s="94">
        <f ca="1">IFERROR(VLOOKUP($B82,Units!$B$3:$D$7,3,FALSE)*V82*V83*V84*V85, 0)</f>
        <v>0</v>
      </c>
      <c r="W87" s="94">
        <f ca="1">IFERROR(VLOOKUP($B82,Units!$B$3:$D$7,3,FALSE)*W82*W83*W84*W85, 0)</f>
        <v>0</v>
      </c>
      <c r="X87" s="94">
        <f ca="1">IFERROR(VLOOKUP($B82,Units!$B$3:$D$7,3,FALSE)*X82*X83*X84*X85, 0)</f>
        <v>0</v>
      </c>
      <c r="Y87" s="94">
        <f ca="1">IFERROR(VLOOKUP($B82,Units!$B$3:$D$7,3,FALSE)*Y82*Y83*Y84*Y85, 0)</f>
        <v>0</v>
      </c>
      <c r="Z87" s="94">
        <f ca="1">IFERROR(VLOOKUP($B82,Units!$B$3:$D$7,3,FALSE)*Z82*Z83*Z84*Z85, 0)</f>
        <v>0</v>
      </c>
    </row>
    <row r="88" spans="1:26" ht="15" thickBot="1" x14ac:dyDescent="0.35">
      <c r="A88" s="27"/>
      <c r="B88" s="27"/>
      <c r="C88" s="27"/>
      <c r="D88" s="28"/>
      <c r="E88" s="28"/>
      <c r="F88" s="28"/>
      <c r="G88" s="28"/>
      <c r="H88" s="28"/>
      <c r="I88" s="27"/>
      <c r="J88" s="3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" thickTop="1" x14ac:dyDescent="0.3">
      <c r="A89" s="97" t="s">
        <v>198</v>
      </c>
      <c r="B89" s="26" t="str">
        <f>IF($B$21="", "", $B$21)</f>
        <v/>
      </c>
      <c r="D89" s="98">
        <f>SUM(D63,D71,D79,D87)</f>
        <v>0</v>
      </c>
      <c r="E89" s="98">
        <f t="shared" ref="E89:H89" si="19">SUM(E63,E71,E79,E87)</f>
        <v>0</v>
      </c>
      <c r="F89" s="98">
        <f>SUM(F63,F71,F79,F87)</f>
        <v>0</v>
      </c>
      <c r="G89" s="98">
        <f t="shared" si="19"/>
        <v>0</v>
      </c>
      <c r="H89" s="98">
        <f t="shared" si="19"/>
        <v>0</v>
      </c>
      <c r="J89" s="39"/>
      <c r="K89" s="30"/>
      <c r="L89" s="96">
        <f ca="1">SUM(L63, L71, L79,L87)</f>
        <v>0</v>
      </c>
      <c r="M89" s="96">
        <f t="shared" ref="M89:Z89" ca="1" si="20">SUM(M63, M71, M79,M87)</f>
        <v>0</v>
      </c>
      <c r="N89" s="96">
        <f t="shared" ca="1" si="20"/>
        <v>0</v>
      </c>
      <c r="O89" s="96">
        <f t="shared" ca="1" si="20"/>
        <v>0</v>
      </c>
      <c r="P89" s="96">
        <f t="shared" ca="1" si="20"/>
        <v>0</v>
      </c>
      <c r="Q89" s="96">
        <f t="shared" ca="1" si="20"/>
        <v>0</v>
      </c>
      <c r="R89" s="96">
        <f t="shared" ca="1" si="20"/>
        <v>0</v>
      </c>
      <c r="S89" s="96">
        <f t="shared" ca="1" si="20"/>
        <v>0</v>
      </c>
      <c r="T89" s="96">
        <f t="shared" ca="1" si="20"/>
        <v>0</v>
      </c>
      <c r="U89" s="96">
        <f t="shared" ca="1" si="20"/>
        <v>0</v>
      </c>
      <c r="V89" s="96">
        <f t="shared" ca="1" si="20"/>
        <v>0</v>
      </c>
      <c r="W89" s="96">
        <f t="shared" ca="1" si="20"/>
        <v>0</v>
      </c>
      <c r="X89" s="96">
        <f t="shared" ca="1" si="20"/>
        <v>0</v>
      </c>
      <c r="Y89" s="96">
        <f t="shared" ca="1" si="20"/>
        <v>0</v>
      </c>
      <c r="Z89" s="96">
        <f t="shared" ca="1" si="20"/>
        <v>0</v>
      </c>
    </row>
    <row r="90" spans="1:26" x14ac:dyDescent="0.3">
      <c r="J90" s="5"/>
      <c r="K90" s="4"/>
      <c r="L90" s="4"/>
      <c r="M90" s="4"/>
      <c r="N90" s="4"/>
    </row>
    <row r="91" spans="1:26" x14ac:dyDescent="0.3">
      <c r="A91" s="11" t="s">
        <v>212</v>
      </c>
      <c r="J91" s="5"/>
      <c r="K91" s="4"/>
      <c r="L91" s="4"/>
      <c r="M91" s="4"/>
      <c r="N91" s="4"/>
    </row>
    <row r="92" spans="1:26" x14ac:dyDescent="0.3">
      <c r="A92" s="197" t="s">
        <v>213</v>
      </c>
      <c r="J92" s="5"/>
      <c r="K92" s="4"/>
      <c r="L92" s="4"/>
      <c r="M92" s="6"/>
      <c r="N92" s="6"/>
    </row>
    <row r="93" spans="1:26" x14ac:dyDescent="0.3">
      <c r="A93" s="80"/>
      <c r="J93" s="5"/>
      <c r="K93" s="4"/>
      <c r="L93" s="4"/>
      <c r="M93" s="6"/>
      <c r="N93" s="6"/>
    </row>
    <row r="94" spans="1:26" x14ac:dyDescent="0.3">
      <c r="A94" s="192" t="s">
        <v>204</v>
      </c>
      <c r="J94" s="36"/>
    </row>
    <row r="95" spans="1:26" x14ac:dyDescent="0.3">
      <c r="A95" s="176" t="s">
        <v>604</v>
      </c>
      <c r="B95" s="24"/>
      <c r="D95" s="19"/>
      <c r="E95" s="19"/>
      <c r="F95" s="19"/>
      <c r="G95" s="19"/>
      <c r="H95" s="19"/>
      <c r="I95" s="179">
        <f>IFERROR(AVERAGE($D95:$H95),0)</f>
        <v>0</v>
      </c>
      <c r="J95" s="92"/>
      <c r="K95" s="16"/>
      <c r="L95" s="15">
        <f>IF(ISBLANK($J95), $I95, $J95)</f>
        <v>0</v>
      </c>
      <c r="M95" s="15">
        <f>$L95</f>
        <v>0</v>
      </c>
      <c r="N95" s="15">
        <f t="shared" ref="N95:Z97" si="21">$L95</f>
        <v>0</v>
      </c>
      <c r="O95" s="15">
        <f t="shared" si="21"/>
        <v>0</v>
      </c>
      <c r="P95" s="15">
        <f t="shared" si="21"/>
        <v>0</v>
      </c>
      <c r="Q95" s="15">
        <f t="shared" si="21"/>
        <v>0</v>
      </c>
      <c r="R95" s="15">
        <f t="shared" si="21"/>
        <v>0</v>
      </c>
      <c r="S95" s="15">
        <f t="shared" si="21"/>
        <v>0</v>
      </c>
      <c r="T95" s="15">
        <f t="shared" si="21"/>
        <v>0</v>
      </c>
      <c r="U95" s="15">
        <f t="shared" si="21"/>
        <v>0</v>
      </c>
      <c r="V95" s="15">
        <f t="shared" si="21"/>
        <v>0</v>
      </c>
      <c r="W95" s="15">
        <f t="shared" si="21"/>
        <v>0</v>
      </c>
      <c r="X95" s="15">
        <f t="shared" si="21"/>
        <v>0</v>
      </c>
      <c r="Y95" s="15">
        <f t="shared" si="21"/>
        <v>0</v>
      </c>
      <c r="Z95" s="15">
        <f t="shared" si="21"/>
        <v>0</v>
      </c>
    </row>
    <row r="96" spans="1:26" x14ac:dyDescent="0.3">
      <c r="A96" s="176" t="s">
        <v>605</v>
      </c>
      <c r="D96" s="19"/>
      <c r="E96" s="19"/>
      <c r="F96" s="19"/>
      <c r="G96" s="19"/>
      <c r="H96" s="19"/>
      <c r="I96" s="179">
        <f t="shared" ref="I96:I98" si="22">IFERROR(AVERAGE($D96:$H96),0)</f>
        <v>0</v>
      </c>
      <c r="J96" s="92"/>
      <c r="K96" s="17"/>
      <c r="L96" s="15">
        <f t="shared" ref="L96:L97" si="23">IF(ISBLANK($J96), $I96, $J96)</f>
        <v>0</v>
      </c>
      <c r="M96" s="20">
        <f>$L96</f>
        <v>0</v>
      </c>
      <c r="N96" s="20">
        <f t="shared" si="21"/>
        <v>0</v>
      </c>
      <c r="O96" s="20">
        <f t="shared" si="21"/>
        <v>0</v>
      </c>
      <c r="P96" s="20">
        <f t="shared" si="21"/>
        <v>0</v>
      </c>
      <c r="Q96" s="20">
        <f t="shared" si="21"/>
        <v>0</v>
      </c>
      <c r="R96" s="20">
        <f t="shared" si="21"/>
        <v>0</v>
      </c>
      <c r="S96" s="20">
        <f t="shared" si="21"/>
        <v>0</v>
      </c>
      <c r="T96" s="20">
        <f t="shared" si="21"/>
        <v>0</v>
      </c>
      <c r="U96" s="20">
        <f t="shared" si="21"/>
        <v>0</v>
      </c>
      <c r="V96" s="20">
        <f t="shared" si="21"/>
        <v>0</v>
      </c>
      <c r="W96" s="20">
        <f t="shared" si="21"/>
        <v>0</v>
      </c>
      <c r="X96" s="20">
        <f t="shared" si="21"/>
        <v>0</v>
      </c>
      <c r="Y96" s="20">
        <f t="shared" si="21"/>
        <v>0</v>
      </c>
      <c r="Z96" s="20">
        <f t="shared" si="21"/>
        <v>0</v>
      </c>
    </row>
    <row r="97" spans="1:26" x14ac:dyDescent="0.3">
      <c r="A97" s="176" t="s">
        <v>606</v>
      </c>
      <c r="B97" s="24"/>
      <c r="D97" s="19"/>
      <c r="E97" s="19"/>
      <c r="F97" s="19"/>
      <c r="G97" s="19"/>
      <c r="H97" s="19"/>
      <c r="I97" s="179">
        <f t="shared" si="22"/>
        <v>0</v>
      </c>
      <c r="J97" s="92"/>
      <c r="K97" s="17"/>
      <c r="L97" s="15">
        <f t="shared" si="23"/>
        <v>0</v>
      </c>
      <c r="M97" s="104">
        <f>$L97</f>
        <v>0</v>
      </c>
      <c r="N97" s="104">
        <f t="shared" si="21"/>
        <v>0</v>
      </c>
      <c r="O97" s="104">
        <f t="shared" si="21"/>
        <v>0</v>
      </c>
      <c r="P97" s="104">
        <f t="shared" si="21"/>
        <v>0</v>
      </c>
      <c r="Q97" s="104">
        <f t="shared" si="21"/>
        <v>0</v>
      </c>
      <c r="R97" s="104">
        <f t="shared" si="21"/>
        <v>0</v>
      </c>
      <c r="S97" s="104">
        <f t="shared" si="21"/>
        <v>0</v>
      </c>
      <c r="T97" s="104">
        <f t="shared" si="21"/>
        <v>0</v>
      </c>
      <c r="U97" s="104">
        <f t="shared" si="21"/>
        <v>0</v>
      </c>
      <c r="V97" s="104">
        <f t="shared" si="21"/>
        <v>0</v>
      </c>
      <c r="W97" s="104">
        <f t="shared" si="21"/>
        <v>0</v>
      </c>
      <c r="X97" s="104">
        <f t="shared" si="21"/>
        <v>0</v>
      </c>
      <c r="Y97" s="104">
        <f t="shared" si="21"/>
        <v>0</v>
      </c>
      <c r="Z97" s="104">
        <f>$L97</f>
        <v>0</v>
      </c>
    </row>
    <row r="98" spans="1:26" x14ac:dyDescent="0.3">
      <c r="A98" s="187" t="s">
        <v>607</v>
      </c>
      <c r="B98" s="21" t="str">
        <f>IF(LocalCurrency="", "", LocalCurrency)</f>
        <v/>
      </c>
      <c r="C98" s="21"/>
      <c r="D98" s="22"/>
      <c r="E98" s="22"/>
      <c r="F98" s="22"/>
      <c r="G98" s="22"/>
      <c r="H98" s="22"/>
      <c r="I98" s="194">
        <f t="shared" si="22"/>
        <v>0</v>
      </c>
      <c r="J98" s="99"/>
      <c r="K98" s="23"/>
      <c r="L98" s="196">
        <f t="shared" ref="L98:Z98" ca="1" si="24">IF(ISBLANK($J98), $I98, $J98)*(1+InflationRate)^L$51</f>
        <v>0</v>
      </c>
      <c r="M98" s="196">
        <f t="shared" ca="1" si="24"/>
        <v>0</v>
      </c>
      <c r="N98" s="196">
        <f t="shared" ca="1" si="24"/>
        <v>0</v>
      </c>
      <c r="O98" s="196">
        <f t="shared" ca="1" si="24"/>
        <v>0</v>
      </c>
      <c r="P98" s="196">
        <f t="shared" ca="1" si="24"/>
        <v>0</v>
      </c>
      <c r="Q98" s="196">
        <f t="shared" ca="1" si="24"/>
        <v>0</v>
      </c>
      <c r="R98" s="196">
        <f t="shared" ca="1" si="24"/>
        <v>0</v>
      </c>
      <c r="S98" s="196">
        <f t="shared" ca="1" si="24"/>
        <v>0</v>
      </c>
      <c r="T98" s="196">
        <f t="shared" ca="1" si="24"/>
        <v>0</v>
      </c>
      <c r="U98" s="196">
        <f t="shared" ca="1" si="24"/>
        <v>0</v>
      </c>
      <c r="V98" s="196">
        <f t="shared" ca="1" si="24"/>
        <v>0</v>
      </c>
      <c r="W98" s="196">
        <f t="shared" ca="1" si="24"/>
        <v>0</v>
      </c>
      <c r="X98" s="196">
        <f t="shared" ca="1" si="24"/>
        <v>0</v>
      </c>
      <c r="Y98" s="196">
        <f t="shared" ca="1" si="24"/>
        <v>0</v>
      </c>
      <c r="Z98" s="196">
        <f t="shared" ca="1" si="24"/>
        <v>0</v>
      </c>
    </row>
    <row r="99" spans="1:26" x14ac:dyDescent="0.3">
      <c r="A99" s="9" t="s">
        <v>40</v>
      </c>
      <c r="B99" s="9" t="str">
        <f>IF($B$21="", "", $B$21)</f>
        <v/>
      </c>
      <c r="D99" s="94">
        <f>IFERROR(VLOOKUP($B95,Units!$B$3:$D$7,2,FALSE)*D95*D96*D97*D98, 0)</f>
        <v>0</v>
      </c>
      <c r="E99" s="94">
        <f>IFERROR(VLOOKUP($B95,Units!$B$3:$D$7,2,FALSE)*E95*E96*E97*E98, 0)</f>
        <v>0</v>
      </c>
      <c r="F99" s="94">
        <f>IFERROR(VLOOKUP($B95,Units!$B$3:$D$7,2,FALSE)*F95*F96*F97*F98, 0)</f>
        <v>0</v>
      </c>
      <c r="G99" s="94">
        <f>IFERROR(VLOOKUP($B95,Units!$B$3:$D$7,2,FALSE)*G95*G96*G97*G98, 0)</f>
        <v>0</v>
      </c>
      <c r="H99" s="94">
        <f>IFERROR(VLOOKUP($B95,Units!$B$3:$D$7,2,FALSE)*H95*H96*H97*H98, 0)</f>
        <v>0</v>
      </c>
      <c r="J99" s="37"/>
      <c r="K99" s="25"/>
      <c r="L99" s="94">
        <f ca="1">IFERROR(VLOOKUP($B95,Units!$B$3:$D$7,3,FALSE)*L95*L96*L97*L98, 0)</f>
        <v>0</v>
      </c>
      <c r="M99" s="94">
        <f ca="1">IFERROR(VLOOKUP($B95,Units!$B$3:$D$7,3,FALSE)*M95*M96*M97*M98, 0)</f>
        <v>0</v>
      </c>
      <c r="N99" s="94">
        <f ca="1">IFERROR(VLOOKUP($B95,Units!$B$3:$D$7,3,FALSE)*N95*N96*N97*N98, 0)</f>
        <v>0</v>
      </c>
      <c r="O99" s="94">
        <f ca="1">IFERROR(VLOOKUP($B95,Units!$B$3:$D$7,3,FALSE)*O95*O96*O97*O98, 0)</f>
        <v>0</v>
      </c>
      <c r="P99" s="94">
        <f ca="1">IFERROR(VLOOKUP($B95,Units!$B$3:$D$7,3,FALSE)*P95*P96*P97*P98, 0)</f>
        <v>0</v>
      </c>
      <c r="Q99" s="94">
        <f ca="1">IFERROR(VLOOKUP($B95,Units!$B$3:$D$7,3,FALSE)*Q95*Q96*Q97*Q98, 0)</f>
        <v>0</v>
      </c>
      <c r="R99" s="94">
        <f ca="1">IFERROR(VLOOKUP($B95,Units!$B$3:$D$7,3,FALSE)*R95*R96*R97*R98, 0)</f>
        <v>0</v>
      </c>
      <c r="S99" s="94">
        <f ca="1">IFERROR(VLOOKUP($B95,Units!$B$3:$D$7,3,FALSE)*S95*S96*S97*S98, 0)</f>
        <v>0</v>
      </c>
      <c r="T99" s="94">
        <f ca="1">IFERROR(VLOOKUP($B95,Units!$B$3:$D$7,3,FALSE)*T95*T96*T97*T98, 0)</f>
        <v>0</v>
      </c>
      <c r="U99" s="94">
        <f ca="1">IFERROR(VLOOKUP($B95,Units!$B$3:$D$7,3,FALSE)*U95*U96*U97*U98, 0)</f>
        <v>0</v>
      </c>
      <c r="V99" s="94">
        <f ca="1">IFERROR(VLOOKUP($B95,Units!$B$3:$D$7,3,FALSE)*V95*V96*V97*V98, 0)</f>
        <v>0</v>
      </c>
      <c r="W99" s="94">
        <f ca="1">IFERROR(VLOOKUP($B95,Units!$B$3:$D$7,3,FALSE)*W95*W96*W97*W98, 0)</f>
        <v>0</v>
      </c>
      <c r="X99" s="94">
        <f ca="1">IFERROR(VLOOKUP($B95,Units!$B$3:$D$7,3,FALSE)*X95*X96*X97*X98, 0)</f>
        <v>0</v>
      </c>
      <c r="Y99" s="94">
        <f ca="1">IFERROR(VLOOKUP($B95,Units!$B$3:$D$7,3,FALSE)*Y95*Y96*Y97*Y98, 0)</f>
        <v>0</v>
      </c>
      <c r="Z99" s="94">
        <f ca="1">IFERROR(VLOOKUP($B95,Units!$B$3:$D$7,3,FALSE)*Z95*Z96*Z97*Z98, 0)</f>
        <v>0</v>
      </c>
    </row>
    <row r="100" spans="1:26" x14ac:dyDescent="0.3">
      <c r="J100" s="36"/>
    </row>
    <row r="101" spans="1:26" x14ac:dyDescent="0.3">
      <c r="A101" s="193" t="s">
        <v>205</v>
      </c>
      <c r="J101" s="36"/>
    </row>
    <row r="102" spans="1:26" x14ac:dyDescent="0.3">
      <c r="A102" s="176" t="s">
        <v>604</v>
      </c>
      <c r="B102" s="24"/>
      <c r="D102" s="19"/>
      <c r="E102" s="19"/>
      <c r="F102" s="19"/>
      <c r="G102" s="19"/>
      <c r="H102" s="19"/>
      <c r="I102" s="179">
        <f>IFERROR(AVERAGE($D102:$H102),0)</f>
        <v>0</v>
      </c>
      <c r="J102" s="92"/>
      <c r="K102" s="16"/>
      <c r="L102" s="15">
        <f>IF(ISBLANK($J102), $I102, $J102)</f>
        <v>0</v>
      </c>
      <c r="M102" s="15">
        <f>$L102</f>
        <v>0</v>
      </c>
      <c r="N102" s="15">
        <f t="shared" ref="N102:Z104" si="25">$L102</f>
        <v>0</v>
      </c>
      <c r="O102" s="15">
        <f t="shared" si="25"/>
        <v>0</v>
      </c>
      <c r="P102" s="15">
        <f t="shared" si="25"/>
        <v>0</v>
      </c>
      <c r="Q102" s="15">
        <f t="shared" si="25"/>
        <v>0</v>
      </c>
      <c r="R102" s="15">
        <f t="shared" si="25"/>
        <v>0</v>
      </c>
      <c r="S102" s="15">
        <f t="shared" si="25"/>
        <v>0</v>
      </c>
      <c r="T102" s="15">
        <f t="shared" si="25"/>
        <v>0</v>
      </c>
      <c r="U102" s="15">
        <f t="shared" si="25"/>
        <v>0</v>
      </c>
      <c r="V102" s="15">
        <f t="shared" si="25"/>
        <v>0</v>
      </c>
      <c r="W102" s="15">
        <f t="shared" si="25"/>
        <v>0</v>
      </c>
      <c r="X102" s="15">
        <f t="shared" si="25"/>
        <v>0</v>
      </c>
      <c r="Y102" s="15">
        <f t="shared" si="25"/>
        <v>0</v>
      </c>
      <c r="Z102" s="15">
        <f t="shared" si="25"/>
        <v>0</v>
      </c>
    </row>
    <row r="103" spans="1:26" x14ac:dyDescent="0.3">
      <c r="A103" s="176" t="s">
        <v>605</v>
      </c>
      <c r="D103" s="19"/>
      <c r="E103" s="19"/>
      <c r="F103" s="19"/>
      <c r="G103" s="19"/>
      <c r="H103" s="19"/>
      <c r="I103" s="179">
        <f t="shared" ref="I103:I105" si="26">IFERROR(AVERAGE($D103:$H103),0)</f>
        <v>0</v>
      </c>
      <c r="J103" s="92"/>
      <c r="K103" s="17"/>
      <c r="L103" s="15">
        <f t="shared" ref="L103:L104" si="27">IF(ISBLANK($J103), $I103, $J103)</f>
        <v>0</v>
      </c>
      <c r="M103" s="20">
        <f>$L103</f>
        <v>0</v>
      </c>
      <c r="N103" s="20">
        <f t="shared" si="25"/>
        <v>0</v>
      </c>
      <c r="O103" s="20">
        <f t="shared" si="25"/>
        <v>0</v>
      </c>
      <c r="P103" s="20">
        <f t="shared" si="25"/>
        <v>0</v>
      </c>
      <c r="Q103" s="20">
        <f>$L103</f>
        <v>0</v>
      </c>
      <c r="R103" s="20">
        <f t="shared" si="25"/>
        <v>0</v>
      </c>
      <c r="S103" s="20">
        <f t="shared" si="25"/>
        <v>0</v>
      </c>
      <c r="T103" s="20">
        <f t="shared" si="25"/>
        <v>0</v>
      </c>
      <c r="U103" s="20">
        <f t="shared" si="25"/>
        <v>0</v>
      </c>
      <c r="V103" s="20">
        <f t="shared" si="25"/>
        <v>0</v>
      </c>
      <c r="W103" s="20">
        <f t="shared" si="25"/>
        <v>0</v>
      </c>
      <c r="X103" s="20">
        <f t="shared" si="25"/>
        <v>0</v>
      </c>
      <c r="Y103" s="20">
        <f t="shared" si="25"/>
        <v>0</v>
      </c>
      <c r="Z103" s="20">
        <f t="shared" si="25"/>
        <v>0</v>
      </c>
    </row>
    <row r="104" spans="1:26" x14ac:dyDescent="0.3">
      <c r="A104" s="176" t="s">
        <v>606</v>
      </c>
      <c r="B104" s="24"/>
      <c r="D104" s="19"/>
      <c r="E104" s="19"/>
      <c r="F104" s="19"/>
      <c r="G104" s="19"/>
      <c r="H104" s="19"/>
      <c r="I104" s="179">
        <f t="shared" si="26"/>
        <v>0</v>
      </c>
      <c r="J104" s="92"/>
      <c r="K104" s="17"/>
      <c r="L104" s="15">
        <f t="shared" si="27"/>
        <v>0</v>
      </c>
      <c r="M104" s="104">
        <f>$L104</f>
        <v>0</v>
      </c>
      <c r="N104" s="104">
        <f t="shared" si="25"/>
        <v>0</v>
      </c>
      <c r="O104" s="104">
        <f t="shared" si="25"/>
        <v>0</v>
      </c>
      <c r="P104" s="104">
        <f t="shared" si="25"/>
        <v>0</v>
      </c>
      <c r="Q104" s="104">
        <f t="shared" si="25"/>
        <v>0</v>
      </c>
      <c r="R104" s="104">
        <f t="shared" si="25"/>
        <v>0</v>
      </c>
      <c r="S104" s="104">
        <f t="shared" si="25"/>
        <v>0</v>
      </c>
      <c r="T104" s="104">
        <f t="shared" si="25"/>
        <v>0</v>
      </c>
      <c r="U104" s="104">
        <f t="shared" si="25"/>
        <v>0</v>
      </c>
      <c r="V104" s="104">
        <f t="shared" si="25"/>
        <v>0</v>
      </c>
      <c r="W104" s="104">
        <f t="shared" si="25"/>
        <v>0</v>
      </c>
      <c r="X104" s="104">
        <f t="shared" si="25"/>
        <v>0</v>
      </c>
      <c r="Y104" s="104">
        <f t="shared" si="25"/>
        <v>0</v>
      </c>
      <c r="Z104" s="104">
        <f>$L104</f>
        <v>0</v>
      </c>
    </row>
    <row r="105" spans="1:26" x14ac:dyDescent="0.3">
      <c r="A105" s="187" t="s">
        <v>607</v>
      </c>
      <c r="B105" s="21" t="str">
        <f>IF(LocalCurrency="", "", LocalCurrency)</f>
        <v/>
      </c>
      <c r="C105" s="21"/>
      <c r="D105" s="22"/>
      <c r="E105" s="22"/>
      <c r="F105" s="22"/>
      <c r="G105" s="22"/>
      <c r="H105" s="22"/>
      <c r="I105" s="194">
        <f t="shared" si="26"/>
        <v>0</v>
      </c>
      <c r="J105" s="99"/>
      <c r="K105" s="23"/>
      <c r="L105" s="196">
        <f t="shared" ref="L105:Z105" ca="1" si="28">IF(ISBLANK($J105), $I105, $J105)*(1+InflationRate)^L$51</f>
        <v>0</v>
      </c>
      <c r="M105" s="196">
        <f t="shared" ca="1" si="28"/>
        <v>0</v>
      </c>
      <c r="N105" s="196">
        <f t="shared" ca="1" si="28"/>
        <v>0</v>
      </c>
      <c r="O105" s="196">
        <f t="shared" ca="1" si="28"/>
        <v>0</v>
      </c>
      <c r="P105" s="196">
        <f t="shared" ca="1" si="28"/>
        <v>0</v>
      </c>
      <c r="Q105" s="196">
        <f t="shared" ca="1" si="28"/>
        <v>0</v>
      </c>
      <c r="R105" s="196">
        <f t="shared" ca="1" si="28"/>
        <v>0</v>
      </c>
      <c r="S105" s="196">
        <f t="shared" ca="1" si="28"/>
        <v>0</v>
      </c>
      <c r="T105" s="196">
        <f t="shared" ca="1" si="28"/>
        <v>0</v>
      </c>
      <c r="U105" s="196">
        <f t="shared" ca="1" si="28"/>
        <v>0</v>
      </c>
      <c r="V105" s="196">
        <f t="shared" ca="1" si="28"/>
        <v>0</v>
      </c>
      <c r="W105" s="196">
        <f t="shared" ca="1" si="28"/>
        <v>0</v>
      </c>
      <c r="X105" s="196">
        <f t="shared" ca="1" si="28"/>
        <v>0</v>
      </c>
      <c r="Y105" s="196">
        <f t="shared" ca="1" si="28"/>
        <v>0</v>
      </c>
      <c r="Z105" s="196">
        <f t="shared" ca="1" si="28"/>
        <v>0</v>
      </c>
    </row>
    <row r="106" spans="1:26" x14ac:dyDescent="0.3">
      <c r="A106" s="9" t="s">
        <v>40</v>
      </c>
      <c r="B106" s="9" t="str">
        <f>IF($B$21="", "", $B$21)</f>
        <v/>
      </c>
      <c r="D106" s="94">
        <f>IFERROR(VLOOKUP($B102,Units!$B$3:$D$7,2,FALSE)*D102*D103*D104*D105, 0)</f>
        <v>0</v>
      </c>
      <c r="E106" s="94">
        <f>IFERROR(VLOOKUP($B102,Units!$B$3:$D$7,2,FALSE)*E102*E103*E104*E105, 0)</f>
        <v>0</v>
      </c>
      <c r="F106" s="94">
        <f>IFERROR(VLOOKUP($B102,Units!$B$3:$D$7,2,FALSE)*F102*F103*F104*F105, 0)</f>
        <v>0</v>
      </c>
      <c r="G106" s="94">
        <f>IFERROR(VLOOKUP($B102,Units!$B$3:$D$7,2,FALSE)*G102*G103*G104*G105, 0)</f>
        <v>0</v>
      </c>
      <c r="H106" s="94">
        <f>IFERROR(VLOOKUP($B102,Units!$B$3:$D$7,2,FALSE)*H102*H103*H104*H105, 0)</f>
        <v>0</v>
      </c>
      <c r="J106" s="37"/>
      <c r="K106" s="25"/>
      <c r="L106" s="94">
        <f ca="1">IFERROR(VLOOKUP($B102,Units!$B$3:$D$7,3,FALSE)*L102*L103*L104*L105, 0)</f>
        <v>0</v>
      </c>
      <c r="M106" s="94">
        <f ca="1">IFERROR(VLOOKUP($B102,Units!$B$3:$D$7,3,FALSE)*M102*M103*M104*M105, 0)</f>
        <v>0</v>
      </c>
      <c r="N106" s="94">
        <f ca="1">IFERROR(VLOOKUP($B102,Units!$B$3:$D$7,3,FALSE)*N102*N103*N104*N105, 0)</f>
        <v>0</v>
      </c>
      <c r="O106" s="94">
        <f ca="1">IFERROR(VLOOKUP($B102,Units!$B$3:$D$7,3,FALSE)*O102*O103*O104*O105, 0)</f>
        <v>0</v>
      </c>
      <c r="P106" s="94">
        <f ca="1">IFERROR(VLOOKUP($B102,Units!$B$3:$D$7,3,FALSE)*P102*P103*P104*P105, 0)</f>
        <v>0</v>
      </c>
      <c r="Q106" s="94">
        <f ca="1">IFERROR(VLOOKUP($B102,Units!$B$3:$D$7,3,FALSE)*Q102*Q103*Q104*Q105, 0)</f>
        <v>0</v>
      </c>
      <c r="R106" s="94">
        <f ca="1">IFERROR(VLOOKUP($B102,Units!$B$3:$D$7,3,FALSE)*R102*R103*R104*R105, 0)</f>
        <v>0</v>
      </c>
      <c r="S106" s="94">
        <f ca="1">IFERROR(VLOOKUP($B102,Units!$B$3:$D$7,3,FALSE)*S102*S103*S104*S105, 0)</f>
        <v>0</v>
      </c>
      <c r="T106" s="94">
        <f ca="1">IFERROR(VLOOKUP($B102,Units!$B$3:$D$7,3,FALSE)*T102*T103*T104*T105, 0)</f>
        <v>0</v>
      </c>
      <c r="U106" s="94">
        <f ca="1">IFERROR(VLOOKUP($B102,Units!$B$3:$D$7,3,FALSE)*U102*U103*U104*U105, 0)</f>
        <v>0</v>
      </c>
      <c r="V106" s="94">
        <f ca="1">IFERROR(VLOOKUP($B102,Units!$B$3:$D$7,3,FALSE)*V102*V103*V104*V105, 0)</f>
        <v>0</v>
      </c>
      <c r="W106" s="94">
        <f ca="1">IFERROR(VLOOKUP($B102,Units!$B$3:$D$7,3,FALSE)*W102*W103*W104*W105, 0)</f>
        <v>0</v>
      </c>
      <c r="X106" s="94">
        <f ca="1">IFERROR(VLOOKUP($B102,Units!$B$3:$D$7,3,FALSE)*X102*X103*X104*X105, 0)</f>
        <v>0</v>
      </c>
      <c r="Y106" s="94">
        <f ca="1">IFERROR(VLOOKUP($B102,Units!$B$3:$D$7,3,FALSE)*Y102*Y103*Y104*Y105, 0)</f>
        <v>0</v>
      </c>
      <c r="Z106" s="94">
        <f ca="1">IFERROR(VLOOKUP($B102,Units!$B$3:$D$7,3,FALSE)*Z102*Z103*Z104*Z105, 0)</f>
        <v>0</v>
      </c>
    </row>
    <row r="107" spans="1:26" x14ac:dyDescent="0.3">
      <c r="D107" s="94"/>
      <c r="E107" s="94"/>
      <c r="F107" s="94"/>
      <c r="G107" s="94"/>
      <c r="H107" s="94"/>
      <c r="J107" s="37"/>
      <c r="K107" s="25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spans="1:26" x14ac:dyDescent="0.3">
      <c r="A108" s="193" t="s">
        <v>206</v>
      </c>
      <c r="J108" s="36"/>
    </row>
    <row r="109" spans="1:26" x14ac:dyDescent="0.3">
      <c r="A109" s="176" t="s">
        <v>604</v>
      </c>
      <c r="B109" s="24"/>
      <c r="D109" s="19"/>
      <c r="E109" s="19"/>
      <c r="F109" s="19"/>
      <c r="G109" s="19"/>
      <c r="H109" s="19"/>
      <c r="I109" s="179">
        <f>IFERROR(AVERAGE($D109:$H109),0)</f>
        <v>0</v>
      </c>
      <c r="J109" s="92"/>
      <c r="K109" s="16"/>
      <c r="L109" s="15">
        <f>IF(ISBLANK($J109), $I109, $J109)</f>
        <v>0</v>
      </c>
      <c r="M109" s="15">
        <f>$L109</f>
        <v>0</v>
      </c>
      <c r="N109" s="15">
        <f t="shared" ref="N109:Z111" si="29">$L109</f>
        <v>0</v>
      </c>
      <c r="O109" s="15">
        <f t="shared" si="29"/>
        <v>0</v>
      </c>
      <c r="P109" s="15">
        <f t="shared" si="29"/>
        <v>0</v>
      </c>
      <c r="Q109" s="15">
        <f t="shared" si="29"/>
        <v>0</v>
      </c>
      <c r="R109" s="15">
        <f t="shared" si="29"/>
        <v>0</v>
      </c>
      <c r="S109" s="15">
        <f t="shared" si="29"/>
        <v>0</v>
      </c>
      <c r="T109" s="15">
        <f t="shared" si="29"/>
        <v>0</v>
      </c>
      <c r="U109" s="15">
        <f t="shared" si="29"/>
        <v>0</v>
      </c>
      <c r="V109" s="15">
        <f t="shared" si="29"/>
        <v>0</v>
      </c>
      <c r="W109" s="15">
        <f t="shared" si="29"/>
        <v>0</v>
      </c>
      <c r="X109" s="15">
        <f t="shared" si="29"/>
        <v>0</v>
      </c>
      <c r="Y109" s="15">
        <f t="shared" si="29"/>
        <v>0</v>
      </c>
      <c r="Z109" s="15">
        <f t="shared" si="29"/>
        <v>0</v>
      </c>
    </row>
    <row r="110" spans="1:26" x14ac:dyDescent="0.3">
      <c r="A110" s="176" t="s">
        <v>605</v>
      </c>
      <c r="D110" s="19"/>
      <c r="E110" s="19"/>
      <c r="F110" s="19"/>
      <c r="G110" s="19"/>
      <c r="H110" s="19"/>
      <c r="I110" s="179">
        <f t="shared" ref="I110:I112" si="30">IFERROR(AVERAGE($D110:$H110),0)</f>
        <v>0</v>
      </c>
      <c r="J110" s="92"/>
      <c r="K110" s="17"/>
      <c r="L110" s="15">
        <f t="shared" ref="L110:L111" si="31">IF(ISBLANK($J110), $I110, $J110)</f>
        <v>0</v>
      </c>
      <c r="M110" s="20">
        <f>$L110</f>
        <v>0</v>
      </c>
      <c r="N110" s="20">
        <f t="shared" si="29"/>
        <v>0</v>
      </c>
      <c r="O110" s="20">
        <f t="shared" si="29"/>
        <v>0</v>
      </c>
      <c r="P110" s="20">
        <f t="shared" si="29"/>
        <v>0</v>
      </c>
      <c r="Q110" s="20">
        <f t="shared" si="29"/>
        <v>0</v>
      </c>
      <c r="R110" s="20">
        <f t="shared" si="29"/>
        <v>0</v>
      </c>
      <c r="S110" s="20">
        <f t="shared" si="29"/>
        <v>0</v>
      </c>
      <c r="T110" s="20">
        <f>$L110</f>
        <v>0</v>
      </c>
      <c r="U110" s="20">
        <f t="shared" si="29"/>
        <v>0</v>
      </c>
      <c r="V110" s="20">
        <f t="shared" si="29"/>
        <v>0</v>
      </c>
      <c r="W110" s="20">
        <f t="shared" si="29"/>
        <v>0</v>
      </c>
      <c r="X110" s="20">
        <f t="shared" si="29"/>
        <v>0</v>
      </c>
      <c r="Y110" s="20">
        <f t="shared" si="29"/>
        <v>0</v>
      </c>
      <c r="Z110" s="20">
        <f t="shared" si="29"/>
        <v>0</v>
      </c>
    </row>
    <row r="111" spans="1:26" x14ac:dyDescent="0.3">
      <c r="A111" s="176" t="s">
        <v>606</v>
      </c>
      <c r="B111" s="24"/>
      <c r="D111" s="19"/>
      <c r="E111" s="19"/>
      <c r="F111" s="19"/>
      <c r="G111" s="19"/>
      <c r="H111" s="19"/>
      <c r="I111" s="179">
        <f t="shared" si="30"/>
        <v>0</v>
      </c>
      <c r="J111" s="92"/>
      <c r="K111" s="17"/>
      <c r="L111" s="15">
        <f t="shared" si="31"/>
        <v>0</v>
      </c>
      <c r="M111" s="104">
        <f>$L111</f>
        <v>0</v>
      </c>
      <c r="N111" s="104">
        <f t="shared" si="29"/>
        <v>0</v>
      </c>
      <c r="O111" s="104">
        <f t="shared" si="29"/>
        <v>0</v>
      </c>
      <c r="P111" s="104">
        <f t="shared" si="29"/>
        <v>0</v>
      </c>
      <c r="Q111" s="104">
        <f t="shared" si="29"/>
        <v>0</v>
      </c>
      <c r="R111" s="104">
        <f t="shared" si="29"/>
        <v>0</v>
      </c>
      <c r="S111" s="104">
        <f t="shared" si="29"/>
        <v>0</v>
      </c>
      <c r="T111" s="104">
        <f t="shared" si="29"/>
        <v>0</v>
      </c>
      <c r="U111" s="104">
        <f t="shared" si="29"/>
        <v>0</v>
      </c>
      <c r="V111" s="104">
        <f t="shared" si="29"/>
        <v>0</v>
      </c>
      <c r="W111" s="104">
        <f t="shared" si="29"/>
        <v>0</v>
      </c>
      <c r="X111" s="104">
        <f t="shared" si="29"/>
        <v>0</v>
      </c>
      <c r="Y111" s="104">
        <f t="shared" si="29"/>
        <v>0</v>
      </c>
      <c r="Z111" s="104">
        <f>$L111</f>
        <v>0</v>
      </c>
    </row>
    <row r="112" spans="1:26" x14ac:dyDescent="0.3">
      <c r="A112" s="187" t="s">
        <v>607</v>
      </c>
      <c r="B112" s="21" t="str">
        <f>IF(LocalCurrency="", "", LocalCurrency)</f>
        <v/>
      </c>
      <c r="C112" s="21"/>
      <c r="D112" s="22"/>
      <c r="E112" s="22"/>
      <c r="F112" s="22"/>
      <c r="G112" s="22"/>
      <c r="H112" s="22"/>
      <c r="I112" s="194">
        <f t="shared" si="30"/>
        <v>0</v>
      </c>
      <c r="J112" s="99"/>
      <c r="K112" s="23"/>
      <c r="L112" s="196">
        <f t="shared" ref="L112:Z112" ca="1" si="32">IF(ISBLANK($J112), $I112, $J112)*(1+InflationRate)^L$51</f>
        <v>0</v>
      </c>
      <c r="M112" s="196">
        <f t="shared" ca="1" si="32"/>
        <v>0</v>
      </c>
      <c r="N112" s="196">
        <f t="shared" ca="1" si="32"/>
        <v>0</v>
      </c>
      <c r="O112" s="196">
        <f t="shared" ca="1" si="32"/>
        <v>0</v>
      </c>
      <c r="P112" s="196">
        <f t="shared" ca="1" si="32"/>
        <v>0</v>
      </c>
      <c r="Q112" s="196">
        <f t="shared" ca="1" si="32"/>
        <v>0</v>
      </c>
      <c r="R112" s="196">
        <f t="shared" ca="1" si="32"/>
        <v>0</v>
      </c>
      <c r="S112" s="196">
        <f t="shared" ca="1" si="32"/>
        <v>0</v>
      </c>
      <c r="T112" s="196">
        <f t="shared" ca="1" si="32"/>
        <v>0</v>
      </c>
      <c r="U112" s="196">
        <f t="shared" ca="1" si="32"/>
        <v>0</v>
      </c>
      <c r="V112" s="196">
        <f t="shared" ca="1" si="32"/>
        <v>0</v>
      </c>
      <c r="W112" s="196">
        <f t="shared" ca="1" si="32"/>
        <v>0</v>
      </c>
      <c r="X112" s="196">
        <f t="shared" ca="1" si="32"/>
        <v>0</v>
      </c>
      <c r="Y112" s="196">
        <f t="shared" ca="1" si="32"/>
        <v>0</v>
      </c>
      <c r="Z112" s="196">
        <f t="shared" ca="1" si="32"/>
        <v>0</v>
      </c>
    </row>
    <row r="113" spans="1:26" x14ac:dyDescent="0.3">
      <c r="A113" s="9" t="s">
        <v>40</v>
      </c>
      <c r="B113" s="9" t="str">
        <f>IF($B$21="", "", $B$21)</f>
        <v/>
      </c>
      <c r="D113" s="94">
        <f>IFERROR(VLOOKUP($B109,Units!$B$3:$D$7,2,FALSE)*D109*D110*D111*D112, 0)</f>
        <v>0</v>
      </c>
      <c r="E113" s="94">
        <f>IFERROR(VLOOKUP($B109,Units!$B$3:$D$7,2,FALSE)*E109*E110*E111*E112, 0)</f>
        <v>0</v>
      </c>
      <c r="F113" s="94">
        <f>IFERROR(VLOOKUP($B109,Units!$B$3:$D$7,2,FALSE)*F109*F110*F111*F112, 0)</f>
        <v>0</v>
      </c>
      <c r="G113" s="94">
        <f>IFERROR(VLOOKUP($B109,Units!$B$3:$D$7,2,FALSE)*G109*G110*G111*G112, 0)</f>
        <v>0</v>
      </c>
      <c r="H113" s="94">
        <f>IFERROR(VLOOKUP($B109,Units!$B$3:$D$7,2,FALSE)*H109*H110*H111*H112, 0)</f>
        <v>0</v>
      </c>
      <c r="J113" s="37"/>
      <c r="K113" s="25"/>
      <c r="L113" s="94">
        <f ca="1">IFERROR(VLOOKUP($B109,Units!$B$3:$D$7,3,FALSE)*L109*L110*L111*L112, 0)</f>
        <v>0</v>
      </c>
      <c r="M113" s="94">
        <f ca="1">IFERROR(VLOOKUP($B109,Units!$B$3:$D$7,3,FALSE)*M109*M110*M111*M112, 0)</f>
        <v>0</v>
      </c>
      <c r="N113" s="94">
        <f ca="1">IFERROR(VLOOKUP($B109,Units!$B$3:$D$7,3,FALSE)*N109*N110*N111*N112, 0)</f>
        <v>0</v>
      </c>
      <c r="O113" s="94">
        <f ca="1">IFERROR(VLOOKUP($B109,Units!$B$3:$D$7,3,FALSE)*O109*O110*O111*O112, 0)</f>
        <v>0</v>
      </c>
      <c r="P113" s="94">
        <f ca="1">IFERROR(VLOOKUP($B109,Units!$B$3:$D$7,3,FALSE)*P109*P110*P111*P112, 0)</f>
        <v>0</v>
      </c>
      <c r="Q113" s="94">
        <f ca="1">IFERROR(VLOOKUP($B109,Units!$B$3:$D$7,3,FALSE)*Q109*Q110*Q111*Q112, 0)</f>
        <v>0</v>
      </c>
      <c r="R113" s="94">
        <f ca="1">IFERROR(VLOOKUP($B109,Units!$B$3:$D$7,3,FALSE)*R109*R110*R111*R112, 0)</f>
        <v>0</v>
      </c>
      <c r="S113" s="94">
        <f ca="1">IFERROR(VLOOKUP($B109,Units!$B$3:$D$7,3,FALSE)*S109*S110*S111*S112, 0)</f>
        <v>0</v>
      </c>
      <c r="T113" s="94">
        <f ca="1">IFERROR(VLOOKUP($B109,Units!$B$3:$D$7,3,FALSE)*T109*T110*T111*T112, 0)</f>
        <v>0</v>
      </c>
      <c r="U113" s="94">
        <f ca="1">IFERROR(VLOOKUP($B109,Units!$B$3:$D$7,3,FALSE)*U109*U110*U111*U112, 0)</f>
        <v>0</v>
      </c>
      <c r="V113" s="94">
        <f ca="1">IFERROR(VLOOKUP($B109,Units!$B$3:$D$7,3,FALSE)*V109*V110*V111*V112, 0)</f>
        <v>0</v>
      </c>
      <c r="W113" s="94">
        <f ca="1">IFERROR(VLOOKUP($B109,Units!$B$3:$D$7,3,FALSE)*W109*W110*W111*W112, 0)</f>
        <v>0</v>
      </c>
      <c r="X113" s="94">
        <f ca="1">IFERROR(VLOOKUP($B109,Units!$B$3:$D$7,3,FALSE)*X109*X110*X111*X112, 0)</f>
        <v>0</v>
      </c>
      <c r="Y113" s="94">
        <f ca="1">IFERROR(VLOOKUP($B109,Units!$B$3:$D$7,3,FALSE)*Y109*Y110*Y111*Y112, 0)</f>
        <v>0</v>
      </c>
      <c r="Z113" s="94">
        <f ca="1">IFERROR(VLOOKUP($B109,Units!$B$3:$D$7,3,FALSE)*Z109*Z110*Z111*Z112, 0)</f>
        <v>0</v>
      </c>
    </row>
    <row r="114" spans="1:26" ht="15" thickBot="1" x14ac:dyDescent="0.35">
      <c r="A114" s="27"/>
      <c r="B114" s="27"/>
      <c r="C114" s="27"/>
      <c r="D114" s="27"/>
      <c r="E114" s="27"/>
      <c r="F114" s="27"/>
      <c r="G114" s="27"/>
      <c r="H114" s="27"/>
      <c r="I114" s="27"/>
      <c r="J114" s="40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" thickTop="1" x14ac:dyDescent="0.3">
      <c r="A115" s="9" t="s">
        <v>46</v>
      </c>
      <c r="B115" s="26" t="str">
        <f>IF($B$21="", "", $B$21)</f>
        <v/>
      </c>
      <c r="D115" s="101">
        <f>SUM(D99,D106,D113)</f>
        <v>0</v>
      </c>
      <c r="E115" s="101">
        <f>SUM(E99,E106,E113)</f>
        <v>0</v>
      </c>
      <c r="F115" s="101">
        <f t="shared" ref="F115:H115" si="33">SUM(F99,F106,F113)</f>
        <v>0</v>
      </c>
      <c r="G115" s="101">
        <f>SUM(G99,G106,G113)</f>
        <v>0</v>
      </c>
      <c r="H115" s="101">
        <f t="shared" si="33"/>
        <v>0</v>
      </c>
      <c r="J115" s="41"/>
      <c r="K115" s="31"/>
      <c r="L115" s="100">
        <f ca="1">SUM(L99,L106,L113)</f>
        <v>0</v>
      </c>
      <c r="M115" s="100">
        <f ca="1">SUM(M99,M106,M113)</f>
        <v>0</v>
      </c>
      <c r="N115" s="100">
        <f t="shared" ref="N115:Z115" ca="1" si="34">SUM(N99,N106,N113)</f>
        <v>0</v>
      </c>
      <c r="O115" s="100">
        <f t="shared" ca="1" si="34"/>
        <v>0</v>
      </c>
      <c r="P115" s="100">
        <f ca="1">SUM(P99,P106,P113)</f>
        <v>0</v>
      </c>
      <c r="Q115" s="100">
        <f t="shared" ca="1" si="34"/>
        <v>0</v>
      </c>
      <c r="R115" s="100">
        <f t="shared" ca="1" si="34"/>
        <v>0</v>
      </c>
      <c r="S115" s="100">
        <f t="shared" ca="1" si="34"/>
        <v>0</v>
      </c>
      <c r="T115" s="100">
        <f t="shared" ca="1" si="34"/>
        <v>0</v>
      </c>
      <c r="U115" s="100">
        <f ca="1">SUM(U99,U106,U113)</f>
        <v>0</v>
      </c>
      <c r="V115" s="100">
        <f t="shared" ca="1" si="34"/>
        <v>0</v>
      </c>
      <c r="W115" s="100">
        <f ca="1">SUM(W99,W106,W113)</f>
        <v>0</v>
      </c>
      <c r="X115" s="100">
        <f t="shared" ca="1" si="34"/>
        <v>0</v>
      </c>
      <c r="Y115" s="100">
        <f t="shared" ca="1" si="34"/>
        <v>0</v>
      </c>
      <c r="Z115" s="100">
        <f t="shared" ca="1" si="34"/>
        <v>0</v>
      </c>
    </row>
    <row r="116" spans="1:26" x14ac:dyDescent="0.3">
      <c r="J116" s="36"/>
    </row>
    <row r="117" spans="1:26" x14ac:dyDescent="0.3">
      <c r="A117" s="11" t="s">
        <v>609</v>
      </c>
      <c r="J117" s="36"/>
    </row>
    <row r="118" spans="1:26" x14ac:dyDescent="0.3">
      <c r="J118" s="36"/>
    </row>
    <row r="119" spans="1:26" x14ac:dyDescent="0.3">
      <c r="A119" s="18" t="s">
        <v>47</v>
      </c>
      <c r="B119" s="9" t="str">
        <f>IF(LocalCurrency="", "", LocalCurrency)</f>
        <v/>
      </c>
      <c r="J119" s="36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x14ac:dyDescent="0.3">
      <c r="A120" s="18" t="s">
        <v>47</v>
      </c>
      <c r="B120" s="9" t="str">
        <f>IF(LocalCurrency="", "", LocalCurrency)</f>
        <v/>
      </c>
      <c r="J120" s="36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x14ac:dyDescent="0.3">
      <c r="A121" s="18" t="s">
        <v>47</v>
      </c>
      <c r="B121" s="9" t="str">
        <f>IF(LocalCurrency="", "", LocalCurrency)</f>
        <v/>
      </c>
      <c r="J121" s="36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" thickBot="1" x14ac:dyDescent="0.35">
      <c r="A122" s="27"/>
      <c r="B122" s="27"/>
      <c r="C122" s="27"/>
      <c r="D122" s="27"/>
      <c r="E122" s="27"/>
      <c r="F122" s="27"/>
      <c r="G122" s="27"/>
      <c r="H122" s="27"/>
      <c r="I122" s="27"/>
      <c r="J122" s="40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5" thickTop="1" x14ac:dyDescent="0.3">
      <c r="A123" s="9" t="s">
        <v>48</v>
      </c>
      <c r="B123" s="9" t="str">
        <f>IF(LocalCurrency="", "", LocalCurrency)</f>
        <v/>
      </c>
      <c r="J123" s="36"/>
      <c r="K123" s="96">
        <f>SUM(K119:K121)</f>
        <v>0</v>
      </c>
      <c r="L123" s="96">
        <f>SUM(L119:L121)</f>
        <v>0</v>
      </c>
      <c r="M123" s="96">
        <f t="shared" ref="M123:Y123" si="35">SUM(M119:M121)</f>
        <v>0</v>
      </c>
      <c r="N123" s="96">
        <f t="shared" si="35"/>
        <v>0</v>
      </c>
      <c r="O123" s="96">
        <f t="shared" si="35"/>
        <v>0</v>
      </c>
      <c r="P123" s="96">
        <f t="shared" si="35"/>
        <v>0</v>
      </c>
      <c r="Q123" s="96">
        <f t="shared" si="35"/>
        <v>0</v>
      </c>
      <c r="R123" s="96">
        <f t="shared" si="35"/>
        <v>0</v>
      </c>
      <c r="S123" s="96">
        <f t="shared" si="35"/>
        <v>0</v>
      </c>
      <c r="T123" s="96">
        <f t="shared" si="35"/>
        <v>0</v>
      </c>
      <c r="U123" s="96">
        <f t="shared" si="35"/>
        <v>0</v>
      </c>
      <c r="V123" s="96">
        <f t="shared" si="35"/>
        <v>0</v>
      </c>
      <c r="W123" s="96">
        <f t="shared" si="35"/>
        <v>0</v>
      </c>
      <c r="X123" s="96">
        <f t="shared" si="35"/>
        <v>0</v>
      </c>
      <c r="Y123" s="96">
        <f t="shared" si="35"/>
        <v>0</v>
      </c>
      <c r="Z123" s="96">
        <f>SUM(Z119:Z121)</f>
        <v>0</v>
      </c>
    </row>
    <row r="124" spans="1:26" x14ac:dyDescent="0.3">
      <c r="J124" s="36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x14ac:dyDescent="0.3">
      <c r="A125" s="11" t="s">
        <v>49</v>
      </c>
      <c r="B125" s="9" t="str">
        <f>IF(LocalCurrency="", "", LocalCurrency)</f>
        <v/>
      </c>
      <c r="D125" s="101">
        <f>D89-D115</f>
        <v>0</v>
      </c>
      <c r="E125" s="101">
        <f>E89-E115</f>
        <v>0</v>
      </c>
      <c r="F125" s="101">
        <f>F89-F115</f>
        <v>0</v>
      </c>
      <c r="G125" s="101">
        <f>G89-G115</f>
        <v>0</v>
      </c>
      <c r="H125" s="101">
        <f>H89-H115</f>
        <v>0</v>
      </c>
      <c r="J125" s="42"/>
      <c r="K125" s="100">
        <f>K89-K115-K123</f>
        <v>0</v>
      </c>
      <c r="L125" s="100">
        <f t="shared" ref="L125:Y125" ca="1" si="36">L89-L115-L123</f>
        <v>0</v>
      </c>
      <c r="M125" s="100">
        <f t="shared" ca="1" si="36"/>
        <v>0</v>
      </c>
      <c r="N125" s="100">
        <f t="shared" ca="1" si="36"/>
        <v>0</v>
      </c>
      <c r="O125" s="100">
        <f t="shared" ca="1" si="36"/>
        <v>0</v>
      </c>
      <c r="P125" s="100">
        <f t="shared" ca="1" si="36"/>
        <v>0</v>
      </c>
      <c r="Q125" s="100">
        <f t="shared" ca="1" si="36"/>
        <v>0</v>
      </c>
      <c r="R125" s="100">
        <f t="shared" ca="1" si="36"/>
        <v>0</v>
      </c>
      <c r="S125" s="100">
        <f t="shared" ca="1" si="36"/>
        <v>0</v>
      </c>
      <c r="T125" s="100">
        <f t="shared" ca="1" si="36"/>
        <v>0</v>
      </c>
      <c r="U125" s="100">
        <f t="shared" ca="1" si="36"/>
        <v>0</v>
      </c>
      <c r="V125" s="100">
        <f t="shared" ca="1" si="36"/>
        <v>0</v>
      </c>
      <c r="W125" s="100">
        <f t="shared" ca="1" si="36"/>
        <v>0</v>
      </c>
      <c r="X125" s="100">
        <f t="shared" ca="1" si="36"/>
        <v>0</v>
      </c>
      <c r="Y125" s="100">
        <f t="shared" ca="1" si="36"/>
        <v>0</v>
      </c>
      <c r="Z125" s="100">
        <f ca="1">Z89-Z115-Z123</f>
        <v>0</v>
      </c>
    </row>
    <row r="126" spans="1:26" x14ac:dyDescent="0.3">
      <c r="D126" s="34"/>
      <c r="E126" s="31"/>
    </row>
  </sheetData>
  <customSheetViews>
    <customSheetView guid="{3F496AD9-3742-4D69-A549-037DEAE009B6}" scale="75">
      <pane xSplit="1" topLeftCell="B1" activePane="topRight" state="frozen"/>
      <selection pane="topRight"/>
      <pageMargins left="0.7" right="0.7" top="0.75" bottom="0.75" header="0.3" footer="0.3"/>
      <pageSetup orientation="portrait" horizontalDpi="4294967295" verticalDpi="4294967295" r:id="rId1"/>
    </customSheetView>
    <customSheetView guid="{91FDB016-6555-4859-8D31-5C927CD3E677}" scale="75">
      <pane xSplit="1" topLeftCell="B1" activePane="topRight" state="frozen"/>
      <selection pane="topRight" activeCell="D11" sqref="D11"/>
      <pageMargins left="0.7" right="0.7" top="0.75" bottom="0.75" header="0.3" footer="0.3"/>
      <pageSetup orientation="portrait" horizontalDpi="4294967295" verticalDpi="4294967295" r:id="rId2"/>
    </customSheetView>
  </customSheetViews>
  <mergeCells count="2">
    <mergeCell ref="D50:J50"/>
    <mergeCell ref="L50:Z50"/>
  </mergeCells>
  <conditionalFormatting sqref="D11:H11 D13:H13 D15:H15 D17:H17 D19:H19 D21:H21 D23:H23 D25:H25 D27:H27 D29:H29 D31:H31 D33:H33 D35:H35 D37:H37 G5">
    <cfRule type="cellIs" dxfId="3" priority="1" operator="equal">
      <formula>1</formula>
    </cfRule>
  </conditionalFormatting>
  <dataValidations count="9">
    <dataValidation showInputMessage="1" showErrorMessage="1" sqref="B21"/>
    <dataValidation type="list" showInputMessage="1" showErrorMessage="1" prompt="Please choose the time period of frequency." sqref="B58 B95 B74 B102 B66 B109 B82">
      <formula1>Freq</formula1>
    </dataValidation>
    <dataValidation allowBlank="1" showInputMessage="1" showErrorMessage="1" prompt="What types of costs do you incur on this parcel specific to this land use activity or resource flow?" sqref="A94 A101 A108"/>
    <dataValidation showErrorMessage="1" prompt="Please choose the quantity unit. It would be better if units could be consistent." sqref="B96 B103 B110"/>
    <dataValidation allowBlank="1" showInputMessage="1" showErrorMessage="1" prompt="What future cost item associated with minerals do you expect in addition to the items in COSTS section?" sqref="A119:A121"/>
    <dataValidation type="whole" operator="equal" allowBlank="1" showInputMessage="1" showErrorMessage="1" error="Please input 1 below the answer you want to choose." sqref="D11:H11 D13:H13 D15:H15 D17:H17 D19:H19 D21:H21 D23:H23 D25:H25 D27:H27 D29:H29 D31:H31 D33:H33 D35:H35 D37:H37">
      <formula1>1</formula1>
    </dataValidation>
    <dataValidation allowBlank="1" showInputMessage="1" showErrorMessage="1" prompt="What mineral do you extract?" sqref="A57 A65 A73 A81"/>
    <dataValidation type="list" showInputMessage="1" showErrorMessage="1" prompt="Please choose the unit of the quantity." sqref="B60 B68 B76 B84">
      <formula1>MiningQuantityUnit</formula1>
    </dataValidation>
    <dataValidation type="list" showInputMessage="1" showErrorMessage="1" prompt="Please choose the unit of the quantity." sqref="B97 B104 B111">
      <formula1>MiningCostUnit</formula1>
    </dataValidation>
  </dataValidations>
  <pageMargins left="0.7" right="0.7" top="0.75" bottom="0.75" header="0.3" footer="0.3"/>
  <pageSetup orientation="portrait" horizontalDpi="4294967295" verticalDpi="4294967295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errorStyle="warning" allowBlank="1" showInputMessage="1" showErrorMessage="1" error="The data earlier than 12/31/1990 has little power for projection the future._x000a__x000a_The date after the NPV date is not a valid one for historical data." prompt="Input date of your historical data, not year, e.g. 12/31/2007">
          <x14:formula1>
            <xm:f>Units!$J3</xm:f>
          </x14:formula1>
          <x14:formula2>
            <xm:f>DateNPV</xm:f>
          </x14:formula2>
          <xm:sqref>D53:H53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2"/>
  <sheetViews>
    <sheetView zoomScale="75" zoomScaleNormal="75" workbookViewId="0">
      <pane xSplit="1" topLeftCell="B1" activePane="topRight" state="frozen"/>
      <selection pane="topRight"/>
    </sheetView>
  </sheetViews>
  <sheetFormatPr defaultColWidth="8.796875" defaultRowHeight="14.4" x14ac:dyDescent="0.3"/>
  <cols>
    <col min="1" max="1" width="130.69921875" style="9" customWidth="1"/>
    <col min="2" max="2" width="20.69921875" style="9" customWidth="1"/>
    <col min="3" max="3" width="10.69921875" style="9" customWidth="1"/>
    <col min="4" max="8" width="15.69921875" style="9" customWidth="1"/>
    <col min="9" max="10" width="18.69921875" style="9" customWidth="1"/>
    <col min="11" max="26" width="12.69921875" style="9" customWidth="1"/>
    <col min="27" max="16384" width="8.796875" style="9"/>
  </cols>
  <sheetData>
    <row r="1" spans="1:26" ht="21" x14ac:dyDescent="0.4">
      <c r="A1" s="177" t="s">
        <v>633</v>
      </c>
    </row>
    <row r="2" spans="1:26" ht="15" thickBot="1" x14ac:dyDescent="0.35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</row>
    <row r="3" spans="1:26" x14ac:dyDescent="0.3">
      <c r="B3" s="14"/>
    </row>
    <row r="4" spans="1:26" ht="15.6" x14ac:dyDescent="0.3">
      <c r="A4" s="142" t="s">
        <v>407</v>
      </c>
      <c r="B4" s="14"/>
    </row>
    <row r="5" spans="1:26" x14ac:dyDescent="0.3">
      <c r="A5" s="176" t="s">
        <v>678</v>
      </c>
      <c r="D5" s="240" t="s">
        <v>681</v>
      </c>
      <c r="E5" s="206">
        <v>1</v>
      </c>
    </row>
    <row r="6" spans="1:26" x14ac:dyDescent="0.3">
      <c r="A6" s="176" t="s">
        <v>412</v>
      </c>
    </row>
    <row r="7" spans="1:26" x14ac:dyDescent="0.3">
      <c r="A7" s="176"/>
    </row>
    <row r="8" spans="1:26" x14ac:dyDescent="0.3">
      <c r="A8" s="11"/>
      <c r="B8" s="14"/>
      <c r="C8" s="156" t="s">
        <v>59</v>
      </c>
      <c r="D8" s="157" t="s">
        <v>60</v>
      </c>
      <c r="E8" s="157" t="s">
        <v>61</v>
      </c>
      <c r="F8" s="157" t="s">
        <v>62</v>
      </c>
      <c r="G8" s="157" t="s">
        <v>63</v>
      </c>
      <c r="H8" s="157" t="s">
        <v>64</v>
      </c>
    </row>
    <row r="9" spans="1:26" x14ac:dyDescent="0.3">
      <c r="A9" s="155" t="s">
        <v>408</v>
      </c>
      <c r="B9" s="156" t="s">
        <v>65</v>
      </c>
      <c r="C9" s="151"/>
      <c r="D9" s="152">
        <v>20</v>
      </c>
      <c r="E9" s="152">
        <v>15</v>
      </c>
      <c r="F9" s="152">
        <v>10</v>
      </c>
      <c r="G9" s="152">
        <v>5</v>
      </c>
      <c r="H9" s="152">
        <v>0</v>
      </c>
      <c r="I9" s="182" t="s">
        <v>66</v>
      </c>
      <c r="K9" s="137" t="s">
        <v>102</v>
      </c>
      <c r="L9" s="137" t="s">
        <v>103</v>
      </c>
      <c r="M9" s="138" t="s">
        <v>97</v>
      </c>
      <c r="N9" s="138" t="s">
        <v>104</v>
      </c>
    </row>
    <row r="10" spans="1:26" ht="15" customHeight="1" x14ac:dyDescent="0.3">
      <c r="A10" s="174" t="s">
        <v>409</v>
      </c>
      <c r="B10" s="148" t="s">
        <v>67</v>
      </c>
      <c r="C10" s="149">
        <v>0.2</v>
      </c>
      <c r="D10" s="150" t="s">
        <v>68</v>
      </c>
      <c r="E10" s="150" t="s">
        <v>69</v>
      </c>
      <c r="F10" s="150" t="s">
        <v>70</v>
      </c>
      <c r="G10" s="150" t="s">
        <v>71</v>
      </c>
      <c r="H10" s="150" t="s">
        <v>192</v>
      </c>
      <c r="K10" s="139">
        <v>0</v>
      </c>
      <c r="L10" s="139">
        <v>0.5</v>
      </c>
      <c r="M10" s="136" t="s">
        <v>124</v>
      </c>
      <c r="N10" s="140">
        <v>0.12</v>
      </c>
    </row>
    <row r="11" spans="1:26" ht="15" customHeight="1" x14ac:dyDescent="0.3">
      <c r="A11" s="147"/>
      <c r="B11" s="14"/>
      <c r="C11" s="144"/>
      <c r="D11" s="205"/>
      <c r="E11" s="206"/>
      <c r="F11" s="206"/>
      <c r="G11" s="206"/>
      <c r="H11" s="206"/>
      <c r="I11" s="171">
        <f>C10*SUMPRODUCT(D$9:H$9,D11:H11)</f>
        <v>0</v>
      </c>
      <c r="K11" s="139">
        <v>0.5</v>
      </c>
      <c r="L11" s="139">
        <v>1.5</v>
      </c>
      <c r="M11" s="136" t="s">
        <v>123</v>
      </c>
      <c r="N11" s="140">
        <v>0.1</v>
      </c>
    </row>
    <row r="12" spans="1:26" ht="15" customHeight="1" x14ac:dyDescent="0.3">
      <c r="A12" s="174" t="s">
        <v>413</v>
      </c>
      <c r="B12" s="148" t="s">
        <v>72</v>
      </c>
      <c r="C12" s="149">
        <v>0.2</v>
      </c>
      <c r="D12" s="203" t="s">
        <v>68</v>
      </c>
      <c r="E12" s="203" t="s">
        <v>69</v>
      </c>
      <c r="F12" s="203" t="s">
        <v>70</v>
      </c>
      <c r="G12" s="203" t="s">
        <v>71</v>
      </c>
      <c r="H12" s="203" t="s">
        <v>192</v>
      </c>
      <c r="I12" s="12"/>
      <c r="K12" s="139">
        <v>1.5</v>
      </c>
      <c r="L12" s="139">
        <v>2.5</v>
      </c>
      <c r="M12" s="136" t="s">
        <v>122</v>
      </c>
      <c r="N12" s="140">
        <v>0.09</v>
      </c>
    </row>
    <row r="13" spans="1:26" ht="15" customHeight="1" x14ac:dyDescent="0.3">
      <c r="A13" s="147"/>
      <c r="B13" s="14"/>
      <c r="C13" s="143"/>
      <c r="D13" s="205"/>
      <c r="E13" s="206"/>
      <c r="F13" s="206"/>
      <c r="G13" s="206"/>
      <c r="H13" s="206"/>
      <c r="I13" s="171">
        <f>C12*SUMPRODUCT(D$9:H$9,D13:H13)</f>
        <v>0</v>
      </c>
      <c r="K13" s="139">
        <v>2.5</v>
      </c>
      <c r="L13" s="139">
        <v>3.5</v>
      </c>
      <c r="M13" s="136" t="s">
        <v>121</v>
      </c>
      <c r="N13" s="140">
        <v>7.4999999999999997E-2</v>
      </c>
    </row>
    <row r="14" spans="1:26" ht="15" customHeight="1" x14ac:dyDescent="0.3">
      <c r="A14" s="174" t="s">
        <v>414</v>
      </c>
      <c r="B14" s="148" t="s">
        <v>73</v>
      </c>
      <c r="C14" s="149">
        <v>0.05</v>
      </c>
      <c r="D14" s="203" t="s">
        <v>74</v>
      </c>
      <c r="E14" s="203"/>
      <c r="F14" s="203" t="s">
        <v>75</v>
      </c>
      <c r="G14" s="203"/>
      <c r="H14" s="203" t="s">
        <v>76</v>
      </c>
      <c r="I14" s="12"/>
      <c r="K14" s="139">
        <v>3.5</v>
      </c>
      <c r="L14" s="139">
        <v>4.5</v>
      </c>
      <c r="M14" s="136" t="s">
        <v>120</v>
      </c>
      <c r="N14" s="140">
        <v>6.5000000000000002E-2</v>
      </c>
    </row>
    <row r="15" spans="1:26" ht="15" customHeight="1" x14ac:dyDescent="0.3">
      <c r="A15" s="147"/>
      <c r="B15" s="14"/>
      <c r="C15" s="143"/>
      <c r="D15" s="205"/>
      <c r="E15" s="206"/>
      <c r="F15" s="206"/>
      <c r="G15" s="206"/>
      <c r="H15" s="206"/>
      <c r="I15" s="171">
        <f>C14*SUMPRODUCT(D$9:H$9,D15:H15)</f>
        <v>0</v>
      </c>
      <c r="K15" s="139">
        <v>4.5</v>
      </c>
      <c r="L15" s="139">
        <v>5.5</v>
      </c>
      <c r="M15" s="136" t="s">
        <v>119</v>
      </c>
      <c r="N15" s="140">
        <v>5.5E-2</v>
      </c>
    </row>
    <row r="16" spans="1:26" ht="15" customHeight="1" x14ac:dyDescent="0.3">
      <c r="A16" s="174" t="s">
        <v>415</v>
      </c>
      <c r="B16" s="148" t="s">
        <v>73</v>
      </c>
      <c r="C16" s="149">
        <v>0.05</v>
      </c>
      <c r="D16" s="203" t="s">
        <v>51</v>
      </c>
      <c r="E16" s="203" t="s">
        <v>77</v>
      </c>
      <c r="F16" s="203" t="s">
        <v>78</v>
      </c>
      <c r="G16" s="203" t="s">
        <v>79</v>
      </c>
      <c r="H16" s="203" t="s">
        <v>52</v>
      </c>
      <c r="I16" s="12"/>
      <c r="K16" s="139">
        <v>5.5</v>
      </c>
      <c r="L16" s="139">
        <v>6.5</v>
      </c>
      <c r="M16" s="136" t="s">
        <v>118</v>
      </c>
      <c r="N16" s="140">
        <v>4.4999999999999998E-2</v>
      </c>
    </row>
    <row r="17" spans="1:14" ht="15" customHeight="1" x14ac:dyDescent="0.3">
      <c r="A17" s="147"/>
      <c r="B17" s="14"/>
      <c r="C17" s="143"/>
      <c r="D17" s="205"/>
      <c r="E17" s="206"/>
      <c r="F17" s="206"/>
      <c r="G17" s="206"/>
      <c r="H17" s="206"/>
      <c r="I17" s="171">
        <f>C16*SUMPRODUCT(D$9:H$9,D17:H17)</f>
        <v>0</v>
      </c>
      <c r="K17" s="139">
        <v>6.5</v>
      </c>
      <c r="L17" s="139">
        <v>7.5</v>
      </c>
      <c r="M17" s="136" t="s">
        <v>117</v>
      </c>
      <c r="N17" s="140">
        <v>3.5999999999999997E-2</v>
      </c>
    </row>
    <row r="18" spans="1:14" ht="15" customHeight="1" x14ac:dyDescent="0.3">
      <c r="A18" s="174" t="s">
        <v>416</v>
      </c>
      <c r="B18" s="148" t="s">
        <v>73</v>
      </c>
      <c r="C18" s="149">
        <v>0.05</v>
      </c>
      <c r="D18" s="203" t="s">
        <v>52</v>
      </c>
      <c r="E18" s="203" t="s">
        <v>80</v>
      </c>
      <c r="F18" s="203" t="s">
        <v>81</v>
      </c>
      <c r="G18" s="203"/>
      <c r="H18" s="203" t="s">
        <v>82</v>
      </c>
      <c r="I18" s="12"/>
      <c r="K18" s="139">
        <v>7.5</v>
      </c>
      <c r="L18" s="139">
        <v>8.5</v>
      </c>
      <c r="M18" s="136" t="s">
        <v>116</v>
      </c>
      <c r="N18" s="140">
        <v>0.03</v>
      </c>
    </row>
    <row r="19" spans="1:14" ht="15" customHeight="1" x14ac:dyDescent="0.3">
      <c r="A19" s="147"/>
      <c r="B19" s="14"/>
      <c r="C19" s="143"/>
      <c r="D19" s="205"/>
      <c r="E19" s="206"/>
      <c r="F19" s="206"/>
      <c r="G19" s="206"/>
      <c r="H19" s="206"/>
      <c r="I19" s="171">
        <f>C18*SUMPRODUCT(D$9:H$9,D19:H19)</f>
        <v>0</v>
      </c>
      <c r="K19" s="139">
        <v>8.5</v>
      </c>
      <c r="L19" s="139">
        <v>9.5</v>
      </c>
      <c r="M19" s="136" t="s">
        <v>115</v>
      </c>
      <c r="N19" s="140">
        <v>2.5000000000000001E-2</v>
      </c>
    </row>
    <row r="20" spans="1:14" ht="15" customHeight="1" x14ac:dyDescent="0.3">
      <c r="A20" s="174" t="s">
        <v>417</v>
      </c>
      <c r="B20" s="148" t="s">
        <v>83</v>
      </c>
      <c r="C20" s="149">
        <v>0.05</v>
      </c>
      <c r="D20" s="203" t="s">
        <v>51</v>
      </c>
      <c r="E20" s="203"/>
      <c r="F20" s="203" t="s">
        <v>78</v>
      </c>
      <c r="G20" s="203"/>
      <c r="H20" s="203" t="s">
        <v>52</v>
      </c>
      <c r="I20" s="12"/>
      <c r="K20" s="139">
        <v>9.5</v>
      </c>
      <c r="L20" s="139">
        <v>10.5</v>
      </c>
      <c r="M20" s="136" t="s">
        <v>114</v>
      </c>
      <c r="N20" s="140">
        <v>2.1999999999999999E-2</v>
      </c>
    </row>
    <row r="21" spans="1:14" ht="15" customHeight="1" x14ac:dyDescent="0.3">
      <c r="A21" s="147"/>
      <c r="B21" s="48"/>
      <c r="C21" s="143"/>
      <c r="D21" s="205"/>
      <c r="E21" s="206"/>
      <c r="F21" s="206"/>
      <c r="G21" s="206"/>
      <c r="H21" s="206"/>
      <c r="I21" s="171">
        <f>C20*SUMPRODUCT(D$9:H$9,D21:H21)</f>
        <v>0</v>
      </c>
      <c r="K21" s="139">
        <v>10.5</v>
      </c>
      <c r="L21" s="139">
        <v>11.5</v>
      </c>
      <c r="M21" s="136" t="s">
        <v>113</v>
      </c>
      <c r="N21" s="140">
        <v>1.9E-2</v>
      </c>
    </row>
    <row r="22" spans="1:14" ht="15" customHeight="1" x14ac:dyDescent="0.3">
      <c r="A22" s="174" t="s">
        <v>418</v>
      </c>
      <c r="B22" s="148" t="s">
        <v>83</v>
      </c>
      <c r="C22" s="149">
        <v>0.05</v>
      </c>
      <c r="D22" s="203" t="s">
        <v>51</v>
      </c>
      <c r="E22" s="203"/>
      <c r="F22" s="203"/>
      <c r="G22" s="203"/>
      <c r="H22" s="203" t="s">
        <v>52</v>
      </c>
      <c r="I22" s="12"/>
      <c r="K22" s="139">
        <v>11.5</v>
      </c>
      <c r="L22" s="139">
        <v>12.5</v>
      </c>
      <c r="M22" s="136" t="s">
        <v>112</v>
      </c>
      <c r="N22" s="140">
        <v>1.6E-2</v>
      </c>
    </row>
    <row r="23" spans="1:14" ht="15" customHeight="1" x14ac:dyDescent="0.3">
      <c r="A23" s="147"/>
      <c r="B23" s="49"/>
      <c r="C23" s="143"/>
      <c r="D23" s="205"/>
      <c r="E23" s="206"/>
      <c r="F23" s="206"/>
      <c r="G23" s="206"/>
      <c r="H23" s="206"/>
      <c r="I23" s="171">
        <f>C22*SUMPRODUCT(D$9:H$9,D23:H23)</f>
        <v>0</v>
      </c>
      <c r="K23" s="139">
        <v>12.5</v>
      </c>
      <c r="L23" s="139">
        <v>13.5</v>
      </c>
      <c r="M23" s="136" t="s">
        <v>111</v>
      </c>
      <c r="N23" s="140">
        <v>1.2E-2</v>
      </c>
    </row>
    <row r="24" spans="1:14" ht="15" customHeight="1" x14ac:dyDescent="0.3">
      <c r="A24" s="174" t="s">
        <v>419</v>
      </c>
      <c r="B24" s="148" t="s">
        <v>83</v>
      </c>
      <c r="C24" s="149">
        <v>0.05</v>
      </c>
      <c r="D24" s="203" t="s">
        <v>51</v>
      </c>
      <c r="E24" s="203"/>
      <c r="F24" s="203" t="s">
        <v>84</v>
      </c>
      <c r="G24" s="203"/>
      <c r="H24" s="203" t="s">
        <v>52</v>
      </c>
      <c r="I24" s="12"/>
      <c r="K24" s="139">
        <v>13.5</v>
      </c>
      <c r="L24" s="139">
        <v>14.5</v>
      </c>
      <c r="M24" s="136" t="s">
        <v>110</v>
      </c>
      <c r="N24" s="140">
        <v>8.5000000000000006E-3</v>
      </c>
    </row>
    <row r="25" spans="1:14" ht="15" customHeight="1" x14ac:dyDescent="0.3">
      <c r="A25" s="147"/>
      <c r="C25" s="143"/>
      <c r="D25" s="205"/>
      <c r="E25" s="206"/>
      <c r="F25" s="206"/>
      <c r="G25" s="206"/>
      <c r="H25" s="206"/>
      <c r="I25" s="171">
        <f>C24*SUMPRODUCT(D$9:H$9,D25:H25)</f>
        <v>0</v>
      </c>
      <c r="K25" s="139">
        <v>14.5</v>
      </c>
      <c r="L25" s="139">
        <v>15.5</v>
      </c>
      <c r="M25" s="136" t="s">
        <v>109</v>
      </c>
      <c r="N25" s="140">
        <v>7.0000000000000001E-3</v>
      </c>
    </row>
    <row r="26" spans="1:14" ht="15" customHeight="1" x14ac:dyDescent="0.3">
      <c r="A26" s="174" t="s">
        <v>420</v>
      </c>
      <c r="B26" s="148" t="s">
        <v>85</v>
      </c>
      <c r="C26" s="149">
        <v>0.05</v>
      </c>
      <c r="D26" s="203" t="s">
        <v>51</v>
      </c>
      <c r="E26" s="203"/>
      <c r="F26" s="203" t="s">
        <v>78</v>
      </c>
      <c r="G26" s="203"/>
      <c r="H26" s="203" t="s">
        <v>52</v>
      </c>
      <c r="I26" s="12"/>
      <c r="K26" s="139">
        <v>15.5</v>
      </c>
      <c r="L26" s="139">
        <v>16.5</v>
      </c>
      <c r="M26" s="136" t="s">
        <v>108</v>
      </c>
      <c r="N26" s="140">
        <v>6.0000000000000001E-3</v>
      </c>
    </row>
    <row r="27" spans="1:14" ht="15" customHeight="1" x14ac:dyDescent="0.3">
      <c r="A27" s="147"/>
      <c r="C27" s="143"/>
      <c r="D27" s="205"/>
      <c r="E27" s="206"/>
      <c r="F27" s="206"/>
      <c r="G27" s="206"/>
      <c r="H27" s="206"/>
      <c r="I27" s="171">
        <f>C26*SUMPRODUCT(D$9:H$9,D27:H27)</f>
        <v>0</v>
      </c>
      <c r="K27" s="139">
        <v>16.5</v>
      </c>
      <c r="L27" s="139">
        <v>17.5</v>
      </c>
      <c r="M27" s="136" t="s">
        <v>107</v>
      </c>
      <c r="N27" s="140">
        <v>5.0000000000000001E-3</v>
      </c>
    </row>
    <row r="28" spans="1:14" ht="15" customHeight="1" x14ac:dyDescent="0.3">
      <c r="A28" s="174" t="s">
        <v>86</v>
      </c>
      <c r="B28" s="148" t="s">
        <v>85</v>
      </c>
      <c r="C28" s="149">
        <v>0.05</v>
      </c>
      <c r="D28" s="203" t="s">
        <v>51</v>
      </c>
      <c r="E28" s="203"/>
      <c r="F28" s="203" t="s">
        <v>87</v>
      </c>
      <c r="G28" s="203"/>
      <c r="H28" s="203" t="s">
        <v>76</v>
      </c>
      <c r="I28" s="12"/>
      <c r="K28" s="139">
        <v>17.5</v>
      </c>
      <c r="L28" s="139">
        <v>18.5</v>
      </c>
      <c r="M28" s="136" t="s">
        <v>106</v>
      </c>
      <c r="N28" s="140">
        <v>4.0000000000000001E-3</v>
      </c>
    </row>
    <row r="29" spans="1:14" ht="15" customHeight="1" x14ac:dyDescent="0.3">
      <c r="A29" s="147"/>
      <c r="C29" s="143"/>
      <c r="D29" s="205"/>
      <c r="E29" s="206"/>
      <c r="F29" s="206"/>
      <c r="G29" s="206"/>
      <c r="H29" s="206"/>
      <c r="I29" s="171">
        <f>C28*SUMPRODUCT(D$9:H$9,D29:H29)</f>
        <v>0</v>
      </c>
      <c r="K29" s="139">
        <v>18.5</v>
      </c>
      <c r="L29" s="139">
        <v>20</v>
      </c>
      <c r="M29" s="136" t="s">
        <v>105</v>
      </c>
      <c r="N29" s="140">
        <v>0</v>
      </c>
    </row>
    <row r="30" spans="1:14" ht="15" customHeight="1" x14ac:dyDescent="0.3">
      <c r="A30" s="174" t="s">
        <v>421</v>
      </c>
      <c r="B30" s="148" t="s">
        <v>85</v>
      </c>
      <c r="C30" s="149">
        <v>0.05</v>
      </c>
      <c r="D30" s="203" t="s">
        <v>51</v>
      </c>
      <c r="E30" s="203"/>
      <c r="F30" s="203" t="s">
        <v>88</v>
      </c>
      <c r="G30" s="203" t="s">
        <v>191</v>
      </c>
      <c r="H30" s="203" t="s">
        <v>52</v>
      </c>
      <c r="I30" s="12"/>
      <c r="K30" s="129"/>
      <c r="L30" s="129"/>
      <c r="M30" s="141" t="s">
        <v>125</v>
      </c>
      <c r="N30" s="141"/>
    </row>
    <row r="31" spans="1:14" ht="15" customHeight="1" x14ac:dyDescent="0.3">
      <c r="A31" s="147"/>
      <c r="C31" s="143"/>
      <c r="D31" s="205"/>
      <c r="E31" s="206"/>
      <c r="F31" s="206"/>
      <c r="G31" s="206"/>
      <c r="H31" s="206"/>
      <c r="I31" s="171">
        <f>C30*SUMPRODUCT(D$9:H$9,D31:H31)</f>
        <v>0</v>
      </c>
    </row>
    <row r="32" spans="1:14" ht="15" customHeight="1" x14ac:dyDescent="0.3">
      <c r="A32" s="174" t="s">
        <v>422</v>
      </c>
      <c r="B32" s="148" t="s">
        <v>89</v>
      </c>
      <c r="C32" s="149">
        <v>0.05</v>
      </c>
      <c r="D32" s="203" t="s">
        <v>190</v>
      </c>
      <c r="E32" s="203" t="s">
        <v>189</v>
      </c>
      <c r="F32" s="203" t="s">
        <v>188</v>
      </c>
      <c r="G32" s="203" t="s">
        <v>68</v>
      </c>
      <c r="H32" s="203">
        <v>0</v>
      </c>
      <c r="I32" s="12"/>
    </row>
    <row r="33" spans="1:26" ht="15" customHeight="1" x14ac:dyDescent="0.3">
      <c r="A33" s="147"/>
      <c r="C33" s="143"/>
      <c r="D33" s="205"/>
      <c r="E33" s="206"/>
      <c r="F33" s="206"/>
      <c r="G33" s="206"/>
      <c r="H33" s="206"/>
      <c r="I33" s="171">
        <f>C32*SUMPRODUCT(D$9:H$9,D33:H33)</f>
        <v>0</v>
      </c>
    </row>
    <row r="34" spans="1:26" ht="15" customHeight="1" x14ac:dyDescent="0.3">
      <c r="A34" s="174" t="s">
        <v>90</v>
      </c>
      <c r="B34" s="148" t="s">
        <v>89</v>
      </c>
      <c r="C34" s="149">
        <v>0.05</v>
      </c>
      <c r="D34" s="203" t="s">
        <v>91</v>
      </c>
      <c r="E34" s="203"/>
      <c r="F34" s="203" t="s">
        <v>92</v>
      </c>
      <c r="G34" s="203" t="s">
        <v>93</v>
      </c>
      <c r="H34" s="203" t="s">
        <v>187</v>
      </c>
      <c r="I34" s="12"/>
    </row>
    <row r="35" spans="1:26" ht="15" customHeight="1" x14ac:dyDescent="0.3">
      <c r="A35" s="147"/>
      <c r="C35" s="143"/>
      <c r="D35" s="205"/>
      <c r="E35" s="206"/>
      <c r="F35" s="206"/>
      <c r="G35" s="206"/>
      <c r="H35" s="206"/>
      <c r="I35" s="171">
        <f>C34*SUMPRODUCT(D$9:H$9,D35:H35)</f>
        <v>0</v>
      </c>
    </row>
    <row r="36" spans="1:26" ht="15" customHeight="1" x14ac:dyDescent="0.3">
      <c r="A36" s="174" t="s">
        <v>424</v>
      </c>
      <c r="B36" s="148" t="s">
        <v>89</v>
      </c>
      <c r="C36" s="149">
        <v>0.05</v>
      </c>
      <c r="D36" s="204" t="s">
        <v>423</v>
      </c>
      <c r="E36" s="203"/>
      <c r="F36" s="203" t="s">
        <v>186</v>
      </c>
      <c r="G36" s="203"/>
      <c r="H36" s="203" t="s">
        <v>185</v>
      </c>
      <c r="I36" s="12"/>
    </row>
    <row r="37" spans="1:26" x14ac:dyDescent="0.3">
      <c r="A37" s="146"/>
      <c r="D37" s="205"/>
      <c r="E37" s="206"/>
      <c r="F37" s="206"/>
      <c r="G37" s="206"/>
      <c r="H37" s="206"/>
      <c r="I37" s="171">
        <f>C36*SUMPRODUCT(D$9:H$9,D37:H37)</f>
        <v>0</v>
      </c>
    </row>
    <row r="39" spans="1:26" x14ac:dyDescent="0.3">
      <c r="A39" s="175" t="s">
        <v>94</v>
      </c>
      <c r="B39" s="154" t="s">
        <v>95</v>
      </c>
    </row>
    <row r="40" spans="1:26" x14ac:dyDescent="0.3">
      <c r="A40" s="176" t="s">
        <v>181</v>
      </c>
      <c r="B40" s="9" t="s">
        <v>67</v>
      </c>
      <c r="C40" s="153">
        <v>0.2</v>
      </c>
      <c r="I40" s="161" t="s">
        <v>96</v>
      </c>
      <c r="J40" s="167">
        <f>SUM(I11:I37)</f>
        <v>0</v>
      </c>
    </row>
    <row r="41" spans="1:26" x14ac:dyDescent="0.3">
      <c r="A41" s="176" t="s">
        <v>182</v>
      </c>
      <c r="B41" s="9" t="s">
        <v>72</v>
      </c>
      <c r="C41" s="153">
        <v>0.2</v>
      </c>
      <c r="I41" s="161" t="s">
        <v>97</v>
      </c>
      <c r="J41" s="168" t="str">
        <f>VLOOKUP(J40,K10:N29,3,TRUE)</f>
        <v>Ca</v>
      </c>
    </row>
    <row r="42" spans="1:26" x14ac:dyDescent="0.3">
      <c r="A42" s="176" t="s">
        <v>183</v>
      </c>
      <c r="B42" s="9" t="s">
        <v>73</v>
      </c>
      <c r="C42" s="153">
        <v>0.15000000000000002</v>
      </c>
      <c r="I42" s="162"/>
      <c r="J42" s="162"/>
    </row>
    <row r="43" spans="1:26" x14ac:dyDescent="0.3">
      <c r="A43" s="176" t="s">
        <v>184</v>
      </c>
      <c r="B43" s="9" t="s">
        <v>83</v>
      </c>
      <c r="C43" s="153">
        <v>0.15000000000000002</v>
      </c>
      <c r="I43" s="163" t="s">
        <v>98</v>
      </c>
      <c r="J43" s="163" t="s">
        <v>99</v>
      </c>
    </row>
    <row r="44" spans="1:26" x14ac:dyDescent="0.3">
      <c r="A44" s="176" t="s">
        <v>425</v>
      </c>
      <c r="B44" s="9" t="s">
        <v>85</v>
      </c>
      <c r="C44" s="153">
        <v>0.15000000000000002</v>
      </c>
      <c r="I44" s="164" t="s">
        <v>411</v>
      </c>
      <c r="J44" s="166">
        <f>SovereignRate</f>
        <v>0</v>
      </c>
    </row>
    <row r="45" spans="1:26" x14ac:dyDescent="0.3">
      <c r="A45" s="145"/>
      <c r="B45" s="9" t="s">
        <v>89</v>
      </c>
      <c r="C45" s="153">
        <v>0.15000000000000002</v>
      </c>
      <c r="I45" s="164" t="s">
        <v>100</v>
      </c>
      <c r="J45" s="169">
        <f>VLOOKUP(J41,M10:N29,2,0)</f>
        <v>0.12</v>
      </c>
    </row>
    <row r="46" spans="1:26" x14ac:dyDescent="0.3">
      <c r="B46" s="9" t="s">
        <v>101</v>
      </c>
      <c r="C46" s="153">
        <v>1</v>
      </c>
      <c r="I46" s="165" t="s">
        <v>50</v>
      </c>
      <c r="J46" s="170" t="str">
        <f>IF(Assumptions!D6="Yes", SUM(J44:J45), "")</f>
        <v/>
      </c>
    </row>
    <row r="47" spans="1:26" x14ac:dyDescent="0.3">
      <c r="C47" s="153"/>
    </row>
    <row r="48" spans="1:26" ht="15" thickBot="1" x14ac:dyDescent="0.35">
      <c r="A48" s="159"/>
      <c r="B48" s="159"/>
      <c r="C48" s="173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</row>
    <row r="50" spans="1:26" ht="15.6" x14ac:dyDescent="0.3">
      <c r="A50" s="142" t="s">
        <v>410</v>
      </c>
      <c r="D50" s="247" t="s">
        <v>428</v>
      </c>
      <c r="E50" s="247"/>
      <c r="F50" s="247"/>
      <c r="G50" s="247"/>
      <c r="H50" s="247"/>
      <c r="I50" s="247"/>
      <c r="J50" s="248"/>
      <c r="L50" s="249" t="s">
        <v>429</v>
      </c>
      <c r="M50" s="249"/>
      <c r="N50" s="249"/>
      <c r="O50" s="249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</row>
    <row r="51" spans="1:26" x14ac:dyDescent="0.3">
      <c r="D51" s="53">
        <f ca="1">-YEARFRAC($K$53,D53,3)</f>
        <v>-118.08219178082192</v>
      </c>
      <c r="E51" s="53">
        <f t="shared" ref="E51:H51" ca="1" si="0">-YEARFRAC($K$53,E53,3)</f>
        <v>-118.08219178082192</v>
      </c>
      <c r="F51" s="53">
        <f t="shared" ca="1" si="0"/>
        <v>-118.08219178082192</v>
      </c>
      <c r="G51" s="53">
        <f t="shared" ca="1" si="0"/>
        <v>-118.08219178082192</v>
      </c>
      <c r="H51" s="53">
        <f t="shared" ca="1" si="0"/>
        <v>-118.08219178082192</v>
      </c>
      <c r="J51" s="35"/>
      <c r="K51" s="8">
        <f t="shared" ref="K51:Z51" ca="1" si="1">YEARFRAC($K$53,K53,3)</f>
        <v>0</v>
      </c>
      <c r="L51" s="8">
        <f t="shared" ca="1" si="1"/>
        <v>1</v>
      </c>
      <c r="M51" s="8">
        <f t="shared" ca="1" si="1"/>
        <v>2</v>
      </c>
      <c r="N51" s="53">
        <f t="shared" ca="1" si="1"/>
        <v>3.0027397260273974</v>
      </c>
      <c r="O51" s="53">
        <f t="shared" ca="1" si="1"/>
        <v>4.0027397260273974</v>
      </c>
      <c r="P51" s="53">
        <f t="shared" ca="1" si="1"/>
        <v>5.0027397260273974</v>
      </c>
      <c r="Q51" s="53">
        <f t="shared" ca="1" si="1"/>
        <v>6.0027397260273974</v>
      </c>
      <c r="R51" s="53">
        <f t="shared" ca="1" si="1"/>
        <v>7.0054794520547947</v>
      </c>
      <c r="S51" s="53">
        <f t="shared" ca="1" si="1"/>
        <v>8.0054794520547947</v>
      </c>
      <c r="T51" s="53">
        <f t="shared" ca="1" si="1"/>
        <v>9.0054794520547947</v>
      </c>
      <c r="U51" s="53">
        <f t="shared" ca="1" si="1"/>
        <v>10.005479452054795</v>
      </c>
      <c r="V51" s="53">
        <f t="shared" ca="1" si="1"/>
        <v>11.008219178082191</v>
      </c>
      <c r="W51" s="53">
        <f t="shared" ca="1" si="1"/>
        <v>12.008219178082191</v>
      </c>
      <c r="X51" s="53">
        <f t="shared" ca="1" si="1"/>
        <v>13.008219178082191</v>
      </c>
      <c r="Y51" s="53">
        <f t="shared" ca="1" si="1"/>
        <v>14.008219178082191</v>
      </c>
      <c r="Z51" s="53">
        <f t="shared" ca="1" si="1"/>
        <v>15.010958904109589</v>
      </c>
    </row>
    <row r="52" spans="1:26" x14ac:dyDescent="0.3">
      <c r="D52" s="183"/>
      <c r="E52" s="12"/>
      <c r="F52" s="12"/>
      <c r="G52" s="12"/>
      <c r="H52" s="12"/>
      <c r="J52" s="36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" thickBot="1" x14ac:dyDescent="0.35">
      <c r="A53" s="43" t="s">
        <v>41</v>
      </c>
      <c r="B53" s="202" t="s">
        <v>39</v>
      </c>
      <c r="C53" s="27"/>
      <c r="D53" s="44"/>
      <c r="E53" s="44"/>
      <c r="F53" s="44"/>
      <c r="G53" s="44"/>
      <c r="H53" s="44"/>
      <c r="I53" s="178" t="s">
        <v>426</v>
      </c>
      <c r="J53" s="45" t="s">
        <v>603</v>
      </c>
      <c r="K53" s="46">
        <f ca="1">DateNPV</f>
        <v>43100</v>
      </c>
      <c r="L53" s="47">
        <f ca="1">DATE(YEAR(K53)+1, 12, 31)</f>
        <v>43465</v>
      </c>
      <c r="M53" s="47">
        <f ca="1">DATE(YEAR(L53)+1, 12, 31)</f>
        <v>43830</v>
      </c>
      <c r="N53" s="47">
        <f t="shared" ref="N53:Y53" ca="1" si="2">DATE(YEAR(M53)+1, 12, 31)</f>
        <v>44196</v>
      </c>
      <c r="O53" s="47">
        <f t="shared" ca="1" si="2"/>
        <v>44561</v>
      </c>
      <c r="P53" s="47">
        <f t="shared" ca="1" si="2"/>
        <v>44926</v>
      </c>
      <c r="Q53" s="47">
        <f t="shared" ca="1" si="2"/>
        <v>45291</v>
      </c>
      <c r="R53" s="47">
        <f t="shared" ca="1" si="2"/>
        <v>45657</v>
      </c>
      <c r="S53" s="47">
        <f t="shared" ca="1" si="2"/>
        <v>46022</v>
      </c>
      <c r="T53" s="47">
        <f t="shared" ca="1" si="2"/>
        <v>46387</v>
      </c>
      <c r="U53" s="47">
        <f t="shared" ca="1" si="2"/>
        <v>46752</v>
      </c>
      <c r="V53" s="47">
        <f t="shared" ca="1" si="2"/>
        <v>47118</v>
      </c>
      <c r="W53" s="47">
        <f t="shared" ca="1" si="2"/>
        <v>47483</v>
      </c>
      <c r="X53" s="47">
        <f t="shared" ca="1" si="2"/>
        <v>47848</v>
      </c>
      <c r="Y53" s="47">
        <f t="shared" ca="1" si="2"/>
        <v>48213</v>
      </c>
      <c r="Z53" s="47">
        <f ca="1">DATE(YEAR(Y53)+1, 12, 31)</f>
        <v>48579</v>
      </c>
    </row>
    <row r="54" spans="1:26" ht="15" thickTop="1" x14ac:dyDescent="0.3">
      <c r="H54" s="10"/>
      <c r="J54" s="36"/>
    </row>
    <row r="55" spans="1:26" x14ac:dyDescent="0.3">
      <c r="A55" s="11" t="s">
        <v>197</v>
      </c>
      <c r="J55" s="36"/>
    </row>
    <row r="56" spans="1:26" x14ac:dyDescent="0.3">
      <c r="J56" s="36"/>
    </row>
    <row r="57" spans="1:26" x14ac:dyDescent="0.3">
      <c r="A57" s="222" t="s">
        <v>20</v>
      </c>
      <c r="J57" s="91"/>
      <c r="K57" s="14"/>
      <c r="L57" s="128"/>
    </row>
    <row r="58" spans="1:26" x14ac:dyDescent="0.3">
      <c r="A58" s="176" t="s">
        <v>634</v>
      </c>
      <c r="B58" s="197" t="s">
        <v>638</v>
      </c>
      <c r="D58" s="19"/>
      <c r="E58" s="19"/>
      <c r="F58" s="19"/>
      <c r="G58" s="19"/>
      <c r="H58" s="19"/>
      <c r="I58" s="179">
        <f>IFERROR(AVERAGE($D58:$H58),0)</f>
        <v>0</v>
      </c>
      <c r="J58" s="92"/>
      <c r="K58" s="16"/>
      <c r="L58" s="15">
        <f>IF(ISBLANK($J58), $I58, $J58)</f>
        <v>0</v>
      </c>
      <c r="M58" s="15">
        <f>$L58</f>
        <v>0</v>
      </c>
      <c r="N58" s="15">
        <f t="shared" ref="N58:Z60" si="3">$L58</f>
        <v>0</v>
      </c>
      <c r="O58" s="15">
        <f t="shared" si="3"/>
        <v>0</v>
      </c>
      <c r="P58" s="15">
        <f t="shared" si="3"/>
        <v>0</v>
      </c>
      <c r="Q58" s="15">
        <f t="shared" si="3"/>
        <v>0</v>
      </c>
      <c r="R58" s="15">
        <f t="shared" si="3"/>
        <v>0</v>
      </c>
      <c r="S58" s="15">
        <f t="shared" si="3"/>
        <v>0</v>
      </c>
      <c r="T58" s="15">
        <f t="shared" si="3"/>
        <v>0</v>
      </c>
      <c r="U58" s="15">
        <f t="shared" si="3"/>
        <v>0</v>
      </c>
      <c r="V58" s="15">
        <f t="shared" si="3"/>
        <v>0</v>
      </c>
      <c r="W58" s="15">
        <f t="shared" si="3"/>
        <v>0</v>
      </c>
      <c r="X58" s="15">
        <f t="shared" si="3"/>
        <v>0</v>
      </c>
      <c r="Y58" s="15">
        <f t="shared" si="3"/>
        <v>0</v>
      </c>
      <c r="Z58" s="15">
        <f t="shared" si="3"/>
        <v>0</v>
      </c>
    </row>
    <row r="59" spans="1:26" x14ac:dyDescent="0.3">
      <c r="A59" s="176" t="s">
        <v>635</v>
      </c>
      <c r="B59" s="197"/>
      <c r="C59" s="61"/>
      <c r="D59" s="19"/>
      <c r="E59" s="19"/>
      <c r="F59" s="19"/>
      <c r="G59" s="19"/>
      <c r="H59" s="19"/>
      <c r="I59" s="179">
        <f t="shared" ref="I59:I61" si="4">IFERROR(AVERAGE($D59:$H59),0)</f>
        <v>0</v>
      </c>
      <c r="J59" s="92"/>
      <c r="K59" s="16"/>
      <c r="L59" s="15">
        <f t="shared" ref="L59:L60" si="5">IF(ISBLANK($J59), $I59, $J59)</f>
        <v>0</v>
      </c>
      <c r="M59" s="20">
        <f>$L59</f>
        <v>0</v>
      </c>
      <c r="N59" s="20">
        <f t="shared" si="3"/>
        <v>0</v>
      </c>
      <c r="O59" s="20">
        <f t="shared" si="3"/>
        <v>0</v>
      </c>
      <c r="P59" s="20">
        <f t="shared" si="3"/>
        <v>0</v>
      </c>
      <c r="Q59" s="20">
        <f t="shared" si="3"/>
        <v>0</v>
      </c>
      <c r="R59" s="20">
        <f t="shared" si="3"/>
        <v>0</v>
      </c>
      <c r="S59" s="20">
        <f t="shared" si="3"/>
        <v>0</v>
      </c>
      <c r="T59" s="20">
        <f t="shared" si="3"/>
        <v>0</v>
      </c>
      <c r="U59" s="20">
        <f t="shared" si="3"/>
        <v>0</v>
      </c>
      <c r="V59" s="20">
        <f t="shared" si="3"/>
        <v>0</v>
      </c>
      <c r="W59" s="20">
        <f t="shared" si="3"/>
        <v>0</v>
      </c>
      <c r="X59" s="20">
        <f t="shared" si="3"/>
        <v>0</v>
      </c>
      <c r="Y59" s="20">
        <f t="shared" si="3"/>
        <v>0</v>
      </c>
      <c r="Z59" s="20">
        <f t="shared" si="3"/>
        <v>0</v>
      </c>
    </row>
    <row r="60" spans="1:26" x14ac:dyDescent="0.3">
      <c r="A60" s="176" t="s">
        <v>636</v>
      </c>
      <c r="B60" s="24"/>
      <c r="C60" s="61"/>
      <c r="D60" s="19"/>
      <c r="E60" s="19"/>
      <c r="F60" s="19"/>
      <c r="G60" s="19"/>
      <c r="H60" s="19"/>
      <c r="I60" s="179">
        <f t="shared" si="4"/>
        <v>0</v>
      </c>
      <c r="J60" s="92"/>
      <c r="K60" s="16"/>
      <c r="L60" s="15">
        <f t="shared" si="5"/>
        <v>0</v>
      </c>
      <c r="M60" s="104">
        <f>$L60</f>
        <v>0</v>
      </c>
      <c r="N60" s="104">
        <f t="shared" si="3"/>
        <v>0</v>
      </c>
      <c r="O60" s="104">
        <f t="shared" si="3"/>
        <v>0</v>
      </c>
      <c r="P60" s="104">
        <f t="shared" si="3"/>
        <v>0</v>
      </c>
      <c r="Q60" s="104">
        <f t="shared" si="3"/>
        <v>0</v>
      </c>
      <c r="R60" s="104">
        <f t="shared" si="3"/>
        <v>0</v>
      </c>
      <c r="S60" s="104">
        <f t="shared" si="3"/>
        <v>0</v>
      </c>
      <c r="T60" s="104">
        <f t="shared" si="3"/>
        <v>0</v>
      </c>
      <c r="U60" s="104">
        <f t="shared" si="3"/>
        <v>0</v>
      </c>
      <c r="V60" s="104">
        <f t="shared" si="3"/>
        <v>0</v>
      </c>
      <c r="W60" s="104">
        <f t="shared" si="3"/>
        <v>0</v>
      </c>
      <c r="X60" s="104">
        <f t="shared" si="3"/>
        <v>0</v>
      </c>
      <c r="Y60" s="104">
        <f t="shared" si="3"/>
        <v>0</v>
      </c>
      <c r="Z60" s="104">
        <f>$L60</f>
        <v>0</v>
      </c>
    </row>
    <row r="61" spans="1:26" x14ac:dyDescent="0.3">
      <c r="A61" s="187" t="s">
        <v>637</v>
      </c>
      <c r="B61" s="21" t="str">
        <f>IF(LocalCurrency="", "", LocalCurrency)</f>
        <v/>
      </c>
      <c r="C61" s="62"/>
      <c r="D61" s="22"/>
      <c r="E61" s="22"/>
      <c r="F61" s="22"/>
      <c r="G61" s="22"/>
      <c r="H61" s="22"/>
      <c r="I61" s="194">
        <f t="shared" si="4"/>
        <v>0</v>
      </c>
      <c r="J61" s="207"/>
      <c r="K61" s="208"/>
      <c r="L61" s="196">
        <f t="shared" ref="L61:Z61" ca="1" si="6">IF(ISBLANK($J61), $I61, $J61)*(1+InflationRate)^L$51</f>
        <v>0</v>
      </c>
      <c r="M61" s="196">
        <f t="shared" ca="1" si="6"/>
        <v>0</v>
      </c>
      <c r="N61" s="196">
        <f t="shared" ca="1" si="6"/>
        <v>0</v>
      </c>
      <c r="O61" s="196">
        <f t="shared" ca="1" si="6"/>
        <v>0</v>
      </c>
      <c r="P61" s="196">
        <f t="shared" ca="1" si="6"/>
        <v>0</v>
      </c>
      <c r="Q61" s="196">
        <f t="shared" ca="1" si="6"/>
        <v>0</v>
      </c>
      <c r="R61" s="196">
        <f t="shared" ca="1" si="6"/>
        <v>0</v>
      </c>
      <c r="S61" s="196">
        <f t="shared" ca="1" si="6"/>
        <v>0</v>
      </c>
      <c r="T61" s="196">
        <f t="shared" ca="1" si="6"/>
        <v>0</v>
      </c>
      <c r="U61" s="196">
        <f t="shared" ca="1" si="6"/>
        <v>0</v>
      </c>
      <c r="V61" s="196">
        <f t="shared" ca="1" si="6"/>
        <v>0</v>
      </c>
      <c r="W61" s="196">
        <f t="shared" ca="1" si="6"/>
        <v>0</v>
      </c>
      <c r="X61" s="196">
        <f t="shared" ca="1" si="6"/>
        <v>0</v>
      </c>
      <c r="Y61" s="196">
        <f t="shared" ca="1" si="6"/>
        <v>0</v>
      </c>
      <c r="Z61" s="196">
        <f t="shared" ca="1" si="6"/>
        <v>0</v>
      </c>
    </row>
    <row r="62" spans="1:26" x14ac:dyDescent="0.3">
      <c r="A62" s="9" t="s">
        <v>40</v>
      </c>
      <c r="B62" s="9" t="str">
        <f>IF($B$21="", "", $B$21)</f>
        <v/>
      </c>
      <c r="D62" s="94">
        <f>D58*D59*D60*D61</f>
        <v>0</v>
      </c>
      <c r="E62" s="94">
        <f t="shared" ref="E62:H62" si="7">E58*E59*E60*E61</f>
        <v>0</v>
      </c>
      <c r="F62" s="94">
        <f t="shared" si="7"/>
        <v>0</v>
      </c>
      <c r="G62" s="94">
        <f t="shared" si="7"/>
        <v>0</v>
      </c>
      <c r="H62" s="94">
        <f t="shared" si="7"/>
        <v>0</v>
      </c>
      <c r="J62" s="37"/>
      <c r="K62" s="25"/>
      <c r="L62" s="94">
        <f ca="1">L58*L59*L60*L61</f>
        <v>0</v>
      </c>
      <c r="M62" s="94">
        <f t="shared" ref="M62:Z62" ca="1" si="8">M58*M59*M60*M61</f>
        <v>0</v>
      </c>
      <c r="N62" s="94">
        <f t="shared" ca="1" si="8"/>
        <v>0</v>
      </c>
      <c r="O62" s="94">
        <f t="shared" ca="1" si="8"/>
        <v>0</v>
      </c>
      <c r="P62" s="94">
        <f t="shared" ca="1" si="8"/>
        <v>0</v>
      </c>
      <c r="Q62" s="94">
        <f t="shared" ca="1" si="8"/>
        <v>0</v>
      </c>
      <c r="R62" s="94">
        <f t="shared" ca="1" si="8"/>
        <v>0</v>
      </c>
      <c r="S62" s="94">
        <f t="shared" ca="1" si="8"/>
        <v>0</v>
      </c>
      <c r="T62" s="94">
        <f t="shared" ca="1" si="8"/>
        <v>0</v>
      </c>
      <c r="U62" s="94">
        <f t="shared" ca="1" si="8"/>
        <v>0</v>
      </c>
      <c r="V62" s="94">
        <f t="shared" ca="1" si="8"/>
        <v>0</v>
      </c>
      <c r="W62" s="94">
        <f t="shared" ca="1" si="8"/>
        <v>0</v>
      </c>
      <c r="X62" s="94">
        <f t="shared" ca="1" si="8"/>
        <v>0</v>
      </c>
      <c r="Y62" s="94">
        <f t="shared" ca="1" si="8"/>
        <v>0</v>
      </c>
      <c r="Z62" s="94">
        <f t="shared" ca="1" si="8"/>
        <v>0</v>
      </c>
    </row>
    <row r="63" spans="1:26" x14ac:dyDescent="0.3">
      <c r="J63" s="36"/>
    </row>
    <row r="64" spans="1:26" x14ac:dyDescent="0.3">
      <c r="A64" s="222" t="s">
        <v>21</v>
      </c>
      <c r="J64" s="91"/>
      <c r="K64" s="14"/>
      <c r="L64" s="128"/>
    </row>
    <row r="65" spans="1:26" x14ac:dyDescent="0.3">
      <c r="A65" s="176" t="s">
        <v>634</v>
      </c>
      <c r="B65" s="197" t="s">
        <v>638</v>
      </c>
      <c r="D65" s="19"/>
      <c r="E65" s="19"/>
      <c r="F65" s="19"/>
      <c r="G65" s="19"/>
      <c r="H65" s="19"/>
      <c r="I65" s="179">
        <f>IFERROR(AVERAGE($D65:$H65),0)</f>
        <v>0</v>
      </c>
      <c r="J65" s="92"/>
      <c r="K65" s="16"/>
      <c r="L65" s="15">
        <f>IF(ISBLANK($J65), $I65, $J65)</f>
        <v>0</v>
      </c>
      <c r="M65" s="15">
        <f>$L65</f>
        <v>0</v>
      </c>
      <c r="N65" s="15">
        <f t="shared" ref="N65:Z67" si="9">$L65</f>
        <v>0</v>
      </c>
      <c r="O65" s="15">
        <f t="shared" si="9"/>
        <v>0</v>
      </c>
      <c r="P65" s="15">
        <f t="shared" si="9"/>
        <v>0</v>
      </c>
      <c r="Q65" s="15">
        <f t="shared" si="9"/>
        <v>0</v>
      </c>
      <c r="R65" s="15">
        <f t="shared" si="9"/>
        <v>0</v>
      </c>
      <c r="S65" s="15">
        <f t="shared" si="9"/>
        <v>0</v>
      </c>
      <c r="T65" s="15">
        <f t="shared" si="9"/>
        <v>0</v>
      </c>
      <c r="U65" s="15">
        <f t="shared" si="9"/>
        <v>0</v>
      </c>
      <c r="V65" s="15">
        <f t="shared" si="9"/>
        <v>0</v>
      </c>
      <c r="W65" s="15">
        <f t="shared" si="9"/>
        <v>0</v>
      </c>
      <c r="X65" s="15">
        <f t="shared" si="9"/>
        <v>0</v>
      </c>
      <c r="Y65" s="15">
        <f t="shared" si="9"/>
        <v>0</v>
      </c>
      <c r="Z65" s="15">
        <f t="shared" si="9"/>
        <v>0</v>
      </c>
    </row>
    <row r="66" spans="1:26" x14ac:dyDescent="0.3">
      <c r="A66" s="176" t="s">
        <v>635</v>
      </c>
      <c r="C66" s="61"/>
      <c r="D66" s="19"/>
      <c r="E66" s="19"/>
      <c r="F66" s="19"/>
      <c r="G66" s="19"/>
      <c r="H66" s="19"/>
      <c r="I66" s="179">
        <f t="shared" ref="I66:I68" si="10">IFERROR(AVERAGE($D66:$H66),0)</f>
        <v>0</v>
      </c>
      <c r="J66" s="92"/>
      <c r="K66" s="16"/>
      <c r="L66" s="15">
        <f t="shared" ref="L66:L67" si="11">IF(ISBLANK($J66), $I66, $J66)</f>
        <v>0</v>
      </c>
      <c r="M66" s="20">
        <f>$L66</f>
        <v>0</v>
      </c>
      <c r="N66" s="20">
        <f t="shared" si="9"/>
        <v>0</v>
      </c>
      <c r="O66" s="20">
        <f t="shared" si="9"/>
        <v>0</v>
      </c>
      <c r="P66" s="20">
        <f t="shared" si="9"/>
        <v>0</v>
      </c>
      <c r="Q66" s="20">
        <f t="shared" si="9"/>
        <v>0</v>
      </c>
      <c r="R66" s="20">
        <f t="shared" si="9"/>
        <v>0</v>
      </c>
      <c r="S66" s="20">
        <f t="shared" si="9"/>
        <v>0</v>
      </c>
      <c r="T66" s="20">
        <f t="shared" si="9"/>
        <v>0</v>
      </c>
      <c r="U66" s="20">
        <f t="shared" si="9"/>
        <v>0</v>
      </c>
      <c r="V66" s="20">
        <f t="shared" si="9"/>
        <v>0</v>
      </c>
      <c r="W66" s="20">
        <f t="shared" si="9"/>
        <v>0</v>
      </c>
      <c r="X66" s="20">
        <f t="shared" si="9"/>
        <v>0</v>
      </c>
      <c r="Y66" s="20">
        <f t="shared" si="9"/>
        <v>0</v>
      </c>
      <c r="Z66" s="20">
        <f t="shared" si="9"/>
        <v>0</v>
      </c>
    </row>
    <row r="67" spans="1:26" x14ac:dyDescent="0.3">
      <c r="A67" s="176" t="s">
        <v>636</v>
      </c>
      <c r="B67" s="24"/>
      <c r="C67" s="61"/>
      <c r="D67" s="19"/>
      <c r="E67" s="19"/>
      <c r="F67" s="19"/>
      <c r="G67" s="19"/>
      <c r="H67" s="19"/>
      <c r="I67" s="179">
        <f t="shared" si="10"/>
        <v>0</v>
      </c>
      <c r="J67" s="92"/>
      <c r="K67" s="16"/>
      <c r="L67" s="15">
        <f t="shared" si="11"/>
        <v>0</v>
      </c>
      <c r="M67" s="104">
        <f>$L67</f>
        <v>0</v>
      </c>
      <c r="N67" s="104">
        <f t="shared" si="9"/>
        <v>0</v>
      </c>
      <c r="O67" s="104">
        <f t="shared" si="9"/>
        <v>0</v>
      </c>
      <c r="P67" s="104">
        <f t="shared" si="9"/>
        <v>0</v>
      </c>
      <c r="Q67" s="104">
        <f t="shared" si="9"/>
        <v>0</v>
      </c>
      <c r="R67" s="104">
        <f t="shared" si="9"/>
        <v>0</v>
      </c>
      <c r="S67" s="104">
        <f t="shared" si="9"/>
        <v>0</v>
      </c>
      <c r="T67" s="104">
        <f t="shared" si="9"/>
        <v>0</v>
      </c>
      <c r="U67" s="104">
        <f t="shared" si="9"/>
        <v>0</v>
      </c>
      <c r="V67" s="104">
        <f t="shared" si="9"/>
        <v>0</v>
      </c>
      <c r="W67" s="104">
        <f t="shared" si="9"/>
        <v>0</v>
      </c>
      <c r="X67" s="104">
        <f t="shared" si="9"/>
        <v>0</v>
      </c>
      <c r="Y67" s="104">
        <f t="shared" si="9"/>
        <v>0</v>
      </c>
      <c r="Z67" s="104">
        <f>$L67</f>
        <v>0</v>
      </c>
    </row>
    <row r="68" spans="1:26" x14ac:dyDescent="0.3">
      <c r="A68" s="187" t="s">
        <v>637</v>
      </c>
      <c r="B68" s="21" t="str">
        <f>IF(LocalCurrency="", "", LocalCurrency)</f>
        <v/>
      </c>
      <c r="C68" s="62"/>
      <c r="D68" s="22"/>
      <c r="E68" s="22"/>
      <c r="F68" s="22"/>
      <c r="G68" s="22"/>
      <c r="H68" s="22"/>
      <c r="I68" s="194">
        <f t="shared" si="10"/>
        <v>0</v>
      </c>
      <c r="J68" s="207"/>
      <c r="K68" s="208"/>
      <c r="L68" s="196">
        <f t="shared" ref="L68:Z68" ca="1" si="12">IF(ISBLANK($J68), $I68, $J68)*(1+InflationRate)^L$51</f>
        <v>0</v>
      </c>
      <c r="M68" s="196">
        <f t="shared" ca="1" si="12"/>
        <v>0</v>
      </c>
      <c r="N68" s="196">
        <f t="shared" ca="1" si="12"/>
        <v>0</v>
      </c>
      <c r="O68" s="196">
        <f t="shared" ca="1" si="12"/>
        <v>0</v>
      </c>
      <c r="P68" s="196">
        <f t="shared" ca="1" si="12"/>
        <v>0</v>
      </c>
      <c r="Q68" s="196">
        <f t="shared" ca="1" si="12"/>
        <v>0</v>
      </c>
      <c r="R68" s="196">
        <f t="shared" ca="1" si="12"/>
        <v>0</v>
      </c>
      <c r="S68" s="196">
        <f t="shared" ca="1" si="12"/>
        <v>0</v>
      </c>
      <c r="T68" s="196">
        <f t="shared" ca="1" si="12"/>
        <v>0</v>
      </c>
      <c r="U68" s="196">
        <f t="shared" ca="1" si="12"/>
        <v>0</v>
      </c>
      <c r="V68" s="196">
        <f t="shared" ca="1" si="12"/>
        <v>0</v>
      </c>
      <c r="W68" s="196">
        <f t="shared" ca="1" si="12"/>
        <v>0</v>
      </c>
      <c r="X68" s="196">
        <f t="shared" ca="1" si="12"/>
        <v>0</v>
      </c>
      <c r="Y68" s="196">
        <f t="shared" ca="1" si="12"/>
        <v>0</v>
      </c>
      <c r="Z68" s="196">
        <f t="shared" ca="1" si="12"/>
        <v>0</v>
      </c>
    </row>
    <row r="69" spans="1:26" x14ac:dyDescent="0.3">
      <c r="A69" s="9" t="s">
        <v>40</v>
      </c>
      <c r="B69" s="9" t="str">
        <f>IF($B$21="", "", $B$21)</f>
        <v/>
      </c>
      <c r="D69" s="94">
        <f>D65*D66*D67*D68</f>
        <v>0</v>
      </c>
      <c r="E69" s="94">
        <f t="shared" ref="E69" si="13">E65*E66*E67*E68</f>
        <v>0</v>
      </c>
      <c r="F69" s="94">
        <f t="shared" ref="F69" si="14">F65*F66*F67*F68</f>
        <v>0</v>
      </c>
      <c r="G69" s="94">
        <f t="shared" ref="G69" si="15">G65*G66*G67*G68</f>
        <v>0</v>
      </c>
      <c r="H69" s="94">
        <f t="shared" ref="H69" si="16">H65*H66*H67*H68</f>
        <v>0</v>
      </c>
      <c r="J69" s="37"/>
      <c r="K69" s="25"/>
      <c r="L69" s="94">
        <f ca="1">L65*L66*L67*L68</f>
        <v>0</v>
      </c>
      <c r="M69" s="94">
        <f t="shared" ref="M69" ca="1" si="17">M65*M66*M67*M68</f>
        <v>0</v>
      </c>
      <c r="N69" s="94">
        <f t="shared" ref="N69" ca="1" si="18">N65*N66*N67*N68</f>
        <v>0</v>
      </c>
      <c r="O69" s="94">
        <f t="shared" ref="O69" ca="1" si="19">O65*O66*O67*O68</f>
        <v>0</v>
      </c>
      <c r="P69" s="94">
        <f t="shared" ref="P69" ca="1" si="20">P65*P66*P67*P68</f>
        <v>0</v>
      </c>
      <c r="Q69" s="94">
        <f t="shared" ref="Q69" ca="1" si="21">Q65*Q66*Q67*Q68</f>
        <v>0</v>
      </c>
      <c r="R69" s="94">
        <f t="shared" ref="R69" ca="1" si="22">R65*R66*R67*R68</f>
        <v>0</v>
      </c>
      <c r="S69" s="94">
        <f t="shared" ref="S69" ca="1" si="23">S65*S66*S67*S68</f>
        <v>0</v>
      </c>
      <c r="T69" s="94">
        <f t="shared" ref="T69" ca="1" si="24">T65*T66*T67*T68</f>
        <v>0</v>
      </c>
      <c r="U69" s="94">
        <f t="shared" ref="U69" ca="1" si="25">U65*U66*U67*U68</f>
        <v>0</v>
      </c>
      <c r="V69" s="94">
        <f t="shared" ref="V69" ca="1" si="26">V65*V66*V67*V68</f>
        <v>0</v>
      </c>
      <c r="W69" s="94">
        <f t="shared" ref="W69" ca="1" si="27">W65*W66*W67*W68</f>
        <v>0</v>
      </c>
      <c r="X69" s="94">
        <f t="shared" ref="X69" ca="1" si="28">X65*X66*X67*X68</f>
        <v>0</v>
      </c>
      <c r="Y69" s="94">
        <f t="shared" ref="Y69" ca="1" si="29">Y65*Y66*Y67*Y68</f>
        <v>0</v>
      </c>
      <c r="Z69" s="94">
        <f t="shared" ref="Z69" ca="1" si="30">Z65*Z66*Z67*Z68</f>
        <v>0</v>
      </c>
    </row>
    <row r="70" spans="1:26" x14ac:dyDescent="0.3">
      <c r="D70" s="94"/>
      <c r="E70" s="94"/>
      <c r="F70" s="94"/>
      <c r="G70" s="94"/>
      <c r="H70" s="94"/>
      <c r="J70" s="37"/>
      <c r="K70" s="25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spans="1:26" x14ac:dyDescent="0.3">
      <c r="A71" s="222" t="s">
        <v>22</v>
      </c>
      <c r="J71" s="91"/>
      <c r="K71" s="14"/>
      <c r="L71" s="128"/>
    </row>
    <row r="72" spans="1:26" x14ac:dyDescent="0.3">
      <c r="A72" s="176" t="s">
        <v>634</v>
      </c>
      <c r="B72" s="197" t="s">
        <v>638</v>
      </c>
      <c r="D72" s="19"/>
      <c r="E72" s="19"/>
      <c r="F72" s="19"/>
      <c r="G72" s="19"/>
      <c r="H72" s="19"/>
      <c r="I72" s="179">
        <f>IFERROR(AVERAGE($D72:$H72),0)</f>
        <v>0</v>
      </c>
      <c r="J72" s="92"/>
      <c r="K72" s="16"/>
      <c r="L72" s="15">
        <f>IF(ISBLANK($J72), $I72, $J72)</f>
        <v>0</v>
      </c>
      <c r="M72" s="15">
        <f>$L72</f>
        <v>0</v>
      </c>
      <c r="N72" s="15">
        <f t="shared" ref="N72:Z74" si="31">$L72</f>
        <v>0</v>
      </c>
      <c r="O72" s="15">
        <f t="shared" si="31"/>
        <v>0</v>
      </c>
      <c r="P72" s="15">
        <f t="shared" si="31"/>
        <v>0</v>
      </c>
      <c r="Q72" s="15">
        <f t="shared" si="31"/>
        <v>0</v>
      </c>
      <c r="R72" s="15">
        <f t="shared" si="31"/>
        <v>0</v>
      </c>
      <c r="S72" s="15">
        <f t="shared" si="31"/>
        <v>0</v>
      </c>
      <c r="T72" s="15">
        <f t="shared" si="31"/>
        <v>0</v>
      </c>
      <c r="U72" s="15">
        <f t="shared" si="31"/>
        <v>0</v>
      </c>
      <c r="V72" s="15">
        <f t="shared" si="31"/>
        <v>0</v>
      </c>
      <c r="W72" s="15">
        <f t="shared" si="31"/>
        <v>0</v>
      </c>
      <c r="X72" s="15">
        <f t="shared" si="31"/>
        <v>0</v>
      </c>
      <c r="Y72" s="15">
        <f t="shared" si="31"/>
        <v>0</v>
      </c>
      <c r="Z72" s="15">
        <f t="shared" si="31"/>
        <v>0</v>
      </c>
    </row>
    <row r="73" spans="1:26" x14ac:dyDescent="0.3">
      <c r="A73" s="176" t="s">
        <v>635</v>
      </c>
      <c r="C73" s="61"/>
      <c r="D73" s="19"/>
      <c r="E73" s="19"/>
      <c r="F73" s="19"/>
      <c r="G73" s="19"/>
      <c r="H73" s="19"/>
      <c r="I73" s="179">
        <f t="shared" ref="I73:I75" si="32">IFERROR(AVERAGE($D73:$H73),0)</f>
        <v>0</v>
      </c>
      <c r="J73" s="92"/>
      <c r="K73" s="16"/>
      <c r="L73" s="15">
        <f t="shared" ref="L73:L74" si="33">IF(ISBLANK($J73), $I73, $J73)</f>
        <v>0</v>
      </c>
      <c r="M73" s="20">
        <f>$L73</f>
        <v>0</v>
      </c>
      <c r="N73" s="20">
        <f t="shared" si="31"/>
        <v>0</v>
      </c>
      <c r="O73" s="20">
        <f t="shared" si="31"/>
        <v>0</v>
      </c>
      <c r="P73" s="20">
        <f t="shared" si="31"/>
        <v>0</v>
      </c>
      <c r="Q73" s="20">
        <f t="shared" si="31"/>
        <v>0</v>
      </c>
      <c r="R73" s="20">
        <f t="shared" si="31"/>
        <v>0</v>
      </c>
      <c r="S73" s="20">
        <f t="shared" si="31"/>
        <v>0</v>
      </c>
      <c r="T73" s="20">
        <f t="shared" si="31"/>
        <v>0</v>
      </c>
      <c r="U73" s="20">
        <f t="shared" si="31"/>
        <v>0</v>
      </c>
      <c r="V73" s="20">
        <f t="shared" si="31"/>
        <v>0</v>
      </c>
      <c r="W73" s="20">
        <f t="shared" si="31"/>
        <v>0</v>
      </c>
      <c r="X73" s="20">
        <f t="shared" si="31"/>
        <v>0</v>
      </c>
      <c r="Y73" s="20">
        <f t="shared" si="31"/>
        <v>0</v>
      </c>
      <c r="Z73" s="20">
        <f t="shared" si="31"/>
        <v>0</v>
      </c>
    </row>
    <row r="74" spans="1:26" x14ac:dyDescent="0.3">
      <c r="A74" s="176" t="s">
        <v>636</v>
      </c>
      <c r="B74" s="24"/>
      <c r="C74" s="61"/>
      <c r="D74" s="19"/>
      <c r="E74" s="19"/>
      <c r="F74" s="19"/>
      <c r="G74" s="19"/>
      <c r="H74" s="19"/>
      <c r="I74" s="179">
        <f t="shared" si="32"/>
        <v>0</v>
      </c>
      <c r="J74" s="92"/>
      <c r="K74" s="16"/>
      <c r="L74" s="15">
        <f t="shared" si="33"/>
        <v>0</v>
      </c>
      <c r="M74" s="104">
        <f>$L74</f>
        <v>0</v>
      </c>
      <c r="N74" s="104">
        <f t="shared" si="31"/>
        <v>0</v>
      </c>
      <c r="O74" s="104">
        <f t="shared" si="31"/>
        <v>0</v>
      </c>
      <c r="P74" s="104">
        <f t="shared" si="31"/>
        <v>0</v>
      </c>
      <c r="Q74" s="104">
        <f t="shared" si="31"/>
        <v>0</v>
      </c>
      <c r="R74" s="104">
        <f t="shared" si="31"/>
        <v>0</v>
      </c>
      <c r="S74" s="104">
        <f t="shared" si="31"/>
        <v>0</v>
      </c>
      <c r="T74" s="104">
        <f t="shared" si="31"/>
        <v>0</v>
      </c>
      <c r="U74" s="104">
        <f t="shared" si="31"/>
        <v>0</v>
      </c>
      <c r="V74" s="104">
        <f t="shared" si="31"/>
        <v>0</v>
      </c>
      <c r="W74" s="104">
        <f t="shared" si="31"/>
        <v>0</v>
      </c>
      <c r="X74" s="104">
        <f t="shared" si="31"/>
        <v>0</v>
      </c>
      <c r="Y74" s="104">
        <f t="shared" si="31"/>
        <v>0</v>
      </c>
      <c r="Z74" s="104">
        <f>$L74</f>
        <v>0</v>
      </c>
    </row>
    <row r="75" spans="1:26" x14ac:dyDescent="0.3">
      <c r="A75" s="187" t="s">
        <v>637</v>
      </c>
      <c r="B75" s="21" t="str">
        <f>IF(LocalCurrency="", "", LocalCurrency)</f>
        <v/>
      </c>
      <c r="C75" s="62"/>
      <c r="D75" s="22"/>
      <c r="E75" s="22"/>
      <c r="F75" s="22"/>
      <c r="G75" s="22"/>
      <c r="H75" s="22"/>
      <c r="I75" s="194">
        <f t="shared" si="32"/>
        <v>0</v>
      </c>
      <c r="J75" s="207"/>
      <c r="K75" s="208"/>
      <c r="L75" s="196">
        <f t="shared" ref="L75:Z75" ca="1" si="34">IF(ISBLANK($J75), $I75, $J75)*(1+InflationRate)^L$51</f>
        <v>0</v>
      </c>
      <c r="M75" s="196">
        <f t="shared" ca="1" si="34"/>
        <v>0</v>
      </c>
      <c r="N75" s="196">
        <f t="shared" ca="1" si="34"/>
        <v>0</v>
      </c>
      <c r="O75" s="196">
        <f t="shared" ca="1" si="34"/>
        <v>0</v>
      </c>
      <c r="P75" s="196">
        <f t="shared" ca="1" si="34"/>
        <v>0</v>
      </c>
      <c r="Q75" s="196">
        <f t="shared" ca="1" si="34"/>
        <v>0</v>
      </c>
      <c r="R75" s="196">
        <f t="shared" ca="1" si="34"/>
        <v>0</v>
      </c>
      <c r="S75" s="196">
        <f t="shared" ca="1" si="34"/>
        <v>0</v>
      </c>
      <c r="T75" s="196">
        <f t="shared" ca="1" si="34"/>
        <v>0</v>
      </c>
      <c r="U75" s="196">
        <f t="shared" ca="1" si="34"/>
        <v>0</v>
      </c>
      <c r="V75" s="196">
        <f t="shared" ca="1" si="34"/>
        <v>0</v>
      </c>
      <c r="W75" s="196">
        <f t="shared" ca="1" si="34"/>
        <v>0</v>
      </c>
      <c r="X75" s="196">
        <f t="shared" ca="1" si="34"/>
        <v>0</v>
      </c>
      <c r="Y75" s="196">
        <f t="shared" ca="1" si="34"/>
        <v>0</v>
      </c>
      <c r="Z75" s="196">
        <f t="shared" ca="1" si="34"/>
        <v>0</v>
      </c>
    </row>
    <row r="76" spans="1:26" x14ac:dyDescent="0.3">
      <c r="A76" s="9" t="s">
        <v>40</v>
      </c>
      <c r="B76" s="9" t="str">
        <f>IF($B$21="", "", $B$21)</f>
        <v/>
      </c>
      <c r="D76" s="94">
        <f>D72*D73*D74*D75</f>
        <v>0</v>
      </c>
      <c r="E76" s="94">
        <f t="shared" ref="E76" si="35">E72*E73*E74*E75</f>
        <v>0</v>
      </c>
      <c r="F76" s="94">
        <f t="shared" ref="F76" si="36">F72*F73*F74*F75</f>
        <v>0</v>
      </c>
      <c r="G76" s="94">
        <f t="shared" ref="G76" si="37">G72*G73*G74*G75</f>
        <v>0</v>
      </c>
      <c r="H76" s="94">
        <f t="shared" ref="H76" si="38">H72*H73*H74*H75</f>
        <v>0</v>
      </c>
      <c r="J76" s="37"/>
      <c r="K76" s="25"/>
      <c r="L76" s="94">
        <f ca="1">L72*L73*L74*L75</f>
        <v>0</v>
      </c>
      <c r="M76" s="94">
        <f t="shared" ref="M76" ca="1" si="39">M72*M73*M74*M75</f>
        <v>0</v>
      </c>
      <c r="N76" s="94">
        <f t="shared" ref="N76" ca="1" si="40">N72*N73*N74*N75</f>
        <v>0</v>
      </c>
      <c r="O76" s="94">
        <f t="shared" ref="O76" ca="1" si="41">O72*O73*O74*O75</f>
        <v>0</v>
      </c>
      <c r="P76" s="94">
        <f t="shared" ref="P76" ca="1" si="42">P72*P73*P74*P75</f>
        <v>0</v>
      </c>
      <c r="Q76" s="94">
        <f t="shared" ref="Q76" ca="1" si="43">Q72*Q73*Q74*Q75</f>
        <v>0</v>
      </c>
      <c r="R76" s="94">
        <f t="shared" ref="R76" ca="1" si="44">R72*R73*R74*R75</f>
        <v>0</v>
      </c>
      <c r="S76" s="94">
        <f t="shared" ref="S76" ca="1" si="45">S72*S73*S74*S75</f>
        <v>0</v>
      </c>
      <c r="T76" s="94">
        <f t="shared" ref="T76" ca="1" si="46">T72*T73*T74*T75</f>
        <v>0</v>
      </c>
      <c r="U76" s="94">
        <f t="shared" ref="U76" ca="1" si="47">U72*U73*U74*U75</f>
        <v>0</v>
      </c>
      <c r="V76" s="94">
        <f t="shared" ref="V76" ca="1" si="48">V72*V73*V74*V75</f>
        <v>0</v>
      </c>
      <c r="W76" s="94">
        <f t="shared" ref="W76" ca="1" si="49">W72*W73*W74*W75</f>
        <v>0</v>
      </c>
      <c r="X76" s="94">
        <f t="shared" ref="X76" ca="1" si="50">X72*X73*X74*X75</f>
        <v>0</v>
      </c>
      <c r="Y76" s="94">
        <f t="shared" ref="Y76" ca="1" si="51">Y72*Y73*Y74*Y75</f>
        <v>0</v>
      </c>
      <c r="Z76" s="94">
        <f t="shared" ref="Z76" ca="1" si="52">Z72*Z73*Z74*Z75</f>
        <v>0</v>
      </c>
    </row>
    <row r="77" spans="1:26" x14ac:dyDescent="0.3">
      <c r="J77" s="36"/>
    </row>
    <row r="78" spans="1:26" x14ac:dyDescent="0.3">
      <c r="A78" s="222" t="s">
        <v>216</v>
      </c>
      <c r="J78" s="91"/>
      <c r="K78" s="14"/>
      <c r="L78" s="128"/>
    </row>
    <row r="79" spans="1:26" x14ac:dyDescent="0.3">
      <c r="A79" s="176" t="s">
        <v>634</v>
      </c>
      <c r="B79" s="197" t="s">
        <v>638</v>
      </c>
      <c r="D79" s="19"/>
      <c r="E79" s="19"/>
      <c r="F79" s="19"/>
      <c r="G79" s="19"/>
      <c r="H79" s="19"/>
      <c r="I79" s="179">
        <f>IFERROR(AVERAGE($D79:$H79),0)</f>
        <v>0</v>
      </c>
      <c r="J79" s="92"/>
      <c r="K79" s="16"/>
      <c r="L79" s="15">
        <f>IF(ISBLANK($J79), $I79, $J79)</f>
        <v>0</v>
      </c>
      <c r="M79" s="15">
        <f>$L79</f>
        <v>0</v>
      </c>
      <c r="N79" s="15">
        <f t="shared" ref="N79:Z81" si="53">$L79</f>
        <v>0</v>
      </c>
      <c r="O79" s="15">
        <f t="shared" si="53"/>
        <v>0</v>
      </c>
      <c r="P79" s="15">
        <f t="shared" si="53"/>
        <v>0</v>
      </c>
      <c r="Q79" s="15">
        <f t="shared" si="53"/>
        <v>0</v>
      </c>
      <c r="R79" s="15">
        <f t="shared" si="53"/>
        <v>0</v>
      </c>
      <c r="S79" s="15">
        <f t="shared" si="53"/>
        <v>0</v>
      </c>
      <c r="T79" s="15">
        <f t="shared" si="53"/>
        <v>0</v>
      </c>
      <c r="U79" s="15">
        <f t="shared" si="53"/>
        <v>0</v>
      </c>
      <c r="V79" s="15">
        <f t="shared" si="53"/>
        <v>0</v>
      </c>
      <c r="W79" s="15">
        <f t="shared" si="53"/>
        <v>0</v>
      </c>
      <c r="X79" s="15">
        <f t="shared" si="53"/>
        <v>0</v>
      </c>
      <c r="Y79" s="15">
        <f t="shared" si="53"/>
        <v>0</v>
      </c>
      <c r="Z79" s="15">
        <f t="shared" si="53"/>
        <v>0</v>
      </c>
    </row>
    <row r="80" spans="1:26" x14ac:dyDescent="0.3">
      <c r="A80" s="176" t="s">
        <v>635</v>
      </c>
      <c r="C80" s="61"/>
      <c r="D80" s="19"/>
      <c r="E80" s="19"/>
      <c r="F80" s="19"/>
      <c r="G80" s="19"/>
      <c r="H80" s="19"/>
      <c r="I80" s="179">
        <f t="shared" ref="I80:I82" si="54">IFERROR(AVERAGE($D80:$H80),0)</f>
        <v>0</v>
      </c>
      <c r="J80" s="92"/>
      <c r="K80" s="16"/>
      <c r="L80" s="15">
        <f t="shared" ref="L80:L81" si="55">IF(ISBLANK($J80), $I80, $J80)</f>
        <v>0</v>
      </c>
      <c r="M80" s="20">
        <f>$L80</f>
        <v>0</v>
      </c>
      <c r="N80" s="20">
        <f>$L80</f>
        <v>0</v>
      </c>
      <c r="O80" s="20">
        <f t="shared" si="53"/>
        <v>0</v>
      </c>
      <c r="P80" s="20">
        <f t="shared" si="53"/>
        <v>0</v>
      </c>
      <c r="Q80" s="20">
        <f t="shared" si="53"/>
        <v>0</v>
      </c>
      <c r="R80" s="20">
        <f t="shared" si="53"/>
        <v>0</v>
      </c>
      <c r="S80" s="20">
        <f t="shared" si="53"/>
        <v>0</v>
      </c>
      <c r="T80" s="20">
        <f t="shared" si="53"/>
        <v>0</v>
      </c>
      <c r="U80" s="20">
        <f t="shared" si="53"/>
        <v>0</v>
      </c>
      <c r="V80" s="20">
        <f t="shared" si="53"/>
        <v>0</v>
      </c>
      <c r="W80" s="20">
        <f t="shared" si="53"/>
        <v>0</v>
      </c>
      <c r="X80" s="20">
        <f t="shared" si="53"/>
        <v>0</v>
      </c>
      <c r="Y80" s="20">
        <f t="shared" si="53"/>
        <v>0</v>
      </c>
      <c r="Z80" s="20">
        <f t="shared" si="53"/>
        <v>0</v>
      </c>
    </row>
    <row r="81" spans="1:26" x14ac:dyDescent="0.3">
      <c r="A81" s="176" t="s">
        <v>636</v>
      </c>
      <c r="B81" s="24"/>
      <c r="C81" s="61"/>
      <c r="D81" s="19"/>
      <c r="E81" s="19"/>
      <c r="F81" s="19"/>
      <c r="G81" s="19"/>
      <c r="H81" s="19"/>
      <c r="I81" s="179">
        <f t="shared" si="54"/>
        <v>0</v>
      </c>
      <c r="J81" s="92"/>
      <c r="K81" s="16"/>
      <c r="L81" s="15">
        <f t="shared" si="55"/>
        <v>0</v>
      </c>
      <c r="M81" s="104">
        <f>$L81</f>
        <v>0</v>
      </c>
      <c r="N81" s="104">
        <f t="shared" si="53"/>
        <v>0</v>
      </c>
      <c r="O81" s="104">
        <f t="shared" si="53"/>
        <v>0</v>
      </c>
      <c r="P81" s="104">
        <f t="shared" si="53"/>
        <v>0</v>
      </c>
      <c r="Q81" s="104">
        <f t="shared" si="53"/>
        <v>0</v>
      </c>
      <c r="R81" s="104">
        <f t="shared" si="53"/>
        <v>0</v>
      </c>
      <c r="S81" s="104">
        <f t="shared" si="53"/>
        <v>0</v>
      </c>
      <c r="T81" s="104">
        <f t="shared" si="53"/>
        <v>0</v>
      </c>
      <c r="U81" s="104">
        <f t="shared" si="53"/>
        <v>0</v>
      </c>
      <c r="V81" s="104">
        <f t="shared" si="53"/>
        <v>0</v>
      </c>
      <c r="W81" s="104">
        <f t="shared" si="53"/>
        <v>0</v>
      </c>
      <c r="X81" s="104">
        <f t="shared" si="53"/>
        <v>0</v>
      </c>
      <c r="Y81" s="104">
        <f t="shared" si="53"/>
        <v>0</v>
      </c>
      <c r="Z81" s="104">
        <f>$L81</f>
        <v>0</v>
      </c>
    </row>
    <row r="82" spans="1:26" x14ac:dyDescent="0.3">
      <c r="A82" s="187" t="s">
        <v>637</v>
      </c>
      <c r="B82" s="21" t="str">
        <f>IF(LocalCurrency="", "", LocalCurrency)</f>
        <v/>
      </c>
      <c r="C82" s="62"/>
      <c r="D82" s="22"/>
      <c r="E82" s="22"/>
      <c r="F82" s="22"/>
      <c r="G82" s="22"/>
      <c r="H82" s="22"/>
      <c r="I82" s="194">
        <f t="shared" si="54"/>
        <v>0</v>
      </c>
      <c r="J82" s="207"/>
      <c r="K82" s="208"/>
      <c r="L82" s="196">
        <f t="shared" ref="L82:Z82" ca="1" si="56">IF(ISBLANK($J82), $I82, $J82)*(1+InflationRate)^L$51</f>
        <v>0</v>
      </c>
      <c r="M82" s="196">
        <f t="shared" ca="1" si="56"/>
        <v>0</v>
      </c>
      <c r="N82" s="196">
        <f t="shared" ca="1" si="56"/>
        <v>0</v>
      </c>
      <c r="O82" s="196">
        <f t="shared" ca="1" si="56"/>
        <v>0</v>
      </c>
      <c r="P82" s="196">
        <f t="shared" ca="1" si="56"/>
        <v>0</v>
      </c>
      <c r="Q82" s="196">
        <f t="shared" ca="1" si="56"/>
        <v>0</v>
      </c>
      <c r="R82" s="196">
        <f t="shared" ca="1" si="56"/>
        <v>0</v>
      </c>
      <c r="S82" s="196">
        <f t="shared" ca="1" si="56"/>
        <v>0</v>
      </c>
      <c r="T82" s="196">
        <f t="shared" ca="1" si="56"/>
        <v>0</v>
      </c>
      <c r="U82" s="196">
        <f t="shared" ca="1" si="56"/>
        <v>0</v>
      </c>
      <c r="V82" s="196">
        <f t="shared" ca="1" si="56"/>
        <v>0</v>
      </c>
      <c r="W82" s="196">
        <f t="shared" ca="1" si="56"/>
        <v>0</v>
      </c>
      <c r="X82" s="196">
        <f t="shared" ca="1" si="56"/>
        <v>0</v>
      </c>
      <c r="Y82" s="196">
        <f t="shared" ca="1" si="56"/>
        <v>0</v>
      </c>
      <c r="Z82" s="196">
        <f t="shared" ca="1" si="56"/>
        <v>0</v>
      </c>
    </row>
    <row r="83" spans="1:26" x14ac:dyDescent="0.3">
      <c r="A83" s="9" t="s">
        <v>40</v>
      </c>
      <c r="B83" s="9" t="str">
        <f>IF($B$21="", "", $B$21)</f>
        <v/>
      </c>
      <c r="D83" s="94">
        <f>D79*D80*D81*D82</f>
        <v>0</v>
      </c>
      <c r="E83" s="94">
        <f t="shared" ref="E83" si="57">E79*E80*E81*E82</f>
        <v>0</v>
      </c>
      <c r="F83" s="94">
        <f t="shared" ref="F83" si="58">F79*F80*F81*F82</f>
        <v>0</v>
      </c>
      <c r="G83" s="94">
        <f t="shared" ref="G83" si="59">G79*G80*G81*G82</f>
        <v>0</v>
      </c>
      <c r="H83" s="94">
        <f t="shared" ref="H83" si="60">H79*H80*H81*H82</f>
        <v>0</v>
      </c>
      <c r="J83" s="37"/>
      <c r="K83" s="25"/>
      <c r="L83" s="94">
        <f ca="1">L79*L80*L81*L82</f>
        <v>0</v>
      </c>
      <c r="M83" s="94">
        <f t="shared" ref="M83" ca="1" si="61">M79*M80*M81*M82</f>
        <v>0</v>
      </c>
      <c r="N83" s="94">
        <f t="shared" ref="N83" ca="1" si="62">N79*N80*N81*N82</f>
        <v>0</v>
      </c>
      <c r="O83" s="94">
        <f t="shared" ref="O83" ca="1" si="63">O79*O80*O81*O82</f>
        <v>0</v>
      </c>
      <c r="P83" s="94">
        <f t="shared" ref="P83" ca="1" si="64">P79*P80*P81*P82</f>
        <v>0</v>
      </c>
      <c r="Q83" s="94">
        <f t="shared" ref="Q83" ca="1" si="65">Q79*Q80*Q81*Q82</f>
        <v>0</v>
      </c>
      <c r="R83" s="94">
        <f t="shared" ref="R83" ca="1" si="66">R79*R80*R81*R82</f>
        <v>0</v>
      </c>
      <c r="S83" s="94">
        <f t="shared" ref="S83" ca="1" si="67">S79*S80*S81*S82</f>
        <v>0</v>
      </c>
      <c r="T83" s="94">
        <f t="shared" ref="T83" ca="1" si="68">T79*T80*T81*T82</f>
        <v>0</v>
      </c>
      <c r="U83" s="94">
        <f t="shared" ref="U83" ca="1" si="69">U79*U80*U81*U82</f>
        <v>0</v>
      </c>
      <c r="V83" s="94">
        <f t="shared" ref="V83" ca="1" si="70">V79*V80*V81*V82</f>
        <v>0</v>
      </c>
      <c r="W83" s="94">
        <f t="shared" ref="W83" ca="1" si="71">W79*W80*W81*W82</f>
        <v>0</v>
      </c>
      <c r="X83" s="94">
        <f t="shared" ref="X83" ca="1" si="72">X79*X80*X81*X82</f>
        <v>0</v>
      </c>
      <c r="Y83" s="94">
        <f t="shared" ref="Y83" ca="1" si="73">Y79*Y80*Y81*Y82</f>
        <v>0</v>
      </c>
      <c r="Z83" s="94">
        <f t="shared" ref="Z83" ca="1" si="74">Z79*Z80*Z81*Z82</f>
        <v>0</v>
      </c>
    </row>
    <row r="84" spans="1:26" ht="15" thickBot="1" x14ac:dyDescent="0.35">
      <c r="A84" s="27"/>
      <c r="B84" s="27"/>
      <c r="C84" s="27"/>
      <c r="D84" s="28"/>
      <c r="E84" s="28"/>
      <c r="F84" s="28"/>
      <c r="G84" s="28"/>
      <c r="H84" s="28"/>
      <c r="I84" s="27"/>
      <c r="J84" s="3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" thickTop="1" x14ac:dyDescent="0.3">
      <c r="A85" s="97" t="s">
        <v>198</v>
      </c>
      <c r="B85" s="26" t="str">
        <f>IF($B$21="", "", $B$21)</f>
        <v/>
      </c>
      <c r="D85" s="98">
        <f>SUM(D62,D69,D76,D83)</f>
        <v>0</v>
      </c>
      <c r="E85" s="98">
        <f>SUM(E62,E69,E76,E83)</f>
        <v>0</v>
      </c>
      <c r="F85" s="98">
        <f>SUM(F62,F69,F76,F83)</f>
        <v>0</v>
      </c>
      <c r="G85" s="98">
        <f>SUM(G62,G69,G76,G83)</f>
        <v>0</v>
      </c>
      <c r="H85" s="98">
        <f>SUM(H62,H69,H76,H83)</f>
        <v>0</v>
      </c>
      <c r="J85" s="39"/>
      <c r="K85" s="30"/>
      <c r="L85" s="96">
        <f t="shared" ref="L85:Z85" ca="1" si="75">SUM(L62, L69, L76,L83)</f>
        <v>0</v>
      </c>
      <c r="M85" s="96">
        <f t="shared" ca="1" si="75"/>
        <v>0</v>
      </c>
      <c r="N85" s="96">
        <f t="shared" ca="1" si="75"/>
        <v>0</v>
      </c>
      <c r="O85" s="96">
        <f t="shared" ca="1" si="75"/>
        <v>0</v>
      </c>
      <c r="P85" s="96">
        <f t="shared" ca="1" si="75"/>
        <v>0</v>
      </c>
      <c r="Q85" s="96">
        <f t="shared" ca="1" si="75"/>
        <v>0</v>
      </c>
      <c r="R85" s="96">
        <f t="shared" ca="1" si="75"/>
        <v>0</v>
      </c>
      <c r="S85" s="96">
        <f t="shared" ca="1" si="75"/>
        <v>0</v>
      </c>
      <c r="T85" s="96">
        <f ca="1">SUM(T62, T69, T76,T83)</f>
        <v>0</v>
      </c>
      <c r="U85" s="96">
        <f t="shared" ca="1" si="75"/>
        <v>0</v>
      </c>
      <c r="V85" s="96">
        <f t="shared" ca="1" si="75"/>
        <v>0</v>
      </c>
      <c r="W85" s="96">
        <f t="shared" ca="1" si="75"/>
        <v>0</v>
      </c>
      <c r="X85" s="96">
        <f ca="1">SUM(X62, X69, X76,X83)</f>
        <v>0</v>
      </c>
      <c r="Y85" s="96">
        <f t="shared" ca="1" si="75"/>
        <v>0</v>
      </c>
      <c r="Z85" s="96">
        <f t="shared" ca="1" si="75"/>
        <v>0</v>
      </c>
    </row>
    <row r="86" spans="1:26" x14ac:dyDescent="0.3">
      <c r="J86" s="5"/>
      <c r="K86" s="4"/>
      <c r="L86" s="4"/>
      <c r="M86" s="4"/>
      <c r="N86" s="4"/>
    </row>
    <row r="87" spans="1:26" x14ac:dyDescent="0.3">
      <c r="A87" s="11" t="s">
        <v>217</v>
      </c>
      <c r="J87" s="5"/>
      <c r="K87" s="4"/>
      <c r="L87" s="4"/>
      <c r="M87" s="4"/>
      <c r="N87" s="4"/>
    </row>
    <row r="88" spans="1:26" x14ac:dyDescent="0.3">
      <c r="A88" s="106" t="s">
        <v>218</v>
      </c>
      <c r="J88" s="5"/>
      <c r="K88" s="4"/>
      <c r="L88" s="4"/>
      <c r="M88" s="6"/>
      <c r="N88" s="6"/>
    </row>
    <row r="89" spans="1:26" x14ac:dyDescent="0.3">
      <c r="A89" s="80"/>
      <c r="J89" s="5"/>
      <c r="K89" s="4"/>
      <c r="L89" s="4"/>
      <c r="M89" s="6"/>
      <c r="N89" s="6"/>
    </row>
    <row r="90" spans="1:26" x14ac:dyDescent="0.3">
      <c r="A90" s="192" t="s">
        <v>204</v>
      </c>
      <c r="J90" s="36"/>
    </row>
    <row r="91" spans="1:26" x14ac:dyDescent="0.3">
      <c r="A91" s="176" t="s">
        <v>604</v>
      </c>
      <c r="B91" s="24"/>
      <c r="D91" s="19"/>
      <c r="E91" s="19"/>
      <c r="F91" s="19"/>
      <c r="G91" s="19"/>
      <c r="H91" s="19"/>
      <c r="I91" s="179">
        <f>IFERROR(AVERAGE($D91:$H91),0)</f>
        <v>0</v>
      </c>
      <c r="J91" s="92"/>
      <c r="K91" s="16"/>
      <c r="L91" s="15">
        <f>IF(ISBLANK($J91), $I91, $J91)</f>
        <v>0</v>
      </c>
      <c r="M91" s="15">
        <f>$L91</f>
        <v>0</v>
      </c>
      <c r="N91" s="15">
        <f t="shared" ref="N91:Z93" si="76">$L91</f>
        <v>0</v>
      </c>
      <c r="O91" s="15">
        <f t="shared" si="76"/>
        <v>0</v>
      </c>
      <c r="P91" s="15">
        <f t="shared" si="76"/>
        <v>0</v>
      </c>
      <c r="Q91" s="15">
        <f t="shared" si="76"/>
        <v>0</v>
      </c>
      <c r="R91" s="15">
        <f t="shared" si="76"/>
        <v>0</v>
      </c>
      <c r="S91" s="15">
        <f t="shared" si="76"/>
        <v>0</v>
      </c>
      <c r="T91" s="15">
        <f t="shared" si="76"/>
        <v>0</v>
      </c>
      <c r="U91" s="15">
        <f t="shared" si="76"/>
        <v>0</v>
      </c>
      <c r="V91" s="15">
        <f t="shared" si="76"/>
        <v>0</v>
      </c>
      <c r="W91" s="15">
        <f t="shared" si="76"/>
        <v>0</v>
      </c>
      <c r="X91" s="15">
        <f t="shared" si="76"/>
        <v>0</v>
      </c>
      <c r="Y91" s="15">
        <f t="shared" si="76"/>
        <v>0</v>
      </c>
      <c r="Z91" s="15">
        <f t="shared" si="76"/>
        <v>0</v>
      </c>
    </row>
    <row r="92" spans="1:26" x14ac:dyDescent="0.3">
      <c r="A92" s="176" t="s">
        <v>605</v>
      </c>
      <c r="D92" s="19"/>
      <c r="E92" s="19"/>
      <c r="F92" s="19"/>
      <c r="G92" s="19"/>
      <c r="H92" s="19"/>
      <c r="I92" s="179">
        <f t="shared" ref="I92:I94" si="77">IFERROR(AVERAGE($D92:$H92),0)</f>
        <v>0</v>
      </c>
      <c r="J92" s="92"/>
      <c r="K92" s="17"/>
      <c r="L92" s="15">
        <f t="shared" ref="L92:L93" si="78">IF(ISBLANK($J92), $I92, $J92)</f>
        <v>0</v>
      </c>
      <c r="M92" s="20">
        <f>$L92</f>
        <v>0</v>
      </c>
      <c r="N92" s="20">
        <f t="shared" si="76"/>
        <v>0</v>
      </c>
      <c r="O92" s="20">
        <f t="shared" si="76"/>
        <v>0</v>
      </c>
      <c r="P92" s="20">
        <f t="shared" si="76"/>
        <v>0</v>
      </c>
      <c r="Q92" s="20">
        <f t="shared" si="76"/>
        <v>0</v>
      </c>
      <c r="R92" s="20">
        <f t="shared" si="76"/>
        <v>0</v>
      </c>
      <c r="S92" s="20">
        <f t="shared" si="76"/>
        <v>0</v>
      </c>
      <c r="T92" s="20">
        <f t="shared" si="76"/>
        <v>0</v>
      </c>
      <c r="U92" s="20">
        <f t="shared" si="76"/>
        <v>0</v>
      </c>
      <c r="V92" s="20">
        <f t="shared" si="76"/>
        <v>0</v>
      </c>
      <c r="W92" s="20">
        <f t="shared" si="76"/>
        <v>0</v>
      </c>
      <c r="X92" s="20">
        <f t="shared" si="76"/>
        <v>0</v>
      </c>
      <c r="Y92" s="20">
        <f t="shared" si="76"/>
        <v>0</v>
      </c>
      <c r="Z92" s="20">
        <f t="shared" si="76"/>
        <v>0</v>
      </c>
    </row>
    <row r="93" spans="1:26" x14ac:dyDescent="0.3">
      <c r="A93" s="176" t="s">
        <v>606</v>
      </c>
      <c r="B93" s="24"/>
      <c r="D93" s="19"/>
      <c r="E93" s="19"/>
      <c r="F93" s="19"/>
      <c r="G93" s="19"/>
      <c r="H93" s="19"/>
      <c r="I93" s="179">
        <f t="shared" si="77"/>
        <v>0</v>
      </c>
      <c r="J93" s="92"/>
      <c r="K93" s="17"/>
      <c r="L93" s="15">
        <f t="shared" si="78"/>
        <v>0</v>
      </c>
      <c r="M93" s="104">
        <f>$L93</f>
        <v>0</v>
      </c>
      <c r="N93" s="104">
        <f t="shared" si="76"/>
        <v>0</v>
      </c>
      <c r="O93" s="104">
        <f t="shared" si="76"/>
        <v>0</v>
      </c>
      <c r="P93" s="104">
        <f t="shared" si="76"/>
        <v>0</v>
      </c>
      <c r="Q93" s="104">
        <f t="shared" si="76"/>
        <v>0</v>
      </c>
      <c r="R93" s="104">
        <f t="shared" si="76"/>
        <v>0</v>
      </c>
      <c r="S93" s="104">
        <f t="shared" si="76"/>
        <v>0</v>
      </c>
      <c r="T93" s="104">
        <f t="shared" si="76"/>
        <v>0</v>
      </c>
      <c r="U93" s="104">
        <f t="shared" si="76"/>
        <v>0</v>
      </c>
      <c r="V93" s="104">
        <f t="shared" si="76"/>
        <v>0</v>
      </c>
      <c r="W93" s="104">
        <f t="shared" si="76"/>
        <v>0</v>
      </c>
      <c r="X93" s="104">
        <f t="shared" si="76"/>
        <v>0</v>
      </c>
      <c r="Y93" s="104">
        <f t="shared" si="76"/>
        <v>0</v>
      </c>
      <c r="Z93" s="104">
        <f>$L93</f>
        <v>0</v>
      </c>
    </row>
    <row r="94" spans="1:26" x14ac:dyDescent="0.3">
      <c r="A94" s="187" t="s">
        <v>607</v>
      </c>
      <c r="B94" s="21" t="str">
        <f>IF(LocalCurrency="", "", LocalCurrency)</f>
        <v/>
      </c>
      <c r="C94" s="21"/>
      <c r="D94" s="22"/>
      <c r="E94" s="22"/>
      <c r="F94" s="22"/>
      <c r="G94" s="22"/>
      <c r="H94" s="22"/>
      <c r="I94" s="194">
        <f t="shared" si="77"/>
        <v>0</v>
      </c>
      <c r="J94" s="99"/>
      <c r="K94" s="23"/>
      <c r="L94" s="196">
        <f t="shared" ref="L94:Z94" ca="1" si="79">IF(ISBLANK($J94), $I94, $J94)*(1+InflationRate)^L$51</f>
        <v>0</v>
      </c>
      <c r="M94" s="196">
        <f t="shared" ca="1" si="79"/>
        <v>0</v>
      </c>
      <c r="N94" s="196">
        <f t="shared" ca="1" si="79"/>
        <v>0</v>
      </c>
      <c r="O94" s="196">
        <f t="shared" ca="1" si="79"/>
        <v>0</v>
      </c>
      <c r="P94" s="196">
        <f t="shared" ca="1" si="79"/>
        <v>0</v>
      </c>
      <c r="Q94" s="196">
        <f t="shared" ca="1" si="79"/>
        <v>0</v>
      </c>
      <c r="R94" s="196">
        <f t="shared" ca="1" si="79"/>
        <v>0</v>
      </c>
      <c r="S94" s="196">
        <f t="shared" ca="1" si="79"/>
        <v>0</v>
      </c>
      <c r="T94" s="196">
        <f t="shared" ca="1" si="79"/>
        <v>0</v>
      </c>
      <c r="U94" s="196">
        <f t="shared" ca="1" si="79"/>
        <v>0</v>
      </c>
      <c r="V94" s="196">
        <f t="shared" ca="1" si="79"/>
        <v>0</v>
      </c>
      <c r="W94" s="196">
        <f t="shared" ca="1" si="79"/>
        <v>0</v>
      </c>
      <c r="X94" s="196">
        <f t="shared" ca="1" si="79"/>
        <v>0</v>
      </c>
      <c r="Y94" s="196">
        <f t="shared" ca="1" si="79"/>
        <v>0</v>
      </c>
      <c r="Z94" s="196">
        <f t="shared" ca="1" si="79"/>
        <v>0</v>
      </c>
    </row>
    <row r="95" spans="1:26" x14ac:dyDescent="0.3">
      <c r="A95" s="9" t="s">
        <v>40</v>
      </c>
      <c r="B95" s="9" t="str">
        <f>IF($B$21="", "", $B$21)</f>
        <v/>
      </c>
      <c r="D95" s="94">
        <f>IFERROR(VLOOKUP($B91,Units!$B$3:$D$7,2,FALSE)*D91*D92*D93*D94, 0)</f>
        <v>0</v>
      </c>
      <c r="E95" s="94">
        <f>IFERROR(VLOOKUP($B91,Units!$B$3:$D$7,2,FALSE)*E91*E92*E93*E94, 0)</f>
        <v>0</v>
      </c>
      <c r="F95" s="94">
        <f>IFERROR(VLOOKUP($B91,Units!$B$3:$D$7,2,FALSE)*F91*F92*F93*F94, 0)</f>
        <v>0</v>
      </c>
      <c r="G95" s="94">
        <f>IFERROR(VLOOKUP($B91,Units!$B$3:$D$7,2,FALSE)*G91*G92*G93*G94, 0)</f>
        <v>0</v>
      </c>
      <c r="H95" s="94">
        <f>IFERROR(VLOOKUP($B91,Units!$B$3:$D$7,2,FALSE)*H91*H92*H93*H94, 0)</f>
        <v>0</v>
      </c>
      <c r="J95" s="37"/>
      <c r="K95" s="25"/>
      <c r="L95" s="94">
        <f ca="1">IFERROR(VLOOKUP($B91,Units!$B$3:$D$7,3,FALSE)*L91*L92*L93*L94, 0)</f>
        <v>0</v>
      </c>
      <c r="M95" s="94">
        <f ca="1">IFERROR(VLOOKUP($B91,Units!$B$3:$D$7,3,FALSE)*M91*M92*M93*M94, 0)</f>
        <v>0</v>
      </c>
      <c r="N95" s="94">
        <f ca="1">IFERROR(VLOOKUP($B91,Units!$B$3:$D$7,3,FALSE)*N91*N92*N93*N94, 0)</f>
        <v>0</v>
      </c>
      <c r="O95" s="94">
        <f ca="1">IFERROR(VLOOKUP($B91,Units!$B$3:$D$7,3,FALSE)*O91*O92*O93*O94, 0)</f>
        <v>0</v>
      </c>
      <c r="P95" s="94">
        <f ca="1">IFERROR(VLOOKUP($B91,Units!$B$3:$D$7,3,FALSE)*P91*P92*P93*P94, 0)</f>
        <v>0</v>
      </c>
      <c r="Q95" s="94">
        <f ca="1">IFERROR(VLOOKUP($B91,Units!$B$3:$D$7,3,FALSE)*Q91*Q92*Q93*Q94, 0)</f>
        <v>0</v>
      </c>
      <c r="R95" s="94">
        <f ca="1">IFERROR(VLOOKUP($B91,Units!$B$3:$D$7,3,FALSE)*R91*R92*R93*R94, 0)</f>
        <v>0</v>
      </c>
      <c r="S95" s="94">
        <f ca="1">IFERROR(VLOOKUP($B91,Units!$B$3:$D$7,3,FALSE)*S91*S92*S93*S94, 0)</f>
        <v>0</v>
      </c>
      <c r="T95" s="94">
        <f ca="1">IFERROR(VLOOKUP($B91,Units!$B$3:$D$7,3,FALSE)*T91*T92*T93*T94, 0)</f>
        <v>0</v>
      </c>
      <c r="U95" s="94">
        <f ca="1">IFERROR(VLOOKUP($B91,Units!$B$3:$D$7,3,FALSE)*U91*U92*U93*U94, 0)</f>
        <v>0</v>
      </c>
      <c r="V95" s="94">
        <f ca="1">IFERROR(VLOOKUP($B91,Units!$B$3:$D$7,3,FALSE)*V91*V92*V93*V94, 0)</f>
        <v>0</v>
      </c>
      <c r="W95" s="94">
        <f ca="1">IFERROR(VLOOKUP($B91,Units!$B$3:$D$7,3,FALSE)*W91*W92*W93*W94, 0)</f>
        <v>0</v>
      </c>
      <c r="X95" s="94">
        <f ca="1">IFERROR(VLOOKUP($B91,Units!$B$3:$D$7,3,FALSE)*X91*X92*X93*X94, 0)</f>
        <v>0</v>
      </c>
      <c r="Y95" s="94">
        <f ca="1">IFERROR(VLOOKUP($B91,Units!$B$3:$D$7,3,FALSE)*Y91*Y92*Y93*Y94, 0)</f>
        <v>0</v>
      </c>
      <c r="Z95" s="94">
        <f ca="1">IFERROR(VLOOKUP($B91,Units!$B$3:$D$7,3,FALSE)*Z91*Z92*Z93*Z94, 0)</f>
        <v>0</v>
      </c>
    </row>
    <row r="96" spans="1:26" x14ac:dyDescent="0.3">
      <c r="J96" s="36"/>
    </row>
    <row r="97" spans="1:26" x14ac:dyDescent="0.3">
      <c r="A97" s="193" t="s">
        <v>205</v>
      </c>
      <c r="J97" s="36"/>
    </row>
    <row r="98" spans="1:26" x14ac:dyDescent="0.3">
      <c r="A98" s="176" t="s">
        <v>604</v>
      </c>
      <c r="B98" s="24"/>
      <c r="D98" s="19"/>
      <c r="E98" s="19"/>
      <c r="F98" s="19"/>
      <c r="G98" s="19"/>
      <c r="H98" s="19"/>
      <c r="I98" s="179">
        <f>IFERROR(AVERAGE($D98:$H98),0)</f>
        <v>0</v>
      </c>
      <c r="J98" s="92"/>
      <c r="K98" s="16"/>
      <c r="L98" s="15">
        <f>IF(ISBLANK($J98), $I98, $J98)</f>
        <v>0</v>
      </c>
      <c r="M98" s="15">
        <f>$L98</f>
        <v>0</v>
      </c>
      <c r="N98" s="15">
        <f t="shared" ref="N98:Z100" si="80">$L98</f>
        <v>0</v>
      </c>
      <c r="O98" s="15">
        <f t="shared" si="80"/>
        <v>0</v>
      </c>
      <c r="P98" s="15">
        <f t="shared" si="80"/>
        <v>0</v>
      </c>
      <c r="Q98" s="15">
        <f t="shared" si="80"/>
        <v>0</v>
      </c>
      <c r="R98" s="15">
        <f t="shared" si="80"/>
        <v>0</v>
      </c>
      <c r="S98" s="15">
        <f t="shared" si="80"/>
        <v>0</v>
      </c>
      <c r="T98" s="15">
        <f t="shared" si="80"/>
        <v>0</v>
      </c>
      <c r="U98" s="15">
        <f t="shared" si="80"/>
        <v>0</v>
      </c>
      <c r="V98" s="15">
        <f t="shared" si="80"/>
        <v>0</v>
      </c>
      <c r="W98" s="15">
        <f t="shared" si="80"/>
        <v>0</v>
      </c>
      <c r="X98" s="15">
        <f t="shared" si="80"/>
        <v>0</v>
      </c>
      <c r="Y98" s="15">
        <f t="shared" si="80"/>
        <v>0</v>
      </c>
      <c r="Z98" s="15">
        <f t="shared" si="80"/>
        <v>0</v>
      </c>
    </row>
    <row r="99" spans="1:26" x14ac:dyDescent="0.3">
      <c r="A99" s="176" t="s">
        <v>605</v>
      </c>
      <c r="D99" s="19"/>
      <c r="E99" s="19"/>
      <c r="F99" s="19"/>
      <c r="G99" s="19"/>
      <c r="H99" s="19"/>
      <c r="I99" s="179">
        <f t="shared" ref="I99:I101" si="81">IFERROR(AVERAGE($D99:$H99),0)</f>
        <v>0</v>
      </c>
      <c r="J99" s="92"/>
      <c r="K99" s="17"/>
      <c r="L99" s="15">
        <f t="shared" ref="L99:L100" si="82">IF(ISBLANK($J99), $I99, $J99)</f>
        <v>0</v>
      </c>
      <c r="M99" s="20">
        <f>$L99</f>
        <v>0</v>
      </c>
      <c r="N99" s="20">
        <f t="shared" si="80"/>
        <v>0</v>
      </c>
      <c r="O99" s="20">
        <f t="shared" si="80"/>
        <v>0</v>
      </c>
      <c r="P99" s="20">
        <f t="shared" si="80"/>
        <v>0</v>
      </c>
      <c r="Q99" s="20">
        <f>$L99</f>
        <v>0</v>
      </c>
      <c r="R99" s="20">
        <f t="shared" si="80"/>
        <v>0</v>
      </c>
      <c r="S99" s="20">
        <f t="shared" si="80"/>
        <v>0</v>
      </c>
      <c r="T99" s="20">
        <f t="shared" si="80"/>
        <v>0</v>
      </c>
      <c r="U99" s="20">
        <f t="shared" si="80"/>
        <v>0</v>
      </c>
      <c r="V99" s="20">
        <f t="shared" si="80"/>
        <v>0</v>
      </c>
      <c r="W99" s="20">
        <f t="shared" si="80"/>
        <v>0</v>
      </c>
      <c r="X99" s="20">
        <f t="shared" si="80"/>
        <v>0</v>
      </c>
      <c r="Y99" s="20">
        <f t="shared" si="80"/>
        <v>0</v>
      </c>
      <c r="Z99" s="20">
        <f t="shared" si="80"/>
        <v>0</v>
      </c>
    </row>
    <row r="100" spans="1:26" x14ac:dyDescent="0.3">
      <c r="A100" s="176" t="s">
        <v>606</v>
      </c>
      <c r="B100" s="24"/>
      <c r="D100" s="19"/>
      <c r="E100" s="19"/>
      <c r="F100" s="19"/>
      <c r="G100" s="19"/>
      <c r="H100" s="19"/>
      <c r="I100" s="179">
        <f t="shared" si="81"/>
        <v>0</v>
      </c>
      <c r="J100" s="92"/>
      <c r="K100" s="17"/>
      <c r="L100" s="15">
        <f t="shared" si="82"/>
        <v>0</v>
      </c>
      <c r="M100" s="104">
        <f>$L100</f>
        <v>0</v>
      </c>
      <c r="N100" s="104">
        <f t="shared" si="80"/>
        <v>0</v>
      </c>
      <c r="O100" s="104">
        <f t="shared" si="80"/>
        <v>0</v>
      </c>
      <c r="P100" s="104">
        <f t="shared" si="80"/>
        <v>0</v>
      </c>
      <c r="Q100" s="104">
        <f t="shared" si="80"/>
        <v>0</v>
      </c>
      <c r="R100" s="104">
        <f t="shared" si="80"/>
        <v>0</v>
      </c>
      <c r="S100" s="104">
        <f t="shared" si="80"/>
        <v>0</v>
      </c>
      <c r="T100" s="104">
        <f t="shared" si="80"/>
        <v>0</v>
      </c>
      <c r="U100" s="104">
        <f t="shared" si="80"/>
        <v>0</v>
      </c>
      <c r="V100" s="104">
        <f t="shared" si="80"/>
        <v>0</v>
      </c>
      <c r="W100" s="104">
        <f t="shared" si="80"/>
        <v>0</v>
      </c>
      <c r="X100" s="104">
        <f t="shared" si="80"/>
        <v>0</v>
      </c>
      <c r="Y100" s="104">
        <f t="shared" si="80"/>
        <v>0</v>
      </c>
      <c r="Z100" s="104">
        <f>$L100</f>
        <v>0</v>
      </c>
    </row>
    <row r="101" spans="1:26" x14ac:dyDescent="0.3">
      <c r="A101" s="187" t="s">
        <v>607</v>
      </c>
      <c r="B101" s="21" t="str">
        <f>IF(LocalCurrency="", "", LocalCurrency)</f>
        <v/>
      </c>
      <c r="C101" s="21"/>
      <c r="D101" s="22"/>
      <c r="E101" s="22"/>
      <c r="F101" s="22"/>
      <c r="G101" s="22"/>
      <c r="H101" s="22"/>
      <c r="I101" s="194">
        <f t="shared" si="81"/>
        <v>0</v>
      </c>
      <c r="J101" s="99"/>
      <c r="K101" s="23"/>
      <c r="L101" s="196">
        <f t="shared" ref="L101:Z101" ca="1" si="83">IF(ISBLANK($J101), $I101, $J101)*(1+InflationRate)^L$51</f>
        <v>0</v>
      </c>
      <c r="M101" s="196">
        <f t="shared" ca="1" si="83"/>
        <v>0</v>
      </c>
      <c r="N101" s="196">
        <f t="shared" ca="1" si="83"/>
        <v>0</v>
      </c>
      <c r="O101" s="196">
        <f t="shared" ca="1" si="83"/>
        <v>0</v>
      </c>
      <c r="P101" s="196">
        <f t="shared" ca="1" si="83"/>
        <v>0</v>
      </c>
      <c r="Q101" s="196">
        <f t="shared" ca="1" si="83"/>
        <v>0</v>
      </c>
      <c r="R101" s="196">
        <f t="shared" ca="1" si="83"/>
        <v>0</v>
      </c>
      <c r="S101" s="196">
        <f t="shared" ca="1" si="83"/>
        <v>0</v>
      </c>
      <c r="T101" s="196">
        <f t="shared" ca="1" si="83"/>
        <v>0</v>
      </c>
      <c r="U101" s="196">
        <f t="shared" ca="1" si="83"/>
        <v>0</v>
      </c>
      <c r="V101" s="196">
        <f t="shared" ca="1" si="83"/>
        <v>0</v>
      </c>
      <c r="W101" s="196">
        <f t="shared" ca="1" si="83"/>
        <v>0</v>
      </c>
      <c r="X101" s="196">
        <f t="shared" ca="1" si="83"/>
        <v>0</v>
      </c>
      <c r="Y101" s="196">
        <f t="shared" ca="1" si="83"/>
        <v>0</v>
      </c>
      <c r="Z101" s="196">
        <f t="shared" ca="1" si="83"/>
        <v>0</v>
      </c>
    </row>
    <row r="102" spans="1:26" x14ac:dyDescent="0.3">
      <c r="A102" s="9" t="s">
        <v>40</v>
      </c>
      <c r="B102" s="9" t="str">
        <f>IF($B$21="", "", $B$21)</f>
        <v/>
      </c>
      <c r="D102" s="94">
        <f>IFERROR(VLOOKUP($B98,Units!$B$3:$D$7,2,FALSE)*D98*D99*D100*D101, 0)</f>
        <v>0</v>
      </c>
      <c r="E102" s="94">
        <f>IFERROR(VLOOKUP($B98,Units!$B$3:$D$7,2,FALSE)*E98*E99*E100*E101, 0)</f>
        <v>0</v>
      </c>
      <c r="F102" s="94">
        <f>IFERROR(VLOOKUP($B98,Units!$B$3:$D$7,2,FALSE)*F98*F99*F100*F101, 0)</f>
        <v>0</v>
      </c>
      <c r="G102" s="94">
        <f>IFERROR(VLOOKUP($B98,Units!$B$3:$D$7,2,FALSE)*G98*G99*G100*G101, 0)</f>
        <v>0</v>
      </c>
      <c r="H102" s="94">
        <f>IFERROR(VLOOKUP($B98,Units!$B$3:$D$7,2,FALSE)*H98*H99*H100*H101, 0)</f>
        <v>0</v>
      </c>
      <c r="J102" s="37"/>
      <c r="K102" s="25"/>
      <c r="L102" s="94">
        <f ca="1">IFERROR(VLOOKUP($B98,Units!$B$3:$D$7,3,FALSE)*L98*L99*L100*L101, 0)</f>
        <v>0</v>
      </c>
      <c r="M102" s="94">
        <f ca="1">IFERROR(VLOOKUP($B98,Units!$B$3:$D$7,3,FALSE)*M98*M99*M100*M101, 0)</f>
        <v>0</v>
      </c>
      <c r="N102" s="94">
        <f ca="1">IFERROR(VLOOKUP($B98,Units!$B$3:$D$7,3,FALSE)*N98*N99*N100*N101, 0)</f>
        <v>0</v>
      </c>
      <c r="O102" s="94">
        <f ca="1">IFERROR(VLOOKUP($B98,Units!$B$3:$D$7,3,FALSE)*O98*O99*O100*O101, 0)</f>
        <v>0</v>
      </c>
      <c r="P102" s="94">
        <f ca="1">IFERROR(VLOOKUP($B98,Units!$B$3:$D$7,3,FALSE)*P98*P99*P100*P101, 0)</f>
        <v>0</v>
      </c>
      <c r="Q102" s="94">
        <f ca="1">IFERROR(VLOOKUP($B98,Units!$B$3:$D$7,3,FALSE)*Q98*Q99*Q100*Q101, 0)</f>
        <v>0</v>
      </c>
      <c r="R102" s="94">
        <f ca="1">IFERROR(VLOOKUP($B98,Units!$B$3:$D$7,3,FALSE)*R98*R99*R100*R101, 0)</f>
        <v>0</v>
      </c>
      <c r="S102" s="94">
        <f ca="1">IFERROR(VLOOKUP($B98,Units!$B$3:$D$7,3,FALSE)*S98*S99*S100*S101, 0)</f>
        <v>0</v>
      </c>
      <c r="T102" s="94">
        <f ca="1">IFERROR(VLOOKUP($B98,Units!$B$3:$D$7,3,FALSE)*T98*T99*T100*T101, 0)</f>
        <v>0</v>
      </c>
      <c r="U102" s="94">
        <f ca="1">IFERROR(VLOOKUP($B98,Units!$B$3:$D$7,3,FALSE)*U98*U99*U100*U101, 0)</f>
        <v>0</v>
      </c>
      <c r="V102" s="94">
        <f ca="1">IFERROR(VLOOKUP($B98,Units!$B$3:$D$7,3,FALSE)*V98*V99*V100*V101, 0)</f>
        <v>0</v>
      </c>
      <c r="W102" s="94">
        <f ca="1">IFERROR(VLOOKUP($B98,Units!$B$3:$D$7,3,FALSE)*W98*W99*W100*W101, 0)</f>
        <v>0</v>
      </c>
      <c r="X102" s="94">
        <f ca="1">IFERROR(VLOOKUP($B98,Units!$B$3:$D$7,3,FALSE)*X98*X99*X100*X101, 0)</f>
        <v>0</v>
      </c>
      <c r="Y102" s="94">
        <f ca="1">IFERROR(VLOOKUP($B98,Units!$B$3:$D$7,3,FALSE)*Y98*Y99*Y100*Y101, 0)</f>
        <v>0</v>
      </c>
      <c r="Z102" s="94">
        <f ca="1">IFERROR(VLOOKUP($B98,Units!$B$3:$D$7,3,FALSE)*Z98*Z99*Z100*Z101, 0)</f>
        <v>0</v>
      </c>
    </row>
    <row r="103" spans="1:26" x14ac:dyDescent="0.3">
      <c r="D103" s="94"/>
      <c r="E103" s="94"/>
      <c r="F103" s="94"/>
      <c r="G103" s="94"/>
      <c r="H103" s="94"/>
      <c r="J103" s="37"/>
      <c r="K103" s="25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spans="1:26" x14ac:dyDescent="0.3">
      <c r="A104" s="193" t="s">
        <v>206</v>
      </c>
      <c r="J104" s="36"/>
    </row>
    <row r="105" spans="1:26" x14ac:dyDescent="0.3">
      <c r="A105" s="176" t="s">
        <v>604</v>
      </c>
      <c r="B105" s="24"/>
      <c r="D105" s="19"/>
      <c r="E105" s="19"/>
      <c r="F105" s="19"/>
      <c r="G105" s="19"/>
      <c r="H105" s="19"/>
      <c r="I105" s="179">
        <f>IFERROR(AVERAGE($D105:$H105),0)</f>
        <v>0</v>
      </c>
      <c r="J105" s="92"/>
      <c r="K105" s="16"/>
      <c r="L105" s="15">
        <f>IF(ISBLANK($J105), $I105, $J105)</f>
        <v>0</v>
      </c>
      <c r="M105" s="15">
        <f>$L105</f>
        <v>0</v>
      </c>
      <c r="N105" s="15">
        <f t="shared" ref="N105:Z107" si="84">$L105</f>
        <v>0</v>
      </c>
      <c r="O105" s="15">
        <f t="shared" si="84"/>
        <v>0</v>
      </c>
      <c r="P105" s="15">
        <f t="shared" si="84"/>
        <v>0</v>
      </c>
      <c r="Q105" s="15">
        <f t="shared" si="84"/>
        <v>0</v>
      </c>
      <c r="R105" s="15">
        <f t="shared" si="84"/>
        <v>0</v>
      </c>
      <c r="S105" s="15">
        <f t="shared" si="84"/>
        <v>0</v>
      </c>
      <c r="T105" s="15">
        <f t="shared" si="84"/>
        <v>0</v>
      </c>
      <c r="U105" s="15">
        <f t="shared" si="84"/>
        <v>0</v>
      </c>
      <c r="V105" s="15">
        <f t="shared" si="84"/>
        <v>0</v>
      </c>
      <c r="W105" s="15">
        <f t="shared" si="84"/>
        <v>0</v>
      </c>
      <c r="X105" s="15">
        <f t="shared" si="84"/>
        <v>0</v>
      </c>
      <c r="Y105" s="15">
        <f t="shared" si="84"/>
        <v>0</v>
      </c>
      <c r="Z105" s="15">
        <f t="shared" si="84"/>
        <v>0</v>
      </c>
    </row>
    <row r="106" spans="1:26" x14ac:dyDescent="0.3">
      <c r="A106" s="176" t="s">
        <v>605</v>
      </c>
      <c r="D106" s="19"/>
      <c r="E106" s="19"/>
      <c r="F106" s="19"/>
      <c r="G106" s="19"/>
      <c r="H106" s="19"/>
      <c r="I106" s="179">
        <f t="shared" ref="I106:I108" si="85">IFERROR(AVERAGE($D106:$H106),0)</f>
        <v>0</v>
      </c>
      <c r="J106" s="92"/>
      <c r="K106" s="17"/>
      <c r="L106" s="15">
        <f t="shared" ref="L106:L107" si="86">IF(ISBLANK($J106), $I106, $J106)</f>
        <v>0</v>
      </c>
      <c r="M106" s="20">
        <f>$L106</f>
        <v>0</v>
      </c>
      <c r="N106" s="20">
        <f t="shared" si="84"/>
        <v>0</v>
      </c>
      <c r="O106" s="20">
        <f t="shared" si="84"/>
        <v>0</v>
      </c>
      <c r="P106" s="20">
        <f t="shared" si="84"/>
        <v>0</v>
      </c>
      <c r="Q106" s="20">
        <f t="shared" si="84"/>
        <v>0</v>
      </c>
      <c r="R106" s="20">
        <f t="shared" si="84"/>
        <v>0</v>
      </c>
      <c r="S106" s="20">
        <f t="shared" si="84"/>
        <v>0</v>
      </c>
      <c r="T106" s="20">
        <f>$L106</f>
        <v>0</v>
      </c>
      <c r="U106" s="20">
        <f t="shared" si="84"/>
        <v>0</v>
      </c>
      <c r="V106" s="20">
        <f t="shared" si="84"/>
        <v>0</v>
      </c>
      <c r="W106" s="20">
        <f t="shared" si="84"/>
        <v>0</v>
      </c>
      <c r="X106" s="20">
        <f t="shared" si="84"/>
        <v>0</v>
      </c>
      <c r="Y106" s="20">
        <f t="shared" si="84"/>
        <v>0</v>
      </c>
      <c r="Z106" s="20">
        <f t="shared" si="84"/>
        <v>0</v>
      </c>
    </row>
    <row r="107" spans="1:26" x14ac:dyDescent="0.3">
      <c r="A107" s="176" t="s">
        <v>606</v>
      </c>
      <c r="B107" s="24"/>
      <c r="D107" s="19"/>
      <c r="E107" s="19"/>
      <c r="F107" s="19"/>
      <c r="G107" s="19"/>
      <c r="H107" s="19"/>
      <c r="I107" s="179">
        <f t="shared" si="85"/>
        <v>0</v>
      </c>
      <c r="J107" s="92"/>
      <c r="K107" s="17"/>
      <c r="L107" s="15">
        <f t="shared" si="86"/>
        <v>0</v>
      </c>
      <c r="M107" s="104">
        <f>$L107</f>
        <v>0</v>
      </c>
      <c r="N107" s="104">
        <f t="shared" si="84"/>
        <v>0</v>
      </c>
      <c r="O107" s="104">
        <f t="shared" si="84"/>
        <v>0</v>
      </c>
      <c r="P107" s="104">
        <f t="shared" si="84"/>
        <v>0</v>
      </c>
      <c r="Q107" s="104">
        <f t="shared" si="84"/>
        <v>0</v>
      </c>
      <c r="R107" s="104">
        <f t="shared" si="84"/>
        <v>0</v>
      </c>
      <c r="S107" s="104">
        <f t="shared" si="84"/>
        <v>0</v>
      </c>
      <c r="T107" s="104">
        <f t="shared" si="84"/>
        <v>0</v>
      </c>
      <c r="U107" s="104">
        <f t="shared" si="84"/>
        <v>0</v>
      </c>
      <c r="V107" s="104">
        <f t="shared" si="84"/>
        <v>0</v>
      </c>
      <c r="W107" s="104">
        <f t="shared" si="84"/>
        <v>0</v>
      </c>
      <c r="X107" s="104">
        <f t="shared" si="84"/>
        <v>0</v>
      </c>
      <c r="Y107" s="104">
        <f t="shared" si="84"/>
        <v>0</v>
      </c>
      <c r="Z107" s="104">
        <f>$L107</f>
        <v>0</v>
      </c>
    </row>
    <row r="108" spans="1:26" x14ac:dyDescent="0.3">
      <c r="A108" s="187" t="s">
        <v>607</v>
      </c>
      <c r="B108" s="21" t="str">
        <f>IF(LocalCurrency="", "", LocalCurrency)</f>
        <v/>
      </c>
      <c r="C108" s="21"/>
      <c r="D108" s="22"/>
      <c r="E108" s="22"/>
      <c r="F108" s="22"/>
      <c r="G108" s="22"/>
      <c r="H108" s="22"/>
      <c r="I108" s="194">
        <f t="shared" si="85"/>
        <v>0</v>
      </c>
      <c r="J108" s="99"/>
      <c r="K108" s="23"/>
      <c r="L108" s="196">
        <f t="shared" ref="L108:Z108" ca="1" si="87">IF(ISBLANK($J108), $I108, $J108)*(1+InflationRate)^L$51</f>
        <v>0</v>
      </c>
      <c r="M108" s="196">
        <f t="shared" ca="1" si="87"/>
        <v>0</v>
      </c>
      <c r="N108" s="196">
        <f t="shared" ca="1" si="87"/>
        <v>0</v>
      </c>
      <c r="O108" s="196">
        <f t="shared" ca="1" si="87"/>
        <v>0</v>
      </c>
      <c r="P108" s="196">
        <f t="shared" ca="1" si="87"/>
        <v>0</v>
      </c>
      <c r="Q108" s="196">
        <f t="shared" ca="1" si="87"/>
        <v>0</v>
      </c>
      <c r="R108" s="196">
        <f t="shared" ca="1" si="87"/>
        <v>0</v>
      </c>
      <c r="S108" s="196">
        <f t="shared" ca="1" si="87"/>
        <v>0</v>
      </c>
      <c r="T108" s="196">
        <f t="shared" ca="1" si="87"/>
        <v>0</v>
      </c>
      <c r="U108" s="196">
        <f t="shared" ca="1" si="87"/>
        <v>0</v>
      </c>
      <c r="V108" s="196">
        <f t="shared" ca="1" si="87"/>
        <v>0</v>
      </c>
      <c r="W108" s="196">
        <f t="shared" ca="1" si="87"/>
        <v>0</v>
      </c>
      <c r="X108" s="196">
        <f t="shared" ca="1" si="87"/>
        <v>0</v>
      </c>
      <c r="Y108" s="196">
        <f t="shared" ca="1" si="87"/>
        <v>0</v>
      </c>
      <c r="Z108" s="196">
        <f t="shared" ca="1" si="87"/>
        <v>0</v>
      </c>
    </row>
    <row r="109" spans="1:26" x14ac:dyDescent="0.3">
      <c r="A109" s="9" t="s">
        <v>40</v>
      </c>
      <c r="B109" s="9" t="str">
        <f>IF($B$21="", "", $B$21)</f>
        <v/>
      </c>
      <c r="D109" s="94">
        <f>IFERROR(VLOOKUP($B105,Units!$B$3:$D$7,2,FALSE)*D105*D106*D107*D108, 0)</f>
        <v>0</v>
      </c>
      <c r="E109" s="94">
        <f>IFERROR(VLOOKUP($B105,Units!$B$3:$D$7,2,FALSE)*E105*E106*E107*E108, 0)</f>
        <v>0</v>
      </c>
      <c r="F109" s="94">
        <f>IFERROR(VLOOKUP($B105,Units!$B$3:$D$7,2,FALSE)*F105*F106*F107*F108, 0)</f>
        <v>0</v>
      </c>
      <c r="G109" s="94">
        <f>IFERROR(VLOOKUP($B105,Units!$B$3:$D$7,2,FALSE)*G105*G106*G107*G108, 0)</f>
        <v>0</v>
      </c>
      <c r="H109" s="94">
        <f>IFERROR(VLOOKUP($B105,Units!$B$3:$D$7,2,FALSE)*H105*H106*H107*H108, 0)</f>
        <v>0</v>
      </c>
      <c r="J109" s="37"/>
      <c r="K109" s="25"/>
      <c r="L109" s="94">
        <f ca="1">IFERROR(VLOOKUP($B105,Units!$B$3:$D$7,3,FALSE)*L105*L106*L107*L108, 0)</f>
        <v>0</v>
      </c>
      <c r="M109" s="94">
        <f ca="1">IFERROR(VLOOKUP($B105,Units!$B$3:$D$7,3,FALSE)*M105*M106*M107*M108, 0)</f>
        <v>0</v>
      </c>
      <c r="N109" s="94">
        <f ca="1">IFERROR(VLOOKUP($B105,Units!$B$3:$D$7,3,FALSE)*N105*N106*N107*N108, 0)</f>
        <v>0</v>
      </c>
      <c r="O109" s="94">
        <f ca="1">IFERROR(VLOOKUP($B105,Units!$B$3:$D$7,3,FALSE)*O105*O106*O107*O108, 0)</f>
        <v>0</v>
      </c>
      <c r="P109" s="94">
        <f ca="1">IFERROR(VLOOKUP($B105,Units!$B$3:$D$7,3,FALSE)*P105*P106*P107*P108, 0)</f>
        <v>0</v>
      </c>
      <c r="Q109" s="94">
        <f ca="1">IFERROR(VLOOKUP($B105,Units!$B$3:$D$7,3,FALSE)*Q105*Q106*Q107*Q108, 0)</f>
        <v>0</v>
      </c>
      <c r="R109" s="94">
        <f ca="1">IFERROR(VLOOKUP($B105,Units!$B$3:$D$7,3,FALSE)*R105*R106*R107*R108, 0)</f>
        <v>0</v>
      </c>
      <c r="S109" s="94">
        <f ca="1">IFERROR(VLOOKUP($B105,Units!$B$3:$D$7,3,FALSE)*S105*S106*S107*S108, 0)</f>
        <v>0</v>
      </c>
      <c r="T109" s="94">
        <f ca="1">IFERROR(VLOOKUP($B105,Units!$B$3:$D$7,3,FALSE)*T105*T106*T107*T108, 0)</f>
        <v>0</v>
      </c>
      <c r="U109" s="94">
        <f ca="1">IFERROR(VLOOKUP($B105,Units!$B$3:$D$7,3,FALSE)*U105*U106*U107*U108, 0)</f>
        <v>0</v>
      </c>
      <c r="V109" s="94">
        <f ca="1">IFERROR(VLOOKUP($B105,Units!$B$3:$D$7,3,FALSE)*V105*V106*V107*V108, 0)</f>
        <v>0</v>
      </c>
      <c r="W109" s="94">
        <f ca="1">IFERROR(VLOOKUP($B105,Units!$B$3:$D$7,3,FALSE)*W105*W106*W107*W108, 0)</f>
        <v>0</v>
      </c>
      <c r="X109" s="94">
        <f ca="1">IFERROR(VLOOKUP($B105,Units!$B$3:$D$7,3,FALSE)*X105*X106*X107*X108, 0)</f>
        <v>0</v>
      </c>
      <c r="Y109" s="94">
        <f ca="1">IFERROR(VLOOKUP($B105,Units!$B$3:$D$7,3,FALSE)*Y105*Y106*Y107*Y108, 0)</f>
        <v>0</v>
      </c>
      <c r="Z109" s="94">
        <f ca="1">IFERROR(VLOOKUP($B105,Units!$B$3:$D$7,3,FALSE)*Z105*Z106*Z107*Z108, 0)</f>
        <v>0</v>
      </c>
    </row>
    <row r="110" spans="1:26" ht="15" thickBot="1" x14ac:dyDescent="0.35">
      <c r="A110" s="27"/>
      <c r="B110" s="27"/>
      <c r="C110" s="27"/>
      <c r="D110" s="27"/>
      <c r="E110" s="27"/>
      <c r="F110" s="27"/>
      <c r="G110" s="27"/>
      <c r="H110" s="27"/>
      <c r="I110" s="27"/>
      <c r="J110" s="40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5" thickTop="1" x14ac:dyDescent="0.3">
      <c r="A111" s="9" t="s">
        <v>46</v>
      </c>
      <c r="B111" s="26" t="str">
        <f>IF($B$21="", "", $B$21)</f>
        <v/>
      </c>
      <c r="D111" s="101">
        <f>SUM(D95,D102,D109)</f>
        <v>0</v>
      </c>
      <c r="E111" s="101">
        <f t="shared" ref="E111:H111" si="88">SUM(E95,E102,E109)</f>
        <v>0</v>
      </c>
      <c r="F111" s="101">
        <f t="shared" si="88"/>
        <v>0</v>
      </c>
      <c r="G111" s="101">
        <f t="shared" si="88"/>
        <v>0</v>
      </c>
      <c r="H111" s="101">
        <f t="shared" si="88"/>
        <v>0</v>
      </c>
      <c r="J111" s="41"/>
      <c r="K111" s="31"/>
      <c r="L111" s="100">
        <f ca="1">SUM(L95,L102,L109)</f>
        <v>0</v>
      </c>
      <c r="M111" s="100">
        <f t="shared" ref="M111:Z111" ca="1" si="89">SUM(M95,M102,M109)</f>
        <v>0</v>
      </c>
      <c r="N111" s="100">
        <f t="shared" ca="1" si="89"/>
        <v>0</v>
      </c>
      <c r="O111" s="100">
        <f t="shared" ca="1" si="89"/>
        <v>0</v>
      </c>
      <c r="P111" s="100">
        <f ca="1">SUM(P95,P102,P109)</f>
        <v>0</v>
      </c>
      <c r="Q111" s="100">
        <f ca="1">SUM(Q95,Q102,Q109)</f>
        <v>0</v>
      </c>
      <c r="R111" s="100">
        <f t="shared" ca="1" si="89"/>
        <v>0</v>
      </c>
      <c r="S111" s="100">
        <f t="shared" ca="1" si="89"/>
        <v>0</v>
      </c>
      <c r="T111" s="100">
        <f t="shared" ca="1" si="89"/>
        <v>0</v>
      </c>
      <c r="U111" s="100">
        <f ca="1">SUM(U95,U102,U109)</f>
        <v>0</v>
      </c>
      <c r="V111" s="100">
        <f t="shared" ca="1" si="89"/>
        <v>0</v>
      </c>
      <c r="W111" s="100">
        <f ca="1">SUM(W95,W102,W109)</f>
        <v>0</v>
      </c>
      <c r="X111" s="100">
        <f ca="1">SUM(X95,X102,X109)</f>
        <v>0</v>
      </c>
      <c r="Y111" s="100">
        <f t="shared" ca="1" si="89"/>
        <v>0</v>
      </c>
      <c r="Z111" s="100">
        <f t="shared" ca="1" si="89"/>
        <v>0</v>
      </c>
    </row>
    <row r="112" spans="1:26" x14ac:dyDescent="0.3">
      <c r="J112" s="36"/>
    </row>
    <row r="113" spans="1:26" x14ac:dyDescent="0.3">
      <c r="A113" s="11" t="s">
        <v>609</v>
      </c>
      <c r="J113" s="36"/>
    </row>
    <row r="114" spans="1:26" x14ac:dyDescent="0.3">
      <c r="J114" s="36"/>
    </row>
    <row r="115" spans="1:26" x14ac:dyDescent="0.3">
      <c r="A115" s="18" t="s">
        <v>47</v>
      </c>
      <c r="B115" s="9" t="str">
        <f>IF(LocalCurrency="", "", LocalCurrency)</f>
        <v/>
      </c>
      <c r="J115" s="36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x14ac:dyDescent="0.3">
      <c r="A116" s="18" t="s">
        <v>47</v>
      </c>
      <c r="B116" s="9" t="str">
        <f>IF(LocalCurrency="", "", LocalCurrency)</f>
        <v/>
      </c>
      <c r="J116" s="36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x14ac:dyDescent="0.3">
      <c r="A117" s="18" t="s">
        <v>47</v>
      </c>
      <c r="B117" s="9" t="str">
        <f>IF(LocalCurrency="", "", LocalCurrency)</f>
        <v/>
      </c>
      <c r="J117" s="36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" thickBot="1" x14ac:dyDescent="0.35">
      <c r="A118" s="27"/>
      <c r="B118" s="27"/>
      <c r="C118" s="27"/>
      <c r="D118" s="27"/>
      <c r="E118" s="27"/>
      <c r="F118" s="27"/>
      <c r="G118" s="27"/>
      <c r="H118" s="27"/>
      <c r="I118" s="27"/>
      <c r="J118" s="40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5" thickTop="1" x14ac:dyDescent="0.3">
      <c r="A119" s="9" t="s">
        <v>48</v>
      </c>
      <c r="B119" s="9" t="str">
        <f>IF(LocalCurrency="", "", LocalCurrency)</f>
        <v/>
      </c>
      <c r="J119" s="36"/>
      <c r="K119" s="96">
        <f>SUM(K115:K117)</f>
        <v>0</v>
      </c>
      <c r="L119" s="96">
        <f>SUM(L115:L117)</f>
        <v>0</v>
      </c>
      <c r="M119" s="96">
        <f t="shared" ref="M119:Y119" si="90">SUM(M115:M117)</f>
        <v>0</v>
      </c>
      <c r="N119" s="96">
        <f t="shared" si="90"/>
        <v>0</v>
      </c>
      <c r="O119" s="96">
        <f t="shared" si="90"/>
        <v>0</v>
      </c>
      <c r="P119" s="96">
        <f t="shared" si="90"/>
        <v>0</v>
      </c>
      <c r="Q119" s="96">
        <f t="shared" si="90"/>
        <v>0</v>
      </c>
      <c r="R119" s="96">
        <f t="shared" si="90"/>
        <v>0</v>
      </c>
      <c r="S119" s="96">
        <f t="shared" si="90"/>
        <v>0</v>
      </c>
      <c r="T119" s="96">
        <f>SUM(T115:T117)</f>
        <v>0</v>
      </c>
      <c r="U119" s="96">
        <f t="shared" si="90"/>
        <v>0</v>
      </c>
      <c r="V119" s="96">
        <f t="shared" si="90"/>
        <v>0</v>
      </c>
      <c r="W119" s="96">
        <f t="shared" si="90"/>
        <v>0</v>
      </c>
      <c r="X119" s="96">
        <f>SUM(X115:X117)</f>
        <v>0</v>
      </c>
      <c r="Y119" s="96">
        <f t="shared" si="90"/>
        <v>0</v>
      </c>
      <c r="Z119" s="96">
        <f>SUM(Z115:Z117)</f>
        <v>0</v>
      </c>
    </row>
    <row r="120" spans="1:26" x14ac:dyDescent="0.3">
      <c r="J120" s="36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x14ac:dyDescent="0.3">
      <c r="A121" s="11" t="s">
        <v>49</v>
      </c>
      <c r="B121" s="9" t="str">
        <f>IF(LocalCurrency="", "", LocalCurrency)</f>
        <v/>
      </c>
      <c r="D121" s="101">
        <f>D85-D111</f>
        <v>0</v>
      </c>
      <c r="E121" s="101">
        <f>E85-E111</f>
        <v>0</v>
      </c>
      <c r="F121" s="101">
        <f>F85-F111</f>
        <v>0</v>
      </c>
      <c r="G121" s="101">
        <f>G85-G111</f>
        <v>0</v>
      </c>
      <c r="H121" s="101">
        <f>H85-H111</f>
        <v>0</v>
      </c>
      <c r="J121" s="42"/>
      <c r="K121" s="100">
        <f>K85-K111-K119</f>
        <v>0</v>
      </c>
      <c r="L121" s="100">
        <f t="shared" ref="L121:Z121" ca="1" si="91">L85-L111-L119</f>
        <v>0</v>
      </c>
      <c r="M121" s="100">
        <f t="shared" ca="1" si="91"/>
        <v>0</v>
      </c>
      <c r="N121" s="100">
        <f t="shared" ca="1" si="91"/>
        <v>0</v>
      </c>
      <c r="O121" s="100">
        <f t="shared" ca="1" si="91"/>
        <v>0</v>
      </c>
      <c r="P121" s="100">
        <f t="shared" ca="1" si="91"/>
        <v>0</v>
      </c>
      <c r="Q121" s="100">
        <f t="shared" ca="1" si="91"/>
        <v>0</v>
      </c>
      <c r="R121" s="100">
        <f ca="1">R85-R111-R119</f>
        <v>0</v>
      </c>
      <c r="S121" s="100">
        <f t="shared" ca="1" si="91"/>
        <v>0</v>
      </c>
      <c r="T121" s="100">
        <f t="shared" ca="1" si="91"/>
        <v>0</v>
      </c>
      <c r="U121" s="100">
        <f t="shared" ca="1" si="91"/>
        <v>0</v>
      </c>
      <c r="V121" s="100">
        <f t="shared" ca="1" si="91"/>
        <v>0</v>
      </c>
      <c r="W121" s="100">
        <f t="shared" ca="1" si="91"/>
        <v>0</v>
      </c>
      <c r="X121" s="100">
        <f t="shared" ca="1" si="91"/>
        <v>0</v>
      </c>
      <c r="Y121" s="100">
        <f t="shared" ca="1" si="91"/>
        <v>0</v>
      </c>
      <c r="Z121" s="100">
        <f t="shared" ca="1" si="91"/>
        <v>0</v>
      </c>
    </row>
    <row r="122" spans="1:26" x14ac:dyDescent="0.3">
      <c r="D122" s="34"/>
      <c r="E122" s="31"/>
    </row>
  </sheetData>
  <customSheetViews>
    <customSheetView guid="{3F496AD9-3742-4D69-A549-037DEAE009B6}" scale="75">
      <pane xSplit="1" topLeftCell="B1" activePane="topRight" state="frozen"/>
      <selection pane="topRight"/>
      <pageMargins left="0.7" right="0.7" top="0.75" bottom="0.75" header="0.3" footer="0.3"/>
      <pageSetup orientation="portrait" horizontalDpi="4294967295" verticalDpi="4294967295" r:id="rId1"/>
    </customSheetView>
    <customSheetView guid="{91FDB016-6555-4859-8D31-5C927CD3E677}" scale="75">
      <pane xSplit="1" topLeftCell="B1" activePane="topRight" state="frozen"/>
      <selection pane="topRight" activeCell="D11" sqref="D11"/>
      <pageMargins left="0.7" right="0.7" top="0.75" bottom="0.75" header="0.3" footer="0.3"/>
      <pageSetup orientation="portrait" horizontalDpi="4294967295" verticalDpi="4294967295" r:id="rId2"/>
    </customSheetView>
  </customSheetViews>
  <mergeCells count="2">
    <mergeCell ref="D50:J50"/>
    <mergeCell ref="L50:Z50"/>
  </mergeCells>
  <conditionalFormatting sqref="D11:H11 D13:H13 D15:H15 D17:H17 D19:H19 D21:H21 D23:H23 D25:H25 D27:H27 D29:H29 D31:H31 D33:H33 D35:H35 D37:H37 G5">
    <cfRule type="cellIs" dxfId="2" priority="1" operator="equal">
      <formula>1</formula>
    </cfRule>
  </conditionalFormatting>
  <dataValidations count="9">
    <dataValidation type="list" showInputMessage="1" showErrorMessage="1" prompt="Please choose the unit of the quantity." sqref="B93 B100 B107">
      <formula1>CostUnit</formula1>
    </dataValidation>
    <dataValidation type="whole" operator="equal" allowBlank="1" showInputMessage="1" showErrorMessage="1" error="Please input 1 below the answer you want to choose." sqref="D11:H11 D13:H13 D15:H15 D17:H17 D19:H19 D21:H21 D23:H23 D25:H25 D27:H27 D29:H29 D31:H31 D33:H33 D35:H35 D37:H37">
      <formula1>1</formula1>
    </dataValidation>
    <dataValidation allowBlank="1" showInputMessage="1" showErrorMessage="1" prompt="What future cost item associated with this water body do you expect in addition to the items in COSTS section?" sqref="A115:A117"/>
    <dataValidation showErrorMessage="1" prompt="Please choose the quantity unit. It would be better if units could be consistent." sqref="B92 B99 B106"/>
    <dataValidation allowBlank="1" showInputMessage="1" showErrorMessage="1" prompt="What types of costs do you incur on this parcel specific to this land use activity or resource flow?" sqref="A90 A97 A104"/>
    <dataValidation type="list" showInputMessage="1" showErrorMessage="1" prompt="Please choose the time period of frequency." sqref="B98 B91 B105">
      <formula1>Freq</formula1>
    </dataValidation>
    <dataValidation showInputMessage="1" showErrorMessage="1" sqref="B21"/>
    <dataValidation allowBlank="1" showInputMessage="1" showErrorMessage="1" prompt="What livestock drink from this water body?" sqref="A57 A64 A71 A78"/>
    <dataValidation type="list" showInputMessage="1" showErrorMessage="1" prompt="Please choose the unit of the quantity." sqref="B60 B67 B74 B81">
      <formula1>QuantityUnit</formula1>
    </dataValidation>
  </dataValidations>
  <pageMargins left="0.7" right="0.7" top="0.75" bottom="0.75" header="0.3" footer="0.3"/>
  <pageSetup orientation="portrait" horizontalDpi="4294967295" verticalDpi="4294967295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errorStyle="warning" allowBlank="1" showInputMessage="1" showErrorMessage="1" error="The data earlier than 12/31/1990 has little power for projection the future._x000a__x000a_The date after the NPV date is not a valid one for historical data." prompt="Input date of your historical data, not year, e.g. 12/31/2007">
          <x14:formula1>
            <xm:f>Units!$J3</xm:f>
          </x14:formula1>
          <x14:formula2>
            <xm:f>DateNPV</xm:f>
          </x14:formula2>
          <xm:sqref>D53:H53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zoomScale="75" zoomScaleNormal="75" workbookViewId="0">
      <pane xSplit="1" topLeftCell="B1" activePane="topRight" state="frozen"/>
      <selection pane="topRight"/>
    </sheetView>
  </sheetViews>
  <sheetFormatPr defaultColWidth="8.796875" defaultRowHeight="14.4" x14ac:dyDescent="0.3"/>
  <cols>
    <col min="1" max="1" width="130.69921875" style="9" customWidth="1"/>
    <col min="2" max="2" width="20.69921875" style="9" customWidth="1"/>
    <col min="3" max="3" width="10.69921875" style="9" customWidth="1"/>
    <col min="4" max="8" width="15.69921875" style="9" customWidth="1"/>
    <col min="9" max="10" width="18.69921875" style="9" customWidth="1"/>
    <col min="11" max="26" width="12.69921875" style="9" customWidth="1"/>
    <col min="27" max="16384" width="8.796875" style="9"/>
  </cols>
  <sheetData>
    <row r="1" spans="1:26" ht="21" x14ac:dyDescent="0.4">
      <c r="A1" s="177" t="s">
        <v>679</v>
      </c>
    </row>
    <row r="2" spans="1:26" ht="15" thickBot="1" x14ac:dyDescent="0.35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</row>
    <row r="3" spans="1:26" x14ac:dyDescent="0.3">
      <c r="B3" s="14"/>
    </row>
    <row r="4" spans="1:26" ht="15.6" x14ac:dyDescent="0.3">
      <c r="A4" s="142" t="s">
        <v>407</v>
      </c>
      <c r="B4" s="14"/>
    </row>
    <row r="5" spans="1:26" x14ac:dyDescent="0.3">
      <c r="A5" s="176" t="s">
        <v>678</v>
      </c>
      <c r="D5" s="240" t="s">
        <v>681</v>
      </c>
      <c r="E5" s="172">
        <v>1</v>
      </c>
    </row>
    <row r="6" spans="1:26" x14ac:dyDescent="0.3">
      <c r="A6" s="176" t="s">
        <v>412</v>
      </c>
    </row>
    <row r="7" spans="1:26" x14ac:dyDescent="0.3">
      <c r="A7" s="176"/>
    </row>
    <row r="8" spans="1:26" x14ac:dyDescent="0.3">
      <c r="A8" s="11"/>
      <c r="B8" s="14"/>
      <c r="C8" s="156" t="s">
        <v>59</v>
      </c>
      <c r="D8" s="157" t="s">
        <v>60</v>
      </c>
      <c r="E8" s="157" t="s">
        <v>61</v>
      </c>
      <c r="F8" s="157" t="s">
        <v>62</v>
      </c>
      <c r="G8" s="157" t="s">
        <v>63</v>
      </c>
      <c r="H8" s="157" t="s">
        <v>64</v>
      </c>
    </row>
    <row r="9" spans="1:26" x14ac:dyDescent="0.3">
      <c r="A9" s="155" t="s">
        <v>408</v>
      </c>
      <c r="B9" s="156" t="s">
        <v>65</v>
      </c>
      <c r="C9" s="151"/>
      <c r="D9" s="152">
        <v>20</v>
      </c>
      <c r="E9" s="152">
        <v>15</v>
      </c>
      <c r="F9" s="152">
        <v>10</v>
      </c>
      <c r="G9" s="152">
        <v>5</v>
      </c>
      <c r="H9" s="152">
        <v>0</v>
      </c>
      <c r="I9" s="182" t="s">
        <v>66</v>
      </c>
      <c r="K9" s="137" t="s">
        <v>102</v>
      </c>
      <c r="L9" s="137" t="s">
        <v>103</v>
      </c>
      <c r="M9" s="138" t="s">
        <v>97</v>
      </c>
      <c r="N9" s="138" t="s">
        <v>104</v>
      </c>
    </row>
    <row r="10" spans="1:26" ht="15" customHeight="1" x14ac:dyDescent="0.3">
      <c r="A10" s="174" t="s">
        <v>409</v>
      </c>
      <c r="B10" s="148" t="s">
        <v>67</v>
      </c>
      <c r="C10" s="149">
        <v>0.2</v>
      </c>
      <c r="D10" s="150" t="s">
        <v>68</v>
      </c>
      <c r="E10" s="150" t="s">
        <v>69</v>
      </c>
      <c r="F10" s="150" t="s">
        <v>70</v>
      </c>
      <c r="G10" s="150" t="s">
        <v>71</v>
      </c>
      <c r="H10" s="150" t="s">
        <v>192</v>
      </c>
      <c r="K10" s="139">
        <v>0</v>
      </c>
      <c r="L10" s="139">
        <v>0.5</v>
      </c>
      <c r="M10" s="136" t="s">
        <v>124</v>
      </c>
      <c r="N10" s="140">
        <v>0.12</v>
      </c>
    </row>
    <row r="11" spans="1:26" ht="15" customHeight="1" x14ac:dyDescent="0.3">
      <c r="A11" s="147"/>
      <c r="B11" s="14"/>
      <c r="C11" s="144"/>
      <c r="D11" s="205"/>
      <c r="E11" s="206"/>
      <c r="F11" s="206"/>
      <c r="G11" s="206"/>
      <c r="H11" s="206"/>
      <c r="I11" s="171">
        <f>C10*SUMPRODUCT(D$9:H$9,D11:H11)</f>
        <v>0</v>
      </c>
      <c r="K11" s="139">
        <v>0.5</v>
      </c>
      <c r="L11" s="139">
        <v>1.5</v>
      </c>
      <c r="M11" s="136" t="s">
        <v>123</v>
      </c>
      <c r="N11" s="140">
        <v>0.1</v>
      </c>
    </row>
    <row r="12" spans="1:26" ht="15" customHeight="1" x14ac:dyDescent="0.3">
      <c r="A12" s="174" t="s">
        <v>413</v>
      </c>
      <c r="B12" s="148" t="s">
        <v>72</v>
      </c>
      <c r="C12" s="149">
        <v>0.2</v>
      </c>
      <c r="D12" s="203" t="s">
        <v>68</v>
      </c>
      <c r="E12" s="203" t="s">
        <v>69</v>
      </c>
      <c r="F12" s="203" t="s">
        <v>70</v>
      </c>
      <c r="G12" s="203" t="s">
        <v>71</v>
      </c>
      <c r="H12" s="203" t="s">
        <v>192</v>
      </c>
      <c r="I12" s="12"/>
      <c r="K12" s="139">
        <v>1.5</v>
      </c>
      <c r="L12" s="139">
        <v>2.5</v>
      </c>
      <c r="M12" s="136" t="s">
        <v>122</v>
      </c>
      <c r="N12" s="140">
        <v>0.09</v>
      </c>
    </row>
    <row r="13" spans="1:26" ht="15" customHeight="1" x14ac:dyDescent="0.3">
      <c r="A13" s="147"/>
      <c r="B13" s="14"/>
      <c r="C13" s="143"/>
      <c r="D13" s="205"/>
      <c r="E13" s="206"/>
      <c r="F13" s="206"/>
      <c r="G13" s="206"/>
      <c r="H13" s="206"/>
      <c r="I13" s="171">
        <f>C12*SUMPRODUCT(D$9:H$9,D13:H13)</f>
        <v>0</v>
      </c>
      <c r="K13" s="139">
        <v>2.5</v>
      </c>
      <c r="L13" s="139">
        <v>3.5</v>
      </c>
      <c r="M13" s="136" t="s">
        <v>121</v>
      </c>
      <c r="N13" s="140">
        <v>7.4999999999999997E-2</v>
      </c>
    </row>
    <row r="14" spans="1:26" ht="15" customHeight="1" x14ac:dyDescent="0.3">
      <c r="A14" s="174" t="s">
        <v>414</v>
      </c>
      <c r="B14" s="148" t="s">
        <v>73</v>
      </c>
      <c r="C14" s="149">
        <v>0.05</v>
      </c>
      <c r="D14" s="203" t="s">
        <v>74</v>
      </c>
      <c r="E14" s="203"/>
      <c r="F14" s="203" t="s">
        <v>75</v>
      </c>
      <c r="G14" s="203"/>
      <c r="H14" s="203" t="s">
        <v>76</v>
      </c>
      <c r="I14" s="12"/>
      <c r="K14" s="139">
        <v>3.5</v>
      </c>
      <c r="L14" s="139">
        <v>4.5</v>
      </c>
      <c r="M14" s="136" t="s">
        <v>120</v>
      </c>
      <c r="N14" s="140">
        <v>6.5000000000000002E-2</v>
      </c>
    </row>
    <row r="15" spans="1:26" ht="15" customHeight="1" x14ac:dyDescent="0.3">
      <c r="A15" s="147"/>
      <c r="B15" s="14"/>
      <c r="C15" s="143"/>
      <c r="D15" s="205"/>
      <c r="E15" s="206"/>
      <c r="F15" s="206"/>
      <c r="G15" s="206"/>
      <c r="H15" s="206"/>
      <c r="I15" s="171">
        <f>C14*SUMPRODUCT(D$9:H$9,D15:H15)</f>
        <v>0</v>
      </c>
      <c r="K15" s="139">
        <v>4.5</v>
      </c>
      <c r="L15" s="139">
        <v>5.5</v>
      </c>
      <c r="M15" s="136" t="s">
        <v>119</v>
      </c>
      <c r="N15" s="140">
        <v>5.5E-2</v>
      </c>
    </row>
    <row r="16" spans="1:26" ht="15" customHeight="1" x14ac:dyDescent="0.3">
      <c r="A16" s="174" t="s">
        <v>415</v>
      </c>
      <c r="B16" s="148" t="s">
        <v>73</v>
      </c>
      <c r="C16" s="149">
        <v>0.05</v>
      </c>
      <c r="D16" s="203" t="s">
        <v>51</v>
      </c>
      <c r="E16" s="203" t="s">
        <v>77</v>
      </c>
      <c r="F16" s="203" t="s">
        <v>78</v>
      </c>
      <c r="G16" s="203" t="s">
        <v>79</v>
      </c>
      <c r="H16" s="203" t="s">
        <v>52</v>
      </c>
      <c r="I16" s="12"/>
      <c r="K16" s="139">
        <v>5.5</v>
      </c>
      <c r="L16" s="139">
        <v>6.5</v>
      </c>
      <c r="M16" s="136" t="s">
        <v>118</v>
      </c>
      <c r="N16" s="140">
        <v>4.4999999999999998E-2</v>
      </c>
    </row>
    <row r="17" spans="1:14" ht="15" customHeight="1" x14ac:dyDescent="0.3">
      <c r="A17" s="147"/>
      <c r="B17" s="14"/>
      <c r="C17" s="143"/>
      <c r="D17" s="205"/>
      <c r="E17" s="206"/>
      <c r="F17" s="206"/>
      <c r="G17" s="206"/>
      <c r="H17" s="206"/>
      <c r="I17" s="171">
        <f>C16*SUMPRODUCT(D$9:H$9,D17:H17)</f>
        <v>0</v>
      </c>
      <c r="K17" s="139">
        <v>6.5</v>
      </c>
      <c r="L17" s="139">
        <v>7.5</v>
      </c>
      <c r="M17" s="136" t="s">
        <v>117</v>
      </c>
      <c r="N17" s="140">
        <v>3.5999999999999997E-2</v>
      </c>
    </row>
    <row r="18" spans="1:14" ht="15" customHeight="1" x14ac:dyDescent="0.3">
      <c r="A18" s="174" t="s">
        <v>416</v>
      </c>
      <c r="B18" s="148" t="s">
        <v>73</v>
      </c>
      <c r="C18" s="149">
        <v>0.05</v>
      </c>
      <c r="D18" s="203" t="s">
        <v>52</v>
      </c>
      <c r="E18" s="203" t="s">
        <v>80</v>
      </c>
      <c r="F18" s="203" t="s">
        <v>81</v>
      </c>
      <c r="G18" s="203"/>
      <c r="H18" s="203" t="s">
        <v>82</v>
      </c>
      <c r="I18" s="12"/>
      <c r="K18" s="139">
        <v>7.5</v>
      </c>
      <c r="L18" s="139">
        <v>8.5</v>
      </c>
      <c r="M18" s="136" t="s">
        <v>116</v>
      </c>
      <c r="N18" s="140">
        <v>0.03</v>
      </c>
    </row>
    <row r="19" spans="1:14" ht="15" customHeight="1" x14ac:dyDescent="0.3">
      <c r="A19" s="147"/>
      <c r="B19" s="14"/>
      <c r="C19" s="143"/>
      <c r="D19" s="205"/>
      <c r="E19" s="206"/>
      <c r="F19" s="206"/>
      <c r="G19" s="206"/>
      <c r="H19" s="206"/>
      <c r="I19" s="171">
        <f>C18*SUMPRODUCT(D$9:H$9,D19:H19)</f>
        <v>0</v>
      </c>
      <c r="K19" s="139">
        <v>8.5</v>
      </c>
      <c r="L19" s="139">
        <v>9.5</v>
      </c>
      <c r="M19" s="136" t="s">
        <v>115</v>
      </c>
      <c r="N19" s="140">
        <v>2.5000000000000001E-2</v>
      </c>
    </row>
    <row r="20" spans="1:14" ht="15" customHeight="1" x14ac:dyDescent="0.3">
      <c r="A20" s="174" t="s">
        <v>417</v>
      </c>
      <c r="B20" s="148" t="s">
        <v>83</v>
      </c>
      <c r="C20" s="149">
        <v>0.05</v>
      </c>
      <c r="D20" s="203" t="s">
        <v>51</v>
      </c>
      <c r="E20" s="203"/>
      <c r="F20" s="203" t="s">
        <v>78</v>
      </c>
      <c r="G20" s="203"/>
      <c r="H20" s="203" t="s">
        <v>52</v>
      </c>
      <c r="I20" s="12"/>
      <c r="K20" s="139">
        <v>9.5</v>
      </c>
      <c r="L20" s="139">
        <v>10.5</v>
      </c>
      <c r="M20" s="136" t="s">
        <v>114</v>
      </c>
      <c r="N20" s="140">
        <v>2.1999999999999999E-2</v>
      </c>
    </row>
    <row r="21" spans="1:14" ht="15" customHeight="1" x14ac:dyDescent="0.3">
      <c r="A21" s="147"/>
      <c r="B21" s="48"/>
      <c r="C21" s="143"/>
      <c r="D21" s="205"/>
      <c r="E21" s="206"/>
      <c r="F21" s="206"/>
      <c r="G21" s="206"/>
      <c r="H21" s="206"/>
      <c r="I21" s="171">
        <f>C20*SUMPRODUCT(D$9:H$9,D21:H21)</f>
        <v>0</v>
      </c>
      <c r="K21" s="139">
        <v>10.5</v>
      </c>
      <c r="L21" s="139">
        <v>11.5</v>
      </c>
      <c r="M21" s="136" t="s">
        <v>113</v>
      </c>
      <c r="N21" s="140">
        <v>1.9E-2</v>
      </c>
    </row>
    <row r="22" spans="1:14" ht="15" customHeight="1" x14ac:dyDescent="0.3">
      <c r="A22" s="174" t="s">
        <v>418</v>
      </c>
      <c r="B22" s="148" t="s">
        <v>83</v>
      </c>
      <c r="C22" s="149">
        <v>0.05</v>
      </c>
      <c r="D22" s="203" t="s">
        <v>51</v>
      </c>
      <c r="E22" s="203"/>
      <c r="F22" s="203"/>
      <c r="G22" s="203"/>
      <c r="H22" s="203" t="s">
        <v>52</v>
      </c>
      <c r="I22" s="12"/>
      <c r="K22" s="139">
        <v>11.5</v>
      </c>
      <c r="L22" s="139">
        <v>12.5</v>
      </c>
      <c r="M22" s="136" t="s">
        <v>112</v>
      </c>
      <c r="N22" s="140">
        <v>1.6E-2</v>
      </c>
    </row>
    <row r="23" spans="1:14" ht="15" customHeight="1" x14ac:dyDescent="0.3">
      <c r="A23" s="147"/>
      <c r="B23" s="49"/>
      <c r="C23" s="143"/>
      <c r="D23" s="205"/>
      <c r="E23" s="206"/>
      <c r="F23" s="206"/>
      <c r="G23" s="206"/>
      <c r="H23" s="206"/>
      <c r="I23" s="171">
        <f>C22*SUMPRODUCT(D$9:H$9,D23:H23)</f>
        <v>0</v>
      </c>
      <c r="K23" s="139">
        <v>12.5</v>
      </c>
      <c r="L23" s="139">
        <v>13.5</v>
      </c>
      <c r="M23" s="136" t="s">
        <v>111</v>
      </c>
      <c r="N23" s="140">
        <v>1.2E-2</v>
      </c>
    </row>
    <row r="24" spans="1:14" ht="15" customHeight="1" x14ac:dyDescent="0.3">
      <c r="A24" s="174" t="s">
        <v>419</v>
      </c>
      <c r="B24" s="148" t="s">
        <v>83</v>
      </c>
      <c r="C24" s="149">
        <v>0.05</v>
      </c>
      <c r="D24" s="203" t="s">
        <v>51</v>
      </c>
      <c r="E24" s="203"/>
      <c r="F24" s="203" t="s">
        <v>84</v>
      </c>
      <c r="G24" s="203"/>
      <c r="H24" s="203" t="s">
        <v>52</v>
      </c>
      <c r="I24" s="12"/>
      <c r="K24" s="139">
        <v>13.5</v>
      </c>
      <c r="L24" s="139">
        <v>14.5</v>
      </c>
      <c r="M24" s="136" t="s">
        <v>110</v>
      </c>
      <c r="N24" s="140">
        <v>8.5000000000000006E-3</v>
      </c>
    </row>
    <row r="25" spans="1:14" ht="15" customHeight="1" x14ac:dyDescent="0.3">
      <c r="A25" s="147"/>
      <c r="C25" s="143"/>
      <c r="D25" s="205"/>
      <c r="E25" s="206"/>
      <c r="F25" s="206"/>
      <c r="G25" s="206"/>
      <c r="H25" s="206"/>
      <c r="I25" s="171">
        <f>C24*SUMPRODUCT(D$9:H$9,D25:H25)</f>
        <v>0</v>
      </c>
      <c r="K25" s="139">
        <v>14.5</v>
      </c>
      <c r="L25" s="139">
        <v>15.5</v>
      </c>
      <c r="M25" s="136" t="s">
        <v>109</v>
      </c>
      <c r="N25" s="140">
        <v>7.0000000000000001E-3</v>
      </c>
    </row>
    <row r="26" spans="1:14" ht="15" customHeight="1" x14ac:dyDescent="0.3">
      <c r="A26" s="174" t="s">
        <v>420</v>
      </c>
      <c r="B26" s="148" t="s">
        <v>85</v>
      </c>
      <c r="C26" s="149">
        <v>0.05</v>
      </c>
      <c r="D26" s="203" t="s">
        <v>51</v>
      </c>
      <c r="E26" s="203"/>
      <c r="F26" s="203" t="s">
        <v>78</v>
      </c>
      <c r="G26" s="203"/>
      <c r="H26" s="203" t="s">
        <v>52</v>
      </c>
      <c r="I26" s="12"/>
      <c r="K26" s="139">
        <v>15.5</v>
      </c>
      <c r="L26" s="139">
        <v>16.5</v>
      </c>
      <c r="M26" s="136" t="s">
        <v>108</v>
      </c>
      <c r="N26" s="140">
        <v>6.0000000000000001E-3</v>
      </c>
    </row>
    <row r="27" spans="1:14" ht="15" customHeight="1" x14ac:dyDescent="0.3">
      <c r="A27" s="147"/>
      <c r="C27" s="143"/>
      <c r="D27" s="205"/>
      <c r="E27" s="206"/>
      <c r="F27" s="206"/>
      <c r="G27" s="206"/>
      <c r="H27" s="206"/>
      <c r="I27" s="171">
        <f>C26*SUMPRODUCT(D$9:H$9,D27:H27)</f>
        <v>0</v>
      </c>
      <c r="K27" s="139">
        <v>16.5</v>
      </c>
      <c r="L27" s="139">
        <v>17.5</v>
      </c>
      <c r="M27" s="136" t="s">
        <v>107</v>
      </c>
      <c r="N27" s="140">
        <v>5.0000000000000001E-3</v>
      </c>
    </row>
    <row r="28" spans="1:14" ht="15" customHeight="1" x14ac:dyDescent="0.3">
      <c r="A28" s="174" t="s">
        <v>86</v>
      </c>
      <c r="B28" s="148" t="s">
        <v>85</v>
      </c>
      <c r="C28" s="149">
        <v>0.05</v>
      </c>
      <c r="D28" s="203" t="s">
        <v>51</v>
      </c>
      <c r="E28" s="203"/>
      <c r="F28" s="203" t="s">
        <v>87</v>
      </c>
      <c r="G28" s="203"/>
      <c r="H28" s="203" t="s">
        <v>76</v>
      </c>
      <c r="I28" s="12"/>
      <c r="K28" s="139">
        <v>17.5</v>
      </c>
      <c r="L28" s="139">
        <v>18.5</v>
      </c>
      <c r="M28" s="136" t="s">
        <v>106</v>
      </c>
      <c r="N28" s="140">
        <v>4.0000000000000001E-3</v>
      </c>
    </row>
    <row r="29" spans="1:14" ht="15" customHeight="1" x14ac:dyDescent="0.3">
      <c r="A29" s="147"/>
      <c r="C29" s="143"/>
      <c r="D29" s="205"/>
      <c r="E29" s="206"/>
      <c r="F29" s="206"/>
      <c r="G29" s="206"/>
      <c r="H29" s="206"/>
      <c r="I29" s="171">
        <f>C28*SUMPRODUCT(D$9:H$9,D29:H29)</f>
        <v>0</v>
      </c>
      <c r="K29" s="139">
        <v>18.5</v>
      </c>
      <c r="L29" s="139">
        <v>20</v>
      </c>
      <c r="M29" s="136" t="s">
        <v>105</v>
      </c>
      <c r="N29" s="140">
        <v>0</v>
      </c>
    </row>
    <row r="30" spans="1:14" ht="15" customHeight="1" x14ac:dyDescent="0.3">
      <c r="A30" s="174" t="s">
        <v>421</v>
      </c>
      <c r="B30" s="148" t="s">
        <v>85</v>
      </c>
      <c r="C30" s="149">
        <v>0.05</v>
      </c>
      <c r="D30" s="203" t="s">
        <v>51</v>
      </c>
      <c r="E30" s="203"/>
      <c r="F30" s="203" t="s">
        <v>88</v>
      </c>
      <c r="G30" s="203" t="s">
        <v>191</v>
      </c>
      <c r="H30" s="203" t="s">
        <v>52</v>
      </c>
      <c r="I30" s="12"/>
      <c r="K30" s="129"/>
      <c r="L30" s="129"/>
      <c r="M30" s="141" t="s">
        <v>125</v>
      </c>
      <c r="N30" s="141"/>
    </row>
    <row r="31" spans="1:14" ht="15" customHeight="1" x14ac:dyDescent="0.3">
      <c r="A31" s="147"/>
      <c r="C31" s="143"/>
      <c r="D31" s="205"/>
      <c r="E31" s="206"/>
      <c r="F31" s="206"/>
      <c r="G31" s="206"/>
      <c r="H31" s="206"/>
      <c r="I31" s="171">
        <f>C30*SUMPRODUCT(D$9:H$9,D31:H31)</f>
        <v>0</v>
      </c>
    </row>
    <row r="32" spans="1:14" ht="15" customHeight="1" x14ac:dyDescent="0.3">
      <c r="A32" s="174" t="s">
        <v>422</v>
      </c>
      <c r="B32" s="148" t="s">
        <v>89</v>
      </c>
      <c r="C32" s="149">
        <v>0.05</v>
      </c>
      <c r="D32" s="203" t="s">
        <v>190</v>
      </c>
      <c r="E32" s="203" t="s">
        <v>189</v>
      </c>
      <c r="F32" s="203" t="s">
        <v>188</v>
      </c>
      <c r="G32" s="203" t="s">
        <v>68</v>
      </c>
      <c r="H32" s="203">
        <v>0</v>
      </c>
      <c r="I32" s="12"/>
    </row>
    <row r="33" spans="1:26" ht="15" customHeight="1" x14ac:dyDescent="0.3">
      <c r="A33" s="147"/>
      <c r="C33" s="143"/>
      <c r="D33" s="205"/>
      <c r="E33" s="206"/>
      <c r="F33" s="206"/>
      <c r="G33" s="206"/>
      <c r="H33" s="206"/>
      <c r="I33" s="171">
        <f>C32*SUMPRODUCT(D$9:H$9,D33:H33)</f>
        <v>0</v>
      </c>
    </row>
    <row r="34" spans="1:26" ht="15" customHeight="1" x14ac:dyDescent="0.3">
      <c r="A34" s="174" t="s">
        <v>90</v>
      </c>
      <c r="B34" s="148" t="s">
        <v>89</v>
      </c>
      <c r="C34" s="149">
        <v>0.05</v>
      </c>
      <c r="D34" s="203" t="s">
        <v>91</v>
      </c>
      <c r="E34" s="203"/>
      <c r="F34" s="203" t="s">
        <v>92</v>
      </c>
      <c r="G34" s="203" t="s">
        <v>93</v>
      </c>
      <c r="H34" s="203" t="s">
        <v>187</v>
      </c>
      <c r="I34" s="12"/>
    </row>
    <row r="35" spans="1:26" ht="15" customHeight="1" x14ac:dyDescent="0.3">
      <c r="A35" s="147"/>
      <c r="C35" s="143"/>
      <c r="D35" s="205"/>
      <c r="E35" s="206"/>
      <c r="F35" s="206"/>
      <c r="G35" s="206"/>
      <c r="H35" s="206"/>
      <c r="I35" s="171">
        <f>C34*SUMPRODUCT(D$9:H$9,D35:H35)</f>
        <v>0</v>
      </c>
    </row>
    <row r="36" spans="1:26" ht="15" customHeight="1" x14ac:dyDescent="0.3">
      <c r="A36" s="174" t="s">
        <v>424</v>
      </c>
      <c r="B36" s="148" t="s">
        <v>89</v>
      </c>
      <c r="C36" s="149">
        <v>0.05</v>
      </c>
      <c r="D36" s="204" t="s">
        <v>423</v>
      </c>
      <c r="E36" s="203"/>
      <c r="F36" s="203" t="s">
        <v>186</v>
      </c>
      <c r="G36" s="203"/>
      <c r="H36" s="203" t="s">
        <v>185</v>
      </c>
      <c r="I36" s="12"/>
    </row>
    <row r="37" spans="1:26" x14ac:dyDescent="0.3">
      <c r="A37" s="146"/>
      <c r="D37" s="205"/>
      <c r="E37" s="206"/>
      <c r="F37" s="206"/>
      <c r="G37" s="206"/>
      <c r="H37" s="206"/>
      <c r="I37" s="171">
        <f>C36*SUMPRODUCT(D$9:H$9,D37:H37)</f>
        <v>0</v>
      </c>
    </row>
    <row r="39" spans="1:26" x14ac:dyDescent="0.3">
      <c r="A39" s="175" t="s">
        <v>94</v>
      </c>
      <c r="B39" s="154" t="s">
        <v>95</v>
      </c>
    </row>
    <row r="40" spans="1:26" x14ac:dyDescent="0.3">
      <c r="A40" s="176" t="s">
        <v>181</v>
      </c>
      <c r="B40" s="9" t="s">
        <v>67</v>
      </c>
      <c r="C40" s="153">
        <v>0.2</v>
      </c>
      <c r="I40" s="161" t="s">
        <v>96</v>
      </c>
      <c r="J40" s="167">
        <f>SUM(I11:I37)</f>
        <v>0</v>
      </c>
    </row>
    <row r="41" spans="1:26" x14ac:dyDescent="0.3">
      <c r="A41" s="176" t="s">
        <v>182</v>
      </c>
      <c r="B41" s="9" t="s">
        <v>72</v>
      </c>
      <c r="C41" s="153">
        <v>0.2</v>
      </c>
      <c r="I41" s="161" t="s">
        <v>97</v>
      </c>
      <c r="J41" s="168" t="str">
        <f>VLOOKUP(J40,K10:N29,3,TRUE)</f>
        <v>Ca</v>
      </c>
    </row>
    <row r="42" spans="1:26" x14ac:dyDescent="0.3">
      <c r="A42" s="176" t="s">
        <v>183</v>
      </c>
      <c r="B42" s="9" t="s">
        <v>73</v>
      </c>
      <c r="C42" s="153">
        <v>0.15000000000000002</v>
      </c>
      <c r="I42" s="162"/>
      <c r="J42" s="162"/>
    </row>
    <row r="43" spans="1:26" x14ac:dyDescent="0.3">
      <c r="A43" s="176" t="s">
        <v>184</v>
      </c>
      <c r="B43" s="9" t="s">
        <v>83</v>
      </c>
      <c r="C43" s="153">
        <v>0.15000000000000002</v>
      </c>
      <c r="I43" s="163" t="s">
        <v>98</v>
      </c>
      <c r="J43" s="163" t="s">
        <v>99</v>
      </c>
    </row>
    <row r="44" spans="1:26" x14ac:dyDescent="0.3">
      <c r="A44" s="176" t="s">
        <v>425</v>
      </c>
      <c r="B44" s="9" t="s">
        <v>85</v>
      </c>
      <c r="C44" s="153">
        <v>0.15000000000000002</v>
      </c>
      <c r="I44" s="164" t="s">
        <v>411</v>
      </c>
      <c r="J44" s="166">
        <f>SovereignRate</f>
        <v>0</v>
      </c>
    </row>
    <row r="45" spans="1:26" x14ac:dyDescent="0.3">
      <c r="A45" s="145"/>
      <c r="B45" s="9" t="s">
        <v>89</v>
      </c>
      <c r="C45" s="153">
        <v>0.15000000000000002</v>
      </c>
      <c r="I45" s="164" t="s">
        <v>100</v>
      </c>
      <c r="J45" s="169">
        <f>VLOOKUP(J41,M10:N29,2,0)</f>
        <v>0.12</v>
      </c>
    </row>
    <row r="46" spans="1:26" x14ac:dyDescent="0.3">
      <c r="B46" s="9" t="s">
        <v>101</v>
      </c>
      <c r="C46" s="153">
        <v>1</v>
      </c>
      <c r="I46" s="165" t="s">
        <v>50</v>
      </c>
      <c r="J46" s="170" t="str">
        <f>IF(Assumptions!D7="Yes", SUM(J44:J45), "")</f>
        <v/>
      </c>
    </row>
    <row r="47" spans="1:26" x14ac:dyDescent="0.3">
      <c r="C47" s="153"/>
    </row>
    <row r="48" spans="1:26" ht="15" thickBot="1" x14ac:dyDescent="0.35">
      <c r="A48" s="159"/>
      <c r="B48" s="159"/>
      <c r="C48" s="173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</row>
    <row r="49" spans="1:26" x14ac:dyDescent="0.3">
      <c r="J49" s="190"/>
    </row>
    <row r="50" spans="1:26" ht="15.6" x14ac:dyDescent="0.3">
      <c r="A50" s="142" t="s">
        <v>410</v>
      </c>
      <c r="D50" s="247" t="s">
        <v>428</v>
      </c>
      <c r="E50" s="247"/>
      <c r="F50" s="247"/>
      <c r="G50" s="247"/>
      <c r="H50" s="247"/>
      <c r="I50" s="247"/>
      <c r="J50" s="248"/>
      <c r="L50" s="249" t="s">
        <v>429</v>
      </c>
      <c r="M50" s="249"/>
      <c r="N50" s="249"/>
      <c r="O50" s="249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</row>
    <row r="51" spans="1:26" x14ac:dyDescent="0.3">
      <c r="D51" s="53">
        <f ca="1">-YEARFRAC($K$53,D53,3)</f>
        <v>-118.08219178082192</v>
      </c>
      <c r="E51" s="53">
        <f t="shared" ref="E51:H51" ca="1" si="0">-YEARFRAC($K$53,E53,3)</f>
        <v>-118.08219178082192</v>
      </c>
      <c r="F51" s="53">
        <f t="shared" ca="1" si="0"/>
        <v>-118.08219178082192</v>
      </c>
      <c r="G51" s="53">
        <f t="shared" ca="1" si="0"/>
        <v>-118.08219178082192</v>
      </c>
      <c r="H51" s="53">
        <f t="shared" ca="1" si="0"/>
        <v>-118.08219178082192</v>
      </c>
      <c r="J51" s="35"/>
      <c r="K51" s="8">
        <f t="shared" ref="K51:Z51" ca="1" si="1">YEARFRAC($K$53,K53,3)</f>
        <v>0</v>
      </c>
      <c r="L51" s="8">
        <f t="shared" ca="1" si="1"/>
        <v>1</v>
      </c>
      <c r="M51" s="8">
        <f t="shared" ca="1" si="1"/>
        <v>2</v>
      </c>
      <c r="N51" s="53">
        <f t="shared" ca="1" si="1"/>
        <v>3.0027397260273974</v>
      </c>
      <c r="O51" s="53">
        <f t="shared" ca="1" si="1"/>
        <v>4.0027397260273974</v>
      </c>
      <c r="P51" s="53">
        <f t="shared" ca="1" si="1"/>
        <v>5.0027397260273974</v>
      </c>
      <c r="Q51" s="53">
        <f t="shared" ca="1" si="1"/>
        <v>6.0027397260273974</v>
      </c>
      <c r="R51" s="53">
        <f t="shared" ca="1" si="1"/>
        <v>7.0054794520547947</v>
      </c>
      <c r="S51" s="53">
        <f t="shared" ca="1" si="1"/>
        <v>8.0054794520547947</v>
      </c>
      <c r="T51" s="53">
        <f t="shared" ca="1" si="1"/>
        <v>9.0054794520547947</v>
      </c>
      <c r="U51" s="53">
        <f t="shared" ca="1" si="1"/>
        <v>10.005479452054795</v>
      </c>
      <c r="V51" s="53">
        <f t="shared" ca="1" si="1"/>
        <v>11.008219178082191</v>
      </c>
      <c r="W51" s="53">
        <f t="shared" ca="1" si="1"/>
        <v>12.008219178082191</v>
      </c>
      <c r="X51" s="53">
        <f t="shared" ca="1" si="1"/>
        <v>13.008219178082191</v>
      </c>
      <c r="Y51" s="53">
        <f t="shared" ca="1" si="1"/>
        <v>14.008219178082191</v>
      </c>
      <c r="Z51" s="53">
        <f t="shared" ca="1" si="1"/>
        <v>15.010958904109589</v>
      </c>
    </row>
    <row r="52" spans="1:26" x14ac:dyDescent="0.3">
      <c r="D52" s="183"/>
      <c r="E52" s="12"/>
      <c r="F52" s="12"/>
      <c r="G52" s="12"/>
      <c r="H52" s="12"/>
      <c r="J52" s="36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" thickBot="1" x14ac:dyDescent="0.35">
      <c r="A53" s="43" t="s">
        <v>41</v>
      </c>
      <c r="B53" s="202" t="s">
        <v>39</v>
      </c>
      <c r="C53" s="27"/>
      <c r="D53" s="44"/>
      <c r="E53" s="44"/>
      <c r="F53" s="44"/>
      <c r="G53" s="44"/>
      <c r="H53" s="44"/>
      <c r="I53" s="178" t="s">
        <v>426</v>
      </c>
      <c r="J53" s="45" t="s">
        <v>603</v>
      </c>
      <c r="K53" s="46">
        <f ca="1">DateNPV</f>
        <v>43100</v>
      </c>
      <c r="L53" s="47">
        <f ca="1">DATE(YEAR(K53)+1, 12, 31)</f>
        <v>43465</v>
      </c>
      <c r="M53" s="47">
        <f ca="1">DATE(YEAR(L53)+1, 12, 31)</f>
        <v>43830</v>
      </c>
      <c r="N53" s="47">
        <f t="shared" ref="N53:Y53" ca="1" si="2">DATE(YEAR(M53)+1, 12, 31)</f>
        <v>44196</v>
      </c>
      <c r="O53" s="47">
        <f t="shared" ca="1" si="2"/>
        <v>44561</v>
      </c>
      <c r="P53" s="47">
        <f t="shared" ca="1" si="2"/>
        <v>44926</v>
      </c>
      <c r="Q53" s="47">
        <f t="shared" ca="1" si="2"/>
        <v>45291</v>
      </c>
      <c r="R53" s="47">
        <f t="shared" ca="1" si="2"/>
        <v>45657</v>
      </c>
      <c r="S53" s="47">
        <f t="shared" ca="1" si="2"/>
        <v>46022</v>
      </c>
      <c r="T53" s="47">
        <f t="shared" ca="1" si="2"/>
        <v>46387</v>
      </c>
      <c r="U53" s="47">
        <f t="shared" ca="1" si="2"/>
        <v>46752</v>
      </c>
      <c r="V53" s="47">
        <f t="shared" ca="1" si="2"/>
        <v>47118</v>
      </c>
      <c r="W53" s="47">
        <f t="shared" ca="1" si="2"/>
        <v>47483</v>
      </c>
      <c r="X53" s="47">
        <f t="shared" ca="1" si="2"/>
        <v>47848</v>
      </c>
      <c r="Y53" s="47">
        <f t="shared" ca="1" si="2"/>
        <v>48213</v>
      </c>
      <c r="Z53" s="47">
        <f ca="1">DATE(YEAR(Y53)+1, 12, 31)</f>
        <v>48579</v>
      </c>
    </row>
    <row r="54" spans="1:26" ht="15" thickTop="1" x14ac:dyDescent="0.3">
      <c r="H54" s="10"/>
      <c r="J54" s="36"/>
    </row>
    <row r="55" spans="1:26" x14ac:dyDescent="0.3">
      <c r="A55" s="11" t="s">
        <v>223</v>
      </c>
      <c r="J55" s="36"/>
    </row>
    <row r="56" spans="1:26" x14ac:dyDescent="0.3">
      <c r="J56" s="36"/>
    </row>
    <row r="57" spans="1:26" x14ac:dyDescent="0.3">
      <c r="A57" s="188" t="s">
        <v>641</v>
      </c>
      <c r="J57" s="91"/>
      <c r="K57" s="14"/>
      <c r="L57" s="128"/>
    </row>
    <row r="58" spans="1:26" x14ac:dyDescent="0.3">
      <c r="A58" s="176" t="s">
        <v>639</v>
      </c>
      <c r="B58" s="197" t="s">
        <v>638</v>
      </c>
      <c r="D58" s="19"/>
      <c r="E58" s="19"/>
      <c r="F58" s="19"/>
      <c r="G58" s="19"/>
      <c r="H58" s="19"/>
      <c r="I58" s="179">
        <f>IFERROR(AVERAGE($D58:$H58),0)</f>
        <v>0</v>
      </c>
      <c r="J58" s="92"/>
      <c r="K58" s="16"/>
      <c r="L58" s="15">
        <f>IF(ISBLANK($J58), $I58, $J58)</f>
        <v>0</v>
      </c>
      <c r="M58" s="15">
        <f>$L58</f>
        <v>0</v>
      </c>
      <c r="N58" s="15">
        <f t="shared" ref="N58:Z59" si="3">$L58</f>
        <v>0</v>
      </c>
      <c r="O58" s="15">
        <f t="shared" si="3"/>
        <v>0</v>
      </c>
      <c r="P58" s="15">
        <f t="shared" si="3"/>
        <v>0</v>
      </c>
      <c r="Q58" s="15">
        <f t="shared" si="3"/>
        <v>0</v>
      </c>
      <c r="R58" s="15">
        <f t="shared" si="3"/>
        <v>0</v>
      </c>
      <c r="S58" s="15">
        <f t="shared" si="3"/>
        <v>0</v>
      </c>
      <c r="T58" s="15">
        <f t="shared" si="3"/>
        <v>0</v>
      </c>
      <c r="U58" s="15">
        <f t="shared" si="3"/>
        <v>0</v>
      </c>
      <c r="V58" s="15">
        <f t="shared" si="3"/>
        <v>0</v>
      </c>
      <c r="W58" s="15">
        <f t="shared" si="3"/>
        <v>0</v>
      </c>
      <c r="X58" s="15">
        <f t="shared" si="3"/>
        <v>0</v>
      </c>
      <c r="Y58" s="15">
        <f t="shared" si="3"/>
        <v>0</v>
      </c>
      <c r="Z58" s="15">
        <f t="shared" si="3"/>
        <v>0</v>
      </c>
    </row>
    <row r="59" spans="1:26" x14ac:dyDescent="0.3">
      <c r="A59" s="176" t="s">
        <v>644</v>
      </c>
      <c r="C59" s="61"/>
      <c r="D59" s="19"/>
      <c r="E59" s="19"/>
      <c r="F59" s="19"/>
      <c r="G59" s="19"/>
      <c r="H59" s="19"/>
      <c r="I59" s="179">
        <f t="shared" ref="I59:I60" si="4">IFERROR(AVERAGE($D59:$H59),0)</f>
        <v>0</v>
      </c>
      <c r="J59" s="92"/>
      <c r="K59" s="16"/>
      <c r="L59" s="15">
        <f t="shared" ref="L59" si="5">IF(ISBLANK($J59), $I59, $J59)</f>
        <v>0</v>
      </c>
      <c r="M59" s="20">
        <f>$L59</f>
        <v>0</v>
      </c>
      <c r="N59" s="20">
        <f t="shared" si="3"/>
        <v>0</v>
      </c>
      <c r="O59" s="20">
        <f t="shared" si="3"/>
        <v>0</v>
      </c>
      <c r="P59" s="20">
        <f t="shared" si="3"/>
        <v>0</v>
      </c>
      <c r="Q59" s="20">
        <f t="shared" si="3"/>
        <v>0</v>
      </c>
      <c r="R59" s="20">
        <f t="shared" si="3"/>
        <v>0</v>
      </c>
      <c r="S59" s="20">
        <f t="shared" si="3"/>
        <v>0</v>
      </c>
      <c r="T59" s="20">
        <f t="shared" si="3"/>
        <v>0</v>
      </c>
      <c r="U59" s="20">
        <f t="shared" si="3"/>
        <v>0</v>
      </c>
      <c r="V59" s="20">
        <f t="shared" si="3"/>
        <v>0</v>
      </c>
      <c r="W59" s="20">
        <f t="shared" si="3"/>
        <v>0</v>
      </c>
      <c r="X59" s="20">
        <f t="shared" si="3"/>
        <v>0</v>
      </c>
      <c r="Y59" s="20">
        <f t="shared" si="3"/>
        <v>0</v>
      </c>
      <c r="Z59" s="20">
        <f t="shared" si="3"/>
        <v>0</v>
      </c>
    </row>
    <row r="60" spans="1:26" x14ac:dyDescent="0.3">
      <c r="A60" s="187" t="s">
        <v>640</v>
      </c>
      <c r="B60" s="21" t="str">
        <f>IF(LocalCurrency="", "", LocalCurrency)</f>
        <v/>
      </c>
      <c r="C60" s="62"/>
      <c r="D60" s="22"/>
      <c r="E60" s="22"/>
      <c r="F60" s="22"/>
      <c r="G60" s="22"/>
      <c r="H60" s="22"/>
      <c r="I60" s="194">
        <f t="shared" si="4"/>
        <v>0</v>
      </c>
      <c r="J60" s="207"/>
      <c r="K60" s="208"/>
      <c r="L60" s="196">
        <f t="shared" ref="L60:Z60" ca="1" si="6">IF(ISBLANK($J60), $I60, $J60)*(1+InflationRate)^L$51</f>
        <v>0</v>
      </c>
      <c r="M60" s="196">
        <f t="shared" ca="1" si="6"/>
        <v>0</v>
      </c>
      <c r="N60" s="196">
        <f t="shared" ca="1" si="6"/>
        <v>0</v>
      </c>
      <c r="O60" s="196">
        <f t="shared" ca="1" si="6"/>
        <v>0</v>
      </c>
      <c r="P60" s="196">
        <f t="shared" ca="1" si="6"/>
        <v>0</v>
      </c>
      <c r="Q60" s="196">
        <f t="shared" ca="1" si="6"/>
        <v>0</v>
      </c>
      <c r="R60" s="196">
        <f t="shared" ca="1" si="6"/>
        <v>0</v>
      </c>
      <c r="S60" s="196">
        <f t="shared" ca="1" si="6"/>
        <v>0</v>
      </c>
      <c r="T60" s="196">
        <f t="shared" ca="1" si="6"/>
        <v>0</v>
      </c>
      <c r="U60" s="196">
        <f t="shared" ca="1" si="6"/>
        <v>0</v>
      </c>
      <c r="V60" s="196">
        <f t="shared" ca="1" si="6"/>
        <v>0</v>
      </c>
      <c r="W60" s="196">
        <f t="shared" ca="1" si="6"/>
        <v>0</v>
      </c>
      <c r="X60" s="196">
        <f t="shared" ca="1" si="6"/>
        <v>0</v>
      </c>
      <c r="Y60" s="196">
        <f t="shared" ca="1" si="6"/>
        <v>0</v>
      </c>
      <c r="Z60" s="196">
        <f t="shared" ca="1" si="6"/>
        <v>0</v>
      </c>
    </row>
    <row r="61" spans="1:26" x14ac:dyDescent="0.3">
      <c r="A61" s="9" t="s">
        <v>40</v>
      </c>
      <c r="B61" s="9" t="str">
        <f>IF($B$21="", "", $B$21)</f>
        <v/>
      </c>
      <c r="D61" s="94">
        <f>D58*D59*D60</f>
        <v>0</v>
      </c>
      <c r="E61" s="94">
        <f t="shared" ref="E61:H61" si="7">E58*E59*E60</f>
        <v>0</v>
      </c>
      <c r="F61" s="94">
        <f t="shared" si="7"/>
        <v>0</v>
      </c>
      <c r="G61" s="94">
        <f t="shared" si="7"/>
        <v>0</v>
      </c>
      <c r="H61" s="94">
        <f t="shared" si="7"/>
        <v>0</v>
      </c>
      <c r="J61" s="37"/>
      <c r="K61" s="25"/>
      <c r="L61" s="94">
        <f ca="1">L58*L59*L60</f>
        <v>0</v>
      </c>
      <c r="M61" s="94">
        <f t="shared" ref="M61:Z61" ca="1" si="8">M58*M59*M60</f>
        <v>0</v>
      </c>
      <c r="N61" s="94">
        <f t="shared" ca="1" si="8"/>
        <v>0</v>
      </c>
      <c r="O61" s="94">
        <f t="shared" ca="1" si="8"/>
        <v>0</v>
      </c>
      <c r="P61" s="94">
        <f t="shared" ca="1" si="8"/>
        <v>0</v>
      </c>
      <c r="Q61" s="94">
        <f t="shared" ca="1" si="8"/>
        <v>0</v>
      </c>
      <c r="R61" s="94">
        <f t="shared" ca="1" si="8"/>
        <v>0</v>
      </c>
      <c r="S61" s="94">
        <f t="shared" ca="1" si="8"/>
        <v>0</v>
      </c>
      <c r="T61" s="94">
        <f t="shared" ca="1" si="8"/>
        <v>0</v>
      </c>
      <c r="U61" s="94">
        <f t="shared" ca="1" si="8"/>
        <v>0</v>
      </c>
      <c r="V61" s="94">
        <f t="shared" ca="1" si="8"/>
        <v>0</v>
      </c>
      <c r="W61" s="94">
        <f t="shared" ca="1" si="8"/>
        <v>0</v>
      </c>
      <c r="X61" s="94">
        <f t="shared" ca="1" si="8"/>
        <v>0</v>
      </c>
      <c r="Y61" s="94">
        <f t="shared" ca="1" si="8"/>
        <v>0</v>
      </c>
      <c r="Z61" s="94">
        <f t="shared" ca="1" si="8"/>
        <v>0</v>
      </c>
    </row>
    <row r="62" spans="1:26" x14ac:dyDescent="0.3">
      <c r="J62" s="36"/>
    </row>
    <row r="63" spans="1:26" x14ac:dyDescent="0.3">
      <c r="A63" s="188" t="s">
        <v>642</v>
      </c>
      <c r="J63" s="91"/>
      <c r="K63" s="14"/>
      <c r="L63" s="128"/>
    </row>
    <row r="64" spans="1:26" x14ac:dyDescent="0.3">
      <c r="A64" s="176" t="s">
        <v>643</v>
      </c>
      <c r="B64" s="197" t="s">
        <v>647</v>
      </c>
      <c r="D64" s="19"/>
      <c r="E64" s="19"/>
      <c r="F64" s="19"/>
      <c r="G64" s="19"/>
      <c r="H64" s="19"/>
      <c r="I64" s="179">
        <f>IFERROR(AVERAGE($D64:$H64),0)</f>
        <v>0</v>
      </c>
      <c r="J64" s="92"/>
      <c r="K64" s="16"/>
      <c r="L64" s="223">
        <f>IF(ISBLANK($J64), $I64, $J64)</f>
        <v>0</v>
      </c>
      <c r="M64" s="15">
        <f>$L64</f>
        <v>0</v>
      </c>
      <c r="N64" s="15">
        <f t="shared" ref="N64:Z64" si="9">$L64</f>
        <v>0</v>
      </c>
      <c r="O64" s="15">
        <f t="shared" si="9"/>
        <v>0</v>
      </c>
      <c r="P64" s="15">
        <f t="shared" si="9"/>
        <v>0</v>
      </c>
      <c r="Q64" s="15">
        <f t="shared" si="9"/>
        <v>0</v>
      </c>
      <c r="R64" s="15">
        <f t="shared" si="9"/>
        <v>0</v>
      </c>
      <c r="S64" s="15">
        <f t="shared" si="9"/>
        <v>0</v>
      </c>
      <c r="T64" s="15">
        <f t="shared" si="9"/>
        <v>0</v>
      </c>
      <c r="U64" s="15">
        <f t="shared" si="9"/>
        <v>0</v>
      </c>
      <c r="V64" s="15">
        <f t="shared" si="9"/>
        <v>0</v>
      </c>
      <c r="W64" s="15">
        <f t="shared" si="9"/>
        <v>0</v>
      </c>
      <c r="X64" s="15">
        <f t="shared" si="9"/>
        <v>0</v>
      </c>
      <c r="Y64" s="15">
        <f t="shared" si="9"/>
        <v>0</v>
      </c>
      <c r="Z64" s="15">
        <f t="shared" si="9"/>
        <v>0</v>
      </c>
    </row>
    <row r="65" spans="1:26" x14ac:dyDescent="0.3">
      <c r="A65" s="176" t="s">
        <v>646</v>
      </c>
      <c r="B65" s="9" t="str">
        <f>IF(LocalCurrency="", "", LocalCurrency)</f>
        <v/>
      </c>
      <c r="C65" s="61"/>
      <c r="D65" s="19"/>
      <c r="E65" s="19"/>
      <c r="F65" s="19"/>
      <c r="G65" s="19"/>
      <c r="H65" s="19"/>
      <c r="I65" s="179">
        <f t="shared" ref="I65:I67" si="10">IFERROR(AVERAGE($D65:$H65),0)</f>
        <v>0</v>
      </c>
      <c r="J65" s="92"/>
      <c r="K65" s="16"/>
      <c r="L65" s="224">
        <f t="shared" ref="L65:Z66" ca="1" si="11">IF(ISBLANK($J65), $I65, $J65)*(1+InflationRate)^L$51</f>
        <v>0</v>
      </c>
      <c r="M65" s="224">
        <f t="shared" ca="1" si="11"/>
        <v>0</v>
      </c>
      <c r="N65" s="224">
        <f t="shared" ca="1" si="11"/>
        <v>0</v>
      </c>
      <c r="O65" s="224">
        <f t="shared" ca="1" si="11"/>
        <v>0</v>
      </c>
      <c r="P65" s="224">
        <f t="shared" ca="1" si="11"/>
        <v>0</v>
      </c>
      <c r="Q65" s="224">
        <f t="shared" ca="1" si="11"/>
        <v>0</v>
      </c>
      <c r="R65" s="224">
        <f t="shared" ca="1" si="11"/>
        <v>0</v>
      </c>
      <c r="S65" s="224">
        <f t="shared" ca="1" si="11"/>
        <v>0</v>
      </c>
      <c r="T65" s="224">
        <f t="shared" ca="1" si="11"/>
        <v>0</v>
      </c>
      <c r="U65" s="224">
        <f t="shared" ca="1" si="11"/>
        <v>0</v>
      </c>
      <c r="V65" s="224">
        <f t="shared" ca="1" si="11"/>
        <v>0</v>
      </c>
      <c r="W65" s="224">
        <f t="shared" ca="1" si="11"/>
        <v>0</v>
      </c>
      <c r="X65" s="224">
        <f t="shared" ca="1" si="11"/>
        <v>0</v>
      </c>
      <c r="Y65" s="224">
        <f t="shared" ca="1" si="11"/>
        <v>0</v>
      </c>
      <c r="Z65" s="224">
        <f t="shared" ca="1" si="11"/>
        <v>0</v>
      </c>
    </row>
    <row r="66" spans="1:26" x14ac:dyDescent="0.3">
      <c r="A66" s="176" t="s">
        <v>645</v>
      </c>
      <c r="B66" s="9" t="str">
        <f>IF(LocalCurrency="", "", LocalCurrency)</f>
        <v/>
      </c>
      <c r="C66" s="61"/>
      <c r="D66" s="19"/>
      <c r="E66" s="19"/>
      <c r="F66" s="19"/>
      <c r="G66" s="19"/>
      <c r="H66" s="19"/>
      <c r="I66" s="179">
        <f t="shared" si="10"/>
        <v>0</v>
      </c>
      <c r="J66" s="92"/>
      <c r="K66" s="16"/>
      <c r="L66" s="224">
        <f t="shared" ca="1" si="11"/>
        <v>0</v>
      </c>
      <c r="M66" s="224">
        <f t="shared" ca="1" si="11"/>
        <v>0</v>
      </c>
      <c r="N66" s="224">
        <f t="shared" ca="1" si="11"/>
        <v>0</v>
      </c>
      <c r="O66" s="224">
        <f t="shared" ca="1" si="11"/>
        <v>0</v>
      </c>
      <c r="P66" s="224">
        <f t="shared" ca="1" si="11"/>
        <v>0</v>
      </c>
      <c r="Q66" s="224">
        <f t="shared" ca="1" si="11"/>
        <v>0</v>
      </c>
      <c r="R66" s="224">
        <f t="shared" ca="1" si="11"/>
        <v>0</v>
      </c>
      <c r="S66" s="224">
        <f t="shared" ca="1" si="11"/>
        <v>0</v>
      </c>
      <c r="T66" s="224">
        <f t="shared" ca="1" si="11"/>
        <v>0</v>
      </c>
      <c r="U66" s="224">
        <f t="shared" ca="1" si="11"/>
        <v>0</v>
      </c>
      <c r="V66" s="224">
        <f t="shared" ca="1" si="11"/>
        <v>0</v>
      </c>
      <c r="W66" s="224">
        <f t="shared" ca="1" si="11"/>
        <v>0</v>
      </c>
      <c r="X66" s="224">
        <f t="shared" ca="1" si="11"/>
        <v>0</v>
      </c>
      <c r="Y66" s="224">
        <f t="shared" ca="1" si="11"/>
        <v>0</v>
      </c>
      <c r="Z66" s="224">
        <f t="shared" ca="1" si="11"/>
        <v>0</v>
      </c>
    </row>
    <row r="67" spans="1:26" x14ac:dyDescent="0.3">
      <c r="A67" s="187" t="s">
        <v>655</v>
      </c>
      <c r="B67" s="21" t="str">
        <f>IF($B$21="", "", $B$21)</f>
        <v/>
      </c>
      <c r="C67" s="62"/>
      <c r="D67" s="22"/>
      <c r="E67" s="22"/>
      <c r="F67" s="22"/>
      <c r="G67" s="22"/>
      <c r="H67" s="22"/>
      <c r="I67" s="194">
        <f t="shared" si="10"/>
        <v>0</v>
      </c>
      <c r="J67" s="207"/>
      <c r="K67" s="208"/>
      <c r="L67" s="195">
        <f>IF(ISBLANK($J67), $I67, $J67)</f>
        <v>0</v>
      </c>
      <c r="M67" s="195">
        <f>$L67</f>
        <v>0</v>
      </c>
      <c r="N67" s="195">
        <f t="shared" ref="N67:Z67" si="12">$L67</f>
        <v>0</v>
      </c>
      <c r="O67" s="195">
        <f t="shared" si="12"/>
        <v>0</v>
      </c>
      <c r="P67" s="195">
        <f t="shared" si="12"/>
        <v>0</v>
      </c>
      <c r="Q67" s="195">
        <f t="shared" si="12"/>
        <v>0</v>
      </c>
      <c r="R67" s="195">
        <f t="shared" si="12"/>
        <v>0</v>
      </c>
      <c r="S67" s="195">
        <f t="shared" si="12"/>
        <v>0</v>
      </c>
      <c r="T67" s="195">
        <f t="shared" si="12"/>
        <v>0</v>
      </c>
      <c r="U67" s="195">
        <f t="shared" si="12"/>
        <v>0</v>
      </c>
      <c r="V67" s="195">
        <f t="shared" si="12"/>
        <v>0</v>
      </c>
      <c r="W67" s="195">
        <f t="shared" si="12"/>
        <v>0</v>
      </c>
      <c r="X67" s="195">
        <f t="shared" si="12"/>
        <v>0</v>
      </c>
      <c r="Y67" s="195">
        <f t="shared" si="12"/>
        <v>0</v>
      </c>
      <c r="Z67" s="195">
        <f t="shared" si="12"/>
        <v>0</v>
      </c>
    </row>
    <row r="68" spans="1:26" x14ac:dyDescent="0.3">
      <c r="A68" s="9" t="s">
        <v>40</v>
      </c>
      <c r="B68" s="9" t="str">
        <f>IF($B$21="", "", $B$21)</f>
        <v/>
      </c>
      <c r="D68" s="94">
        <f>(D64*D65/8+D66)*D67</f>
        <v>0</v>
      </c>
      <c r="E68" s="94">
        <f t="shared" ref="E68:H68" si="13">(E64*E65/8+E66)*E67</f>
        <v>0</v>
      </c>
      <c r="F68" s="94">
        <f t="shared" si="13"/>
        <v>0</v>
      </c>
      <c r="G68" s="94">
        <f t="shared" si="13"/>
        <v>0</v>
      </c>
      <c r="H68" s="94">
        <f t="shared" si="13"/>
        <v>0</v>
      </c>
      <c r="J68" s="37"/>
      <c r="K68" s="25"/>
      <c r="L68" s="94">
        <f ca="1">(L64*L65/8+L66)*L67</f>
        <v>0</v>
      </c>
      <c r="M68" s="94">
        <f t="shared" ref="M68:Z68" ca="1" si="14">(M64*M65/8+M66)*M67</f>
        <v>0</v>
      </c>
      <c r="N68" s="94">
        <f t="shared" ca="1" si="14"/>
        <v>0</v>
      </c>
      <c r="O68" s="94">
        <f t="shared" ca="1" si="14"/>
        <v>0</v>
      </c>
      <c r="P68" s="94">
        <f t="shared" ca="1" si="14"/>
        <v>0</v>
      </c>
      <c r="Q68" s="94">
        <f t="shared" ca="1" si="14"/>
        <v>0</v>
      </c>
      <c r="R68" s="94">
        <f t="shared" ca="1" si="14"/>
        <v>0</v>
      </c>
      <c r="S68" s="94">
        <f t="shared" ca="1" si="14"/>
        <v>0</v>
      </c>
      <c r="T68" s="94">
        <f t="shared" ca="1" si="14"/>
        <v>0</v>
      </c>
      <c r="U68" s="94">
        <f t="shared" ca="1" si="14"/>
        <v>0</v>
      </c>
      <c r="V68" s="94">
        <f t="shared" ca="1" si="14"/>
        <v>0</v>
      </c>
      <c r="W68" s="94">
        <f t="shared" ca="1" si="14"/>
        <v>0</v>
      </c>
      <c r="X68" s="94">
        <f t="shared" ca="1" si="14"/>
        <v>0</v>
      </c>
      <c r="Y68" s="94">
        <f t="shared" ca="1" si="14"/>
        <v>0</v>
      </c>
      <c r="Z68" s="94">
        <f t="shared" ca="1" si="14"/>
        <v>0</v>
      </c>
    </row>
    <row r="69" spans="1:26" x14ac:dyDescent="0.3">
      <c r="D69" s="94"/>
      <c r="E69" s="94"/>
      <c r="F69" s="94"/>
      <c r="G69" s="94"/>
      <c r="H69" s="94"/>
      <c r="J69" s="37"/>
      <c r="K69" s="25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spans="1:26" x14ac:dyDescent="0.3">
      <c r="A70" s="188" t="s">
        <v>219</v>
      </c>
      <c r="J70" s="91"/>
      <c r="K70" s="14"/>
      <c r="L70" s="128"/>
    </row>
    <row r="71" spans="1:26" x14ac:dyDescent="0.3">
      <c r="A71" s="176" t="s">
        <v>649</v>
      </c>
      <c r="B71" s="197" t="s">
        <v>638</v>
      </c>
      <c r="D71" s="19"/>
      <c r="E71" s="19"/>
      <c r="F71" s="19"/>
      <c r="G71" s="19"/>
      <c r="H71" s="19"/>
      <c r="I71" s="179">
        <f>IFERROR(AVERAGE($D71:$H71),0)</f>
        <v>0</v>
      </c>
      <c r="J71" s="92"/>
      <c r="K71" s="16"/>
      <c r="L71" s="15">
        <f>IF(ISBLANK($J71), $I71, $J71)</f>
        <v>0</v>
      </c>
      <c r="M71" s="15">
        <f>$L71</f>
        <v>0</v>
      </c>
      <c r="N71" s="15">
        <f t="shared" ref="N71:Z72" si="15">$L71</f>
        <v>0</v>
      </c>
      <c r="O71" s="15">
        <f t="shared" si="15"/>
        <v>0</v>
      </c>
      <c r="P71" s="15">
        <f t="shared" si="15"/>
        <v>0</v>
      </c>
      <c r="Q71" s="15">
        <f t="shared" si="15"/>
        <v>0</v>
      </c>
      <c r="R71" s="15">
        <f t="shared" si="15"/>
        <v>0</v>
      </c>
      <c r="S71" s="15">
        <f t="shared" si="15"/>
        <v>0</v>
      </c>
      <c r="T71" s="15">
        <f t="shared" si="15"/>
        <v>0</v>
      </c>
      <c r="U71" s="15">
        <f t="shared" si="15"/>
        <v>0</v>
      </c>
      <c r="V71" s="15">
        <f t="shared" si="15"/>
        <v>0</v>
      </c>
      <c r="W71" s="15">
        <f t="shared" si="15"/>
        <v>0</v>
      </c>
      <c r="X71" s="15">
        <f t="shared" si="15"/>
        <v>0</v>
      </c>
      <c r="Y71" s="15">
        <f t="shared" si="15"/>
        <v>0</v>
      </c>
      <c r="Z71" s="15">
        <f t="shared" si="15"/>
        <v>0</v>
      </c>
    </row>
    <row r="72" spans="1:26" x14ac:dyDescent="0.3">
      <c r="A72" s="176" t="s">
        <v>648</v>
      </c>
      <c r="C72" s="61"/>
      <c r="D72" s="19"/>
      <c r="E72" s="19"/>
      <c r="F72" s="19"/>
      <c r="G72" s="19"/>
      <c r="H72" s="19"/>
      <c r="I72" s="179">
        <f t="shared" ref="I72:I73" si="16">IFERROR(AVERAGE($D72:$H72),0)</f>
        <v>0</v>
      </c>
      <c r="J72" s="92"/>
      <c r="K72" s="16"/>
      <c r="L72" s="15">
        <f t="shared" ref="L72" si="17">IF(ISBLANK($J72), $I72, $J72)</f>
        <v>0</v>
      </c>
      <c r="M72" s="20">
        <f>$L72</f>
        <v>0</v>
      </c>
      <c r="N72" s="20">
        <f t="shared" si="15"/>
        <v>0</v>
      </c>
      <c r="O72" s="20">
        <f t="shared" si="15"/>
        <v>0</v>
      </c>
      <c r="P72" s="20">
        <f t="shared" si="15"/>
        <v>0</v>
      </c>
      <c r="Q72" s="20">
        <f t="shared" si="15"/>
        <v>0</v>
      </c>
      <c r="R72" s="20">
        <f t="shared" si="15"/>
        <v>0</v>
      </c>
      <c r="S72" s="20">
        <f t="shared" si="15"/>
        <v>0</v>
      </c>
      <c r="T72" s="20">
        <f t="shared" si="15"/>
        <v>0</v>
      </c>
      <c r="U72" s="20">
        <f t="shared" si="15"/>
        <v>0</v>
      </c>
      <c r="V72" s="20">
        <f t="shared" si="15"/>
        <v>0</v>
      </c>
      <c r="W72" s="20">
        <f t="shared" si="15"/>
        <v>0</v>
      </c>
      <c r="X72" s="20">
        <f t="shared" si="15"/>
        <v>0</v>
      </c>
      <c r="Y72" s="20">
        <f t="shared" si="15"/>
        <v>0</v>
      </c>
      <c r="Z72" s="20">
        <f t="shared" si="15"/>
        <v>0</v>
      </c>
    </row>
    <row r="73" spans="1:26" x14ac:dyDescent="0.3">
      <c r="A73" s="187" t="s">
        <v>640</v>
      </c>
      <c r="B73" s="21" t="str">
        <f>IF(LocalCurrency="", "", LocalCurrency)</f>
        <v/>
      </c>
      <c r="C73" s="62"/>
      <c r="D73" s="22"/>
      <c r="E73" s="22"/>
      <c r="F73" s="22"/>
      <c r="G73" s="22"/>
      <c r="H73" s="22"/>
      <c r="I73" s="194">
        <f t="shared" si="16"/>
        <v>0</v>
      </c>
      <c r="J73" s="207"/>
      <c r="K73" s="208"/>
      <c r="L73" s="196">
        <f t="shared" ref="L73:Z73" ca="1" si="18">IF(ISBLANK($J73), $I73, $J73)*(1+InflationRate)^L$51</f>
        <v>0</v>
      </c>
      <c r="M73" s="196">
        <f t="shared" ca="1" si="18"/>
        <v>0</v>
      </c>
      <c r="N73" s="196">
        <f t="shared" ca="1" si="18"/>
        <v>0</v>
      </c>
      <c r="O73" s="196">
        <f t="shared" ca="1" si="18"/>
        <v>0</v>
      </c>
      <c r="P73" s="196">
        <f t="shared" ca="1" si="18"/>
        <v>0</v>
      </c>
      <c r="Q73" s="196">
        <f t="shared" ca="1" si="18"/>
        <v>0</v>
      </c>
      <c r="R73" s="196">
        <f t="shared" ca="1" si="18"/>
        <v>0</v>
      </c>
      <c r="S73" s="196">
        <f t="shared" ca="1" si="18"/>
        <v>0</v>
      </c>
      <c r="T73" s="196">
        <f t="shared" ca="1" si="18"/>
        <v>0</v>
      </c>
      <c r="U73" s="196">
        <f t="shared" ca="1" si="18"/>
        <v>0</v>
      </c>
      <c r="V73" s="196">
        <f t="shared" ca="1" si="18"/>
        <v>0</v>
      </c>
      <c r="W73" s="196">
        <f t="shared" ca="1" si="18"/>
        <v>0</v>
      </c>
      <c r="X73" s="196">
        <f t="shared" ca="1" si="18"/>
        <v>0</v>
      </c>
      <c r="Y73" s="196">
        <f t="shared" ca="1" si="18"/>
        <v>0</v>
      </c>
      <c r="Z73" s="196">
        <f t="shared" ca="1" si="18"/>
        <v>0</v>
      </c>
    </row>
    <row r="74" spans="1:26" x14ac:dyDescent="0.3">
      <c r="A74" s="9" t="s">
        <v>40</v>
      </c>
      <c r="B74" s="9" t="str">
        <f>IF($B$21="", "", $B$21)</f>
        <v/>
      </c>
      <c r="D74" s="94">
        <f>D71*D72*D73</f>
        <v>0</v>
      </c>
      <c r="E74" s="94">
        <f>E71*E72*E73</f>
        <v>0</v>
      </c>
      <c r="F74" s="94">
        <f t="shared" ref="F74" si="19">F71*F72*F73</f>
        <v>0</v>
      </c>
      <c r="G74" s="94">
        <f t="shared" ref="G74" si="20">G71*G72*G73</f>
        <v>0</v>
      </c>
      <c r="H74" s="94">
        <f>H71*H72*H73</f>
        <v>0</v>
      </c>
      <c r="J74" s="37"/>
      <c r="K74" s="25"/>
      <c r="L74" s="94">
        <f ca="1">L71*L72*L73</f>
        <v>0</v>
      </c>
      <c r="M74" s="94">
        <f t="shared" ref="M74" ca="1" si="21">M71*M72*M73</f>
        <v>0</v>
      </c>
      <c r="N74" s="94">
        <f t="shared" ref="N74" ca="1" si="22">N71*N72*N73</f>
        <v>0</v>
      </c>
      <c r="O74" s="94">
        <f t="shared" ref="O74" ca="1" si="23">O71*O72*O73</f>
        <v>0</v>
      </c>
      <c r="P74" s="94">
        <f t="shared" ref="P74" ca="1" si="24">P71*P72*P73</f>
        <v>0</v>
      </c>
      <c r="Q74" s="94">
        <f t="shared" ref="Q74" ca="1" si="25">Q71*Q72*Q73</f>
        <v>0</v>
      </c>
      <c r="R74" s="94">
        <f t="shared" ref="R74" ca="1" si="26">R71*R72*R73</f>
        <v>0</v>
      </c>
      <c r="S74" s="94">
        <f t="shared" ref="S74" ca="1" si="27">S71*S72*S73</f>
        <v>0</v>
      </c>
      <c r="T74" s="94">
        <f t="shared" ref="T74" ca="1" si="28">T71*T72*T73</f>
        <v>0</v>
      </c>
      <c r="U74" s="94">
        <f t="shared" ref="U74" ca="1" si="29">U71*U72*U73</f>
        <v>0</v>
      </c>
      <c r="V74" s="94">
        <f t="shared" ref="V74" ca="1" si="30">V71*V72*V73</f>
        <v>0</v>
      </c>
      <c r="W74" s="94">
        <f t="shared" ref="W74" ca="1" si="31">W71*W72*W73</f>
        <v>0</v>
      </c>
      <c r="X74" s="94">
        <f t="shared" ref="X74" ca="1" si="32">X71*X72*X73</f>
        <v>0</v>
      </c>
      <c r="Y74" s="94">
        <f t="shared" ref="Y74" ca="1" si="33">Y71*Y72*Y73</f>
        <v>0</v>
      </c>
      <c r="Z74" s="94">
        <f t="shared" ref="Z74" ca="1" si="34">Z71*Z72*Z73</f>
        <v>0</v>
      </c>
    </row>
    <row r="75" spans="1:26" x14ac:dyDescent="0.3">
      <c r="J75" s="36"/>
    </row>
    <row r="76" spans="1:26" x14ac:dyDescent="0.3">
      <c r="A76" s="188" t="s">
        <v>222</v>
      </c>
      <c r="J76" s="91"/>
      <c r="K76" s="14"/>
      <c r="L76" s="128"/>
    </row>
    <row r="77" spans="1:26" x14ac:dyDescent="0.3">
      <c r="A77" s="176" t="s">
        <v>643</v>
      </c>
      <c r="B77" s="197" t="s">
        <v>647</v>
      </c>
      <c r="D77" s="19"/>
      <c r="E77" s="19"/>
      <c r="F77" s="19"/>
      <c r="G77" s="19"/>
      <c r="H77" s="19"/>
      <c r="I77" s="179">
        <f>IFERROR(AVERAGE($D77:$H77),0)</f>
        <v>0</v>
      </c>
      <c r="J77" s="92"/>
      <c r="K77" s="16"/>
      <c r="L77" s="223">
        <f>IF(ISBLANK($J77), $I77, $J77)</f>
        <v>0</v>
      </c>
      <c r="M77" s="15">
        <f>$L77</f>
        <v>0</v>
      </c>
      <c r="N77" s="15">
        <f t="shared" ref="N77:Z77" si="35">$L77</f>
        <v>0</v>
      </c>
      <c r="O77" s="15">
        <f t="shared" si="35"/>
        <v>0</v>
      </c>
      <c r="P77" s="15">
        <f t="shared" si="35"/>
        <v>0</v>
      </c>
      <c r="Q77" s="15">
        <f t="shared" si="35"/>
        <v>0</v>
      </c>
      <c r="R77" s="15">
        <f t="shared" si="35"/>
        <v>0</v>
      </c>
      <c r="S77" s="15">
        <f t="shared" si="35"/>
        <v>0</v>
      </c>
      <c r="T77" s="15">
        <f t="shared" si="35"/>
        <v>0</v>
      </c>
      <c r="U77" s="15">
        <f t="shared" si="35"/>
        <v>0</v>
      </c>
      <c r="V77" s="15">
        <f t="shared" si="35"/>
        <v>0</v>
      </c>
      <c r="W77" s="15">
        <f t="shared" si="35"/>
        <v>0</v>
      </c>
      <c r="X77" s="15">
        <f t="shared" si="35"/>
        <v>0</v>
      </c>
      <c r="Y77" s="15">
        <f t="shared" si="35"/>
        <v>0</v>
      </c>
      <c r="Z77" s="15">
        <f t="shared" si="35"/>
        <v>0</v>
      </c>
    </row>
    <row r="78" spans="1:26" x14ac:dyDescent="0.3">
      <c r="A78" s="176" t="s">
        <v>646</v>
      </c>
      <c r="B78" s="9" t="str">
        <f>IF(LocalCurrency="", "", LocalCurrency)</f>
        <v/>
      </c>
      <c r="C78" s="61"/>
      <c r="D78" s="19"/>
      <c r="E78" s="19"/>
      <c r="F78" s="19"/>
      <c r="G78" s="19"/>
      <c r="H78" s="19"/>
      <c r="I78" s="179">
        <f>IFERROR(AVERAGE($D78:$H78),0)</f>
        <v>0</v>
      </c>
      <c r="J78" s="92"/>
      <c r="K78" s="16"/>
      <c r="L78" s="224">
        <f t="shared" ref="L78:Z79" ca="1" si="36">IF(ISBLANK($J78), $I78, $J78)*(1+InflationRate)^L$51</f>
        <v>0</v>
      </c>
      <c r="M78" s="224">
        <f t="shared" ca="1" si="36"/>
        <v>0</v>
      </c>
      <c r="N78" s="224">
        <f t="shared" ca="1" si="36"/>
        <v>0</v>
      </c>
      <c r="O78" s="224">
        <f t="shared" ca="1" si="36"/>
        <v>0</v>
      </c>
      <c r="P78" s="224">
        <f t="shared" ca="1" si="36"/>
        <v>0</v>
      </c>
      <c r="Q78" s="224">
        <f t="shared" ca="1" si="36"/>
        <v>0</v>
      </c>
      <c r="R78" s="224">
        <f t="shared" ca="1" si="36"/>
        <v>0</v>
      </c>
      <c r="S78" s="224">
        <f t="shared" ca="1" si="36"/>
        <v>0</v>
      </c>
      <c r="T78" s="224">
        <f t="shared" ca="1" si="36"/>
        <v>0</v>
      </c>
      <c r="U78" s="224">
        <f t="shared" ca="1" si="36"/>
        <v>0</v>
      </c>
      <c r="V78" s="224">
        <f t="shared" ca="1" si="36"/>
        <v>0</v>
      </c>
      <c r="W78" s="224">
        <f t="shared" ca="1" si="36"/>
        <v>0</v>
      </c>
      <c r="X78" s="224">
        <f t="shared" ca="1" si="36"/>
        <v>0</v>
      </c>
      <c r="Y78" s="224">
        <f t="shared" ca="1" si="36"/>
        <v>0</v>
      </c>
      <c r="Z78" s="224">
        <f t="shared" ca="1" si="36"/>
        <v>0</v>
      </c>
    </row>
    <row r="79" spans="1:26" x14ac:dyDescent="0.3">
      <c r="A79" s="176" t="s">
        <v>645</v>
      </c>
      <c r="B79" s="9" t="str">
        <f>IF(LocalCurrency="", "", LocalCurrency)</f>
        <v/>
      </c>
      <c r="C79" s="61"/>
      <c r="D79" s="19"/>
      <c r="E79" s="19"/>
      <c r="F79" s="19"/>
      <c r="G79" s="19"/>
      <c r="H79" s="19"/>
      <c r="I79" s="179">
        <f t="shared" ref="I79:I80" si="37">IFERROR(AVERAGE($D79:$H79),0)</f>
        <v>0</v>
      </c>
      <c r="J79" s="92"/>
      <c r="K79" s="16"/>
      <c r="L79" s="224">
        <f t="shared" ca="1" si="36"/>
        <v>0</v>
      </c>
      <c r="M79" s="224">
        <f t="shared" ca="1" si="36"/>
        <v>0</v>
      </c>
      <c r="N79" s="224">
        <f t="shared" ca="1" si="36"/>
        <v>0</v>
      </c>
      <c r="O79" s="224">
        <f t="shared" ca="1" si="36"/>
        <v>0</v>
      </c>
      <c r="P79" s="224">
        <f t="shared" ca="1" si="36"/>
        <v>0</v>
      </c>
      <c r="Q79" s="224">
        <f t="shared" ca="1" si="36"/>
        <v>0</v>
      </c>
      <c r="R79" s="224">
        <f t="shared" ca="1" si="36"/>
        <v>0</v>
      </c>
      <c r="S79" s="224">
        <f t="shared" ca="1" si="36"/>
        <v>0</v>
      </c>
      <c r="T79" s="224">
        <f t="shared" ca="1" si="36"/>
        <v>0</v>
      </c>
      <c r="U79" s="224">
        <f t="shared" ca="1" si="36"/>
        <v>0</v>
      </c>
      <c r="V79" s="224">
        <f t="shared" ca="1" si="36"/>
        <v>0</v>
      </c>
      <c r="W79" s="224">
        <f t="shared" ca="1" si="36"/>
        <v>0</v>
      </c>
      <c r="X79" s="224">
        <f t="shared" ca="1" si="36"/>
        <v>0</v>
      </c>
      <c r="Y79" s="224">
        <f t="shared" ca="1" si="36"/>
        <v>0</v>
      </c>
      <c r="Z79" s="224">
        <f t="shared" ca="1" si="36"/>
        <v>0</v>
      </c>
    </row>
    <row r="80" spans="1:26" x14ac:dyDescent="0.3">
      <c r="A80" s="187" t="s">
        <v>653</v>
      </c>
      <c r="B80" s="21" t="str">
        <f>IF($B$21="", "", $B$21)</f>
        <v/>
      </c>
      <c r="C80" s="62"/>
      <c r="D80" s="22"/>
      <c r="E80" s="22"/>
      <c r="F80" s="22"/>
      <c r="G80" s="22"/>
      <c r="H80" s="22"/>
      <c r="I80" s="194">
        <f t="shared" si="37"/>
        <v>0</v>
      </c>
      <c r="J80" s="207"/>
      <c r="K80" s="208"/>
      <c r="L80" s="195">
        <f>IF(ISBLANK($J80), $I80, $J80)</f>
        <v>0</v>
      </c>
      <c r="M80" s="195">
        <f>$L80</f>
        <v>0</v>
      </c>
      <c r="N80" s="195">
        <f t="shared" ref="N80:Z80" si="38">$L80</f>
        <v>0</v>
      </c>
      <c r="O80" s="195">
        <f t="shared" si="38"/>
        <v>0</v>
      </c>
      <c r="P80" s="195">
        <f t="shared" si="38"/>
        <v>0</v>
      </c>
      <c r="Q80" s="195">
        <f t="shared" si="38"/>
        <v>0</v>
      </c>
      <c r="R80" s="195">
        <f t="shared" si="38"/>
        <v>0</v>
      </c>
      <c r="S80" s="195">
        <f t="shared" si="38"/>
        <v>0</v>
      </c>
      <c r="T80" s="195">
        <f t="shared" si="38"/>
        <v>0</v>
      </c>
      <c r="U80" s="195">
        <f t="shared" si="38"/>
        <v>0</v>
      </c>
      <c r="V80" s="195">
        <f t="shared" si="38"/>
        <v>0</v>
      </c>
      <c r="W80" s="195">
        <f t="shared" si="38"/>
        <v>0</v>
      </c>
      <c r="X80" s="195">
        <f t="shared" si="38"/>
        <v>0</v>
      </c>
      <c r="Y80" s="195">
        <f t="shared" si="38"/>
        <v>0</v>
      </c>
      <c r="Z80" s="195">
        <f t="shared" si="38"/>
        <v>0</v>
      </c>
    </row>
    <row r="81" spans="1:26" x14ac:dyDescent="0.3">
      <c r="A81" s="9" t="s">
        <v>40</v>
      </c>
      <c r="B81" s="9" t="str">
        <f>IF($B$21="", "", $B$21)</f>
        <v/>
      </c>
      <c r="D81" s="94">
        <f>(D77*D78/8+D79)*D80</f>
        <v>0</v>
      </c>
      <c r="E81" s="94">
        <f t="shared" ref="E81" si="39">(E77*E78/8+E79)*E80</f>
        <v>0</v>
      </c>
      <c r="F81" s="94">
        <f t="shared" ref="F81" si="40">(F77*F78/8+F79)*F80</f>
        <v>0</v>
      </c>
      <c r="G81" s="94">
        <f t="shared" ref="G81" si="41">(G77*G78/8+G79)*G80</f>
        <v>0</v>
      </c>
      <c r="H81" s="94">
        <f t="shared" ref="H81" si="42">(H77*H78/8+H79)*H80</f>
        <v>0</v>
      </c>
      <c r="J81" s="37"/>
      <c r="K81" s="25"/>
      <c r="L81" s="94">
        <f ca="1">(L77*L78/8+L79)*L80</f>
        <v>0</v>
      </c>
      <c r="M81" s="94">
        <f t="shared" ref="M81" ca="1" si="43">(M77*M78/8+M79)*M80</f>
        <v>0</v>
      </c>
      <c r="N81" s="94">
        <f t="shared" ref="N81" ca="1" si="44">(N77*N78/8+N79)*N80</f>
        <v>0</v>
      </c>
      <c r="O81" s="94">
        <f t="shared" ref="O81" ca="1" si="45">(O77*O78/8+O79)*O80</f>
        <v>0</v>
      </c>
      <c r="P81" s="94">
        <f t="shared" ref="P81" ca="1" si="46">(P77*P78/8+P79)*P80</f>
        <v>0</v>
      </c>
      <c r="Q81" s="94">
        <f t="shared" ref="Q81" ca="1" si="47">(Q77*Q78/8+Q79)*Q80</f>
        <v>0</v>
      </c>
      <c r="R81" s="94">
        <f t="shared" ref="R81" ca="1" si="48">(R77*R78/8+R79)*R80</f>
        <v>0</v>
      </c>
      <c r="S81" s="94">
        <f t="shared" ref="S81" ca="1" si="49">(S77*S78/8+S79)*S80</f>
        <v>0</v>
      </c>
      <c r="T81" s="94">
        <f t="shared" ref="T81" ca="1" si="50">(T77*T78/8+T79)*T80</f>
        <v>0</v>
      </c>
      <c r="U81" s="94">
        <f t="shared" ref="U81" ca="1" si="51">(U77*U78/8+U79)*U80</f>
        <v>0</v>
      </c>
      <c r="V81" s="94">
        <f t="shared" ref="V81" ca="1" si="52">(V77*V78/8+V79)*V80</f>
        <v>0</v>
      </c>
      <c r="W81" s="94">
        <f t="shared" ref="W81" ca="1" si="53">(W77*W78/8+W79)*W80</f>
        <v>0</v>
      </c>
      <c r="X81" s="94">
        <f t="shared" ref="X81" ca="1" si="54">(X77*X78/8+X79)*X80</f>
        <v>0</v>
      </c>
      <c r="Y81" s="94">
        <f t="shared" ref="Y81" ca="1" si="55">(Y77*Y78/8+Y79)*Y80</f>
        <v>0</v>
      </c>
      <c r="Z81" s="94">
        <f t="shared" ref="Z81" ca="1" si="56">(Z77*Z78/8+Z79)*Z80</f>
        <v>0</v>
      </c>
    </row>
    <row r="82" spans="1:26" x14ac:dyDescent="0.3">
      <c r="D82" s="94"/>
      <c r="E82" s="94"/>
      <c r="F82" s="94"/>
      <c r="G82" s="94"/>
      <c r="H82" s="94"/>
      <c r="J82" s="37"/>
      <c r="K82" s="25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spans="1:26" x14ac:dyDescent="0.3">
      <c r="A83" s="188" t="s">
        <v>220</v>
      </c>
      <c r="J83" s="91"/>
      <c r="K83" s="14"/>
      <c r="L83" s="128"/>
    </row>
    <row r="84" spans="1:26" x14ac:dyDescent="0.3">
      <c r="A84" s="176" t="s">
        <v>651</v>
      </c>
      <c r="B84" s="197" t="s">
        <v>638</v>
      </c>
      <c r="D84" s="19"/>
      <c r="E84" s="19"/>
      <c r="F84" s="19"/>
      <c r="G84" s="19"/>
      <c r="H84" s="19"/>
      <c r="I84" s="179">
        <f>IFERROR(AVERAGE($D84:$H84),0)</f>
        <v>0</v>
      </c>
      <c r="J84" s="92"/>
      <c r="K84" s="16"/>
      <c r="L84" s="15">
        <f>IF(ISBLANK($J84), $I84, $J84)</f>
        <v>0</v>
      </c>
      <c r="M84" s="15">
        <f>$L84</f>
        <v>0</v>
      </c>
      <c r="N84" s="15">
        <f t="shared" ref="N84:Z85" si="57">$L84</f>
        <v>0</v>
      </c>
      <c r="O84" s="15">
        <f t="shared" si="57"/>
        <v>0</v>
      </c>
      <c r="P84" s="15">
        <f t="shared" si="57"/>
        <v>0</v>
      </c>
      <c r="Q84" s="15">
        <f t="shared" si="57"/>
        <v>0</v>
      </c>
      <c r="R84" s="15">
        <f t="shared" si="57"/>
        <v>0</v>
      </c>
      <c r="S84" s="15">
        <f t="shared" si="57"/>
        <v>0</v>
      </c>
      <c r="T84" s="15">
        <f t="shared" si="57"/>
        <v>0</v>
      </c>
      <c r="U84" s="15">
        <f t="shared" si="57"/>
        <v>0</v>
      </c>
      <c r="V84" s="15">
        <f t="shared" si="57"/>
        <v>0</v>
      </c>
      <c r="W84" s="15">
        <f t="shared" si="57"/>
        <v>0</v>
      </c>
      <c r="X84" s="15">
        <f t="shared" si="57"/>
        <v>0</v>
      </c>
      <c r="Y84" s="15">
        <f t="shared" si="57"/>
        <v>0</v>
      </c>
      <c r="Z84" s="15">
        <f t="shared" si="57"/>
        <v>0</v>
      </c>
    </row>
    <row r="85" spans="1:26" x14ac:dyDescent="0.3">
      <c r="A85" s="176" t="s">
        <v>652</v>
      </c>
      <c r="C85" s="61"/>
      <c r="D85" s="19"/>
      <c r="E85" s="19"/>
      <c r="F85" s="19"/>
      <c r="G85" s="19"/>
      <c r="H85" s="19"/>
      <c r="I85" s="179">
        <f t="shared" ref="I85" si="58">IFERROR(AVERAGE($D85:$H85),0)</f>
        <v>0</v>
      </c>
      <c r="J85" s="92"/>
      <c r="K85" s="16"/>
      <c r="L85" s="15">
        <f t="shared" ref="L85" si="59">IF(ISBLANK($J85), $I85, $J85)</f>
        <v>0</v>
      </c>
      <c r="M85" s="20">
        <f>$L85</f>
        <v>0</v>
      </c>
      <c r="N85" s="20">
        <f t="shared" si="57"/>
        <v>0</v>
      </c>
      <c r="O85" s="20">
        <f t="shared" si="57"/>
        <v>0</v>
      </c>
      <c r="P85" s="20">
        <f t="shared" si="57"/>
        <v>0</v>
      </c>
      <c r="Q85" s="20">
        <f t="shared" si="57"/>
        <v>0</v>
      </c>
      <c r="R85" s="20">
        <f t="shared" si="57"/>
        <v>0</v>
      </c>
      <c r="S85" s="20">
        <f t="shared" si="57"/>
        <v>0</v>
      </c>
      <c r="T85" s="20">
        <f t="shared" si="57"/>
        <v>0</v>
      </c>
      <c r="U85" s="20">
        <f t="shared" si="57"/>
        <v>0</v>
      </c>
      <c r="V85" s="20">
        <f t="shared" si="57"/>
        <v>0</v>
      </c>
      <c r="W85" s="20">
        <f t="shared" si="57"/>
        <v>0</v>
      </c>
      <c r="X85" s="20">
        <f t="shared" si="57"/>
        <v>0</v>
      </c>
      <c r="Y85" s="20">
        <f t="shared" si="57"/>
        <v>0</v>
      </c>
      <c r="Z85" s="20">
        <f t="shared" si="57"/>
        <v>0</v>
      </c>
    </row>
    <row r="86" spans="1:26" x14ac:dyDescent="0.3">
      <c r="A86" s="187" t="s">
        <v>640</v>
      </c>
      <c r="B86" s="21" t="str">
        <f>IF(LocalCurrency="", "", LocalCurrency)</f>
        <v/>
      </c>
      <c r="C86" s="62"/>
      <c r="D86" s="22"/>
      <c r="E86" s="22"/>
      <c r="F86" s="22"/>
      <c r="G86" s="22"/>
      <c r="H86" s="22"/>
      <c r="I86" s="194">
        <f>IFERROR(AVERAGE($D86:$H86),0)</f>
        <v>0</v>
      </c>
      <c r="J86" s="207"/>
      <c r="K86" s="208"/>
      <c r="L86" s="196">
        <f t="shared" ref="L86:Z86" ca="1" si="60">IF(ISBLANK($J86), $I86, $J86)*(1+InflationRate)^L$51</f>
        <v>0</v>
      </c>
      <c r="M86" s="196">
        <f t="shared" ca="1" si="60"/>
        <v>0</v>
      </c>
      <c r="N86" s="196">
        <f t="shared" ca="1" si="60"/>
        <v>0</v>
      </c>
      <c r="O86" s="196">
        <f t="shared" ca="1" si="60"/>
        <v>0</v>
      </c>
      <c r="P86" s="196">
        <f t="shared" ca="1" si="60"/>
        <v>0</v>
      </c>
      <c r="Q86" s="196">
        <f t="shared" ca="1" si="60"/>
        <v>0</v>
      </c>
      <c r="R86" s="196">
        <f t="shared" ca="1" si="60"/>
        <v>0</v>
      </c>
      <c r="S86" s="196">
        <f t="shared" ca="1" si="60"/>
        <v>0</v>
      </c>
      <c r="T86" s="196">
        <f t="shared" ca="1" si="60"/>
        <v>0</v>
      </c>
      <c r="U86" s="196">
        <f t="shared" ca="1" si="60"/>
        <v>0</v>
      </c>
      <c r="V86" s="196">
        <f t="shared" ca="1" si="60"/>
        <v>0</v>
      </c>
      <c r="W86" s="196">
        <f t="shared" ca="1" si="60"/>
        <v>0</v>
      </c>
      <c r="X86" s="196">
        <f t="shared" ca="1" si="60"/>
        <v>0</v>
      </c>
      <c r="Y86" s="196">
        <f t="shared" ca="1" si="60"/>
        <v>0</v>
      </c>
      <c r="Z86" s="196">
        <f t="shared" ca="1" si="60"/>
        <v>0</v>
      </c>
    </row>
    <row r="87" spans="1:26" x14ac:dyDescent="0.3">
      <c r="A87" s="9" t="s">
        <v>40</v>
      </c>
      <c r="B87" s="9" t="str">
        <f>IF($B$21="", "", $B$21)</f>
        <v/>
      </c>
      <c r="D87" s="94">
        <f>D84*D85*D86</f>
        <v>0</v>
      </c>
      <c r="E87" s="94">
        <f t="shared" ref="E87" si="61">E84*E85*E86</f>
        <v>0</v>
      </c>
      <c r="F87" s="94">
        <f t="shared" ref="F87" si="62">F84*F85*F86</f>
        <v>0</v>
      </c>
      <c r="G87" s="94">
        <f t="shared" ref="G87" si="63">G84*G85*G86</f>
        <v>0</v>
      </c>
      <c r="H87" s="94">
        <f t="shared" ref="H87" si="64">H84*H85*H86</f>
        <v>0</v>
      </c>
      <c r="J87" s="37"/>
      <c r="K87" s="25"/>
      <c r="L87" s="94">
        <f ca="1">L84*L85*L86</f>
        <v>0</v>
      </c>
      <c r="M87" s="94">
        <f t="shared" ref="M87" ca="1" si="65">M84*M85*M86</f>
        <v>0</v>
      </c>
      <c r="N87" s="94">
        <f t="shared" ref="N87" ca="1" si="66">N84*N85*N86</f>
        <v>0</v>
      </c>
      <c r="O87" s="94">
        <f t="shared" ref="O87" ca="1" si="67">O84*O85*O86</f>
        <v>0</v>
      </c>
      <c r="P87" s="94">
        <f t="shared" ref="P87" ca="1" si="68">P84*P85*P86</f>
        <v>0</v>
      </c>
      <c r="Q87" s="94">
        <f t="shared" ref="Q87" ca="1" si="69">Q84*Q85*Q86</f>
        <v>0</v>
      </c>
      <c r="R87" s="94">
        <f t="shared" ref="R87" ca="1" si="70">R84*R85*R86</f>
        <v>0</v>
      </c>
      <c r="S87" s="94">
        <f t="shared" ref="S87" ca="1" si="71">S84*S85*S86</f>
        <v>0</v>
      </c>
      <c r="T87" s="94">
        <f t="shared" ref="T87" ca="1" si="72">T84*T85*T86</f>
        <v>0</v>
      </c>
      <c r="U87" s="94">
        <f t="shared" ref="U87" ca="1" si="73">U84*U85*U86</f>
        <v>0</v>
      </c>
      <c r="V87" s="94">
        <f t="shared" ref="V87" ca="1" si="74">V84*V85*V86</f>
        <v>0</v>
      </c>
      <c r="W87" s="94">
        <f t="shared" ref="W87" ca="1" si="75">W84*W85*W86</f>
        <v>0</v>
      </c>
      <c r="X87" s="94">
        <f t="shared" ref="X87" ca="1" si="76">X84*X85*X86</f>
        <v>0</v>
      </c>
      <c r="Y87" s="94">
        <f t="shared" ref="Y87" ca="1" si="77">Y84*Y85*Y86</f>
        <v>0</v>
      </c>
      <c r="Z87" s="94">
        <f t="shared" ref="Z87" ca="1" si="78">Z84*Z85*Z86</f>
        <v>0</v>
      </c>
    </row>
    <row r="88" spans="1:26" x14ac:dyDescent="0.3">
      <c r="J88" s="36"/>
    </row>
    <row r="89" spans="1:26" x14ac:dyDescent="0.3">
      <c r="A89" s="188" t="s">
        <v>650</v>
      </c>
      <c r="J89" s="91"/>
      <c r="K89" s="14"/>
      <c r="L89" s="128"/>
    </row>
    <row r="90" spans="1:26" x14ac:dyDescent="0.3">
      <c r="A90" s="176" t="s">
        <v>643</v>
      </c>
      <c r="B90" s="197" t="s">
        <v>647</v>
      </c>
      <c r="D90" s="19"/>
      <c r="E90" s="19"/>
      <c r="F90" s="19"/>
      <c r="G90" s="19"/>
      <c r="H90" s="19"/>
      <c r="I90" s="179">
        <f>IFERROR(AVERAGE($D90:$H90),0)</f>
        <v>0</v>
      </c>
      <c r="J90" s="92"/>
      <c r="K90" s="16"/>
      <c r="L90" s="223">
        <f>IF(ISBLANK($J90), $I90, $J90)</f>
        <v>0</v>
      </c>
      <c r="M90" s="15">
        <f>$L90</f>
        <v>0</v>
      </c>
      <c r="N90" s="15">
        <f t="shared" ref="N90:Z90" si="79">$L90</f>
        <v>0</v>
      </c>
      <c r="O90" s="15">
        <f t="shared" si="79"/>
        <v>0</v>
      </c>
      <c r="P90" s="15">
        <f t="shared" si="79"/>
        <v>0</v>
      </c>
      <c r="Q90" s="15">
        <f t="shared" si="79"/>
        <v>0</v>
      </c>
      <c r="R90" s="15">
        <f t="shared" si="79"/>
        <v>0</v>
      </c>
      <c r="S90" s="15">
        <f t="shared" si="79"/>
        <v>0</v>
      </c>
      <c r="T90" s="15">
        <f t="shared" si="79"/>
        <v>0</v>
      </c>
      <c r="U90" s="15">
        <f t="shared" si="79"/>
        <v>0</v>
      </c>
      <c r="V90" s="15">
        <f t="shared" si="79"/>
        <v>0</v>
      </c>
      <c r="W90" s="15">
        <f t="shared" si="79"/>
        <v>0</v>
      </c>
      <c r="X90" s="15">
        <f t="shared" si="79"/>
        <v>0</v>
      </c>
      <c r="Y90" s="15">
        <f t="shared" si="79"/>
        <v>0</v>
      </c>
      <c r="Z90" s="15">
        <f t="shared" si="79"/>
        <v>0</v>
      </c>
    </row>
    <row r="91" spans="1:26" x14ac:dyDescent="0.3">
      <c r="A91" s="176" t="s">
        <v>646</v>
      </c>
      <c r="B91" s="9" t="str">
        <f>IF(LocalCurrency="", "", LocalCurrency)</f>
        <v/>
      </c>
      <c r="C91" s="61"/>
      <c r="D91" s="19"/>
      <c r="E91" s="19"/>
      <c r="F91" s="19"/>
      <c r="G91" s="19"/>
      <c r="H91" s="19"/>
      <c r="I91" s="179">
        <f t="shared" ref="I91:I93" si="80">IFERROR(AVERAGE($D91:$H91),0)</f>
        <v>0</v>
      </c>
      <c r="J91" s="92"/>
      <c r="K91" s="16"/>
      <c r="L91" s="224">
        <f t="shared" ref="L91:Z92" ca="1" si="81">IF(ISBLANK($J91), $I91, $J91)*(1+InflationRate)^L$51</f>
        <v>0</v>
      </c>
      <c r="M91" s="224">
        <f t="shared" ca="1" si="81"/>
        <v>0</v>
      </c>
      <c r="N91" s="224">
        <f t="shared" ca="1" si="81"/>
        <v>0</v>
      </c>
      <c r="O91" s="224">
        <f t="shared" ca="1" si="81"/>
        <v>0</v>
      </c>
      <c r="P91" s="224">
        <f t="shared" ca="1" si="81"/>
        <v>0</v>
      </c>
      <c r="Q91" s="224">
        <f t="shared" ca="1" si="81"/>
        <v>0</v>
      </c>
      <c r="R91" s="224">
        <f t="shared" ca="1" si="81"/>
        <v>0</v>
      </c>
      <c r="S91" s="224">
        <f t="shared" ca="1" si="81"/>
        <v>0</v>
      </c>
      <c r="T91" s="224">
        <f t="shared" ca="1" si="81"/>
        <v>0</v>
      </c>
      <c r="U91" s="224">
        <f t="shared" ca="1" si="81"/>
        <v>0</v>
      </c>
      <c r="V91" s="224">
        <f t="shared" ca="1" si="81"/>
        <v>0</v>
      </c>
      <c r="W91" s="224">
        <f t="shared" ca="1" si="81"/>
        <v>0</v>
      </c>
      <c r="X91" s="224">
        <f t="shared" ca="1" si="81"/>
        <v>0</v>
      </c>
      <c r="Y91" s="224">
        <f t="shared" ca="1" si="81"/>
        <v>0</v>
      </c>
      <c r="Z91" s="224">
        <f t="shared" ca="1" si="81"/>
        <v>0</v>
      </c>
    </row>
    <row r="92" spans="1:26" x14ac:dyDescent="0.3">
      <c r="A92" s="176" t="s">
        <v>645</v>
      </c>
      <c r="B92" s="9" t="str">
        <f>IF(LocalCurrency="", "", LocalCurrency)</f>
        <v/>
      </c>
      <c r="C92" s="61"/>
      <c r="D92" s="19"/>
      <c r="E92" s="19"/>
      <c r="F92" s="19"/>
      <c r="G92" s="19"/>
      <c r="H92" s="19"/>
      <c r="I92" s="179">
        <f t="shared" si="80"/>
        <v>0</v>
      </c>
      <c r="J92" s="92"/>
      <c r="K92" s="16"/>
      <c r="L92" s="224">
        <f t="shared" ca="1" si="81"/>
        <v>0</v>
      </c>
      <c r="M92" s="224">
        <f t="shared" ca="1" si="81"/>
        <v>0</v>
      </c>
      <c r="N92" s="224">
        <f t="shared" ca="1" si="81"/>
        <v>0</v>
      </c>
      <c r="O92" s="224">
        <f t="shared" ca="1" si="81"/>
        <v>0</v>
      </c>
      <c r="P92" s="224">
        <f t="shared" ca="1" si="81"/>
        <v>0</v>
      </c>
      <c r="Q92" s="224">
        <f t="shared" ca="1" si="81"/>
        <v>0</v>
      </c>
      <c r="R92" s="224">
        <f t="shared" ca="1" si="81"/>
        <v>0</v>
      </c>
      <c r="S92" s="224">
        <f t="shared" ca="1" si="81"/>
        <v>0</v>
      </c>
      <c r="T92" s="224">
        <f t="shared" ca="1" si="81"/>
        <v>0</v>
      </c>
      <c r="U92" s="224">
        <f t="shared" ca="1" si="81"/>
        <v>0</v>
      </c>
      <c r="V92" s="224">
        <f t="shared" ca="1" si="81"/>
        <v>0</v>
      </c>
      <c r="W92" s="224">
        <f t="shared" ca="1" si="81"/>
        <v>0</v>
      </c>
      <c r="X92" s="224">
        <f t="shared" ca="1" si="81"/>
        <v>0</v>
      </c>
      <c r="Y92" s="224">
        <f t="shared" ca="1" si="81"/>
        <v>0</v>
      </c>
      <c r="Z92" s="224">
        <f t="shared" ca="1" si="81"/>
        <v>0</v>
      </c>
    </row>
    <row r="93" spans="1:26" x14ac:dyDescent="0.3">
      <c r="A93" s="187" t="s">
        <v>654</v>
      </c>
      <c r="B93" s="21" t="str">
        <f>IF($B$21="", "", $B$21)</f>
        <v/>
      </c>
      <c r="C93" s="62"/>
      <c r="D93" s="22"/>
      <c r="E93" s="22"/>
      <c r="F93" s="22"/>
      <c r="G93" s="22"/>
      <c r="H93" s="22"/>
      <c r="I93" s="194">
        <f t="shared" si="80"/>
        <v>0</v>
      </c>
      <c r="J93" s="207"/>
      <c r="K93" s="208"/>
      <c r="L93" s="195">
        <f>IF(ISBLANK($J93), $I93, $J93)</f>
        <v>0</v>
      </c>
      <c r="M93" s="195">
        <f>$L93</f>
        <v>0</v>
      </c>
      <c r="N93" s="195">
        <f t="shared" ref="N93:Z93" si="82">$L93</f>
        <v>0</v>
      </c>
      <c r="O93" s="195">
        <f t="shared" si="82"/>
        <v>0</v>
      </c>
      <c r="P93" s="195">
        <f t="shared" si="82"/>
        <v>0</v>
      </c>
      <c r="Q93" s="195">
        <f t="shared" si="82"/>
        <v>0</v>
      </c>
      <c r="R93" s="195">
        <f t="shared" si="82"/>
        <v>0</v>
      </c>
      <c r="S93" s="195">
        <f t="shared" si="82"/>
        <v>0</v>
      </c>
      <c r="T93" s="195">
        <f t="shared" si="82"/>
        <v>0</v>
      </c>
      <c r="U93" s="195">
        <f t="shared" si="82"/>
        <v>0</v>
      </c>
      <c r="V93" s="195">
        <f t="shared" si="82"/>
        <v>0</v>
      </c>
      <c r="W93" s="195">
        <f t="shared" si="82"/>
        <v>0</v>
      </c>
      <c r="X93" s="195">
        <f t="shared" si="82"/>
        <v>0</v>
      </c>
      <c r="Y93" s="195">
        <f t="shared" si="82"/>
        <v>0</v>
      </c>
      <c r="Z93" s="195">
        <f t="shared" si="82"/>
        <v>0</v>
      </c>
    </row>
    <row r="94" spans="1:26" x14ac:dyDescent="0.3">
      <c r="A94" s="9" t="s">
        <v>40</v>
      </c>
      <c r="B94" s="9" t="str">
        <f>IF($B$21="", "", $B$21)</f>
        <v/>
      </c>
      <c r="D94" s="94">
        <f>(D90*D91/8+D92)*D93</f>
        <v>0</v>
      </c>
      <c r="E94" s="94">
        <f t="shared" ref="E94" si="83">(E90*E91/8+E92)*E93</f>
        <v>0</v>
      </c>
      <c r="F94" s="94">
        <f t="shared" ref="F94" si="84">(F90*F91/8+F92)*F93</f>
        <v>0</v>
      </c>
      <c r="G94" s="94">
        <f t="shared" ref="G94" si="85">(G90*G91/8+G92)*G93</f>
        <v>0</v>
      </c>
      <c r="H94" s="94">
        <f t="shared" ref="H94" si="86">(H90*H91/8+H92)*H93</f>
        <v>0</v>
      </c>
      <c r="J94" s="37"/>
      <c r="K94" s="25"/>
      <c r="L94" s="94">
        <f ca="1">(L90*L91/8+L92)*L93</f>
        <v>0</v>
      </c>
      <c r="M94" s="94">
        <f t="shared" ref="M94" ca="1" si="87">(M90*M91/8+M92)*M93</f>
        <v>0</v>
      </c>
      <c r="N94" s="94">
        <f t="shared" ref="N94" ca="1" si="88">(N90*N91/8+N92)*N93</f>
        <v>0</v>
      </c>
      <c r="O94" s="94">
        <f t="shared" ref="O94" ca="1" si="89">(O90*O91/8+O92)*O93</f>
        <v>0</v>
      </c>
      <c r="P94" s="94">
        <f t="shared" ref="P94" ca="1" si="90">(P90*P91/8+P92)*P93</f>
        <v>0</v>
      </c>
      <c r="Q94" s="94">
        <f t="shared" ref="Q94" ca="1" si="91">(Q90*Q91/8+Q92)*Q93</f>
        <v>0</v>
      </c>
      <c r="R94" s="94">
        <f t="shared" ref="R94" ca="1" si="92">(R90*R91/8+R92)*R93</f>
        <v>0</v>
      </c>
      <c r="S94" s="94">
        <f t="shared" ref="S94" ca="1" si="93">(S90*S91/8+S92)*S93</f>
        <v>0</v>
      </c>
      <c r="T94" s="94">
        <f t="shared" ref="T94" ca="1" si="94">(T90*T91/8+T92)*T93</f>
        <v>0</v>
      </c>
      <c r="U94" s="94">
        <f t="shared" ref="U94" ca="1" si="95">(U90*U91/8+U92)*U93</f>
        <v>0</v>
      </c>
      <c r="V94" s="94">
        <f t="shared" ref="V94" ca="1" si="96">(V90*V91/8+V92)*V93</f>
        <v>0</v>
      </c>
      <c r="W94" s="94">
        <f t="shared" ref="W94" ca="1" si="97">(W90*W91/8+W92)*W93</f>
        <v>0</v>
      </c>
      <c r="X94" s="94">
        <f t="shared" ref="X94" ca="1" si="98">(X90*X91/8+X92)*X93</f>
        <v>0</v>
      </c>
      <c r="Y94" s="94">
        <f t="shared" ref="Y94" ca="1" si="99">(Y90*Y91/8+Y92)*Y93</f>
        <v>0</v>
      </c>
      <c r="Z94" s="94">
        <f t="shared" ref="Z94" ca="1" si="100">(Z90*Z91/8+Z92)*Z93</f>
        <v>0</v>
      </c>
    </row>
    <row r="95" spans="1:26" x14ac:dyDescent="0.3">
      <c r="D95" s="94"/>
      <c r="E95" s="94"/>
      <c r="F95" s="94"/>
      <c r="G95" s="94"/>
      <c r="H95" s="94"/>
      <c r="J95" s="37"/>
      <c r="K95" s="25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spans="1:26" x14ac:dyDescent="0.3">
      <c r="A96" s="188" t="s">
        <v>221</v>
      </c>
      <c r="J96" s="91"/>
      <c r="K96" s="14"/>
      <c r="L96" s="128"/>
    </row>
    <row r="97" spans="1:26" x14ac:dyDescent="0.3">
      <c r="A97" s="176" t="s">
        <v>656</v>
      </c>
      <c r="B97" s="197"/>
      <c r="D97" s="19"/>
      <c r="E97" s="19"/>
      <c r="F97" s="19"/>
      <c r="G97" s="19"/>
      <c r="H97" s="19"/>
      <c r="I97" s="179">
        <f>IFERROR(AVERAGE($D97:$H97),0)</f>
        <v>0</v>
      </c>
      <c r="J97" s="92"/>
      <c r="K97" s="16"/>
      <c r="L97" s="15">
        <f>IF(ISBLANK($J97), $I97, $J97)</f>
        <v>0</v>
      </c>
      <c r="M97" s="15">
        <f>$L97</f>
        <v>0</v>
      </c>
      <c r="N97" s="15">
        <f t="shared" ref="N97:Z97" si="101">$L97</f>
        <v>0</v>
      </c>
      <c r="O97" s="15">
        <f t="shared" si="101"/>
        <v>0</v>
      </c>
      <c r="P97" s="15">
        <f t="shared" si="101"/>
        <v>0</v>
      </c>
      <c r="Q97" s="15">
        <f t="shared" si="101"/>
        <v>0</v>
      </c>
      <c r="R97" s="15">
        <f t="shared" si="101"/>
        <v>0</v>
      </c>
      <c r="S97" s="15">
        <f t="shared" si="101"/>
        <v>0</v>
      </c>
      <c r="T97" s="15">
        <f t="shared" si="101"/>
        <v>0</v>
      </c>
      <c r="U97" s="15">
        <f t="shared" si="101"/>
        <v>0</v>
      </c>
      <c r="V97" s="15">
        <f t="shared" si="101"/>
        <v>0</v>
      </c>
      <c r="W97" s="15">
        <f t="shared" si="101"/>
        <v>0</v>
      </c>
      <c r="X97" s="15">
        <f t="shared" si="101"/>
        <v>0</v>
      </c>
      <c r="Y97" s="15">
        <f t="shared" si="101"/>
        <v>0</v>
      </c>
      <c r="Z97" s="15">
        <f t="shared" si="101"/>
        <v>0</v>
      </c>
    </row>
    <row r="98" spans="1:26" x14ac:dyDescent="0.3">
      <c r="A98" s="187" t="s">
        <v>657</v>
      </c>
      <c r="B98" s="21" t="str">
        <f>IF(LocalCurrency="", "", LocalCurrency)</f>
        <v/>
      </c>
      <c r="C98" s="62"/>
      <c r="D98" s="22"/>
      <c r="E98" s="22"/>
      <c r="F98" s="22"/>
      <c r="G98" s="22"/>
      <c r="H98" s="22"/>
      <c r="I98" s="194">
        <f>IFERROR(AVERAGE($D98:$H98),0)</f>
        <v>0</v>
      </c>
      <c r="J98" s="207"/>
      <c r="K98" s="208"/>
      <c r="L98" s="196">
        <f t="shared" ref="L98:Z98" ca="1" si="102">IF(ISBLANK($J98), $I98, $J98)*(1+InflationRate)^L$51</f>
        <v>0</v>
      </c>
      <c r="M98" s="196">
        <f t="shared" ca="1" si="102"/>
        <v>0</v>
      </c>
      <c r="N98" s="196">
        <f t="shared" ca="1" si="102"/>
        <v>0</v>
      </c>
      <c r="O98" s="196">
        <f t="shared" ca="1" si="102"/>
        <v>0</v>
      </c>
      <c r="P98" s="196">
        <f t="shared" ca="1" si="102"/>
        <v>0</v>
      </c>
      <c r="Q98" s="196">
        <f t="shared" ca="1" si="102"/>
        <v>0</v>
      </c>
      <c r="R98" s="196">
        <f t="shared" ca="1" si="102"/>
        <v>0</v>
      </c>
      <c r="S98" s="196">
        <f t="shared" ca="1" si="102"/>
        <v>0</v>
      </c>
      <c r="T98" s="196">
        <f t="shared" ca="1" si="102"/>
        <v>0</v>
      </c>
      <c r="U98" s="196">
        <f t="shared" ca="1" si="102"/>
        <v>0</v>
      </c>
      <c r="V98" s="196">
        <f t="shared" ca="1" si="102"/>
        <v>0</v>
      </c>
      <c r="W98" s="196">
        <f t="shared" ca="1" si="102"/>
        <v>0</v>
      </c>
      <c r="X98" s="196">
        <f t="shared" ca="1" si="102"/>
        <v>0</v>
      </c>
      <c r="Y98" s="196">
        <f t="shared" ca="1" si="102"/>
        <v>0</v>
      </c>
      <c r="Z98" s="196">
        <f t="shared" ca="1" si="102"/>
        <v>0</v>
      </c>
    </row>
    <row r="99" spans="1:26" x14ac:dyDescent="0.3">
      <c r="A99" s="9" t="s">
        <v>40</v>
      </c>
      <c r="B99" s="9" t="str">
        <f>IF($B$21="", "", $B$21)</f>
        <v/>
      </c>
      <c r="D99" s="94">
        <f>D97*D98</f>
        <v>0</v>
      </c>
      <c r="E99" s="94">
        <f t="shared" ref="E99:H99" si="103">E97*E98</f>
        <v>0</v>
      </c>
      <c r="F99" s="94">
        <f t="shared" si="103"/>
        <v>0</v>
      </c>
      <c r="G99" s="94">
        <f t="shared" si="103"/>
        <v>0</v>
      </c>
      <c r="H99" s="94">
        <f t="shared" si="103"/>
        <v>0</v>
      </c>
      <c r="J99" s="37"/>
      <c r="K99" s="25"/>
      <c r="L99" s="94">
        <f ca="1">L97*L98</f>
        <v>0</v>
      </c>
      <c r="M99" s="94">
        <f t="shared" ref="M99:Z99" ca="1" si="104">M97*M98</f>
        <v>0</v>
      </c>
      <c r="N99" s="94">
        <f t="shared" ca="1" si="104"/>
        <v>0</v>
      </c>
      <c r="O99" s="94">
        <f t="shared" ca="1" si="104"/>
        <v>0</v>
      </c>
      <c r="P99" s="94">
        <f ca="1">P97*P98</f>
        <v>0</v>
      </c>
      <c r="Q99" s="94">
        <f t="shared" ca="1" si="104"/>
        <v>0</v>
      </c>
      <c r="R99" s="94">
        <f t="shared" ca="1" si="104"/>
        <v>0</v>
      </c>
      <c r="S99" s="94">
        <f t="shared" ca="1" si="104"/>
        <v>0</v>
      </c>
      <c r="T99" s="94">
        <f t="shared" ca="1" si="104"/>
        <v>0</v>
      </c>
      <c r="U99" s="94">
        <f t="shared" ca="1" si="104"/>
        <v>0</v>
      </c>
      <c r="V99" s="94">
        <f t="shared" ca="1" si="104"/>
        <v>0</v>
      </c>
      <c r="W99" s="94">
        <f t="shared" ca="1" si="104"/>
        <v>0</v>
      </c>
      <c r="X99" s="94">
        <f t="shared" ca="1" si="104"/>
        <v>0</v>
      </c>
      <c r="Y99" s="94">
        <f t="shared" ca="1" si="104"/>
        <v>0</v>
      </c>
      <c r="Z99" s="94">
        <f t="shared" ca="1" si="104"/>
        <v>0</v>
      </c>
    </row>
    <row r="100" spans="1:26" ht="15" thickBot="1" x14ac:dyDescent="0.35">
      <c r="A100" s="27"/>
      <c r="B100" s="27"/>
      <c r="C100" s="27"/>
      <c r="D100" s="28"/>
      <c r="E100" s="28"/>
      <c r="F100" s="28"/>
      <c r="G100" s="28"/>
      <c r="H100" s="28"/>
      <c r="I100" s="27"/>
      <c r="J100" s="3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" thickTop="1" x14ac:dyDescent="0.3">
      <c r="A101" s="97" t="s">
        <v>198</v>
      </c>
      <c r="B101" s="26" t="str">
        <f>IF($B$21="", "", $B$21)</f>
        <v/>
      </c>
      <c r="D101" s="98">
        <f>SUM(D61,D68,D74,D81,D87,D94,D99)</f>
        <v>0</v>
      </c>
      <c r="E101" s="98">
        <f t="shared" ref="E101:H101" si="105">SUM(E61,E68,E74,E81,E87,E94,E99)</f>
        <v>0</v>
      </c>
      <c r="F101" s="98">
        <f t="shared" si="105"/>
        <v>0</v>
      </c>
      <c r="G101" s="98">
        <f t="shared" si="105"/>
        <v>0</v>
      </c>
      <c r="H101" s="98">
        <f t="shared" si="105"/>
        <v>0</v>
      </c>
      <c r="J101" s="39"/>
      <c r="K101" s="30"/>
      <c r="L101" s="98">
        <f ca="1">SUM(L61,L68,L74,L81,L87,L94,L99)</f>
        <v>0</v>
      </c>
      <c r="M101" s="98">
        <f t="shared" ref="M101:Z101" ca="1" si="106">SUM(M61,M68,M74,M81,M87,M94,M99)</f>
        <v>0</v>
      </c>
      <c r="N101" s="98">
        <f t="shared" ca="1" si="106"/>
        <v>0</v>
      </c>
      <c r="O101" s="98">
        <f ca="1">SUM(O61,O68,O74,O81,O87,O94,O99)</f>
        <v>0</v>
      </c>
      <c r="P101" s="98">
        <f t="shared" ca="1" si="106"/>
        <v>0</v>
      </c>
      <c r="Q101" s="98">
        <f t="shared" ca="1" si="106"/>
        <v>0</v>
      </c>
      <c r="R101" s="98">
        <f ca="1">SUM(R61,R68,R74,R81,R87,R94,R99)</f>
        <v>0</v>
      </c>
      <c r="S101" s="98">
        <f t="shared" ca="1" si="106"/>
        <v>0</v>
      </c>
      <c r="T101" s="98">
        <f t="shared" ca="1" si="106"/>
        <v>0</v>
      </c>
      <c r="U101" s="98">
        <f t="shared" ca="1" si="106"/>
        <v>0</v>
      </c>
      <c r="V101" s="98">
        <f t="shared" ca="1" si="106"/>
        <v>0</v>
      </c>
      <c r="W101" s="98">
        <f t="shared" ca="1" si="106"/>
        <v>0</v>
      </c>
      <c r="X101" s="98">
        <f t="shared" ca="1" si="106"/>
        <v>0</v>
      </c>
      <c r="Y101" s="98">
        <f t="shared" ca="1" si="106"/>
        <v>0</v>
      </c>
      <c r="Z101" s="98">
        <f t="shared" ca="1" si="106"/>
        <v>0</v>
      </c>
    </row>
    <row r="102" spans="1:26" x14ac:dyDescent="0.3">
      <c r="J102" s="5"/>
      <c r="K102" s="4"/>
      <c r="L102" s="4"/>
      <c r="M102" s="4"/>
      <c r="N102" s="4"/>
    </row>
    <row r="103" spans="1:26" x14ac:dyDescent="0.3">
      <c r="A103" s="11" t="s">
        <v>45</v>
      </c>
      <c r="J103" s="5"/>
      <c r="K103" s="4"/>
      <c r="L103" s="4"/>
      <c r="M103" s="4"/>
      <c r="N103" s="4"/>
    </row>
    <row r="104" spans="1:26" x14ac:dyDescent="0.3">
      <c r="A104" s="197" t="s">
        <v>658</v>
      </c>
      <c r="J104" s="5"/>
      <c r="K104" s="4"/>
      <c r="L104" s="4"/>
      <c r="M104" s="6"/>
      <c r="N104" s="6"/>
    </row>
    <row r="105" spans="1:26" x14ac:dyDescent="0.3">
      <c r="A105" s="80"/>
      <c r="J105" s="5"/>
      <c r="K105" s="4"/>
      <c r="L105" s="4"/>
      <c r="M105" s="6"/>
      <c r="N105" s="6"/>
    </row>
    <row r="106" spans="1:26" x14ac:dyDescent="0.3">
      <c r="A106" s="192" t="s">
        <v>204</v>
      </c>
      <c r="J106" s="36"/>
    </row>
    <row r="107" spans="1:26" x14ac:dyDescent="0.3">
      <c r="A107" s="176" t="s">
        <v>604</v>
      </c>
      <c r="B107" s="24"/>
      <c r="D107" s="19"/>
      <c r="E107" s="19"/>
      <c r="F107" s="19"/>
      <c r="G107" s="19"/>
      <c r="H107" s="19"/>
      <c r="I107" s="179">
        <f>IFERROR(AVERAGE($D107:$H107),0)</f>
        <v>0</v>
      </c>
      <c r="J107" s="92"/>
      <c r="K107" s="16"/>
      <c r="L107" s="15">
        <f>IF(ISBLANK($J107), $I107, $J107)</f>
        <v>0</v>
      </c>
      <c r="M107" s="15">
        <f>$L107</f>
        <v>0</v>
      </c>
      <c r="N107" s="15">
        <f t="shared" ref="N107:Z109" si="107">$L107</f>
        <v>0</v>
      </c>
      <c r="O107" s="15">
        <f t="shared" si="107"/>
        <v>0</v>
      </c>
      <c r="P107" s="15">
        <f t="shared" si="107"/>
        <v>0</v>
      </c>
      <c r="Q107" s="15">
        <f t="shared" si="107"/>
        <v>0</v>
      </c>
      <c r="R107" s="15">
        <f t="shared" si="107"/>
        <v>0</v>
      </c>
      <c r="S107" s="15">
        <f t="shared" si="107"/>
        <v>0</v>
      </c>
      <c r="T107" s="15">
        <f t="shared" si="107"/>
        <v>0</v>
      </c>
      <c r="U107" s="15">
        <f t="shared" si="107"/>
        <v>0</v>
      </c>
      <c r="V107" s="15">
        <f t="shared" si="107"/>
        <v>0</v>
      </c>
      <c r="W107" s="15">
        <f t="shared" si="107"/>
        <v>0</v>
      </c>
      <c r="X107" s="15">
        <f t="shared" si="107"/>
        <v>0</v>
      </c>
      <c r="Y107" s="15">
        <f t="shared" si="107"/>
        <v>0</v>
      </c>
      <c r="Z107" s="15">
        <f t="shared" si="107"/>
        <v>0</v>
      </c>
    </row>
    <row r="108" spans="1:26" x14ac:dyDescent="0.3">
      <c r="A108" s="176" t="s">
        <v>659</v>
      </c>
      <c r="D108" s="19"/>
      <c r="E108" s="19"/>
      <c r="F108" s="19"/>
      <c r="G108" s="19"/>
      <c r="H108" s="19"/>
      <c r="I108" s="179">
        <f t="shared" ref="I108:I110" si="108">IFERROR(AVERAGE($D108:$H108),0)</f>
        <v>0</v>
      </c>
      <c r="J108" s="92"/>
      <c r="K108" s="17"/>
      <c r="L108" s="15">
        <f t="shared" ref="L108:L109" si="109">IF(ISBLANK($J108), $I108, $J108)</f>
        <v>0</v>
      </c>
      <c r="M108" s="20">
        <f>$L108</f>
        <v>0</v>
      </c>
      <c r="N108" s="20">
        <f t="shared" si="107"/>
        <v>0</v>
      </c>
      <c r="O108" s="20">
        <f t="shared" si="107"/>
        <v>0</v>
      </c>
      <c r="P108" s="20">
        <f t="shared" si="107"/>
        <v>0</v>
      </c>
      <c r="Q108" s="20">
        <f t="shared" si="107"/>
        <v>0</v>
      </c>
      <c r="R108" s="20">
        <f t="shared" si="107"/>
        <v>0</v>
      </c>
      <c r="S108" s="20">
        <f t="shared" si="107"/>
        <v>0</v>
      </c>
      <c r="T108" s="20">
        <f t="shared" si="107"/>
        <v>0</v>
      </c>
      <c r="U108" s="20">
        <f t="shared" si="107"/>
        <v>0</v>
      </c>
      <c r="V108" s="20">
        <f t="shared" si="107"/>
        <v>0</v>
      </c>
      <c r="W108" s="20">
        <f t="shared" si="107"/>
        <v>0</v>
      </c>
      <c r="X108" s="20">
        <f t="shared" si="107"/>
        <v>0</v>
      </c>
      <c r="Y108" s="20">
        <f t="shared" si="107"/>
        <v>0</v>
      </c>
      <c r="Z108" s="20">
        <f t="shared" si="107"/>
        <v>0</v>
      </c>
    </row>
    <row r="109" spans="1:26" x14ac:dyDescent="0.3">
      <c r="A109" s="176" t="s">
        <v>660</v>
      </c>
      <c r="B109" s="24"/>
      <c r="D109" s="19"/>
      <c r="E109" s="19"/>
      <c r="F109" s="19"/>
      <c r="G109" s="19"/>
      <c r="H109" s="19"/>
      <c r="I109" s="179">
        <f t="shared" si="108"/>
        <v>0</v>
      </c>
      <c r="J109" s="92"/>
      <c r="K109" s="17"/>
      <c r="L109" s="15">
        <f t="shared" si="109"/>
        <v>0</v>
      </c>
      <c r="M109" s="104">
        <f>$L109</f>
        <v>0</v>
      </c>
      <c r="N109" s="104">
        <f t="shared" si="107"/>
        <v>0</v>
      </c>
      <c r="O109" s="104">
        <f t="shared" si="107"/>
        <v>0</v>
      </c>
      <c r="P109" s="104">
        <f t="shared" si="107"/>
        <v>0</v>
      </c>
      <c r="Q109" s="104">
        <f t="shared" si="107"/>
        <v>0</v>
      </c>
      <c r="R109" s="104">
        <f t="shared" si="107"/>
        <v>0</v>
      </c>
      <c r="S109" s="104">
        <f t="shared" si="107"/>
        <v>0</v>
      </c>
      <c r="T109" s="104">
        <f t="shared" si="107"/>
        <v>0</v>
      </c>
      <c r="U109" s="104">
        <f t="shared" si="107"/>
        <v>0</v>
      </c>
      <c r="V109" s="104">
        <f t="shared" si="107"/>
        <v>0</v>
      </c>
      <c r="W109" s="104">
        <f t="shared" si="107"/>
        <v>0</v>
      </c>
      <c r="X109" s="104">
        <f t="shared" si="107"/>
        <v>0</v>
      </c>
      <c r="Y109" s="104">
        <f t="shared" si="107"/>
        <v>0</v>
      </c>
      <c r="Z109" s="104">
        <f>$L109</f>
        <v>0</v>
      </c>
    </row>
    <row r="110" spans="1:26" x14ac:dyDescent="0.3">
      <c r="A110" s="187" t="s">
        <v>607</v>
      </c>
      <c r="B110" s="21" t="str">
        <f>IF(LocalCurrency="", "", LocalCurrency)</f>
        <v/>
      </c>
      <c r="C110" s="21"/>
      <c r="D110" s="22"/>
      <c r="E110" s="22"/>
      <c r="F110" s="22"/>
      <c r="G110" s="22"/>
      <c r="H110" s="22"/>
      <c r="I110" s="194">
        <f t="shared" si="108"/>
        <v>0</v>
      </c>
      <c r="J110" s="99"/>
      <c r="K110" s="23"/>
      <c r="L110" s="196">
        <f t="shared" ref="L110:Z110" ca="1" si="110">IF(ISBLANK($J110), $I110, $J110)*(1+InflationRate)^L$51</f>
        <v>0</v>
      </c>
      <c r="M110" s="196">
        <f t="shared" ca="1" si="110"/>
        <v>0</v>
      </c>
      <c r="N110" s="196">
        <f t="shared" ca="1" si="110"/>
        <v>0</v>
      </c>
      <c r="O110" s="196">
        <f t="shared" ca="1" si="110"/>
        <v>0</v>
      </c>
      <c r="P110" s="196">
        <f t="shared" ca="1" si="110"/>
        <v>0</v>
      </c>
      <c r="Q110" s="196">
        <f t="shared" ca="1" si="110"/>
        <v>0</v>
      </c>
      <c r="R110" s="196">
        <f t="shared" ca="1" si="110"/>
        <v>0</v>
      </c>
      <c r="S110" s="196">
        <f t="shared" ca="1" si="110"/>
        <v>0</v>
      </c>
      <c r="T110" s="196">
        <f t="shared" ca="1" si="110"/>
        <v>0</v>
      </c>
      <c r="U110" s="196">
        <f t="shared" ca="1" si="110"/>
        <v>0</v>
      </c>
      <c r="V110" s="196">
        <f t="shared" ca="1" si="110"/>
        <v>0</v>
      </c>
      <c r="W110" s="196">
        <f t="shared" ca="1" si="110"/>
        <v>0</v>
      </c>
      <c r="X110" s="196">
        <f t="shared" ca="1" si="110"/>
        <v>0</v>
      </c>
      <c r="Y110" s="196">
        <f t="shared" ca="1" si="110"/>
        <v>0</v>
      </c>
      <c r="Z110" s="196">
        <f t="shared" ca="1" si="110"/>
        <v>0</v>
      </c>
    </row>
    <row r="111" spans="1:26" x14ac:dyDescent="0.3">
      <c r="A111" s="197" t="s">
        <v>40</v>
      </c>
      <c r="B111" s="9" t="str">
        <f>IF($B$21="", "", $B$21)</f>
        <v/>
      </c>
      <c r="D111" s="94">
        <f>IFERROR(VLOOKUP($B107,Units!$B$3:$D$7,2,FALSE)*D107*D108*D109*D110, 0)</f>
        <v>0</v>
      </c>
      <c r="E111" s="94">
        <f>IFERROR(VLOOKUP($B107,Units!$B$3:$D$7,2,FALSE)*E107*E108*E109*E110, 0)</f>
        <v>0</v>
      </c>
      <c r="F111" s="94">
        <f>IFERROR(VLOOKUP($B107,Units!$B$3:$D$7,2,FALSE)*F107*F108*F109*F110, 0)</f>
        <v>0</v>
      </c>
      <c r="G111" s="94">
        <f>IFERROR(VLOOKUP($B107,Units!$B$3:$D$7,2,FALSE)*G107*G108*G109*G110, 0)</f>
        <v>0</v>
      </c>
      <c r="H111" s="94">
        <f>IFERROR(VLOOKUP($B107,Units!$B$3:$D$7,2,FALSE)*H107*H108*H109*H110, 0)</f>
        <v>0</v>
      </c>
      <c r="J111" s="37"/>
      <c r="K111" s="25"/>
      <c r="L111" s="94">
        <f ca="1">IFERROR(VLOOKUP($B107,Units!$B$3:$D$7,3,FALSE)*L107*L108*L109*L110, 0)</f>
        <v>0</v>
      </c>
      <c r="M111" s="94">
        <f ca="1">IFERROR(VLOOKUP($B107,Units!$B$3:$D$7,3,FALSE)*M107*M108*M109*M110, 0)</f>
        <v>0</v>
      </c>
      <c r="N111" s="94">
        <f ca="1">IFERROR(VLOOKUP($B107,Units!$B$3:$D$7,3,FALSE)*N107*N108*N109*N110, 0)</f>
        <v>0</v>
      </c>
      <c r="O111" s="94">
        <f ca="1">IFERROR(VLOOKUP($B107,Units!$B$3:$D$7,3,FALSE)*O107*O108*O109*O110, 0)</f>
        <v>0</v>
      </c>
      <c r="P111" s="94">
        <f ca="1">IFERROR(VLOOKUP($B107,Units!$B$3:$D$7,3,FALSE)*P107*P108*P109*P110, 0)</f>
        <v>0</v>
      </c>
      <c r="Q111" s="94">
        <f ca="1">IFERROR(VLOOKUP($B107,Units!$B$3:$D$7,3,FALSE)*Q107*Q108*Q109*Q110, 0)</f>
        <v>0</v>
      </c>
      <c r="R111" s="94">
        <f ca="1">IFERROR(VLOOKUP($B107,Units!$B$3:$D$7,3,FALSE)*R107*R108*R109*R110, 0)</f>
        <v>0</v>
      </c>
      <c r="S111" s="94">
        <f ca="1">IFERROR(VLOOKUP($B107,Units!$B$3:$D$7,3,FALSE)*S107*S108*S109*S110, 0)</f>
        <v>0</v>
      </c>
      <c r="T111" s="94">
        <f ca="1">IFERROR(VLOOKUP($B107,Units!$B$3:$D$7,3,FALSE)*T107*T108*T109*T110, 0)</f>
        <v>0</v>
      </c>
      <c r="U111" s="94">
        <f ca="1">IFERROR(VLOOKUP($B107,Units!$B$3:$D$7,3,FALSE)*U107*U108*U109*U110, 0)</f>
        <v>0</v>
      </c>
      <c r="V111" s="94">
        <f ca="1">IFERROR(VLOOKUP($B107,Units!$B$3:$D$7,3,FALSE)*V107*V108*V109*V110, 0)</f>
        <v>0</v>
      </c>
      <c r="W111" s="94">
        <f ca="1">IFERROR(VLOOKUP($B107,Units!$B$3:$D$7,3,FALSE)*W107*W108*W109*W110, 0)</f>
        <v>0</v>
      </c>
      <c r="X111" s="94">
        <f ca="1">IFERROR(VLOOKUP($B107,Units!$B$3:$D$7,3,FALSE)*X107*X108*X109*X110, 0)</f>
        <v>0</v>
      </c>
      <c r="Y111" s="94">
        <f ca="1">IFERROR(VLOOKUP($B107,Units!$B$3:$D$7,3,FALSE)*Y107*Y108*Y109*Y110, 0)</f>
        <v>0</v>
      </c>
      <c r="Z111" s="94">
        <f ca="1">IFERROR(VLOOKUP($B107,Units!$B$3:$D$7,3,FALSE)*Z107*Z108*Z109*Z110, 0)</f>
        <v>0</v>
      </c>
    </row>
    <row r="112" spans="1:26" x14ac:dyDescent="0.3">
      <c r="J112" s="36"/>
    </row>
    <row r="113" spans="1:26" x14ac:dyDescent="0.3">
      <c r="A113" s="193" t="s">
        <v>205</v>
      </c>
      <c r="J113" s="36"/>
    </row>
    <row r="114" spans="1:26" x14ac:dyDescent="0.3">
      <c r="A114" s="176" t="s">
        <v>604</v>
      </c>
      <c r="B114" s="24"/>
      <c r="D114" s="19"/>
      <c r="E114" s="19"/>
      <c r="F114" s="19"/>
      <c r="G114" s="19"/>
      <c r="H114" s="19"/>
      <c r="I114" s="179">
        <f>IFERROR(AVERAGE($D114:$H114),0)</f>
        <v>0</v>
      </c>
      <c r="J114" s="92"/>
      <c r="K114" s="16"/>
      <c r="L114" s="15">
        <f>IF(ISBLANK($J114), $I114, $J114)</f>
        <v>0</v>
      </c>
      <c r="M114" s="15">
        <f>$L114</f>
        <v>0</v>
      </c>
      <c r="N114" s="15">
        <f t="shared" ref="N114:Z116" si="111">$L114</f>
        <v>0</v>
      </c>
      <c r="O114" s="15">
        <f t="shared" si="111"/>
        <v>0</v>
      </c>
      <c r="P114" s="15">
        <f t="shared" si="111"/>
        <v>0</v>
      </c>
      <c r="Q114" s="15">
        <f t="shared" si="111"/>
        <v>0</v>
      </c>
      <c r="R114" s="15">
        <f t="shared" si="111"/>
        <v>0</v>
      </c>
      <c r="S114" s="15">
        <f t="shared" si="111"/>
        <v>0</v>
      </c>
      <c r="T114" s="15">
        <f t="shared" si="111"/>
        <v>0</v>
      </c>
      <c r="U114" s="15">
        <f t="shared" si="111"/>
        <v>0</v>
      </c>
      <c r="V114" s="15">
        <f t="shared" si="111"/>
        <v>0</v>
      </c>
      <c r="W114" s="15">
        <f t="shared" si="111"/>
        <v>0</v>
      </c>
      <c r="X114" s="15">
        <f t="shared" si="111"/>
        <v>0</v>
      </c>
      <c r="Y114" s="15">
        <f t="shared" si="111"/>
        <v>0</v>
      </c>
      <c r="Z114" s="15">
        <f t="shared" si="111"/>
        <v>0</v>
      </c>
    </row>
    <row r="115" spans="1:26" x14ac:dyDescent="0.3">
      <c r="A115" s="176" t="s">
        <v>659</v>
      </c>
      <c r="D115" s="19"/>
      <c r="E115" s="19"/>
      <c r="F115" s="19"/>
      <c r="G115" s="19"/>
      <c r="H115" s="19"/>
      <c r="I115" s="179">
        <f t="shared" ref="I115:I117" si="112">IFERROR(AVERAGE($D115:$H115),0)</f>
        <v>0</v>
      </c>
      <c r="J115" s="92"/>
      <c r="K115" s="17"/>
      <c r="L115" s="15">
        <f t="shared" ref="L115:L116" si="113">IF(ISBLANK($J115), $I115, $J115)</f>
        <v>0</v>
      </c>
      <c r="M115" s="20">
        <f>$L115</f>
        <v>0</v>
      </c>
      <c r="N115" s="20">
        <f t="shared" si="111"/>
        <v>0</v>
      </c>
      <c r="O115" s="20">
        <f t="shared" si="111"/>
        <v>0</v>
      </c>
      <c r="P115" s="20">
        <f t="shared" si="111"/>
        <v>0</v>
      </c>
      <c r="Q115" s="20">
        <f t="shared" si="111"/>
        <v>0</v>
      </c>
      <c r="R115" s="20">
        <f t="shared" si="111"/>
        <v>0</v>
      </c>
      <c r="S115" s="20">
        <f t="shared" si="111"/>
        <v>0</v>
      </c>
      <c r="T115" s="20">
        <f t="shared" si="111"/>
        <v>0</v>
      </c>
      <c r="U115" s="20">
        <f t="shared" si="111"/>
        <v>0</v>
      </c>
      <c r="V115" s="20">
        <f t="shared" si="111"/>
        <v>0</v>
      </c>
      <c r="W115" s="20">
        <f t="shared" si="111"/>
        <v>0</v>
      </c>
      <c r="X115" s="20">
        <f t="shared" si="111"/>
        <v>0</v>
      </c>
      <c r="Y115" s="20">
        <f t="shared" si="111"/>
        <v>0</v>
      </c>
      <c r="Z115" s="20">
        <f t="shared" si="111"/>
        <v>0</v>
      </c>
    </row>
    <row r="116" spans="1:26" x14ac:dyDescent="0.3">
      <c r="A116" s="176" t="s">
        <v>660</v>
      </c>
      <c r="B116" s="24"/>
      <c r="D116" s="19"/>
      <c r="E116" s="19"/>
      <c r="F116" s="19"/>
      <c r="G116" s="19"/>
      <c r="H116" s="19"/>
      <c r="I116" s="179">
        <f t="shared" si="112"/>
        <v>0</v>
      </c>
      <c r="J116" s="92"/>
      <c r="K116" s="17"/>
      <c r="L116" s="15">
        <f t="shared" si="113"/>
        <v>0</v>
      </c>
      <c r="M116" s="104">
        <f>$L116</f>
        <v>0</v>
      </c>
      <c r="N116" s="104">
        <f t="shared" si="111"/>
        <v>0</v>
      </c>
      <c r="O116" s="104">
        <f t="shared" si="111"/>
        <v>0</v>
      </c>
      <c r="P116" s="104">
        <f t="shared" si="111"/>
        <v>0</v>
      </c>
      <c r="Q116" s="104">
        <f t="shared" si="111"/>
        <v>0</v>
      </c>
      <c r="R116" s="104">
        <f t="shared" si="111"/>
        <v>0</v>
      </c>
      <c r="S116" s="104">
        <f t="shared" si="111"/>
        <v>0</v>
      </c>
      <c r="T116" s="104">
        <f t="shared" si="111"/>
        <v>0</v>
      </c>
      <c r="U116" s="104">
        <f t="shared" si="111"/>
        <v>0</v>
      </c>
      <c r="V116" s="104">
        <f t="shared" si="111"/>
        <v>0</v>
      </c>
      <c r="W116" s="104">
        <f t="shared" si="111"/>
        <v>0</v>
      </c>
      <c r="X116" s="104">
        <f t="shared" si="111"/>
        <v>0</v>
      </c>
      <c r="Y116" s="104">
        <f t="shared" si="111"/>
        <v>0</v>
      </c>
      <c r="Z116" s="104">
        <f>$L116</f>
        <v>0</v>
      </c>
    </row>
    <row r="117" spans="1:26" x14ac:dyDescent="0.3">
      <c r="A117" s="187" t="s">
        <v>607</v>
      </c>
      <c r="B117" s="21" t="str">
        <f>IF(LocalCurrency="", "", LocalCurrency)</f>
        <v/>
      </c>
      <c r="C117" s="21"/>
      <c r="D117" s="22"/>
      <c r="E117" s="22"/>
      <c r="F117" s="22"/>
      <c r="G117" s="22"/>
      <c r="H117" s="22"/>
      <c r="I117" s="194">
        <f t="shared" si="112"/>
        <v>0</v>
      </c>
      <c r="J117" s="99"/>
      <c r="K117" s="23"/>
      <c r="L117" s="196">
        <f t="shared" ref="L117:Z117" ca="1" si="114">IF(ISBLANK($J117), $I117, $J117)*(1+InflationRate)^L$51</f>
        <v>0</v>
      </c>
      <c r="M117" s="196">
        <f t="shared" ca="1" si="114"/>
        <v>0</v>
      </c>
      <c r="N117" s="196">
        <f t="shared" ca="1" si="114"/>
        <v>0</v>
      </c>
      <c r="O117" s="196">
        <f t="shared" ca="1" si="114"/>
        <v>0</v>
      </c>
      <c r="P117" s="196">
        <f t="shared" ca="1" si="114"/>
        <v>0</v>
      </c>
      <c r="Q117" s="196">
        <f t="shared" ca="1" si="114"/>
        <v>0</v>
      </c>
      <c r="R117" s="196">
        <f t="shared" ca="1" si="114"/>
        <v>0</v>
      </c>
      <c r="S117" s="196">
        <f t="shared" ca="1" si="114"/>
        <v>0</v>
      </c>
      <c r="T117" s="196">
        <f t="shared" ca="1" si="114"/>
        <v>0</v>
      </c>
      <c r="U117" s="196">
        <f t="shared" ca="1" si="114"/>
        <v>0</v>
      </c>
      <c r="V117" s="196">
        <f t="shared" ca="1" si="114"/>
        <v>0</v>
      </c>
      <c r="W117" s="196">
        <f t="shared" ca="1" si="114"/>
        <v>0</v>
      </c>
      <c r="X117" s="196">
        <f t="shared" ca="1" si="114"/>
        <v>0</v>
      </c>
      <c r="Y117" s="196">
        <f t="shared" ca="1" si="114"/>
        <v>0</v>
      </c>
      <c r="Z117" s="196">
        <f t="shared" ca="1" si="114"/>
        <v>0</v>
      </c>
    </row>
    <row r="118" spans="1:26" x14ac:dyDescent="0.3">
      <c r="A118" s="9" t="s">
        <v>40</v>
      </c>
      <c r="B118" s="9" t="str">
        <f>IF($B$21="", "", $B$21)</f>
        <v/>
      </c>
      <c r="D118" s="94">
        <f>IFERROR(VLOOKUP($B114,Units!$B$3:$D$7,2,FALSE)*D114*D115*D116*D117, 0)</f>
        <v>0</v>
      </c>
      <c r="E118" s="94">
        <f>IFERROR(VLOOKUP($B114,Units!$B$3:$D$7,2,FALSE)*E114*E115*E116*E117, 0)</f>
        <v>0</v>
      </c>
      <c r="F118" s="94">
        <f>IFERROR(VLOOKUP($B114,Units!$B$3:$D$7,2,FALSE)*F114*F115*F116*F117, 0)</f>
        <v>0</v>
      </c>
      <c r="G118" s="94">
        <f>IFERROR(VLOOKUP($B114,Units!$B$3:$D$7,2,FALSE)*G114*G115*G116*G117, 0)</f>
        <v>0</v>
      </c>
      <c r="H118" s="94">
        <f>IFERROR(VLOOKUP($B114,Units!$B$3:$D$7,2,FALSE)*H114*H115*H116*H117, 0)</f>
        <v>0</v>
      </c>
      <c r="J118" s="37"/>
      <c r="K118" s="25"/>
      <c r="L118" s="94">
        <f ca="1">IFERROR(VLOOKUP($B114,Units!$B$3:$D$7,3,FALSE)*L114*L115*L116*L117, 0)</f>
        <v>0</v>
      </c>
      <c r="M118" s="94">
        <f ca="1">IFERROR(VLOOKUP($B114,Units!$B$3:$D$7,3,FALSE)*M114*M115*M116*M117, 0)</f>
        <v>0</v>
      </c>
      <c r="N118" s="94">
        <f ca="1">IFERROR(VLOOKUP($B114,Units!$B$3:$D$7,3,FALSE)*N114*N115*N116*N117, 0)</f>
        <v>0</v>
      </c>
      <c r="O118" s="94">
        <f ca="1">IFERROR(VLOOKUP($B114,Units!$B$3:$D$7,3,FALSE)*O114*O115*O116*O117, 0)</f>
        <v>0</v>
      </c>
      <c r="P118" s="94">
        <f ca="1">IFERROR(VLOOKUP($B114,Units!$B$3:$D$7,3,FALSE)*P114*P115*P116*P117, 0)</f>
        <v>0</v>
      </c>
      <c r="Q118" s="94">
        <f ca="1">IFERROR(VLOOKUP($B114,Units!$B$3:$D$7,3,FALSE)*Q114*Q115*Q116*Q117, 0)</f>
        <v>0</v>
      </c>
      <c r="R118" s="94">
        <f ca="1">IFERROR(VLOOKUP($B114,Units!$B$3:$D$7,3,FALSE)*R114*R115*R116*R117, 0)</f>
        <v>0</v>
      </c>
      <c r="S118" s="94">
        <f ca="1">IFERROR(VLOOKUP($B114,Units!$B$3:$D$7,3,FALSE)*S114*S115*S116*S117, 0)</f>
        <v>0</v>
      </c>
      <c r="T118" s="94">
        <f ca="1">IFERROR(VLOOKUP($B114,Units!$B$3:$D$7,3,FALSE)*T114*T115*T116*T117, 0)</f>
        <v>0</v>
      </c>
      <c r="U118" s="94">
        <f ca="1">IFERROR(VLOOKUP($B114,Units!$B$3:$D$7,3,FALSE)*U114*U115*U116*U117, 0)</f>
        <v>0</v>
      </c>
      <c r="V118" s="94">
        <f ca="1">IFERROR(VLOOKUP($B114,Units!$B$3:$D$7,3,FALSE)*V114*V115*V116*V117, 0)</f>
        <v>0</v>
      </c>
      <c r="W118" s="94">
        <f ca="1">IFERROR(VLOOKUP($B114,Units!$B$3:$D$7,3,FALSE)*W114*W115*W116*W117, 0)</f>
        <v>0</v>
      </c>
      <c r="X118" s="94">
        <f ca="1">IFERROR(VLOOKUP($B114,Units!$B$3:$D$7,3,FALSE)*X114*X115*X116*X117, 0)</f>
        <v>0</v>
      </c>
      <c r="Y118" s="94">
        <f ca="1">IFERROR(VLOOKUP($B114,Units!$B$3:$D$7,3,FALSE)*Y114*Y115*Y116*Y117, 0)</f>
        <v>0</v>
      </c>
      <c r="Z118" s="94">
        <f ca="1">IFERROR(VLOOKUP($B114,Units!$B$3:$D$7,3,FALSE)*Z114*Z115*Z116*Z117, 0)</f>
        <v>0</v>
      </c>
    </row>
    <row r="119" spans="1:26" x14ac:dyDescent="0.3">
      <c r="D119" s="94"/>
      <c r="E119" s="94"/>
      <c r="F119" s="94"/>
      <c r="G119" s="94"/>
      <c r="H119" s="94"/>
      <c r="J119" s="37"/>
      <c r="K119" s="25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spans="1:26" x14ac:dyDescent="0.3">
      <c r="A120" s="193" t="s">
        <v>206</v>
      </c>
      <c r="J120" s="36"/>
    </row>
    <row r="121" spans="1:26" x14ac:dyDescent="0.3">
      <c r="A121" s="176" t="s">
        <v>604</v>
      </c>
      <c r="B121" s="24"/>
      <c r="D121" s="19"/>
      <c r="E121" s="19"/>
      <c r="F121" s="19"/>
      <c r="G121" s="19"/>
      <c r="H121" s="19"/>
      <c r="I121" s="179">
        <f>IFERROR(AVERAGE($D121:$H121),0)</f>
        <v>0</v>
      </c>
      <c r="J121" s="92"/>
      <c r="K121" s="16"/>
      <c r="L121" s="15">
        <f>IF(ISBLANK($J121), $I121, $J121)</f>
        <v>0</v>
      </c>
      <c r="M121" s="15">
        <f>$L121</f>
        <v>0</v>
      </c>
      <c r="N121" s="15">
        <f t="shared" ref="N121:Z123" si="115">$L121</f>
        <v>0</v>
      </c>
      <c r="O121" s="15">
        <f t="shared" si="115"/>
        <v>0</v>
      </c>
      <c r="P121" s="15">
        <f t="shared" si="115"/>
        <v>0</v>
      </c>
      <c r="Q121" s="15">
        <f t="shared" si="115"/>
        <v>0</v>
      </c>
      <c r="R121" s="15">
        <f t="shared" si="115"/>
        <v>0</v>
      </c>
      <c r="S121" s="15">
        <f t="shared" si="115"/>
        <v>0</v>
      </c>
      <c r="T121" s="15">
        <f t="shared" si="115"/>
        <v>0</v>
      </c>
      <c r="U121" s="15">
        <f t="shared" si="115"/>
        <v>0</v>
      </c>
      <c r="V121" s="15">
        <f t="shared" si="115"/>
        <v>0</v>
      </c>
      <c r="W121" s="15">
        <f t="shared" si="115"/>
        <v>0</v>
      </c>
      <c r="X121" s="15">
        <f t="shared" si="115"/>
        <v>0</v>
      </c>
      <c r="Y121" s="15">
        <f t="shared" si="115"/>
        <v>0</v>
      </c>
      <c r="Z121" s="15">
        <f t="shared" si="115"/>
        <v>0</v>
      </c>
    </row>
    <row r="122" spans="1:26" x14ac:dyDescent="0.3">
      <c r="A122" s="176" t="s">
        <v>659</v>
      </c>
      <c r="D122" s="19"/>
      <c r="E122" s="19"/>
      <c r="F122" s="19"/>
      <c r="G122" s="19"/>
      <c r="H122" s="19"/>
      <c r="I122" s="179">
        <f t="shared" ref="I122:I124" si="116">IFERROR(AVERAGE($D122:$H122),0)</f>
        <v>0</v>
      </c>
      <c r="J122" s="92"/>
      <c r="K122" s="17"/>
      <c r="L122" s="15">
        <f t="shared" ref="L122:L123" si="117">IF(ISBLANK($J122), $I122, $J122)</f>
        <v>0</v>
      </c>
      <c r="M122" s="20">
        <f>$L122</f>
        <v>0</v>
      </c>
      <c r="N122" s="20">
        <f t="shared" si="115"/>
        <v>0</v>
      </c>
      <c r="O122" s="20">
        <f t="shared" si="115"/>
        <v>0</v>
      </c>
      <c r="P122" s="20">
        <f t="shared" si="115"/>
        <v>0</v>
      </c>
      <c r="Q122" s="20">
        <f t="shared" si="115"/>
        <v>0</v>
      </c>
      <c r="R122" s="20">
        <f t="shared" si="115"/>
        <v>0</v>
      </c>
      <c r="S122" s="20">
        <f t="shared" si="115"/>
        <v>0</v>
      </c>
      <c r="T122" s="20">
        <f>$L122</f>
        <v>0</v>
      </c>
      <c r="U122" s="20">
        <f t="shared" si="115"/>
        <v>0</v>
      </c>
      <c r="V122" s="20">
        <f t="shared" si="115"/>
        <v>0</v>
      </c>
      <c r="W122" s="20">
        <f t="shared" si="115"/>
        <v>0</v>
      </c>
      <c r="X122" s="20">
        <f t="shared" si="115"/>
        <v>0</v>
      </c>
      <c r="Y122" s="20">
        <f t="shared" si="115"/>
        <v>0</v>
      </c>
      <c r="Z122" s="20">
        <f t="shared" si="115"/>
        <v>0</v>
      </c>
    </row>
    <row r="123" spans="1:26" x14ac:dyDescent="0.3">
      <c r="A123" s="176" t="s">
        <v>660</v>
      </c>
      <c r="B123" s="24"/>
      <c r="D123" s="19"/>
      <c r="E123" s="19"/>
      <c r="F123" s="19"/>
      <c r="G123" s="19"/>
      <c r="H123" s="19"/>
      <c r="I123" s="179">
        <f t="shared" si="116"/>
        <v>0</v>
      </c>
      <c r="J123" s="92"/>
      <c r="K123" s="17"/>
      <c r="L123" s="15">
        <f t="shared" si="117"/>
        <v>0</v>
      </c>
      <c r="M123" s="104">
        <f>$L123</f>
        <v>0</v>
      </c>
      <c r="N123" s="104">
        <f t="shared" si="115"/>
        <v>0</v>
      </c>
      <c r="O123" s="104">
        <f t="shared" si="115"/>
        <v>0</v>
      </c>
      <c r="P123" s="104">
        <f t="shared" si="115"/>
        <v>0</v>
      </c>
      <c r="Q123" s="104">
        <f t="shared" si="115"/>
        <v>0</v>
      </c>
      <c r="R123" s="104">
        <f t="shared" si="115"/>
        <v>0</v>
      </c>
      <c r="S123" s="104">
        <f t="shared" si="115"/>
        <v>0</v>
      </c>
      <c r="T123" s="104">
        <f t="shared" si="115"/>
        <v>0</v>
      </c>
      <c r="U123" s="104">
        <f t="shared" si="115"/>
        <v>0</v>
      </c>
      <c r="V123" s="104">
        <f t="shared" si="115"/>
        <v>0</v>
      </c>
      <c r="W123" s="104">
        <f t="shared" si="115"/>
        <v>0</v>
      </c>
      <c r="X123" s="104">
        <f t="shared" si="115"/>
        <v>0</v>
      </c>
      <c r="Y123" s="104">
        <f t="shared" si="115"/>
        <v>0</v>
      </c>
      <c r="Z123" s="104">
        <f>$L123</f>
        <v>0</v>
      </c>
    </row>
    <row r="124" spans="1:26" x14ac:dyDescent="0.3">
      <c r="A124" s="187" t="s">
        <v>607</v>
      </c>
      <c r="B124" s="21" t="str">
        <f>IF(LocalCurrency="", "", LocalCurrency)</f>
        <v/>
      </c>
      <c r="C124" s="21"/>
      <c r="D124" s="22"/>
      <c r="E124" s="22"/>
      <c r="F124" s="22"/>
      <c r="G124" s="22"/>
      <c r="H124" s="22"/>
      <c r="I124" s="194">
        <f t="shared" si="116"/>
        <v>0</v>
      </c>
      <c r="J124" s="99"/>
      <c r="K124" s="23"/>
      <c r="L124" s="196">
        <f t="shared" ref="L124:Z124" ca="1" si="118">IF(ISBLANK($J124), $I124, $J124)*(1+InflationRate)^L$51</f>
        <v>0</v>
      </c>
      <c r="M124" s="196">
        <f t="shared" ca="1" si="118"/>
        <v>0</v>
      </c>
      <c r="N124" s="196">
        <f t="shared" ca="1" si="118"/>
        <v>0</v>
      </c>
      <c r="O124" s="196">
        <f t="shared" ca="1" si="118"/>
        <v>0</v>
      </c>
      <c r="P124" s="196">
        <f t="shared" ca="1" si="118"/>
        <v>0</v>
      </c>
      <c r="Q124" s="196">
        <f t="shared" ca="1" si="118"/>
        <v>0</v>
      </c>
      <c r="R124" s="196">
        <f t="shared" ca="1" si="118"/>
        <v>0</v>
      </c>
      <c r="S124" s="196">
        <f t="shared" ca="1" si="118"/>
        <v>0</v>
      </c>
      <c r="T124" s="196">
        <f t="shared" ca="1" si="118"/>
        <v>0</v>
      </c>
      <c r="U124" s="196">
        <f t="shared" ca="1" si="118"/>
        <v>0</v>
      </c>
      <c r="V124" s="196">
        <f t="shared" ca="1" si="118"/>
        <v>0</v>
      </c>
      <c r="W124" s="196">
        <f t="shared" ca="1" si="118"/>
        <v>0</v>
      </c>
      <c r="X124" s="196">
        <f t="shared" ca="1" si="118"/>
        <v>0</v>
      </c>
      <c r="Y124" s="196">
        <f t="shared" ca="1" si="118"/>
        <v>0</v>
      </c>
      <c r="Z124" s="196">
        <f t="shared" ca="1" si="118"/>
        <v>0</v>
      </c>
    </row>
    <row r="125" spans="1:26" x14ac:dyDescent="0.3">
      <c r="A125" s="9" t="s">
        <v>40</v>
      </c>
      <c r="B125" s="9" t="str">
        <f>IF($B$21="", "", $B$21)</f>
        <v/>
      </c>
      <c r="D125" s="94">
        <f>IFERROR(VLOOKUP($B121,Units!$B$3:$D$7,2,FALSE)*D121*D122*D123*D124, 0)</f>
        <v>0</v>
      </c>
      <c r="E125" s="94">
        <f>IFERROR(VLOOKUP($B121,Units!$B$3:$D$7,2,FALSE)*E121*E122*E123*E124, 0)</f>
        <v>0</v>
      </c>
      <c r="F125" s="94">
        <f>IFERROR(VLOOKUP($B121,Units!$B$3:$D$7,2,FALSE)*F121*F122*F123*F124, 0)</f>
        <v>0</v>
      </c>
      <c r="G125" s="94">
        <f>IFERROR(VLOOKUP($B121,Units!$B$3:$D$7,2,FALSE)*G121*G122*G123*G124, 0)</f>
        <v>0</v>
      </c>
      <c r="H125" s="94">
        <f>IFERROR(VLOOKUP($B121,Units!$B$3:$D$7,2,FALSE)*H121*H122*H123*H124, 0)</f>
        <v>0</v>
      </c>
      <c r="J125" s="37"/>
      <c r="K125" s="25"/>
      <c r="L125" s="94">
        <f ca="1">IFERROR(VLOOKUP($B121,Units!$B$3:$D$7,3,FALSE)*L121*L122*L123*L124, 0)</f>
        <v>0</v>
      </c>
      <c r="M125" s="94">
        <f ca="1">IFERROR(VLOOKUP($B121,Units!$B$3:$D$7,3,FALSE)*M121*M122*M123*M124, 0)</f>
        <v>0</v>
      </c>
      <c r="N125" s="94">
        <f ca="1">IFERROR(VLOOKUP($B121,Units!$B$3:$D$7,3,FALSE)*N121*N122*N123*N124, 0)</f>
        <v>0</v>
      </c>
      <c r="O125" s="94">
        <f ca="1">IFERROR(VLOOKUP($B121,Units!$B$3:$D$7,3,FALSE)*O121*O122*O123*O124, 0)</f>
        <v>0</v>
      </c>
      <c r="P125" s="94">
        <f ca="1">IFERROR(VLOOKUP($B121,Units!$B$3:$D$7,3,FALSE)*P121*P122*P123*P124, 0)</f>
        <v>0</v>
      </c>
      <c r="Q125" s="94">
        <f ca="1">IFERROR(VLOOKUP($B121,Units!$B$3:$D$7,3,FALSE)*Q121*Q122*Q123*Q124, 0)</f>
        <v>0</v>
      </c>
      <c r="R125" s="94">
        <f ca="1">IFERROR(VLOOKUP($B121,Units!$B$3:$D$7,3,FALSE)*R121*R122*R123*R124, 0)</f>
        <v>0</v>
      </c>
      <c r="S125" s="94">
        <f ca="1">IFERROR(VLOOKUP($B121,Units!$B$3:$D$7,3,FALSE)*S121*S122*S123*S124, 0)</f>
        <v>0</v>
      </c>
      <c r="T125" s="94">
        <f ca="1">IFERROR(VLOOKUP($B121,Units!$B$3:$D$7,3,FALSE)*T121*T122*T123*T124, 0)</f>
        <v>0</v>
      </c>
      <c r="U125" s="94">
        <f ca="1">IFERROR(VLOOKUP($B121,Units!$B$3:$D$7,3,FALSE)*U121*U122*U123*U124, 0)</f>
        <v>0</v>
      </c>
      <c r="V125" s="94">
        <f ca="1">IFERROR(VLOOKUP($B121,Units!$B$3:$D$7,3,FALSE)*V121*V122*V123*V124, 0)</f>
        <v>0</v>
      </c>
      <c r="W125" s="94">
        <f ca="1">IFERROR(VLOOKUP($B121,Units!$B$3:$D$7,3,FALSE)*W121*W122*W123*W124, 0)</f>
        <v>0</v>
      </c>
      <c r="X125" s="94">
        <f ca="1">IFERROR(VLOOKUP($B121,Units!$B$3:$D$7,3,FALSE)*X121*X122*X123*X124, 0)</f>
        <v>0</v>
      </c>
      <c r="Y125" s="94">
        <f ca="1">IFERROR(VLOOKUP($B121,Units!$B$3:$D$7,3,FALSE)*Y121*Y122*Y123*Y124, 0)</f>
        <v>0</v>
      </c>
      <c r="Z125" s="94">
        <f ca="1">IFERROR(VLOOKUP($B121,Units!$B$3:$D$7,3,FALSE)*Z121*Z122*Z123*Z124, 0)</f>
        <v>0</v>
      </c>
    </row>
    <row r="126" spans="1:26" ht="15" thickBot="1" x14ac:dyDescent="0.35">
      <c r="A126" s="27"/>
      <c r="B126" s="27"/>
      <c r="C126" s="27"/>
      <c r="D126" s="27"/>
      <c r="E126" s="27"/>
      <c r="F126" s="27"/>
      <c r="G126" s="27"/>
      <c r="H126" s="27"/>
      <c r="I126" s="27"/>
      <c r="J126" s="40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" thickTop="1" x14ac:dyDescent="0.3">
      <c r="A127" s="9" t="s">
        <v>46</v>
      </c>
      <c r="B127" s="26" t="str">
        <f>IF($B$21="", "", $B$21)</f>
        <v/>
      </c>
      <c r="D127" s="101">
        <f>SUM(D111,D118,D125)</f>
        <v>0</v>
      </c>
      <c r="E127" s="101">
        <f t="shared" ref="E127:H127" si="119">SUM(E111,E118,E125)</f>
        <v>0</v>
      </c>
      <c r="F127" s="101">
        <f t="shared" si="119"/>
        <v>0</v>
      </c>
      <c r="G127" s="101">
        <f t="shared" si="119"/>
        <v>0</v>
      </c>
      <c r="H127" s="101">
        <f t="shared" si="119"/>
        <v>0</v>
      </c>
      <c r="J127" s="41"/>
      <c r="K127" s="31"/>
      <c r="L127" s="100">
        <f ca="1">SUM(L111,L118,L125)</f>
        <v>0</v>
      </c>
      <c r="M127" s="100">
        <f t="shared" ref="M127:Y127" ca="1" si="120">SUM(M111,M118,M125)</f>
        <v>0</v>
      </c>
      <c r="N127" s="100">
        <f t="shared" ca="1" si="120"/>
        <v>0</v>
      </c>
      <c r="O127" s="100">
        <f t="shared" ca="1" si="120"/>
        <v>0</v>
      </c>
      <c r="P127" s="100">
        <f ca="1">SUM(P111,P118,P125)</f>
        <v>0</v>
      </c>
      <c r="Q127" s="100">
        <f t="shared" ca="1" si="120"/>
        <v>0</v>
      </c>
      <c r="R127" s="100">
        <f ca="1">SUM(R111,R118,R125)</f>
        <v>0</v>
      </c>
      <c r="S127" s="100">
        <f t="shared" ca="1" si="120"/>
        <v>0</v>
      </c>
      <c r="T127" s="100">
        <f t="shared" ca="1" si="120"/>
        <v>0</v>
      </c>
      <c r="U127" s="100">
        <f ca="1">SUM(U111,U118,U125)</f>
        <v>0</v>
      </c>
      <c r="V127" s="100">
        <f t="shared" ca="1" si="120"/>
        <v>0</v>
      </c>
      <c r="W127" s="100">
        <f ca="1">SUM(W111,W118,W125)</f>
        <v>0</v>
      </c>
      <c r="X127" s="100">
        <f t="shared" ca="1" si="120"/>
        <v>0</v>
      </c>
      <c r="Y127" s="100">
        <f t="shared" ca="1" si="120"/>
        <v>0</v>
      </c>
      <c r="Z127" s="100">
        <f ca="1">SUM(Z111,Z118,Z125)</f>
        <v>0</v>
      </c>
    </row>
    <row r="128" spans="1:26" x14ac:dyDescent="0.3">
      <c r="J128" s="36"/>
    </row>
    <row r="129" spans="1:26" x14ac:dyDescent="0.3">
      <c r="A129" s="11" t="s">
        <v>609</v>
      </c>
      <c r="J129" s="36"/>
    </row>
    <row r="130" spans="1:26" x14ac:dyDescent="0.3">
      <c r="J130" s="36"/>
    </row>
    <row r="131" spans="1:26" x14ac:dyDescent="0.3">
      <c r="A131" s="18" t="s">
        <v>47</v>
      </c>
      <c r="B131" s="9" t="str">
        <f>IF(LocalCurrency="", "", LocalCurrency)</f>
        <v/>
      </c>
      <c r="J131" s="36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x14ac:dyDescent="0.3">
      <c r="A132" s="18" t="s">
        <v>47</v>
      </c>
      <c r="B132" s="9" t="str">
        <f>IF(LocalCurrency="", "", LocalCurrency)</f>
        <v/>
      </c>
      <c r="J132" s="36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x14ac:dyDescent="0.3">
      <c r="A133" s="18" t="s">
        <v>47</v>
      </c>
      <c r="B133" s="9" t="str">
        <f>IF(LocalCurrency="", "", LocalCurrency)</f>
        <v/>
      </c>
      <c r="J133" s="36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5" thickBot="1" x14ac:dyDescent="0.35">
      <c r="A134" s="27"/>
      <c r="B134" s="27"/>
      <c r="C134" s="27"/>
      <c r="D134" s="27"/>
      <c r="E134" s="27"/>
      <c r="F134" s="27"/>
      <c r="G134" s="27"/>
      <c r="H134" s="27"/>
      <c r="I134" s="27"/>
      <c r="J134" s="40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5" thickTop="1" x14ac:dyDescent="0.3">
      <c r="A135" s="9" t="s">
        <v>48</v>
      </c>
      <c r="B135" s="9" t="str">
        <f>IF(LocalCurrency="", "", LocalCurrency)</f>
        <v/>
      </c>
      <c r="J135" s="36"/>
      <c r="K135" s="96">
        <f>SUM(K131:K133)</f>
        <v>0</v>
      </c>
      <c r="L135" s="96">
        <f>SUM(L131:L133)</f>
        <v>0</v>
      </c>
      <c r="M135" s="96">
        <f>SUM(M131:M133)</f>
        <v>0</v>
      </c>
      <c r="N135" s="96">
        <f t="shared" ref="N135:Y135" si="121">SUM(N131:N133)</f>
        <v>0</v>
      </c>
      <c r="O135" s="96">
        <f t="shared" si="121"/>
        <v>0</v>
      </c>
      <c r="P135" s="96">
        <f t="shared" si="121"/>
        <v>0</v>
      </c>
      <c r="Q135" s="96">
        <f t="shared" si="121"/>
        <v>0</v>
      </c>
      <c r="R135" s="96">
        <f t="shared" si="121"/>
        <v>0</v>
      </c>
      <c r="S135" s="96">
        <f t="shared" si="121"/>
        <v>0</v>
      </c>
      <c r="T135" s="96">
        <f t="shared" si="121"/>
        <v>0</v>
      </c>
      <c r="U135" s="96">
        <f t="shared" si="121"/>
        <v>0</v>
      </c>
      <c r="V135" s="96">
        <f t="shared" si="121"/>
        <v>0</v>
      </c>
      <c r="W135" s="96">
        <f t="shared" si="121"/>
        <v>0</v>
      </c>
      <c r="X135" s="96">
        <f t="shared" si="121"/>
        <v>0</v>
      </c>
      <c r="Y135" s="96">
        <f t="shared" si="121"/>
        <v>0</v>
      </c>
      <c r="Z135" s="96">
        <f>SUM(Z131:Z133)</f>
        <v>0</v>
      </c>
    </row>
    <row r="136" spans="1:26" x14ac:dyDescent="0.3">
      <c r="J136" s="36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x14ac:dyDescent="0.3">
      <c r="A137" s="11" t="s">
        <v>49</v>
      </c>
      <c r="B137" s="9" t="str">
        <f>IF(LocalCurrency="", "", LocalCurrency)</f>
        <v/>
      </c>
      <c r="D137" s="101">
        <f>D101-D127</f>
        <v>0</v>
      </c>
      <c r="E137" s="101">
        <f>E101-E127</f>
        <v>0</v>
      </c>
      <c r="F137" s="101">
        <f>F101-F127</f>
        <v>0</v>
      </c>
      <c r="G137" s="101">
        <f>G101-G127</f>
        <v>0</v>
      </c>
      <c r="H137" s="101">
        <f>H101-H127</f>
        <v>0</v>
      </c>
      <c r="J137" s="42"/>
      <c r="K137" s="100">
        <f>K101-K127-K135</f>
        <v>0</v>
      </c>
      <c r="L137" s="100">
        <f t="shared" ref="L137:Z137" ca="1" si="122">L101-L127-L135</f>
        <v>0</v>
      </c>
      <c r="M137" s="100">
        <f t="shared" ca="1" si="122"/>
        <v>0</v>
      </c>
      <c r="N137" s="100">
        <f ca="1">N101-N127-N135</f>
        <v>0</v>
      </c>
      <c r="O137" s="100">
        <f t="shared" ca="1" si="122"/>
        <v>0</v>
      </c>
      <c r="P137" s="100">
        <f t="shared" ca="1" si="122"/>
        <v>0</v>
      </c>
      <c r="Q137" s="100">
        <f t="shared" ca="1" si="122"/>
        <v>0</v>
      </c>
      <c r="R137" s="100">
        <f t="shared" ca="1" si="122"/>
        <v>0</v>
      </c>
      <c r="S137" s="100">
        <f ca="1">S101-S127-S135</f>
        <v>0</v>
      </c>
      <c r="T137" s="100">
        <f t="shared" ca="1" si="122"/>
        <v>0</v>
      </c>
      <c r="U137" s="100">
        <f t="shared" ca="1" si="122"/>
        <v>0</v>
      </c>
      <c r="V137" s="100">
        <f t="shared" ca="1" si="122"/>
        <v>0</v>
      </c>
      <c r="W137" s="100">
        <f t="shared" ca="1" si="122"/>
        <v>0</v>
      </c>
      <c r="X137" s="100">
        <f t="shared" ca="1" si="122"/>
        <v>0</v>
      </c>
      <c r="Y137" s="100">
        <f t="shared" ca="1" si="122"/>
        <v>0</v>
      </c>
      <c r="Z137" s="100">
        <f t="shared" ca="1" si="122"/>
        <v>0</v>
      </c>
    </row>
    <row r="138" spans="1:26" x14ac:dyDescent="0.3">
      <c r="D138" s="34"/>
      <c r="E138" s="31"/>
    </row>
  </sheetData>
  <customSheetViews>
    <customSheetView guid="{3F496AD9-3742-4D69-A549-037DEAE009B6}" scale="75">
      <pane xSplit="1" topLeftCell="B1" activePane="topRight" state="frozen"/>
      <selection pane="topRight"/>
      <pageMargins left="0.7" right="0.7" top="0.75" bottom="0.75" header="0.3" footer="0.3"/>
      <pageSetup orientation="portrait" horizontalDpi="4294967295" verticalDpi="4294967295" r:id="rId1"/>
    </customSheetView>
    <customSheetView guid="{91FDB016-6555-4859-8D31-5C927CD3E677}" scale="75">
      <pane xSplit="1" topLeftCell="B1" activePane="topRight" state="frozen"/>
      <selection pane="topRight" activeCell="D11" sqref="D11"/>
      <pageMargins left="0.7" right="0.7" top="0.75" bottom="0.75" header="0.3" footer="0.3"/>
      <pageSetup orientation="portrait" horizontalDpi="4294967295" verticalDpi="4294967295" r:id="rId2"/>
    </customSheetView>
  </customSheetViews>
  <mergeCells count="2">
    <mergeCell ref="D50:J50"/>
    <mergeCell ref="L50:Z50"/>
  </mergeCells>
  <conditionalFormatting sqref="D11:H11 D13:H13 D15:H15 D17:H17 D19:H19 D21:H21 D23:H23 D25:H25 D27:H27 D29:H29 D31:H31 D33:H33 D35:H35 D37:H37 E5">
    <cfRule type="cellIs" dxfId="1" priority="1" operator="equal">
      <formula>1</formula>
    </cfRule>
  </conditionalFormatting>
  <dataValidations count="8">
    <dataValidation type="list" showInputMessage="1" showErrorMessage="1" prompt="Please choose the unit of the quantity." sqref="B109 B116 B123">
      <formula1>CostUnit</formula1>
    </dataValidation>
    <dataValidation showInputMessage="1" showErrorMessage="1" sqref="B21"/>
    <dataValidation type="list" showInputMessage="1" showErrorMessage="1" prompt="Please choose the time period of frequency." sqref="B121 B107 B114">
      <formula1>Freq</formula1>
    </dataValidation>
    <dataValidation allowBlank="1" showErrorMessage="1" sqref="A57 A63 A70 A76 A83 A89 A96"/>
    <dataValidation allowBlank="1" showInputMessage="1" showErrorMessage="1" prompt="What types of costs do you incur on this parcel specific to this land use activity or resource flow?" sqref="A106 A113 A120"/>
    <dataValidation showErrorMessage="1" prompt="Please choose the quantity unit. It would be better if units could be consistent." sqref="B108 B115 B122"/>
    <dataValidation allowBlank="1" showInputMessage="1" showErrorMessage="1" prompt="What future cost item associated with spiritual acitivites do you expect in addition to the items in COSTS section?" sqref="A131:A133"/>
    <dataValidation type="whole" operator="equal" allowBlank="1" showInputMessage="1" showErrorMessage="1" error="Please input 1 below the answer you want to choose." sqref="D11:H11 D13:H13 D15:H15 D17:H17 D19:H19 D21:H21 D23:H23 D25:H25 D27:H27 D29:H29 D31:H31 D33:H33 D35:H35 D37:H37">
      <formula1>1</formula1>
    </dataValidation>
  </dataValidations>
  <pageMargins left="0.7" right="0.7" top="0.75" bottom="0.75" header="0.3" footer="0.3"/>
  <pageSetup orientation="portrait" horizontalDpi="4294967295" verticalDpi="4294967295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errorStyle="warning" allowBlank="1" showInputMessage="1" showErrorMessage="1" error="The data earlier than 12/31/1990 has little power for projection the future._x000a__x000a_The date after the NPV date is not a valid one for historical data." prompt="Input date of your historical data, not year, e.g. 12/31/2007">
          <x14:formula1>
            <xm:f>Units!$J3</xm:f>
          </x14:formula1>
          <x14:formula2>
            <xm:f>DateNPV</xm:f>
          </x14:formula2>
          <xm:sqref>D53:H53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zoomScale="75" zoomScaleNormal="75" workbookViewId="0">
      <pane xSplit="1" topLeftCell="B1" activePane="topRight" state="frozen"/>
      <selection pane="topRight"/>
    </sheetView>
  </sheetViews>
  <sheetFormatPr defaultColWidth="8.796875" defaultRowHeight="14.4" x14ac:dyDescent="0.3"/>
  <cols>
    <col min="1" max="1" width="130.69921875" style="9" customWidth="1"/>
    <col min="2" max="2" width="20.69921875" style="9" customWidth="1"/>
    <col min="3" max="3" width="10.69921875" style="9" customWidth="1"/>
    <col min="4" max="8" width="15.69921875" style="9" customWidth="1"/>
    <col min="9" max="10" width="18.69921875" style="9" customWidth="1"/>
    <col min="11" max="26" width="12.69921875" style="9" customWidth="1"/>
    <col min="27" max="16384" width="8.796875" style="9"/>
  </cols>
  <sheetData>
    <row r="1" spans="1:26" ht="21" x14ac:dyDescent="0.4">
      <c r="A1" s="177" t="s">
        <v>680</v>
      </c>
    </row>
    <row r="2" spans="1:26" ht="15" thickBot="1" x14ac:dyDescent="0.35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</row>
    <row r="3" spans="1:26" x14ac:dyDescent="0.3">
      <c r="B3" s="14"/>
    </row>
    <row r="4" spans="1:26" ht="15.6" x14ac:dyDescent="0.3">
      <c r="A4" s="142" t="s">
        <v>407</v>
      </c>
      <c r="B4" s="14"/>
    </row>
    <row r="5" spans="1:26" x14ac:dyDescent="0.3">
      <c r="A5" s="176" t="s">
        <v>678</v>
      </c>
      <c r="D5" s="240" t="s">
        <v>681</v>
      </c>
      <c r="E5" s="206">
        <v>1</v>
      </c>
      <c r="G5" s="172"/>
    </row>
    <row r="6" spans="1:26" x14ac:dyDescent="0.3">
      <c r="A6" s="176" t="s">
        <v>412</v>
      </c>
    </row>
    <row r="7" spans="1:26" x14ac:dyDescent="0.3">
      <c r="A7" s="176"/>
    </row>
    <row r="8" spans="1:26" x14ac:dyDescent="0.3">
      <c r="A8" s="11"/>
      <c r="B8" s="14"/>
      <c r="C8" s="156" t="s">
        <v>59</v>
      </c>
      <c r="D8" s="157" t="s">
        <v>60</v>
      </c>
      <c r="E8" s="157" t="s">
        <v>61</v>
      </c>
      <c r="F8" s="157" t="s">
        <v>62</v>
      </c>
      <c r="G8" s="157" t="s">
        <v>63</v>
      </c>
      <c r="H8" s="157" t="s">
        <v>64</v>
      </c>
    </row>
    <row r="9" spans="1:26" x14ac:dyDescent="0.3">
      <c r="A9" s="155" t="s">
        <v>408</v>
      </c>
      <c r="B9" s="156" t="s">
        <v>65</v>
      </c>
      <c r="C9" s="151"/>
      <c r="D9" s="152">
        <v>20</v>
      </c>
      <c r="E9" s="152">
        <v>15</v>
      </c>
      <c r="F9" s="152">
        <v>10</v>
      </c>
      <c r="G9" s="152">
        <v>5</v>
      </c>
      <c r="H9" s="152">
        <v>0</v>
      </c>
      <c r="I9" s="182" t="s">
        <v>66</v>
      </c>
      <c r="K9" s="137" t="s">
        <v>102</v>
      </c>
      <c r="L9" s="137" t="s">
        <v>103</v>
      </c>
      <c r="M9" s="138" t="s">
        <v>97</v>
      </c>
      <c r="N9" s="138" t="s">
        <v>104</v>
      </c>
    </row>
    <row r="10" spans="1:26" ht="15" customHeight="1" x14ac:dyDescent="0.3">
      <c r="A10" s="174" t="s">
        <v>409</v>
      </c>
      <c r="B10" s="148" t="s">
        <v>67</v>
      </c>
      <c r="C10" s="149">
        <v>0.2</v>
      </c>
      <c r="D10" s="150" t="s">
        <v>68</v>
      </c>
      <c r="E10" s="150" t="s">
        <v>69</v>
      </c>
      <c r="F10" s="150" t="s">
        <v>70</v>
      </c>
      <c r="G10" s="150" t="s">
        <v>71</v>
      </c>
      <c r="H10" s="150" t="s">
        <v>192</v>
      </c>
      <c r="K10" s="139">
        <v>0</v>
      </c>
      <c r="L10" s="139">
        <v>0.5</v>
      </c>
      <c r="M10" s="136" t="s">
        <v>124</v>
      </c>
      <c r="N10" s="140">
        <v>0.12</v>
      </c>
    </row>
    <row r="11" spans="1:26" ht="15" customHeight="1" x14ac:dyDescent="0.3">
      <c r="A11" s="147"/>
      <c r="B11" s="14"/>
      <c r="C11" s="144"/>
      <c r="D11" s="205"/>
      <c r="E11" s="206"/>
      <c r="F11" s="206"/>
      <c r="G11" s="206"/>
      <c r="H11" s="206"/>
      <c r="I11" s="171">
        <f>C10*SUMPRODUCT(D$9:H$9,D11:H11)</f>
        <v>0</v>
      </c>
      <c r="K11" s="139">
        <v>0.5</v>
      </c>
      <c r="L11" s="139">
        <v>1.5</v>
      </c>
      <c r="M11" s="136" t="s">
        <v>123</v>
      </c>
      <c r="N11" s="140">
        <v>0.1</v>
      </c>
    </row>
    <row r="12" spans="1:26" ht="15" customHeight="1" x14ac:dyDescent="0.3">
      <c r="A12" s="174" t="s">
        <v>413</v>
      </c>
      <c r="B12" s="148" t="s">
        <v>72</v>
      </c>
      <c r="C12" s="149">
        <v>0.2</v>
      </c>
      <c r="D12" s="203" t="s">
        <v>68</v>
      </c>
      <c r="E12" s="203" t="s">
        <v>69</v>
      </c>
      <c r="F12" s="203" t="s">
        <v>70</v>
      </c>
      <c r="G12" s="203" t="s">
        <v>71</v>
      </c>
      <c r="H12" s="203" t="s">
        <v>192</v>
      </c>
      <c r="I12" s="12"/>
      <c r="K12" s="139">
        <v>1.5</v>
      </c>
      <c r="L12" s="139">
        <v>2.5</v>
      </c>
      <c r="M12" s="136" t="s">
        <v>122</v>
      </c>
      <c r="N12" s="140">
        <v>0.09</v>
      </c>
    </row>
    <row r="13" spans="1:26" ht="15" customHeight="1" x14ac:dyDescent="0.3">
      <c r="A13" s="147"/>
      <c r="B13" s="14"/>
      <c r="C13" s="143"/>
      <c r="D13" s="205"/>
      <c r="E13" s="206"/>
      <c r="F13" s="206"/>
      <c r="G13" s="206"/>
      <c r="H13" s="206"/>
      <c r="I13" s="171">
        <f>C12*SUMPRODUCT(D$9:H$9,D13:H13)</f>
        <v>0</v>
      </c>
      <c r="K13" s="139">
        <v>2.5</v>
      </c>
      <c r="L13" s="139">
        <v>3.5</v>
      </c>
      <c r="M13" s="136" t="s">
        <v>121</v>
      </c>
      <c r="N13" s="140">
        <v>7.4999999999999997E-2</v>
      </c>
    </row>
    <row r="14" spans="1:26" ht="15" customHeight="1" x14ac:dyDescent="0.3">
      <c r="A14" s="174" t="s">
        <v>414</v>
      </c>
      <c r="B14" s="148" t="s">
        <v>73</v>
      </c>
      <c r="C14" s="149">
        <v>0.05</v>
      </c>
      <c r="D14" s="203" t="s">
        <v>74</v>
      </c>
      <c r="E14" s="203"/>
      <c r="F14" s="203" t="s">
        <v>75</v>
      </c>
      <c r="G14" s="203"/>
      <c r="H14" s="203" t="s">
        <v>76</v>
      </c>
      <c r="I14" s="12"/>
      <c r="K14" s="139">
        <v>3.5</v>
      </c>
      <c r="L14" s="139">
        <v>4.5</v>
      </c>
      <c r="M14" s="136" t="s">
        <v>120</v>
      </c>
      <c r="N14" s="140">
        <v>6.5000000000000002E-2</v>
      </c>
    </row>
    <row r="15" spans="1:26" ht="15" customHeight="1" x14ac:dyDescent="0.3">
      <c r="A15" s="147"/>
      <c r="B15" s="14"/>
      <c r="C15" s="143"/>
      <c r="D15" s="205"/>
      <c r="E15" s="206"/>
      <c r="F15" s="206"/>
      <c r="G15" s="206"/>
      <c r="H15" s="206"/>
      <c r="I15" s="171">
        <f>C14*SUMPRODUCT(D$9:H$9,D15:H15)</f>
        <v>0</v>
      </c>
      <c r="K15" s="139">
        <v>4.5</v>
      </c>
      <c r="L15" s="139">
        <v>5.5</v>
      </c>
      <c r="M15" s="136" t="s">
        <v>119</v>
      </c>
      <c r="N15" s="140">
        <v>5.5E-2</v>
      </c>
    </row>
    <row r="16" spans="1:26" ht="15" customHeight="1" x14ac:dyDescent="0.3">
      <c r="A16" s="174" t="s">
        <v>415</v>
      </c>
      <c r="B16" s="148" t="s">
        <v>73</v>
      </c>
      <c r="C16" s="149">
        <v>0.05</v>
      </c>
      <c r="D16" s="203" t="s">
        <v>51</v>
      </c>
      <c r="E16" s="203" t="s">
        <v>77</v>
      </c>
      <c r="F16" s="203" t="s">
        <v>78</v>
      </c>
      <c r="G16" s="203" t="s">
        <v>79</v>
      </c>
      <c r="H16" s="203" t="s">
        <v>52</v>
      </c>
      <c r="I16" s="12"/>
      <c r="K16" s="139">
        <v>5.5</v>
      </c>
      <c r="L16" s="139">
        <v>6.5</v>
      </c>
      <c r="M16" s="136" t="s">
        <v>118</v>
      </c>
      <c r="N16" s="140">
        <v>4.4999999999999998E-2</v>
      </c>
    </row>
    <row r="17" spans="1:14" ht="15" customHeight="1" x14ac:dyDescent="0.3">
      <c r="A17" s="147"/>
      <c r="B17" s="14"/>
      <c r="C17" s="143"/>
      <c r="D17" s="205"/>
      <c r="E17" s="206"/>
      <c r="F17" s="206"/>
      <c r="G17" s="206"/>
      <c r="H17" s="206"/>
      <c r="I17" s="171">
        <f>C16*SUMPRODUCT(D$9:H$9,D17:H17)</f>
        <v>0</v>
      </c>
      <c r="K17" s="139">
        <v>6.5</v>
      </c>
      <c r="L17" s="139">
        <v>7.5</v>
      </c>
      <c r="M17" s="136" t="s">
        <v>117</v>
      </c>
      <c r="N17" s="140">
        <v>3.5999999999999997E-2</v>
      </c>
    </row>
    <row r="18" spans="1:14" ht="15" customHeight="1" x14ac:dyDescent="0.3">
      <c r="A18" s="174" t="s">
        <v>416</v>
      </c>
      <c r="B18" s="148" t="s">
        <v>73</v>
      </c>
      <c r="C18" s="149">
        <v>0.05</v>
      </c>
      <c r="D18" s="203" t="s">
        <v>52</v>
      </c>
      <c r="E18" s="203" t="s">
        <v>80</v>
      </c>
      <c r="F18" s="203" t="s">
        <v>81</v>
      </c>
      <c r="G18" s="203"/>
      <c r="H18" s="203" t="s">
        <v>82</v>
      </c>
      <c r="I18" s="12"/>
      <c r="K18" s="139">
        <v>7.5</v>
      </c>
      <c r="L18" s="139">
        <v>8.5</v>
      </c>
      <c r="M18" s="136" t="s">
        <v>116</v>
      </c>
      <c r="N18" s="140">
        <v>0.03</v>
      </c>
    </row>
    <row r="19" spans="1:14" ht="15" customHeight="1" x14ac:dyDescent="0.3">
      <c r="A19" s="147"/>
      <c r="B19" s="14"/>
      <c r="C19" s="143"/>
      <c r="D19" s="205"/>
      <c r="E19" s="206"/>
      <c r="F19" s="206"/>
      <c r="G19" s="206"/>
      <c r="H19" s="206"/>
      <c r="I19" s="171">
        <f>C18*SUMPRODUCT(D$9:H$9,D19:H19)</f>
        <v>0</v>
      </c>
      <c r="K19" s="139">
        <v>8.5</v>
      </c>
      <c r="L19" s="139">
        <v>9.5</v>
      </c>
      <c r="M19" s="136" t="s">
        <v>115</v>
      </c>
      <c r="N19" s="140">
        <v>2.5000000000000001E-2</v>
      </c>
    </row>
    <row r="20" spans="1:14" ht="15" customHeight="1" x14ac:dyDescent="0.3">
      <c r="A20" s="174" t="s">
        <v>417</v>
      </c>
      <c r="B20" s="148" t="s">
        <v>83</v>
      </c>
      <c r="C20" s="149">
        <v>0.05</v>
      </c>
      <c r="D20" s="203" t="s">
        <v>51</v>
      </c>
      <c r="E20" s="203"/>
      <c r="F20" s="203" t="s">
        <v>78</v>
      </c>
      <c r="G20" s="203"/>
      <c r="H20" s="203" t="s">
        <v>52</v>
      </c>
      <c r="I20" s="12"/>
      <c r="K20" s="139">
        <v>9.5</v>
      </c>
      <c r="L20" s="139">
        <v>10.5</v>
      </c>
      <c r="M20" s="136" t="s">
        <v>114</v>
      </c>
      <c r="N20" s="140">
        <v>2.1999999999999999E-2</v>
      </c>
    </row>
    <row r="21" spans="1:14" ht="15" customHeight="1" x14ac:dyDescent="0.3">
      <c r="A21" s="147"/>
      <c r="B21" s="48"/>
      <c r="C21" s="143"/>
      <c r="D21" s="205"/>
      <c r="E21" s="206"/>
      <c r="F21" s="206"/>
      <c r="G21" s="206"/>
      <c r="H21" s="206"/>
      <c r="I21" s="171">
        <f>C20*SUMPRODUCT(D$9:H$9,D21:H21)</f>
        <v>0</v>
      </c>
      <c r="K21" s="139">
        <v>10.5</v>
      </c>
      <c r="L21" s="139">
        <v>11.5</v>
      </c>
      <c r="M21" s="136" t="s">
        <v>113</v>
      </c>
      <c r="N21" s="140">
        <v>1.9E-2</v>
      </c>
    </row>
    <row r="22" spans="1:14" ht="15" customHeight="1" x14ac:dyDescent="0.3">
      <c r="A22" s="174" t="s">
        <v>418</v>
      </c>
      <c r="B22" s="148" t="s">
        <v>83</v>
      </c>
      <c r="C22" s="149">
        <v>0.05</v>
      </c>
      <c r="D22" s="203" t="s">
        <v>51</v>
      </c>
      <c r="E22" s="203"/>
      <c r="F22" s="203"/>
      <c r="G22" s="203"/>
      <c r="H22" s="203" t="s">
        <v>52</v>
      </c>
      <c r="I22" s="12"/>
      <c r="K22" s="139">
        <v>11.5</v>
      </c>
      <c r="L22" s="139">
        <v>12.5</v>
      </c>
      <c r="M22" s="136" t="s">
        <v>112</v>
      </c>
      <c r="N22" s="140">
        <v>1.6E-2</v>
      </c>
    </row>
    <row r="23" spans="1:14" ht="15" customHeight="1" x14ac:dyDescent="0.3">
      <c r="A23" s="147"/>
      <c r="B23" s="49"/>
      <c r="C23" s="143"/>
      <c r="D23" s="205"/>
      <c r="E23" s="206"/>
      <c r="F23" s="206"/>
      <c r="G23" s="206"/>
      <c r="H23" s="206"/>
      <c r="I23" s="171">
        <f>C22*SUMPRODUCT(D$9:H$9,D23:H23)</f>
        <v>0</v>
      </c>
      <c r="K23" s="139">
        <v>12.5</v>
      </c>
      <c r="L23" s="139">
        <v>13.5</v>
      </c>
      <c r="M23" s="136" t="s">
        <v>111</v>
      </c>
      <c r="N23" s="140">
        <v>1.2E-2</v>
      </c>
    </row>
    <row r="24" spans="1:14" ht="15" customHeight="1" x14ac:dyDescent="0.3">
      <c r="A24" s="174" t="s">
        <v>419</v>
      </c>
      <c r="B24" s="148" t="s">
        <v>83</v>
      </c>
      <c r="C24" s="149">
        <v>0.05</v>
      </c>
      <c r="D24" s="203" t="s">
        <v>51</v>
      </c>
      <c r="E24" s="203"/>
      <c r="F24" s="203" t="s">
        <v>84</v>
      </c>
      <c r="G24" s="203"/>
      <c r="H24" s="203" t="s">
        <v>52</v>
      </c>
      <c r="I24" s="12"/>
      <c r="K24" s="139">
        <v>13.5</v>
      </c>
      <c r="L24" s="139">
        <v>14.5</v>
      </c>
      <c r="M24" s="136" t="s">
        <v>110</v>
      </c>
      <c r="N24" s="140">
        <v>8.5000000000000006E-3</v>
      </c>
    </row>
    <row r="25" spans="1:14" ht="15" customHeight="1" x14ac:dyDescent="0.3">
      <c r="A25" s="147"/>
      <c r="C25" s="143"/>
      <c r="D25" s="205"/>
      <c r="E25" s="206"/>
      <c r="F25" s="206"/>
      <c r="G25" s="206"/>
      <c r="H25" s="206"/>
      <c r="I25" s="171">
        <f>C24*SUMPRODUCT(D$9:H$9,D25:H25)</f>
        <v>0</v>
      </c>
      <c r="K25" s="139">
        <v>14.5</v>
      </c>
      <c r="L25" s="139">
        <v>15.5</v>
      </c>
      <c r="M25" s="136" t="s">
        <v>109</v>
      </c>
      <c r="N25" s="140">
        <v>7.0000000000000001E-3</v>
      </c>
    </row>
    <row r="26" spans="1:14" ht="15" customHeight="1" x14ac:dyDescent="0.3">
      <c r="A26" s="174" t="s">
        <v>420</v>
      </c>
      <c r="B26" s="148" t="s">
        <v>85</v>
      </c>
      <c r="C26" s="149">
        <v>0.05</v>
      </c>
      <c r="D26" s="203" t="s">
        <v>51</v>
      </c>
      <c r="E26" s="203"/>
      <c r="F26" s="203" t="s">
        <v>78</v>
      </c>
      <c r="G26" s="203"/>
      <c r="H26" s="203" t="s">
        <v>52</v>
      </c>
      <c r="I26" s="12"/>
      <c r="K26" s="139">
        <v>15.5</v>
      </c>
      <c r="L26" s="139">
        <v>16.5</v>
      </c>
      <c r="M26" s="136" t="s">
        <v>108</v>
      </c>
      <c r="N26" s="140">
        <v>6.0000000000000001E-3</v>
      </c>
    </row>
    <row r="27" spans="1:14" ht="15" customHeight="1" x14ac:dyDescent="0.3">
      <c r="A27" s="147"/>
      <c r="C27" s="143"/>
      <c r="D27" s="205"/>
      <c r="E27" s="206"/>
      <c r="F27" s="206"/>
      <c r="G27" s="206"/>
      <c r="H27" s="206"/>
      <c r="I27" s="171">
        <f>C26*SUMPRODUCT(D$9:H$9,D27:H27)</f>
        <v>0</v>
      </c>
      <c r="K27" s="139">
        <v>16.5</v>
      </c>
      <c r="L27" s="139">
        <v>17.5</v>
      </c>
      <c r="M27" s="136" t="s">
        <v>107</v>
      </c>
      <c r="N27" s="140">
        <v>5.0000000000000001E-3</v>
      </c>
    </row>
    <row r="28" spans="1:14" ht="15" customHeight="1" x14ac:dyDescent="0.3">
      <c r="A28" s="174" t="s">
        <v>86</v>
      </c>
      <c r="B28" s="148" t="s">
        <v>85</v>
      </c>
      <c r="C28" s="149">
        <v>0.05</v>
      </c>
      <c r="D28" s="203" t="s">
        <v>51</v>
      </c>
      <c r="E28" s="203"/>
      <c r="F28" s="203" t="s">
        <v>87</v>
      </c>
      <c r="G28" s="203"/>
      <c r="H28" s="203" t="s">
        <v>76</v>
      </c>
      <c r="I28" s="12"/>
      <c r="K28" s="139">
        <v>17.5</v>
      </c>
      <c r="L28" s="139">
        <v>18.5</v>
      </c>
      <c r="M28" s="136" t="s">
        <v>106</v>
      </c>
      <c r="N28" s="140">
        <v>4.0000000000000001E-3</v>
      </c>
    </row>
    <row r="29" spans="1:14" ht="15" customHeight="1" x14ac:dyDescent="0.3">
      <c r="A29" s="147"/>
      <c r="C29" s="143"/>
      <c r="D29" s="205"/>
      <c r="E29" s="206"/>
      <c r="F29" s="206"/>
      <c r="G29" s="206"/>
      <c r="H29" s="206"/>
      <c r="I29" s="171">
        <f>C28*SUMPRODUCT(D$9:H$9,D29:H29)</f>
        <v>0</v>
      </c>
      <c r="K29" s="139">
        <v>18.5</v>
      </c>
      <c r="L29" s="139">
        <v>20</v>
      </c>
      <c r="M29" s="136" t="s">
        <v>105</v>
      </c>
      <c r="N29" s="140">
        <v>0</v>
      </c>
    </row>
    <row r="30" spans="1:14" ht="15" customHeight="1" x14ac:dyDescent="0.3">
      <c r="A30" s="174" t="s">
        <v>421</v>
      </c>
      <c r="B30" s="148" t="s">
        <v>85</v>
      </c>
      <c r="C30" s="149">
        <v>0.05</v>
      </c>
      <c r="D30" s="203" t="s">
        <v>51</v>
      </c>
      <c r="E30" s="203"/>
      <c r="F30" s="203" t="s">
        <v>88</v>
      </c>
      <c r="G30" s="203" t="s">
        <v>191</v>
      </c>
      <c r="H30" s="203" t="s">
        <v>52</v>
      </c>
      <c r="I30" s="12"/>
      <c r="K30" s="129"/>
      <c r="L30" s="129"/>
      <c r="M30" s="141" t="s">
        <v>125</v>
      </c>
      <c r="N30" s="141"/>
    </row>
    <row r="31" spans="1:14" ht="15" customHeight="1" x14ac:dyDescent="0.3">
      <c r="A31" s="147"/>
      <c r="C31" s="143"/>
      <c r="D31" s="205"/>
      <c r="E31" s="206"/>
      <c r="F31" s="206"/>
      <c r="G31" s="206"/>
      <c r="H31" s="206"/>
      <c r="I31" s="171">
        <f>C30*SUMPRODUCT(D$9:H$9,D31:H31)</f>
        <v>0</v>
      </c>
    </row>
    <row r="32" spans="1:14" ht="15" customHeight="1" x14ac:dyDescent="0.3">
      <c r="A32" s="174" t="s">
        <v>422</v>
      </c>
      <c r="B32" s="148" t="s">
        <v>89</v>
      </c>
      <c r="C32" s="149">
        <v>0.05</v>
      </c>
      <c r="D32" s="203" t="s">
        <v>190</v>
      </c>
      <c r="E32" s="203" t="s">
        <v>189</v>
      </c>
      <c r="F32" s="203" t="s">
        <v>188</v>
      </c>
      <c r="G32" s="203" t="s">
        <v>68</v>
      </c>
      <c r="H32" s="203">
        <v>0</v>
      </c>
      <c r="I32" s="12"/>
    </row>
    <row r="33" spans="1:26" ht="15" customHeight="1" x14ac:dyDescent="0.3">
      <c r="A33" s="147"/>
      <c r="C33" s="143"/>
      <c r="D33" s="205"/>
      <c r="E33" s="206"/>
      <c r="F33" s="206"/>
      <c r="G33" s="206"/>
      <c r="H33" s="206"/>
      <c r="I33" s="171">
        <f>C32*SUMPRODUCT(D$9:H$9,D33:H33)</f>
        <v>0</v>
      </c>
    </row>
    <row r="34" spans="1:26" ht="15" customHeight="1" x14ac:dyDescent="0.3">
      <c r="A34" s="174" t="s">
        <v>90</v>
      </c>
      <c r="B34" s="148" t="s">
        <v>89</v>
      </c>
      <c r="C34" s="149">
        <v>0.05</v>
      </c>
      <c r="D34" s="203" t="s">
        <v>91</v>
      </c>
      <c r="E34" s="203"/>
      <c r="F34" s="203" t="s">
        <v>92</v>
      </c>
      <c r="G34" s="203" t="s">
        <v>93</v>
      </c>
      <c r="H34" s="203" t="s">
        <v>187</v>
      </c>
      <c r="I34" s="12"/>
    </row>
    <row r="35" spans="1:26" ht="15" customHeight="1" x14ac:dyDescent="0.3">
      <c r="A35" s="147"/>
      <c r="C35" s="143"/>
      <c r="D35" s="205"/>
      <c r="E35" s="206"/>
      <c r="F35" s="206"/>
      <c r="G35" s="206"/>
      <c r="H35" s="206"/>
      <c r="I35" s="171">
        <f>C34*SUMPRODUCT(D$9:H$9,D35:H35)</f>
        <v>0</v>
      </c>
    </row>
    <row r="36" spans="1:26" ht="15" customHeight="1" x14ac:dyDescent="0.3">
      <c r="A36" s="174" t="s">
        <v>424</v>
      </c>
      <c r="B36" s="148" t="s">
        <v>89</v>
      </c>
      <c r="C36" s="149">
        <v>0.05</v>
      </c>
      <c r="D36" s="204" t="s">
        <v>423</v>
      </c>
      <c r="E36" s="203"/>
      <c r="F36" s="203" t="s">
        <v>186</v>
      </c>
      <c r="G36" s="203"/>
      <c r="H36" s="203" t="s">
        <v>185</v>
      </c>
      <c r="I36" s="12"/>
    </row>
    <row r="37" spans="1:26" x14ac:dyDescent="0.3">
      <c r="A37" s="146"/>
      <c r="D37" s="205"/>
      <c r="E37" s="206"/>
      <c r="F37" s="206"/>
      <c r="G37" s="206"/>
      <c r="H37" s="206"/>
      <c r="I37" s="171">
        <f>C36*SUMPRODUCT(D$9:H$9,D37:H37)</f>
        <v>0</v>
      </c>
    </row>
    <row r="39" spans="1:26" x14ac:dyDescent="0.3">
      <c r="A39" s="175" t="s">
        <v>94</v>
      </c>
      <c r="B39" s="154" t="s">
        <v>95</v>
      </c>
    </row>
    <row r="40" spans="1:26" x14ac:dyDescent="0.3">
      <c r="A40" s="176" t="s">
        <v>181</v>
      </c>
      <c r="B40" s="9" t="s">
        <v>67</v>
      </c>
      <c r="C40" s="153">
        <v>0.2</v>
      </c>
      <c r="I40" s="161" t="s">
        <v>96</v>
      </c>
      <c r="J40" s="167">
        <f>SUM(I11:I37)</f>
        <v>0</v>
      </c>
    </row>
    <row r="41" spans="1:26" x14ac:dyDescent="0.3">
      <c r="A41" s="176" t="s">
        <v>182</v>
      </c>
      <c r="B41" s="9" t="s">
        <v>72</v>
      </c>
      <c r="C41" s="153">
        <v>0.2</v>
      </c>
      <c r="I41" s="161" t="s">
        <v>97</v>
      </c>
      <c r="J41" s="168" t="str">
        <f>VLOOKUP(J40,K10:N29,3,TRUE)</f>
        <v>Ca</v>
      </c>
    </row>
    <row r="42" spans="1:26" x14ac:dyDescent="0.3">
      <c r="A42" s="176" t="s">
        <v>183</v>
      </c>
      <c r="B42" s="9" t="s">
        <v>73</v>
      </c>
      <c r="C42" s="153">
        <v>0.15000000000000002</v>
      </c>
      <c r="I42" s="162"/>
      <c r="J42" s="162"/>
    </row>
    <row r="43" spans="1:26" x14ac:dyDescent="0.3">
      <c r="A43" s="176" t="s">
        <v>184</v>
      </c>
      <c r="B43" s="9" t="s">
        <v>83</v>
      </c>
      <c r="C43" s="153">
        <v>0.15000000000000002</v>
      </c>
      <c r="I43" s="163" t="s">
        <v>98</v>
      </c>
      <c r="J43" s="163" t="s">
        <v>99</v>
      </c>
    </row>
    <row r="44" spans="1:26" x14ac:dyDescent="0.3">
      <c r="A44" s="176" t="s">
        <v>425</v>
      </c>
      <c r="B44" s="9" t="s">
        <v>85</v>
      </c>
      <c r="C44" s="153">
        <v>0.15000000000000002</v>
      </c>
      <c r="I44" s="164" t="s">
        <v>411</v>
      </c>
      <c r="J44" s="166">
        <f>SovereignRate</f>
        <v>0</v>
      </c>
    </row>
    <row r="45" spans="1:26" x14ac:dyDescent="0.3">
      <c r="A45" s="145"/>
      <c r="B45" s="9" t="s">
        <v>89</v>
      </c>
      <c r="C45" s="153">
        <v>0.15000000000000002</v>
      </c>
      <c r="I45" s="164" t="s">
        <v>100</v>
      </c>
      <c r="J45" s="169">
        <f>VLOOKUP(J41,M10:N29,2,0)</f>
        <v>0.12</v>
      </c>
    </row>
    <row r="46" spans="1:26" x14ac:dyDescent="0.3">
      <c r="B46" s="9" t="s">
        <v>101</v>
      </c>
      <c r="C46" s="153">
        <v>1</v>
      </c>
      <c r="I46" s="165" t="s">
        <v>50</v>
      </c>
      <c r="J46" s="170" t="str">
        <f>IF(Assumptions!D8="Yes", SUM(J44:J45), "")</f>
        <v/>
      </c>
    </row>
    <row r="47" spans="1:26" x14ac:dyDescent="0.3">
      <c r="C47" s="153"/>
    </row>
    <row r="48" spans="1:26" ht="15" thickBot="1" x14ac:dyDescent="0.35">
      <c r="A48" s="159"/>
      <c r="B48" s="159"/>
      <c r="C48" s="173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</row>
    <row r="49" spans="1:26" x14ac:dyDescent="0.3">
      <c r="D49" s="226"/>
      <c r="E49" s="226"/>
      <c r="F49" s="226"/>
      <c r="G49" s="226"/>
      <c r="H49" s="226"/>
      <c r="I49" s="226"/>
      <c r="J49" s="190"/>
    </row>
    <row r="50" spans="1:26" ht="15.6" x14ac:dyDescent="0.3">
      <c r="A50" s="142" t="s">
        <v>410</v>
      </c>
      <c r="D50" s="247" t="s">
        <v>428</v>
      </c>
      <c r="E50" s="247"/>
      <c r="F50" s="247"/>
      <c r="G50" s="247"/>
      <c r="H50" s="247"/>
      <c r="I50" s="247"/>
      <c r="J50" s="248"/>
      <c r="L50" s="249" t="s">
        <v>429</v>
      </c>
      <c r="M50" s="249"/>
      <c r="N50" s="249"/>
      <c r="O50" s="249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</row>
    <row r="51" spans="1:26" x14ac:dyDescent="0.3">
      <c r="D51" s="72">
        <f ca="1">-YEARFRAC($K$53,D53,3)</f>
        <v>-118.08219178082192</v>
      </c>
      <c r="E51" s="72">
        <f t="shared" ref="E51:I51" ca="1" si="0">-YEARFRAC($K$53,E53,3)</f>
        <v>-118.08219178082192</v>
      </c>
      <c r="F51" s="72">
        <f t="shared" ca="1" si="0"/>
        <v>-118.08219178082192</v>
      </c>
      <c r="G51" s="72">
        <f t="shared" ca="1" si="0"/>
        <v>-118.08219178082192</v>
      </c>
      <c r="H51" s="72">
        <f t="shared" ca="1" si="0"/>
        <v>-118.08219178082192</v>
      </c>
      <c r="I51" s="72">
        <f t="shared" ca="1" si="0"/>
        <v>-118.08219178082192</v>
      </c>
      <c r="J51" s="54">
        <f ca="1">-YEARFRAC($K$53,J53,3)</f>
        <v>-118.08219178082192</v>
      </c>
      <c r="K51" s="8">
        <f t="shared" ref="K51:Z51" ca="1" si="1">YEARFRAC($K$53,K53,3)</f>
        <v>0</v>
      </c>
      <c r="L51" s="8">
        <f t="shared" ca="1" si="1"/>
        <v>1</v>
      </c>
      <c r="M51" s="8">
        <f t="shared" ca="1" si="1"/>
        <v>2</v>
      </c>
      <c r="N51" s="53">
        <f t="shared" ca="1" si="1"/>
        <v>3.0027397260273974</v>
      </c>
      <c r="O51" s="53">
        <f t="shared" ca="1" si="1"/>
        <v>4.0027397260273974</v>
      </c>
      <c r="P51" s="53">
        <f t="shared" ca="1" si="1"/>
        <v>5.0027397260273974</v>
      </c>
      <c r="Q51" s="53">
        <f t="shared" ca="1" si="1"/>
        <v>6.0027397260273974</v>
      </c>
      <c r="R51" s="53">
        <f t="shared" ca="1" si="1"/>
        <v>7.0054794520547947</v>
      </c>
      <c r="S51" s="53">
        <f t="shared" ca="1" si="1"/>
        <v>8.0054794520547947</v>
      </c>
      <c r="T51" s="53">
        <f t="shared" ca="1" si="1"/>
        <v>9.0054794520547947</v>
      </c>
      <c r="U51" s="53">
        <f t="shared" ca="1" si="1"/>
        <v>10.005479452054795</v>
      </c>
      <c r="V51" s="53">
        <f t="shared" ca="1" si="1"/>
        <v>11.008219178082191</v>
      </c>
      <c r="W51" s="53">
        <f t="shared" ca="1" si="1"/>
        <v>12.008219178082191</v>
      </c>
      <c r="X51" s="53">
        <f t="shared" ca="1" si="1"/>
        <v>13.008219178082191</v>
      </c>
      <c r="Y51" s="53">
        <f t="shared" ca="1" si="1"/>
        <v>14.008219178082191</v>
      </c>
      <c r="Z51" s="53">
        <f t="shared" ca="1" si="1"/>
        <v>15.010958904109589</v>
      </c>
    </row>
    <row r="52" spans="1:26" x14ac:dyDescent="0.3">
      <c r="D52" s="227"/>
      <c r="E52" s="73"/>
      <c r="F52" s="73"/>
      <c r="G52" s="73"/>
      <c r="H52" s="73"/>
      <c r="I52" s="50"/>
      <c r="J52" s="36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" thickBot="1" x14ac:dyDescent="0.35">
      <c r="A53" s="43" t="s">
        <v>41</v>
      </c>
      <c r="B53" s="202" t="s">
        <v>39</v>
      </c>
      <c r="C53" s="27"/>
      <c r="D53" s="44"/>
      <c r="E53" s="44"/>
      <c r="F53" s="44"/>
      <c r="G53" s="44"/>
      <c r="H53" s="44"/>
      <c r="I53" s="44"/>
      <c r="J53" s="56"/>
      <c r="K53" s="46">
        <f ca="1">DateNPV</f>
        <v>43100</v>
      </c>
      <c r="L53" s="47">
        <f ca="1">DATE(YEAR(K53)+1, 12, 31)</f>
        <v>43465</v>
      </c>
      <c r="M53" s="47">
        <f ca="1">DATE(YEAR(L53)+1, 12, 31)</f>
        <v>43830</v>
      </c>
      <c r="N53" s="47">
        <f t="shared" ref="N53:Y53" ca="1" si="2">DATE(YEAR(M53)+1, 12, 31)</f>
        <v>44196</v>
      </c>
      <c r="O53" s="47">
        <f t="shared" ca="1" si="2"/>
        <v>44561</v>
      </c>
      <c r="P53" s="47">
        <f t="shared" ca="1" si="2"/>
        <v>44926</v>
      </c>
      <c r="Q53" s="47">
        <f t="shared" ca="1" si="2"/>
        <v>45291</v>
      </c>
      <c r="R53" s="47">
        <f t="shared" ca="1" si="2"/>
        <v>45657</v>
      </c>
      <c r="S53" s="47">
        <f t="shared" ca="1" si="2"/>
        <v>46022</v>
      </c>
      <c r="T53" s="47">
        <f t="shared" ca="1" si="2"/>
        <v>46387</v>
      </c>
      <c r="U53" s="47">
        <f t="shared" ca="1" si="2"/>
        <v>46752</v>
      </c>
      <c r="V53" s="47">
        <f t="shared" ca="1" si="2"/>
        <v>47118</v>
      </c>
      <c r="W53" s="47">
        <f t="shared" ca="1" si="2"/>
        <v>47483</v>
      </c>
      <c r="X53" s="47">
        <f t="shared" ca="1" si="2"/>
        <v>47848</v>
      </c>
      <c r="Y53" s="47">
        <f t="shared" ca="1" si="2"/>
        <v>48213</v>
      </c>
      <c r="Z53" s="47">
        <f ca="1">DATE(YEAR(Y53)+1, 12, 31)</f>
        <v>48579</v>
      </c>
    </row>
    <row r="54" spans="1:26" ht="15" thickTop="1" x14ac:dyDescent="0.3">
      <c r="D54" s="50"/>
      <c r="E54" s="50"/>
      <c r="F54" s="50"/>
      <c r="G54" s="50"/>
      <c r="H54" s="228"/>
      <c r="I54" s="50"/>
      <c r="J54" s="36"/>
    </row>
    <row r="55" spans="1:26" x14ac:dyDescent="0.3">
      <c r="A55" s="11" t="s">
        <v>197</v>
      </c>
      <c r="D55" s="50"/>
      <c r="E55" s="50"/>
      <c r="F55" s="50"/>
      <c r="G55" s="50"/>
      <c r="H55" s="50"/>
      <c r="I55" s="50"/>
      <c r="J55" s="36"/>
    </row>
    <row r="56" spans="1:26" x14ac:dyDescent="0.3">
      <c r="D56" s="50"/>
      <c r="E56" s="50"/>
      <c r="F56" s="50"/>
      <c r="G56" s="50"/>
      <c r="H56" s="50"/>
      <c r="I56" s="50"/>
      <c r="J56" s="36"/>
    </row>
    <row r="57" spans="1:26" x14ac:dyDescent="0.3">
      <c r="A57" s="188" t="s">
        <v>662</v>
      </c>
      <c r="B57" s="50" t="str">
        <f t="shared" ref="B57:B63" si="3">IF(LocalCurrency="", "", LocalCurrency)</f>
        <v/>
      </c>
      <c r="D57" s="29"/>
      <c r="E57" s="29"/>
      <c r="F57" s="29"/>
      <c r="G57" s="29"/>
      <c r="H57" s="29"/>
      <c r="I57" s="29"/>
      <c r="J57" s="225"/>
      <c r="K57" s="14"/>
      <c r="L57" s="229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3">
      <c r="A58" s="188" t="s">
        <v>662</v>
      </c>
      <c r="B58" s="50" t="str">
        <f t="shared" si="3"/>
        <v/>
      </c>
      <c r="D58" s="29"/>
      <c r="E58" s="29"/>
      <c r="F58" s="29"/>
      <c r="G58" s="29"/>
      <c r="H58" s="29"/>
      <c r="I58" s="29"/>
      <c r="J58" s="225"/>
      <c r="K58" s="14"/>
      <c r="L58" s="229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3">
      <c r="A59" s="188" t="s">
        <v>662</v>
      </c>
      <c r="B59" s="50" t="str">
        <f t="shared" si="3"/>
        <v/>
      </c>
      <c r="D59" s="29"/>
      <c r="E59" s="29"/>
      <c r="F59" s="29"/>
      <c r="G59" s="29"/>
      <c r="H59" s="29"/>
      <c r="I59" s="29"/>
      <c r="J59" s="225"/>
      <c r="K59" s="14"/>
      <c r="L59" s="229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3">
      <c r="A60" s="188" t="s">
        <v>662</v>
      </c>
      <c r="B60" s="50" t="str">
        <f t="shared" si="3"/>
        <v/>
      </c>
      <c r="D60" s="29"/>
      <c r="E60" s="29"/>
      <c r="F60" s="29"/>
      <c r="G60" s="29"/>
      <c r="H60" s="29"/>
      <c r="I60" s="29"/>
      <c r="J60" s="225"/>
      <c r="K60" s="14"/>
      <c r="L60" s="229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3">
      <c r="A61" s="188" t="s">
        <v>662</v>
      </c>
      <c r="B61" s="50" t="str">
        <f t="shared" si="3"/>
        <v/>
      </c>
      <c r="D61" s="29"/>
      <c r="E61" s="29"/>
      <c r="F61" s="29"/>
      <c r="G61" s="29"/>
      <c r="H61" s="29"/>
      <c r="I61" s="29"/>
      <c r="J61" s="225"/>
      <c r="K61" s="14"/>
      <c r="L61" s="229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3">
      <c r="A62" s="188" t="s">
        <v>662</v>
      </c>
      <c r="B62" s="50" t="str">
        <f t="shared" si="3"/>
        <v/>
      </c>
      <c r="D62" s="29"/>
      <c r="E62" s="29"/>
      <c r="F62" s="29"/>
      <c r="G62" s="29"/>
      <c r="H62" s="29"/>
      <c r="I62" s="29"/>
      <c r="J62" s="225"/>
      <c r="K62" s="14"/>
      <c r="L62" s="229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3">
      <c r="A63" s="188" t="s">
        <v>662</v>
      </c>
      <c r="B63" s="50" t="str">
        <f t="shared" si="3"/>
        <v/>
      </c>
      <c r="D63" s="29"/>
      <c r="E63" s="29"/>
      <c r="F63" s="29"/>
      <c r="G63" s="29"/>
      <c r="H63" s="29"/>
      <c r="I63" s="29"/>
      <c r="J63" s="225"/>
      <c r="K63" s="14"/>
      <c r="L63" s="229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" thickBot="1" x14ac:dyDescent="0.35">
      <c r="A64" s="27"/>
      <c r="B64" s="27"/>
      <c r="C64" s="27"/>
      <c r="D64" s="28"/>
      <c r="E64" s="28"/>
      <c r="F64" s="28"/>
      <c r="G64" s="28"/>
      <c r="H64" s="28"/>
      <c r="I64" s="27"/>
      <c r="J64" s="3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" thickTop="1" x14ac:dyDescent="0.3">
      <c r="A65" s="197" t="s">
        <v>227</v>
      </c>
      <c r="B65" s="26" t="str">
        <f>IF($B$21="", "", $B$21)</f>
        <v/>
      </c>
      <c r="D65" s="98">
        <f>SUM(D57:D63)</f>
        <v>0</v>
      </c>
      <c r="E65" s="98">
        <f t="shared" ref="E65:X65" si="4">SUM(E57:E63)</f>
        <v>0</v>
      </c>
      <c r="F65" s="98">
        <f t="shared" si="4"/>
        <v>0</v>
      </c>
      <c r="G65" s="98">
        <f t="shared" si="4"/>
        <v>0</v>
      </c>
      <c r="H65" s="98">
        <f t="shared" si="4"/>
        <v>0</v>
      </c>
      <c r="I65" s="98">
        <f t="shared" si="4"/>
        <v>0</v>
      </c>
      <c r="J65" s="230">
        <f>SUM(J57:J63)</f>
        <v>0</v>
      </c>
      <c r="K65" s="98">
        <f t="shared" si="4"/>
        <v>0</v>
      </c>
      <c r="L65" s="98">
        <f t="shared" si="4"/>
        <v>0</v>
      </c>
      <c r="M65" s="98">
        <f t="shared" si="4"/>
        <v>0</v>
      </c>
      <c r="N65" s="98">
        <f t="shared" si="4"/>
        <v>0</v>
      </c>
      <c r="O65" s="98">
        <f t="shared" si="4"/>
        <v>0</v>
      </c>
      <c r="P65" s="98">
        <f t="shared" si="4"/>
        <v>0</v>
      </c>
      <c r="Q65" s="98">
        <f t="shared" si="4"/>
        <v>0</v>
      </c>
      <c r="R65" s="98">
        <f t="shared" si="4"/>
        <v>0</v>
      </c>
      <c r="S65" s="98">
        <f t="shared" si="4"/>
        <v>0</v>
      </c>
      <c r="T65" s="98">
        <f t="shared" si="4"/>
        <v>0</v>
      </c>
      <c r="U65" s="98">
        <f t="shared" si="4"/>
        <v>0</v>
      </c>
      <c r="V65" s="98">
        <f t="shared" si="4"/>
        <v>0</v>
      </c>
      <c r="W65" s="98">
        <f t="shared" si="4"/>
        <v>0</v>
      </c>
      <c r="X65" s="98">
        <f t="shared" si="4"/>
        <v>0</v>
      </c>
      <c r="Y65" s="98">
        <f>SUM(Y57:Y63)</f>
        <v>0</v>
      </c>
      <c r="Z65" s="98">
        <f>SUM(Z57:Z63)</f>
        <v>0</v>
      </c>
    </row>
    <row r="66" spans="1:26" x14ac:dyDescent="0.3">
      <c r="J66" s="5"/>
      <c r="K66" s="4"/>
      <c r="L66" s="4"/>
      <c r="M66" s="4"/>
      <c r="N66" s="4"/>
    </row>
    <row r="67" spans="1:26" x14ac:dyDescent="0.3">
      <c r="A67" s="11" t="s">
        <v>45</v>
      </c>
      <c r="J67" s="5"/>
      <c r="K67" s="4"/>
      <c r="L67" s="4"/>
      <c r="M67" s="4"/>
      <c r="N67" s="4"/>
    </row>
    <row r="68" spans="1:26" x14ac:dyDescent="0.3">
      <c r="A68" s="197"/>
      <c r="J68" s="5"/>
      <c r="K68" s="4"/>
      <c r="L68" s="4"/>
      <c r="M68" s="6"/>
      <c r="N68" s="6"/>
    </row>
    <row r="69" spans="1:26" x14ac:dyDescent="0.3">
      <c r="A69" s="188" t="s">
        <v>195</v>
      </c>
      <c r="B69" s="50" t="str">
        <f t="shared" ref="B69:B75" si="5">IF(LocalCurrency="", "", LocalCurrency)</f>
        <v/>
      </c>
      <c r="D69" s="29"/>
      <c r="E69" s="29"/>
      <c r="F69" s="29"/>
      <c r="G69" s="29"/>
      <c r="H69" s="29"/>
      <c r="I69" s="29"/>
      <c r="J69" s="225"/>
      <c r="K69" s="18"/>
      <c r="L69" s="229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3">
      <c r="A70" s="188" t="s">
        <v>195</v>
      </c>
      <c r="B70" s="50" t="str">
        <f t="shared" si="5"/>
        <v/>
      </c>
      <c r="D70" s="29"/>
      <c r="E70" s="29"/>
      <c r="F70" s="29"/>
      <c r="G70" s="29"/>
      <c r="H70" s="29"/>
      <c r="I70" s="29"/>
      <c r="J70" s="225"/>
      <c r="K70" s="18"/>
      <c r="L70" s="229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3">
      <c r="A71" s="188" t="s">
        <v>195</v>
      </c>
      <c r="B71" s="50" t="str">
        <f t="shared" si="5"/>
        <v/>
      </c>
      <c r="D71" s="29"/>
      <c r="E71" s="29"/>
      <c r="F71" s="29"/>
      <c r="G71" s="29"/>
      <c r="H71" s="29"/>
      <c r="I71" s="29"/>
      <c r="J71" s="225"/>
      <c r="K71" s="18"/>
      <c r="L71" s="229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3">
      <c r="A72" s="188" t="s">
        <v>195</v>
      </c>
      <c r="B72" s="50" t="str">
        <f t="shared" si="5"/>
        <v/>
      </c>
      <c r="D72" s="29"/>
      <c r="E72" s="29"/>
      <c r="F72" s="29"/>
      <c r="G72" s="29"/>
      <c r="H72" s="29"/>
      <c r="I72" s="29"/>
      <c r="J72" s="225"/>
      <c r="K72" s="18"/>
      <c r="L72" s="229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3">
      <c r="A73" s="188" t="s">
        <v>195</v>
      </c>
      <c r="B73" s="50" t="str">
        <f t="shared" si="5"/>
        <v/>
      </c>
      <c r="D73" s="29"/>
      <c r="E73" s="29"/>
      <c r="F73" s="29"/>
      <c r="G73" s="29"/>
      <c r="H73" s="29"/>
      <c r="I73" s="29"/>
      <c r="J73" s="225"/>
      <c r="K73" s="18"/>
      <c r="L73" s="229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3">
      <c r="A74" s="188" t="s">
        <v>195</v>
      </c>
      <c r="B74" s="50" t="str">
        <f t="shared" si="5"/>
        <v/>
      </c>
      <c r="D74" s="29"/>
      <c r="E74" s="29"/>
      <c r="F74" s="29"/>
      <c r="G74" s="29"/>
      <c r="H74" s="29"/>
      <c r="I74" s="29"/>
      <c r="J74" s="225"/>
      <c r="K74" s="18"/>
      <c r="L74" s="229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3">
      <c r="A75" s="188" t="s">
        <v>195</v>
      </c>
      <c r="B75" s="50" t="str">
        <f t="shared" si="5"/>
        <v/>
      </c>
      <c r="D75" s="29"/>
      <c r="E75" s="29"/>
      <c r="F75" s="29"/>
      <c r="G75" s="29"/>
      <c r="H75" s="29"/>
      <c r="I75" s="29"/>
      <c r="J75" s="225"/>
      <c r="K75" s="18"/>
      <c r="L75" s="229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" thickBot="1" x14ac:dyDescent="0.35">
      <c r="A76" s="27"/>
      <c r="B76" s="27"/>
      <c r="C76" s="27"/>
      <c r="D76" s="28"/>
      <c r="E76" s="28"/>
      <c r="F76" s="28"/>
      <c r="G76" s="28"/>
      <c r="H76" s="28"/>
      <c r="I76" s="27"/>
      <c r="J76" s="3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" thickTop="1" x14ac:dyDescent="0.3">
      <c r="A77" s="9" t="s">
        <v>46</v>
      </c>
      <c r="B77" s="26" t="str">
        <f>IF($B$21="", "", $B$21)</f>
        <v/>
      </c>
      <c r="D77" s="101">
        <f>SUM(D69:D75)</f>
        <v>0</v>
      </c>
      <c r="E77" s="101">
        <f t="shared" ref="E77:Y77" si="6">SUM(E69:E75)</f>
        <v>0</v>
      </c>
      <c r="F77" s="101">
        <f t="shared" si="6"/>
        <v>0</v>
      </c>
      <c r="G77" s="101">
        <f t="shared" si="6"/>
        <v>0</v>
      </c>
      <c r="H77" s="101">
        <f t="shared" si="6"/>
        <v>0</v>
      </c>
      <c r="I77" s="101">
        <f t="shared" si="6"/>
        <v>0</v>
      </c>
      <c r="J77" s="231">
        <f t="shared" si="6"/>
        <v>0</v>
      </c>
      <c r="K77" s="101">
        <f t="shared" si="6"/>
        <v>0</v>
      </c>
      <c r="L77" s="101">
        <f t="shared" si="6"/>
        <v>0</v>
      </c>
      <c r="M77" s="101">
        <f>SUM(M69:M75)</f>
        <v>0</v>
      </c>
      <c r="N77" s="101">
        <f t="shared" si="6"/>
        <v>0</v>
      </c>
      <c r="O77" s="101">
        <f t="shared" si="6"/>
        <v>0</v>
      </c>
      <c r="P77" s="101">
        <f t="shared" si="6"/>
        <v>0</v>
      </c>
      <c r="Q77" s="101">
        <f t="shared" si="6"/>
        <v>0</v>
      </c>
      <c r="R77" s="101">
        <f t="shared" si="6"/>
        <v>0</v>
      </c>
      <c r="S77" s="101">
        <f t="shared" si="6"/>
        <v>0</v>
      </c>
      <c r="T77" s="101">
        <f t="shared" si="6"/>
        <v>0</v>
      </c>
      <c r="U77" s="101">
        <f t="shared" si="6"/>
        <v>0</v>
      </c>
      <c r="V77" s="101">
        <f t="shared" si="6"/>
        <v>0</v>
      </c>
      <c r="W77" s="101">
        <f t="shared" si="6"/>
        <v>0</v>
      </c>
      <c r="X77" s="101">
        <f t="shared" si="6"/>
        <v>0</v>
      </c>
      <c r="Y77" s="101">
        <f t="shared" si="6"/>
        <v>0</v>
      </c>
      <c r="Z77" s="101">
        <f>SUM(Z69:Z75)</f>
        <v>0</v>
      </c>
    </row>
    <row r="78" spans="1:26" x14ac:dyDescent="0.3">
      <c r="J78" s="36"/>
    </row>
    <row r="79" spans="1:26" x14ac:dyDescent="0.3">
      <c r="A79" s="11" t="s">
        <v>49</v>
      </c>
      <c r="B79" s="9" t="str">
        <f>IF(LocalCurrency="", "", LocalCurrency)</f>
        <v/>
      </c>
      <c r="D79" s="101">
        <f>D65-D77</f>
        <v>0</v>
      </c>
      <c r="E79" s="101">
        <f t="shared" ref="E79:Y79" si="7">E65-E77</f>
        <v>0</v>
      </c>
      <c r="F79" s="101">
        <f t="shared" si="7"/>
        <v>0</v>
      </c>
      <c r="G79" s="101">
        <f t="shared" si="7"/>
        <v>0</v>
      </c>
      <c r="H79" s="101">
        <f t="shared" si="7"/>
        <v>0</v>
      </c>
      <c r="I79" s="101">
        <f t="shared" si="7"/>
        <v>0</v>
      </c>
      <c r="J79" s="105">
        <f t="shared" si="7"/>
        <v>0</v>
      </c>
      <c r="K79" s="232">
        <f t="shared" si="7"/>
        <v>0</v>
      </c>
      <c r="L79" s="232">
        <f t="shared" si="7"/>
        <v>0</v>
      </c>
      <c r="M79" s="232">
        <f>M65-M77</f>
        <v>0</v>
      </c>
      <c r="N79" s="232">
        <f t="shared" si="7"/>
        <v>0</v>
      </c>
      <c r="O79" s="232">
        <f t="shared" si="7"/>
        <v>0</v>
      </c>
      <c r="P79" s="232">
        <f t="shared" si="7"/>
        <v>0</v>
      </c>
      <c r="Q79" s="232">
        <f t="shared" si="7"/>
        <v>0</v>
      </c>
      <c r="R79" s="232">
        <f t="shared" si="7"/>
        <v>0</v>
      </c>
      <c r="S79" s="232">
        <f t="shared" si="7"/>
        <v>0</v>
      </c>
      <c r="T79" s="232">
        <f t="shared" si="7"/>
        <v>0</v>
      </c>
      <c r="U79" s="232">
        <f t="shared" si="7"/>
        <v>0</v>
      </c>
      <c r="V79" s="232">
        <f t="shared" si="7"/>
        <v>0</v>
      </c>
      <c r="W79" s="232">
        <f t="shared" si="7"/>
        <v>0</v>
      </c>
      <c r="X79" s="232">
        <f t="shared" si="7"/>
        <v>0</v>
      </c>
      <c r="Y79" s="232">
        <f t="shared" si="7"/>
        <v>0</v>
      </c>
      <c r="Z79" s="232">
        <f>Z65-Z77</f>
        <v>0</v>
      </c>
    </row>
    <row r="80" spans="1:26" x14ac:dyDescent="0.3">
      <c r="D80" s="34"/>
      <c r="E80" s="31"/>
    </row>
  </sheetData>
  <customSheetViews>
    <customSheetView guid="{3F496AD9-3742-4D69-A549-037DEAE009B6}" scale="75">
      <pane xSplit="1" topLeftCell="B1" activePane="topRight" state="frozen"/>
      <selection pane="topRight"/>
      <pageMargins left="0.7" right="0.7" top="0.75" bottom="0.75" header="0.3" footer="0.3"/>
      <pageSetup orientation="portrait" horizontalDpi="4294967295" verticalDpi="4294967295" r:id="rId1"/>
    </customSheetView>
    <customSheetView guid="{91FDB016-6555-4859-8D31-5C927CD3E677}" scale="75">
      <pane xSplit="1" topLeftCell="B1" activePane="topRight" state="frozen"/>
      <selection pane="topRight" activeCell="D11" sqref="D11"/>
      <pageMargins left="0.7" right="0.7" top="0.75" bottom="0.75" header="0.3" footer="0.3"/>
      <pageSetup orientation="portrait" horizontalDpi="4294967295" verticalDpi="4294967295" r:id="rId2"/>
    </customSheetView>
  </customSheetViews>
  <mergeCells count="2">
    <mergeCell ref="D50:J50"/>
    <mergeCell ref="L50:Z50"/>
  </mergeCells>
  <conditionalFormatting sqref="D11:H11 D13:H13 D15:H15 D17:H17 D19:H19 D21:H21 D23:H23 D25:H25 D27:H27 D29:H29 D31:H31 D33:H33 D35:H35 D37:H37 G5">
    <cfRule type="cellIs" dxfId="0" priority="1" operator="equal">
      <formula>1</formula>
    </cfRule>
  </conditionalFormatting>
  <dataValidations count="3">
    <dataValidation type="whole" operator="equal" allowBlank="1" showInputMessage="1" showErrorMessage="1" error="Please input 1 below the answer you want to choose." sqref="D11:H11 D13:H13 D15:H15 D17:H17 D19:H19 D21:H21 D23:H23 D25:H25 D27:H27 D29:H29 D31:H31 D33:H33 D35:H35 D37:H37">
      <formula1>1</formula1>
    </dataValidation>
    <dataValidation allowBlank="1" showErrorMessage="1" sqref="A57:A63 A69:A75"/>
    <dataValidation showInputMessage="1" showErrorMessage="1" sqref="B21"/>
  </dataValidations>
  <pageMargins left="0.7" right="0.7" top="0.75" bottom="0.75" header="0.3" footer="0.3"/>
  <pageSetup orientation="portrait" horizontalDpi="4294967295" verticalDpi="4294967295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errorStyle="warning" allowBlank="1" showInputMessage="1" showErrorMessage="1" error="The data earlier than 12/31/1990 has little power for projection the future._x000a__x000a_The date after the NPV date is not a valid one for historical data." prompt="Input date of your historical data, not year, e.g. 12/31/2007">
          <x14:formula1>
            <xm:f>Units!$J3</xm:f>
          </x14:formula1>
          <x14:formula2>
            <xm:f>DateNPV</xm:f>
          </x14:formula2>
          <xm:sqref>D53:J53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5441A3F845B44D943703B9A3DF8497" ma:contentTypeVersion="6" ma:contentTypeDescription="Create a new document." ma:contentTypeScope="" ma:versionID="dc7cfa100171106964e493e7277f60ec">
  <xsd:schema xmlns:xsd="http://www.w3.org/2001/XMLSchema" xmlns:xs="http://www.w3.org/2001/XMLSchema" xmlns:p="http://schemas.microsoft.com/office/2006/metadata/properties" xmlns:ns2="a660700d-6d29-444b-b6be-7295d2ee6de9" xmlns:ns3="f74fca53-fe49-4d88-9fef-e9f886ef88f6" targetNamespace="http://schemas.microsoft.com/office/2006/metadata/properties" ma:root="true" ma:fieldsID="4b761a6243aa0e6ae4a394eada85d6f9" ns2:_="" ns3:_="">
    <xsd:import namespace="a660700d-6d29-444b-b6be-7295d2ee6de9"/>
    <xsd:import namespace="f74fca53-fe49-4d88-9fef-e9f886ef88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60700d-6d29-444b-b6be-7295d2ee6d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4fca53-fe49-4d88-9fef-e9f886ef88f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141764-FBCB-4A1A-B8BE-552B30FA1CBC}">
  <ds:schemaRefs>
    <ds:schemaRef ds:uri="http://purl.org/dc/elements/1.1/"/>
    <ds:schemaRef ds:uri="a660700d-6d29-444b-b6be-7295d2ee6de9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f74fca53-fe49-4d88-9fef-e9f886ef88f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29D12D0-1B1C-4C85-86F8-F8116340E7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85ED6F-2259-4C31-B4BD-05484410C9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</vt:i4>
      </vt:variant>
    </vt:vector>
  </HeadingPairs>
  <TitlesOfParts>
    <vt:vector size="24" baseType="lpstr">
      <vt:lpstr>Assumptions</vt:lpstr>
      <vt:lpstr>Total</vt:lpstr>
      <vt:lpstr>Agriculture</vt:lpstr>
      <vt:lpstr>Forestry</vt:lpstr>
      <vt:lpstr>Grazing</vt:lpstr>
      <vt:lpstr>Mining</vt:lpstr>
      <vt:lpstr>Water</vt:lpstr>
      <vt:lpstr>Spiritual</vt:lpstr>
      <vt:lpstr>Other</vt:lpstr>
      <vt:lpstr>Units</vt:lpstr>
      <vt:lpstr>CostUnit</vt:lpstr>
      <vt:lpstr>CountryRegion</vt:lpstr>
      <vt:lpstr>CurrencyUnit</vt:lpstr>
      <vt:lpstr>DateNPV</vt:lpstr>
      <vt:lpstr>Freq</vt:lpstr>
      <vt:lpstr>InflationRate</vt:lpstr>
      <vt:lpstr>LocalCurrency</vt:lpstr>
      <vt:lpstr>MiningCostUnit</vt:lpstr>
      <vt:lpstr>MiningQuantityUnit</vt:lpstr>
      <vt:lpstr>ParcelSize</vt:lpstr>
      <vt:lpstr>QuantityUnit</vt:lpstr>
      <vt:lpstr>SovereignRate</vt:lpstr>
      <vt:lpstr>SurveyDate</vt:lpstr>
      <vt:lpstr>YorN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Yijia Chen</cp:lastModifiedBy>
  <dcterms:created xsi:type="dcterms:W3CDTF">2016-06-15T13:24:03Z</dcterms:created>
  <dcterms:modified xsi:type="dcterms:W3CDTF">2017-06-27T19:58:31Z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0x010100F95441A3F845B44D943703B9A3DF8497</vt:lpwstr>
  </property>
</Properties>
</file>