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OneDrive\Documents\Semester 4\Matematika Asuransi Jiwa\"/>
    </mc:Choice>
  </mc:AlternateContent>
  <bookViews>
    <workbookView xWindow="0" yWindow="0" windowWidth="20490" windowHeight="7755"/>
  </bookViews>
  <sheets>
    <sheet name="Laki-laki" sheetId="1" r:id="rId1"/>
    <sheet name="Perempua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4" i="1" l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3" i="1"/>
  <c r="F6" i="1"/>
  <c r="F5" i="1"/>
  <c r="F4" i="1"/>
  <c r="F3" i="1"/>
  <c r="N46" i="2" l="1"/>
  <c r="M46" i="2"/>
  <c r="N45" i="2"/>
  <c r="M45" i="2"/>
  <c r="N44" i="2"/>
  <c r="M44" i="2"/>
  <c r="N43" i="2"/>
  <c r="M43" i="2"/>
  <c r="N42" i="2"/>
  <c r="M42" i="2"/>
  <c r="N41" i="2"/>
  <c r="M41" i="2"/>
  <c r="N36" i="2"/>
  <c r="M36" i="2"/>
  <c r="M35" i="2"/>
  <c r="N35" i="2"/>
  <c r="N34" i="2"/>
  <c r="M34" i="2"/>
  <c r="N33" i="2"/>
  <c r="M33" i="2"/>
  <c r="N32" i="2"/>
  <c r="M32" i="2"/>
  <c r="N31" i="2"/>
  <c r="M31" i="2"/>
  <c r="U13" i="2" l="1"/>
  <c r="U12" i="2"/>
  <c r="P11" i="2"/>
  <c r="P10" i="2"/>
  <c r="P9" i="2"/>
  <c r="P8" i="2"/>
  <c r="P7" i="2"/>
  <c r="U6" i="2"/>
  <c r="P6" i="2"/>
  <c r="U5" i="2"/>
  <c r="P5" i="2"/>
  <c r="U4" i="2"/>
  <c r="N4" i="2"/>
  <c r="U11" i="2" s="1"/>
  <c r="U3" i="2"/>
  <c r="U13" i="1"/>
  <c r="U12" i="1"/>
  <c r="P11" i="1"/>
  <c r="P10" i="1"/>
  <c r="P9" i="1"/>
  <c r="P8" i="1"/>
  <c r="P7" i="1"/>
  <c r="P6" i="1"/>
  <c r="P5" i="1"/>
  <c r="U6" i="1"/>
  <c r="N4" i="1"/>
  <c r="U11" i="1" s="1"/>
  <c r="U16" i="1" s="1"/>
  <c r="U10" i="1" l="1"/>
  <c r="U15" i="1" s="1"/>
  <c r="U3" i="1"/>
  <c r="U8" i="1" s="1"/>
  <c r="U16" i="2"/>
  <c r="U8" i="2"/>
  <c r="U9" i="2"/>
  <c r="U10" i="2"/>
  <c r="U15" i="2" s="1"/>
  <c r="U4" i="1"/>
  <c r="U9" i="1" s="1"/>
  <c r="U5" i="1"/>
  <c r="F3" i="2"/>
  <c r="E3" i="2"/>
  <c r="H3" i="2" s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3" i="1"/>
  <c r="D4" i="1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3" i="2"/>
  <c r="D4" i="2" s="1"/>
  <c r="F4" i="2" s="1"/>
  <c r="E4" i="2" l="1"/>
  <c r="H4" i="2" s="1"/>
  <c r="D5" i="2"/>
  <c r="F5" i="2" s="1"/>
  <c r="H4" i="1"/>
  <c r="D5" i="1"/>
  <c r="E5" i="2" l="1"/>
  <c r="H5" i="2" s="1"/>
  <c r="D6" i="2"/>
  <c r="F6" i="2" s="1"/>
  <c r="D6" i="1"/>
  <c r="H5" i="1"/>
  <c r="D7" i="2" l="1"/>
  <c r="F7" i="2" s="1"/>
  <c r="E6" i="2"/>
  <c r="H6" i="2" s="1"/>
  <c r="D7" i="1"/>
  <c r="F7" i="1" s="1"/>
  <c r="H6" i="1"/>
  <c r="D8" i="2" l="1"/>
  <c r="F8" i="2" s="1"/>
  <c r="E7" i="2"/>
  <c r="H7" i="2" s="1"/>
  <c r="H7" i="1"/>
  <c r="D8" i="1"/>
  <c r="F8" i="1" s="1"/>
  <c r="D9" i="2" l="1"/>
  <c r="F9" i="2" s="1"/>
  <c r="E8" i="2"/>
  <c r="H8" i="2" s="1"/>
  <c r="D9" i="1"/>
  <c r="F9" i="1" s="1"/>
  <c r="H8" i="1"/>
  <c r="D10" i="2" l="1"/>
  <c r="F10" i="2" s="1"/>
  <c r="E9" i="2"/>
  <c r="H9" i="2" s="1"/>
  <c r="H9" i="1"/>
  <c r="D10" i="1"/>
  <c r="F10" i="1" s="1"/>
  <c r="D11" i="2" l="1"/>
  <c r="F11" i="2" s="1"/>
  <c r="E10" i="2"/>
  <c r="H10" i="2" s="1"/>
  <c r="H10" i="1"/>
  <c r="D11" i="1"/>
  <c r="F11" i="1" s="1"/>
  <c r="D12" i="2" l="1"/>
  <c r="F12" i="2" s="1"/>
  <c r="E11" i="2"/>
  <c r="H11" i="2" s="1"/>
  <c r="H11" i="1"/>
  <c r="D12" i="1"/>
  <c r="F12" i="1" s="1"/>
  <c r="D13" i="2" l="1"/>
  <c r="F13" i="2" s="1"/>
  <c r="E12" i="2"/>
  <c r="H12" i="2" s="1"/>
  <c r="H12" i="1"/>
  <c r="D13" i="1"/>
  <c r="F13" i="1" s="1"/>
  <c r="D14" i="2" l="1"/>
  <c r="F14" i="2" s="1"/>
  <c r="E13" i="2"/>
  <c r="H13" i="2" s="1"/>
  <c r="H13" i="1"/>
  <c r="D14" i="1"/>
  <c r="F14" i="1" s="1"/>
  <c r="D15" i="2" l="1"/>
  <c r="F15" i="2" s="1"/>
  <c r="E14" i="2"/>
  <c r="H14" i="2" s="1"/>
  <c r="H14" i="1"/>
  <c r="D15" i="1"/>
  <c r="F15" i="1" s="1"/>
  <c r="D16" i="2" l="1"/>
  <c r="F16" i="2" s="1"/>
  <c r="E15" i="2"/>
  <c r="H15" i="2" s="1"/>
  <c r="H15" i="1"/>
  <c r="D16" i="1"/>
  <c r="F16" i="1" s="1"/>
  <c r="D17" i="2" l="1"/>
  <c r="F17" i="2" s="1"/>
  <c r="E16" i="2"/>
  <c r="H16" i="2" s="1"/>
  <c r="H16" i="1"/>
  <c r="D17" i="1"/>
  <c r="F17" i="1" s="1"/>
  <c r="D18" i="2" l="1"/>
  <c r="F18" i="2" s="1"/>
  <c r="E17" i="2"/>
  <c r="H17" i="2" s="1"/>
  <c r="H17" i="1"/>
  <c r="D18" i="1"/>
  <c r="F18" i="1" s="1"/>
  <c r="D19" i="2" l="1"/>
  <c r="F19" i="2" s="1"/>
  <c r="E18" i="2"/>
  <c r="H18" i="2" s="1"/>
  <c r="H18" i="1"/>
  <c r="D19" i="1"/>
  <c r="F19" i="1" s="1"/>
  <c r="D20" i="2" l="1"/>
  <c r="F20" i="2" s="1"/>
  <c r="E19" i="2"/>
  <c r="H19" i="2" s="1"/>
  <c r="H19" i="1"/>
  <c r="D20" i="1"/>
  <c r="F20" i="1" s="1"/>
  <c r="D21" i="2" l="1"/>
  <c r="F21" i="2" s="1"/>
  <c r="E20" i="2"/>
  <c r="H20" i="2" s="1"/>
  <c r="H20" i="1"/>
  <c r="D21" i="1"/>
  <c r="F21" i="1" s="1"/>
  <c r="D22" i="2" l="1"/>
  <c r="F22" i="2" s="1"/>
  <c r="E21" i="2"/>
  <c r="H21" i="2" s="1"/>
  <c r="H21" i="1"/>
  <c r="D22" i="1"/>
  <c r="F22" i="1" s="1"/>
  <c r="D23" i="2" l="1"/>
  <c r="F23" i="2" s="1"/>
  <c r="E22" i="2"/>
  <c r="H22" i="2" s="1"/>
  <c r="D23" i="1"/>
  <c r="F23" i="1" s="1"/>
  <c r="H22" i="1"/>
  <c r="D24" i="2" l="1"/>
  <c r="F24" i="2" s="1"/>
  <c r="E23" i="2"/>
  <c r="H23" i="2" s="1"/>
  <c r="D24" i="1"/>
  <c r="F24" i="1" s="1"/>
  <c r="H23" i="1"/>
  <c r="D25" i="2" l="1"/>
  <c r="F25" i="2" s="1"/>
  <c r="E24" i="2"/>
  <c r="H24" i="2" s="1"/>
  <c r="H24" i="1"/>
  <c r="D25" i="1"/>
  <c r="F25" i="1" s="1"/>
  <c r="D26" i="2" l="1"/>
  <c r="F26" i="2" s="1"/>
  <c r="E25" i="2"/>
  <c r="H25" i="2" s="1"/>
  <c r="H25" i="1"/>
  <c r="D26" i="1"/>
  <c r="F26" i="1" s="1"/>
  <c r="D27" i="2" l="1"/>
  <c r="F27" i="2" s="1"/>
  <c r="E26" i="2"/>
  <c r="H26" i="2" s="1"/>
  <c r="H26" i="1"/>
  <c r="D27" i="1"/>
  <c r="F27" i="1" s="1"/>
  <c r="D28" i="2" l="1"/>
  <c r="F28" i="2" s="1"/>
  <c r="E27" i="2"/>
  <c r="H27" i="2" s="1"/>
  <c r="H27" i="1"/>
  <c r="D28" i="1"/>
  <c r="F28" i="1" s="1"/>
  <c r="D29" i="2" l="1"/>
  <c r="F29" i="2" s="1"/>
  <c r="E28" i="2"/>
  <c r="H28" i="2" s="1"/>
  <c r="H28" i="1"/>
  <c r="D29" i="1"/>
  <c r="F29" i="1" s="1"/>
  <c r="D30" i="2" l="1"/>
  <c r="F30" i="2" s="1"/>
  <c r="E29" i="2"/>
  <c r="H29" i="2" s="1"/>
  <c r="H29" i="1"/>
  <c r="D30" i="1"/>
  <c r="F30" i="1" s="1"/>
  <c r="D31" i="2" l="1"/>
  <c r="F31" i="2" s="1"/>
  <c r="E30" i="2"/>
  <c r="H30" i="2" s="1"/>
  <c r="H30" i="1"/>
  <c r="D31" i="1"/>
  <c r="F31" i="1" s="1"/>
  <c r="D32" i="2" l="1"/>
  <c r="F32" i="2" s="1"/>
  <c r="E31" i="2"/>
  <c r="H31" i="2" s="1"/>
  <c r="H31" i="1"/>
  <c r="D32" i="1"/>
  <c r="F32" i="1" s="1"/>
  <c r="D33" i="2" l="1"/>
  <c r="F33" i="2" s="1"/>
  <c r="E32" i="2"/>
  <c r="H32" i="2" s="1"/>
  <c r="H32" i="1"/>
  <c r="D33" i="1"/>
  <c r="F33" i="1" s="1"/>
  <c r="D34" i="2" l="1"/>
  <c r="F34" i="2" s="1"/>
  <c r="E33" i="2"/>
  <c r="H33" i="2" s="1"/>
  <c r="H33" i="1"/>
  <c r="D34" i="1"/>
  <c r="F34" i="1" s="1"/>
  <c r="D35" i="2" l="1"/>
  <c r="F35" i="2" s="1"/>
  <c r="E34" i="2"/>
  <c r="H34" i="2" s="1"/>
  <c r="H34" i="1"/>
  <c r="D35" i="1"/>
  <c r="F35" i="1" s="1"/>
  <c r="D36" i="2" l="1"/>
  <c r="F36" i="2" s="1"/>
  <c r="E35" i="2"/>
  <c r="H35" i="2" s="1"/>
  <c r="H35" i="1"/>
  <c r="D36" i="1"/>
  <c r="F36" i="1" s="1"/>
  <c r="D37" i="2" l="1"/>
  <c r="F37" i="2" s="1"/>
  <c r="E36" i="2"/>
  <c r="H36" i="2" s="1"/>
  <c r="H36" i="1"/>
  <c r="D37" i="1"/>
  <c r="F37" i="1" s="1"/>
  <c r="D38" i="2" l="1"/>
  <c r="F38" i="2" s="1"/>
  <c r="E37" i="2"/>
  <c r="H37" i="2" s="1"/>
  <c r="H37" i="1"/>
  <c r="D38" i="1"/>
  <c r="F38" i="1" s="1"/>
  <c r="D39" i="2" l="1"/>
  <c r="F39" i="2" s="1"/>
  <c r="E38" i="2"/>
  <c r="H38" i="2" s="1"/>
  <c r="H38" i="1"/>
  <c r="D39" i="1"/>
  <c r="F39" i="1" s="1"/>
  <c r="D40" i="2" l="1"/>
  <c r="F40" i="2" s="1"/>
  <c r="E39" i="2"/>
  <c r="H39" i="2" s="1"/>
  <c r="H39" i="1"/>
  <c r="D40" i="1"/>
  <c r="F40" i="1" s="1"/>
  <c r="D41" i="2" l="1"/>
  <c r="F41" i="2" s="1"/>
  <c r="E40" i="2"/>
  <c r="H40" i="2" s="1"/>
  <c r="H40" i="1"/>
  <c r="D41" i="1"/>
  <c r="F41" i="1" s="1"/>
  <c r="D42" i="2" l="1"/>
  <c r="F42" i="2" s="1"/>
  <c r="E41" i="2"/>
  <c r="H41" i="2" s="1"/>
  <c r="H41" i="1"/>
  <c r="D42" i="1"/>
  <c r="F42" i="1" s="1"/>
  <c r="D43" i="2" l="1"/>
  <c r="F43" i="2" s="1"/>
  <c r="P12" i="2" s="1"/>
  <c r="E42" i="2"/>
  <c r="H42" i="2" s="1"/>
  <c r="H42" i="1"/>
  <c r="D43" i="1"/>
  <c r="F43" i="1" s="1"/>
  <c r="D44" i="2" l="1"/>
  <c r="F44" i="2" s="1"/>
  <c r="E43" i="2"/>
  <c r="H43" i="2" s="1"/>
  <c r="P14" i="2" s="1"/>
  <c r="H43" i="1"/>
  <c r="D44" i="1"/>
  <c r="F44" i="1" s="1"/>
  <c r="D45" i="2" l="1"/>
  <c r="F45" i="2" s="1"/>
  <c r="E44" i="2"/>
  <c r="H44" i="2" s="1"/>
  <c r="H44" i="1"/>
  <c r="D45" i="1"/>
  <c r="F45" i="1" s="1"/>
  <c r="D46" i="2" l="1"/>
  <c r="F46" i="2" s="1"/>
  <c r="E45" i="2"/>
  <c r="H45" i="2" s="1"/>
  <c r="H45" i="1"/>
  <c r="D46" i="1"/>
  <c r="F46" i="1" s="1"/>
  <c r="D47" i="2" l="1"/>
  <c r="F47" i="2" s="1"/>
  <c r="E46" i="2"/>
  <c r="H46" i="2" s="1"/>
  <c r="H46" i="1"/>
  <c r="D47" i="1"/>
  <c r="F47" i="1" s="1"/>
  <c r="D48" i="2" l="1"/>
  <c r="F48" i="2" s="1"/>
  <c r="E47" i="2"/>
  <c r="H47" i="2" s="1"/>
  <c r="H47" i="1"/>
  <c r="D48" i="1"/>
  <c r="F48" i="1" s="1"/>
  <c r="D49" i="2" l="1"/>
  <c r="F49" i="2" s="1"/>
  <c r="E48" i="2"/>
  <c r="H48" i="2" s="1"/>
  <c r="H48" i="1"/>
  <c r="D49" i="1"/>
  <c r="F49" i="1" s="1"/>
  <c r="D50" i="2" l="1"/>
  <c r="F50" i="2" s="1"/>
  <c r="E49" i="2"/>
  <c r="H49" i="2" s="1"/>
  <c r="H49" i="1"/>
  <c r="D50" i="1"/>
  <c r="F50" i="1" s="1"/>
  <c r="D51" i="2" l="1"/>
  <c r="F51" i="2" s="1"/>
  <c r="E50" i="2"/>
  <c r="H50" i="2" s="1"/>
  <c r="H50" i="1"/>
  <c r="D51" i="1"/>
  <c r="F51" i="1" s="1"/>
  <c r="D52" i="2" l="1"/>
  <c r="F52" i="2" s="1"/>
  <c r="E51" i="2"/>
  <c r="H51" i="2" s="1"/>
  <c r="H51" i="1"/>
  <c r="D52" i="1"/>
  <c r="F52" i="1" s="1"/>
  <c r="D53" i="2" l="1"/>
  <c r="F53" i="2" s="1"/>
  <c r="E52" i="2"/>
  <c r="H52" i="2" s="1"/>
  <c r="H52" i="1"/>
  <c r="D53" i="1"/>
  <c r="F53" i="1" s="1"/>
  <c r="P12" i="1" s="1"/>
  <c r="D54" i="2" l="1"/>
  <c r="F54" i="2" s="1"/>
  <c r="E53" i="2"/>
  <c r="H53" i="2" s="1"/>
  <c r="H53" i="1"/>
  <c r="P14" i="1" s="1"/>
  <c r="D54" i="1"/>
  <c r="F54" i="1" s="1"/>
  <c r="D55" i="2" l="1"/>
  <c r="F55" i="2" s="1"/>
  <c r="E54" i="2"/>
  <c r="H54" i="2" s="1"/>
  <c r="H54" i="1"/>
  <c r="D55" i="1"/>
  <c r="F55" i="1" s="1"/>
  <c r="D56" i="2" l="1"/>
  <c r="F56" i="2" s="1"/>
  <c r="E55" i="2"/>
  <c r="H55" i="2" s="1"/>
  <c r="H55" i="1"/>
  <c r="D56" i="1"/>
  <c r="F56" i="1" s="1"/>
  <c r="D57" i="2" l="1"/>
  <c r="F57" i="2" s="1"/>
  <c r="E56" i="2"/>
  <c r="H56" i="2" s="1"/>
  <c r="H56" i="1"/>
  <c r="D57" i="1"/>
  <c r="F57" i="1" s="1"/>
  <c r="D58" i="2" l="1"/>
  <c r="F58" i="2" s="1"/>
  <c r="E57" i="2"/>
  <c r="H57" i="2" s="1"/>
  <c r="H57" i="1"/>
  <c r="D58" i="1"/>
  <c r="F58" i="1" s="1"/>
  <c r="D59" i="2" l="1"/>
  <c r="F59" i="2" s="1"/>
  <c r="E58" i="2"/>
  <c r="H58" i="2" s="1"/>
  <c r="H58" i="1"/>
  <c r="D59" i="1"/>
  <c r="F59" i="1" s="1"/>
  <c r="D60" i="2" l="1"/>
  <c r="F60" i="2" s="1"/>
  <c r="E59" i="2"/>
  <c r="H59" i="2" s="1"/>
  <c r="H59" i="1"/>
  <c r="D60" i="1"/>
  <c r="F60" i="1" s="1"/>
  <c r="D61" i="2" l="1"/>
  <c r="F61" i="2" s="1"/>
  <c r="E60" i="2"/>
  <c r="H60" i="2" s="1"/>
  <c r="H60" i="1"/>
  <c r="D61" i="1"/>
  <c r="F61" i="1" s="1"/>
  <c r="D62" i="2" l="1"/>
  <c r="F62" i="2" s="1"/>
  <c r="E61" i="2"/>
  <c r="H61" i="2" s="1"/>
  <c r="H61" i="1"/>
  <c r="D62" i="1"/>
  <c r="F62" i="1" s="1"/>
  <c r="D63" i="2" l="1"/>
  <c r="F63" i="2" s="1"/>
  <c r="P16" i="2" s="1"/>
  <c r="U28" i="2" s="1"/>
  <c r="E62" i="2"/>
  <c r="H62" i="2" s="1"/>
  <c r="H62" i="1"/>
  <c r="D63" i="1"/>
  <c r="F63" i="1" s="1"/>
  <c r="D64" i="2" l="1"/>
  <c r="F64" i="2" s="1"/>
  <c r="E63" i="2"/>
  <c r="H63" i="2" s="1"/>
  <c r="H63" i="1"/>
  <c r="D64" i="1"/>
  <c r="F64" i="1" s="1"/>
  <c r="D65" i="2" l="1"/>
  <c r="F65" i="2" s="1"/>
  <c r="E64" i="2"/>
  <c r="H64" i="2" s="1"/>
  <c r="H64" i="1"/>
  <c r="D65" i="1"/>
  <c r="F65" i="1" s="1"/>
  <c r="D66" i="2" l="1"/>
  <c r="F66" i="2" s="1"/>
  <c r="E65" i="2"/>
  <c r="H65" i="2" s="1"/>
  <c r="H65" i="1"/>
  <c r="D66" i="1"/>
  <c r="F66" i="1" s="1"/>
  <c r="D67" i="2" l="1"/>
  <c r="F67" i="2" s="1"/>
  <c r="E66" i="2"/>
  <c r="H66" i="2" s="1"/>
  <c r="H66" i="1"/>
  <c r="D67" i="1"/>
  <c r="F67" i="1" s="1"/>
  <c r="D68" i="2" l="1"/>
  <c r="F68" i="2" s="1"/>
  <c r="P17" i="2" s="1"/>
  <c r="E67" i="2"/>
  <c r="H67" i="2" s="1"/>
  <c r="H67" i="1"/>
  <c r="D68" i="1"/>
  <c r="F68" i="1" s="1"/>
  <c r="P16" i="1" l="1"/>
  <c r="U28" i="1" s="1"/>
  <c r="D69" i="2"/>
  <c r="F69" i="2" s="1"/>
  <c r="E68" i="2"/>
  <c r="H68" i="2" s="1"/>
  <c r="H68" i="1"/>
  <c r="D69" i="1"/>
  <c r="F69" i="1" s="1"/>
  <c r="D70" i="2" l="1"/>
  <c r="F70" i="2" s="1"/>
  <c r="E69" i="2"/>
  <c r="H69" i="2" s="1"/>
  <c r="H69" i="1"/>
  <c r="D70" i="1"/>
  <c r="F70" i="1" s="1"/>
  <c r="D71" i="2" l="1"/>
  <c r="F71" i="2" s="1"/>
  <c r="E70" i="2"/>
  <c r="H70" i="2" s="1"/>
  <c r="H70" i="1"/>
  <c r="D71" i="1"/>
  <c r="F71" i="1" s="1"/>
  <c r="D72" i="2" l="1"/>
  <c r="F72" i="2" s="1"/>
  <c r="E71" i="2"/>
  <c r="H71" i="2" s="1"/>
  <c r="H71" i="1"/>
  <c r="D72" i="1"/>
  <c r="F72" i="1" s="1"/>
  <c r="D73" i="2" l="1"/>
  <c r="F73" i="2" s="1"/>
  <c r="E72" i="2"/>
  <c r="H72" i="2" s="1"/>
  <c r="H72" i="1"/>
  <c r="D73" i="1"/>
  <c r="F73" i="1" s="1"/>
  <c r="D74" i="2" l="1"/>
  <c r="F74" i="2" s="1"/>
  <c r="E73" i="2"/>
  <c r="H73" i="2" s="1"/>
  <c r="H73" i="1"/>
  <c r="D74" i="1"/>
  <c r="F74" i="1" s="1"/>
  <c r="D75" i="2" l="1"/>
  <c r="F75" i="2" s="1"/>
  <c r="E74" i="2"/>
  <c r="H74" i="2" s="1"/>
  <c r="H74" i="1"/>
  <c r="D75" i="1"/>
  <c r="F75" i="1" s="1"/>
  <c r="D76" i="2" l="1"/>
  <c r="F76" i="2" s="1"/>
  <c r="E75" i="2"/>
  <c r="H75" i="2" s="1"/>
  <c r="D76" i="1"/>
  <c r="F76" i="1" s="1"/>
  <c r="H75" i="1"/>
  <c r="D77" i="2" l="1"/>
  <c r="F77" i="2" s="1"/>
  <c r="E76" i="2"/>
  <c r="H76" i="2" s="1"/>
  <c r="H76" i="1"/>
  <c r="D77" i="1"/>
  <c r="F77" i="1" s="1"/>
  <c r="D78" i="2" l="1"/>
  <c r="F78" i="2" s="1"/>
  <c r="E77" i="2"/>
  <c r="H77" i="2" s="1"/>
  <c r="D78" i="1"/>
  <c r="F78" i="1" s="1"/>
  <c r="H77" i="1"/>
  <c r="D79" i="2" l="1"/>
  <c r="F79" i="2" s="1"/>
  <c r="E78" i="2"/>
  <c r="H78" i="2" s="1"/>
  <c r="H78" i="1"/>
  <c r="D79" i="1"/>
  <c r="F79" i="1" s="1"/>
  <c r="D80" i="2" l="1"/>
  <c r="F80" i="2" s="1"/>
  <c r="E79" i="2"/>
  <c r="H79" i="2" s="1"/>
  <c r="H79" i="1"/>
  <c r="D80" i="1"/>
  <c r="F80" i="1" s="1"/>
  <c r="D81" i="2" l="1"/>
  <c r="F81" i="2" s="1"/>
  <c r="E80" i="2"/>
  <c r="H80" i="2" s="1"/>
  <c r="D81" i="1"/>
  <c r="F81" i="1" s="1"/>
  <c r="H80" i="1"/>
  <c r="D82" i="2" l="1"/>
  <c r="F82" i="2" s="1"/>
  <c r="E81" i="2"/>
  <c r="H81" i="2" s="1"/>
  <c r="H81" i="1"/>
  <c r="D82" i="1"/>
  <c r="F82" i="1" s="1"/>
  <c r="D83" i="2" l="1"/>
  <c r="F83" i="2" s="1"/>
  <c r="E82" i="2"/>
  <c r="H82" i="2" s="1"/>
  <c r="H82" i="1"/>
  <c r="D83" i="1"/>
  <c r="F83" i="1" s="1"/>
  <c r="D84" i="2" l="1"/>
  <c r="F84" i="2" s="1"/>
  <c r="E83" i="2"/>
  <c r="H83" i="2" s="1"/>
  <c r="H83" i="1"/>
  <c r="D84" i="1"/>
  <c r="F84" i="1" s="1"/>
  <c r="D85" i="2" l="1"/>
  <c r="F85" i="2" s="1"/>
  <c r="E84" i="2"/>
  <c r="H84" i="2" s="1"/>
  <c r="H84" i="1"/>
  <c r="D85" i="1"/>
  <c r="F85" i="1" s="1"/>
  <c r="D86" i="2" l="1"/>
  <c r="F86" i="2" s="1"/>
  <c r="E85" i="2"/>
  <c r="H85" i="2" s="1"/>
  <c r="H85" i="1"/>
  <c r="D86" i="1"/>
  <c r="F86" i="1" s="1"/>
  <c r="D87" i="2" l="1"/>
  <c r="F87" i="2" s="1"/>
  <c r="E86" i="2"/>
  <c r="H86" i="2" s="1"/>
  <c r="H86" i="1"/>
  <c r="D87" i="1"/>
  <c r="F87" i="1" s="1"/>
  <c r="D88" i="2" l="1"/>
  <c r="F88" i="2" s="1"/>
  <c r="P18" i="2" s="1"/>
  <c r="E87" i="2"/>
  <c r="H87" i="2" s="1"/>
  <c r="H87" i="1"/>
  <c r="D88" i="1"/>
  <c r="F88" i="1" s="1"/>
  <c r="P17" i="1" s="1"/>
  <c r="D89" i="2" l="1"/>
  <c r="F89" i="2" s="1"/>
  <c r="E88" i="2"/>
  <c r="H88" i="2" s="1"/>
  <c r="H88" i="1"/>
  <c r="D89" i="1"/>
  <c r="F89" i="1" s="1"/>
  <c r="D90" i="2" l="1"/>
  <c r="F90" i="2" s="1"/>
  <c r="E89" i="2"/>
  <c r="H89" i="2" s="1"/>
  <c r="H89" i="1"/>
  <c r="D90" i="1"/>
  <c r="F90" i="1" s="1"/>
  <c r="D91" i="2" l="1"/>
  <c r="F91" i="2" s="1"/>
  <c r="E90" i="2"/>
  <c r="H90" i="2" s="1"/>
  <c r="H90" i="1"/>
  <c r="D91" i="1"/>
  <c r="F91" i="1" s="1"/>
  <c r="D92" i="2" l="1"/>
  <c r="F92" i="2" s="1"/>
  <c r="E91" i="2"/>
  <c r="H91" i="2" s="1"/>
  <c r="H91" i="1"/>
  <c r="D92" i="1"/>
  <c r="F92" i="1" s="1"/>
  <c r="D93" i="2" l="1"/>
  <c r="F93" i="2" s="1"/>
  <c r="E92" i="2"/>
  <c r="H92" i="2" s="1"/>
  <c r="H92" i="1"/>
  <c r="D93" i="1"/>
  <c r="F93" i="1" s="1"/>
  <c r="D94" i="2" l="1"/>
  <c r="F94" i="2" s="1"/>
  <c r="E93" i="2"/>
  <c r="H93" i="2" s="1"/>
  <c r="H93" i="1"/>
  <c r="D94" i="1"/>
  <c r="F94" i="1" s="1"/>
  <c r="D95" i="2" l="1"/>
  <c r="F95" i="2" s="1"/>
  <c r="E94" i="2"/>
  <c r="H94" i="2" s="1"/>
  <c r="H94" i="1"/>
  <c r="D95" i="1"/>
  <c r="F95" i="1" s="1"/>
  <c r="D96" i="2" l="1"/>
  <c r="F96" i="2" s="1"/>
  <c r="E95" i="2"/>
  <c r="H95" i="2" s="1"/>
  <c r="H95" i="1"/>
  <c r="D96" i="1"/>
  <c r="F96" i="1" s="1"/>
  <c r="D97" i="2" l="1"/>
  <c r="F97" i="2" s="1"/>
  <c r="E96" i="2"/>
  <c r="H96" i="2" s="1"/>
  <c r="H96" i="1"/>
  <c r="D97" i="1"/>
  <c r="F97" i="1" s="1"/>
  <c r="D98" i="2" l="1"/>
  <c r="F98" i="2" s="1"/>
  <c r="E97" i="2"/>
  <c r="H97" i="2" s="1"/>
  <c r="H97" i="1"/>
  <c r="D98" i="1"/>
  <c r="F98" i="1" s="1"/>
  <c r="D99" i="2" l="1"/>
  <c r="F99" i="2" s="1"/>
  <c r="E98" i="2"/>
  <c r="H98" i="2" s="1"/>
  <c r="H98" i="1"/>
  <c r="D99" i="1"/>
  <c r="F99" i="1" s="1"/>
  <c r="D100" i="2" l="1"/>
  <c r="F100" i="2" s="1"/>
  <c r="E99" i="2"/>
  <c r="H99" i="2" s="1"/>
  <c r="H99" i="1"/>
  <c r="D100" i="1"/>
  <c r="F100" i="1" s="1"/>
  <c r="D101" i="2" l="1"/>
  <c r="F101" i="2" s="1"/>
  <c r="E100" i="2"/>
  <c r="H100" i="2" s="1"/>
  <c r="H100" i="1"/>
  <c r="D101" i="1"/>
  <c r="F101" i="1" s="1"/>
  <c r="D102" i="2" l="1"/>
  <c r="F102" i="2" s="1"/>
  <c r="E101" i="2"/>
  <c r="H101" i="2" s="1"/>
  <c r="H101" i="1"/>
  <c r="D102" i="1"/>
  <c r="F102" i="1" s="1"/>
  <c r="D103" i="2" l="1"/>
  <c r="F103" i="2" s="1"/>
  <c r="E102" i="2"/>
  <c r="H102" i="2" s="1"/>
  <c r="H102" i="1"/>
  <c r="D103" i="1"/>
  <c r="F103" i="1" s="1"/>
  <c r="P18" i="1" s="1"/>
  <c r="D104" i="2" l="1"/>
  <c r="F104" i="2" s="1"/>
  <c r="E103" i="2"/>
  <c r="H103" i="2" s="1"/>
  <c r="H103" i="1"/>
  <c r="D104" i="1"/>
  <c r="F104" i="1" s="1"/>
  <c r="D105" i="2" l="1"/>
  <c r="F105" i="2" s="1"/>
  <c r="E104" i="2"/>
  <c r="H104" i="2" s="1"/>
  <c r="H104" i="1"/>
  <c r="D105" i="1"/>
  <c r="F105" i="1" s="1"/>
  <c r="D106" i="2" l="1"/>
  <c r="F106" i="2" s="1"/>
  <c r="E105" i="2"/>
  <c r="H105" i="2" s="1"/>
  <c r="H105" i="1"/>
  <c r="D106" i="1"/>
  <c r="F106" i="1" s="1"/>
  <c r="D107" i="2" l="1"/>
  <c r="F107" i="2" s="1"/>
  <c r="E106" i="2"/>
  <c r="H106" i="2" s="1"/>
  <c r="H106" i="1"/>
  <c r="D107" i="1"/>
  <c r="F107" i="1" s="1"/>
  <c r="D108" i="2" l="1"/>
  <c r="F108" i="2" s="1"/>
  <c r="E107" i="2"/>
  <c r="H107" i="2" s="1"/>
  <c r="H107" i="1"/>
  <c r="D108" i="1"/>
  <c r="F108" i="1" s="1"/>
  <c r="D109" i="2" l="1"/>
  <c r="F109" i="2" s="1"/>
  <c r="E108" i="2"/>
  <c r="H108" i="2" s="1"/>
  <c r="H108" i="1"/>
  <c r="D109" i="1"/>
  <c r="F109" i="1" s="1"/>
  <c r="D110" i="2" l="1"/>
  <c r="F110" i="2" s="1"/>
  <c r="E109" i="2"/>
  <c r="H109" i="2" s="1"/>
  <c r="H109" i="1"/>
  <c r="D110" i="1"/>
  <c r="F110" i="1" s="1"/>
  <c r="D111" i="2" l="1"/>
  <c r="F111" i="2" s="1"/>
  <c r="E110" i="2"/>
  <c r="H110" i="2" s="1"/>
  <c r="H110" i="1"/>
  <c r="D111" i="1"/>
  <c r="F111" i="1" s="1"/>
  <c r="D112" i="2" l="1"/>
  <c r="F112" i="2" s="1"/>
  <c r="E111" i="2"/>
  <c r="H111" i="2" s="1"/>
  <c r="H111" i="1"/>
  <c r="D112" i="1"/>
  <c r="F112" i="1" s="1"/>
  <c r="D113" i="2" l="1"/>
  <c r="F113" i="2" s="1"/>
  <c r="E112" i="2"/>
  <c r="H112" i="2" s="1"/>
  <c r="H112" i="1"/>
  <c r="D113" i="1"/>
  <c r="F113" i="1" s="1"/>
  <c r="D114" i="2" l="1"/>
  <c r="F114" i="2" s="1"/>
  <c r="E113" i="2"/>
  <c r="H113" i="2" s="1"/>
  <c r="H113" i="1"/>
  <c r="D114" i="1"/>
  <c r="E114" i="2" l="1"/>
  <c r="H114" i="2" s="1"/>
  <c r="G113" i="2"/>
  <c r="G108" i="2"/>
  <c r="F114" i="1"/>
  <c r="I109" i="2" l="1"/>
  <c r="I112" i="2"/>
  <c r="G114" i="2"/>
  <c r="G5" i="2"/>
  <c r="G4" i="2"/>
  <c r="G3" i="2"/>
  <c r="G6" i="2"/>
  <c r="G7" i="2"/>
  <c r="G9" i="2"/>
  <c r="G8" i="2"/>
  <c r="P23" i="2" s="1"/>
  <c r="G12" i="2"/>
  <c r="G10" i="2"/>
  <c r="P25" i="2" s="1"/>
  <c r="G11" i="2"/>
  <c r="G14" i="2"/>
  <c r="G15" i="2"/>
  <c r="G13" i="2"/>
  <c r="G16" i="2"/>
  <c r="G18" i="2"/>
  <c r="G19" i="2"/>
  <c r="G17" i="2"/>
  <c r="G20" i="2"/>
  <c r="G21" i="2"/>
  <c r="G22" i="2"/>
  <c r="G23" i="2"/>
  <c r="G24" i="2"/>
  <c r="G25" i="2"/>
  <c r="G26" i="2"/>
  <c r="G27" i="2"/>
  <c r="G28" i="2"/>
  <c r="G29" i="2"/>
  <c r="G31" i="2"/>
  <c r="G32" i="2"/>
  <c r="G30" i="2"/>
  <c r="G34" i="2"/>
  <c r="G33" i="2"/>
  <c r="G36" i="2"/>
  <c r="G35" i="2"/>
  <c r="G37" i="2"/>
  <c r="G41" i="2"/>
  <c r="G39" i="2"/>
  <c r="G38" i="2"/>
  <c r="G40" i="2"/>
  <c r="G42" i="2"/>
  <c r="G45" i="2"/>
  <c r="G43" i="2"/>
  <c r="G44" i="2"/>
  <c r="G46" i="2"/>
  <c r="G47" i="2"/>
  <c r="G48" i="2"/>
  <c r="G51" i="2"/>
  <c r="G49" i="2"/>
  <c r="G50" i="2"/>
  <c r="G52" i="2"/>
  <c r="G54" i="2"/>
  <c r="G56" i="2"/>
  <c r="G53" i="2"/>
  <c r="G55" i="2"/>
  <c r="G58" i="2"/>
  <c r="G59" i="2"/>
  <c r="G57" i="2"/>
  <c r="G60" i="2"/>
  <c r="G62" i="2"/>
  <c r="G61" i="2"/>
  <c r="G63" i="2"/>
  <c r="G65" i="2"/>
  <c r="G64" i="2"/>
  <c r="G66" i="2"/>
  <c r="G67" i="2"/>
  <c r="G69" i="2"/>
  <c r="G68" i="2"/>
  <c r="G72" i="2"/>
  <c r="G71" i="2"/>
  <c r="G70" i="2"/>
  <c r="G73" i="2"/>
  <c r="G74" i="2"/>
  <c r="G75" i="2"/>
  <c r="G76" i="2"/>
  <c r="G77" i="2"/>
  <c r="G79" i="2"/>
  <c r="G78" i="2"/>
  <c r="G81" i="2"/>
  <c r="G80" i="2"/>
  <c r="G83" i="2"/>
  <c r="G82" i="2"/>
  <c r="G84" i="2"/>
  <c r="G85" i="2"/>
  <c r="G86" i="2"/>
  <c r="G87" i="2"/>
  <c r="G89" i="2"/>
  <c r="G88" i="2"/>
  <c r="G91" i="2"/>
  <c r="G90" i="2"/>
  <c r="G94" i="2"/>
  <c r="G92" i="2"/>
  <c r="G93" i="2"/>
  <c r="G96" i="2"/>
  <c r="G95" i="2"/>
  <c r="G97" i="2"/>
  <c r="G98" i="2"/>
  <c r="G100" i="2"/>
  <c r="G99" i="2"/>
  <c r="G102" i="2"/>
  <c r="G101" i="2"/>
  <c r="G103" i="2"/>
  <c r="G104" i="2"/>
  <c r="G105" i="2"/>
  <c r="G106" i="2"/>
  <c r="G107" i="2"/>
  <c r="G111" i="2"/>
  <c r="G110" i="2"/>
  <c r="G109" i="2"/>
  <c r="I114" i="2"/>
  <c r="I3" i="2"/>
  <c r="I4" i="2"/>
  <c r="P15" i="2" s="1"/>
  <c r="I5" i="2"/>
  <c r="I6" i="2"/>
  <c r="I8" i="2"/>
  <c r="I9" i="2"/>
  <c r="P28" i="2" s="1"/>
  <c r="I7" i="2"/>
  <c r="I11" i="2"/>
  <c r="I10" i="2"/>
  <c r="I12" i="2"/>
  <c r="I13" i="2"/>
  <c r="I14" i="2"/>
  <c r="I15" i="2"/>
  <c r="I17" i="2"/>
  <c r="I16" i="2"/>
  <c r="I19" i="2"/>
  <c r="I18" i="2"/>
  <c r="I21" i="2"/>
  <c r="I20" i="2"/>
  <c r="I22" i="2"/>
  <c r="I24" i="2"/>
  <c r="I23" i="2"/>
  <c r="I25" i="2"/>
  <c r="I27" i="2"/>
  <c r="I26" i="2"/>
  <c r="I29" i="2"/>
  <c r="I28" i="2"/>
  <c r="I32" i="2"/>
  <c r="I30" i="2"/>
  <c r="I31" i="2"/>
  <c r="I34" i="2"/>
  <c r="I33" i="2"/>
  <c r="I35" i="2"/>
  <c r="I36" i="2"/>
  <c r="I37" i="2"/>
  <c r="I38" i="2"/>
  <c r="I40" i="2"/>
  <c r="I39" i="2"/>
  <c r="I42" i="2"/>
  <c r="I41" i="2"/>
  <c r="I43" i="2"/>
  <c r="I45" i="2"/>
  <c r="I44" i="2"/>
  <c r="I46" i="2"/>
  <c r="I48" i="2"/>
  <c r="I47" i="2"/>
  <c r="I49" i="2"/>
  <c r="I50" i="2"/>
  <c r="I52" i="2"/>
  <c r="I51" i="2"/>
  <c r="I53" i="2"/>
  <c r="I54" i="2"/>
  <c r="I55" i="2"/>
  <c r="I56" i="2"/>
  <c r="I57" i="2"/>
  <c r="I59" i="2"/>
  <c r="I58" i="2"/>
  <c r="I61" i="2"/>
  <c r="I60" i="2"/>
  <c r="I64" i="2"/>
  <c r="I62" i="2"/>
  <c r="I63" i="2"/>
  <c r="I66" i="2"/>
  <c r="I65" i="2"/>
  <c r="I67" i="2"/>
  <c r="I68" i="2"/>
  <c r="I69" i="2"/>
  <c r="I70" i="2"/>
  <c r="I71" i="2"/>
  <c r="I75" i="2"/>
  <c r="I72" i="2"/>
  <c r="I73" i="2"/>
  <c r="I74" i="2"/>
  <c r="I77" i="2"/>
  <c r="I76" i="2"/>
  <c r="I78" i="2"/>
  <c r="I79" i="2"/>
  <c r="I80" i="2"/>
  <c r="I81" i="2"/>
  <c r="I82" i="2"/>
  <c r="I84" i="2"/>
  <c r="I83" i="2"/>
  <c r="I85" i="2"/>
  <c r="I87" i="2"/>
  <c r="I90" i="2"/>
  <c r="I86" i="2"/>
  <c r="I88" i="2"/>
  <c r="I91" i="2"/>
  <c r="I89" i="2"/>
  <c r="I92" i="2"/>
  <c r="I93" i="2"/>
  <c r="I94" i="2"/>
  <c r="I95" i="2"/>
  <c r="I96" i="2"/>
  <c r="I97" i="2"/>
  <c r="I98" i="2"/>
  <c r="I100" i="2"/>
  <c r="I99" i="2"/>
  <c r="I103" i="2"/>
  <c r="I101" i="2"/>
  <c r="I102" i="2"/>
  <c r="I105" i="2"/>
  <c r="I106" i="2"/>
  <c r="I104" i="2"/>
  <c r="I107" i="2"/>
  <c r="I108" i="2"/>
  <c r="I111" i="2"/>
  <c r="G112" i="2"/>
  <c r="H114" i="1"/>
  <c r="I3" i="1" s="1"/>
  <c r="I34" i="1"/>
  <c r="I8" i="1"/>
  <c r="I49" i="1"/>
  <c r="I71" i="1"/>
  <c r="I86" i="1"/>
  <c r="I103" i="1"/>
  <c r="I101" i="1"/>
  <c r="I37" i="1"/>
  <c r="I66" i="1"/>
  <c r="I80" i="1"/>
  <c r="I110" i="1"/>
  <c r="P19" i="1"/>
  <c r="I108" i="1"/>
  <c r="I95" i="1" l="1"/>
  <c r="I72" i="1"/>
  <c r="I54" i="1"/>
  <c r="I22" i="1"/>
  <c r="I84" i="1"/>
  <c r="I93" i="1"/>
  <c r="I78" i="1"/>
  <c r="I62" i="1"/>
  <c r="I33" i="1"/>
  <c r="I51" i="1"/>
  <c r="I21" i="1"/>
  <c r="I102" i="1"/>
  <c r="I88" i="1"/>
  <c r="I77" i="1"/>
  <c r="I68" i="1"/>
  <c r="I61" i="1"/>
  <c r="I46" i="1"/>
  <c r="I30" i="1"/>
  <c r="I107" i="1"/>
  <c r="I94" i="1"/>
  <c r="I106" i="1"/>
  <c r="I99" i="1"/>
  <c r="I89" i="1"/>
  <c r="I83" i="1"/>
  <c r="I74" i="1"/>
  <c r="I67" i="1"/>
  <c r="I55" i="1"/>
  <c r="I39" i="1"/>
  <c r="I19" i="1"/>
  <c r="I59" i="1"/>
  <c r="I43" i="1"/>
  <c r="I28" i="1"/>
  <c r="I10" i="1"/>
  <c r="I113" i="1"/>
  <c r="I111" i="1"/>
  <c r="I109" i="1"/>
  <c r="I98" i="1"/>
  <c r="I90" i="1"/>
  <c r="I82" i="1"/>
  <c r="I79" i="1"/>
  <c r="I76" i="1"/>
  <c r="I70" i="1"/>
  <c r="I65" i="1"/>
  <c r="I63" i="1"/>
  <c r="I58" i="1"/>
  <c r="I50" i="1"/>
  <c r="I41" i="1"/>
  <c r="I35" i="1"/>
  <c r="I25" i="1"/>
  <c r="I18" i="1"/>
  <c r="I105" i="1"/>
  <c r="I97" i="1"/>
  <c r="I91" i="1"/>
  <c r="I112" i="1"/>
  <c r="I104" i="1"/>
  <c r="I100" i="1"/>
  <c r="I96" i="1"/>
  <c r="I92" i="1"/>
  <c r="I87" i="1"/>
  <c r="I85" i="1"/>
  <c r="I81" i="1"/>
  <c r="I75" i="1"/>
  <c r="I73" i="1"/>
  <c r="I69" i="1"/>
  <c r="I64" i="1"/>
  <c r="I60" i="1"/>
  <c r="I52" i="1"/>
  <c r="I44" i="1"/>
  <c r="I36" i="1"/>
  <c r="I27" i="1"/>
  <c r="I14" i="1"/>
  <c r="I5" i="1"/>
  <c r="I56" i="1"/>
  <c r="I47" i="1"/>
  <c r="I40" i="1"/>
  <c r="I29" i="1"/>
  <c r="I24" i="1"/>
  <c r="I15" i="1"/>
  <c r="I7" i="1"/>
  <c r="P26" i="2"/>
  <c r="P19" i="2"/>
  <c r="P27" i="2"/>
  <c r="P24" i="2"/>
  <c r="P20" i="2"/>
  <c r="U32" i="2" s="1"/>
  <c r="P13" i="2"/>
  <c r="U17" i="2" s="1"/>
  <c r="U29" i="2" s="1"/>
  <c r="P24" i="1"/>
  <c r="P25" i="1"/>
  <c r="I23" i="1"/>
  <c r="I16" i="1"/>
  <c r="I12" i="1"/>
  <c r="I9" i="1"/>
  <c r="I114" i="1"/>
  <c r="I57" i="1"/>
  <c r="I53" i="1"/>
  <c r="I48" i="1"/>
  <c r="I45" i="1"/>
  <c r="I42" i="1"/>
  <c r="I38" i="1"/>
  <c r="P27" i="1" s="1"/>
  <c r="U41" i="1" s="1"/>
  <c r="I32" i="1"/>
  <c r="I31" i="1"/>
  <c r="I26" i="1"/>
  <c r="I20" i="1"/>
  <c r="I17" i="1"/>
  <c r="I13" i="1"/>
  <c r="I11" i="1"/>
  <c r="I4" i="1"/>
  <c r="P13" i="1"/>
  <c r="P21" i="1"/>
  <c r="U33" i="1" s="1"/>
  <c r="P23" i="1"/>
  <c r="I6" i="1"/>
  <c r="P22" i="1"/>
  <c r="P20" i="1"/>
  <c r="U32" i="1" s="1"/>
  <c r="U18" i="1"/>
  <c r="P26" i="1"/>
  <c r="P15" i="1"/>
  <c r="U44" i="1" s="1"/>
  <c r="U17" i="1"/>
  <c r="U44" i="2"/>
  <c r="U42" i="2"/>
  <c r="U40" i="2"/>
  <c r="U27" i="2"/>
  <c r="U24" i="2"/>
  <c r="U39" i="2"/>
  <c r="P21" i="2"/>
  <c r="U33" i="2" s="1"/>
  <c r="P22" i="2"/>
  <c r="U18" i="2"/>
  <c r="U30" i="2" s="1"/>
  <c r="U45" i="2"/>
  <c r="U43" i="2"/>
  <c r="U41" i="2"/>
  <c r="U20" i="2"/>
  <c r="U35" i="2" s="1"/>
  <c r="I110" i="2"/>
  <c r="I113" i="2"/>
  <c r="P28" i="1" l="1"/>
  <c r="U45" i="1" s="1"/>
  <c r="U26" i="1"/>
  <c r="U42" i="1"/>
  <c r="U29" i="1"/>
  <c r="U30" i="1"/>
  <c r="M24" i="1"/>
  <c r="M15" i="1"/>
  <c r="M25" i="1"/>
  <c r="M16" i="1"/>
  <c r="M23" i="2"/>
  <c r="M14" i="2"/>
  <c r="M24" i="2"/>
  <c r="M15" i="2"/>
  <c r="M12" i="2"/>
  <c r="M22" i="2"/>
  <c r="M13" i="2"/>
  <c r="M25" i="2"/>
  <c r="M16" i="2"/>
  <c r="M26" i="2"/>
  <c r="M17" i="2"/>
  <c r="M21" i="2"/>
  <c r="U20" i="1"/>
  <c r="M35" i="1" s="1"/>
  <c r="U21" i="1"/>
  <c r="U40" i="1"/>
  <c r="U24" i="1"/>
  <c r="N44" i="1" s="1"/>
  <c r="U27" i="1"/>
  <c r="U39" i="1"/>
  <c r="U23" i="1"/>
  <c r="M44" i="1" s="1"/>
  <c r="U38" i="1"/>
  <c r="U21" i="2"/>
  <c r="U36" i="2" s="1"/>
  <c r="U26" i="2"/>
  <c r="U23" i="2"/>
  <c r="U38" i="2"/>
  <c r="U43" i="1" l="1"/>
  <c r="N32" i="1" s="1"/>
  <c r="M21" i="1"/>
  <c r="M12" i="1"/>
  <c r="N33" i="1"/>
  <c r="M23" i="1"/>
  <c r="M33" i="1"/>
  <c r="M14" i="1"/>
  <c r="N43" i="1"/>
  <c r="M43" i="1"/>
  <c r="M34" i="1"/>
  <c r="N34" i="1"/>
  <c r="U36" i="1"/>
  <c r="N45" i="1"/>
  <c r="N41" i="1"/>
  <c r="N31" i="1"/>
  <c r="N46" i="1"/>
  <c r="N36" i="1"/>
  <c r="M26" i="1"/>
  <c r="M17" i="1"/>
  <c r="M36" i="1"/>
  <c r="U35" i="1"/>
  <c r="M45" i="1"/>
  <c r="M41" i="1"/>
  <c r="M46" i="1"/>
  <c r="M31" i="1"/>
  <c r="N35" i="1"/>
  <c r="M42" i="1" l="1"/>
  <c r="M32" i="1"/>
  <c r="M22" i="1"/>
  <c r="N42" i="1"/>
  <c r="M13" i="1"/>
</calcChain>
</file>

<file path=xl/sharedStrings.xml><?xml version="1.0" encoding="utf-8"?>
<sst xmlns="http://schemas.openxmlformats.org/spreadsheetml/2006/main" count="310" uniqueCount="71">
  <si>
    <t>Usia</t>
  </si>
  <si>
    <t>Laki-Laki</t>
  </si>
  <si>
    <t>Perempuan</t>
  </si>
  <si>
    <t>x</t>
  </si>
  <si>
    <t>qx</t>
  </si>
  <si>
    <t>px</t>
  </si>
  <si>
    <t>lx</t>
  </si>
  <si>
    <t>dx</t>
  </si>
  <si>
    <t>Dx</t>
  </si>
  <si>
    <t>Nx</t>
  </si>
  <si>
    <t>Cx</t>
  </si>
  <si>
    <t>Mx</t>
  </si>
  <si>
    <t>i</t>
  </si>
  <si>
    <t>Umur</t>
  </si>
  <si>
    <t>Berjangka</t>
  </si>
  <si>
    <t>n</t>
  </si>
  <si>
    <t>m</t>
  </si>
  <si>
    <t>Dx+n</t>
  </si>
  <si>
    <t>Nx+1</t>
  </si>
  <si>
    <t>Nx+n</t>
  </si>
  <si>
    <t>Nx+n+1</t>
  </si>
  <si>
    <t>Nx+m</t>
  </si>
  <si>
    <t>Nx+m+1</t>
  </si>
  <si>
    <t>Nx+m+n</t>
  </si>
  <si>
    <t>Nx+m+n+1</t>
  </si>
  <si>
    <t>Anuitas Tentu</t>
  </si>
  <si>
    <t>Nilai Tunai</t>
  </si>
  <si>
    <t>Awal</t>
  </si>
  <si>
    <t>Akhir</t>
  </si>
  <si>
    <t>Akumulasi</t>
  </si>
  <si>
    <t>Anuitas Hidup</t>
  </si>
  <si>
    <t>BERJANGKA</t>
  </si>
  <si>
    <t>Endowmen Murni</t>
  </si>
  <si>
    <t>Dx+m</t>
  </si>
  <si>
    <t>Dx+m+n</t>
  </si>
  <si>
    <t>Asuransi</t>
  </si>
  <si>
    <t>Seumur Hidup</t>
  </si>
  <si>
    <t>Ditunda Seumur Hidup</t>
  </si>
  <si>
    <t>Mx+m</t>
  </si>
  <si>
    <t>Mx+n</t>
  </si>
  <si>
    <t>Ditunda Berjangka</t>
  </si>
  <si>
    <t>Mx+m+n</t>
  </si>
  <si>
    <t>Dwiguna/Endowmen</t>
  </si>
  <si>
    <t>Dwiguna Ditunda</t>
  </si>
  <si>
    <t>v</t>
  </si>
  <si>
    <t>(k)</t>
  </si>
  <si>
    <t>x+1</t>
  </si>
  <si>
    <t>x+n</t>
  </si>
  <si>
    <t>x+n+1</t>
  </si>
  <si>
    <t>x+m</t>
  </si>
  <si>
    <t>x+m+1</t>
  </si>
  <si>
    <t>x+m+n</t>
  </si>
  <si>
    <t>x+m+n+1</t>
  </si>
  <si>
    <t>Suku Bunga</t>
  </si>
  <si>
    <t>Ditunda</t>
  </si>
  <si>
    <t>Anuitas Tentu Pembayaran k kali Setahun</t>
  </si>
  <si>
    <t>Anuitas Hidup Pembayaran k kali Setahun</t>
  </si>
  <si>
    <t>DITUNDA</t>
  </si>
  <si>
    <t>DITUNDA BERJANGKA</t>
  </si>
  <si>
    <t>Santunan</t>
  </si>
  <si>
    <t>Premi</t>
  </si>
  <si>
    <t>Diketahui</t>
  </si>
  <si>
    <t>Ditanya</t>
  </si>
  <si>
    <t>Asuransi Berjangka</t>
  </si>
  <si>
    <t>Asuransi Seumur Hidup</t>
  </si>
  <si>
    <t>Asuransi Ditunda Seumur Hidup</t>
  </si>
  <si>
    <t>Asuransi Ditunda Berjangka</t>
  </si>
  <si>
    <t>Asuransi Dwiguna</t>
  </si>
  <si>
    <t>Asuransi Dwiguna Ditunda</t>
  </si>
  <si>
    <t>Premi Tunggal Bersih</t>
  </si>
  <si>
    <t>Premi Tahunan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</si>
</sst>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abSelected="1" zoomScale="77" zoomScaleNormal="77" workbookViewId="0">
      <selection activeCell="Q21" sqref="Q21"/>
    </sheetView>
  </sheetViews>
  <sheetFormatPr defaultRowHeight="15.75" x14ac:dyDescent="0.25"/>
  <cols>
    <col min="1" max="1" width="5.28515625" style="4" customWidth="1"/>
    <col min="2" max="2" width="9.85546875" style="4" hidden="1" customWidth="1"/>
    <col min="3" max="3" width="9" style="4" hidden="1" customWidth="1"/>
    <col min="4" max="9" width="13.7109375" style="4" hidden="1" customWidth="1"/>
    <col min="10" max="10" width="12.42578125" style="4" customWidth="1"/>
    <col min="11" max="11" width="31.28515625" style="4" bestFit="1" customWidth="1"/>
    <col min="12" max="12" width="11.85546875" style="4" bestFit="1" customWidth="1"/>
    <col min="13" max="14" width="13.7109375" style="4" bestFit="1" customWidth="1"/>
    <col min="15" max="15" width="11.7109375" style="4" hidden="1" customWidth="1"/>
    <col min="16" max="16" width="13.7109375" style="4" hidden="1" customWidth="1"/>
    <col min="17" max="17" width="14.85546875" style="4" customWidth="1"/>
    <col min="18" max="18" width="42.42578125" style="4" customWidth="1"/>
    <col min="19" max="19" width="29.140625" style="4" customWidth="1"/>
    <col min="20" max="20" width="9.140625" style="4"/>
    <col min="21" max="21" width="21.5703125" style="4" customWidth="1"/>
    <col min="22" max="22" width="13.7109375" style="4" bestFit="1" customWidth="1"/>
    <col min="23" max="16384" width="9.140625" style="4"/>
  </cols>
  <sheetData>
    <row r="1" spans="1:21" x14ac:dyDescent="0.25">
      <c r="A1" s="5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21" x14ac:dyDescent="0.25">
      <c r="A2" s="9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15"/>
      <c r="K2" s="15"/>
      <c r="L2" s="15"/>
      <c r="M2" s="15"/>
    </row>
    <row r="3" spans="1:21" x14ac:dyDescent="0.25">
      <c r="A3" s="14">
        <v>0</v>
      </c>
      <c r="B3" s="14">
        <v>5.2399999999999999E-3</v>
      </c>
      <c r="C3" s="14">
        <f>1-B3</f>
        <v>0.99475999999999998</v>
      </c>
      <c r="D3" s="14">
        <v>100000</v>
      </c>
      <c r="E3" s="14">
        <f>D3-D4</f>
        <v>524</v>
      </c>
      <c r="F3" s="14">
        <f>(($N$4)^A3)*D3</f>
        <v>100000</v>
      </c>
      <c r="G3" s="14">
        <f>SUM(F3:$F$114)</f>
        <v>3460750.4977363464</v>
      </c>
      <c r="H3" s="14">
        <f>(($N$4)^(A3+1))*E3</f>
        <v>511.21951219512198</v>
      </c>
      <c r="I3" s="14">
        <f>SUM(H3:H114)</f>
        <v>15591.451274723451</v>
      </c>
      <c r="J3" s="5"/>
      <c r="K3" s="5"/>
      <c r="L3" s="14" t="s">
        <v>53</v>
      </c>
      <c r="M3" s="14" t="s">
        <v>12</v>
      </c>
      <c r="N3" s="14">
        <v>2.5000000000000001E-2</v>
      </c>
      <c r="O3" s="5"/>
      <c r="P3" s="5"/>
      <c r="Q3" s="5"/>
      <c r="R3" s="26" t="s">
        <v>25</v>
      </c>
      <c r="S3" s="25" t="s">
        <v>26</v>
      </c>
      <c r="T3" s="6" t="s">
        <v>27</v>
      </c>
      <c r="U3" s="13">
        <f>(1-($N$4)^N6)/($N$3*$N$4)</f>
        <v>1.975609756097555</v>
      </c>
    </row>
    <row r="4" spans="1:21" x14ac:dyDescent="0.25">
      <c r="A4" s="14">
        <v>1</v>
      </c>
      <c r="B4" s="14">
        <v>5.2999999999999998E-4</v>
      </c>
      <c r="C4" s="14">
        <f t="shared" ref="C4:C67" si="0">1-B4</f>
        <v>0.99946999999999997</v>
      </c>
      <c r="D4" s="14">
        <f>D3*C3</f>
        <v>99476</v>
      </c>
      <c r="E4" s="21">
        <f t="shared" ref="E4:E67" si="1">D4-D5</f>
        <v>52.722280000001774</v>
      </c>
      <c r="F4" s="14">
        <f>(($N$4)^A4)*D4</f>
        <v>97049.756097560981</v>
      </c>
      <c r="G4" s="21">
        <f>SUM(F4:$F$114)</f>
        <v>3360750.4977363464</v>
      </c>
      <c r="H4" s="14">
        <f t="shared" ref="H4:H67" si="2">(($N$4)^(A4+1))*E4</f>
        <v>50.181825104106395</v>
      </c>
      <c r="I4" s="14">
        <f t="shared" ref="I4:I67" si="3">SUM(H4:H115)</f>
        <v>15080.231762528332</v>
      </c>
      <c r="J4" s="5"/>
      <c r="K4" s="5"/>
      <c r="L4" s="14"/>
      <c r="M4" s="14" t="s">
        <v>44</v>
      </c>
      <c r="N4" s="14">
        <f>(1/(1+N3))</f>
        <v>0.97560975609756106</v>
      </c>
      <c r="O4" s="5"/>
      <c r="P4" s="5"/>
      <c r="Q4" s="5"/>
      <c r="R4" s="26"/>
      <c r="S4" s="25"/>
      <c r="T4" s="6" t="s">
        <v>28</v>
      </c>
      <c r="U4" s="13">
        <f>(1-($N$4)^$N$6)/($N$3)</f>
        <v>1.927424152290298</v>
      </c>
    </row>
    <row r="5" spans="1:21" x14ac:dyDescent="0.25">
      <c r="A5" s="14">
        <v>2</v>
      </c>
      <c r="B5" s="14">
        <v>4.2000000000000002E-4</v>
      </c>
      <c r="C5" s="14">
        <f t="shared" si="0"/>
        <v>0.99958000000000002</v>
      </c>
      <c r="D5" s="14">
        <f t="shared" ref="D5:D21" si="4">D4*C4</f>
        <v>99423.277719999998</v>
      </c>
      <c r="E5" s="21">
        <f t="shared" si="1"/>
        <v>41.757776642392855</v>
      </c>
      <c r="F5" s="14">
        <f>(($N$4)^A5)*D5</f>
        <v>94632.507050565153</v>
      </c>
      <c r="G5" s="21">
        <f>SUM(F5:$F$114)</f>
        <v>3263700.7416387857</v>
      </c>
      <c r="H5" s="14">
        <f t="shared" si="2"/>
        <v>38.776246791444457</v>
      </c>
      <c r="I5" s="14">
        <f t="shared" si="3"/>
        <v>15030.049937424224</v>
      </c>
      <c r="J5" s="5"/>
      <c r="K5" s="5"/>
      <c r="L5" s="14" t="s">
        <v>13</v>
      </c>
      <c r="M5" s="14" t="s">
        <v>3</v>
      </c>
      <c r="N5" s="14">
        <v>30</v>
      </c>
      <c r="O5" s="18" t="s">
        <v>46</v>
      </c>
      <c r="P5" s="14">
        <f>N5+1</f>
        <v>31</v>
      </c>
      <c r="Q5" s="5"/>
      <c r="R5" s="26"/>
      <c r="S5" s="25" t="s">
        <v>29</v>
      </c>
      <c r="T5" s="6" t="s">
        <v>27</v>
      </c>
      <c r="U5" s="13">
        <f>(((1+$N$3)^$N$6)-1)/($N$3*$N$4)</f>
        <v>2.0756249999999965</v>
      </c>
    </row>
    <row r="6" spans="1:21" x14ac:dyDescent="0.25">
      <c r="A6" s="14">
        <v>3</v>
      </c>
      <c r="B6" s="14">
        <v>3.4000000000000002E-4</v>
      </c>
      <c r="C6" s="14">
        <f t="shared" si="0"/>
        <v>0.99965999999999999</v>
      </c>
      <c r="D6" s="14">
        <f t="shared" si="4"/>
        <v>99381.519943357605</v>
      </c>
      <c r="E6" s="21">
        <f t="shared" si="1"/>
        <v>33.789716780738672</v>
      </c>
      <c r="F6" s="14">
        <f>(($N$4)^A6)*D6</f>
        <v>92285.62087571116</v>
      </c>
      <c r="G6" s="21">
        <f>SUM(F6:$F$114)</f>
        <v>3169068.2345882212</v>
      </c>
      <c r="H6" s="14">
        <f t="shared" si="2"/>
        <v>30.611815705111304</v>
      </c>
      <c r="I6" s="14">
        <f t="shared" si="3"/>
        <v>14991.273690632781</v>
      </c>
      <c r="J6" s="5"/>
      <c r="K6" s="5"/>
      <c r="L6" s="14" t="s">
        <v>14</v>
      </c>
      <c r="M6" s="14" t="s">
        <v>15</v>
      </c>
      <c r="N6" s="14">
        <v>2</v>
      </c>
      <c r="O6" s="18" t="s">
        <v>47</v>
      </c>
      <c r="P6" s="14">
        <f>N5+N6</f>
        <v>32</v>
      </c>
      <c r="Q6" s="5"/>
      <c r="R6" s="26"/>
      <c r="S6" s="25"/>
      <c r="T6" s="6" t="s">
        <v>28</v>
      </c>
      <c r="U6" s="13">
        <f>(((1+$N$3)^$N$6)-1)/($N$3)</f>
        <v>2.0249999999999968</v>
      </c>
    </row>
    <row r="7" spans="1:21" x14ac:dyDescent="0.25">
      <c r="A7" s="14">
        <v>4</v>
      </c>
      <c r="B7" s="14">
        <v>2.9E-4</v>
      </c>
      <c r="C7" s="14">
        <f t="shared" si="0"/>
        <v>0.99970999999999999</v>
      </c>
      <c r="D7" s="14">
        <f t="shared" si="4"/>
        <v>99347.730226576867</v>
      </c>
      <c r="E7" s="21">
        <f t="shared" si="1"/>
        <v>28.810841765705845</v>
      </c>
      <c r="F7" s="14">
        <f t="shared" ref="F7:F67" si="5">(($N$4)^A7)*D7</f>
        <v>90004.14025815943</v>
      </c>
      <c r="G7" s="21">
        <f>SUM(F7:$F$114)</f>
        <v>3076782.6137125096</v>
      </c>
      <c r="H7" s="14">
        <f t="shared" si="2"/>
        <v>25.464586024258466</v>
      </c>
      <c r="I7" s="14">
        <f t="shared" si="3"/>
        <v>14960.661874927668</v>
      </c>
      <c r="J7" s="5"/>
      <c r="K7" s="5"/>
      <c r="L7" s="14" t="s">
        <v>54</v>
      </c>
      <c r="M7" s="14" t="s">
        <v>16</v>
      </c>
      <c r="N7" s="14">
        <v>5</v>
      </c>
      <c r="O7" s="18" t="s">
        <v>48</v>
      </c>
      <c r="P7" s="14">
        <f>N5+N6+1</f>
        <v>33</v>
      </c>
      <c r="Q7" s="5"/>
      <c r="R7" s="26"/>
      <c r="S7" s="7" t="s">
        <v>57</v>
      </c>
      <c r="T7" s="22"/>
      <c r="U7" s="22"/>
    </row>
    <row r="8" spans="1:21" x14ac:dyDescent="0.25">
      <c r="A8" s="14">
        <v>5</v>
      </c>
      <c r="B8" s="14">
        <v>2.5999999999999998E-4</v>
      </c>
      <c r="C8" s="14">
        <f t="shared" si="0"/>
        <v>0.99973999999999996</v>
      </c>
      <c r="D8" s="14">
        <f t="shared" si="4"/>
        <v>99318.919384811161</v>
      </c>
      <c r="E8" s="21">
        <f t="shared" si="1"/>
        <v>25.822919040059787</v>
      </c>
      <c r="F8" s="14">
        <f t="shared" si="5"/>
        <v>87783.452739009343</v>
      </c>
      <c r="G8" s="21">
        <f>SUM(F8:$F$114)</f>
        <v>2986778.4734543506</v>
      </c>
      <c r="H8" s="14">
        <f t="shared" si="2"/>
        <v>22.267022158195399</v>
      </c>
      <c r="I8" s="14">
        <f t="shared" si="3"/>
        <v>14935.197288903411</v>
      </c>
      <c r="J8" s="5"/>
      <c r="K8" s="5"/>
      <c r="L8" s="14"/>
      <c r="M8" s="14" t="s">
        <v>45</v>
      </c>
      <c r="N8" s="14">
        <v>12</v>
      </c>
      <c r="O8" s="18" t="s">
        <v>49</v>
      </c>
      <c r="P8" s="14">
        <f>N5+N7</f>
        <v>35</v>
      </c>
      <c r="Q8" s="5"/>
      <c r="R8" s="26"/>
      <c r="S8" s="25" t="s">
        <v>26</v>
      </c>
      <c r="T8" s="6" t="s">
        <v>27</v>
      </c>
      <c r="U8" s="13">
        <f>(($N$4)^$N$7)*$U$3</f>
        <v>1.7461511535700165</v>
      </c>
    </row>
    <row r="9" spans="1:21" x14ac:dyDescent="0.25">
      <c r="A9" s="14">
        <v>6</v>
      </c>
      <c r="B9" s="14">
        <v>2.3000000000000001E-4</v>
      </c>
      <c r="C9" s="14">
        <f t="shared" si="0"/>
        <v>0.99977000000000005</v>
      </c>
      <c r="D9" s="14">
        <f t="shared" si="4"/>
        <v>99293.096465771101</v>
      </c>
      <c r="E9" s="21">
        <f t="shared" si="1"/>
        <v>22.83741218711657</v>
      </c>
      <c r="F9" s="14">
        <f t="shared" si="5"/>
        <v>85620.125893948483</v>
      </c>
      <c r="G9" s="21">
        <f>SUM(F9:$F$114)</f>
        <v>2898995.0207153414</v>
      </c>
      <c r="H9" s="14">
        <f t="shared" si="2"/>
        <v>19.212320932291565</v>
      </c>
      <c r="I9" s="14">
        <f t="shared" si="3"/>
        <v>14912.930266745214</v>
      </c>
      <c r="J9" s="5"/>
      <c r="K9" s="3" t="s">
        <v>69</v>
      </c>
      <c r="L9" s="16"/>
      <c r="M9" s="5"/>
      <c r="N9" s="5"/>
      <c r="O9" s="14" t="s">
        <v>50</v>
      </c>
      <c r="P9" s="14">
        <f>N5+N7+1</f>
        <v>36</v>
      </c>
      <c r="Q9" s="5"/>
      <c r="R9" s="26"/>
      <c r="S9" s="25"/>
      <c r="T9" s="6" t="s">
        <v>28</v>
      </c>
      <c r="U9" s="13">
        <f>(($N$4)^$N$7)*$U$4</f>
        <v>1.703562101043919</v>
      </c>
    </row>
    <row r="10" spans="1:21" x14ac:dyDescent="0.25">
      <c r="A10" s="14">
        <v>7</v>
      </c>
      <c r="B10" s="14">
        <v>2.1000000000000001E-4</v>
      </c>
      <c r="C10" s="14">
        <f t="shared" si="0"/>
        <v>0.99978999999999996</v>
      </c>
      <c r="D10" s="14">
        <f t="shared" si="4"/>
        <v>99270.259053583984</v>
      </c>
      <c r="E10" s="21">
        <f t="shared" si="1"/>
        <v>20.846754401252838</v>
      </c>
      <c r="F10" s="14">
        <f t="shared" si="5"/>
        <v>83512.617819505263</v>
      </c>
      <c r="G10" s="21">
        <f>SUM(F10:$F$114)</f>
        <v>2813374.8948213933</v>
      </c>
      <c r="H10" s="14">
        <f t="shared" si="2"/>
        <v>17.109902187410999</v>
      </c>
      <c r="I10" s="14">
        <f t="shared" si="3"/>
        <v>14893.717945812925</v>
      </c>
      <c r="J10" s="5"/>
      <c r="K10" s="23"/>
      <c r="L10" s="20" t="s">
        <v>61</v>
      </c>
      <c r="M10" s="20" t="s">
        <v>62</v>
      </c>
      <c r="N10" s="5"/>
      <c r="O10" s="14" t="s">
        <v>51</v>
      </c>
      <c r="P10" s="14">
        <f>N5+N7+N6</f>
        <v>37</v>
      </c>
      <c r="Q10" s="5"/>
      <c r="R10" s="26" t="s">
        <v>55</v>
      </c>
      <c r="S10" s="25" t="s">
        <v>26</v>
      </c>
      <c r="T10" s="6" t="s">
        <v>27</v>
      </c>
      <c r="U10" s="13">
        <f>(1/$N$8)*((1-($N$4^$N$6))/(1-($N$4^(1/$N$8))))</f>
        <v>1.9534262248809569</v>
      </c>
    </row>
    <row r="11" spans="1:21" x14ac:dyDescent="0.25">
      <c r="A11" s="14">
        <v>8</v>
      </c>
      <c r="B11" s="14">
        <v>2.0000000000000001E-4</v>
      </c>
      <c r="C11" s="14">
        <f t="shared" si="0"/>
        <v>0.99980000000000002</v>
      </c>
      <c r="D11" s="14">
        <f t="shared" si="4"/>
        <v>99249.412299182732</v>
      </c>
      <c r="E11" s="21">
        <f t="shared" si="1"/>
        <v>19.849882459835499</v>
      </c>
      <c r="F11" s="14">
        <f t="shared" si="5"/>
        <v>81458.61479976894</v>
      </c>
      <c r="G11" s="21">
        <f>SUM(F11:$F$114)</f>
        <v>2729862.2770018876</v>
      </c>
      <c r="H11" s="14">
        <f t="shared" si="2"/>
        <v>15.894363863368712</v>
      </c>
      <c r="I11" s="14">
        <f t="shared" si="3"/>
        <v>14876.608043625514</v>
      </c>
      <c r="J11" s="5"/>
      <c r="K11" s="24"/>
      <c r="L11" s="20" t="s">
        <v>59</v>
      </c>
      <c r="M11" s="20" t="s">
        <v>60</v>
      </c>
      <c r="N11" s="5"/>
      <c r="O11" s="14" t="s">
        <v>52</v>
      </c>
      <c r="P11" s="14">
        <f>N5+N7+N6+1</f>
        <v>38</v>
      </c>
      <c r="Q11" s="5"/>
      <c r="R11" s="26"/>
      <c r="S11" s="25"/>
      <c r="T11" s="6" t="s">
        <v>28</v>
      </c>
      <c r="U11" s="13">
        <f>(1/$N$8)*(($N$4^(1/$N$8))*(1-($N$4^$N$6))/(1-($N$4^(1/$N$8))))</f>
        <v>1.9494107578970188</v>
      </c>
    </row>
    <row r="12" spans="1:21" x14ac:dyDescent="0.25">
      <c r="A12" s="14">
        <v>9</v>
      </c>
      <c r="B12" s="14">
        <v>2.0000000000000001E-4</v>
      </c>
      <c r="C12" s="14">
        <f t="shared" si="0"/>
        <v>0.99980000000000002</v>
      </c>
      <c r="D12" s="14">
        <f t="shared" si="4"/>
        <v>99229.562416722896</v>
      </c>
      <c r="E12" s="21">
        <f t="shared" si="1"/>
        <v>19.845912483346183</v>
      </c>
      <c r="F12" s="14">
        <f t="shared" si="5"/>
        <v>79455.92495298438</v>
      </c>
      <c r="G12" s="21">
        <f>SUM(F12:$F$114)</f>
        <v>2648403.6622021189</v>
      </c>
      <c r="H12" s="14">
        <f t="shared" si="2"/>
        <v>15.503595112778696</v>
      </c>
      <c r="I12" s="14">
        <f t="shared" si="3"/>
        <v>14860.713679762142</v>
      </c>
      <c r="J12" s="5"/>
      <c r="K12" s="20" t="s">
        <v>63</v>
      </c>
      <c r="L12" s="22">
        <v>50000000</v>
      </c>
      <c r="M12" s="20">
        <f>L12*U42</f>
        <v>75104.937537181162</v>
      </c>
      <c r="N12" s="5"/>
      <c r="O12" s="14" t="s">
        <v>8</v>
      </c>
      <c r="P12" s="14">
        <f>VLOOKUP($N$5,$A$3:$I$115,6,0)</f>
        <v>46905.061717615157</v>
      </c>
      <c r="Q12" s="5"/>
      <c r="R12" s="26"/>
      <c r="S12" s="25" t="s">
        <v>29</v>
      </c>
      <c r="T12" s="6" t="s">
        <v>27</v>
      </c>
      <c r="U12" s="13">
        <f>(1/$N$8)*(((1+$N$3)^(1/$N$8))*(1-(1+$N$3)^$N$6))/(1-(1+$N$3)^(1/$N$8))</f>
        <v>2.0523184275156674</v>
      </c>
    </row>
    <row r="13" spans="1:21" x14ac:dyDescent="0.25">
      <c r="A13" s="14">
        <v>10</v>
      </c>
      <c r="B13" s="14">
        <v>1.9000000000000001E-4</v>
      </c>
      <c r="C13" s="14">
        <f t="shared" si="0"/>
        <v>0.99980999999999998</v>
      </c>
      <c r="D13" s="14">
        <f t="shared" si="4"/>
        <v>99209.71650423955</v>
      </c>
      <c r="E13" s="21">
        <f t="shared" si="1"/>
        <v>18.849846135810367</v>
      </c>
      <c r="F13" s="14">
        <f t="shared" si="5"/>
        <v>77502.471968774436</v>
      </c>
      <c r="G13" s="21">
        <f>SUM(F13:$F$114)</f>
        <v>2568947.7372491346</v>
      </c>
      <c r="H13" s="14">
        <f t="shared" si="2"/>
        <v>14.366311877142374</v>
      </c>
      <c r="I13" s="14">
        <f t="shared" si="3"/>
        <v>14845.210084649367</v>
      </c>
      <c r="J13" s="5"/>
      <c r="K13" s="20" t="s">
        <v>66</v>
      </c>
      <c r="L13" s="22"/>
      <c r="M13" s="20">
        <f>L12*U43</f>
        <v>94462.07066908569</v>
      </c>
      <c r="N13" s="5"/>
      <c r="O13" s="14" t="s">
        <v>9</v>
      </c>
      <c r="P13" s="14">
        <f>VLOOKUP($N$5,$A$3:$I$115,7,0)</f>
        <v>1333929.9472082935</v>
      </c>
      <c r="Q13" s="5"/>
      <c r="R13" s="26"/>
      <c r="S13" s="25"/>
      <c r="T13" s="6" t="s">
        <v>28</v>
      </c>
      <c r="U13" s="13">
        <f>(1/$N$8)*(1-(1+$N$3)^$N$6)/(1-(1+$N$3)^(1/$N$8))</f>
        <v>2.0480996775156677</v>
      </c>
    </row>
    <row r="14" spans="1:21" x14ac:dyDescent="0.25">
      <c r="A14" s="14">
        <v>11</v>
      </c>
      <c r="B14" s="14">
        <v>1.9000000000000001E-4</v>
      </c>
      <c r="C14" s="14">
        <f t="shared" si="0"/>
        <v>0.99980999999999998</v>
      </c>
      <c r="D14" s="14">
        <f t="shared" si="4"/>
        <v>99190.86665810374</v>
      </c>
      <c r="E14" s="21">
        <f t="shared" si="1"/>
        <v>18.846264665044146</v>
      </c>
      <c r="F14" s="14">
        <f t="shared" si="5"/>
        <v>75597.80146253694</v>
      </c>
      <c r="G14" s="21">
        <f>SUM(F14:$F$114)</f>
        <v>2491445.2652803599</v>
      </c>
      <c r="H14" s="14">
        <f t="shared" si="2"/>
        <v>14.013251002815025</v>
      </c>
      <c r="I14" s="14">
        <f t="shared" si="3"/>
        <v>14830.843772772223</v>
      </c>
      <c r="J14" s="5"/>
      <c r="K14" s="20" t="s">
        <v>64</v>
      </c>
      <c r="L14" s="22"/>
      <c r="M14" s="20">
        <f>L12*U40</f>
        <v>15318373.359095963</v>
      </c>
      <c r="N14" s="5"/>
      <c r="O14" s="14" t="s">
        <v>10</v>
      </c>
      <c r="P14" s="14">
        <f>VLOOKUP($N$5,$A$3:$I$115,8,0)</f>
        <v>34.320776866546915</v>
      </c>
      <c r="Q14" s="5"/>
      <c r="R14" s="26"/>
      <c r="S14" s="7" t="s">
        <v>57</v>
      </c>
      <c r="T14" s="22"/>
      <c r="U14" s="22"/>
    </row>
    <row r="15" spans="1:21" x14ac:dyDescent="0.25">
      <c r="A15" s="14">
        <v>12</v>
      </c>
      <c r="B15" s="14">
        <v>1.9000000000000001E-4</v>
      </c>
      <c r="C15" s="14">
        <f t="shared" si="0"/>
        <v>0.99980999999999998</v>
      </c>
      <c r="D15" s="14">
        <f t="shared" si="4"/>
        <v>99172.020393438695</v>
      </c>
      <c r="E15" s="21">
        <f t="shared" si="1"/>
        <v>18.842683874754584</v>
      </c>
      <c r="F15" s="14">
        <f t="shared" si="5"/>
        <v>73739.939395374706</v>
      </c>
      <c r="G15" s="21">
        <f>SUM(F15:$F$114)</f>
        <v>2415847.4638178232</v>
      </c>
      <c r="H15" s="14">
        <f t="shared" si="2"/>
        <v>13.668866814753278</v>
      </c>
      <c r="I15" s="14">
        <f t="shared" si="3"/>
        <v>14816.830521769407</v>
      </c>
      <c r="J15" s="5"/>
      <c r="K15" s="20" t="s">
        <v>65</v>
      </c>
      <c r="L15" s="22"/>
      <c r="M15" s="20">
        <f>L12*U41</f>
        <v>15117308.948248154</v>
      </c>
      <c r="N15" s="5"/>
      <c r="O15" s="14" t="s">
        <v>11</v>
      </c>
      <c r="P15" s="14">
        <f>VLOOKUP($N$5,$A$3:$I$115,9,0)</f>
        <v>14370.184956437359</v>
      </c>
      <c r="Q15" s="5"/>
      <c r="R15" s="26"/>
      <c r="S15" s="25" t="s">
        <v>26</v>
      </c>
      <c r="T15" s="6" t="s">
        <v>27</v>
      </c>
      <c r="U15" s="13">
        <f>(($N$4)^$N$7)*$U$10</f>
        <v>1.7265441443899068</v>
      </c>
    </row>
    <row r="16" spans="1:21" x14ac:dyDescent="0.25">
      <c r="A16" s="14">
        <v>13</v>
      </c>
      <c r="B16" s="14">
        <v>2.0000000000000001E-4</v>
      </c>
      <c r="C16" s="14">
        <f t="shared" si="0"/>
        <v>0.99980000000000002</v>
      </c>
      <c r="D16" s="14">
        <f t="shared" si="4"/>
        <v>99153.177709563941</v>
      </c>
      <c r="E16" s="21">
        <f t="shared" si="1"/>
        <v>19.830635541904485</v>
      </c>
      <c r="F16" s="14">
        <f t="shared" si="5"/>
        <v>71927.735421355683</v>
      </c>
      <c r="G16" s="21">
        <f>SUM(F16:$F$114)</f>
        <v>2342107.5244224486</v>
      </c>
      <c r="H16" s="14">
        <f t="shared" si="2"/>
        <v>14.034680082209869</v>
      </c>
      <c r="I16" s="14">
        <f t="shared" si="3"/>
        <v>14803.161654954656</v>
      </c>
      <c r="J16" s="5"/>
      <c r="K16" s="20" t="s">
        <v>67</v>
      </c>
      <c r="L16" s="22"/>
      <c r="M16" s="20">
        <f>L12*U44</f>
        <v>47591612.135633551</v>
      </c>
      <c r="N16" s="16"/>
      <c r="O16" s="14" t="s">
        <v>17</v>
      </c>
      <c r="P16" s="14">
        <f>VLOOKUP($P$6,$A$3:$I$115,6,0)</f>
        <v>44575.294054644299</v>
      </c>
      <c r="Q16" s="5"/>
      <c r="R16" s="26"/>
      <c r="S16" s="25"/>
      <c r="T16" s="6" t="s">
        <v>28</v>
      </c>
      <c r="U16" s="13">
        <f>(($N$4)^$N$7)*$U$11</f>
        <v>1.7229950566793986</v>
      </c>
    </row>
    <row r="17" spans="1:21" x14ac:dyDescent="0.25">
      <c r="A17" s="14">
        <v>14</v>
      </c>
      <c r="B17" s="14">
        <v>2.3000000000000001E-4</v>
      </c>
      <c r="C17" s="14">
        <f t="shared" si="0"/>
        <v>0.99977000000000005</v>
      </c>
      <c r="D17" s="14">
        <f t="shared" si="4"/>
        <v>99133.347074022036</v>
      </c>
      <c r="E17" s="21">
        <f t="shared" si="1"/>
        <v>22.800669827018282</v>
      </c>
      <c r="F17" s="14">
        <f t="shared" si="5"/>
        <v>70159.36573099652</v>
      </c>
      <c r="G17" s="21">
        <f>SUM(F17:$F$114)</f>
        <v>2270179.7890010937</v>
      </c>
      <c r="H17" s="14">
        <f t="shared" si="2"/>
        <v>15.743077188414048</v>
      </c>
      <c r="I17" s="14">
        <f t="shared" si="3"/>
        <v>14789.126974872444</v>
      </c>
      <c r="J17" s="5"/>
      <c r="K17" s="20" t="s">
        <v>68</v>
      </c>
      <c r="L17" s="22"/>
      <c r="M17" s="20">
        <f>L12*U45</f>
        <v>41881724.216491461</v>
      </c>
      <c r="N17" s="16"/>
      <c r="O17" s="14" t="s">
        <v>33</v>
      </c>
      <c r="P17" s="14">
        <f>VLOOKUP($P$8,$A$3:$I$115,6,0)</f>
        <v>41277.21368878206</v>
      </c>
      <c r="Q17" s="5"/>
      <c r="R17" s="26" t="s">
        <v>30</v>
      </c>
      <c r="S17" s="25" t="s">
        <v>26</v>
      </c>
      <c r="T17" s="6" t="s">
        <v>27</v>
      </c>
      <c r="U17" s="13">
        <f>P13/P12</f>
        <v>28.438933845541392</v>
      </c>
    </row>
    <row r="18" spans="1:21" x14ac:dyDescent="0.25">
      <c r="A18" s="14">
        <v>15</v>
      </c>
      <c r="B18" s="14">
        <v>2.7E-4</v>
      </c>
      <c r="C18" s="14">
        <f t="shared" si="0"/>
        <v>0.99973000000000001</v>
      </c>
      <c r="D18" s="14">
        <f t="shared" si="4"/>
        <v>99110.546404195018</v>
      </c>
      <c r="E18" s="21">
        <f t="shared" si="1"/>
        <v>26.759847529130639</v>
      </c>
      <c r="F18" s="14">
        <f t="shared" si="5"/>
        <v>68432.418611588684</v>
      </c>
      <c r="G18" s="21">
        <f>SUM(F18:$F$114)</f>
        <v>2200020.423270097</v>
      </c>
      <c r="H18" s="14">
        <f t="shared" si="2"/>
        <v>18.026100512319562</v>
      </c>
      <c r="I18" s="14">
        <f t="shared" si="3"/>
        <v>14773.383897684031</v>
      </c>
      <c r="J18" s="5"/>
      <c r="K18" s="15" t="s">
        <v>69</v>
      </c>
      <c r="L18" s="5"/>
      <c r="M18" s="5"/>
      <c r="N18" s="16"/>
      <c r="O18" s="14" t="s">
        <v>34</v>
      </c>
      <c r="P18" s="14">
        <f>VLOOKUP($P$10,$A$3:$I$115,6,0)</f>
        <v>39200.68219919924</v>
      </c>
      <c r="Q18" s="5"/>
      <c r="R18" s="26"/>
      <c r="S18" s="25"/>
      <c r="T18" s="6" t="s">
        <v>28</v>
      </c>
      <c r="U18" s="13">
        <f>P19/P12</f>
        <v>27.438933845541385</v>
      </c>
    </row>
    <row r="19" spans="1:21" x14ac:dyDescent="0.25">
      <c r="A19" s="14">
        <v>16</v>
      </c>
      <c r="B19" s="14">
        <v>3.1E-4</v>
      </c>
      <c r="C19" s="14">
        <f t="shared" si="0"/>
        <v>0.99968999999999997</v>
      </c>
      <c r="D19" s="14">
        <f t="shared" si="4"/>
        <v>99083.786556665887</v>
      </c>
      <c r="E19" s="21">
        <f t="shared" si="1"/>
        <v>30.715973832571763</v>
      </c>
      <c r="F19" s="14">
        <f t="shared" si="5"/>
        <v>66745.309130305905</v>
      </c>
      <c r="G19" s="21">
        <f>SUM(F19:$F$114)</f>
        <v>2131588.004658509</v>
      </c>
      <c r="H19" s="14">
        <f t="shared" si="2"/>
        <v>20.186386175998468</v>
      </c>
      <c r="I19" s="14">
        <f t="shared" si="3"/>
        <v>14755.35779717171</v>
      </c>
      <c r="J19" s="5"/>
      <c r="K19" s="23"/>
      <c r="L19" s="20" t="s">
        <v>61</v>
      </c>
      <c r="M19" s="20" t="s">
        <v>62</v>
      </c>
      <c r="N19" s="16"/>
      <c r="O19" s="14" t="s">
        <v>18</v>
      </c>
      <c r="P19" s="14">
        <f>VLOOKUP($P$5,$A$3:$I$115,7,0)</f>
        <v>1287024.885490678</v>
      </c>
      <c r="Q19" s="5"/>
      <c r="R19" s="26"/>
      <c r="S19" s="7" t="s">
        <v>31</v>
      </c>
      <c r="T19" s="22"/>
      <c r="U19" s="22"/>
    </row>
    <row r="20" spans="1:21" x14ac:dyDescent="0.25">
      <c r="A20" s="14">
        <v>17</v>
      </c>
      <c r="B20" s="14">
        <v>3.6999999999999999E-4</v>
      </c>
      <c r="C20" s="14">
        <f t="shared" si="0"/>
        <v>0.99963000000000002</v>
      </c>
      <c r="D20" s="14">
        <f t="shared" si="4"/>
        <v>99053.070582833316</v>
      </c>
      <c r="E20" s="21">
        <f t="shared" si="1"/>
        <v>36.64963611564599</v>
      </c>
      <c r="F20" s="14">
        <f t="shared" si="5"/>
        <v>65097.188375098063</v>
      </c>
      <c r="G20" s="21">
        <f>SUM(F20:$F$114)</f>
        <v>2064842.6955282029</v>
      </c>
      <c r="H20" s="14">
        <f t="shared" si="2"/>
        <v>23.498497267107069</v>
      </c>
      <c r="I20" s="14">
        <f t="shared" si="3"/>
        <v>14735.171410995714</v>
      </c>
      <c r="J20" s="5"/>
      <c r="K20" s="24"/>
      <c r="L20" s="20" t="s">
        <v>60</v>
      </c>
      <c r="M20" s="20" t="s">
        <v>59</v>
      </c>
      <c r="N20" s="16"/>
      <c r="O20" s="14" t="s">
        <v>19</v>
      </c>
      <c r="P20" s="14">
        <f>VLOOKUP($P$6,$A$3:$I$115,7,0)</f>
        <v>1241298.1704454813</v>
      </c>
      <c r="Q20" s="5"/>
      <c r="R20" s="26"/>
      <c r="S20" s="25" t="s">
        <v>26</v>
      </c>
      <c r="T20" s="6" t="s">
        <v>27</v>
      </c>
      <c r="U20" s="13">
        <f>(P13-P20)/P12</f>
        <v>1.9748780487804876</v>
      </c>
    </row>
    <row r="21" spans="1:21" x14ac:dyDescent="0.25">
      <c r="A21" s="14">
        <v>18</v>
      </c>
      <c r="B21" s="14">
        <v>4.2999999999999999E-4</v>
      </c>
      <c r="C21" s="14">
        <f t="shared" si="0"/>
        <v>0.99956999999999996</v>
      </c>
      <c r="D21" s="14">
        <f t="shared" si="4"/>
        <v>99016.42094671767</v>
      </c>
      <c r="E21" s="21">
        <f t="shared" si="1"/>
        <v>42.577061007090379</v>
      </c>
      <c r="F21" s="14">
        <f t="shared" si="5"/>
        <v>63485.953575999294</v>
      </c>
      <c r="G21" s="21">
        <f>SUM(F21:$F$114)</f>
        <v>1999745.507153105</v>
      </c>
      <c r="H21" s="14">
        <f t="shared" si="2"/>
        <v>26.63313174407887</v>
      </c>
      <c r="I21" s="14">
        <f t="shared" si="3"/>
        <v>14711.672913728606</v>
      </c>
      <c r="J21" s="5"/>
      <c r="K21" s="20" t="s">
        <v>63</v>
      </c>
      <c r="L21" s="22">
        <v>1000000</v>
      </c>
      <c r="M21" s="20">
        <f>L21/U42</f>
        <v>665735191.84736943</v>
      </c>
      <c r="N21" s="16"/>
      <c r="O21" s="14" t="s">
        <v>20</v>
      </c>
      <c r="P21" s="14">
        <f>VLOOKUP($P$7,$A$3:$I$115,7,0)</f>
        <v>1196722.8763908371</v>
      </c>
      <c r="Q21" s="5"/>
      <c r="R21" s="26"/>
      <c r="S21" s="25"/>
      <c r="T21" s="6" t="s">
        <v>28</v>
      </c>
      <c r="U21" s="13">
        <f>(P19-P21)/P12</f>
        <v>1.9252081927424058</v>
      </c>
    </row>
    <row r="22" spans="1:21" x14ac:dyDescent="0.25">
      <c r="A22" s="14">
        <v>19</v>
      </c>
      <c r="B22" s="14">
        <v>4.6999999999999999E-4</v>
      </c>
      <c r="C22" s="14">
        <f t="shared" si="0"/>
        <v>0.99953000000000003</v>
      </c>
      <c r="D22" s="14">
        <f>D21*C21</f>
        <v>98973.843885710579</v>
      </c>
      <c r="E22" s="21">
        <f t="shared" si="1"/>
        <v>46.517706626284053</v>
      </c>
      <c r="F22" s="14">
        <f t="shared" si="5"/>
        <v>61910.88255215768</v>
      </c>
      <c r="G22" s="21">
        <f>SUM(F22:$F$114)</f>
        <v>1936259.5535771055</v>
      </c>
      <c r="H22" s="14">
        <f t="shared" si="2"/>
        <v>28.388404682452837</v>
      </c>
      <c r="I22" s="14">
        <f t="shared" si="3"/>
        <v>14685.039781984528</v>
      </c>
      <c r="J22" s="5"/>
      <c r="K22" s="20" t="s">
        <v>66</v>
      </c>
      <c r="L22" s="22"/>
      <c r="M22" s="20">
        <f>L21/U43</f>
        <v>529312978.69974965</v>
      </c>
      <c r="N22" s="16"/>
      <c r="O22" s="14" t="s">
        <v>21</v>
      </c>
      <c r="P22" s="14">
        <f>VLOOKUP($P$8,$A$3:$I$115,7,0)</f>
        <v>1110921.5476781626</v>
      </c>
      <c r="Q22" s="5"/>
      <c r="R22" s="26"/>
      <c r="S22" s="7" t="s">
        <v>57</v>
      </c>
      <c r="T22" s="22"/>
      <c r="U22" s="22"/>
    </row>
    <row r="23" spans="1:21" x14ac:dyDescent="0.25">
      <c r="A23" s="14">
        <v>20</v>
      </c>
      <c r="B23" s="14">
        <v>4.8999999999999998E-4</v>
      </c>
      <c r="C23" s="14">
        <f t="shared" si="0"/>
        <v>0.99951000000000001</v>
      </c>
      <c r="D23" s="14">
        <f t="shared" ref="D23:D86" si="6">D22*C22</f>
        <v>98927.326179084295</v>
      </c>
      <c r="E23" s="21">
        <f t="shared" si="1"/>
        <v>48.47438982775202</v>
      </c>
      <c r="F23" s="14">
        <f t="shared" si="5"/>
        <v>60372.472621812842</v>
      </c>
      <c r="G23" s="21">
        <f>SUM(F23:$F$114)</f>
        <v>1874348.6710249477</v>
      </c>
      <c r="H23" s="14">
        <f t="shared" si="2"/>
        <v>28.860986911891448</v>
      </c>
      <c r="I23" s="14">
        <f t="shared" si="3"/>
        <v>14656.651377302074</v>
      </c>
      <c r="J23" s="5"/>
      <c r="K23" s="20" t="s">
        <v>64</v>
      </c>
      <c r="L23" s="22"/>
      <c r="M23" s="20">
        <f>L21/U40</f>
        <v>3264054.141251903</v>
      </c>
      <c r="N23" s="5"/>
      <c r="O23" s="14" t="s">
        <v>22</v>
      </c>
      <c r="P23" s="14">
        <f>VLOOKUP($P$9,$A$3:$I$115,7,0)</f>
        <v>1069644.3339893804</v>
      </c>
      <c r="Q23" s="5"/>
      <c r="R23" s="26"/>
      <c r="S23" s="25" t="s">
        <v>26</v>
      </c>
      <c r="T23" s="6" t="s">
        <v>27</v>
      </c>
      <c r="U23" s="13">
        <f>P22/P12</f>
        <v>23.684470438740664</v>
      </c>
    </row>
    <row r="24" spans="1:21" x14ac:dyDescent="0.25">
      <c r="A24" s="14">
        <v>21</v>
      </c>
      <c r="B24" s="14">
        <v>4.8999999999999998E-4</v>
      </c>
      <c r="C24" s="14">
        <f t="shared" si="0"/>
        <v>0.99951000000000001</v>
      </c>
      <c r="D24" s="14">
        <f t="shared" si="6"/>
        <v>98878.851789256543</v>
      </c>
      <c r="E24" s="21">
        <f t="shared" si="1"/>
        <v>48.450637376736267</v>
      </c>
      <c r="F24" s="14">
        <f t="shared" si="5"/>
        <v>58871.112302661626</v>
      </c>
      <c r="G24" s="21">
        <f>SUM(F24:$F$114)</f>
        <v>1813976.1984031349</v>
      </c>
      <c r="H24" s="14">
        <f t="shared" si="2"/>
        <v>28.143263442248323</v>
      </c>
      <c r="I24" s="14">
        <f t="shared" si="3"/>
        <v>14627.790390390182</v>
      </c>
      <c r="J24" s="5"/>
      <c r="K24" s="20" t="s">
        <v>65</v>
      </c>
      <c r="L24" s="22"/>
      <c r="M24" s="20">
        <f>L21/U41</f>
        <v>3307466.968570102</v>
      </c>
      <c r="N24" s="5"/>
      <c r="O24" s="14" t="s">
        <v>23</v>
      </c>
      <c r="P24" s="14">
        <f>VLOOKUP($P$10,$A$3:$I$115,7,0)</f>
        <v>1029416.9709941265</v>
      </c>
      <c r="Q24" s="5"/>
      <c r="R24" s="26"/>
      <c r="S24" s="25"/>
      <c r="T24" s="6" t="s">
        <v>28</v>
      </c>
      <c r="U24" s="13">
        <f>P23/P12</f>
        <v>22.804454249074709</v>
      </c>
    </row>
    <row r="25" spans="1:21" x14ac:dyDescent="0.25">
      <c r="A25" s="14">
        <v>22</v>
      </c>
      <c r="B25" s="14">
        <v>4.8999999999999998E-4</v>
      </c>
      <c r="C25" s="14">
        <f t="shared" si="0"/>
        <v>0.99951000000000001</v>
      </c>
      <c r="D25" s="14">
        <f t="shared" si="6"/>
        <v>98830.401151879807</v>
      </c>
      <c r="E25" s="21">
        <f t="shared" si="1"/>
        <v>48.426896564415074</v>
      </c>
      <c r="F25" s="14">
        <f t="shared" si="5"/>
        <v>57407.088251349582</v>
      </c>
      <c r="G25" s="21">
        <f>SUM(F25:$F$114)</f>
        <v>1755105.0861004733</v>
      </c>
      <c r="H25" s="14">
        <f t="shared" si="2"/>
        <v>27.443388529910049</v>
      </c>
      <c r="I25" s="14">
        <f t="shared" si="3"/>
        <v>14599.647126947933</v>
      </c>
      <c r="J25" s="5"/>
      <c r="K25" s="20" t="s">
        <v>67</v>
      </c>
      <c r="L25" s="22"/>
      <c r="M25" s="20">
        <f>L21/U44</f>
        <v>1050605.3011506035</v>
      </c>
      <c r="N25" s="5"/>
      <c r="O25" s="14" t="s">
        <v>24</v>
      </c>
      <c r="P25" s="14">
        <f>VLOOKUP($P$11,$A$3:$I$115,7,0)</f>
        <v>990216.28879492707</v>
      </c>
      <c r="Q25" s="5"/>
      <c r="R25" s="26"/>
      <c r="S25" s="7" t="s">
        <v>58</v>
      </c>
      <c r="T25" s="22"/>
      <c r="U25" s="22"/>
    </row>
    <row r="26" spans="1:21" x14ac:dyDescent="0.25">
      <c r="A26" s="14">
        <v>23</v>
      </c>
      <c r="B26" s="14">
        <v>4.8999999999999998E-4</v>
      </c>
      <c r="C26" s="14">
        <f t="shared" si="0"/>
        <v>0.99951000000000001</v>
      </c>
      <c r="D26" s="14">
        <f t="shared" si="6"/>
        <v>98781.974255315392</v>
      </c>
      <c r="E26" s="21">
        <f t="shared" si="1"/>
        <v>48.403167385098641</v>
      </c>
      <c r="F26" s="14">
        <f t="shared" si="5"/>
        <v>55979.471978640431</v>
      </c>
      <c r="G26" s="21">
        <f>SUM(F26:$F$114)</f>
        <v>1697697.9978491236</v>
      </c>
      <c r="H26" s="14">
        <f t="shared" si="2"/>
        <v>26.760918311737036</v>
      </c>
      <c r="I26" s="14">
        <f t="shared" si="3"/>
        <v>14572.203738418026</v>
      </c>
      <c r="J26" s="5"/>
      <c r="K26" s="20" t="s">
        <v>68</v>
      </c>
      <c r="L26" s="22"/>
      <c r="M26" s="20">
        <f>L21/U45</f>
        <v>1193838.146241168</v>
      </c>
      <c r="N26" s="5"/>
      <c r="O26" s="14" t="s">
        <v>39</v>
      </c>
      <c r="P26" s="14">
        <f>VLOOKUP($P$6,$A$3:$I$115,9,0)</f>
        <v>14299.728921827777</v>
      </c>
      <c r="Q26" s="5"/>
      <c r="R26" s="26"/>
      <c r="S26" s="25" t="s">
        <v>26</v>
      </c>
      <c r="T26" s="6" t="s">
        <v>27</v>
      </c>
      <c r="U26" s="13">
        <f>(P22-P24)/P12</f>
        <v>1.7376499187810914</v>
      </c>
    </row>
    <row r="27" spans="1:21" x14ac:dyDescent="0.25">
      <c r="A27" s="14">
        <v>24</v>
      </c>
      <c r="B27" s="14">
        <v>5.0000000000000001E-4</v>
      </c>
      <c r="C27" s="14">
        <f t="shared" si="0"/>
        <v>0.99950000000000006</v>
      </c>
      <c r="D27" s="14">
        <f t="shared" si="6"/>
        <v>98733.571087930293</v>
      </c>
      <c r="E27" s="21">
        <f t="shared" si="1"/>
        <v>49.366785543956212</v>
      </c>
      <c r="F27" s="14">
        <f t="shared" si="5"/>
        <v>54587.358085239888</v>
      </c>
      <c r="G27" s="21">
        <f>SUM(F27:$F$114)</f>
        <v>1641718.5258704831</v>
      </c>
      <c r="H27" s="14">
        <f t="shared" si="2"/>
        <v>26.627979553770739</v>
      </c>
      <c r="I27" s="14">
        <f t="shared" si="3"/>
        <v>14545.442820106287</v>
      </c>
      <c r="J27" s="5"/>
      <c r="K27" s="3" t="s">
        <v>70</v>
      </c>
      <c r="L27" s="5"/>
      <c r="M27" s="5"/>
      <c r="N27" s="5"/>
      <c r="O27" s="14" t="s">
        <v>38</v>
      </c>
      <c r="P27" s="14">
        <f>VLOOKUP($P$8,$A$3:$I$115,9,0)</f>
        <v>14181.56618443671</v>
      </c>
      <c r="Q27" s="5"/>
      <c r="R27" s="26"/>
      <c r="S27" s="25"/>
      <c r="T27" s="6" t="s">
        <v>28</v>
      </c>
      <c r="U27" s="13">
        <f>(P23-P25)/P12</f>
        <v>1.6933789720315875</v>
      </c>
    </row>
    <row r="28" spans="1:21" x14ac:dyDescent="0.25">
      <c r="A28" s="14">
        <v>25</v>
      </c>
      <c r="B28" s="14">
        <v>5.1999999999999995E-4</v>
      </c>
      <c r="C28" s="14">
        <f t="shared" si="0"/>
        <v>0.99948000000000004</v>
      </c>
      <c r="D28" s="14">
        <f t="shared" si="6"/>
        <v>98684.204302386337</v>
      </c>
      <c r="E28" s="21">
        <f t="shared" si="1"/>
        <v>51.315786237231805</v>
      </c>
      <c r="F28" s="14">
        <f t="shared" si="5"/>
        <v>53229.33112799735</v>
      </c>
      <c r="G28" s="21">
        <f>SUM(F28:$F$114)</f>
        <v>1587131.1677852431</v>
      </c>
      <c r="H28" s="14">
        <f t="shared" si="2"/>
        <v>27.004148474686556</v>
      </c>
      <c r="I28" s="14">
        <f t="shared" si="3"/>
        <v>14518.814840552517</v>
      </c>
      <c r="J28" s="5"/>
      <c r="K28" s="22"/>
      <c r="L28" s="20" t="s">
        <v>61</v>
      </c>
      <c r="M28" s="22" t="s">
        <v>62</v>
      </c>
      <c r="N28" s="22"/>
      <c r="O28" s="14" t="s">
        <v>41</v>
      </c>
      <c r="P28" s="14">
        <f>VLOOKUP($P$10,$A$3:$I$115,9,0)</f>
        <v>14092.951199342566</v>
      </c>
      <c r="Q28" s="5"/>
      <c r="R28" s="13" t="s">
        <v>32</v>
      </c>
      <c r="S28" s="25"/>
      <c r="T28" s="25"/>
      <c r="U28" s="13">
        <f>P16/P12</f>
        <v>0.95033014396192728</v>
      </c>
    </row>
    <row r="29" spans="1:21" x14ac:dyDescent="0.25">
      <c r="A29" s="14">
        <v>26</v>
      </c>
      <c r="B29" s="14">
        <v>5.5000000000000003E-4</v>
      </c>
      <c r="C29" s="14">
        <f t="shared" si="0"/>
        <v>0.99944999999999995</v>
      </c>
      <c r="D29" s="14">
        <f t="shared" si="6"/>
        <v>98632.888516149105</v>
      </c>
      <c r="E29" s="21">
        <f t="shared" si="1"/>
        <v>54.248088683889364</v>
      </c>
      <c r="F29" s="14">
        <f t="shared" si="5"/>
        <v>51904.050610547114</v>
      </c>
      <c r="G29" s="21">
        <f>SUM(F29:$F$114)</f>
        <v>1533901.8366572459</v>
      </c>
      <c r="H29" s="14">
        <f t="shared" si="2"/>
        <v>27.850953986151016</v>
      </c>
      <c r="I29" s="14">
        <f t="shared" si="3"/>
        <v>14491.81069207783</v>
      </c>
      <c r="J29" s="5"/>
      <c r="K29" s="22"/>
      <c r="L29" s="22" t="s">
        <v>59</v>
      </c>
      <c r="M29" s="22" t="s">
        <v>60</v>
      </c>
      <c r="N29" s="22"/>
      <c r="O29" s="5"/>
      <c r="P29" s="5"/>
      <c r="Q29" s="5"/>
      <c r="R29" s="26" t="s">
        <v>56</v>
      </c>
      <c r="S29" s="25" t="s">
        <v>26</v>
      </c>
      <c r="T29" s="6" t="s">
        <v>27</v>
      </c>
      <c r="U29" s="13">
        <f>$U$17-(($N$8-1)/(2*$N$8))</f>
        <v>27.98060051220806</v>
      </c>
    </row>
    <row r="30" spans="1:21" x14ac:dyDescent="0.25">
      <c r="A30" s="14">
        <v>27</v>
      </c>
      <c r="B30" s="14">
        <v>5.9999999999999995E-4</v>
      </c>
      <c r="C30" s="14">
        <f t="shared" si="0"/>
        <v>0.99939999999999996</v>
      </c>
      <c r="D30" s="14">
        <f t="shared" si="6"/>
        <v>98578.640427465216</v>
      </c>
      <c r="E30" s="21">
        <f t="shared" si="1"/>
        <v>59.147184256478795</v>
      </c>
      <c r="F30" s="14">
        <f t="shared" si="5"/>
        <v>50610.247202645194</v>
      </c>
      <c r="G30" s="21">
        <f>SUM(F30:$F$114)</f>
        <v>1481997.7860466987</v>
      </c>
      <c r="H30" s="14">
        <f t="shared" si="2"/>
        <v>29.6255105576458</v>
      </c>
      <c r="I30" s="14">
        <f t="shared" si="3"/>
        <v>14463.959738091678</v>
      </c>
      <c r="J30" s="5"/>
      <c r="K30" s="22"/>
      <c r="L30" s="22"/>
      <c r="M30" s="20" t="s">
        <v>27</v>
      </c>
      <c r="N30" s="20" t="s">
        <v>28</v>
      </c>
      <c r="O30" s="5"/>
      <c r="P30" s="5"/>
      <c r="Q30" s="5"/>
      <c r="R30" s="26"/>
      <c r="S30" s="25"/>
      <c r="T30" s="6" t="s">
        <v>28</v>
      </c>
      <c r="U30" s="13">
        <f>$U$18+(($N$8-1)/(2*$N$8))</f>
        <v>27.897267178874717</v>
      </c>
    </row>
    <row r="31" spans="1:21" x14ac:dyDescent="0.25">
      <c r="A31" s="14">
        <v>28</v>
      </c>
      <c r="B31" s="14">
        <v>6.4999999999999997E-4</v>
      </c>
      <c r="C31" s="14">
        <f t="shared" si="0"/>
        <v>0.99934999999999996</v>
      </c>
      <c r="D31" s="14">
        <f t="shared" si="6"/>
        <v>98519.493243208737</v>
      </c>
      <c r="E31" s="21">
        <f t="shared" si="1"/>
        <v>64.037670608086046</v>
      </c>
      <c r="F31" s="14">
        <f t="shared" si="5"/>
        <v>49346.2254188523</v>
      </c>
      <c r="G31" s="21">
        <f>SUM(F31:$F$114)</f>
        <v>1431387.5388440536</v>
      </c>
      <c r="H31" s="14">
        <f t="shared" si="2"/>
        <v>31.292728314394321</v>
      </c>
      <c r="I31" s="14">
        <f t="shared" si="3"/>
        <v>14434.334227534033</v>
      </c>
      <c r="J31" s="5"/>
      <c r="K31" s="20" t="s">
        <v>63</v>
      </c>
      <c r="L31" s="22">
        <v>50000000</v>
      </c>
      <c r="M31" s="20">
        <f>(L31*U42)/U20</f>
        <v>38030.164740328866</v>
      </c>
      <c r="N31" s="20">
        <f>(L31*U42)/U21</f>
        <v>39011.33281081474</v>
      </c>
      <c r="O31" s="5"/>
      <c r="P31" s="5"/>
      <c r="Q31" s="5"/>
      <c r="R31" s="26"/>
      <c r="S31" s="8" t="s">
        <v>57</v>
      </c>
      <c r="T31" s="22"/>
      <c r="U31" s="22"/>
    </row>
    <row r="32" spans="1:21" x14ac:dyDescent="0.25">
      <c r="A32" s="14">
        <v>29</v>
      </c>
      <c r="B32" s="14">
        <v>6.9999999999999999E-4</v>
      </c>
      <c r="C32" s="14">
        <f t="shared" si="0"/>
        <v>0.99929999999999997</v>
      </c>
      <c r="D32" s="14">
        <f t="shared" si="6"/>
        <v>98455.455572600651</v>
      </c>
      <c r="E32" s="21">
        <f t="shared" si="1"/>
        <v>68.918818900827318</v>
      </c>
      <c r="F32" s="14">
        <f t="shared" si="5"/>
        <v>48111.366216907358</v>
      </c>
      <c r="G32" s="21">
        <f>SUM(F32:$F$114)</f>
        <v>1382041.313425201</v>
      </c>
      <c r="H32" s="14">
        <f t="shared" si="2"/>
        <v>32.85654278228148</v>
      </c>
      <c r="I32" s="14">
        <f t="shared" si="3"/>
        <v>14403.041499219638</v>
      </c>
      <c r="J32" s="5"/>
      <c r="K32" s="20" t="s">
        <v>66</v>
      </c>
      <c r="L32" s="22"/>
      <c r="M32" s="20">
        <f>(L31*U43)/U26</f>
        <v>54361.968799416143</v>
      </c>
      <c r="N32" s="20">
        <f>(L31*U43)/U27</f>
        <v>55783.183935346307</v>
      </c>
      <c r="O32" s="5"/>
      <c r="P32" s="5"/>
      <c r="Q32" s="5"/>
      <c r="R32" s="26"/>
      <c r="S32" s="25" t="s">
        <v>26</v>
      </c>
      <c r="T32" s="6" t="s">
        <v>27</v>
      </c>
      <c r="U32" s="13">
        <f>($P$17/$P$12)*(($P$20/$P$16)-(($N$8-1)/(2*$N$8)))</f>
        <v>24.102666651663018</v>
      </c>
    </row>
    <row r="33" spans="1:21" x14ac:dyDescent="0.25">
      <c r="A33" s="14">
        <v>30</v>
      </c>
      <c r="B33" s="14">
        <v>7.5000000000000002E-4</v>
      </c>
      <c r="C33" s="14">
        <f t="shared" si="0"/>
        <v>0.99924999999999997</v>
      </c>
      <c r="D33" s="14">
        <f t="shared" si="6"/>
        <v>98386.536753699824</v>
      </c>
      <c r="E33" s="21">
        <f t="shared" si="1"/>
        <v>73.789902565273223</v>
      </c>
      <c r="F33" s="14">
        <f t="shared" si="5"/>
        <v>46905.061717615157</v>
      </c>
      <c r="G33" s="21">
        <f>SUM(F33:$F$114)</f>
        <v>1333929.9472082935</v>
      </c>
      <c r="H33" s="14">
        <f t="shared" si="2"/>
        <v>34.320776866546915</v>
      </c>
      <c r="I33" s="14">
        <f t="shared" si="3"/>
        <v>14370.184956437359</v>
      </c>
      <c r="J33" s="5"/>
      <c r="K33" s="20" t="s">
        <v>64</v>
      </c>
      <c r="L33" s="22"/>
      <c r="M33" s="20">
        <f>(L31*U40)/U17</f>
        <v>538640.91538359656</v>
      </c>
      <c r="N33" s="20">
        <f>(L31*U40)/U18</f>
        <v>558271.44907764264</v>
      </c>
      <c r="O33" s="5"/>
      <c r="P33" s="5"/>
      <c r="Q33" s="5"/>
      <c r="R33" s="26"/>
      <c r="S33" s="25"/>
      <c r="T33" s="6" t="s">
        <v>28</v>
      </c>
      <c r="U33" s="13">
        <f>($P$17/$P$12)*(($P$21/$P$16)+(($N$8-1)/(2*$N$8)))</f>
        <v>24.029331969190856</v>
      </c>
    </row>
    <row r="34" spans="1:21" x14ac:dyDescent="0.25">
      <c r="A34" s="14">
        <v>31</v>
      </c>
      <c r="B34" s="14">
        <v>8.0999999999999996E-4</v>
      </c>
      <c r="C34" s="14">
        <f t="shared" si="0"/>
        <v>0.99919000000000002</v>
      </c>
      <c r="D34" s="14">
        <f t="shared" si="6"/>
        <v>98312.746851134551</v>
      </c>
      <c r="E34" s="21">
        <f t="shared" si="1"/>
        <v>79.633324949420057</v>
      </c>
      <c r="F34" s="14">
        <f t="shared" si="5"/>
        <v>45726.715045197023</v>
      </c>
      <c r="G34" s="21">
        <f>SUM(F34:$F$114)</f>
        <v>1287024.885490678</v>
      </c>
      <c r="H34" s="14">
        <f t="shared" si="2"/>
        <v>36.135257743034224</v>
      </c>
      <c r="I34" s="14">
        <f t="shared" si="3"/>
        <v>14335.86417957081</v>
      </c>
      <c r="J34" s="5"/>
      <c r="K34" s="20" t="s">
        <v>65</v>
      </c>
      <c r="L34" s="22"/>
      <c r="M34" s="20">
        <f>(L31*U41)/U23</f>
        <v>638279.37328591419</v>
      </c>
      <c r="N34" s="20">
        <f>(L31*U41)/U24</f>
        <v>662910.35878929391</v>
      </c>
      <c r="R34" s="26"/>
      <c r="S34" s="8" t="s">
        <v>31</v>
      </c>
      <c r="T34" s="22"/>
      <c r="U34" s="22"/>
    </row>
    <row r="35" spans="1:21" x14ac:dyDescent="0.25">
      <c r="A35" s="14">
        <v>32</v>
      </c>
      <c r="B35" s="14">
        <v>8.7000000000000001E-4</v>
      </c>
      <c r="C35" s="14">
        <f t="shared" si="0"/>
        <v>0.99912999999999996</v>
      </c>
      <c r="D35" s="14">
        <f t="shared" si="6"/>
        <v>98233.11352618513</v>
      </c>
      <c r="E35" s="21">
        <f t="shared" si="1"/>
        <v>85.462808767784736</v>
      </c>
      <c r="F35" s="14">
        <f t="shared" si="5"/>
        <v>44575.294054644299</v>
      </c>
      <c r="G35" s="21">
        <f>SUM(F35:$F$114)</f>
        <v>1241298.1704454813</v>
      </c>
      <c r="H35" s="14">
        <f t="shared" si="2"/>
        <v>37.834639831748497</v>
      </c>
      <c r="I35" s="14">
        <f t="shared" si="3"/>
        <v>14299.728921827777</v>
      </c>
      <c r="J35" s="5"/>
      <c r="K35" s="20" t="s">
        <v>67</v>
      </c>
      <c r="L35" s="22"/>
      <c r="M35" s="20">
        <f>(L31*U44)/U20</f>
        <v>24098506.82426795</v>
      </c>
      <c r="N35" s="20">
        <f>(L31*U44)/U21</f>
        <v>24720241.849709053</v>
      </c>
      <c r="R35" s="26"/>
      <c r="S35" s="25" t="s">
        <v>26</v>
      </c>
      <c r="T35" s="6" t="s">
        <v>27</v>
      </c>
      <c r="U35" s="13">
        <f>$U$20-((($N$8-1)/(2*$N$8))*(1-($U$28)))</f>
        <v>1.952112698096371</v>
      </c>
    </row>
    <row r="36" spans="1:21" x14ac:dyDescent="0.25">
      <c r="A36" s="14">
        <v>33</v>
      </c>
      <c r="B36" s="14">
        <v>9.3000000000000005E-4</v>
      </c>
      <c r="C36" s="14">
        <f t="shared" si="0"/>
        <v>0.99907000000000001</v>
      </c>
      <c r="D36" s="14">
        <f t="shared" si="6"/>
        <v>98147.650717417346</v>
      </c>
      <c r="E36" s="21">
        <f t="shared" si="1"/>
        <v>91.277315167200868</v>
      </c>
      <c r="F36" s="14">
        <f t="shared" si="5"/>
        <v>43450.257120796843</v>
      </c>
      <c r="G36" s="21">
        <f>SUM(F36:$F$114)</f>
        <v>1196722.8763908371</v>
      </c>
      <c r="H36" s="14">
        <f t="shared" si="2"/>
        <v>39.423160119358322</v>
      </c>
      <c r="I36" s="14">
        <f t="shared" si="3"/>
        <v>14261.894281996028</v>
      </c>
      <c r="J36" s="5"/>
      <c r="K36" s="20" t="s">
        <v>68</v>
      </c>
      <c r="L36" s="22"/>
      <c r="M36" s="20">
        <f>(L31*U45)/U26</f>
        <v>24102509.811567925</v>
      </c>
      <c r="N36" s="20">
        <f>(L31*U45)/U27</f>
        <v>24732635.108988598</v>
      </c>
      <c r="R36" s="26"/>
      <c r="S36" s="25"/>
      <c r="T36" s="6" t="s">
        <v>28</v>
      </c>
      <c r="U36" s="13">
        <f>$U$21+((($N$8-1)/(2*$N$8))*(1-($U$28)))</f>
        <v>1.9479735434265224</v>
      </c>
    </row>
    <row r="37" spans="1:21" x14ac:dyDescent="0.25">
      <c r="A37" s="14">
        <v>34</v>
      </c>
      <c r="B37" s="14">
        <v>9.8999999999999999E-4</v>
      </c>
      <c r="C37" s="14">
        <f t="shared" si="0"/>
        <v>0.99900999999999995</v>
      </c>
      <c r="D37" s="14">
        <f t="shared" si="6"/>
        <v>98056.373402250145</v>
      </c>
      <c r="E37" s="21">
        <f t="shared" si="1"/>
        <v>97.075809668225702</v>
      </c>
      <c r="F37" s="14">
        <f t="shared" si="5"/>
        <v>42351.07159187756</v>
      </c>
      <c r="G37" s="21">
        <f>SUM(F37:$F$114)</f>
        <v>1153272.6192700402</v>
      </c>
      <c r="H37" s="14">
        <f t="shared" si="2"/>
        <v>40.904937439958978</v>
      </c>
      <c r="I37" s="14">
        <f t="shared" si="3"/>
        <v>14222.471121876668</v>
      </c>
      <c r="J37" s="5"/>
      <c r="K37" s="3" t="s">
        <v>70</v>
      </c>
      <c r="L37" s="5"/>
      <c r="M37" s="5"/>
      <c r="R37" s="26"/>
      <c r="S37" s="8" t="s">
        <v>58</v>
      </c>
      <c r="T37" s="22"/>
      <c r="U37" s="22"/>
    </row>
    <row r="38" spans="1:21" x14ac:dyDescent="0.25">
      <c r="A38" s="14">
        <v>35</v>
      </c>
      <c r="B38" s="14">
        <v>1.07E-3</v>
      </c>
      <c r="C38" s="14">
        <f t="shared" si="0"/>
        <v>0.99892999999999998</v>
      </c>
      <c r="D38" s="14">
        <f t="shared" si="6"/>
        <v>97959.297592581919</v>
      </c>
      <c r="E38" s="21">
        <f t="shared" si="1"/>
        <v>104.81644842406968</v>
      </c>
      <c r="F38" s="14">
        <f t="shared" si="5"/>
        <v>41277.21368878206</v>
      </c>
      <c r="G38" s="21">
        <f>SUM(F38:$F$114)</f>
        <v>1110921.5476781626</v>
      </c>
      <c r="H38" s="14">
        <f t="shared" si="2"/>
        <v>43.089384045853421</v>
      </c>
      <c r="I38" s="14">
        <f t="shared" si="3"/>
        <v>14181.56618443671</v>
      </c>
      <c r="J38" s="5"/>
      <c r="K38" s="22"/>
      <c r="L38" s="20" t="s">
        <v>61</v>
      </c>
      <c r="M38" s="22" t="s">
        <v>62</v>
      </c>
      <c r="N38" s="22"/>
      <c r="R38" s="26"/>
      <c r="S38" s="25" t="s">
        <v>26</v>
      </c>
      <c r="T38" s="6" t="s">
        <v>27</v>
      </c>
      <c r="U38" s="13">
        <f>($P$17/$P$12)*((($P$22-$P$24)/$P$17)-((($N$8-1)/(2*$N$8))*(1-($P$18/$P$17))))</f>
        <v>1.7173590681875679</v>
      </c>
    </row>
    <row r="39" spans="1:21" x14ac:dyDescent="0.25">
      <c r="A39" s="14">
        <v>36</v>
      </c>
      <c r="B39" s="14">
        <v>1.16E-3</v>
      </c>
      <c r="C39" s="14">
        <f t="shared" si="0"/>
        <v>0.99883999999999995</v>
      </c>
      <c r="D39" s="14">
        <f t="shared" si="6"/>
        <v>97854.481144157849</v>
      </c>
      <c r="E39" s="21">
        <f t="shared" si="1"/>
        <v>113.51119812723482</v>
      </c>
      <c r="F39" s="14">
        <f t="shared" si="5"/>
        <v>40227.362995253716</v>
      </c>
      <c r="G39" s="21">
        <f>SUM(F39:$F$114)</f>
        <v>1069644.3339893804</v>
      </c>
      <c r="H39" s="14">
        <f t="shared" si="2"/>
        <v>45.52560104829184</v>
      </c>
      <c r="I39" s="14">
        <f t="shared" si="3"/>
        <v>14138.476800390858</v>
      </c>
      <c r="J39" s="5"/>
      <c r="K39" s="22"/>
      <c r="L39" s="22" t="s">
        <v>60</v>
      </c>
      <c r="M39" s="22" t="s">
        <v>59</v>
      </c>
      <c r="N39" s="22"/>
      <c r="R39" s="26"/>
      <c r="S39" s="25"/>
      <c r="T39" s="6" t="s">
        <v>28</v>
      </c>
      <c r="U39" s="13">
        <f>($P$17/$P$12)*((($P$23-$P$25)/$P$17)+((($N$8-1)/(2*$N$8))*(1-($P$18/$P$17))))</f>
        <v>1.713669822625111</v>
      </c>
    </row>
    <row r="40" spans="1:21" x14ac:dyDescent="0.25">
      <c r="A40" s="14">
        <v>37</v>
      </c>
      <c r="B40" s="14">
        <v>1.2700000000000001E-3</v>
      </c>
      <c r="C40" s="14">
        <f t="shared" si="0"/>
        <v>0.99873000000000001</v>
      </c>
      <c r="D40" s="14">
        <f t="shared" si="6"/>
        <v>97740.969946030615</v>
      </c>
      <c r="E40" s="21">
        <f t="shared" si="1"/>
        <v>124.1310318314645</v>
      </c>
      <c r="F40" s="14">
        <f t="shared" si="5"/>
        <v>39200.68219919924</v>
      </c>
      <c r="G40" s="21">
        <f>SUM(F40:$F$114)</f>
        <v>1029416.9709941265</v>
      </c>
      <c r="H40" s="14">
        <f t="shared" si="2"/>
        <v>48.570601359010041</v>
      </c>
      <c r="I40" s="14">
        <f t="shared" si="3"/>
        <v>14092.951199342566</v>
      </c>
      <c r="J40" s="5"/>
      <c r="K40" s="22"/>
      <c r="L40" s="22"/>
      <c r="M40" s="20" t="s">
        <v>27</v>
      </c>
      <c r="N40" s="20" t="s">
        <v>28</v>
      </c>
      <c r="R40" s="26" t="s">
        <v>35</v>
      </c>
      <c r="S40" s="25" t="s">
        <v>36</v>
      </c>
      <c r="T40" s="25"/>
      <c r="U40" s="13">
        <f>P15/P12</f>
        <v>0.30636746718191926</v>
      </c>
    </row>
    <row r="41" spans="1:21" x14ac:dyDescent="0.25">
      <c r="A41" s="14">
        <v>38</v>
      </c>
      <c r="B41" s="14">
        <v>1.39E-3</v>
      </c>
      <c r="C41" s="14">
        <f t="shared" si="0"/>
        <v>0.99861</v>
      </c>
      <c r="D41" s="14">
        <f t="shared" si="6"/>
        <v>97616.83891419915</v>
      </c>
      <c r="E41" s="21">
        <f t="shared" si="1"/>
        <v>135.68740609074302</v>
      </c>
      <c r="F41" s="14">
        <f t="shared" si="5"/>
        <v>38195.997397859763</v>
      </c>
      <c r="G41" s="21">
        <f>SUM(F41:$F$114)</f>
        <v>990216.28879492707</v>
      </c>
      <c r="H41" s="14">
        <f t="shared" si="2"/>
        <v>51.797498910270733</v>
      </c>
      <c r="I41" s="14">
        <f t="shared" si="3"/>
        <v>14044.380597983556</v>
      </c>
      <c r="J41" s="5"/>
      <c r="K41" s="20" t="s">
        <v>63</v>
      </c>
      <c r="L41" s="22">
        <v>10000000</v>
      </c>
      <c r="M41" s="20">
        <f>(L41*U20)/U42</f>
        <v>13147458166.800365</v>
      </c>
      <c r="N41" s="20">
        <f>(L41*U21)/U42</f>
        <v>12816788455.41493</v>
      </c>
      <c r="R41" s="26"/>
      <c r="S41" s="25" t="s">
        <v>37</v>
      </c>
      <c r="T41" s="25"/>
      <c r="U41" s="13">
        <f>P27/P12</f>
        <v>0.30234617896496307</v>
      </c>
    </row>
    <row r="42" spans="1:21" x14ac:dyDescent="0.25">
      <c r="A42" s="14">
        <v>39</v>
      </c>
      <c r="B42" s="14">
        <v>1.5499999999999999E-3</v>
      </c>
      <c r="C42" s="14">
        <f t="shared" si="0"/>
        <v>0.99844999999999995</v>
      </c>
      <c r="D42" s="14">
        <f t="shared" si="6"/>
        <v>97481.151508108407</v>
      </c>
      <c r="E42" s="21">
        <f t="shared" si="1"/>
        <v>151.09578483756923</v>
      </c>
      <c r="F42" s="14">
        <f t="shared" si="5"/>
        <v>37212.590206318768</v>
      </c>
      <c r="G42" s="21">
        <f>SUM(F42:$F$114)</f>
        <v>952020.29139706737</v>
      </c>
      <c r="H42" s="14">
        <f t="shared" si="2"/>
        <v>56.272697385165415</v>
      </c>
      <c r="I42" s="14">
        <f t="shared" si="3"/>
        <v>13992.583099073283</v>
      </c>
      <c r="J42" s="5"/>
      <c r="K42" s="20" t="s">
        <v>66</v>
      </c>
      <c r="L42" s="22"/>
      <c r="M42" s="20">
        <f>(L41*U26)/U43</f>
        <v>9197606544.4739742</v>
      </c>
      <c r="N42" s="20">
        <f>(L41*U27)/U43</f>
        <v>8963274677.5355949</v>
      </c>
      <c r="R42" s="26"/>
      <c r="S42" s="25" t="s">
        <v>14</v>
      </c>
      <c r="T42" s="25"/>
      <c r="U42" s="13">
        <f>(P15-P26)/P12</f>
        <v>1.5020987507436232E-3</v>
      </c>
    </row>
    <row r="43" spans="1:21" x14ac:dyDescent="0.25">
      <c r="A43" s="14">
        <v>40</v>
      </c>
      <c r="B43" s="14">
        <v>1.73E-3</v>
      </c>
      <c r="C43" s="14">
        <f t="shared" si="0"/>
        <v>0.99826999999999999</v>
      </c>
      <c r="D43" s="14">
        <f t="shared" si="6"/>
        <v>97330.055723270838</v>
      </c>
      <c r="E43" s="21">
        <f t="shared" si="1"/>
        <v>168.38099640126165</v>
      </c>
      <c r="F43" s="14">
        <f t="shared" si="5"/>
        <v>36248.693357559976</v>
      </c>
      <c r="G43" s="21">
        <f>SUM(F43:$F$114)</f>
        <v>914807.70119074872</v>
      </c>
      <c r="H43" s="14">
        <f t="shared" si="2"/>
        <v>61.18072147178529</v>
      </c>
      <c r="I43" s="14">
        <f t="shared" si="3"/>
        <v>13936.310401688119</v>
      </c>
      <c r="J43" s="5"/>
      <c r="K43" s="20" t="s">
        <v>64</v>
      </c>
      <c r="L43" s="22"/>
      <c r="M43" s="20">
        <f>(L41*U17)/U40</f>
        <v>928262197.91328287</v>
      </c>
      <c r="N43" s="20">
        <f>(L41*U18)/U40</f>
        <v>895621656.50076365</v>
      </c>
      <c r="R43" s="26"/>
      <c r="S43" s="25" t="s">
        <v>40</v>
      </c>
      <c r="T43" s="25"/>
      <c r="U43" s="13">
        <f>(P27-P28)/P12</f>
        <v>1.8892414133817139E-3</v>
      </c>
    </row>
    <row r="44" spans="1:21" x14ac:dyDescent="0.25">
      <c r="A44" s="14">
        <v>41</v>
      </c>
      <c r="B44" s="14">
        <v>1.9300000000000001E-3</v>
      </c>
      <c r="C44" s="14">
        <f t="shared" si="0"/>
        <v>0.99807000000000001</v>
      </c>
      <c r="D44" s="14">
        <f t="shared" si="6"/>
        <v>97161.674726869576</v>
      </c>
      <c r="E44" s="21">
        <f t="shared" si="1"/>
        <v>187.52203222285607</v>
      </c>
      <c r="F44" s="14">
        <f t="shared" si="5"/>
        <v>35303.398163952588</v>
      </c>
      <c r="G44" s="21">
        <f>SUM(F44:$F$114)</f>
        <v>878559.00783318875</v>
      </c>
      <c r="H44" s="14">
        <f t="shared" si="2"/>
        <v>66.473715567246529</v>
      </c>
      <c r="I44" s="14">
        <f t="shared" si="3"/>
        <v>13875.129680216334</v>
      </c>
      <c r="J44" s="5"/>
      <c r="K44" s="20" t="s">
        <v>65</v>
      </c>
      <c r="L44" s="22"/>
      <c r="M44" s="20">
        <f>(L41*U23)/U41</f>
        <v>783356036.44209778</v>
      </c>
      <c r="N44" s="20">
        <f>(L41*U24)/U41</f>
        <v>754249791.65082717</v>
      </c>
      <c r="R44" s="26"/>
      <c r="S44" s="25" t="s">
        <v>42</v>
      </c>
      <c r="T44" s="25"/>
      <c r="U44" s="13">
        <f>(P15-P26+P16)/P12</f>
        <v>0.95183224271267097</v>
      </c>
    </row>
    <row r="45" spans="1:21" x14ac:dyDescent="0.25">
      <c r="A45" s="14">
        <v>42</v>
      </c>
      <c r="B45" s="14">
        <v>2.16E-3</v>
      </c>
      <c r="C45" s="14">
        <f t="shared" si="0"/>
        <v>0.99783999999999995</v>
      </c>
      <c r="D45" s="14">
        <f t="shared" si="6"/>
        <v>96974.15269464672</v>
      </c>
      <c r="E45" s="21">
        <f t="shared" si="1"/>
        <v>209.46416982043593</v>
      </c>
      <c r="F45" s="14">
        <f t="shared" si="5"/>
        <v>34375.86595658162</v>
      </c>
      <c r="G45" s="21">
        <f>SUM(F45:$F$114)</f>
        <v>843255.60966923612</v>
      </c>
      <c r="H45" s="14">
        <f t="shared" si="2"/>
        <v>72.440849235332635</v>
      </c>
      <c r="I45" s="14">
        <f t="shared" si="3"/>
        <v>13808.655964649086</v>
      </c>
      <c r="J45" s="5"/>
      <c r="K45" s="20" t="s">
        <v>67</v>
      </c>
      <c r="L45" s="22"/>
      <c r="M45" s="20">
        <f>(L41*U20)/U44</f>
        <v>20748173.471747402</v>
      </c>
      <c r="N45" s="20">
        <f>(L41*U21)/U44</f>
        <v>20226339.331137445</v>
      </c>
      <c r="R45" s="26"/>
      <c r="S45" s="25" t="s">
        <v>43</v>
      </c>
      <c r="T45" s="25"/>
      <c r="U45" s="13">
        <f>(P27-P28+P18)/P12</f>
        <v>0.83763448432982923</v>
      </c>
    </row>
    <row r="46" spans="1:21" x14ac:dyDescent="0.25">
      <c r="A46" s="14">
        <v>43</v>
      </c>
      <c r="B46" s="14">
        <v>2.4099999999999998E-3</v>
      </c>
      <c r="C46" s="14">
        <f t="shared" si="0"/>
        <v>0.99758999999999998</v>
      </c>
      <c r="D46" s="14">
        <f t="shared" si="6"/>
        <v>96764.688524826284</v>
      </c>
      <c r="E46" s="21">
        <f t="shared" si="1"/>
        <v>233.20289934483299</v>
      </c>
      <c r="F46" s="14">
        <f t="shared" si="5"/>
        <v>33464.989352307712</v>
      </c>
      <c r="G46" s="21">
        <f>SUM(F46:$F$114)</f>
        <v>808879.74371265445</v>
      </c>
      <c r="H46" s="14">
        <f t="shared" si="2"/>
        <v>78.683535940548452</v>
      </c>
      <c r="I46" s="14">
        <f t="shared" si="3"/>
        <v>13736.215115413754</v>
      </c>
      <c r="J46" s="5"/>
      <c r="K46" s="20" t="s">
        <v>68</v>
      </c>
      <c r="L46" s="22"/>
      <c r="M46" s="20">
        <f>(L41*U26)/U45</f>
        <v>20744727.578537341</v>
      </c>
      <c r="N46" s="20">
        <f>(L41*U27)/U45</f>
        <v>20216204.128539648</v>
      </c>
    </row>
    <row r="47" spans="1:21" x14ac:dyDescent="0.25">
      <c r="A47" s="14">
        <v>44</v>
      </c>
      <c r="B47" s="14">
        <v>2.7000000000000001E-3</v>
      </c>
      <c r="C47" s="14">
        <f t="shared" si="0"/>
        <v>0.99729999999999996</v>
      </c>
      <c r="D47" s="14">
        <f t="shared" si="6"/>
        <v>96531.485625481451</v>
      </c>
      <c r="E47" s="21">
        <f t="shared" si="1"/>
        <v>260.63501118880231</v>
      </c>
      <c r="F47" s="14">
        <f t="shared" si="5"/>
        <v>32570.086563871861</v>
      </c>
      <c r="G47" s="21">
        <f>SUM(F47:$F$114)</f>
        <v>775414.75436034682</v>
      </c>
      <c r="H47" s="14">
        <f t="shared" si="2"/>
        <v>85.794374363370551</v>
      </c>
      <c r="I47" s="14">
        <f t="shared" si="3"/>
        <v>13657.531579473205</v>
      </c>
      <c r="J47" s="5"/>
      <c r="K47" s="5"/>
      <c r="L47" s="5"/>
      <c r="M47" s="5"/>
    </row>
    <row r="48" spans="1:21" x14ac:dyDescent="0.25">
      <c r="A48" s="14">
        <v>45</v>
      </c>
      <c r="B48" s="14">
        <v>3.0200000000000001E-3</v>
      </c>
      <c r="C48" s="14">
        <f t="shared" si="0"/>
        <v>0.99697999999999998</v>
      </c>
      <c r="D48" s="14">
        <f t="shared" si="6"/>
        <v>96270.850614292649</v>
      </c>
      <c r="E48" s="21">
        <f t="shared" si="1"/>
        <v>290.73796885515912</v>
      </c>
      <c r="F48" s="14">
        <f t="shared" si="5"/>
        <v>31689.899834292097</v>
      </c>
      <c r="G48" s="21">
        <f>SUM(F48:$F$114)</f>
        <v>742844.66779647477</v>
      </c>
      <c r="H48" s="14">
        <f t="shared" si="2"/>
        <v>93.369265853229876</v>
      </c>
      <c r="I48" s="14">
        <f t="shared" si="3"/>
        <v>13571.737205109835</v>
      </c>
      <c r="J48" s="5"/>
      <c r="K48" s="5"/>
      <c r="L48" s="5"/>
      <c r="M48" s="5"/>
    </row>
    <row r="49" spans="1:13" x14ac:dyDescent="0.25">
      <c r="A49" s="14">
        <v>46</v>
      </c>
      <c r="B49" s="14">
        <v>3.3800000000000002E-3</v>
      </c>
      <c r="C49" s="14">
        <f t="shared" si="0"/>
        <v>0.99661999999999995</v>
      </c>
      <c r="D49" s="14">
        <f t="shared" si="6"/>
        <v>95980.11264543749</v>
      </c>
      <c r="E49" s="21">
        <f t="shared" si="1"/>
        <v>324.4127807415789</v>
      </c>
      <c r="F49" s="14">
        <f t="shared" si="5"/>
        <v>30823.606182236632</v>
      </c>
      <c r="G49" s="21">
        <f>SUM(F49:$F$114)</f>
        <v>711154.76796218276</v>
      </c>
      <c r="H49" s="14">
        <f t="shared" si="2"/>
        <v>101.6427208741072</v>
      </c>
      <c r="I49" s="14">
        <f t="shared" si="3"/>
        <v>13478.367939256605</v>
      </c>
      <c r="J49" s="5"/>
      <c r="K49" s="5"/>
      <c r="L49" s="5"/>
      <c r="M49" s="5"/>
    </row>
    <row r="50" spans="1:13" x14ac:dyDescent="0.25">
      <c r="A50" s="14">
        <v>47</v>
      </c>
      <c r="B50" s="14">
        <v>3.7699999999999999E-3</v>
      </c>
      <c r="C50" s="14">
        <f t="shared" si="0"/>
        <v>0.99622999999999995</v>
      </c>
      <c r="D50" s="14">
        <f t="shared" si="6"/>
        <v>95655.699864695911</v>
      </c>
      <c r="E50" s="21">
        <f t="shared" si="1"/>
        <v>360.62198848990374</v>
      </c>
      <c r="F50" s="14">
        <f t="shared" si="5"/>
        <v>29970.168188625048</v>
      </c>
      <c r="G50" s="21">
        <f>SUM(F50:$F$114)</f>
        <v>680331.16177994607</v>
      </c>
      <c r="H50" s="14">
        <f t="shared" si="2"/>
        <v>110.2317405571868</v>
      </c>
      <c r="I50" s="14">
        <f t="shared" si="3"/>
        <v>13376.7252183825</v>
      </c>
      <c r="J50" s="5"/>
      <c r="K50" s="5"/>
      <c r="L50" s="5"/>
      <c r="M50" s="5"/>
    </row>
    <row r="51" spans="1:13" x14ac:dyDescent="0.25">
      <c r="A51" s="14">
        <v>48</v>
      </c>
      <c r="B51" s="14">
        <v>4.1799999999999997E-3</v>
      </c>
      <c r="C51" s="14">
        <f t="shared" si="0"/>
        <v>0.99582000000000004</v>
      </c>
      <c r="D51" s="14">
        <f t="shared" si="6"/>
        <v>95295.077876206007</v>
      </c>
      <c r="E51" s="21">
        <f t="shared" si="1"/>
        <v>398.33342552253453</v>
      </c>
      <c r="F51" s="14">
        <f t="shared" si="5"/>
        <v>29128.956736150172</v>
      </c>
      <c r="G51" s="21">
        <f>SUM(F51:$F$114)</f>
        <v>650360.99359132093</v>
      </c>
      <c r="H51" s="14">
        <f t="shared" si="2"/>
        <v>118.78930649473729</v>
      </c>
      <c r="I51" s="14">
        <f t="shared" si="3"/>
        <v>13266.493477825312</v>
      </c>
      <c r="J51" s="5"/>
      <c r="K51" s="5"/>
      <c r="L51" s="5"/>
      <c r="M51" s="5"/>
    </row>
    <row r="52" spans="1:13" x14ac:dyDescent="0.25">
      <c r="A52" s="14">
        <v>49</v>
      </c>
      <c r="B52" s="14">
        <v>4.6100000000000004E-3</v>
      </c>
      <c r="C52" s="14">
        <f t="shared" si="0"/>
        <v>0.99539</v>
      </c>
      <c r="D52" s="14">
        <f t="shared" si="6"/>
        <v>94896.744450683473</v>
      </c>
      <c r="E52" s="21">
        <f t="shared" si="1"/>
        <v>437.47399191764998</v>
      </c>
      <c r="F52" s="14">
        <f t="shared" si="5"/>
        <v>28299.705070237138</v>
      </c>
      <c r="G52" s="21">
        <f>SUM(F52:$F$114)</f>
        <v>621232.03685517074</v>
      </c>
      <c r="H52" s="14">
        <f t="shared" si="2"/>
        <v>127.27964914516389</v>
      </c>
      <c r="I52" s="14">
        <f t="shared" si="3"/>
        <v>13147.704171330573</v>
      </c>
      <c r="J52" s="5"/>
      <c r="K52" s="5"/>
      <c r="L52" s="5"/>
      <c r="M52" s="5"/>
    </row>
    <row r="53" spans="1:13" x14ac:dyDescent="0.25">
      <c r="A53" s="14">
        <v>50</v>
      </c>
      <c r="B53" s="14">
        <v>5.0800000000000003E-3</v>
      </c>
      <c r="C53" s="14">
        <f t="shared" si="0"/>
        <v>0.99492000000000003</v>
      </c>
      <c r="D53" s="14">
        <f t="shared" si="6"/>
        <v>94459.270458765823</v>
      </c>
      <c r="E53" s="21">
        <f t="shared" si="1"/>
        <v>479.85309393053467</v>
      </c>
      <c r="F53" s="14">
        <f t="shared" si="5"/>
        <v>27482.188712061805</v>
      </c>
      <c r="G53" s="21">
        <f>SUM(F53:$F$114)</f>
        <v>592932.33178493369</v>
      </c>
      <c r="H53" s="14">
        <f t="shared" si="2"/>
        <v>136.20440844612219</v>
      </c>
      <c r="I53" s="14">
        <f t="shared" si="3"/>
        <v>13020.424522185411</v>
      </c>
      <c r="J53" s="5"/>
      <c r="K53" s="5"/>
      <c r="L53" s="5"/>
      <c r="M53" s="5"/>
    </row>
    <row r="54" spans="1:13" x14ac:dyDescent="0.25">
      <c r="A54" s="14">
        <v>51</v>
      </c>
      <c r="B54" s="14">
        <v>5.5599999999999998E-3</v>
      </c>
      <c r="C54" s="14">
        <f t="shared" si="0"/>
        <v>0.99443999999999999</v>
      </c>
      <c r="D54" s="14">
        <f t="shared" si="6"/>
        <v>93979.417364835288</v>
      </c>
      <c r="E54" s="21">
        <f t="shared" si="1"/>
        <v>522.52556054848537</v>
      </c>
      <c r="F54" s="14">
        <f t="shared" si="5"/>
        <v>26675.687017955643</v>
      </c>
      <c r="G54" s="21">
        <f>SUM(F54:$F$114)</f>
        <v>565450.14307287207</v>
      </c>
      <c r="H54" s="14">
        <f t="shared" si="2"/>
        <v>144.69933640959385</v>
      </c>
      <c r="I54" s="14">
        <f t="shared" si="3"/>
        <v>12884.220113739288</v>
      </c>
      <c r="J54" s="5"/>
      <c r="K54" s="5"/>
      <c r="L54" s="5"/>
      <c r="M54" s="5"/>
    </row>
    <row r="55" spans="1:13" x14ac:dyDescent="0.25">
      <c r="A55" s="14">
        <v>52</v>
      </c>
      <c r="B55" s="14">
        <v>6.0899999999999999E-3</v>
      </c>
      <c r="C55" s="14">
        <f t="shared" si="0"/>
        <v>0.99390999999999996</v>
      </c>
      <c r="D55" s="14">
        <f t="shared" si="6"/>
        <v>93456.891804286803</v>
      </c>
      <c r="E55" s="21">
        <f t="shared" si="1"/>
        <v>569.15247108810581</v>
      </c>
      <c r="F55" s="14">
        <f t="shared" si="5"/>
        <v>25880.361168912983</v>
      </c>
      <c r="G55" s="21">
        <f>SUM(F55:$F$114)</f>
        <v>538774.45605491626</v>
      </c>
      <c r="H55" s="14">
        <f t="shared" si="2"/>
        <v>153.7672190426145</v>
      </c>
      <c r="I55" s="14">
        <f t="shared" si="3"/>
        <v>12739.520777329693</v>
      </c>
      <c r="J55" s="5"/>
      <c r="K55" s="5"/>
      <c r="L55" s="5"/>
      <c r="M55" s="5"/>
    </row>
    <row r="56" spans="1:13" x14ac:dyDescent="0.25">
      <c r="A56" s="14">
        <v>53</v>
      </c>
      <c r="B56" s="14">
        <v>6.6699999999999997E-3</v>
      </c>
      <c r="C56" s="14">
        <f t="shared" si="0"/>
        <v>0.99333000000000005</v>
      </c>
      <c r="D56" s="14">
        <f t="shared" si="6"/>
        <v>92887.739333198697</v>
      </c>
      <c r="E56" s="21">
        <f t="shared" si="1"/>
        <v>619.56122135242913</v>
      </c>
      <c r="F56" s="14">
        <f t="shared" si="5"/>
        <v>25095.365628677373</v>
      </c>
      <c r="G56" s="21">
        <f>SUM(F56:$F$114)</f>
        <v>512894.09488600318</v>
      </c>
      <c r="H56" s="14">
        <f t="shared" si="2"/>
        <v>163.3035012129526</v>
      </c>
      <c r="I56" s="14">
        <f t="shared" si="3"/>
        <v>12585.753558287081</v>
      </c>
      <c r="J56" s="5"/>
      <c r="K56" s="5"/>
      <c r="L56" s="5"/>
      <c r="M56" s="5"/>
    </row>
    <row r="57" spans="1:13" x14ac:dyDescent="0.25">
      <c r="A57" s="14">
        <v>54</v>
      </c>
      <c r="B57" s="14">
        <v>7.2700000000000004E-3</v>
      </c>
      <c r="C57" s="14">
        <f t="shared" si="0"/>
        <v>0.99273</v>
      </c>
      <c r="D57" s="14">
        <f t="shared" si="6"/>
        <v>92268.178111846268</v>
      </c>
      <c r="E57" s="21">
        <f t="shared" si="1"/>
        <v>670.78965487312234</v>
      </c>
      <c r="F57" s="14">
        <f t="shared" si="5"/>
        <v>24319.980038960093</v>
      </c>
      <c r="G57" s="21">
        <f>SUM(F57:$F$114)</f>
        <v>487798.72925732587</v>
      </c>
      <c r="H57" s="14">
        <f t="shared" si="2"/>
        <v>172.49390720316092</v>
      </c>
      <c r="I57" s="14">
        <f t="shared" si="3"/>
        <v>12422.450057074126</v>
      </c>
      <c r="J57" s="5"/>
      <c r="K57" s="5"/>
      <c r="L57" s="5"/>
      <c r="M57" s="5"/>
    </row>
    <row r="58" spans="1:13" x14ac:dyDescent="0.25">
      <c r="A58" s="14">
        <v>55</v>
      </c>
      <c r="B58" s="14">
        <v>7.8899999999999994E-3</v>
      </c>
      <c r="C58" s="14">
        <f t="shared" si="0"/>
        <v>0.99211000000000005</v>
      </c>
      <c r="D58" s="14">
        <f t="shared" si="6"/>
        <v>91597.388456973145</v>
      </c>
      <c r="E58" s="21">
        <f t="shared" si="1"/>
        <v>722.70339492551284</v>
      </c>
      <c r="F58" s="14">
        <f t="shared" si="5"/>
        <v>23554.315886904256</v>
      </c>
      <c r="G58" s="21">
        <f>SUM(F58:$F$114)</f>
        <v>463478.74921836576</v>
      </c>
      <c r="H58" s="14">
        <f t="shared" si="2"/>
        <v>181.31078277821774</v>
      </c>
      <c r="I58" s="14">
        <f t="shared" si="3"/>
        <v>12249.956149870966</v>
      </c>
      <c r="J58" s="5"/>
      <c r="K58" s="5"/>
      <c r="L58" s="5"/>
      <c r="M58" s="5"/>
    </row>
    <row r="59" spans="1:13" x14ac:dyDescent="0.25">
      <c r="A59" s="14">
        <v>56</v>
      </c>
      <c r="B59" s="14">
        <v>8.4700000000000001E-3</v>
      </c>
      <c r="C59" s="14">
        <f t="shared" si="0"/>
        <v>0.99153000000000002</v>
      </c>
      <c r="D59" s="14">
        <f t="shared" si="6"/>
        <v>90874.685062047633</v>
      </c>
      <c r="E59" s="21">
        <f t="shared" si="1"/>
        <v>769.70858247554861</v>
      </c>
      <c r="F59" s="14">
        <f t="shared" si="5"/>
        <v>22798.509594689342</v>
      </c>
      <c r="G59" s="21">
        <f>SUM(F59:$F$114)</f>
        <v>439924.43333146151</v>
      </c>
      <c r="H59" s="14">
        <f t="shared" si="2"/>
        <v>188.39353782148299</v>
      </c>
      <c r="I59" s="14">
        <f t="shared" si="3"/>
        <v>12068.645367092748</v>
      </c>
      <c r="J59" s="5"/>
      <c r="K59" s="5"/>
      <c r="L59" s="5"/>
      <c r="M59" s="5"/>
    </row>
    <row r="60" spans="1:13" x14ac:dyDescent="0.25">
      <c r="A60" s="14">
        <v>57</v>
      </c>
      <c r="B60" s="14">
        <v>8.9800000000000001E-3</v>
      </c>
      <c r="C60" s="14">
        <f t="shared" si="0"/>
        <v>0.99102000000000001</v>
      </c>
      <c r="D60" s="14">
        <f t="shared" si="6"/>
        <v>90104.976479572084</v>
      </c>
      <c r="E60" s="21">
        <f t="shared" si="1"/>
        <v>809.14268878655275</v>
      </c>
      <c r="F60" s="14">
        <f t="shared" si="5"/>
        <v>22054.054847241296</v>
      </c>
      <c r="G60" s="21">
        <f>SUM(F60:$F$114)</f>
        <v>417125.92373677215</v>
      </c>
      <c r="H60" s="14">
        <f t="shared" si="2"/>
        <v>193.21503661290313</v>
      </c>
      <c r="I60" s="14">
        <f t="shared" si="3"/>
        <v>11880.251829271263</v>
      </c>
      <c r="J60" s="5"/>
      <c r="K60" s="5"/>
      <c r="L60" s="5"/>
      <c r="M60" s="5"/>
    </row>
    <row r="61" spans="1:13" x14ac:dyDescent="0.25">
      <c r="A61" s="14">
        <v>58</v>
      </c>
      <c r="B61" s="14">
        <v>9.3900000000000008E-3</v>
      </c>
      <c r="C61" s="14">
        <f t="shared" si="0"/>
        <v>0.99060999999999999</v>
      </c>
      <c r="D61" s="14">
        <f t="shared" si="6"/>
        <v>89295.833790785531</v>
      </c>
      <c r="E61" s="21">
        <f t="shared" si="1"/>
        <v>838.48787929548416</v>
      </c>
      <c r="F61" s="14">
        <f t="shared" si="5"/>
        <v>21322.936033866408</v>
      </c>
      <c r="G61" s="21">
        <f>SUM(F61:$F$114)</f>
        <v>395071.86888953089</v>
      </c>
      <c r="H61" s="14">
        <f t="shared" si="2"/>
        <v>195.3388969346415</v>
      </c>
      <c r="I61" s="14">
        <f t="shared" si="3"/>
        <v>11687.03679265836</v>
      </c>
      <c r="J61" s="5"/>
      <c r="K61" s="5"/>
      <c r="L61" s="5"/>
      <c r="M61" s="5"/>
    </row>
    <row r="62" spans="1:13" x14ac:dyDescent="0.25">
      <c r="A62" s="14">
        <v>59</v>
      </c>
      <c r="B62" s="14">
        <v>9.7099999999999999E-3</v>
      </c>
      <c r="C62" s="14">
        <f t="shared" si="0"/>
        <v>0.99029</v>
      </c>
      <c r="D62" s="14">
        <f t="shared" si="6"/>
        <v>88457.345911490047</v>
      </c>
      <c r="E62" s="21">
        <f t="shared" si="1"/>
        <v>858.92082880056114</v>
      </c>
      <c r="F62" s="14">
        <f t="shared" si="5"/>
        <v>20607.525526349662</v>
      </c>
      <c r="G62" s="21">
        <f>SUM(F62:$F$114)</f>
        <v>373748.93285566452</v>
      </c>
      <c r="H62" s="14">
        <f t="shared" si="2"/>
        <v>195.21860766912542</v>
      </c>
      <c r="I62" s="14">
        <f t="shared" si="3"/>
        <v>11491.697895723719</v>
      </c>
      <c r="J62" s="5"/>
      <c r="K62" s="5"/>
      <c r="L62" s="5"/>
      <c r="M62" s="5"/>
    </row>
    <row r="63" spans="1:13" x14ac:dyDescent="0.25">
      <c r="A63" s="14">
        <v>60</v>
      </c>
      <c r="B63" s="14">
        <v>9.9900000000000006E-3</v>
      </c>
      <c r="C63" s="14">
        <f t="shared" si="0"/>
        <v>0.99000999999999995</v>
      </c>
      <c r="D63" s="14">
        <f t="shared" si="6"/>
        <v>87598.425082689486</v>
      </c>
      <c r="E63" s="21">
        <f t="shared" si="1"/>
        <v>875.10826657607686</v>
      </c>
      <c r="F63" s="14">
        <f t="shared" si="5"/>
        <v>19909.684344867132</v>
      </c>
      <c r="G63" s="21">
        <f>SUM(F63:$F$114)</f>
        <v>353141.40732931485</v>
      </c>
      <c r="H63" s="14">
        <f t="shared" si="2"/>
        <v>194.04658205387773</v>
      </c>
      <c r="I63" s="14">
        <f t="shared" si="3"/>
        <v>11296.479288054594</v>
      </c>
      <c r="J63" s="5"/>
      <c r="K63" s="5"/>
      <c r="L63" s="5"/>
      <c r="M63" s="5"/>
    </row>
    <row r="64" spans="1:13" x14ac:dyDescent="0.25">
      <c r="A64" s="14">
        <v>61</v>
      </c>
      <c r="B64" s="14">
        <v>1.0240000000000001E-2</v>
      </c>
      <c r="C64" s="14">
        <f t="shared" si="0"/>
        <v>0.98975999999999997</v>
      </c>
      <c r="D64" s="14">
        <f t="shared" si="6"/>
        <v>86723.316816113409</v>
      </c>
      <c r="E64" s="21">
        <f t="shared" si="1"/>
        <v>888.04676419700263</v>
      </c>
      <c r="F64" s="14">
        <f t="shared" si="5"/>
        <v>19230.035705621372</v>
      </c>
      <c r="G64" s="21">
        <f>SUM(F64:$F$114)</f>
        <v>333231.72298444773</v>
      </c>
      <c r="H64" s="14">
        <f t="shared" si="2"/>
        <v>192.11274695176897</v>
      </c>
      <c r="I64" s="14">
        <f t="shared" si="3"/>
        <v>11102.432706000718</v>
      </c>
      <c r="J64" s="5"/>
      <c r="K64" s="5"/>
      <c r="L64" s="5"/>
      <c r="M64" s="5"/>
    </row>
    <row r="65" spans="1:13" x14ac:dyDescent="0.25">
      <c r="A65" s="14">
        <v>62</v>
      </c>
      <c r="B65" s="14">
        <v>1.0460000000000001E-2</v>
      </c>
      <c r="C65" s="14">
        <f t="shared" si="0"/>
        <v>0.98953999999999998</v>
      </c>
      <c r="D65" s="14">
        <f t="shared" si="6"/>
        <v>85835.270051916406</v>
      </c>
      <c r="E65" s="21">
        <f t="shared" si="1"/>
        <v>897.8369247430528</v>
      </c>
      <c r="F65" s="14">
        <f t="shared" si="5"/>
        <v>18568.897697556891</v>
      </c>
      <c r="G65" s="21">
        <f>SUM(F65:$F$114)</f>
        <v>314001.68727882637</v>
      </c>
      <c r="H65" s="14">
        <f t="shared" si="2"/>
        <v>189.4933365038504</v>
      </c>
      <c r="I65" s="14">
        <f t="shared" si="3"/>
        <v>10910.319959048949</v>
      </c>
      <c r="J65" s="5"/>
      <c r="K65" s="5"/>
      <c r="L65" s="5"/>
      <c r="M65" s="5"/>
    </row>
    <row r="66" spans="1:13" x14ac:dyDescent="0.25">
      <c r="A66" s="14">
        <v>63</v>
      </c>
      <c r="B66" s="14">
        <v>1.0710000000000001E-2</v>
      </c>
      <c r="C66" s="14">
        <f t="shared" si="0"/>
        <v>0.98929</v>
      </c>
      <c r="D66" s="14">
        <f t="shared" si="6"/>
        <v>84937.433127173354</v>
      </c>
      <c r="E66" s="21">
        <f t="shared" si="1"/>
        <v>909.67990879202262</v>
      </c>
      <c r="F66" s="14">
        <f t="shared" si="5"/>
        <v>17926.504417210192</v>
      </c>
      <c r="G66" s="21">
        <f>SUM(F66:$F$114)</f>
        <v>295432.78958126961</v>
      </c>
      <c r="H66" s="14">
        <f t="shared" si="2"/>
        <v>187.31010956909296</v>
      </c>
      <c r="I66" s="14">
        <f t="shared" si="3"/>
        <v>10720.826622545099</v>
      </c>
      <c r="J66" s="5"/>
      <c r="K66" s="5"/>
      <c r="L66" s="5"/>
      <c r="M66" s="5"/>
    </row>
    <row r="67" spans="1:13" x14ac:dyDescent="0.25">
      <c r="A67" s="14">
        <v>64</v>
      </c>
      <c r="B67" s="14">
        <v>1.1039999999999999E-2</v>
      </c>
      <c r="C67" s="14">
        <f t="shared" si="0"/>
        <v>0.98895999999999995</v>
      </c>
      <c r="D67" s="14">
        <f t="shared" si="6"/>
        <v>84027.753218381331</v>
      </c>
      <c r="E67" s="21">
        <f t="shared" si="1"/>
        <v>927.6663955309341</v>
      </c>
      <c r="F67" s="14">
        <f t="shared" si="5"/>
        <v>17301.96249258719</v>
      </c>
      <c r="G67" s="21">
        <f>SUM(F67:$F$114)</f>
        <v>277506.28516405937</v>
      </c>
      <c r="H67" s="14">
        <f t="shared" si="2"/>
        <v>186.35479601772045</v>
      </c>
      <c r="I67" s="14">
        <f t="shared" si="3"/>
        <v>10533.516512976004</v>
      </c>
      <c r="J67" s="5"/>
      <c r="K67" s="5"/>
      <c r="L67" s="5"/>
      <c r="M67" s="5"/>
    </row>
    <row r="68" spans="1:13" x14ac:dyDescent="0.25">
      <c r="A68" s="14">
        <v>65</v>
      </c>
      <c r="B68" s="14">
        <v>1.146E-2</v>
      </c>
      <c r="C68" s="14">
        <f t="shared" ref="C68:C114" si="7">1-B68</f>
        <v>0.98853999999999997</v>
      </c>
      <c r="D68" s="14">
        <f t="shared" si="6"/>
        <v>83100.086822850397</v>
      </c>
      <c r="E68" s="21">
        <f t="shared" ref="E68:E114" si="8">D68-D69</f>
        <v>952.32699498986767</v>
      </c>
      <c r="F68" s="14">
        <f t="shared" ref="F68:F114" si="9">(($N$4)^A68)*D68</f>
        <v>16693.608611384418</v>
      </c>
      <c r="G68" s="21">
        <f>SUM(F68:$F$114)</f>
        <v>260204.3226714723</v>
      </c>
      <c r="H68" s="14">
        <f t="shared" ref="H68:H114" si="10">(($N$4)^(A68+1))*E68</f>
        <v>186.64268749899108</v>
      </c>
      <c r="I68" s="14">
        <f t="shared" ref="I68:I114" si="11">SUM(H68:H179)</f>
        <v>10347.161716958284</v>
      </c>
      <c r="J68" s="5"/>
      <c r="K68" s="5"/>
      <c r="L68" s="5"/>
      <c r="M68" s="5"/>
    </row>
    <row r="69" spans="1:13" x14ac:dyDescent="0.25">
      <c r="A69" s="14">
        <v>66</v>
      </c>
      <c r="B69" s="14">
        <v>1.1990000000000001E-2</v>
      </c>
      <c r="C69" s="14">
        <f t="shared" si="7"/>
        <v>0.98801000000000005</v>
      </c>
      <c r="D69" s="14">
        <f t="shared" si="6"/>
        <v>82147.759827860529</v>
      </c>
      <c r="E69" s="21">
        <f t="shared" si="8"/>
        <v>984.95164033604669</v>
      </c>
      <c r="F69" s="14">
        <f t="shared" si="9"/>
        <v>16099.804738241904</v>
      </c>
      <c r="G69" s="21">
        <f>SUM(F69:$F$114)</f>
        <v>243510.71406008783</v>
      </c>
      <c r="H69" s="14">
        <f t="shared" si="10"/>
        <v>188.32844762099535</v>
      </c>
      <c r="I69" s="14">
        <f t="shared" si="11"/>
        <v>10160.519029459294</v>
      </c>
      <c r="J69" s="5"/>
      <c r="K69" s="5"/>
      <c r="L69" s="5"/>
      <c r="M69" s="5"/>
    </row>
    <row r="70" spans="1:13" x14ac:dyDescent="0.25">
      <c r="A70" s="14">
        <v>67</v>
      </c>
      <c r="B70" s="14">
        <v>1.26E-2</v>
      </c>
      <c r="C70" s="14">
        <f t="shared" si="7"/>
        <v>0.98740000000000006</v>
      </c>
      <c r="D70" s="14">
        <f t="shared" si="6"/>
        <v>81162.808187524482</v>
      </c>
      <c r="E70" s="21">
        <f t="shared" si="8"/>
        <v>1022.6513831628108</v>
      </c>
      <c r="F70" s="14">
        <f t="shared" si="9"/>
        <v>15518.798126273547</v>
      </c>
      <c r="G70" s="21">
        <f>SUM(F70:$F$114)</f>
        <v>227410.90932184592</v>
      </c>
      <c r="H70" s="14">
        <f t="shared" si="10"/>
        <v>190.76766477175332</v>
      </c>
      <c r="I70" s="14">
        <f t="shared" si="11"/>
        <v>9972.1905818382984</v>
      </c>
      <c r="J70" s="5"/>
      <c r="K70" s="5"/>
      <c r="L70" s="5"/>
      <c r="M70" s="5"/>
    </row>
    <row r="71" spans="1:13" x14ac:dyDescent="0.25">
      <c r="A71" s="14">
        <v>68</v>
      </c>
      <c r="B71" s="14">
        <v>1.329E-2</v>
      </c>
      <c r="C71" s="14">
        <f t="shared" si="7"/>
        <v>0.98670999999999998</v>
      </c>
      <c r="D71" s="14">
        <f t="shared" si="6"/>
        <v>80140.156804361672</v>
      </c>
      <c r="E71" s="21">
        <f t="shared" si="8"/>
        <v>1065.0626839299657</v>
      </c>
      <c r="F71" s="14">
        <f t="shared" si="9"/>
        <v>14949.523190129268</v>
      </c>
      <c r="G71" s="21">
        <f>SUM(F71:$F$114)</f>
        <v>211892.11119557236</v>
      </c>
      <c r="H71" s="14">
        <f t="shared" si="10"/>
        <v>193.83332994811494</v>
      </c>
      <c r="I71" s="14">
        <f t="shared" si="11"/>
        <v>9781.422917066544</v>
      </c>
      <c r="J71" s="5"/>
      <c r="K71" s="5"/>
      <c r="L71" s="5"/>
      <c r="M71" s="5"/>
    </row>
    <row r="72" spans="1:13" x14ac:dyDescent="0.25">
      <c r="A72" s="14">
        <v>69</v>
      </c>
      <c r="B72" s="14">
        <v>1.405E-2</v>
      </c>
      <c r="C72" s="14">
        <f t="shared" si="7"/>
        <v>0.98594999999999999</v>
      </c>
      <c r="D72" s="14">
        <f t="shared" si="6"/>
        <v>79075.094120431706</v>
      </c>
      <c r="E72" s="21">
        <f t="shared" si="8"/>
        <v>1111.0050723920722</v>
      </c>
      <c r="F72" s="14">
        <f t="shared" si="9"/>
        <v>14391.067343348734</v>
      </c>
      <c r="G72" s="21">
        <f>SUM(F72:$F$114)</f>
        <v>196942.58800544307</v>
      </c>
      <c r="H72" s="14">
        <f t="shared" si="10"/>
        <v>197.26292309663509</v>
      </c>
      <c r="I72" s="14">
        <f t="shared" si="11"/>
        <v>9587.5895871184275</v>
      </c>
      <c r="J72" s="5"/>
      <c r="K72" s="5"/>
      <c r="L72" s="5"/>
      <c r="M72" s="5"/>
    </row>
    <row r="73" spans="1:13" x14ac:dyDescent="0.25">
      <c r="A73" s="14">
        <v>70</v>
      </c>
      <c r="B73" s="14">
        <v>1.485E-2</v>
      </c>
      <c r="C73" s="14">
        <f t="shared" si="7"/>
        <v>0.98514999999999997</v>
      </c>
      <c r="D73" s="14">
        <f t="shared" si="6"/>
        <v>77964.089048039634</v>
      </c>
      <c r="E73" s="21">
        <f t="shared" si="8"/>
        <v>1157.7667223633907</v>
      </c>
      <c r="F73" s="14">
        <f t="shared" si="9"/>
        <v>13842.8027777314</v>
      </c>
      <c r="G73" s="21">
        <f>SUM(F73:$F$114)</f>
        <v>182551.52066209432</v>
      </c>
      <c r="H73" s="14">
        <f t="shared" si="10"/>
        <v>200.55182560908455</v>
      </c>
      <c r="I73" s="14">
        <f t="shared" si="11"/>
        <v>9390.3266640217935</v>
      </c>
      <c r="J73" s="5"/>
      <c r="K73" s="5"/>
      <c r="L73" s="5"/>
      <c r="M73" s="5"/>
    </row>
    <row r="74" spans="1:13" x14ac:dyDescent="0.25">
      <c r="A74" s="14">
        <v>71</v>
      </c>
      <c r="B74" s="14">
        <v>1.5740000000000001E-2</v>
      </c>
      <c r="C74" s="14">
        <f t="shared" si="7"/>
        <v>0.98426000000000002</v>
      </c>
      <c r="D74" s="14">
        <f t="shared" si="6"/>
        <v>76806.322325676243</v>
      </c>
      <c r="E74" s="21">
        <f t="shared" si="8"/>
        <v>1208.9315134061471</v>
      </c>
      <c r="F74" s="14">
        <f t="shared" si="9"/>
        <v>13304.621616080087</v>
      </c>
      <c r="G74" s="21">
        <f>SUM(F74:$F$114)</f>
        <v>168708.71788436291</v>
      </c>
      <c r="H74" s="14">
        <f t="shared" si="10"/>
        <v>204.3070675483913</v>
      </c>
      <c r="I74" s="14">
        <f t="shared" si="11"/>
        <v>9189.774838412708</v>
      </c>
      <c r="J74" s="5"/>
      <c r="K74" s="5"/>
      <c r="L74" s="5"/>
      <c r="M74" s="5"/>
    </row>
    <row r="75" spans="1:13" x14ac:dyDescent="0.25">
      <c r="A75" s="14">
        <v>72</v>
      </c>
      <c r="B75" s="14">
        <v>1.67E-2</v>
      </c>
      <c r="C75" s="14">
        <f t="shared" si="7"/>
        <v>0.98329999999999995</v>
      </c>
      <c r="D75" s="14">
        <f t="shared" si="6"/>
        <v>75597.390812270096</v>
      </c>
      <c r="E75" s="21">
        <f t="shared" si="8"/>
        <v>1262.4764265649137</v>
      </c>
      <c r="F75" s="14">
        <f t="shared" si="9"/>
        <v>12775.81158228584</v>
      </c>
      <c r="G75" s="21">
        <f>SUM(F75:$F$114)</f>
        <v>155404.09626828282</v>
      </c>
      <c r="H75" s="14">
        <f t="shared" si="10"/>
        <v>208.15224724309664</v>
      </c>
      <c r="I75" s="14">
        <f t="shared" si="11"/>
        <v>8985.4677708643176</v>
      </c>
      <c r="J75" s="5"/>
      <c r="K75" s="5"/>
      <c r="L75" s="5"/>
      <c r="M75" s="5"/>
    </row>
    <row r="76" spans="1:13" x14ac:dyDescent="0.25">
      <c r="A76" s="14">
        <v>73</v>
      </c>
      <c r="B76" s="14">
        <v>1.7770000000000001E-2</v>
      </c>
      <c r="C76" s="14">
        <f t="shared" si="7"/>
        <v>0.98223000000000005</v>
      </c>
      <c r="D76" s="14">
        <f t="shared" si="6"/>
        <v>74334.914385705182</v>
      </c>
      <c r="E76" s="21">
        <f t="shared" si="8"/>
        <v>1320.9314286339795</v>
      </c>
      <c r="F76" s="14">
        <f t="shared" si="9"/>
        <v>12256.054174499186</v>
      </c>
      <c r="G76" s="21">
        <f>SUM(F76:$F$114)</f>
        <v>142628.284685997</v>
      </c>
      <c r="H76" s="14">
        <f t="shared" si="10"/>
        <v>212.47812944473199</v>
      </c>
      <c r="I76" s="14">
        <f t="shared" si="11"/>
        <v>8777.3155236212187</v>
      </c>
      <c r="J76" s="5"/>
      <c r="K76" s="5"/>
      <c r="L76" s="5"/>
      <c r="M76" s="5"/>
    </row>
    <row r="77" spans="1:13" x14ac:dyDescent="0.25">
      <c r="A77" s="14">
        <v>74</v>
      </c>
      <c r="B77" s="14">
        <v>1.8950000000000002E-2</v>
      </c>
      <c r="C77" s="14">
        <f t="shared" si="7"/>
        <v>0.98104999999999998</v>
      </c>
      <c r="D77" s="14">
        <f t="shared" si="6"/>
        <v>73013.982957071203</v>
      </c>
      <c r="E77" s="21">
        <f t="shared" si="8"/>
        <v>1383.6149770365009</v>
      </c>
      <c r="F77" s="14">
        <f t="shared" si="9"/>
        <v>11744.647894456913</v>
      </c>
      <c r="G77" s="21">
        <f>SUM(F77:$F$114)</f>
        <v>130372.23051149779</v>
      </c>
      <c r="H77" s="14">
        <f t="shared" si="10"/>
        <v>217.13275863410615</v>
      </c>
      <c r="I77" s="14">
        <f t="shared" si="11"/>
        <v>8564.8373941764876</v>
      </c>
      <c r="J77" s="5"/>
      <c r="K77" s="5"/>
      <c r="L77" s="5"/>
      <c r="M77" s="5"/>
    </row>
    <row r="78" spans="1:13" x14ac:dyDescent="0.25">
      <c r="A78" s="14">
        <v>75</v>
      </c>
      <c r="B78" s="14">
        <v>2.026E-2</v>
      </c>
      <c r="C78" s="14">
        <f t="shared" si="7"/>
        <v>0.97974000000000006</v>
      </c>
      <c r="D78" s="14">
        <f t="shared" si="6"/>
        <v>71630.367980034702</v>
      </c>
      <c r="E78" s="21">
        <f t="shared" si="8"/>
        <v>1451.2312552755029</v>
      </c>
      <c r="F78" s="14">
        <f t="shared" si="9"/>
        <v>11241.060309128738</v>
      </c>
      <c r="G78" s="21">
        <f>SUM(F78:$F$114)</f>
        <v>118627.58261704088</v>
      </c>
      <c r="H78" s="14">
        <f t="shared" si="10"/>
        <v>222.18915303702266</v>
      </c>
      <c r="I78" s="14">
        <f t="shared" si="11"/>
        <v>8347.7046355423827</v>
      </c>
      <c r="J78" s="5"/>
      <c r="K78" s="5"/>
      <c r="L78" s="5"/>
      <c r="M78" s="5"/>
    </row>
    <row r="79" spans="1:13" x14ac:dyDescent="0.25">
      <c r="A79" s="14">
        <v>76</v>
      </c>
      <c r="B79" s="14">
        <v>2.3689999999999999E-2</v>
      </c>
      <c r="C79" s="14">
        <f t="shared" si="7"/>
        <v>0.97631000000000001</v>
      </c>
      <c r="D79" s="14">
        <f t="shared" si="6"/>
        <v>70179.136724759199</v>
      </c>
      <c r="E79" s="21">
        <f t="shared" si="8"/>
        <v>1662.5437490095501</v>
      </c>
      <c r="F79" s="14">
        <f t="shared" si="9"/>
        <v>10744.698953430039</v>
      </c>
      <c r="G79" s="21">
        <f>SUM(F79:$F$114)</f>
        <v>107386.52230791214</v>
      </c>
      <c r="H79" s="14">
        <f t="shared" si="10"/>
        <v>248.33357873830082</v>
      </c>
      <c r="I79" s="14">
        <f t="shared" si="11"/>
        <v>8125.5154825053587</v>
      </c>
      <c r="J79" s="5"/>
      <c r="K79" s="5"/>
      <c r="L79" s="5"/>
      <c r="M79" s="5"/>
    </row>
    <row r="80" spans="1:13" x14ac:dyDescent="0.25">
      <c r="A80" s="14">
        <v>77</v>
      </c>
      <c r="B80" s="14">
        <v>2.7380000000000002E-2</v>
      </c>
      <c r="C80" s="14">
        <f t="shared" si="7"/>
        <v>0.97262000000000004</v>
      </c>
      <c r="D80" s="14">
        <f t="shared" si="6"/>
        <v>68516.592975749649</v>
      </c>
      <c r="E80" s="21">
        <f t="shared" si="8"/>
        <v>1875.984315676018</v>
      </c>
      <c r="F80" s="14">
        <f t="shared" si="9"/>
        <v>10234.299546559298</v>
      </c>
      <c r="G80" s="21">
        <f>SUM(F80:$F$114)</f>
        <v>96641.823354482098</v>
      </c>
      <c r="H80" s="14">
        <f t="shared" si="10"/>
        <v>273.38060642418787</v>
      </c>
      <c r="I80" s="14">
        <f t="shared" si="11"/>
        <v>7877.1819037670575</v>
      </c>
      <c r="J80" s="5"/>
      <c r="K80" s="5"/>
      <c r="L80" s="5"/>
      <c r="M80" s="5"/>
    </row>
    <row r="81" spans="1:13" x14ac:dyDescent="0.25">
      <c r="A81" s="14">
        <v>78</v>
      </c>
      <c r="B81" s="14">
        <v>3.1300000000000001E-2</v>
      </c>
      <c r="C81" s="14">
        <f t="shared" si="7"/>
        <v>0.96870000000000001</v>
      </c>
      <c r="D81" s="14">
        <f t="shared" si="6"/>
        <v>66640.608660073631</v>
      </c>
      <c r="E81" s="21">
        <f t="shared" si="8"/>
        <v>2085.851051060301</v>
      </c>
      <c r="F81" s="14">
        <f t="shared" si="9"/>
        <v>9711.3018780239108</v>
      </c>
      <c r="G81" s="21">
        <f>SUM(F81:$F$114)</f>
        <v>86407.5238079228</v>
      </c>
      <c r="H81" s="14">
        <f t="shared" si="10"/>
        <v>296.54999881185159</v>
      </c>
      <c r="I81" s="14">
        <f t="shared" si="11"/>
        <v>7603.8012973428704</v>
      </c>
      <c r="J81" s="5"/>
      <c r="K81" s="5"/>
      <c r="L81" s="5"/>
      <c r="M81" s="5"/>
    </row>
    <row r="82" spans="1:13" x14ac:dyDescent="0.25">
      <c r="A82" s="14">
        <v>79</v>
      </c>
      <c r="B82" s="14">
        <v>3.6929999999999998E-2</v>
      </c>
      <c r="C82" s="14">
        <f t="shared" si="7"/>
        <v>0.96306999999999998</v>
      </c>
      <c r="D82" s="14">
        <f t="shared" si="6"/>
        <v>64554.75760901333</v>
      </c>
      <c r="E82" s="21">
        <f t="shared" si="8"/>
        <v>2384.0071985008617</v>
      </c>
      <c r="F82" s="14">
        <f t="shared" si="9"/>
        <v>9177.8908577968432</v>
      </c>
      <c r="G82" s="21">
        <f>SUM(F82:$F$114)</f>
        <v>76696.221929898893</v>
      </c>
      <c r="H82" s="14">
        <f t="shared" si="10"/>
        <v>330.67269207652419</v>
      </c>
      <c r="I82" s="14">
        <f t="shared" si="11"/>
        <v>7307.2512985310186</v>
      </c>
      <c r="J82" s="5"/>
      <c r="K82" s="5"/>
      <c r="L82" s="5"/>
      <c r="M82" s="5"/>
    </row>
    <row r="83" spans="1:13" x14ac:dyDescent="0.25">
      <c r="A83" s="14">
        <v>80</v>
      </c>
      <c r="B83" s="14">
        <v>4.5179999999999998E-2</v>
      </c>
      <c r="C83" s="14">
        <f t="shared" si="7"/>
        <v>0.95482</v>
      </c>
      <c r="D83" s="14">
        <f t="shared" si="6"/>
        <v>62170.750410512468</v>
      </c>
      <c r="E83" s="21">
        <f t="shared" si="8"/>
        <v>2808.8745035469547</v>
      </c>
      <c r="F83" s="14">
        <f t="shared" si="9"/>
        <v>8623.3671691886866</v>
      </c>
      <c r="G83" s="21">
        <f>SUM(F83:$F$114)</f>
        <v>67518.331072102053</v>
      </c>
      <c r="H83" s="14">
        <f t="shared" si="10"/>
        <v>380.10119873555618</v>
      </c>
      <c r="I83" s="14">
        <f t="shared" si="11"/>
        <v>6976.5786064544936</v>
      </c>
      <c r="J83" s="5"/>
      <c r="K83" s="5"/>
      <c r="L83" s="5"/>
      <c r="M83" s="5"/>
    </row>
    <row r="84" spans="1:13" x14ac:dyDescent="0.25">
      <c r="A84" s="14">
        <v>81</v>
      </c>
      <c r="B84" s="14">
        <v>5.527E-2</v>
      </c>
      <c r="C84" s="14">
        <f t="shared" si="7"/>
        <v>0.94472999999999996</v>
      </c>
      <c r="D84" s="14">
        <f t="shared" si="6"/>
        <v>59361.875906965513</v>
      </c>
      <c r="E84" s="21">
        <f t="shared" si="8"/>
        <v>3280.9308813779862</v>
      </c>
      <c r="F84" s="14">
        <f t="shared" si="9"/>
        <v>8032.9399419363344</v>
      </c>
      <c r="G84" s="21">
        <f>SUM(F84:$F$114)</f>
        <v>58894.963902913354</v>
      </c>
      <c r="H84" s="14">
        <f t="shared" si="10"/>
        <v>433.15179569836243</v>
      </c>
      <c r="I84" s="14">
        <f t="shared" si="11"/>
        <v>6596.4774077189377</v>
      </c>
      <c r="J84" s="5"/>
      <c r="K84" s="5"/>
      <c r="L84" s="5"/>
      <c r="M84" s="5"/>
    </row>
    <row r="85" spans="1:13" x14ac:dyDescent="0.25">
      <c r="A85" s="14">
        <v>82</v>
      </c>
      <c r="B85" s="14">
        <v>6.7320000000000005E-2</v>
      </c>
      <c r="C85" s="14">
        <f t="shared" si="7"/>
        <v>0.93267999999999995</v>
      </c>
      <c r="D85" s="14">
        <f t="shared" si="6"/>
        <v>56080.945025587527</v>
      </c>
      <c r="E85" s="21">
        <f t="shared" si="8"/>
        <v>3775.3692191225564</v>
      </c>
      <c r="F85" s="14">
        <f t="shared" si="9"/>
        <v>7403.8627818005007</v>
      </c>
      <c r="G85" s="21">
        <f>SUM(F85:$F$114)</f>
        <v>50862.023960977021</v>
      </c>
      <c r="H85" s="14">
        <f t="shared" si="10"/>
        <v>486.27126094713202</v>
      </c>
      <c r="I85" s="14">
        <f t="shared" si="11"/>
        <v>6163.3256120205751</v>
      </c>
      <c r="J85" s="5"/>
      <c r="K85" s="5"/>
      <c r="L85" s="5"/>
      <c r="M85" s="5"/>
    </row>
    <row r="86" spans="1:13" x14ac:dyDescent="0.25">
      <c r="A86" s="14">
        <v>83</v>
      </c>
      <c r="B86" s="14">
        <v>8.2280000000000006E-2</v>
      </c>
      <c r="C86" s="14">
        <f t="shared" si="7"/>
        <v>0.91771999999999998</v>
      </c>
      <c r="D86" s="14">
        <f t="shared" si="6"/>
        <v>52305.575806464971</v>
      </c>
      <c r="E86" s="21">
        <f t="shared" si="8"/>
        <v>4303.7027773559385</v>
      </c>
      <c r="F86" s="14">
        <f t="shared" si="9"/>
        <v>6737.0095017850654</v>
      </c>
      <c r="G86" s="21">
        <f>SUM(F86:$F$114)</f>
        <v>43458.161179176524</v>
      </c>
      <c r="H86" s="14">
        <f t="shared" si="10"/>
        <v>540.8011139579271</v>
      </c>
      <c r="I86" s="14">
        <f t="shared" si="11"/>
        <v>5677.0543510734433</v>
      </c>
      <c r="J86" s="5"/>
      <c r="K86" s="5"/>
      <c r="L86" s="5"/>
      <c r="M86" s="5"/>
    </row>
    <row r="87" spans="1:13" x14ac:dyDescent="0.25">
      <c r="A87" s="14">
        <v>84</v>
      </c>
      <c r="B87" s="14">
        <v>9.4780000000000003E-2</v>
      </c>
      <c r="C87" s="14">
        <f t="shared" si="7"/>
        <v>0.90522000000000002</v>
      </c>
      <c r="D87" s="14">
        <f t="shared" ref="D87:D114" si="12">D86*C86</f>
        <v>48001.873029109032</v>
      </c>
      <c r="E87" s="21">
        <f t="shared" si="8"/>
        <v>4549.6175256989518</v>
      </c>
      <c r="F87" s="14">
        <f t="shared" si="9"/>
        <v>6031.8910829055512</v>
      </c>
      <c r="G87" s="21">
        <f>SUM(F87:$F$114)</f>
        <v>36721.15167739147</v>
      </c>
      <c r="H87" s="14">
        <f t="shared" si="10"/>
        <v>557.75867008564671</v>
      </c>
      <c r="I87" s="14">
        <f t="shared" si="11"/>
        <v>5136.2532371155166</v>
      </c>
      <c r="J87" s="5"/>
      <c r="K87" s="5"/>
      <c r="L87" s="5"/>
      <c r="M87" s="5"/>
    </row>
    <row r="88" spans="1:13" x14ac:dyDescent="0.25">
      <c r="A88" s="14">
        <v>85</v>
      </c>
      <c r="B88" s="14">
        <v>0.10465000000000001</v>
      </c>
      <c r="C88" s="14">
        <f t="shared" si="7"/>
        <v>0.89534999999999998</v>
      </c>
      <c r="D88" s="14">
        <f t="shared" si="12"/>
        <v>43452.255503410081</v>
      </c>
      <c r="E88" s="21">
        <f t="shared" si="8"/>
        <v>4547.2785384318631</v>
      </c>
      <c r="F88" s="14">
        <f t="shared" si="9"/>
        <v>5327.0131181148918</v>
      </c>
      <c r="G88" s="21">
        <f>SUM(F88:$F$114)</f>
        <v>30689.260594485906</v>
      </c>
      <c r="H88" s="14">
        <f t="shared" si="10"/>
        <v>543.87504664460801</v>
      </c>
      <c r="I88" s="14">
        <f t="shared" si="11"/>
        <v>4578.4945670298703</v>
      </c>
      <c r="J88" s="5"/>
      <c r="K88" s="5"/>
      <c r="L88" s="5"/>
      <c r="M88" s="5"/>
    </row>
    <row r="89" spans="1:13" x14ac:dyDescent="0.25">
      <c r="A89" s="14">
        <v>86</v>
      </c>
      <c r="B89" s="14">
        <v>0.11533</v>
      </c>
      <c r="C89" s="14">
        <f t="shared" si="7"/>
        <v>0.88466999999999996</v>
      </c>
      <c r="D89" s="14">
        <f t="shared" si="12"/>
        <v>38904.976964978217</v>
      </c>
      <c r="E89" s="21">
        <f t="shared" si="8"/>
        <v>4486.9109933709406</v>
      </c>
      <c r="F89" s="14">
        <f t="shared" si="9"/>
        <v>4653.2109222479694</v>
      </c>
      <c r="G89" s="21">
        <f>SUM(F89:$F$114)</f>
        <v>25362.247476371009</v>
      </c>
      <c r="H89" s="14">
        <f t="shared" si="10"/>
        <v>523.5656738174232</v>
      </c>
      <c r="I89" s="14">
        <f t="shared" si="11"/>
        <v>4034.619520385264</v>
      </c>
      <c r="J89" s="5"/>
      <c r="K89" s="5"/>
      <c r="L89" s="5"/>
      <c r="M89" s="5"/>
    </row>
    <row r="90" spans="1:13" x14ac:dyDescent="0.25">
      <c r="A90" s="14">
        <v>87</v>
      </c>
      <c r="B90" s="14">
        <v>0.12698000000000001</v>
      </c>
      <c r="C90" s="14">
        <f t="shared" si="7"/>
        <v>0.87302000000000002</v>
      </c>
      <c r="D90" s="14">
        <f t="shared" si="12"/>
        <v>34418.065971607277</v>
      </c>
      <c r="E90" s="21">
        <f t="shared" si="8"/>
        <v>4370.4060170746925</v>
      </c>
      <c r="F90" s="14">
        <f t="shared" si="9"/>
        <v>4016.1522991074262</v>
      </c>
      <c r="G90" s="21">
        <f>SUM(F90:$F$114)</f>
        <v>20709.036554123039</v>
      </c>
      <c r="H90" s="14">
        <f t="shared" si="10"/>
        <v>497.53270140552286</v>
      </c>
      <c r="I90" s="14">
        <f t="shared" si="11"/>
        <v>3511.053846567841</v>
      </c>
      <c r="J90" s="5"/>
      <c r="K90" s="5"/>
      <c r="L90" s="5"/>
      <c r="M90" s="5"/>
    </row>
    <row r="91" spans="1:13" x14ac:dyDescent="0.25">
      <c r="A91" s="14">
        <v>88</v>
      </c>
      <c r="B91" s="14">
        <v>0.13947000000000001</v>
      </c>
      <c r="C91" s="14">
        <f t="shared" si="7"/>
        <v>0.86053000000000002</v>
      </c>
      <c r="D91" s="14">
        <f t="shared" si="12"/>
        <v>30047.659954532584</v>
      </c>
      <c r="E91" s="21">
        <f t="shared" si="8"/>
        <v>4190.7471338586583</v>
      </c>
      <c r="F91" s="14">
        <f t="shared" si="9"/>
        <v>3420.6646635773309</v>
      </c>
      <c r="G91" s="21">
        <f>SUM(F91:$F$114)</f>
        <v>16692.884255015615</v>
      </c>
      <c r="H91" s="14">
        <f t="shared" si="10"/>
        <v>465.44400061378565</v>
      </c>
      <c r="I91" s="14">
        <f t="shared" si="11"/>
        <v>3013.5211451623177</v>
      </c>
      <c r="J91" s="5"/>
      <c r="K91" s="5"/>
      <c r="L91" s="5"/>
      <c r="M91" s="5"/>
    </row>
    <row r="92" spans="1:13" x14ac:dyDescent="0.25">
      <c r="A92" s="14">
        <v>89</v>
      </c>
      <c r="B92" s="14">
        <v>0.15271000000000001</v>
      </c>
      <c r="C92" s="14">
        <f t="shared" si="7"/>
        <v>0.84728999999999999</v>
      </c>
      <c r="D92" s="14">
        <f t="shared" si="12"/>
        <v>25856.912820673926</v>
      </c>
      <c r="E92" s="21">
        <f t="shared" si="8"/>
        <v>3948.6091568451156</v>
      </c>
      <c r="F92" s="14">
        <f t="shared" si="9"/>
        <v>2871.7898175104406</v>
      </c>
      <c r="G92" s="21">
        <f>SUM(F92:$F$114)</f>
        <v>13272.219591438281</v>
      </c>
      <c r="H92" s="14">
        <f t="shared" si="10"/>
        <v>427.85465661660425</v>
      </c>
      <c r="I92" s="14">
        <f t="shared" si="11"/>
        <v>2548.077144548532</v>
      </c>
      <c r="J92" s="5"/>
      <c r="K92" s="5"/>
      <c r="L92" s="5"/>
      <c r="M92" s="5"/>
    </row>
    <row r="93" spans="1:13" x14ac:dyDescent="0.25">
      <c r="A93" s="14">
        <v>90</v>
      </c>
      <c r="B93" s="14">
        <v>0.16658999999999999</v>
      </c>
      <c r="C93" s="14">
        <f t="shared" si="7"/>
        <v>0.83340999999999998</v>
      </c>
      <c r="D93" s="14">
        <f t="shared" si="12"/>
        <v>21908.30366382881</v>
      </c>
      <c r="E93" s="21">
        <f t="shared" si="8"/>
        <v>3649.7043073572422</v>
      </c>
      <c r="F93" s="14">
        <f t="shared" si="9"/>
        <v>2373.8915068082156</v>
      </c>
      <c r="G93" s="21">
        <f>SUM(F93:$F$114)</f>
        <v>10400.429773927841</v>
      </c>
      <c r="H93" s="14">
        <f t="shared" si="10"/>
        <v>385.82105962846907</v>
      </c>
      <c r="I93" s="14">
        <f t="shared" si="11"/>
        <v>2120.2224879319283</v>
      </c>
      <c r="J93" s="5"/>
      <c r="K93" s="5"/>
      <c r="L93" s="5"/>
      <c r="M93" s="5"/>
    </row>
    <row r="94" spans="1:13" x14ac:dyDescent="0.25">
      <c r="A94" s="14">
        <v>91</v>
      </c>
      <c r="B94" s="14">
        <v>0.17990999999999999</v>
      </c>
      <c r="C94" s="14">
        <f t="shared" si="7"/>
        <v>0.82008999999999999</v>
      </c>
      <c r="D94" s="14">
        <f t="shared" si="12"/>
        <v>18258.599356471568</v>
      </c>
      <c r="E94" s="21">
        <f t="shared" si="8"/>
        <v>3284.9046102228003</v>
      </c>
      <c r="F94" s="14">
        <f t="shared" si="9"/>
        <v>1930.1706543307662</v>
      </c>
      <c r="G94" s="21">
        <f>SUM(F94:$F$114)</f>
        <v>8026.5382671196257</v>
      </c>
      <c r="H94" s="14">
        <f t="shared" si="10"/>
        <v>338.78731943477868</v>
      </c>
      <c r="I94" s="14">
        <f t="shared" si="11"/>
        <v>1734.4014283034587</v>
      </c>
      <c r="J94" s="5"/>
      <c r="K94" s="5"/>
      <c r="L94" s="5"/>
      <c r="M94" s="5"/>
    </row>
    <row r="95" spans="1:13" x14ac:dyDescent="0.25">
      <c r="A95" s="14">
        <v>92</v>
      </c>
      <c r="B95" s="14">
        <v>0.19389999999999999</v>
      </c>
      <c r="C95" s="14">
        <f t="shared" si="7"/>
        <v>0.80610000000000004</v>
      </c>
      <c r="D95" s="14">
        <f t="shared" si="12"/>
        <v>14973.694746248768</v>
      </c>
      <c r="E95" s="21">
        <f t="shared" si="8"/>
        <v>2903.3994112976361</v>
      </c>
      <c r="F95" s="14">
        <f t="shared" si="9"/>
        <v>1544.3060018635297</v>
      </c>
      <c r="G95" s="21">
        <f>SUM(F95:$F$114)</f>
        <v>6096.3676127888593</v>
      </c>
      <c r="H95" s="14">
        <f t="shared" si="10"/>
        <v>292.13749635252526</v>
      </c>
      <c r="I95" s="14">
        <f t="shared" si="11"/>
        <v>1395.61410886868</v>
      </c>
      <c r="J95" s="5"/>
      <c r="K95" s="5"/>
      <c r="L95" s="5"/>
      <c r="M95" s="5"/>
    </row>
    <row r="96" spans="1:13" x14ac:dyDescent="0.25">
      <c r="A96" s="14">
        <v>93</v>
      </c>
      <c r="B96" s="14">
        <v>0.20874000000000001</v>
      </c>
      <c r="C96" s="14">
        <f t="shared" si="7"/>
        <v>0.79125999999999996</v>
      </c>
      <c r="D96" s="14">
        <f t="shared" si="12"/>
        <v>12070.295334951132</v>
      </c>
      <c r="E96" s="21">
        <f t="shared" si="8"/>
        <v>2519.553448217699</v>
      </c>
      <c r="F96" s="14">
        <f t="shared" si="9"/>
        <v>1214.5025054655523</v>
      </c>
      <c r="G96" s="21">
        <f>SUM(F96:$F$114)</f>
        <v>4552.0616109253297</v>
      </c>
      <c r="H96" s="14">
        <f t="shared" si="10"/>
        <v>247.33195413744338</v>
      </c>
      <c r="I96" s="14">
        <f t="shared" si="11"/>
        <v>1103.476612516155</v>
      </c>
      <c r="J96" s="5"/>
      <c r="K96" s="5"/>
      <c r="L96" s="5"/>
      <c r="M96" s="5"/>
    </row>
    <row r="97" spans="1:13" x14ac:dyDescent="0.25">
      <c r="A97" s="14">
        <v>94</v>
      </c>
      <c r="B97" s="14">
        <v>0.22450999999999999</v>
      </c>
      <c r="C97" s="14">
        <f t="shared" si="7"/>
        <v>0.77549000000000001</v>
      </c>
      <c r="D97" s="14">
        <f t="shared" si="12"/>
        <v>9550.7418867334327</v>
      </c>
      <c r="E97" s="21">
        <f t="shared" si="8"/>
        <v>2144.2370609905229</v>
      </c>
      <c r="F97" s="14">
        <f t="shared" si="9"/>
        <v>937.54853899968123</v>
      </c>
      <c r="G97" s="21">
        <f>SUM(F97:$F$114)</f>
        <v>3337.5591054597799</v>
      </c>
      <c r="H97" s="14">
        <f t="shared" si="10"/>
        <v>205.35514389348143</v>
      </c>
      <c r="I97" s="14">
        <f t="shared" si="11"/>
        <v>856.14465837871137</v>
      </c>
      <c r="J97" s="5"/>
      <c r="K97" s="5"/>
      <c r="L97" s="5"/>
      <c r="M97" s="5"/>
    </row>
    <row r="98" spans="1:13" x14ac:dyDescent="0.25">
      <c r="A98" s="14">
        <v>95</v>
      </c>
      <c r="B98" s="14">
        <v>0.24126</v>
      </c>
      <c r="C98" s="14">
        <f t="shared" si="7"/>
        <v>0.75873999999999997</v>
      </c>
      <c r="D98" s="14">
        <f t="shared" si="12"/>
        <v>7406.5048257429098</v>
      </c>
      <c r="E98" s="21">
        <f t="shared" si="8"/>
        <v>1786.8933542587347</v>
      </c>
      <c r="F98" s="14">
        <f t="shared" si="9"/>
        <v>709.32635756962236</v>
      </c>
      <c r="G98" s="21">
        <f>SUM(F98:$F$114)</f>
        <v>2400.0105664600992</v>
      </c>
      <c r="H98" s="14">
        <f t="shared" si="10"/>
        <v>166.95812392902155</v>
      </c>
      <c r="I98" s="14">
        <f t="shared" si="11"/>
        <v>650.78951448522992</v>
      </c>
      <c r="J98" s="5"/>
      <c r="K98" s="5"/>
      <c r="L98" s="5"/>
      <c r="M98" s="5"/>
    </row>
    <row r="99" spans="1:13" x14ac:dyDescent="0.25">
      <c r="A99" s="14">
        <v>96</v>
      </c>
      <c r="B99" s="14">
        <v>0.25714999999999999</v>
      </c>
      <c r="C99" s="14">
        <f t="shared" si="7"/>
        <v>0.74285000000000001</v>
      </c>
      <c r="D99" s="14">
        <f t="shared" si="12"/>
        <v>5619.6114714841751</v>
      </c>
      <c r="E99" s="21">
        <f t="shared" si="8"/>
        <v>1445.0830898921558</v>
      </c>
      <c r="F99" s="14">
        <f t="shared" si="9"/>
        <v>525.06759077304889</v>
      </c>
      <c r="G99" s="21">
        <f>SUM(F99:$F$114)</f>
        <v>1690.6842088904752</v>
      </c>
      <c r="H99" s="14">
        <f t="shared" si="10"/>
        <v>131.72793265101421</v>
      </c>
      <c r="I99" s="14">
        <f t="shared" si="11"/>
        <v>483.83139055620813</v>
      </c>
      <c r="J99" s="5"/>
      <c r="K99" s="5"/>
      <c r="L99" s="5"/>
      <c r="M99" s="5"/>
    </row>
    <row r="100" spans="1:13" x14ac:dyDescent="0.25">
      <c r="A100" s="14">
        <v>97</v>
      </c>
      <c r="B100" s="14">
        <v>0.27418999999999999</v>
      </c>
      <c r="C100" s="14">
        <f t="shared" si="7"/>
        <v>0.72581000000000007</v>
      </c>
      <c r="D100" s="14">
        <f t="shared" si="12"/>
        <v>4174.5283815920193</v>
      </c>
      <c r="E100" s="21">
        <f t="shared" si="8"/>
        <v>1144.6139369487155</v>
      </c>
      <c r="F100" s="14">
        <f t="shared" si="9"/>
        <v>380.53313151781407</v>
      </c>
      <c r="G100" s="21">
        <f>SUM(F100:$F$114)</f>
        <v>1165.6166181174265</v>
      </c>
      <c r="H100" s="14">
        <f t="shared" si="10"/>
        <v>101.79354081060431</v>
      </c>
      <c r="I100" s="14">
        <f t="shared" si="11"/>
        <v>352.10345790519392</v>
      </c>
      <c r="J100" s="5"/>
      <c r="K100" s="5"/>
      <c r="L100" s="5"/>
      <c r="M100" s="5"/>
    </row>
    <row r="101" spans="1:13" x14ac:dyDescent="0.25">
      <c r="A101" s="14">
        <v>98</v>
      </c>
      <c r="B101" s="14">
        <v>0.29249000000000003</v>
      </c>
      <c r="C101" s="14">
        <f t="shared" si="7"/>
        <v>0.70750999999999997</v>
      </c>
      <c r="D101" s="14">
        <f t="shared" si="12"/>
        <v>3029.9144446433038</v>
      </c>
      <c r="E101" s="21">
        <f t="shared" si="8"/>
        <v>886.21967591372004</v>
      </c>
      <c r="F101" s="14">
        <f t="shared" si="9"/>
        <v>269.45829481653141</v>
      </c>
      <c r="G101" s="21">
        <f>SUM(F101:$F$114)</f>
        <v>785.08348659961268</v>
      </c>
      <c r="H101" s="14">
        <f t="shared" si="10"/>
        <v>76.891567464280286</v>
      </c>
      <c r="I101" s="14">
        <f t="shared" si="11"/>
        <v>250.30991709458971</v>
      </c>
      <c r="J101" s="5"/>
      <c r="K101" s="5"/>
      <c r="L101" s="5"/>
      <c r="M101" s="5"/>
    </row>
    <row r="102" spans="1:13" x14ac:dyDescent="0.25">
      <c r="A102" s="14">
        <v>99</v>
      </c>
      <c r="B102" s="14">
        <v>0.31214999999999998</v>
      </c>
      <c r="C102" s="14">
        <f t="shared" si="7"/>
        <v>0.68785000000000007</v>
      </c>
      <c r="D102" s="14">
        <f t="shared" si="12"/>
        <v>2143.6947687295838</v>
      </c>
      <c r="E102" s="21">
        <f t="shared" si="8"/>
        <v>669.15432205893944</v>
      </c>
      <c r="F102" s="14">
        <f t="shared" si="9"/>
        <v>185.99457382014063</v>
      </c>
      <c r="G102" s="21">
        <f>SUM(F102:$F$114)</f>
        <v>515.62519178308139</v>
      </c>
      <c r="H102" s="14">
        <f t="shared" si="10"/>
        <v>56.642152407762815</v>
      </c>
      <c r="I102" s="14">
        <f t="shared" si="11"/>
        <v>173.41834963030939</v>
      </c>
      <c r="J102" s="5"/>
      <c r="K102" s="5"/>
      <c r="L102" s="5"/>
      <c r="M102" s="5"/>
    </row>
    <row r="103" spans="1:13" x14ac:dyDescent="0.25">
      <c r="A103" s="14">
        <v>100</v>
      </c>
      <c r="B103" s="14">
        <v>0.33331</v>
      </c>
      <c r="C103" s="14">
        <f t="shared" si="7"/>
        <v>0.66669</v>
      </c>
      <c r="D103" s="14">
        <f t="shared" si="12"/>
        <v>1474.5404466706443</v>
      </c>
      <c r="E103" s="21">
        <f t="shared" si="8"/>
        <v>491.47907627979248</v>
      </c>
      <c r="F103" s="14">
        <f t="shared" si="9"/>
        <v>124.81596839237437</v>
      </c>
      <c r="G103" s="21">
        <f>SUM(F103:$F$114)</f>
        <v>329.63061796294068</v>
      </c>
      <c r="H103" s="14">
        <f t="shared" si="10"/>
        <v>40.587717487670545</v>
      </c>
      <c r="I103" s="14">
        <f t="shared" si="11"/>
        <v>116.77619722254657</v>
      </c>
      <c r="J103" s="5"/>
      <c r="K103" s="5"/>
      <c r="L103" s="5"/>
      <c r="M103" s="5"/>
    </row>
    <row r="104" spans="1:13" x14ac:dyDescent="0.25">
      <c r="A104" s="14">
        <v>101</v>
      </c>
      <c r="B104" s="14">
        <v>0.35163</v>
      </c>
      <c r="C104" s="14">
        <f t="shared" si="7"/>
        <v>0.64837</v>
      </c>
      <c r="D104" s="14">
        <f t="shared" si="12"/>
        <v>983.06137039085183</v>
      </c>
      <c r="E104" s="21">
        <f t="shared" si="8"/>
        <v>345.67386967053528</v>
      </c>
      <c r="F104" s="14">
        <f t="shared" si="9"/>
        <v>81.183958992694713</v>
      </c>
      <c r="G104" s="21">
        <f>SUM(F104:$F$114)</f>
        <v>204.81464957056627</v>
      </c>
      <c r="H104" s="14">
        <f t="shared" si="10"/>
        <v>27.850454146928048</v>
      </c>
      <c r="I104" s="14">
        <f t="shared" si="11"/>
        <v>76.18847973487604</v>
      </c>
      <c r="J104" s="5"/>
      <c r="K104" s="5"/>
      <c r="L104" s="5"/>
      <c r="M104" s="5"/>
    </row>
    <row r="105" spans="1:13" x14ac:dyDescent="0.25">
      <c r="A105" s="14">
        <v>102</v>
      </c>
      <c r="B105" s="14">
        <v>0.37131999999999998</v>
      </c>
      <c r="C105" s="14">
        <f t="shared" si="7"/>
        <v>0.62868000000000002</v>
      </c>
      <c r="D105" s="14">
        <f t="shared" si="12"/>
        <v>637.38750072031655</v>
      </c>
      <c r="E105" s="21">
        <f t="shared" si="8"/>
        <v>236.67472676746792</v>
      </c>
      <c r="F105" s="14">
        <f t="shared" si="9"/>
        <v>51.353408284969241</v>
      </c>
      <c r="G105" s="21">
        <f>SUM(F105:$F$114)</f>
        <v>123.63069057787158</v>
      </c>
      <c r="H105" s="14">
        <f t="shared" si="10"/>
        <v>18.603461038414416</v>
      </c>
      <c r="I105" s="14">
        <f t="shared" si="11"/>
        <v>48.338025587947982</v>
      </c>
      <c r="J105" s="5"/>
      <c r="K105" s="5"/>
      <c r="L105" s="5"/>
      <c r="M105" s="5"/>
    </row>
    <row r="106" spans="1:13" x14ac:dyDescent="0.25">
      <c r="A106" s="14">
        <v>103</v>
      </c>
      <c r="B106" s="14">
        <v>0.39250000000000002</v>
      </c>
      <c r="C106" s="14">
        <f t="shared" si="7"/>
        <v>0.60749999999999993</v>
      </c>
      <c r="D106" s="14">
        <f t="shared" si="12"/>
        <v>400.71277395284864</v>
      </c>
      <c r="E106" s="21">
        <f t="shared" si="8"/>
        <v>157.27976377649313</v>
      </c>
      <c r="F106" s="14">
        <f t="shared" si="9"/>
        <v>31.497425093262894</v>
      </c>
      <c r="G106" s="21">
        <f>SUM(F106:$F$114)</f>
        <v>72.277282292902328</v>
      </c>
      <c r="H106" s="14">
        <f t="shared" si="10"/>
        <v>12.06120912107872</v>
      </c>
      <c r="I106" s="14">
        <f t="shared" si="11"/>
        <v>29.73456454953357</v>
      </c>
      <c r="J106" s="5"/>
      <c r="K106" s="5"/>
      <c r="L106" s="5"/>
      <c r="M106" s="5"/>
    </row>
    <row r="107" spans="1:13" x14ac:dyDescent="0.25">
      <c r="A107" s="14">
        <v>104</v>
      </c>
      <c r="B107" s="14">
        <v>0.41526999999999997</v>
      </c>
      <c r="C107" s="14">
        <f t="shared" si="7"/>
        <v>0.58472999999999997</v>
      </c>
      <c r="D107" s="14">
        <f t="shared" si="12"/>
        <v>243.43301017635551</v>
      </c>
      <c r="E107" s="21">
        <f t="shared" si="8"/>
        <v>101.09042613593516</v>
      </c>
      <c r="F107" s="14">
        <f t="shared" si="9"/>
        <v>18.667986091860687</v>
      </c>
      <c r="G107" s="21">
        <f>SUM(F107:$F$114)</f>
        <v>40.779857199639437</v>
      </c>
      <c r="H107" s="14">
        <f t="shared" si="10"/>
        <v>7.5631752042604772</v>
      </c>
      <c r="I107" s="14">
        <f t="shared" si="11"/>
        <v>17.673355428454851</v>
      </c>
      <c r="J107" s="5"/>
      <c r="K107" s="5"/>
      <c r="L107" s="5"/>
      <c r="M107" s="5"/>
    </row>
    <row r="108" spans="1:13" x14ac:dyDescent="0.25">
      <c r="A108" s="14">
        <v>105</v>
      </c>
      <c r="B108" s="14">
        <v>0.43973000000000001</v>
      </c>
      <c r="C108" s="14">
        <f t="shared" si="7"/>
        <v>0.56027000000000005</v>
      </c>
      <c r="D108" s="14">
        <f t="shared" si="12"/>
        <v>142.34258404042035</v>
      </c>
      <c r="E108" s="21">
        <f t="shared" si="8"/>
        <v>62.592304480094029</v>
      </c>
      <c r="F108" s="14">
        <f t="shared" si="9"/>
        <v>10.649494153652391</v>
      </c>
      <c r="G108" s="21">
        <f>SUM(F108:$F$114)</f>
        <v>22.111871107778754</v>
      </c>
      <c r="H108" s="14">
        <f t="shared" si="10"/>
        <v>4.5686849406688435</v>
      </c>
      <c r="I108" s="14">
        <f t="shared" si="11"/>
        <v>10.110180224194371</v>
      </c>
      <c r="J108" s="5"/>
      <c r="K108" s="5"/>
      <c r="L108" s="5"/>
      <c r="M108" s="5"/>
    </row>
    <row r="109" spans="1:13" x14ac:dyDescent="0.25">
      <c r="A109" s="14">
        <v>106</v>
      </c>
      <c r="B109" s="14">
        <v>0.46601999999999999</v>
      </c>
      <c r="C109" s="14">
        <f t="shared" si="7"/>
        <v>0.53398000000000001</v>
      </c>
      <c r="D109" s="14">
        <f t="shared" si="12"/>
        <v>79.750279560326319</v>
      </c>
      <c r="E109" s="21">
        <f t="shared" si="8"/>
        <v>37.165225280703268</v>
      </c>
      <c r="F109" s="14">
        <f t="shared" si="9"/>
        <v>5.8210654531383668</v>
      </c>
      <c r="G109" s="21">
        <f>SUM(F109:$F$114)</f>
        <v>11.462376954126361</v>
      </c>
      <c r="H109" s="14">
        <f t="shared" si="10"/>
        <v>2.6465687048502846</v>
      </c>
      <c r="I109" s="14">
        <f t="shared" si="11"/>
        <v>5.5414952835255304</v>
      </c>
      <c r="J109" s="5"/>
      <c r="K109" s="5"/>
      <c r="L109" s="5"/>
      <c r="M109" s="5"/>
    </row>
    <row r="110" spans="1:13" x14ac:dyDescent="0.25">
      <c r="A110" s="14">
        <v>107</v>
      </c>
      <c r="B110" s="14">
        <v>0.49429000000000001</v>
      </c>
      <c r="C110" s="14">
        <f t="shared" si="7"/>
        <v>0.50570999999999999</v>
      </c>
      <c r="D110" s="14">
        <f t="shared" si="12"/>
        <v>42.585054279623051</v>
      </c>
      <c r="E110" s="21">
        <f t="shared" si="8"/>
        <v>21.049366479874877</v>
      </c>
      <c r="F110" s="14">
        <f t="shared" si="9"/>
        <v>3.0325195421139766</v>
      </c>
      <c r="G110" s="21">
        <f>SUM(F110:$F$114)</f>
        <v>5.6413115009879951</v>
      </c>
      <c r="H110" s="14">
        <f t="shared" si="10"/>
        <v>1.4623844726551389</v>
      </c>
      <c r="I110" s="14">
        <f t="shared" si="11"/>
        <v>2.8949265786752449</v>
      </c>
      <c r="J110" s="5"/>
      <c r="K110" s="5"/>
      <c r="L110" s="5"/>
      <c r="M110" s="5"/>
    </row>
    <row r="111" spans="1:13" x14ac:dyDescent="0.25">
      <c r="A111" s="14">
        <v>108</v>
      </c>
      <c r="B111" s="14">
        <v>0.52466999999999997</v>
      </c>
      <c r="C111" s="14">
        <f t="shared" si="7"/>
        <v>0.47533000000000003</v>
      </c>
      <c r="D111" s="14">
        <f t="shared" si="12"/>
        <v>21.535687799748175</v>
      </c>
      <c r="E111" s="21">
        <f t="shared" si="8"/>
        <v>11.299129317893874</v>
      </c>
      <c r="F111" s="14">
        <f t="shared" si="9"/>
        <v>1.4961711781877651</v>
      </c>
      <c r="G111" s="21">
        <f>SUM(F111:$F$114)</f>
        <v>2.608791958874018</v>
      </c>
      <c r="H111" s="14">
        <f t="shared" si="10"/>
        <v>0.76584988493636541</v>
      </c>
      <c r="I111" s="14">
        <f t="shared" si="11"/>
        <v>1.4325421060201062</v>
      </c>
      <c r="J111" s="5"/>
      <c r="K111" s="5"/>
      <c r="L111" s="5"/>
      <c r="M111" s="5"/>
    </row>
    <row r="112" spans="1:13" x14ac:dyDescent="0.25">
      <c r="A112" s="14">
        <v>109</v>
      </c>
      <c r="B112" s="14">
        <v>0.55732999999999999</v>
      </c>
      <c r="C112" s="14">
        <f t="shared" si="7"/>
        <v>0.44267000000000001</v>
      </c>
      <c r="D112" s="14">
        <f t="shared" si="12"/>
        <v>10.236558481854301</v>
      </c>
      <c r="E112" s="21">
        <f t="shared" si="8"/>
        <v>5.7051411386918573</v>
      </c>
      <c r="F112" s="14">
        <f t="shared" si="9"/>
        <v>0.69382931329560038</v>
      </c>
      <c r="G112" s="21">
        <f>SUM(F112:$F$114)</f>
        <v>1.1126207806862529</v>
      </c>
      <c r="H112" s="14">
        <f t="shared" si="10"/>
        <v>0.37726038163808495</v>
      </c>
      <c r="I112" s="14">
        <f t="shared" si="11"/>
        <v>0.66669222108374082</v>
      </c>
      <c r="J112" s="5"/>
      <c r="K112" s="5"/>
      <c r="L112" s="5"/>
      <c r="M112" s="5"/>
    </row>
    <row r="113" spans="1:13" x14ac:dyDescent="0.25">
      <c r="A113" s="14">
        <v>110</v>
      </c>
      <c r="B113" s="14">
        <v>0.59243999999999997</v>
      </c>
      <c r="C113" s="14">
        <f t="shared" si="7"/>
        <v>0.40756000000000003</v>
      </c>
      <c r="D113" s="14">
        <f t="shared" si="12"/>
        <v>4.5314173431624436</v>
      </c>
      <c r="E113" s="21">
        <f t="shared" si="8"/>
        <v>2.6845928907831578</v>
      </c>
      <c r="F113" s="14">
        <f t="shared" si="9"/>
        <v>0.29964626547957418</v>
      </c>
      <c r="G113" s="21">
        <f>SUM(F113:$F$114)</f>
        <v>0.41879146739065248</v>
      </c>
      <c r="H113" s="14">
        <f t="shared" si="10"/>
        <v>0.17319261806899405</v>
      </c>
      <c r="I113" s="14">
        <f t="shared" si="11"/>
        <v>0.28943183944565581</v>
      </c>
      <c r="J113" s="5"/>
      <c r="K113" s="5"/>
      <c r="L113" s="5"/>
      <c r="M113" s="5"/>
    </row>
    <row r="114" spans="1:13" x14ac:dyDescent="0.25">
      <c r="A114" s="14">
        <v>111</v>
      </c>
      <c r="B114" s="10">
        <v>1</v>
      </c>
      <c r="C114" s="14">
        <f t="shared" si="7"/>
        <v>0</v>
      </c>
      <c r="D114" s="14">
        <f t="shared" si="12"/>
        <v>1.8468244523792856</v>
      </c>
      <c r="E114" s="21">
        <f t="shared" si="8"/>
        <v>1.8468244523792856</v>
      </c>
      <c r="F114" s="14">
        <f t="shared" si="9"/>
        <v>0.1191452019110783</v>
      </c>
      <c r="G114" s="21">
        <f>SUM(F114:$F$114)</f>
        <v>0.1191452019110783</v>
      </c>
      <c r="H114" s="14">
        <f t="shared" si="10"/>
        <v>0.11623922137666176</v>
      </c>
      <c r="I114" s="14">
        <f t="shared" si="11"/>
        <v>0.11623922137666176</v>
      </c>
      <c r="J114" s="5"/>
      <c r="K114" s="5"/>
      <c r="L114" s="5"/>
      <c r="M114" s="5"/>
    </row>
  </sheetData>
  <mergeCells count="48">
    <mergeCell ref="K38:K40"/>
    <mergeCell ref="M38:N38"/>
    <mergeCell ref="L39:L40"/>
    <mergeCell ref="M39:N39"/>
    <mergeCell ref="L41:L46"/>
    <mergeCell ref="K28:K30"/>
    <mergeCell ref="M28:N28"/>
    <mergeCell ref="L29:L30"/>
    <mergeCell ref="M29:N29"/>
    <mergeCell ref="L31:L36"/>
    <mergeCell ref="R40:R45"/>
    <mergeCell ref="S40:T40"/>
    <mergeCell ref="S41:T41"/>
    <mergeCell ref="S42:T42"/>
    <mergeCell ref="S43:T43"/>
    <mergeCell ref="S44:T44"/>
    <mergeCell ref="S45:T45"/>
    <mergeCell ref="S28:T28"/>
    <mergeCell ref="S29:S30"/>
    <mergeCell ref="T31:U31"/>
    <mergeCell ref="S32:S33"/>
    <mergeCell ref="T34:U34"/>
    <mergeCell ref="S35:S36"/>
    <mergeCell ref="T37:U37"/>
    <mergeCell ref="S38:S39"/>
    <mergeCell ref="R29:R39"/>
    <mergeCell ref="S10:S11"/>
    <mergeCell ref="S12:S13"/>
    <mergeCell ref="T14:U14"/>
    <mergeCell ref="S15:S16"/>
    <mergeCell ref="R10:R16"/>
    <mergeCell ref="R17:R27"/>
    <mergeCell ref="S17:S18"/>
    <mergeCell ref="T19:U19"/>
    <mergeCell ref="S20:S21"/>
    <mergeCell ref="T22:U22"/>
    <mergeCell ref="S23:S24"/>
    <mergeCell ref="T25:U25"/>
    <mergeCell ref="R3:R9"/>
    <mergeCell ref="S3:S4"/>
    <mergeCell ref="S5:S6"/>
    <mergeCell ref="T7:U7"/>
    <mergeCell ref="S8:S9"/>
    <mergeCell ref="L12:L17"/>
    <mergeCell ref="L21:L26"/>
    <mergeCell ref="K10:K11"/>
    <mergeCell ref="K19:K20"/>
    <mergeCell ref="S26:S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zoomScale="73" zoomScaleNormal="73" workbookViewId="0">
      <selection activeCell="R29" sqref="R29:R39"/>
    </sheetView>
  </sheetViews>
  <sheetFormatPr defaultRowHeight="15.75" x14ac:dyDescent="0.25"/>
  <cols>
    <col min="1" max="1" width="9.140625" style="1"/>
    <col min="2" max="2" width="13.7109375" style="1" hidden="1" customWidth="1"/>
    <col min="3" max="3" width="11.85546875" style="1" hidden="1" customWidth="1"/>
    <col min="4" max="4" width="14.42578125" style="1" hidden="1" customWidth="1"/>
    <col min="5" max="6" width="14.85546875" style="1" hidden="1" customWidth="1"/>
    <col min="7" max="7" width="13.140625" style="1" hidden="1" customWidth="1"/>
    <col min="8" max="8" width="13.5703125" style="1" hidden="1" customWidth="1"/>
    <col min="9" max="9" width="14.28515625" style="1" hidden="1" customWidth="1"/>
    <col min="10" max="10" width="9.140625" style="1"/>
    <col min="11" max="11" width="33" style="4" bestFit="1" customWidth="1"/>
    <col min="12" max="12" width="12.42578125" style="4" customWidth="1"/>
    <col min="13" max="14" width="14.28515625" style="4" bestFit="1" customWidth="1"/>
    <col min="15" max="15" width="12.28515625" style="4" hidden="1" customWidth="1"/>
    <col min="16" max="16" width="14.28515625" style="4" hidden="1" customWidth="1"/>
    <col min="17" max="17" width="9.140625" style="4"/>
    <col min="18" max="18" width="42.42578125" style="4" customWidth="1"/>
    <col min="19" max="19" width="29.140625" style="4" customWidth="1"/>
    <col min="20" max="20" width="9.140625" style="4"/>
    <col min="21" max="21" width="21.5703125" style="4" customWidth="1"/>
    <col min="22" max="16384" width="9.140625" style="1"/>
  </cols>
  <sheetData>
    <row r="1" spans="1:21" x14ac:dyDescent="0.25">
      <c r="A1" s="1" t="s">
        <v>0</v>
      </c>
      <c r="B1" s="1" t="s">
        <v>2</v>
      </c>
      <c r="L1" s="5"/>
      <c r="M1" s="5"/>
    </row>
    <row r="2" spans="1:21" x14ac:dyDescent="0.25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L2" s="15"/>
      <c r="M2" s="15"/>
    </row>
    <row r="3" spans="1:21" x14ac:dyDescent="0.25">
      <c r="A3" s="1">
        <v>0</v>
      </c>
      <c r="B3" s="1">
        <v>2.66E-3</v>
      </c>
      <c r="C3" s="1">
        <f>1-B3</f>
        <v>0.99734</v>
      </c>
      <c r="D3" s="1">
        <v>100000</v>
      </c>
      <c r="E3" s="1">
        <f>D3*B3</f>
        <v>266</v>
      </c>
      <c r="F3" s="1">
        <f t="shared" ref="F3:F34" si="0">(($N$4)^A3)*D3</f>
        <v>100000</v>
      </c>
      <c r="G3" s="1">
        <f>SUM(F3:F114)</f>
        <v>3527570.8301952709</v>
      </c>
      <c r="H3" s="1">
        <f t="shared" ref="H3:H34" si="1">(($N$4)^(A3+1))*E3</f>
        <v>259.51219512195127</v>
      </c>
      <c r="I3" s="1">
        <f>SUM(H3:H114)</f>
        <v>13961.687068408293</v>
      </c>
      <c r="L3" s="12" t="s">
        <v>53</v>
      </c>
      <c r="M3" s="12" t="s">
        <v>12</v>
      </c>
      <c r="N3" s="12">
        <v>2.5000000000000001E-2</v>
      </c>
      <c r="O3" s="5"/>
      <c r="P3" s="5"/>
      <c r="R3" s="26" t="s">
        <v>25</v>
      </c>
      <c r="S3" s="25" t="s">
        <v>26</v>
      </c>
      <c r="T3" s="6" t="s">
        <v>27</v>
      </c>
      <c r="U3" s="11">
        <f>(1-($N$4)^N6)/($N$3*$N$4)</f>
        <v>15.978891342787945</v>
      </c>
    </row>
    <row r="4" spans="1:21" x14ac:dyDescent="0.25">
      <c r="A4" s="1">
        <v>1</v>
      </c>
      <c r="B4" s="1">
        <v>4.0999999999999999E-4</v>
      </c>
      <c r="C4" s="1">
        <f t="shared" ref="C4:C67" si="2">1-B4</f>
        <v>0.99958999999999998</v>
      </c>
      <c r="D4" s="1">
        <f>D3*C3</f>
        <v>99734</v>
      </c>
      <c r="E4" s="4">
        <f t="shared" ref="E4:E67" si="3">D4*B4</f>
        <v>40.890940000000001</v>
      </c>
      <c r="F4" s="4">
        <f t="shared" si="0"/>
        <v>97301.463414634156</v>
      </c>
      <c r="G4" s="4">
        <f t="shared" ref="G4:G67" si="4">SUM(F4:F115)</f>
        <v>3427570.8301952709</v>
      </c>
      <c r="H4" s="4">
        <f t="shared" si="1"/>
        <v>38.920585365853661</v>
      </c>
      <c r="I4" s="4">
        <f t="shared" ref="I4:I67" si="5">SUM(H4:H115)</f>
        <v>13702.174873286342</v>
      </c>
      <c r="L4" s="12"/>
      <c r="M4" s="12" t="s">
        <v>44</v>
      </c>
      <c r="N4" s="12">
        <f>(1/(1+N3))</f>
        <v>0.97560975609756106</v>
      </c>
      <c r="O4" s="5"/>
      <c r="P4" s="5"/>
      <c r="R4" s="26"/>
      <c r="S4" s="25"/>
      <c r="T4" s="6" t="s">
        <v>28</v>
      </c>
      <c r="U4" s="11">
        <f>(1-($N$4)^$N$6)/($N$3)</f>
        <v>15.589162285646777</v>
      </c>
    </row>
    <row r="5" spans="1:21" x14ac:dyDescent="0.25">
      <c r="A5" s="1">
        <v>2</v>
      </c>
      <c r="B5" s="1">
        <v>3.1E-4</v>
      </c>
      <c r="C5" s="1">
        <f t="shared" si="2"/>
        <v>0.99968999999999997</v>
      </c>
      <c r="D5" s="4">
        <f t="shared" ref="D5:D68" si="6">D4*C4</f>
        <v>99693.109060000003</v>
      </c>
      <c r="E5" s="4">
        <f t="shared" si="3"/>
        <v>30.904863808600002</v>
      </c>
      <c r="F5" s="4">
        <f t="shared" si="0"/>
        <v>94889.336404521135</v>
      </c>
      <c r="G5" s="4">
        <f t="shared" si="4"/>
        <v>3330269.3667806368</v>
      </c>
      <c r="H5" s="4">
        <f t="shared" si="1"/>
        <v>28.698238327221031</v>
      </c>
      <c r="I5" s="4">
        <f t="shared" si="5"/>
        <v>13663.254287920487</v>
      </c>
      <c r="L5" s="12" t="s">
        <v>13</v>
      </c>
      <c r="M5" s="12" t="s">
        <v>3</v>
      </c>
      <c r="N5" s="12">
        <v>40</v>
      </c>
      <c r="O5" s="18" t="s">
        <v>46</v>
      </c>
      <c r="P5" s="12">
        <f>N5+1</f>
        <v>41</v>
      </c>
      <c r="R5" s="26"/>
      <c r="S5" s="25" t="s">
        <v>29</v>
      </c>
      <c r="T5" s="6" t="s">
        <v>27</v>
      </c>
      <c r="U5" s="11">
        <f>(((1+$N$3)^$N$6)-1)/($N$3*$N$4)</f>
        <v>26.183274051906213</v>
      </c>
    </row>
    <row r="6" spans="1:21" x14ac:dyDescent="0.25">
      <c r="A6" s="1">
        <v>3</v>
      </c>
      <c r="B6" s="1">
        <v>2.4000000000000001E-4</v>
      </c>
      <c r="C6" s="1">
        <f t="shared" si="2"/>
        <v>0.99975999999999998</v>
      </c>
      <c r="D6" s="4">
        <f t="shared" si="6"/>
        <v>99662.204196191393</v>
      </c>
      <c r="E6" s="4">
        <f t="shared" si="3"/>
        <v>23.918929007085936</v>
      </c>
      <c r="F6" s="4">
        <f t="shared" si="0"/>
        <v>92546.26410754706</v>
      </c>
      <c r="G6" s="4">
        <f t="shared" si="4"/>
        <v>3235380.0303761158</v>
      </c>
      <c r="H6" s="4">
        <f t="shared" si="1"/>
        <v>21.669369156889069</v>
      </c>
      <c r="I6" s="4">
        <f t="shared" si="5"/>
        <v>13634.556049593266</v>
      </c>
      <c r="L6" s="12" t="s">
        <v>14</v>
      </c>
      <c r="M6" s="12" t="s">
        <v>15</v>
      </c>
      <c r="N6" s="12">
        <v>20</v>
      </c>
      <c r="O6" s="18" t="s">
        <v>47</v>
      </c>
      <c r="P6" s="12">
        <f>N5+N6</f>
        <v>60</v>
      </c>
      <c r="R6" s="26"/>
      <c r="S6" s="25"/>
      <c r="T6" s="6" t="s">
        <v>28</v>
      </c>
      <c r="U6" s="11">
        <f>(((1+$N$3)^$N$6)-1)/($N$3)</f>
        <v>25.544657611615822</v>
      </c>
    </row>
    <row r="7" spans="1:21" x14ac:dyDescent="0.25">
      <c r="A7" s="1">
        <v>4</v>
      </c>
      <c r="B7" s="1">
        <v>2.1000000000000001E-4</v>
      </c>
      <c r="C7" s="1">
        <f t="shared" si="2"/>
        <v>0.99978999999999996</v>
      </c>
      <c r="D7" s="4">
        <f t="shared" si="6"/>
        <v>99638.285267184299</v>
      </c>
      <c r="E7" s="4">
        <f t="shared" si="3"/>
        <v>20.924039906108703</v>
      </c>
      <c r="F7" s="4">
        <f t="shared" si="0"/>
        <v>90267.368784547551</v>
      </c>
      <c r="G7" s="4">
        <f t="shared" si="4"/>
        <v>3142833.766268569</v>
      </c>
      <c r="H7" s="4">
        <f t="shared" si="1"/>
        <v>18.493802385126816</v>
      </c>
      <c r="I7" s="4">
        <f t="shared" si="5"/>
        <v>13612.886680436377</v>
      </c>
      <c r="L7" s="12" t="s">
        <v>54</v>
      </c>
      <c r="M7" s="12" t="s">
        <v>16</v>
      </c>
      <c r="N7" s="12">
        <v>25</v>
      </c>
      <c r="O7" s="18" t="s">
        <v>48</v>
      </c>
      <c r="P7" s="12">
        <f>N5+N6+1</f>
        <v>61</v>
      </c>
      <c r="R7" s="26"/>
      <c r="S7" s="7" t="s">
        <v>57</v>
      </c>
      <c r="T7" s="22"/>
      <c r="U7" s="22"/>
    </row>
    <row r="8" spans="1:21" x14ac:dyDescent="0.25">
      <c r="A8" s="1">
        <v>5</v>
      </c>
      <c r="B8" s="1">
        <v>2.0000000000000001E-4</v>
      </c>
      <c r="C8" s="1">
        <f t="shared" si="2"/>
        <v>0.99980000000000002</v>
      </c>
      <c r="D8" s="4">
        <f t="shared" si="6"/>
        <v>99617.36122727819</v>
      </c>
      <c r="E8" s="4">
        <f t="shared" si="3"/>
        <v>19.923472245455638</v>
      </c>
      <c r="F8" s="4">
        <f t="shared" si="0"/>
        <v>88047.231841075904</v>
      </c>
      <c r="G8" s="4">
        <f t="shared" si="4"/>
        <v>3052566.3974840217</v>
      </c>
      <c r="H8" s="4">
        <f t="shared" si="1"/>
        <v>17.179947676307496</v>
      </c>
      <c r="I8" s="4">
        <f t="shared" si="5"/>
        <v>13594.392878051251</v>
      </c>
      <c r="L8" s="17"/>
      <c r="M8" s="12" t="s">
        <v>45</v>
      </c>
      <c r="N8" s="12">
        <v>12</v>
      </c>
      <c r="O8" s="18" t="s">
        <v>49</v>
      </c>
      <c r="P8" s="12">
        <f>N5+N7</f>
        <v>65</v>
      </c>
      <c r="R8" s="26"/>
      <c r="S8" s="25" t="s">
        <v>26</v>
      </c>
      <c r="T8" s="6" t="s">
        <v>27</v>
      </c>
      <c r="U8" s="11">
        <f>(($N$4)^$N$7)*$U$3</f>
        <v>8.6188636201323874</v>
      </c>
    </row>
    <row r="9" spans="1:21" x14ac:dyDescent="0.25">
      <c r="A9" s="1">
        <v>6</v>
      </c>
      <c r="B9" s="1">
        <v>2.2000000000000001E-4</v>
      </c>
      <c r="C9" s="1">
        <f t="shared" si="2"/>
        <v>0.99978</v>
      </c>
      <c r="D9" s="4">
        <f t="shared" si="6"/>
        <v>99597.437755032734</v>
      </c>
      <c r="E9" s="4">
        <f t="shared" si="3"/>
        <v>21.911436306107202</v>
      </c>
      <c r="F9" s="4">
        <f t="shared" si="0"/>
        <v>85882.558433861166</v>
      </c>
      <c r="G9" s="4">
        <f t="shared" si="4"/>
        <v>2964519.1656429456</v>
      </c>
      <c r="H9" s="4">
        <f t="shared" si="1"/>
        <v>18.433329615072644</v>
      </c>
      <c r="I9" s="4">
        <f t="shared" si="5"/>
        <v>13577.212930374943</v>
      </c>
      <c r="K9" s="3" t="s">
        <v>69</v>
      </c>
      <c r="L9" s="16"/>
      <c r="M9" s="5"/>
      <c r="N9" s="5"/>
      <c r="O9" s="12" t="s">
        <v>50</v>
      </c>
      <c r="P9" s="12">
        <f>N5+N7+1</f>
        <v>66</v>
      </c>
      <c r="R9" s="26"/>
      <c r="S9" s="25"/>
      <c r="T9" s="6" t="s">
        <v>28</v>
      </c>
      <c r="U9" s="11">
        <f>(($N$4)^$N$7)*$U$4</f>
        <v>8.4086474342755011</v>
      </c>
    </row>
    <row r="10" spans="1:21" x14ac:dyDescent="0.25">
      <c r="A10" s="1">
        <v>7</v>
      </c>
      <c r="B10" s="1">
        <v>2.3000000000000001E-4</v>
      </c>
      <c r="C10" s="1">
        <f t="shared" si="2"/>
        <v>0.99977000000000005</v>
      </c>
      <c r="D10" s="4">
        <f t="shared" si="6"/>
        <v>99575.526318726625</v>
      </c>
      <c r="E10" s="4">
        <f t="shared" si="3"/>
        <v>22.902371053307125</v>
      </c>
      <c r="F10" s="4">
        <f t="shared" si="0"/>
        <v>83769.428557078762</v>
      </c>
      <c r="G10" s="4">
        <f t="shared" si="4"/>
        <v>2878636.607209085</v>
      </c>
      <c r="H10" s="4">
        <f t="shared" si="1"/>
        <v>18.797042505490843</v>
      </c>
      <c r="I10" s="4">
        <f t="shared" si="5"/>
        <v>13558.77960075987</v>
      </c>
      <c r="K10" s="23"/>
      <c r="L10" s="19" t="s">
        <v>61</v>
      </c>
      <c r="M10" s="19" t="s">
        <v>62</v>
      </c>
      <c r="N10" s="5"/>
      <c r="O10" s="12" t="s">
        <v>51</v>
      </c>
      <c r="P10" s="12">
        <f>N5+N7+N6</f>
        <v>85</v>
      </c>
      <c r="R10" s="26" t="s">
        <v>55</v>
      </c>
      <c r="S10" s="25" t="s">
        <v>26</v>
      </c>
      <c r="T10" s="6" t="s">
        <v>27</v>
      </c>
      <c r="U10" s="11">
        <f>(1/$N$8)*((1-($N$4^$N$6))/(1-($N$4^(1/$N$8))))</f>
        <v>15.799469149809129</v>
      </c>
    </row>
    <row r="11" spans="1:21" x14ac:dyDescent="0.25">
      <c r="A11" s="1">
        <v>8</v>
      </c>
      <c r="B11" s="1">
        <v>2.2000000000000001E-4</v>
      </c>
      <c r="C11" s="1">
        <f t="shared" si="2"/>
        <v>0.99978</v>
      </c>
      <c r="D11" s="4">
        <f t="shared" si="6"/>
        <v>99552.623947673317</v>
      </c>
      <c r="E11" s="4">
        <f t="shared" si="3"/>
        <v>21.901577268488129</v>
      </c>
      <c r="F11" s="4">
        <f t="shared" si="0"/>
        <v>81707.474720498169</v>
      </c>
      <c r="G11" s="4">
        <f t="shared" si="4"/>
        <v>2794867.1786520053</v>
      </c>
      <c r="H11" s="4">
        <f t="shared" si="1"/>
        <v>17.537214086350829</v>
      </c>
      <c r="I11" s="4">
        <f t="shared" si="5"/>
        <v>13539.98255825438</v>
      </c>
      <c r="K11" s="24"/>
      <c r="L11" s="19" t="s">
        <v>59</v>
      </c>
      <c r="M11" s="19" t="s">
        <v>60</v>
      </c>
      <c r="N11" s="5"/>
      <c r="O11" s="12" t="s">
        <v>52</v>
      </c>
      <c r="P11" s="12">
        <f>N5+N7+N6+1</f>
        <v>86</v>
      </c>
      <c r="R11" s="26"/>
      <c r="S11" s="25"/>
      <c r="T11" s="6" t="s">
        <v>28</v>
      </c>
      <c r="U11" s="11">
        <f>(1/$N$8)*(($N$4^(1/$N$8))*(1-($N$4^$N$6))/(1-($N$4^(1/$N$8))))</f>
        <v>15.766991728380697</v>
      </c>
    </row>
    <row r="12" spans="1:21" x14ac:dyDescent="0.25">
      <c r="A12" s="1">
        <v>9</v>
      </c>
      <c r="B12" s="1">
        <v>2.1000000000000001E-4</v>
      </c>
      <c r="C12" s="1">
        <f t="shared" si="2"/>
        <v>0.99978999999999996</v>
      </c>
      <c r="D12" s="4">
        <f t="shared" si="6"/>
        <v>99530.722370404823</v>
      </c>
      <c r="E12" s="4">
        <f t="shared" si="3"/>
        <v>20.901451697785014</v>
      </c>
      <c r="F12" s="4">
        <f t="shared" si="0"/>
        <v>79697.072269326498</v>
      </c>
      <c r="G12" s="4">
        <f t="shared" si="4"/>
        <v>2713159.7039315072</v>
      </c>
      <c r="H12" s="4">
        <f t="shared" si="1"/>
        <v>16.328180660057139</v>
      </c>
      <c r="I12" s="4">
        <f t="shared" si="5"/>
        <v>13522.445344168029</v>
      </c>
      <c r="K12" s="19" t="s">
        <v>63</v>
      </c>
      <c r="L12" s="22">
        <v>50000000</v>
      </c>
      <c r="M12" s="19">
        <f>L12*U42</f>
        <v>2301968.494132895</v>
      </c>
      <c r="N12" s="5"/>
      <c r="O12" s="12" t="s">
        <v>8</v>
      </c>
      <c r="P12" s="12">
        <f>VLOOKUP($N$5,$A$3:$I$115,6,0)</f>
        <v>36548.040463335659</v>
      </c>
      <c r="R12" s="26"/>
      <c r="S12" s="25" t="s">
        <v>29</v>
      </c>
      <c r="T12" s="6" t="s">
        <v>27</v>
      </c>
      <c r="U12" s="11">
        <f>(1/$N$8)*(((1+$N$3)^(1/$N$8))*(1-(1+$N$3)^$N$6))/(1-(1+$N$3)^(1/$N$8))</f>
        <v>25.889269896739556</v>
      </c>
    </row>
    <row r="13" spans="1:21" x14ac:dyDescent="0.25">
      <c r="A13" s="1">
        <v>10</v>
      </c>
      <c r="B13" s="1">
        <v>1.9000000000000001E-4</v>
      </c>
      <c r="C13" s="1">
        <f t="shared" si="2"/>
        <v>0.99980999999999998</v>
      </c>
      <c r="D13" s="4">
        <f t="shared" si="6"/>
        <v>99509.820918707032</v>
      </c>
      <c r="E13" s="4">
        <f t="shared" si="3"/>
        <v>18.906865974554336</v>
      </c>
      <c r="F13" s="4">
        <f t="shared" si="0"/>
        <v>77736.913057707265</v>
      </c>
      <c r="G13" s="4">
        <f t="shared" si="4"/>
        <v>2633462.6316621806</v>
      </c>
      <c r="H13" s="4">
        <f t="shared" si="1"/>
        <v>14.409769249721348</v>
      </c>
      <c r="I13" s="4">
        <f t="shared" si="5"/>
        <v>13506.117163507972</v>
      </c>
      <c r="K13" s="19" t="s">
        <v>66</v>
      </c>
      <c r="L13" s="22"/>
      <c r="M13" s="19">
        <f>L12*U43</f>
        <v>6756071.1289789844</v>
      </c>
      <c r="N13" s="5"/>
      <c r="O13" s="12" t="s">
        <v>9</v>
      </c>
      <c r="P13" s="12">
        <f>VLOOKUP($N$5,$A$3:$I$115,7,0)</f>
        <v>972115.1178624474</v>
      </c>
      <c r="R13" s="26"/>
      <c r="S13" s="25"/>
      <c r="T13" s="6" t="s">
        <v>28</v>
      </c>
      <c r="U13" s="11">
        <f>(1/$N$8)*(1-(1+$N$3)^$N$6)/(1-(1+$N$3)^(1/$N$8))</f>
        <v>25.836051860048688</v>
      </c>
    </row>
    <row r="14" spans="1:21" x14ac:dyDescent="0.25">
      <c r="A14" s="1">
        <v>11</v>
      </c>
      <c r="B14" s="1">
        <v>1.8000000000000001E-4</v>
      </c>
      <c r="C14" s="1">
        <f t="shared" si="2"/>
        <v>0.99982000000000004</v>
      </c>
      <c r="D14" s="4">
        <f t="shared" si="6"/>
        <v>99490.914052732478</v>
      </c>
      <c r="E14" s="4">
        <f t="shared" si="3"/>
        <v>17.908364529491848</v>
      </c>
      <c r="F14" s="4">
        <f t="shared" si="0"/>
        <v>75826.481018757375</v>
      </c>
      <c r="G14" s="4">
        <f t="shared" si="4"/>
        <v>2555725.7186044739</v>
      </c>
      <c r="H14" s="4">
        <f t="shared" si="1"/>
        <v>13.315869837440323</v>
      </c>
      <c r="I14" s="4">
        <f t="shared" si="5"/>
        <v>13491.70739425825</v>
      </c>
      <c r="K14" s="19" t="s">
        <v>64</v>
      </c>
      <c r="L14" s="22"/>
      <c r="M14" s="19">
        <f>L12*U40</f>
        <v>17563069.694941837</v>
      </c>
      <c r="N14" s="5"/>
      <c r="O14" s="12" t="s">
        <v>10</v>
      </c>
      <c r="P14" s="12">
        <f>VLOOKUP($N$5,$A$3:$I$115,8,0)</f>
        <v>42.074817313888865</v>
      </c>
      <c r="R14" s="26"/>
      <c r="S14" s="7" t="s">
        <v>57</v>
      </c>
      <c r="T14" s="22"/>
      <c r="U14" s="22"/>
    </row>
    <row r="15" spans="1:21" x14ac:dyDescent="0.25">
      <c r="A15" s="1">
        <v>12</v>
      </c>
      <c r="B15" s="1">
        <v>2.0000000000000001E-4</v>
      </c>
      <c r="C15" s="1">
        <f t="shared" si="2"/>
        <v>0.99980000000000002</v>
      </c>
      <c r="D15" s="4">
        <f t="shared" si="6"/>
        <v>99473.005688202989</v>
      </c>
      <c r="E15" s="4">
        <f t="shared" si="3"/>
        <v>19.894601137640599</v>
      </c>
      <c r="F15" s="4">
        <f t="shared" si="0"/>
        <v>73963.73878260878</v>
      </c>
      <c r="G15" s="4">
        <f t="shared" si="4"/>
        <v>2479899.2375857159</v>
      </c>
      <c r="H15" s="4">
        <f t="shared" si="1"/>
        <v>14.431949030752934</v>
      </c>
      <c r="I15" s="4">
        <f t="shared" si="5"/>
        <v>13478.391524420809</v>
      </c>
      <c r="K15" s="19" t="s">
        <v>65</v>
      </c>
      <c r="L15" s="22"/>
      <c r="M15" s="19">
        <f>L12*U41</f>
        <v>14283553.788502231</v>
      </c>
      <c r="N15" s="5"/>
      <c r="O15" s="12" t="s">
        <v>11</v>
      </c>
      <c r="P15" s="12">
        <f>VLOOKUP($N$5,$A$3:$I$115,9,0)</f>
        <v>12837.915637422371</v>
      </c>
      <c r="R15" s="26"/>
      <c r="S15" s="25" t="s">
        <v>26</v>
      </c>
      <c r="T15" s="6" t="s">
        <v>27</v>
      </c>
      <c r="U15" s="11">
        <f>(($N$4)^$N$7)*$U$10</f>
        <v>8.5220849777012617</v>
      </c>
    </row>
    <row r="16" spans="1:21" x14ac:dyDescent="0.25">
      <c r="A16" s="1">
        <v>13</v>
      </c>
      <c r="B16" s="1">
        <v>2.2000000000000001E-4</v>
      </c>
      <c r="C16" s="1">
        <f t="shared" si="2"/>
        <v>0.99978</v>
      </c>
      <c r="D16" s="4">
        <f t="shared" si="6"/>
        <v>99453.11108706535</v>
      </c>
      <c r="E16" s="4">
        <f t="shared" si="3"/>
        <v>21.879684439154378</v>
      </c>
      <c r="F16" s="4">
        <f t="shared" si="0"/>
        <v>72145.313204733917</v>
      </c>
      <c r="G16" s="4">
        <f t="shared" si="4"/>
        <v>2405935.4988031071</v>
      </c>
      <c r="H16" s="4">
        <f t="shared" si="1"/>
        <v>15.484847712235576</v>
      </c>
      <c r="I16" s="4">
        <f t="shared" si="5"/>
        <v>13463.959575390058</v>
      </c>
      <c r="K16" s="19" t="s">
        <v>67</v>
      </c>
      <c r="L16" s="22"/>
      <c r="M16" s="19">
        <f>L12*U44</f>
        <v>30883968.415524583</v>
      </c>
      <c r="N16" s="16"/>
      <c r="O16" s="12" t="s">
        <v>17</v>
      </c>
      <c r="P16" s="12">
        <f>VLOOKUP($P$6,$A$3:$I$115,6,0)</f>
        <v>20892.321793001604</v>
      </c>
      <c r="R16" s="26"/>
      <c r="S16" s="25"/>
      <c r="T16" s="6" t="s">
        <v>28</v>
      </c>
      <c r="U16" s="11">
        <f>(($N$4)^$N$7)*$U$11</f>
        <v>8.5045669622131879</v>
      </c>
    </row>
    <row r="17" spans="1:21" x14ac:dyDescent="0.25">
      <c r="A17" s="1">
        <v>14</v>
      </c>
      <c r="B17" s="1">
        <v>2.3000000000000001E-4</v>
      </c>
      <c r="C17" s="1">
        <f t="shared" si="2"/>
        <v>0.99977000000000005</v>
      </c>
      <c r="D17" s="4">
        <f t="shared" si="6"/>
        <v>99431.231402626203</v>
      </c>
      <c r="E17" s="4">
        <f t="shared" si="3"/>
        <v>22.869183222604029</v>
      </c>
      <c r="F17" s="4">
        <f t="shared" si="0"/>
        <v>70370.186571540384</v>
      </c>
      <c r="G17" s="4">
        <f t="shared" si="4"/>
        <v>2333790.1855983739</v>
      </c>
      <c r="H17" s="4">
        <f t="shared" si="1"/>
        <v>15.79038332824809</v>
      </c>
      <c r="I17" s="4">
        <f t="shared" si="5"/>
        <v>13448.474727677822</v>
      </c>
      <c r="K17" s="19" t="s">
        <v>68</v>
      </c>
      <c r="L17" s="22"/>
      <c r="M17" s="19">
        <f>L12*U45</f>
        <v>15933527.097309213</v>
      </c>
      <c r="N17" s="16"/>
      <c r="O17" s="12" t="s">
        <v>33</v>
      </c>
      <c r="P17" s="12">
        <f>VLOOKUP($P$8,$A$3:$I$115,6,0)</f>
        <v>17784.492353717476</v>
      </c>
      <c r="R17" s="26" t="s">
        <v>30</v>
      </c>
      <c r="S17" s="25" t="s">
        <v>26</v>
      </c>
      <c r="T17" s="6" t="s">
        <v>27</v>
      </c>
      <c r="U17" s="11">
        <f>P13/P12</f>
        <v>26.598282850147765</v>
      </c>
    </row>
    <row r="18" spans="1:21" x14ac:dyDescent="0.25">
      <c r="A18" s="1">
        <v>15</v>
      </c>
      <c r="B18" s="1">
        <v>2.3000000000000001E-4</v>
      </c>
      <c r="C18" s="1">
        <f t="shared" si="2"/>
        <v>0.99977000000000005</v>
      </c>
      <c r="D18" s="4">
        <f t="shared" si="6"/>
        <v>99408.3622194036</v>
      </c>
      <c r="E18" s="4">
        <f t="shared" si="3"/>
        <v>22.86392331046283</v>
      </c>
      <c r="F18" s="4">
        <f t="shared" si="0"/>
        <v>68638.050174272139</v>
      </c>
      <c r="G18" s="4">
        <f t="shared" si="4"/>
        <v>2263419.9990268336</v>
      </c>
      <c r="H18" s="4">
        <f t="shared" si="1"/>
        <v>15.401708819592772</v>
      </c>
      <c r="I18" s="4">
        <f t="shared" si="5"/>
        <v>13432.684344349573</v>
      </c>
      <c r="K18" s="15" t="s">
        <v>69</v>
      </c>
      <c r="L18" s="5"/>
      <c r="M18" s="5"/>
      <c r="N18" s="16"/>
      <c r="O18" s="12" t="s">
        <v>34</v>
      </c>
      <c r="P18" s="12">
        <f>VLOOKUP($P$10,$A$3:$I$115,6,0)</f>
        <v>6708.360641620292</v>
      </c>
      <c r="R18" s="26"/>
      <c r="S18" s="25"/>
      <c r="T18" s="6" t="s">
        <v>28</v>
      </c>
      <c r="U18" s="11">
        <f>P19/P12</f>
        <v>25.598282850147765</v>
      </c>
    </row>
    <row r="19" spans="1:21" x14ac:dyDescent="0.25">
      <c r="A19" s="1">
        <v>16</v>
      </c>
      <c r="B19" s="1">
        <v>2.4000000000000001E-4</v>
      </c>
      <c r="C19" s="1">
        <f t="shared" si="2"/>
        <v>0.99975999999999998</v>
      </c>
      <c r="D19" s="4">
        <f t="shared" si="6"/>
        <v>99385.498296093137</v>
      </c>
      <c r="E19" s="4">
        <f t="shared" si="3"/>
        <v>23.852519591062354</v>
      </c>
      <c r="F19" s="4">
        <f t="shared" si="0"/>
        <v>66948.54968071419</v>
      </c>
      <c r="G19" s="4">
        <f t="shared" si="4"/>
        <v>2194781.9488525614</v>
      </c>
      <c r="H19" s="4">
        <f t="shared" si="1"/>
        <v>15.675757974020886</v>
      </c>
      <c r="I19" s="4">
        <f t="shared" si="5"/>
        <v>13417.28263552998</v>
      </c>
      <c r="K19" s="23"/>
      <c r="L19" s="19" t="s">
        <v>61</v>
      </c>
      <c r="M19" s="19" t="s">
        <v>62</v>
      </c>
      <c r="N19" s="16"/>
      <c r="O19" s="12" t="s">
        <v>18</v>
      </c>
      <c r="P19" s="12">
        <f>VLOOKUP($P$5,$A$3:$I$115,7,0)</f>
        <v>935567.07739911182</v>
      </c>
      <c r="R19" s="26"/>
      <c r="S19" s="7" t="s">
        <v>31</v>
      </c>
      <c r="T19" s="22"/>
      <c r="U19" s="22"/>
    </row>
    <row r="20" spans="1:21" x14ac:dyDescent="0.25">
      <c r="A20" s="1">
        <v>17</v>
      </c>
      <c r="B20" s="1">
        <v>2.4000000000000001E-4</v>
      </c>
      <c r="C20" s="1">
        <f t="shared" si="2"/>
        <v>0.99975999999999998</v>
      </c>
      <c r="D20" s="4">
        <f t="shared" si="6"/>
        <v>99361.645776502075</v>
      </c>
      <c r="E20" s="4">
        <f t="shared" si="3"/>
        <v>23.8467949863605</v>
      </c>
      <c r="F20" s="4">
        <f t="shared" si="0"/>
        <v>65299.982467113005</v>
      </c>
      <c r="G20" s="4">
        <f t="shared" si="4"/>
        <v>2127833.3991718474</v>
      </c>
      <c r="H20" s="4">
        <f t="shared" si="1"/>
        <v>15.289751992299632</v>
      </c>
      <c r="I20" s="4">
        <f t="shared" si="5"/>
        <v>13401.60687755596</v>
      </c>
      <c r="K20" s="24"/>
      <c r="L20" s="19" t="s">
        <v>60</v>
      </c>
      <c r="M20" s="19" t="s">
        <v>59</v>
      </c>
      <c r="N20" s="16"/>
      <c r="O20" s="12" t="s">
        <v>19</v>
      </c>
      <c r="P20" s="12">
        <f>VLOOKUP($P$6,$A$3:$I$115,7,0)</f>
        <v>399219.2512672419</v>
      </c>
      <c r="R20" s="26"/>
      <c r="S20" s="25" t="s">
        <v>26</v>
      </c>
      <c r="T20" s="6" t="s">
        <v>27</v>
      </c>
      <c r="U20" s="11">
        <f>(P13-P20)/P12</f>
        <v>15.675145899269877</v>
      </c>
    </row>
    <row r="21" spans="1:21" x14ac:dyDescent="0.25">
      <c r="A21" s="1">
        <v>18</v>
      </c>
      <c r="B21" s="1">
        <v>2.5000000000000001E-4</v>
      </c>
      <c r="C21" s="1">
        <f t="shared" si="2"/>
        <v>0.99975000000000003</v>
      </c>
      <c r="D21" s="4">
        <f t="shared" si="6"/>
        <v>99337.79898151572</v>
      </c>
      <c r="E21" s="4">
        <f t="shared" si="3"/>
        <v>24.834449745378929</v>
      </c>
      <c r="F21" s="4">
        <f t="shared" si="0"/>
        <v>63692.010215922826</v>
      </c>
      <c r="G21" s="4">
        <f t="shared" si="4"/>
        <v>2062533.4167047322</v>
      </c>
      <c r="H21" s="4">
        <f t="shared" si="1"/>
        <v>15.53463663802996</v>
      </c>
      <c r="I21" s="4">
        <f t="shared" si="5"/>
        <v>13386.317125563661</v>
      </c>
      <c r="K21" s="19" t="s">
        <v>63</v>
      </c>
      <c r="L21" s="22">
        <v>1000000</v>
      </c>
      <c r="M21" s="19">
        <f>L21/U42</f>
        <v>21720540.540601093</v>
      </c>
      <c r="N21" s="16"/>
      <c r="O21" s="12" t="s">
        <v>20</v>
      </c>
      <c r="P21" s="12">
        <f>VLOOKUP($P$7,$A$3:$I$115,7,0)</f>
        <v>378326.92947424029</v>
      </c>
      <c r="R21" s="26"/>
      <c r="S21" s="25"/>
      <c r="T21" s="6" t="s">
        <v>28</v>
      </c>
      <c r="U21" s="11">
        <f>(P19-P21)/P12</f>
        <v>15.246785897697713</v>
      </c>
    </row>
    <row r="22" spans="1:21" x14ac:dyDescent="0.25">
      <c r="A22" s="1">
        <v>19</v>
      </c>
      <c r="B22" s="1">
        <v>2.5999999999999998E-4</v>
      </c>
      <c r="C22" s="1">
        <f t="shared" si="2"/>
        <v>0.99973999999999996</v>
      </c>
      <c r="D22" s="4">
        <f t="shared" si="6"/>
        <v>99312.96453177034</v>
      </c>
      <c r="E22" s="4">
        <f t="shared" si="3"/>
        <v>25.821370778260285</v>
      </c>
      <c r="F22" s="4">
        <f t="shared" si="0"/>
        <v>62123.011915481817</v>
      </c>
      <c r="G22" s="4">
        <f t="shared" si="4"/>
        <v>1998841.4064888095</v>
      </c>
      <c r="H22" s="4">
        <f t="shared" si="1"/>
        <v>15.758032290756359</v>
      </c>
      <c r="I22" s="4">
        <f t="shared" si="5"/>
        <v>13370.78248892563</v>
      </c>
      <c r="K22" s="19" t="s">
        <v>66</v>
      </c>
      <c r="L22" s="22"/>
      <c r="M22" s="19">
        <f>L21/U43</f>
        <v>7400750.9757459117</v>
      </c>
      <c r="N22" s="16"/>
      <c r="O22" s="12" t="s">
        <v>21</v>
      </c>
      <c r="P22" s="12">
        <f>VLOOKUP($P$8,$A$3:$I$115,7,0)</f>
        <v>301094.74700804061</v>
      </c>
      <c r="R22" s="26"/>
      <c r="S22" s="7" t="s">
        <v>57</v>
      </c>
      <c r="T22" s="22"/>
      <c r="U22" s="22"/>
    </row>
    <row r="23" spans="1:21" x14ac:dyDescent="0.25">
      <c r="A23" s="1">
        <v>20</v>
      </c>
      <c r="B23" s="1">
        <v>2.7E-4</v>
      </c>
      <c r="C23" s="1">
        <f t="shared" si="2"/>
        <v>0.99973000000000001</v>
      </c>
      <c r="D23" s="4">
        <f t="shared" si="6"/>
        <v>99287.143160992069</v>
      </c>
      <c r="E23" s="4">
        <f t="shared" si="3"/>
        <v>26.807528653467859</v>
      </c>
      <c r="F23" s="4">
        <f t="shared" si="0"/>
        <v>60592.058470618322</v>
      </c>
      <c r="G23" s="4">
        <f t="shared" si="4"/>
        <v>1936718.3945733276</v>
      </c>
      <c r="H23" s="4">
        <f t="shared" si="1"/>
        <v>15.960834914211658</v>
      </c>
      <c r="I23" s="4">
        <f t="shared" si="5"/>
        <v>13355.024456634874</v>
      </c>
      <c r="K23" s="19" t="s">
        <v>64</v>
      </c>
      <c r="L23" s="22"/>
      <c r="M23" s="19">
        <f>L21/U40</f>
        <v>2846882.7413695222</v>
      </c>
      <c r="N23" s="5"/>
      <c r="O23" s="12" t="s">
        <v>22</v>
      </c>
      <c r="P23" s="12">
        <f>VLOOKUP($P$9,$A$3:$I$115,7,0)</f>
        <v>283310.2546543231</v>
      </c>
      <c r="R23" s="26"/>
      <c r="S23" s="25" t="s">
        <v>26</v>
      </c>
      <c r="T23" s="6" t="s">
        <v>27</v>
      </c>
      <c r="U23" s="11">
        <f>P22/P12</f>
        <v>8.2383280523642153</v>
      </c>
    </row>
    <row r="24" spans="1:21" x14ac:dyDescent="0.25">
      <c r="A24" s="1">
        <v>21</v>
      </c>
      <c r="B24" s="1">
        <v>2.7999999999999998E-4</v>
      </c>
      <c r="C24" s="1">
        <f t="shared" si="2"/>
        <v>0.99972000000000005</v>
      </c>
      <c r="D24" s="4">
        <f t="shared" si="6"/>
        <v>99260.335632338596</v>
      </c>
      <c r="E24" s="4">
        <f t="shared" si="3"/>
        <v>27.792893977054803</v>
      </c>
      <c r="F24" s="4">
        <f t="shared" si="0"/>
        <v>59098.242551054886</v>
      </c>
      <c r="G24" s="4">
        <f t="shared" si="4"/>
        <v>1876126.3361027092</v>
      </c>
      <c r="H24" s="4">
        <f t="shared" si="1"/>
        <v>16.143910160288161</v>
      </c>
      <c r="I24" s="4">
        <f t="shared" si="5"/>
        <v>13339.063621720663</v>
      </c>
      <c r="K24" s="19" t="s">
        <v>65</v>
      </c>
      <c r="L24" s="22"/>
      <c r="M24" s="19">
        <f>L21/U41</f>
        <v>3500529.4018809432</v>
      </c>
      <c r="N24" s="5"/>
      <c r="O24" s="12" t="s">
        <v>23</v>
      </c>
      <c r="P24" s="12">
        <f>VLOOKUP($P$10,$A$3:$I$115,7,0)</f>
        <v>49448.698828035253</v>
      </c>
      <c r="R24" s="26"/>
      <c r="S24" s="25"/>
      <c r="T24" s="6" t="s">
        <v>28</v>
      </c>
      <c r="U24" s="11">
        <f>P23/P12</f>
        <v>7.751722146048702</v>
      </c>
    </row>
    <row r="25" spans="1:21" x14ac:dyDescent="0.25">
      <c r="A25" s="1">
        <v>22</v>
      </c>
      <c r="B25" s="1">
        <v>2.9999999999999997E-4</v>
      </c>
      <c r="C25" s="1">
        <f t="shared" si="2"/>
        <v>0.99970000000000003</v>
      </c>
      <c r="D25" s="4">
        <f t="shared" si="6"/>
        <v>99232.542738361546</v>
      </c>
      <c r="E25" s="4">
        <f t="shared" si="3"/>
        <v>29.769762821508461</v>
      </c>
      <c r="F25" s="4">
        <f t="shared" si="0"/>
        <v>57640.678090868874</v>
      </c>
      <c r="G25" s="4">
        <f t="shared" si="4"/>
        <v>1817028.0935516541</v>
      </c>
      <c r="H25" s="4">
        <f t="shared" si="1"/>
        <v>16.870442368059187</v>
      </c>
      <c r="I25" s="4">
        <f t="shared" si="5"/>
        <v>13322.919711560375</v>
      </c>
      <c r="K25" s="19" t="s">
        <v>67</v>
      </c>
      <c r="L25" s="22"/>
      <c r="M25" s="19">
        <f>L21/U44</f>
        <v>1618962.9301287031</v>
      </c>
      <c r="N25" s="5"/>
      <c r="O25" s="12" t="s">
        <v>24</v>
      </c>
      <c r="P25" s="12">
        <f>VLOOKUP($P$11,$A$3:$I$115,7,0)</f>
        <v>42740.338186414956</v>
      </c>
      <c r="R25" s="26"/>
      <c r="S25" s="7" t="s">
        <v>58</v>
      </c>
      <c r="T25" s="22"/>
      <c r="U25" s="22"/>
    </row>
    <row r="26" spans="1:21" x14ac:dyDescent="0.25">
      <c r="A26" s="1">
        <v>23</v>
      </c>
      <c r="B26" s="1">
        <v>3.2000000000000003E-4</v>
      </c>
      <c r="C26" s="1">
        <f t="shared" si="2"/>
        <v>0.99968000000000001</v>
      </c>
      <c r="D26" s="4">
        <f t="shared" si="6"/>
        <v>99202.772975540036</v>
      </c>
      <c r="E26" s="4">
        <f t="shared" si="3"/>
        <v>31.744887352172814</v>
      </c>
      <c r="F26" s="4">
        <f t="shared" si="0"/>
        <v>56217.937451162565</v>
      </c>
      <c r="G26" s="4">
        <f t="shared" si="4"/>
        <v>1759387.4154607856</v>
      </c>
      <c r="H26" s="4">
        <f t="shared" si="1"/>
        <v>17.550965838411727</v>
      </c>
      <c r="I26" s="4">
        <f t="shared" si="5"/>
        <v>13306.049269192315</v>
      </c>
      <c r="K26" s="19" t="s">
        <v>68</v>
      </c>
      <c r="L26" s="22"/>
      <c r="M26" s="19">
        <f>L21/U45</f>
        <v>3138037.152391939</v>
      </c>
      <c r="N26" s="5"/>
      <c r="O26" s="12" t="s">
        <v>39</v>
      </c>
      <c r="P26" s="12">
        <f>VLOOKUP($P$6,$A$3:$I$115,9,0)</f>
        <v>11155.266884044513</v>
      </c>
      <c r="R26" s="26"/>
      <c r="S26" s="25" t="s">
        <v>26</v>
      </c>
      <c r="T26" s="6" t="s">
        <v>27</v>
      </c>
      <c r="U26" s="11">
        <f>(P22-P24)/P12</f>
        <v>6.8853499391424871</v>
      </c>
    </row>
    <row r="27" spans="1:21" x14ac:dyDescent="0.25">
      <c r="A27" s="1">
        <v>24</v>
      </c>
      <c r="B27" s="1">
        <v>3.4000000000000002E-4</v>
      </c>
      <c r="C27" s="1">
        <f t="shared" si="2"/>
        <v>0.99965999999999999</v>
      </c>
      <c r="D27" s="4">
        <f t="shared" si="6"/>
        <v>99171.028088187872</v>
      </c>
      <c r="E27" s="4">
        <f t="shared" si="3"/>
        <v>33.718149549983877</v>
      </c>
      <c r="F27" s="4">
        <f t="shared" si="0"/>
        <v>54829.21727919823</v>
      </c>
      <c r="G27" s="4">
        <f t="shared" si="4"/>
        <v>1703169.478009623</v>
      </c>
      <c r="H27" s="4">
        <f t="shared" si="1"/>
        <v>18.187252560904781</v>
      </c>
      <c r="I27" s="4">
        <f t="shared" si="5"/>
        <v>13288.498303353903</v>
      </c>
      <c r="K27" s="3" t="s">
        <v>70</v>
      </c>
      <c r="L27" s="5"/>
      <c r="M27" s="5"/>
      <c r="N27" s="5"/>
      <c r="O27" s="12" t="s">
        <v>38</v>
      </c>
      <c r="P27" s="12">
        <f>VLOOKUP($P$8,$A$3:$I$115,9,0)</f>
        <v>10440.718036448219</v>
      </c>
      <c r="R27" s="26"/>
      <c r="S27" s="25"/>
      <c r="T27" s="6" t="s">
        <v>28</v>
      </c>
      <c r="U27" s="11">
        <f>(P23-P25)/P12</f>
        <v>6.5822931521935786</v>
      </c>
    </row>
    <row r="28" spans="1:21" x14ac:dyDescent="0.25">
      <c r="A28" s="1">
        <v>25</v>
      </c>
      <c r="B28" s="1">
        <v>3.8000000000000002E-4</v>
      </c>
      <c r="C28" s="1">
        <f t="shared" si="2"/>
        <v>0.99961999999999995</v>
      </c>
      <c r="D28" s="4">
        <f t="shared" si="6"/>
        <v>99137.309938637889</v>
      </c>
      <c r="E28" s="4">
        <f t="shared" si="3"/>
        <v>37.672177776682403</v>
      </c>
      <c r="F28" s="4">
        <f t="shared" si="0"/>
        <v>53473.732044217861</v>
      </c>
      <c r="G28" s="4">
        <f t="shared" si="4"/>
        <v>1648340.2607304244</v>
      </c>
      <c r="H28" s="4">
        <f t="shared" si="1"/>
        <v>19.824407977368576</v>
      </c>
      <c r="I28" s="4">
        <f t="shared" si="5"/>
        <v>13270.311050792998</v>
      </c>
      <c r="K28" s="22"/>
      <c r="L28" s="20" t="s">
        <v>61</v>
      </c>
      <c r="M28" s="22" t="s">
        <v>62</v>
      </c>
      <c r="N28" s="22"/>
      <c r="O28" s="18" t="s">
        <v>41</v>
      </c>
      <c r="P28" s="12">
        <f>VLOOKUP($P$10,$A$3:$I$115,9,0)</f>
        <v>5502.2948165462649</v>
      </c>
      <c r="R28" s="11" t="s">
        <v>32</v>
      </c>
      <c r="S28" s="25"/>
      <c r="T28" s="25"/>
      <c r="U28" s="11">
        <f>P16/P12</f>
        <v>0.57163999842783386</v>
      </c>
    </row>
    <row r="29" spans="1:21" x14ac:dyDescent="0.25">
      <c r="A29" s="1">
        <v>26</v>
      </c>
      <c r="B29" s="1">
        <v>4.2000000000000002E-4</v>
      </c>
      <c r="C29" s="1">
        <f t="shared" si="2"/>
        <v>0.99958000000000002</v>
      </c>
      <c r="D29" s="4">
        <f t="shared" si="6"/>
        <v>99099.637760861195</v>
      </c>
      <c r="E29" s="4">
        <f t="shared" si="3"/>
        <v>41.621847859561704</v>
      </c>
      <c r="F29" s="4">
        <f t="shared" si="0"/>
        <v>52149.67026930835</v>
      </c>
      <c r="G29" s="4">
        <f t="shared" si="4"/>
        <v>1594866.5286862066</v>
      </c>
      <c r="H29" s="4">
        <f t="shared" si="1"/>
        <v>21.368645378643425</v>
      </c>
      <c r="I29" s="4">
        <f t="shared" si="5"/>
        <v>13250.486642815629</v>
      </c>
      <c r="K29" s="22"/>
      <c r="L29" s="22" t="s">
        <v>59</v>
      </c>
      <c r="M29" s="22" t="s">
        <v>60</v>
      </c>
      <c r="N29" s="22"/>
      <c r="O29" s="5"/>
      <c r="P29" s="5"/>
      <c r="R29" s="26" t="s">
        <v>56</v>
      </c>
      <c r="S29" s="25" t="s">
        <v>26</v>
      </c>
      <c r="T29" s="6" t="s">
        <v>27</v>
      </c>
      <c r="U29" s="11">
        <f>$U$17-(($N$8-1)/(2*$N$8))</f>
        <v>26.139949516814433</v>
      </c>
    </row>
    <row r="30" spans="1:21" x14ac:dyDescent="0.25">
      <c r="A30" s="1">
        <v>27</v>
      </c>
      <c r="B30" s="1">
        <v>4.6000000000000001E-4</v>
      </c>
      <c r="C30" s="1">
        <f t="shared" si="2"/>
        <v>0.99953999999999998</v>
      </c>
      <c r="D30" s="4">
        <f t="shared" si="6"/>
        <v>99058.01591300164</v>
      </c>
      <c r="E30" s="4">
        <f t="shared" si="3"/>
        <v>45.566687319980758</v>
      </c>
      <c r="F30" s="4">
        <f t="shared" si="0"/>
        <v>50856.358446629514</v>
      </c>
      <c r="G30" s="4">
        <f t="shared" si="4"/>
        <v>1542716.8584168982</v>
      </c>
      <c r="H30" s="4">
        <f t="shared" si="1"/>
        <v>22.823341351658126</v>
      </c>
      <c r="I30" s="4">
        <f t="shared" si="5"/>
        <v>13229.117997436986</v>
      </c>
      <c r="K30" s="22"/>
      <c r="L30" s="22"/>
      <c r="M30" s="20" t="s">
        <v>27</v>
      </c>
      <c r="N30" s="20" t="s">
        <v>28</v>
      </c>
      <c r="O30" s="5"/>
      <c r="P30" s="5"/>
      <c r="R30" s="26"/>
      <c r="S30" s="25"/>
      <c r="T30" s="6" t="s">
        <v>28</v>
      </c>
      <c r="U30" s="11">
        <f>$U$18+(($N$8-1)/(2*$N$8))</f>
        <v>26.056616183481097</v>
      </c>
    </row>
    <row r="31" spans="1:21" x14ac:dyDescent="0.25">
      <c r="A31" s="1">
        <v>28</v>
      </c>
      <c r="B31" s="1">
        <v>4.8999999999999998E-4</v>
      </c>
      <c r="C31" s="1">
        <f t="shared" si="2"/>
        <v>0.99951000000000001</v>
      </c>
      <c r="D31" s="4">
        <f t="shared" si="6"/>
        <v>99012.449225681659</v>
      </c>
      <c r="E31" s="4">
        <f t="shared" si="3"/>
        <v>48.516100120584014</v>
      </c>
      <c r="F31" s="4">
        <f t="shared" si="0"/>
        <v>49593.136118774695</v>
      </c>
      <c r="G31" s="4">
        <f t="shared" si="4"/>
        <v>1491860.4999702685</v>
      </c>
      <c r="H31" s="4">
        <f t="shared" si="1"/>
        <v>23.707938242145953</v>
      </c>
      <c r="I31" s="4">
        <f t="shared" si="5"/>
        <v>13206.294656085329</v>
      </c>
      <c r="K31" s="20" t="s">
        <v>63</v>
      </c>
      <c r="L31" s="22">
        <v>50000000</v>
      </c>
      <c r="M31" s="20">
        <f>(L31*U42)/U20</f>
        <v>146854.67739347275</v>
      </c>
      <c r="N31" s="20">
        <f>(L31*U42)/U21</f>
        <v>150980.57450131149</v>
      </c>
      <c r="O31" s="5"/>
      <c r="P31" s="5"/>
      <c r="R31" s="26"/>
      <c r="S31" s="8" t="s">
        <v>57</v>
      </c>
      <c r="T31" s="22"/>
      <c r="U31" s="22"/>
    </row>
    <row r="32" spans="1:21" x14ac:dyDescent="0.25">
      <c r="A32" s="1">
        <v>29</v>
      </c>
      <c r="B32" s="1">
        <v>5.1999999999999995E-4</v>
      </c>
      <c r="C32" s="1">
        <f t="shared" si="2"/>
        <v>0.99948000000000004</v>
      </c>
      <c r="D32" s="4">
        <f t="shared" si="6"/>
        <v>98963.933125561074</v>
      </c>
      <c r="E32" s="4">
        <f t="shared" si="3"/>
        <v>51.461245225291755</v>
      </c>
      <c r="F32" s="4">
        <f t="shared" si="0"/>
        <v>48359.83949470878</v>
      </c>
      <c r="G32" s="4">
        <f t="shared" si="4"/>
        <v>1442267.3638514939</v>
      </c>
      <c r="H32" s="4">
        <f t="shared" si="1"/>
        <v>24.533772231462017</v>
      </c>
      <c r="I32" s="4">
        <f t="shared" si="5"/>
        <v>13182.586717843182</v>
      </c>
      <c r="K32" s="20" t="s">
        <v>66</v>
      </c>
      <c r="L32" s="22"/>
      <c r="M32" s="20">
        <f>(L31*U43)/U26</f>
        <v>981224.07556534396</v>
      </c>
      <c r="N32" s="20">
        <f>(L31*U43)/U27</f>
        <v>1026400.8260901436</v>
      </c>
      <c r="O32" s="5"/>
      <c r="P32" s="5"/>
      <c r="R32" s="26"/>
      <c r="S32" s="25" t="s">
        <v>26</v>
      </c>
      <c r="T32" s="6" t="s">
        <v>27</v>
      </c>
      <c r="U32" s="11">
        <f>($P$17/$P$12)*(($P$20/$P$16)-(($N$8-1)/(2*$N$8)))</f>
        <v>9.0752421313139688</v>
      </c>
    </row>
    <row r="33" spans="1:21" x14ac:dyDescent="0.25">
      <c r="A33" s="1">
        <v>30</v>
      </c>
      <c r="B33" s="1">
        <v>5.5999999999999995E-4</v>
      </c>
      <c r="C33" s="1">
        <f t="shared" si="2"/>
        <v>0.99944</v>
      </c>
      <c r="D33" s="4">
        <f t="shared" si="6"/>
        <v>98912.471880335783</v>
      </c>
      <c r="E33" s="4">
        <f t="shared" si="3"/>
        <v>55.390984252988034</v>
      </c>
      <c r="F33" s="4">
        <f t="shared" si="0"/>
        <v>47155.797442118579</v>
      </c>
      <c r="G33" s="4">
        <f t="shared" si="4"/>
        <v>1393907.5243567852</v>
      </c>
      <c r="H33" s="4">
        <f t="shared" si="1"/>
        <v>25.763167383011126</v>
      </c>
      <c r="I33" s="4">
        <f t="shared" si="5"/>
        <v>13158.05294561172</v>
      </c>
      <c r="K33" s="20" t="s">
        <v>64</v>
      </c>
      <c r="L33" s="22"/>
      <c r="M33" s="20">
        <f>(L31*U40)/U17</f>
        <v>660308.40388797002</v>
      </c>
      <c r="N33" s="20">
        <f>(L31*U40)/U18</f>
        <v>686103.43114637688</v>
      </c>
      <c r="O33" s="5"/>
      <c r="P33" s="5"/>
      <c r="R33" s="26"/>
      <c r="S33" s="25"/>
      <c r="T33" s="6" t="s">
        <v>28</v>
      </c>
      <c r="U33" s="11">
        <f>($P$17/$P$12)*(($P$21/$P$16)+(($N$8-1)/(2*$N$8)))</f>
        <v>9.0346916391210073</v>
      </c>
    </row>
    <row r="34" spans="1:21" x14ac:dyDescent="0.25">
      <c r="A34" s="1">
        <v>31</v>
      </c>
      <c r="B34" s="1">
        <v>5.9999999999999995E-4</v>
      </c>
      <c r="C34" s="1">
        <f t="shared" si="2"/>
        <v>0.99939999999999996</v>
      </c>
      <c r="D34" s="4">
        <f t="shared" si="6"/>
        <v>98857.0808960828</v>
      </c>
      <c r="E34" s="4">
        <f t="shared" si="3"/>
        <v>59.314248537649675</v>
      </c>
      <c r="F34" s="4">
        <f t="shared" si="0"/>
        <v>45979.89287370829</v>
      </c>
      <c r="G34" s="4">
        <f t="shared" si="4"/>
        <v>1346751.7269146668</v>
      </c>
      <c r="H34" s="4">
        <f t="shared" si="1"/>
        <v>26.91505924314631</v>
      </c>
      <c r="I34" s="4">
        <f t="shared" si="5"/>
        <v>13132.289778228709</v>
      </c>
      <c r="K34" s="20" t="s">
        <v>65</v>
      </c>
      <c r="L34" s="22"/>
      <c r="M34" s="20">
        <f>(L31*U41)/U23</f>
        <v>1733792.7911723752</v>
      </c>
      <c r="N34" s="20">
        <f>(L31*U41)/U24</f>
        <v>1842629.743351032</v>
      </c>
      <c r="R34" s="26"/>
      <c r="S34" s="8" t="s">
        <v>31</v>
      </c>
      <c r="T34" s="22"/>
      <c r="U34" s="22"/>
    </row>
    <row r="35" spans="1:21" x14ac:dyDescent="0.25">
      <c r="A35" s="1">
        <v>32</v>
      </c>
      <c r="B35" s="1">
        <v>6.4000000000000005E-4</v>
      </c>
      <c r="C35" s="1">
        <f t="shared" si="2"/>
        <v>0.99936000000000003</v>
      </c>
      <c r="D35" s="4">
        <f t="shared" si="6"/>
        <v>98797.766647545141</v>
      </c>
      <c r="E35" s="4">
        <f t="shared" si="3"/>
        <v>63.230570654428895</v>
      </c>
      <c r="F35" s="4">
        <f t="shared" ref="F35:F66" si="7">(($N$4)^A35)*D35</f>
        <v>44831.517012667369</v>
      </c>
      <c r="G35" s="4">
        <f t="shared" si="4"/>
        <v>1300771.8340409582</v>
      </c>
      <c r="H35" s="4">
        <f t="shared" ref="H35:H66" si="8">(($N$4)^(A35+1))*E35</f>
        <v>27.992361842055729</v>
      </c>
      <c r="I35" s="4">
        <f t="shared" si="5"/>
        <v>13105.374718985562</v>
      </c>
      <c r="K35" s="20" t="s">
        <v>67</v>
      </c>
      <c r="L35" s="22"/>
      <c r="M35" s="20">
        <f>(L31*U44)/U20</f>
        <v>1970250.7787798715</v>
      </c>
      <c r="N35" s="20">
        <f>(L31*U44)/U21</f>
        <v>2025605.1749364506</v>
      </c>
      <c r="R35" s="26"/>
      <c r="S35" s="25" t="s">
        <v>26</v>
      </c>
      <c r="T35" s="6" t="s">
        <v>27</v>
      </c>
      <c r="U35" s="11">
        <f>$U$20-((($N$8-1)/(2*$N$8))*(1-($U$28)))</f>
        <v>15.478814231882634</v>
      </c>
    </row>
    <row r="36" spans="1:21" x14ac:dyDescent="0.25">
      <c r="A36" s="1">
        <v>33</v>
      </c>
      <c r="B36" s="1">
        <v>6.8999999999999997E-4</v>
      </c>
      <c r="C36" s="1">
        <f t="shared" si="2"/>
        <v>0.99931000000000003</v>
      </c>
      <c r="D36" s="4">
        <f t="shared" si="6"/>
        <v>98734.536076890712</v>
      </c>
      <c r="E36" s="4">
        <f t="shared" si="3"/>
        <v>68.126829893054591</v>
      </c>
      <c r="F36" s="4">
        <f t="shared" si="7"/>
        <v>43710.073016370021</v>
      </c>
      <c r="G36" s="4">
        <f t="shared" si="4"/>
        <v>1255940.3170282908</v>
      </c>
      <c r="H36" s="4">
        <f t="shared" si="8"/>
        <v>29.424341835410061</v>
      </c>
      <c r="I36" s="4">
        <f t="shared" si="5"/>
        <v>13077.382357143508</v>
      </c>
      <c r="K36" s="20" t="s">
        <v>68</v>
      </c>
      <c r="L36" s="22"/>
      <c r="M36" s="20">
        <f>(L31*U45)/U26</f>
        <v>2314120.1591989966</v>
      </c>
      <c r="N36" s="20">
        <f>(L31*U45)/U27</f>
        <v>2420665.0674619824</v>
      </c>
      <c r="R36" s="26"/>
      <c r="S36" s="25"/>
      <c r="T36" s="6" t="s">
        <v>28</v>
      </c>
      <c r="U36" s="11">
        <f>$U$21+((($N$8-1)/(2*$N$8))*(1-($U$28)))</f>
        <v>15.443117565084956</v>
      </c>
    </row>
    <row r="37" spans="1:21" x14ac:dyDescent="0.25">
      <c r="A37" s="1">
        <v>34</v>
      </c>
      <c r="B37" s="1">
        <v>7.3999999999999999E-4</v>
      </c>
      <c r="C37" s="1">
        <f t="shared" si="2"/>
        <v>0.99926000000000004</v>
      </c>
      <c r="D37" s="4">
        <f t="shared" si="6"/>
        <v>98666.40924699766</v>
      </c>
      <c r="E37" s="4">
        <f t="shared" si="3"/>
        <v>73.013142842778265</v>
      </c>
      <c r="F37" s="4">
        <f t="shared" si="7"/>
        <v>42614.54933267193</v>
      </c>
      <c r="G37" s="4">
        <f t="shared" si="4"/>
        <v>1212230.2440119206</v>
      </c>
      <c r="H37" s="4">
        <f t="shared" si="8"/>
        <v>30.765625859685102</v>
      </c>
      <c r="I37" s="4">
        <f t="shared" si="5"/>
        <v>13047.958015308097</v>
      </c>
      <c r="K37" s="3" t="s">
        <v>70</v>
      </c>
      <c r="L37" s="5"/>
      <c r="M37" s="5"/>
      <c r="R37" s="26"/>
      <c r="S37" s="8" t="s">
        <v>58</v>
      </c>
      <c r="T37" s="22"/>
      <c r="U37" s="22"/>
    </row>
    <row r="38" spans="1:21" x14ac:dyDescent="0.25">
      <c r="A38" s="1">
        <v>35</v>
      </c>
      <c r="B38" s="1">
        <v>8.0000000000000004E-4</v>
      </c>
      <c r="C38" s="1">
        <f t="shared" si="2"/>
        <v>0.99919999999999998</v>
      </c>
      <c r="D38" s="4">
        <f t="shared" si="6"/>
        <v>98593.39610415489</v>
      </c>
      <c r="E38" s="4">
        <f t="shared" si="3"/>
        <v>78.874716883323913</v>
      </c>
      <c r="F38" s="4">
        <f t="shared" si="7"/>
        <v>41544.404454795862</v>
      </c>
      <c r="G38" s="4">
        <f t="shared" si="4"/>
        <v>1169615.6946792488</v>
      </c>
      <c r="H38" s="4">
        <f t="shared" si="8"/>
        <v>32.424901037889455</v>
      </c>
      <c r="I38" s="4">
        <f t="shared" si="5"/>
        <v>13017.192389448412</v>
      </c>
      <c r="K38" s="22"/>
      <c r="L38" s="20" t="s">
        <v>61</v>
      </c>
      <c r="M38" s="22" t="s">
        <v>62</v>
      </c>
      <c r="N38" s="22"/>
      <c r="R38" s="26"/>
      <c r="S38" s="25" t="s">
        <v>26</v>
      </c>
      <c r="T38" s="6" t="s">
        <v>27</v>
      </c>
      <c r="U38" s="11">
        <f>($P$17/$P$12)*((($P$22-$P$24)/$P$17)-((($N$8-1)/(2*$N$8))*(1-($P$18/$P$17))))</f>
        <v>6.7464489117909041</v>
      </c>
    </row>
    <row r="39" spans="1:21" x14ac:dyDescent="0.25">
      <c r="A39" s="1">
        <v>36</v>
      </c>
      <c r="B39" s="1">
        <v>8.5999999999999998E-4</v>
      </c>
      <c r="C39" s="1">
        <f t="shared" si="2"/>
        <v>0.99914000000000003</v>
      </c>
      <c r="D39" s="4">
        <f t="shared" si="6"/>
        <v>98514.521387271569</v>
      </c>
      <c r="E39" s="4">
        <f t="shared" si="3"/>
        <v>84.722488393053553</v>
      </c>
      <c r="F39" s="4">
        <f t="shared" si="7"/>
        <v>40498.70139632393</v>
      </c>
      <c r="G39" s="4">
        <f t="shared" si="4"/>
        <v>1128071.290224453</v>
      </c>
      <c r="H39" s="4">
        <f t="shared" si="8"/>
        <v>33.979398244720571</v>
      </c>
      <c r="I39" s="4">
        <f t="shared" si="5"/>
        <v>12984.767488410524</v>
      </c>
      <c r="K39" s="22"/>
      <c r="L39" s="22" t="s">
        <v>60</v>
      </c>
      <c r="M39" s="22" t="s">
        <v>59</v>
      </c>
      <c r="N39" s="22"/>
      <c r="R39" s="26"/>
      <c r="S39" s="25"/>
      <c r="T39" s="6" t="s">
        <v>28</v>
      </c>
      <c r="U39" s="11">
        <f>($P$17/$P$12)*((($P$23-$P$25)/$P$17)+((($N$8-1)/(2*$N$8))*(1-($P$18/$P$17))))</f>
        <v>6.7211941795451615</v>
      </c>
    </row>
    <row r="40" spans="1:21" x14ac:dyDescent="0.25">
      <c r="A40" s="1">
        <v>37</v>
      </c>
      <c r="B40" s="1">
        <v>9.3000000000000005E-4</v>
      </c>
      <c r="C40" s="1">
        <f t="shared" si="2"/>
        <v>0.99907000000000001</v>
      </c>
      <c r="D40" s="4">
        <f t="shared" si="6"/>
        <v>98429.798898878522</v>
      </c>
      <c r="E40" s="4">
        <f t="shared" si="3"/>
        <v>91.53971297595703</v>
      </c>
      <c r="F40" s="4">
        <f t="shared" si="7"/>
        <v>39476.948793290831</v>
      </c>
      <c r="G40" s="4">
        <f t="shared" si="4"/>
        <v>1087572.5888281288</v>
      </c>
      <c r="H40" s="4">
        <f t="shared" si="8"/>
        <v>35.818109636839488</v>
      </c>
      <c r="I40" s="4">
        <f t="shared" si="5"/>
        <v>12950.788090165803</v>
      </c>
      <c r="K40" s="22"/>
      <c r="L40" s="22"/>
      <c r="M40" s="20" t="s">
        <v>27</v>
      </c>
      <c r="N40" s="20" t="s">
        <v>28</v>
      </c>
      <c r="R40" s="26" t="s">
        <v>35</v>
      </c>
      <c r="S40" s="25" t="s">
        <v>36</v>
      </c>
      <c r="T40" s="25"/>
      <c r="U40" s="11">
        <f>P15/P12</f>
        <v>0.35126139389883676</v>
      </c>
    </row>
    <row r="41" spans="1:21" x14ac:dyDescent="0.25">
      <c r="A41" s="1">
        <v>38</v>
      </c>
      <c r="B41" s="1">
        <v>1E-3</v>
      </c>
      <c r="C41" s="1">
        <f t="shared" si="2"/>
        <v>0.999</v>
      </c>
      <c r="D41" s="4">
        <f t="shared" si="6"/>
        <v>98338.259185902571</v>
      </c>
      <c r="E41" s="4">
        <f t="shared" si="3"/>
        <v>98.338259185902572</v>
      </c>
      <c r="F41" s="4">
        <f t="shared" si="7"/>
        <v>38478.278274061537</v>
      </c>
      <c r="G41" s="4">
        <f t="shared" si="4"/>
        <v>1048095.6400348381</v>
      </c>
      <c r="H41" s="4">
        <f t="shared" si="8"/>
        <v>37.539783682011254</v>
      </c>
      <c r="I41" s="4">
        <f t="shared" si="5"/>
        <v>12914.969980528964</v>
      </c>
      <c r="K41" s="20" t="s">
        <v>63</v>
      </c>
      <c r="L41" s="22">
        <v>10000000</v>
      </c>
      <c r="M41" s="20">
        <f>(L41*U20)/U42</f>
        <v>3404726419.8492832</v>
      </c>
      <c r="N41" s="20">
        <f>(L41*U21)/U42</f>
        <v>3311684312.0480824</v>
      </c>
      <c r="R41" s="26"/>
      <c r="S41" s="25" t="s">
        <v>37</v>
      </c>
      <c r="T41" s="25"/>
      <c r="U41" s="11">
        <f>P27/P12</f>
        <v>0.28567107577004464</v>
      </c>
    </row>
    <row r="42" spans="1:21" x14ac:dyDescent="0.25">
      <c r="A42" s="1">
        <v>39</v>
      </c>
      <c r="B42" s="1">
        <v>1.08E-3</v>
      </c>
      <c r="C42" s="1">
        <f t="shared" si="2"/>
        <v>0.99892000000000003</v>
      </c>
      <c r="D42" s="4">
        <f t="shared" si="6"/>
        <v>98239.920926716673</v>
      </c>
      <c r="E42" s="4">
        <f t="shared" si="3"/>
        <v>106.09911460085401</v>
      </c>
      <c r="F42" s="4">
        <f t="shared" si="7"/>
        <v>37502.243898329245</v>
      </c>
      <c r="G42" s="4">
        <f t="shared" si="4"/>
        <v>1009617.3617607767</v>
      </c>
      <c r="H42" s="4">
        <f t="shared" si="8"/>
        <v>39.514559424581059</v>
      </c>
      <c r="I42" s="4">
        <f t="shared" si="5"/>
        <v>12877.430196846952</v>
      </c>
      <c r="K42" s="20" t="s">
        <v>66</v>
      </c>
      <c r="L42" s="22"/>
      <c r="M42" s="20">
        <f>(L41*U26)/U43</f>
        <v>509567602.80460811</v>
      </c>
      <c r="N42" s="20">
        <f>(L41*U27)/U43</f>
        <v>487139124.68742257</v>
      </c>
      <c r="R42" s="26"/>
      <c r="S42" s="25" t="s">
        <v>14</v>
      </c>
      <c r="T42" s="25"/>
      <c r="U42" s="11">
        <f>(P15-P26)/P12</f>
        <v>4.6039369882657902E-2</v>
      </c>
    </row>
    <row r="43" spans="1:21" x14ac:dyDescent="0.25">
      <c r="A43" s="1">
        <v>40</v>
      </c>
      <c r="B43" s="1">
        <v>1.1800000000000001E-3</v>
      </c>
      <c r="C43" s="1">
        <f t="shared" si="2"/>
        <v>0.99882000000000004</v>
      </c>
      <c r="D43" s="4">
        <f t="shared" si="6"/>
        <v>98133.821812115828</v>
      </c>
      <c r="E43" s="4">
        <f t="shared" si="3"/>
        <v>115.79790973829668</v>
      </c>
      <c r="F43" s="4">
        <f t="shared" si="7"/>
        <v>36548.040463335659</v>
      </c>
      <c r="G43" s="4">
        <f t="shared" si="4"/>
        <v>972115.1178624474</v>
      </c>
      <c r="H43" s="4">
        <f t="shared" si="8"/>
        <v>42.074817313888865</v>
      </c>
      <c r="I43" s="4">
        <f t="shared" si="5"/>
        <v>12837.915637422371</v>
      </c>
      <c r="K43" s="20" t="s">
        <v>64</v>
      </c>
      <c r="L43" s="22"/>
      <c r="M43" s="20">
        <f>(L41*U17)/U40</f>
        <v>757221923.96150625</v>
      </c>
      <c r="N43" s="20">
        <f>(L41*U18)/U40</f>
        <v>728753096.54781103</v>
      </c>
      <c r="R43" s="26"/>
      <c r="S43" s="25" t="s">
        <v>40</v>
      </c>
      <c r="T43" s="25"/>
      <c r="U43" s="11">
        <f>(P27-P28)/P12</f>
        <v>0.13512142257957968</v>
      </c>
    </row>
    <row r="44" spans="1:21" x14ac:dyDescent="0.25">
      <c r="A44" s="1">
        <v>41</v>
      </c>
      <c r="B44" s="1">
        <v>1.2800000000000001E-3</v>
      </c>
      <c r="C44" s="1">
        <f t="shared" si="2"/>
        <v>0.99872000000000005</v>
      </c>
      <c r="D44" s="4">
        <f t="shared" si="6"/>
        <v>98018.023902377536</v>
      </c>
      <c r="E44" s="4">
        <f t="shared" si="3"/>
        <v>125.46307059504326</v>
      </c>
      <c r="F44" s="4">
        <f t="shared" si="7"/>
        <v>35614.55002496481</v>
      </c>
      <c r="G44" s="4">
        <f t="shared" si="4"/>
        <v>935567.07739911182</v>
      </c>
      <c r="H44" s="4">
        <f t="shared" si="8"/>
        <v>44.4747551531268</v>
      </c>
      <c r="I44" s="4">
        <f t="shared" si="5"/>
        <v>12795.840820108482</v>
      </c>
      <c r="K44" s="20" t="s">
        <v>65</v>
      </c>
      <c r="L44" s="22"/>
      <c r="M44" s="20">
        <f>(L41*U23)/U41</f>
        <v>288385095.69641501</v>
      </c>
      <c r="N44" s="20">
        <f>(L41*U24)/U41</f>
        <v>271351312.87455124</v>
      </c>
      <c r="R44" s="26"/>
      <c r="S44" s="25" t="s">
        <v>42</v>
      </c>
      <c r="T44" s="25"/>
      <c r="U44" s="11">
        <f>(P15-P26+P16)/P12</f>
        <v>0.61767936831049164</v>
      </c>
    </row>
    <row r="45" spans="1:21" x14ac:dyDescent="0.25">
      <c r="A45" s="1">
        <v>42</v>
      </c>
      <c r="B45" s="1">
        <v>1.41E-3</v>
      </c>
      <c r="C45" s="1">
        <f t="shared" si="2"/>
        <v>0.99858999999999998</v>
      </c>
      <c r="D45" s="4">
        <f t="shared" si="6"/>
        <v>97892.560831782495</v>
      </c>
      <c r="E45" s="4">
        <f t="shared" si="3"/>
        <v>138.02851077281332</v>
      </c>
      <c r="F45" s="4">
        <f t="shared" si="7"/>
        <v>34701.42770822718</v>
      </c>
      <c r="G45" s="4">
        <f t="shared" si="4"/>
        <v>899952.52737414697</v>
      </c>
      <c r="H45" s="4">
        <f t="shared" si="8"/>
        <v>47.73562250595154</v>
      </c>
      <c r="I45" s="4">
        <f t="shared" si="5"/>
        <v>12751.366064955355</v>
      </c>
      <c r="K45" s="20" t="s">
        <v>67</v>
      </c>
      <c r="L45" s="22"/>
      <c r="M45" s="20">
        <f>(L41*U20)/U44</f>
        <v>253774801.35276884</v>
      </c>
      <c r="N45" s="20">
        <f>(L41*U21)/U44</f>
        <v>246839811.7198168</v>
      </c>
      <c r="R45" s="26"/>
      <c r="S45" s="25" t="s">
        <v>43</v>
      </c>
      <c r="T45" s="25"/>
      <c r="U45" s="11">
        <f>(P27-P28+P18)/P12</f>
        <v>0.31867054194618427</v>
      </c>
    </row>
    <row r="46" spans="1:21" x14ac:dyDescent="0.25">
      <c r="A46" s="1">
        <v>43</v>
      </c>
      <c r="B46" s="1">
        <v>1.5399999999999999E-3</v>
      </c>
      <c r="C46" s="1">
        <f t="shared" si="2"/>
        <v>0.99846000000000001</v>
      </c>
      <c r="D46" s="4">
        <f t="shared" si="6"/>
        <v>97754.532321009683</v>
      </c>
      <c r="E46" s="4">
        <f t="shared" si="3"/>
        <v>150.5419797743549</v>
      </c>
      <c r="F46" s="4">
        <f t="shared" si="7"/>
        <v>33807.315800154713</v>
      </c>
      <c r="G46" s="4">
        <f t="shared" si="4"/>
        <v>865251.09966591978</v>
      </c>
      <c r="H46" s="4">
        <f t="shared" si="8"/>
        <v>50.79343056803733</v>
      </c>
      <c r="I46" s="4">
        <f t="shared" si="5"/>
        <v>12703.630442449403</v>
      </c>
      <c r="K46" s="20" t="s">
        <v>68</v>
      </c>
      <c r="L46" s="22"/>
      <c r="M46" s="20">
        <f>(L41*U26)/U45</f>
        <v>216064839.16248697</v>
      </c>
      <c r="N46" s="20">
        <f>(L41*U27)/U45</f>
        <v>206554804.59518495</v>
      </c>
    </row>
    <row r="47" spans="1:21" x14ac:dyDescent="0.25">
      <c r="A47" s="1">
        <v>44</v>
      </c>
      <c r="B47" s="1">
        <v>1.6900000000000001E-3</v>
      </c>
      <c r="C47" s="1">
        <f t="shared" si="2"/>
        <v>0.99831000000000003</v>
      </c>
      <c r="D47" s="4">
        <f t="shared" si="6"/>
        <v>97603.990341235331</v>
      </c>
      <c r="E47" s="4">
        <f t="shared" si="3"/>
        <v>164.95074367668772</v>
      </c>
      <c r="F47" s="4">
        <f t="shared" si="7"/>
        <v>32931.95369153413</v>
      </c>
      <c r="G47" s="4">
        <f t="shared" si="4"/>
        <v>831443.78386576497</v>
      </c>
      <c r="H47" s="4">
        <f t="shared" si="8"/>
        <v>54.297562671895292</v>
      </c>
      <c r="I47" s="4">
        <f t="shared" si="5"/>
        <v>12652.837011881365</v>
      </c>
      <c r="L47" s="5"/>
      <c r="M47" s="5"/>
    </row>
    <row r="48" spans="1:21" x14ac:dyDescent="0.25">
      <c r="A48" s="1">
        <v>45</v>
      </c>
      <c r="B48" s="1">
        <v>1.8699999999999999E-3</v>
      </c>
      <c r="C48" s="1">
        <f t="shared" si="2"/>
        <v>0.99812999999999996</v>
      </c>
      <c r="D48" s="4">
        <f t="shared" si="6"/>
        <v>97439.039597558643</v>
      </c>
      <c r="E48" s="4">
        <f t="shared" si="3"/>
        <v>182.21100404743464</v>
      </c>
      <c r="F48" s="4">
        <f t="shared" si="7"/>
        <v>32074.437746141884</v>
      </c>
      <c r="G48" s="4">
        <f t="shared" si="4"/>
        <v>798511.83017423097</v>
      </c>
      <c r="H48" s="4">
        <f t="shared" si="8"/>
        <v>58.516291302717399</v>
      </c>
      <c r="I48" s="4">
        <f t="shared" si="5"/>
        <v>12598.539449209471</v>
      </c>
      <c r="L48" s="5"/>
      <c r="M48" s="5"/>
    </row>
    <row r="49" spans="1:13" x14ac:dyDescent="0.25">
      <c r="A49" s="1">
        <v>46</v>
      </c>
      <c r="B49" s="1">
        <v>2.0899999999999998E-3</v>
      </c>
      <c r="C49" s="1">
        <f t="shared" si="2"/>
        <v>0.99790999999999996</v>
      </c>
      <c r="D49" s="4">
        <f t="shared" si="6"/>
        <v>97256.828593511207</v>
      </c>
      <c r="E49" s="4">
        <f t="shared" si="3"/>
        <v>203.26677176043842</v>
      </c>
      <c r="F49" s="4">
        <f t="shared" si="7"/>
        <v>31233.618095177178</v>
      </c>
      <c r="G49" s="4">
        <f t="shared" si="4"/>
        <v>766437.39242808917</v>
      </c>
      <c r="H49" s="4">
        <f t="shared" si="8"/>
        <v>63.686109091629568</v>
      </c>
      <c r="I49" s="4">
        <f t="shared" si="5"/>
        <v>12540.023157906753</v>
      </c>
      <c r="L49" s="5"/>
      <c r="M49" s="5"/>
    </row>
    <row r="50" spans="1:13" x14ac:dyDescent="0.25">
      <c r="A50" s="1">
        <v>47</v>
      </c>
      <c r="B50" s="1">
        <v>2.3E-3</v>
      </c>
      <c r="C50" s="1">
        <f t="shared" si="2"/>
        <v>0.99770000000000003</v>
      </c>
      <c r="D50" s="4">
        <f t="shared" si="6"/>
        <v>97053.561821750758</v>
      </c>
      <c r="E50" s="4">
        <f t="shared" si="3"/>
        <v>223.22319219002674</v>
      </c>
      <c r="F50" s="4">
        <f t="shared" si="7"/>
        <v>30408.136422788546</v>
      </c>
      <c r="G50" s="4">
        <f t="shared" si="4"/>
        <v>735203.77433291194</v>
      </c>
      <c r="H50" s="4">
        <f t="shared" si="8"/>
        <v>68.232891485281598</v>
      </c>
      <c r="I50" s="4">
        <f t="shared" si="5"/>
        <v>12476.337048815125</v>
      </c>
      <c r="L50" s="5"/>
      <c r="M50" s="5"/>
    </row>
    <row r="51" spans="1:13" x14ac:dyDescent="0.25">
      <c r="A51" s="1">
        <v>48</v>
      </c>
      <c r="B51" s="1">
        <v>2.5300000000000001E-3</v>
      </c>
      <c r="C51" s="1">
        <f t="shared" si="2"/>
        <v>0.99746999999999997</v>
      </c>
      <c r="D51" s="4">
        <f t="shared" si="6"/>
        <v>96830.338629560734</v>
      </c>
      <c r="E51" s="4">
        <f t="shared" si="3"/>
        <v>244.98075673278868</v>
      </c>
      <c r="F51" s="4">
        <f t="shared" si="7"/>
        <v>29598.241667332808</v>
      </c>
      <c r="G51" s="4">
        <f t="shared" si="4"/>
        <v>704795.63791012322</v>
      </c>
      <c r="H51" s="4">
        <f t="shared" si="8"/>
        <v>73.057123334977575</v>
      </c>
      <c r="I51" s="4">
        <f t="shared" si="5"/>
        <v>12408.104157329843</v>
      </c>
      <c r="L51" s="5"/>
      <c r="M51" s="5"/>
    </row>
    <row r="52" spans="1:13" x14ac:dyDescent="0.25">
      <c r="A52" s="1">
        <v>49</v>
      </c>
      <c r="B52" s="1">
        <v>2.7699999999999999E-3</v>
      </c>
      <c r="C52" s="1">
        <f t="shared" si="2"/>
        <v>0.99722999999999995</v>
      </c>
      <c r="D52" s="4">
        <f t="shared" si="6"/>
        <v>96585.357872827939</v>
      </c>
      <c r="E52" s="4">
        <f t="shared" si="3"/>
        <v>267.54144130773341</v>
      </c>
      <c r="F52" s="4">
        <f t="shared" si="7"/>
        <v>28803.276210648248</v>
      </c>
      <c r="G52" s="4">
        <f t="shared" si="4"/>
        <v>675197.39624279039</v>
      </c>
      <c r="H52" s="4">
        <f t="shared" si="8"/>
        <v>77.839097661946994</v>
      </c>
      <c r="I52" s="4">
        <f t="shared" si="5"/>
        <v>12335.047033994864</v>
      </c>
      <c r="L52" s="5"/>
      <c r="M52" s="5"/>
    </row>
    <row r="53" spans="1:13" x14ac:dyDescent="0.25">
      <c r="A53" s="1">
        <v>50</v>
      </c>
      <c r="B53" s="1">
        <v>3.0500000000000002E-3</v>
      </c>
      <c r="C53" s="1">
        <f t="shared" si="2"/>
        <v>0.99695</v>
      </c>
      <c r="D53" s="4">
        <f t="shared" si="6"/>
        <v>96317.816431520201</v>
      </c>
      <c r="E53" s="4">
        <f t="shared" si="3"/>
        <v>293.76934011613662</v>
      </c>
      <c r="F53" s="4">
        <f t="shared" si="7"/>
        <v>28022.918181019275</v>
      </c>
      <c r="G53" s="4">
        <f t="shared" si="4"/>
        <v>646394.12003214238</v>
      </c>
      <c r="H53" s="4">
        <f t="shared" si="8"/>
        <v>83.38526873376469</v>
      </c>
      <c r="I53" s="4">
        <f t="shared" si="5"/>
        <v>12257.207936332918</v>
      </c>
      <c r="L53" s="5"/>
      <c r="M53" s="5"/>
    </row>
    <row r="54" spans="1:13" x14ac:dyDescent="0.25">
      <c r="A54" s="1">
        <v>51</v>
      </c>
      <c r="B54" s="1">
        <v>3.3500000000000001E-3</v>
      </c>
      <c r="C54" s="1">
        <f t="shared" si="2"/>
        <v>0.99665000000000004</v>
      </c>
      <c r="D54" s="4">
        <f t="shared" si="6"/>
        <v>96024.047091404063</v>
      </c>
      <c r="E54" s="4">
        <f t="shared" si="3"/>
        <v>321.6805577562036</v>
      </c>
      <c r="F54" s="4">
        <f t="shared" si="7"/>
        <v>27256.047102992361</v>
      </c>
      <c r="G54" s="4">
        <f t="shared" si="4"/>
        <v>618371.20185112301</v>
      </c>
      <c r="H54" s="4">
        <f t="shared" si="8"/>
        <v>89.080739312218924</v>
      </c>
      <c r="I54" s="4">
        <f t="shared" si="5"/>
        <v>12173.822667599154</v>
      </c>
      <c r="L54" s="5"/>
      <c r="M54" s="5"/>
    </row>
    <row r="55" spans="1:13" x14ac:dyDescent="0.25">
      <c r="A55" s="1">
        <v>52</v>
      </c>
      <c r="B55" s="1">
        <v>3.6800000000000001E-3</v>
      </c>
      <c r="C55" s="1">
        <f t="shared" si="2"/>
        <v>0.99631999999999998</v>
      </c>
      <c r="D55" s="4">
        <f t="shared" si="6"/>
        <v>95702.366533647859</v>
      </c>
      <c r="E55" s="4">
        <f t="shared" si="3"/>
        <v>352.18470884382413</v>
      </c>
      <c r="F55" s="4">
        <f t="shared" si="7"/>
        <v>26502.184727021788</v>
      </c>
      <c r="G55" s="4">
        <f t="shared" si="4"/>
        <v>591115.15474813082</v>
      </c>
      <c r="H55" s="4">
        <f t="shared" si="8"/>
        <v>95.14930711750263</v>
      </c>
      <c r="I55" s="4">
        <f t="shared" si="5"/>
        <v>12084.741928286934</v>
      </c>
      <c r="L55" s="5"/>
      <c r="M55" s="5"/>
    </row>
    <row r="56" spans="1:13" x14ac:dyDescent="0.25">
      <c r="A56" s="1">
        <v>53</v>
      </c>
      <c r="B56" s="1">
        <v>4.0299999999999997E-3</v>
      </c>
      <c r="C56" s="1">
        <f t="shared" si="2"/>
        <v>0.99597000000000002</v>
      </c>
      <c r="D56" s="4">
        <f t="shared" si="6"/>
        <v>95350.181824804036</v>
      </c>
      <c r="E56" s="4">
        <f t="shared" si="3"/>
        <v>384.26123275396026</v>
      </c>
      <c r="F56" s="4">
        <f t="shared" si="7"/>
        <v>25760.640670464734</v>
      </c>
      <c r="G56" s="4">
        <f t="shared" si="4"/>
        <v>564612.9700211091</v>
      </c>
      <c r="H56" s="4">
        <f t="shared" si="8"/>
        <v>101.2832994165589</v>
      </c>
      <c r="I56" s="4">
        <f t="shared" si="5"/>
        <v>11989.592621169431</v>
      </c>
      <c r="L56" s="5"/>
      <c r="M56" s="5"/>
    </row>
    <row r="57" spans="1:13" x14ac:dyDescent="0.25">
      <c r="A57" s="1">
        <v>54</v>
      </c>
      <c r="B57" s="1">
        <v>4.4200000000000003E-3</v>
      </c>
      <c r="C57" s="1">
        <f t="shared" si="2"/>
        <v>0.99558000000000002</v>
      </c>
      <c r="D57" s="4">
        <f t="shared" si="6"/>
        <v>94965.920592050083</v>
      </c>
      <c r="E57" s="4">
        <f t="shared" si="3"/>
        <v>419.74936901686141</v>
      </c>
      <c r="F57" s="4">
        <f t="shared" si="7"/>
        <v>25031.049062012451</v>
      </c>
      <c r="G57" s="4">
        <f t="shared" si="4"/>
        <v>538852.32935064437</v>
      </c>
      <c r="H57" s="4">
        <f t="shared" si="8"/>
        <v>107.93876766253179</v>
      </c>
      <c r="I57" s="4">
        <f t="shared" si="5"/>
        <v>11888.309321752873</v>
      </c>
      <c r="L57" s="5"/>
      <c r="M57" s="5"/>
    </row>
    <row r="58" spans="1:13" x14ac:dyDescent="0.25">
      <c r="A58" s="1">
        <v>55</v>
      </c>
      <c r="B58" s="1">
        <v>4.8300000000000001E-3</v>
      </c>
      <c r="C58" s="1">
        <f t="shared" si="2"/>
        <v>0.99517</v>
      </c>
      <c r="D58" s="4">
        <f t="shared" si="6"/>
        <v>94546.17122303322</v>
      </c>
      <c r="E58" s="4">
        <f t="shared" si="3"/>
        <v>456.65800700725043</v>
      </c>
      <c r="F58" s="4">
        <f t="shared" si="7"/>
        <v>24312.596902593526</v>
      </c>
      <c r="G58" s="4">
        <f t="shared" si="4"/>
        <v>513821.28028863197</v>
      </c>
      <c r="H58" s="4">
        <f t="shared" si="8"/>
        <v>114.56570052636751</v>
      </c>
      <c r="I58" s="4">
        <f t="shared" si="5"/>
        <v>11780.370554090341</v>
      </c>
      <c r="L58" s="5"/>
      <c r="M58" s="5"/>
    </row>
    <row r="59" spans="1:13" x14ac:dyDescent="0.25">
      <c r="A59" s="1">
        <v>56</v>
      </c>
      <c r="B59" s="1">
        <v>5.2399999999999999E-3</v>
      </c>
      <c r="C59" s="1">
        <f t="shared" si="2"/>
        <v>0.99475999999999998</v>
      </c>
      <c r="D59" s="4">
        <f t="shared" si="6"/>
        <v>94089.513216025967</v>
      </c>
      <c r="E59" s="4">
        <f t="shared" si="3"/>
        <v>493.02904925197606</v>
      </c>
      <c r="F59" s="4">
        <f t="shared" si="7"/>
        <v>23605.041033711212</v>
      </c>
      <c r="G59" s="4">
        <f t="shared" si="4"/>
        <v>489508.68338603846</v>
      </c>
      <c r="H59" s="4">
        <f t="shared" si="8"/>
        <v>120.67357562599686</v>
      </c>
      <c r="I59" s="4">
        <f t="shared" si="5"/>
        <v>11665.804853563974</v>
      </c>
      <c r="L59" s="5"/>
      <c r="M59" s="5"/>
    </row>
    <row r="60" spans="1:13" x14ac:dyDescent="0.25">
      <c r="A60" s="1">
        <v>57</v>
      </c>
      <c r="B60" s="1">
        <v>5.6299999999999996E-3</v>
      </c>
      <c r="C60" s="1">
        <f t="shared" si="2"/>
        <v>0.99436999999999998</v>
      </c>
      <c r="D60" s="4">
        <f t="shared" si="6"/>
        <v>93596.484166773982</v>
      </c>
      <c r="E60" s="4">
        <f t="shared" si="3"/>
        <v>526.94820585893751</v>
      </c>
      <c r="F60" s="4">
        <f t="shared" si="7"/>
        <v>22908.634749945919</v>
      </c>
      <c r="G60" s="4">
        <f t="shared" si="4"/>
        <v>465903.64235232724</v>
      </c>
      <c r="H60" s="4">
        <f t="shared" si="8"/>
        <v>125.82986696799564</v>
      </c>
      <c r="I60" s="4">
        <f t="shared" si="5"/>
        <v>11545.131277937975</v>
      </c>
      <c r="L60" s="5"/>
      <c r="M60" s="5"/>
    </row>
    <row r="61" spans="1:13" x14ac:dyDescent="0.25">
      <c r="A61" s="1">
        <v>58</v>
      </c>
      <c r="B61" s="1">
        <v>6.0099999999999997E-3</v>
      </c>
      <c r="C61" s="1">
        <f t="shared" si="2"/>
        <v>0.99399000000000004</v>
      </c>
      <c r="D61" s="4">
        <f t="shared" si="6"/>
        <v>93069.535960915047</v>
      </c>
      <c r="E61" s="4">
        <f t="shared" si="3"/>
        <v>559.34791112509936</v>
      </c>
      <c r="F61" s="4">
        <f t="shared" si="7"/>
        <v>22224.057693954855</v>
      </c>
      <c r="G61" s="4">
        <f t="shared" si="4"/>
        <v>442995.00760238129</v>
      </c>
      <c r="H61" s="4">
        <f t="shared" si="8"/>
        <v>130.30886511284749</v>
      </c>
      <c r="I61" s="4">
        <f t="shared" si="5"/>
        <v>11419.30141096998</v>
      </c>
      <c r="L61" s="5"/>
      <c r="M61" s="5"/>
    </row>
    <row r="62" spans="1:13" x14ac:dyDescent="0.25">
      <c r="A62" s="1">
        <v>59</v>
      </c>
      <c r="B62" s="1">
        <v>6.3600000000000002E-3</v>
      </c>
      <c r="C62" s="1">
        <f t="shared" si="2"/>
        <v>0.99363999999999997</v>
      </c>
      <c r="D62" s="4">
        <f t="shared" si="6"/>
        <v>92510.188049789955</v>
      </c>
      <c r="E62" s="4">
        <f t="shared" si="3"/>
        <v>588.36479599666416</v>
      </c>
      <c r="F62" s="4">
        <f t="shared" si="7"/>
        <v>21551.698641184576</v>
      </c>
      <c r="G62" s="4">
        <f t="shared" si="4"/>
        <v>420770.9499084265</v>
      </c>
      <c r="H62" s="4">
        <f t="shared" si="8"/>
        <v>133.72566181261845</v>
      </c>
      <c r="I62" s="4">
        <f t="shared" si="5"/>
        <v>11288.992545857132</v>
      </c>
      <c r="L62" s="5"/>
      <c r="M62" s="5"/>
    </row>
    <row r="63" spans="1:13" x14ac:dyDescent="0.25">
      <c r="A63" s="1">
        <v>60</v>
      </c>
      <c r="B63" s="1">
        <v>6.7099999999999998E-3</v>
      </c>
      <c r="C63" s="1">
        <f t="shared" si="2"/>
        <v>0.99329000000000001</v>
      </c>
      <c r="D63" s="4">
        <f t="shared" si="6"/>
        <v>91921.823253793293</v>
      </c>
      <c r="E63" s="4">
        <f t="shared" si="3"/>
        <v>616.79543403295293</v>
      </c>
      <c r="F63" s="4">
        <f t="shared" si="7"/>
        <v>20892.321793001604</v>
      </c>
      <c r="G63" s="4">
        <f t="shared" si="4"/>
        <v>399219.2512672419</v>
      </c>
      <c r="H63" s="4">
        <f t="shared" si="8"/>
        <v>136.76827242052755</v>
      </c>
      <c r="I63" s="4">
        <f t="shared" si="5"/>
        <v>11155.266884044513</v>
      </c>
      <c r="L63" s="5"/>
      <c r="M63" s="5"/>
    </row>
    <row r="64" spans="1:13" x14ac:dyDescent="0.25">
      <c r="A64" s="1">
        <v>61</v>
      </c>
      <c r="B64" s="1">
        <v>7.0699999999999999E-3</v>
      </c>
      <c r="C64" s="1">
        <f t="shared" si="2"/>
        <v>0.99292999999999998</v>
      </c>
      <c r="D64" s="4">
        <f t="shared" si="6"/>
        <v>91305.027819760347</v>
      </c>
      <c r="E64" s="4">
        <f t="shared" si="3"/>
        <v>645.52654668570563</v>
      </c>
      <c r="F64" s="4">
        <f t="shared" si="7"/>
        <v>20245.984696361527</v>
      </c>
      <c r="G64" s="4">
        <f t="shared" si="4"/>
        <v>378326.92947424029</v>
      </c>
      <c r="H64" s="4">
        <f t="shared" si="8"/>
        <v>139.64791395441563</v>
      </c>
      <c r="I64" s="4">
        <f t="shared" si="5"/>
        <v>11018.498611623987</v>
      </c>
      <c r="L64" s="5"/>
      <c r="M64" s="5"/>
    </row>
    <row r="65" spans="1:13" x14ac:dyDescent="0.25">
      <c r="A65" s="1">
        <v>62</v>
      </c>
      <c r="B65" s="1">
        <v>7.4599999999999996E-3</v>
      </c>
      <c r="C65" s="1">
        <f t="shared" si="2"/>
        <v>0.99253999999999998</v>
      </c>
      <c r="D65" s="4">
        <f t="shared" si="6"/>
        <v>90659.501273074638</v>
      </c>
      <c r="E65" s="4">
        <f t="shared" si="3"/>
        <v>676.31987949713675</v>
      </c>
      <c r="F65" s="4">
        <f t="shared" si="7"/>
        <v>19612.532277617807</v>
      </c>
      <c r="G65" s="4">
        <f t="shared" si="4"/>
        <v>358080.9447778787</v>
      </c>
      <c r="H65" s="4">
        <f t="shared" si="8"/>
        <v>142.74096662539401</v>
      </c>
      <c r="I65" s="4">
        <f t="shared" si="5"/>
        <v>10878.85069766957</v>
      </c>
      <c r="L65" s="5"/>
      <c r="M65" s="5"/>
    </row>
    <row r="66" spans="1:13" x14ac:dyDescent="0.25">
      <c r="A66" s="1">
        <v>63</v>
      </c>
      <c r="B66" s="1">
        <v>7.8799999999999999E-3</v>
      </c>
      <c r="C66" s="1">
        <f t="shared" si="2"/>
        <v>0.99212</v>
      </c>
      <c r="D66" s="4">
        <f t="shared" si="6"/>
        <v>89983.181393577499</v>
      </c>
      <c r="E66" s="4">
        <f t="shared" si="3"/>
        <v>709.06746938139065</v>
      </c>
      <c r="F66" s="4">
        <f t="shared" si="7"/>
        <v>18991.436865196862</v>
      </c>
      <c r="G66" s="4">
        <f t="shared" si="4"/>
        <v>338468.41250026098</v>
      </c>
      <c r="H66" s="4">
        <f t="shared" si="8"/>
        <v>146.00246097341582</v>
      </c>
      <c r="I66" s="4">
        <f t="shared" si="5"/>
        <v>10736.109731044176</v>
      </c>
      <c r="L66" s="5"/>
      <c r="M66" s="5"/>
    </row>
    <row r="67" spans="1:13" x14ac:dyDescent="0.25">
      <c r="A67" s="1">
        <v>64</v>
      </c>
      <c r="B67" s="1">
        <v>8.3300000000000006E-3</v>
      </c>
      <c r="C67" s="1">
        <f t="shared" si="2"/>
        <v>0.99167000000000005</v>
      </c>
      <c r="D67" s="4">
        <f t="shared" si="6"/>
        <v>89274.113924196106</v>
      </c>
      <c r="E67" s="4">
        <f t="shared" si="3"/>
        <v>743.65336898855367</v>
      </c>
      <c r="F67" s="4">
        <f t="shared" ref="F67:F98" si="9">(($N$4)^A67)*D67</f>
        <v>18382.228627023516</v>
      </c>
      <c r="G67" s="4">
        <f t="shared" si="4"/>
        <v>319476.97563506418</v>
      </c>
      <c r="H67" s="4">
        <f t="shared" ref="H67:H98" si="10">(($N$4)^(A67+1))*E67</f>
        <v>149.38923362254238</v>
      </c>
      <c r="I67" s="4">
        <f t="shared" si="5"/>
        <v>10590.107270070761</v>
      </c>
      <c r="L67" s="5"/>
      <c r="M67" s="5"/>
    </row>
    <row r="68" spans="1:13" x14ac:dyDescent="0.25">
      <c r="A68" s="1">
        <v>65</v>
      </c>
      <c r="B68" s="1">
        <v>8.8299999999999993E-3</v>
      </c>
      <c r="C68" s="1">
        <f t="shared" ref="C68:C114" si="11">1-B68</f>
        <v>0.99117</v>
      </c>
      <c r="D68" s="4">
        <f t="shared" si="6"/>
        <v>88530.460555207552</v>
      </c>
      <c r="E68" s="4">
        <f t="shared" ref="E68:E114" si="12">D68*B68</f>
        <v>781.72396670248258</v>
      </c>
      <c r="F68" s="4">
        <f t="shared" si="9"/>
        <v>17784.492353717476</v>
      </c>
      <c r="G68" s="4">
        <f t="shared" ref="G68:G114" si="13">SUM(F68:F179)</f>
        <v>301094.74700804061</v>
      </c>
      <c r="H68" s="4">
        <f t="shared" si="10"/>
        <v>153.20689510568323</v>
      </c>
      <c r="I68" s="4">
        <f t="shared" ref="I68:I114" si="14">SUM(H68:H179)</f>
        <v>10440.718036448219</v>
      </c>
      <c r="L68" s="5"/>
      <c r="M68" s="5"/>
    </row>
    <row r="69" spans="1:13" x14ac:dyDescent="0.25">
      <c r="A69" s="1">
        <v>66</v>
      </c>
      <c r="B69" s="1">
        <v>9.4000000000000004E-3</v>
      </c>
      <c r="C69" s="1">
        <f t="shared" si="11"/>
        <v>0.99060000000000004</v>
      </c>
      <c r="D69" s="4">
        <f t="shared" ref="D69:D114" si="15">D68*C68</f>
        <v>87748.736588505068</v>
      </c>
      <c r="E69" s="4">
        <f t="shared" si="12"/>
        <v>824.83812393194762</v>
      </c>
      <c r="F69" s="4">
        <f t="shared" si="9"/>
        <v>17197.517352423562</v>
      </c>
      <c r="G69" s="4">
        <f t="shared" si="13"/>
        <v>283310.2546543231</v>
      </c>
      <c r="H69" s="4">
        <f t="shared" si="10"/>
        <v>157.71381767100632</v>
      </c>
      <c r="I69" s="4">
        <f t="shared" si="14"/>
        <v>10287.511141342535</v>
      </c>
      <c r="L69" s="5"/>
      <c r="M69" s="5"/>
    </row>
    <row r="70" spans="1:13" x14ac:dyDescent="0.25">
      <c r="A70" s="1">
        <v>67</v>
      </c>
      <c r="B70" s="1">
        <v>1.005E-2</v>
      </c>
      <c r="C70" s="1">
        <f t="shared" si="11"/>
        <v>0.98995</v>
      </c>
      <c r="D70" s="4">
        <f t="shared" si="15"/>
        <v>86923.898464573125</v>
      </c>
      <c r="E70" s="4">
        <f t="shared" si="12"/>
        <v>873.58517956895992</v>
      </c>
      <c r="F70" s="4">
        <f t="shared" si="9"/>
        <v>16620.35189201052</v>
      </c>
      <c r="G70" s="4">
        <f t="shared" si="13"/>
        <v>266112.73730189964</v>
      </c>
      <c r="H70" s="4">
        <f t="shared" si="10"/>
        <v>162.96052342898119</v>
      </c>
      <c r="I70" s="4">
        <f t="shared" si="14"/>
        <v>10129.79732367153</v>
      </c>
      <c r="L70" s="5"/>
      <c r="M70" s="5"/>
    </row>
    <row r="71" spans="1:13" x14ac:dyDescent="0.25">
      <c r="A71" s="1">
        <v>68</v>
      </c>
      <c r="B71" s="1">
        <v>1.076E-2</v>
      </c>
      <c r="C71" s="1">
        <f t="shared" si="11"/>
        <v>0.98924000000000001</v>
      </c>
      <c r="D71" s="4">
        <f t="shared" si="15"/>
        <v>86050.313285004158</v>
      </c>
      <c r="E71" s="4">
        <f t="shared" si="12"/>
        <v>925.90137094664476</v>
      </c>
      <c r="F71" s="4">
        <f t="shared" si="9"/>
        <v>16052.016932191038</v>
      </c>
      <c r="G71" s="4">
        <f t="shared" si="13"/>
        <v>249492.38540988922</v>
      </c>
      <c r="H71" s="4">
        <f t="shared" si="10"/>
        <v>168.50702652719568</v>
      </c>
      <c r="I71" s="4">
        <f t="shared" si="14"/>
        <v>9966.8368002425468</v>
      </c>
      <c r="L71" s="5"/>
      <c r="M71" s="5"/>
    </row>
    <row r="72" spans="1:13" x14ac:dyDescent="0.25">
      <c r="A72" s="1">
        <v>69</v>
      </c>
      <c r="B72" s="1">
        <v>1.15E-2</v>
      </c>
      <c r="C72" s="1">
        <f t="shared" si="11"/>
        <v>0.98850000000000005</v>
      </c>
      <c r="D72" s="4">
        <f t="shared" si="15"/>
        <v>85124.41191405752</v>
      </c>
      <c r="E72" s="4">
        <f t="shared" si="12"/>
        <v>978.93073701166145</v>
      </c>
      <c r="F72" s="4">
        <f t="shared" si="9"/>
        <v>15491.997297561624</v>
      </c>
      <c r="G72" s="4">
        <f t="shared" si="13"/>
        <v>233440.36847769818</v>
      </c>
      <c r="H72" s="4">
        <f t="shared" si="10"/>
        <v>173.81265260678899</v>
      </c>
      <c r="I72" s="4">
        <f t="shared" si="14"/>
        <v>9798.3297737153516</v>
      </c>
      <c r="L72" s="5"/>
      <c r="M72" s="5"/>
    </row>
    <row r="73" spans="1:13" x14ac:dyDescent="0.25">
      <c r="A73" s="1">
        <v>70</v>
      </c>
      <c r="B73" s="1">
        <v>1.2290000000000001E-2</v>
      </c>
      <c r="C73" s="1">
        <f t="shared" si="11"/>
        <v>0.98770999999999998</v>
      </c>
      <c r="D73" s="4">
        <f t="shared" si="15"/>
        <v>84145.481177045862</v>
      </c>
      <c r="E73" s="4">
        <f t="shared" si="12"/>
        <v>1034.1479636658937</v>
      </c>
      <c r="F73" s="4">
        <f t="shared" si="9"/>
        <v>14940.331052331383</v>
      </c>
      <c r="G73" s="4">
        <f t="shared" si="13"/>
        <v>217948.37118013651</v>
      </c>
      <c r="H73" s="4">
        <f t="shared" si="10"/>
        <v>179.13821330063681</v>
      </c>
      <c r="I73" s="4">
        <f t="shared" si="14"/>
        <v>9624.5171211085635</v>
      </c>
      <c r="L73" s="5"/>
      <c r="M73" s="5"/>
    </row>
    <row r="74" spans="1:13" x14ac:dyDescent="0.25">
      <c r="A74" s="1">
        <v>71</v>
      </c>
      <c r="B74" s="1">
        <v>1.3140000000000001E-2</v>
      </c>
      <c r="C74" s="1">
        <f t="shared" si="11"/>
        <v>0.98685999999999996</v>
      </c>
      <c r="D74" s="4">
        <f t="shared" si="15"/>
        <v>83111.33321337997</v>
      </c>
      <c r="E74" s="4">
        <f t="shared" si="12"/>
        <v>1092.0829184238128</v>
      </c>
      <c r="F74" s="4">
        <f t="shared" si="9"/>
        <v>14396.794520681202</v>
      </c>
      <c r="G74" s="4">
        <f t="shared" si="13"/>
        <v>203008.04012780517</v>
      </c>
      <c r="H74" s="4">
        <f t="shared" si="10"/>
        <v>184.55988292853755</v>
      </c>
      <c r="I74" s="4">
        <f t="shared" si="14"/>
        <v>9445.3789078079262</v>
      </c>
      <c r="L74" s="5"/>
      <c r="M74" s="5"/>
    </row>
    <row r="75" spans="1:13" x14ac:dyDescent="0.25">
      <c r="A75" s="1">
        <v>72</v>
      </c>
      <c r="B75" s="1">
        <v>1.406E-2</v>
      </c>
      <c r="C75" s="1">
        <f t="shared" si="11"/>
        <v>0.98594000000000004</v>
      </c>
      <c r="D75" s="4">
        <f t="shared" si="15"/>
        <v>82019.25029495616</v>
      </c>
      <c r="E75" s="4">
        <f t="shared" si="12"/>
        <v>1153.1906591470836</v>
      </c>
      <c r="F75" s="4">
        <f t="shared" si="9"/>
        <v>13861.093307979952</v>
      </c>
      <c r="G75" s="4">
        <f t="shared" si="13"/>
        <v>188611.24560712394</v>
      </c>
      <c r="H75" s="4">
        <f t="shared" si="10"/>
        <v>190.13363113190061</v>
      </c>
      <c r="I75" s="4">
        <f t="shared" si="14"/>
        <v>9260.819024879389</v>
      </c>
      <c r="L75" s="5"/>
      <c r="M75" s="5"/>
    </row>
    <row r="76" spans="1:13" x14ac:dyDescent="0.25">
      <c r="A76" s="1">
        <v>73</v>
      </c>
      <c r="B76" s="1">
        <v>1.508E-2</v>
      </c>
      <c r="C76" s="1">
        <f t="shared" si="11"/>
        <v>0.98492000000000002</v>
      </c>
      <c r="D76" s="4">
        <f t="shared" si="15"/>
        <v>80866.059635809084</v>
      </c>
      <c r="E76" s="4">
        <f t="shared" si="12"/>
        <v>1219.460179308001</v>
      </c>
      <c r="F76" s="4">
        <f t="shared" si="9"/>
        <v>13332.884230311958</v>
      </c>
      <c r="G76" s="4">
        <f t="shared" si="13"/>
        <v>174750.15229914396</v>
      </c>
      <c r="H76" s="4">
        <f t="shared" si="10"/>
        <v>196.15599433473594</v>
      </c>
      <c r="I76" s="4">
        <f t="shared" si="14"/>
        <v>9070.685393747488</v>
      </c>
      <c r="L76" s="5"/>
      <c r="M76" s="5"/>
    </row>
    <row r="77" spans="1:13" x14ac:dyDescent="0.25">
      <c r="A77" s="1">
        <v>74</v>
      </c>
      <c r="B77" s="1">
        <v>1.6199999999999999E-2</v>
      </c>
      <c r="C77" s="1">
        <f t="shared" si="11"/>
        <v>0.98380000000000001</v>
      </c>
      <c r="D77" s="4">
        <f t="shared" si="15"/>
        <v>79646.599456501091</v>
      </c>
      <c r="E77" s="4">
        <f t="shared" si="12"/>
        <v>1290.2749111953176</v>
      </c>
      <c r="F77" s="4">
        <f t="shared" si="9"/>
        <v>12811.535937676932</v>
      </c>
      <c r="G77" s="4">
        <f t="shared" si="13"/>
        <v>161417.268068832</v>
      </c>
      <c r="H77" s="4">
        <f t="shared" si="10"/>
        <v>202.48476311255249</v>
      </c>
      <c r="I77" s="4">
        <f t="shared" si="14"/>
        <v>8874.5293994127514</v>
      </c>
      <c r="L77" s="5"/>
      <c r="M77" s="5"/>
    </row>
    <row r="78" spans="1:13" x14ac:dyDescent="0.25">
      <c r="A78" s="1">
        <v>75</v>
      </c>
      <c r="B78" s="1">
        <v>1.7430000000000001E-2</v>
      </c>
      <c r="C78" s="1">
        <f t="shared" si="11"/>
        <v>0.98256999999999994</v>
      </c>
      <c r="D78" s="4">
        <f t="shared" si="15"/>
        <v>78356.324545305775</v>
      </c>
      <c r="E78" s="4">
        <f t="shared" si="12"/>
        <v>1365.7507368246797</v>
      </c>
      <c r="F78" s="4">
        <f t="shared" si="9"/>
        <v>12296.574688279577</v>
      </c>
      <c r="G78" s="4">
        <f t="shared" si="13"/>
        <v>148605.73213115509</v>
      </c>
      <c r="H78" s="4">
        <f t="shared" si="10"/>
        <v>209.10175299191519</v>
      </c>
      <c r="I78" s="4">
        <f t="shared" si="14"/>
        <v>8672.0446363001993</v>
      </c>
      <c r="L78" s="5"/>
      <c r="M78" s="5"/>
    </row>
    <row r="79" spans="1:13" x14ac:dyDescent="0.25">
      <c r="A79" s="1">
        <v>76</v>
      </c>
      <c r="B79" s="1">
        <v>1.8790000000000001E-2</v>
      </c>
      <c r="C79" s="1">
        <f t="shared" si="11"/>
        <v>0.98121000000000003</v>
      </c>
      <c r="D79" s="4">
        <f t="shared" si="15"/>
        <v>76990.573808481087</v>
      </c>
      <c r="E79" s="4">
        <f t="shared" si="12"/>
        <v>1446.6528818613597</v>
      </c>
      <c r="F79" s="4">
        <f t="shared" si="9"/>
        <v>11787.556479475965</v>
      </c>
      <c r="G79" s="4">
        <f t="shared" si="13"/>
        <v>136309.15744287547</v>
      </c>
      <c r="H79" s="4">
        <f t="shared" si="10"/>
        <v>216.08603536522281</v>
      </c>
      <c r="I79" s="4">
        <f t="shared" si="14"/>
        <v>8462.942883308282</v>
      </c>
      <c r="L79" s="5"/>
      <c r="M79" s="5"/>
    </row>
    <row r="80" spans="1:13" x14ac:dyDescent="0.25">
      <c r="A80" s="1">
        <v>77</v>
      </c>
      <c r="B80" s="1">
        <v>2.0299999999999999E-2</v>
      </c>
      <c r="C80" s="1">
        <f t="shared" si="11"/>
        <v>0.97970000000000002</v>
      </c>
      <c r="D80" s="4">
        <f t="shared" si="15"/>
        <v>75543.920926619729</v>
      </c>
      <c r="E80" s="4">
        <f t="shared" si="12"/>
        <v>1533.5415948103803</v>
      </c>
      <c r="F80" s="4">
        <f t="shared" si="9"/>
        <v>11283.969066562548</v>
      </c>
      <c r="G80" s="4">
        <f t="shared" si="13"/>
        <v>124521.60096339944</v>
      </c>
      <c r="H80" s="4">
        <f t="shared" si="10"/>
        <v>223.47763126948266</v>
      </c>
      <c r="I80" s="4">
        <f t="shared" si="14"/>
        <v>8246.8568479430596</v>
      </c>
      <c r="L80" s="5"/>
      <c r="M80" s="5"/>
    </row>
    <row r="81" spans="1:13" x14ac:dyDescent="0.25">
      <c r="A81" s="1">
        <v>78</v>
      </c>
      <c r="B81" s="1">
        <v>2.3259999999999999E-2</v>
      </c>
      <c r="C81" s="1">
        <f t="shared" si="11"/>
        <v>0.97674000000000005</v>
      </c>
      <c r="D81" s="4">
        <f t="shared" si="15"/>
        <v>74010.379331809352</v>
      </c>
      <c r="E81" s="4">
        <f t="shared" si="12"/>
        <v>1721.4814232578856</v>
      </c>
      <c r="F81" s="4">
        <f t="shared" si="9"/>
        <v>10785.272677572029</v>
      </c>
      <c r="G81" s="4">
        <f t="shared" si="13"/>
        <v>113237.6318968369</v>
      </c>
      <c r="H81" s="4">
        <f t="shared" si="10"/>
        <v>244.74677315153704</v>
      </c>
      <c r="I81" s="4">
        <f t="shared" si="14"/>
        <v>8023.3792166735757</v>
      </c>
      <c r="L81" s="5"/>
      <c r="M81" s="5"/>
    </row>
    <row r="82" spans="1:13" x14ac:dyDescent="0.25">
      <c r="A82" s="1">
        <v>79</v>
      </c>
      <c r="B82" s="1">
        <v>2.8799999999999999E-2</v>
      </c>
      <c r="C82" s="1">
        <f t="shared" si="11"/>
        <v>0.97119999999999995</v>
      </c>
      <c r="D82" s="4">
        <f t="shared" si="15"/>
        <v>72288.897908551473</v>
      </c>
      <c r="E82" s="4">
        <f t="shared" si="12"/>
        <v>2081.9202597662825</v>
      </c>
      <c r="F82" s="4">
        <f t="shared" si="9"/>
        <v>10277.470473260202</v>
      </c>
      <c r="G82" s="4">
        <f t="shared" si="13"/>
        <v>102452.35921926486</v>
      </c>
      <c r="H82" s="4">
        <f t="shared" si="10"/>
        <v>288.77185329745737</v>
      </c>
      <c r="I82" s="4">
        <f t="shared" si="14"/>
        <v>7778.6324435220386</v>
      </c>
      <c r="L82" s="5"/>
      <c r="M82" s="5"/>
    </row>
    <row r="83" spans="1:13" x14ac:dyDescent="0.25">
      <c r="A83" s="1">
        <v>80</v>
      </c>
      <c r="B83" s="1">
        <v>3.569E-2</v>
      </c>
      <c r="C83" s="1">
        <f t="shared" si="11"/>
        <v>0.96431</v>
      </c>
      <c r="D83" s="4">
        <f t="shared" si="15"/>
        <v>70206.977648785192</v>
      </c>
      <c r="E83" s="4">
        <f t="shared" si="12"/>
        <v>2505.6870322851437</v>
      </c>
      <c r="F83" s="4">
        <f t="shared" si="9"/>
        <v>9738.0286084198124</v>
      </c>
      <c r="G83" s="4">
        <f t="shared" si="13"/>
        <v>92174.888746004654</v>
      </c>
      <c r="H83" s="4">
        <f t="shared" si="10"/>
        <v>339.07340588732012</v>
      </c>
      <c r="I83" s="4">
        <f t="shared" si="14"/>
        <v>7489.8605902245808</v>
      </c>
      <c r="L83" s="5"/>
      <c r="M83" s="5"/>
    </row>
    <row r="84" spans="1:13" x14ac:dyDescent="0.25">
      <c r="A84" s="1">
        <v>81</v>
      </c>
      <c r="B84" s="1">
        <v>4.2079999999999999E-2</v>
      </c>
      <c r="C84" s="1">
        <f t="shared" si="11"/>
        <v>0.95791999999999999</v>
      </c>
      <c r="D84" s="4">
        <f t="shared" si="15"/>
        <v>67701.290616500046</v>
      </c>
      <c r="E84" s="4">
        <f t="shared" si="12"/>
        <v>2848.8703091423217</v>
      </c>
      <c r="F84" s="4">
        <f t="shared" si="9"/>
        <v>9161.4423096442042</v>
      </c>
      <c r="G84" s="4">
        <f t="shared" si="13"/>
        <v>82436.860137584838</v>
      </c>
      <c r="H84" s="4">
        <f t="shared" si="10"/>
        <v>376.11072428275912</v>
      </c>
      <c r="I84" s="4">
        <f t="shared" si="14"/>
        <v>7150.7871843372604</v>
      </c>
      <c r="L84" s="5"/>
      <c r="M84" s="5"/>
    </row>
    <row r="85" spans="1:13" x14ac:dyDescent="0.25">
      <c r="A85" s="1">
        <v>82</v>
      </c>
      <c r="B85" s="1">
        <v>4.9070000000000003E-2</v>
      </c>
      <c r="C85" s="1">
        <f t="shared" si="11"/>
        <v>0.95093000000000005</v>
      </c>
      <c r="D85" s="4">
        <f t="shared" si="15"/>
        <v>64852.420307357723</v>
      </c>
      <c r="E85" s="4">
        <f t="shared" si="12"/>
        <v>3182.3082644820438</v>
      </c>
      <c r="F85" s="4">
        <f t="shared" si="9"/>
        <v>8561.8817729310995</v>
      </c>
      <c r="G85" s="4">
        <f t="shared" si="13"/>
        <v>73275.417827940633</v>
      </c>
      <c r="H85" s="4">
        <f t="shared" si="10"/>
        <v>409.88442790022356</v>
      </c>
      <c r="I85" s="4">
        <f t="shared" si="14"/>
        <v>6774.6764600545021</v>
      </c>
      <c r="L85" s="5"/>
      <c r="M85" s="5"/>
    </row>
    <row r="86" spans="1:13" x14ac:dyDescent="0.25">
      <c r="A86" s="1">
        <v>83</v>
      </c>
      <c r="B86" s="1">
        <v>5.5199999999999999E-2</v>
      </c>
      <c r="C86" s="1">
        <f t="shared" si="11"/>
        <v>0.94479999999999997</v>
      </c>
      <c r="D86" s="4">
        <f t="shared" si="15"/>
        <v>61670.112042875684</v>
      </c>
      <c r="E86" s="4">
        <f t="shared" si="12"/>
        <v>3404.1901847667377</v>
      </c>
      <c r="F86" s="4">
        <f t="shared" si="9"/>
        <v>7943.1709603252411</v>
      </c>
      <c r="G86" s="4">
        <f t="shared" si="13"/>
        <v>64713.53605500955</v>
      </c>
      <c r="H86" s="4">
        <f t="shared" si="10"/>
        <v>427.76881659507637</v>
      </c>
      <c r="I86" s="4">
        <f t="shared" si="14"/>
        <v>6364.7920321542779</v>
      </c>
      <c r="L86" s="5"/>
      <c r="M86" s="5"/>
    </row>
    <row r="87" spans="1:13" x14ac:dyDescent="0.25">
      <c r="A87" s="1">
        <v>84</v>
      </c>
      <c r="B87" s="1">
        <v>6.0859999999999997E-2</v>
      </c>
      <c r="C87" s="1">
        <f t="shared" si="11"/>
        <v>0.93913999999999997</v>
      </c>
      <c r="D87" s="4">
        <f t="shared" si="15"/>
        <v>58265.921858108944</v>
      </c>
      <c r="E87" s="4">
        <f t="shared" si="12"/>
        <v>3546.0640042845102</v>
      </c>
      <c r="F87" s="4">
        <f t="shared" si="9"/>
        <v>7321.6662666490611</v>
      </c>
      <c r="G87" s="4">
        <f t="shared" si="13"/>
        <v>56770.365094684312</v>
      </c>
      <c r="H87" s="4">
        <f t="shared" si="10"/>
        <v>434.72839901293844</v>
      </c>
      <c r="I87" s="4">
        <f t="shared" si="14"/>
        <v>5937.023215559203</v>
      </c>
      <c r="L87" s="5"/>
      <c r="M87" s="5"/>
    </row>
    <row r="88" spans="1:13" x14ac:dyDescent="0.25">
      <c r="A88" s="1">
        <v>85</v>
      </c>
      <c r="B88" s="1">
        <v>6.7150000000000001E-2</v>
      </c>
      <c r="C88" s="1">
        <f t="shared" si="11"/>
        <v>0.93284999999999996</v>
      </c>
      <c r="D88" s="4">
        <f t="shared" si="15"/>
        <v>54719.857853824433</v>
      </c>
      <c r="E88" s="4">
        <f t="shared" si="12"/>
        <v>3674.4384548843109</v>
      </c>
      <c r="F88" s="4">
        <f t="shared" si="9"/>
        <v>6708.360641620292</v>
      </c>
      <c r="G88" s="4">
        <f t="shared" si="13"/>
        <v>49448.698828035253</v>
      </c>
      <c r="H88" s="4">
        <f t="shared" si="10"/>
        <v>439.4794313022465</v>
      </c>
      <c r="I88" s="4">
        <f t="shared" si="14"/>
        <v>5502.2948165462649</v>
      </c>
      <c r="L88" s="5"/>
      <c r="M88" s="5"/>
    </row>
    <row r="89" spans="1:13" x14ac:dyDescent="0.25">
      <c r="A89" s="1">
        <v>86</v>
      </c>
      <c r="B89" s="1">
        <v>7.3179999999999995E-2</v>
      </c>
      <c r="C89" s="1">
        <f t="shared" si="11"/>
        <v>0.92681999999999998</v>
      </c>
      <c r="D89" s="4">
        <f t="shared" si="15"/>
        <v>51045.419398940117</v>
      </c>
      <c r="E89" s="4">
        <f t="shared" si="12"/>
        <v>3735.5037916144374</v>
      </c>
      <c r="F89" s="4">
        <f t="shared" si="9"/>
        <v>6105.2626580834039</v>
      </c>
      <c r="G89" s="4">
        <f t="shared" si="13"/>
        <v>42740.338186414956</v>
      </c>
      <c r="H89" s="4">
        <f t="shared" si="10"/>
        <v>435.88597201809131</v>
      </c>
      <c r="I89" s="4">
        <f t="shared" si="14"/>
        <v>5062.8153852440164</v>
      </c>
      <c r="L89" s="5"/>
      <c r="M89" s="5"/>
    </row>
    <row r="90" spans="1:13" x14ac:dyDescent="0.25">
      <c r="A90" s="1">
        <v>87</v>
      </c>
      <c r="B90" s="1">
        <v>8.1549999999999997E-2</v>
      </c>
      <c r="C90" s="1">
        <f t="shared" si="11"/>
        <v>0.91844999999999999</v>
      </c>
      <c r="D90" s="4">
        <f t="shared" si="15"/>
        <v>47309.915607325682</v>
      </c>
      <c r="E90" s="4">
        <f t="shared" si="12"/>
        <v>3858.1236177774094</v>
      </c>
      <c r="F90" s="4">
        <f t="shared" si="9"/>
        <v>5520.467840746207</v>
      </c>
      <c r="G90" s="4">
        <f t="shared" si="13"/>
        <v>36635.075528331552</v>
      </c>
      <c r="H90" s="4">
        <f t="shared" si="10"/>
        <v>439.21380723205181</v>
      </c>
      <c r="I90" s="4">
        <f t="shared" si="14"/>
        <v>4626.9294132259256</v>
      </c>
      <c r="L90" s="5"/>
      <c r="M90" s="5"/>
    </row>
    <row r="91" spans="1:13" x14ac:dyDescent="0.25">
      <c r="A91" s="1">
        <v>88</v>
      </c>
      <c r="B91" s="1">
        <v>9.0450000000000003E-2</v>
      </c>
      <c r="C91" s="1">
        <f t="shared" si="11"/>
        <v>0.90954999999999997</v>
      </c>
      <c r="D91" s="4">
        <f t="shared" si="15"/>
        <v>43451.79198954827</v>
      </c>
      <c r="E91" s="4">
        <f t="shared" si="12"/>
        <v>3930.2145854546411</v>
      </c>
      <c r="F91" s="4">
        <f t="shared" si="9"/>
        <v>4946.6084764227835</v>
      </c>
      <c r="G91" s="4">
        <f t="shared" si="13"/>
        <v>31114.607687585332</v>
      </c>
      <c r="H91" s="4">
        <f t="shared" si="10"/>
        <v>436.50803579750323</v>
      </c>
      <c r="I91" s="4">
        <f t="shared" si="14"/>
        <v>4187.7156059938743</v>
      </c>
      <c r="L91" s="5"/>
      <c r="M91" s="5"/>
    </row>
    <row r="92" spans="1:13" x14ac:dyDescent="0.25">
      <c r="A92" s="1">
        <v>89</v>
      </c>
      <c r="B92" s="1">
        <v>0.10001</v>
      </c>
      <c r="C92" s="1">
        <f t="shared" si="11"/>
        <v>0.89998999999999996</v>
      </c>
      <c r="D92" s="4">
        <f t="shared" si="15"/>
        <v>39521.57740409363</v>
      </c>
      <c r="E92" s="4">
        <f t="shared" si="12"/>
        <v>3952.5529561834041</v>
      </c>
      <c r="F92" s="4">
        <f t="shared" si="9"/>
        <v>4389.4514533954571</v>
      </c>
      <c r="G92" s="4">
        <f t="shared" si="13"/>
        <v>26167.999211162551</v>
      </c>
      <c r="H92" s="4">
        <f t="shared" si="10"/>
        <v>428.28199010154111</v>
      </c>
      <c r="I92" s="4">
        <f t="shared" si="14"/>
        <v>3751.2075701963722</v>
      </c>
      <c r="L92" s="5"/>
      <c r="M92" s="5"/>
    </row>
    <row r="93" spans="1:13" x14ac:dyDescent="0.25">
      <c r="A93" s="1">
        <v>90</v>
      </c>
      <c r="B93" s="1">
        <v>0.10913</v>
      </c>
      <c r="C93" s="1">
        <f t="shared" si="11"/>
        <v>0.89087000000000005</v>
      </c>
      <c r="D93" s="4">
        <f t="shared" si="15"/>
        <v>35569.024447910226</v>
      </c>
      <c r="E93" s="4">
        <f t="shared" si="12"/>
        <v>3881.6476380004433</v>
      </c>
      <c r="F93" s="4">
        <f t="shared" si="9"/>
        <v>3854.1096717476848</v>
      </c>
      <c r="G93" s="4">
        <f t="shared" si="13"/>
        <v>21778.547757767094</v>
      </c>
      <c r="H93" s="4">
        <f t="shared" si="10"/>
        <v>410.34047656373173</v>
      </c>
      <c r="I93" s="4">
        <f t="shared" si="14"/>
        <v>3322.9255800948313</v>
      </c>
      <c r="L93" s="5"/>
      <c r="M93" s="5"/>
    </row>
    <row r="94" spans="1:13" x14ac:dyDescent="0.25">
      <c r="A94" s="1">
        <v>91</v>
      </c>
      <c r="B94" s="1">
        <v>0.11521000000000001</v>
      </c>
      <c r="C94" s="1">
        <f t="shared" si="11"/>
        <v>0.88478999999999997</v>
      </c>
      <c r="D94" s="4">
        <f t="shared" si="15"/>
        <v>31687.376809909783</v>
      </c>
      <c r="E94" s="4">
        <f t="shared" si="12"/>
        <v>3650.7026822697062</v>
      </c>
      <c r="F94" s="4">
        <f t="shared" si="9"/>
        <v>3349.7665202632788</v>
      </c>
      <c r="G94" s="4">
        <f t="shared" si="13"/>
        <v>17924.438086019407</v>
      </c>
      <c r="H94" s="4">
        <f t="shared" si="10"/>
        <v>376.51375687759258</v>
      </c>
      <c r="I94" s="4">
        <f t="shared" si="14"/>
        <v>2912.5851035310998</v>
      </c>
      <c r="L94" s="5"/>
      <c r="M94" s="5"/>
    </row>
    <row r="95" spans="1:13" x14ac:dyDescent="0.25">
      <c r="A95" s="1">
        <v>92</v>
      </c>
      <c r="B95" s="1">
        <v>0.12499</v>
      </c>
      <c r="C95" s="1">
        <f t="shared" si="11"/>
        <v>0.87500999999999995</v>
      </c>
      <c r="D95" s="4">
        <f t="shared" si="15"/>
        <v>28036.674127640075</v>
      </c>
      <c r="E95" s="4">
        <f t="shared" si="12"/>
        <v>3504.3038992137331</v>
      </c>
      <c r="F95" s="4">
        <f t="shared" si="9"/>
        <v>2891.5511409402402</v>
      </c>
      <c r="G95" s="4">
        <f t="shared" si="13"/>
        <v>14574.671565756131</v>
      </c>
      <c r="H95" s="4">
        <f t="shared" si="10"/>
        <v>352.59997766450795</v>
      </c>
      <c r="I95" s="4">
        <f t="shared" si="14"/>
        <v>2536.0713466535076</v>
      </c>
      <c r="L95" s="5"/>
      <c r="M95" s="5"/>
    </row>
    <row r="96" spans="1:13" x14ac:dyDescent="0.25">
      <c r="A96" s="1">
        <v>93</v>
      </c>
      <c r="B96" s="1">
        <v>0.13825999999999999</v>
      </c>
      <c r="C96" s="1">
        <f t="shared" si="11"/>
        <v>0.86173999999999995</v>
      </c>
      <c r="D96" s="4">
        <f t="shared" si="15"/>
        <v>24532.370228426342</v>
      </c>
      <c r="E96" s="4">
        <f t="shared" si="12"/>
        <v>3391.8455077822259</v>
      </c>
      <c r="F96" s="4">
        <f t="shared" si="9"/>
        <v>2468.4255256918241</v>
      </c>
      <c r="G96" s="4">
        <f t="shared" si="13"/>
        <v>11683.12042481589</v>
      </c>
      <c r="H96" s="4">
        <f t="shared" si="10"/>
        <v>332.96050066551385</v>
      </c>
      <c r="I96" s="4">
        <f t="shared" si="14"/>
        <v>2183.4713689889991</v>
      </c>
      <c r="L96" s="5"/>
      <c r="M96" s="5"/>
    </row>
    <row r="97" spans="1:13" x14ac:dyDescent="0.25">
      <c r="A97" s="1">
        <v>94</v>
      </c>
      <c r="B97" s="1">
        <v>0.15451000000000001</v>
      </c>
      <c r="C97" s="1">
        <f t="shared" si="11"/>
        <v>0.84548999999999996</v>
      </c>
      <c r="D97" s="4">
        <f t="shared" si="15"/>
        <v>21140.524720644116</v>
      </c>
      <c r="E97" s="4">
        <f t="shared" si="12"/>
        <v>3266.4224745867227</v>
      </c>
      <c r="F97" s="4">
        <f t="shared" si="9"/>
        <v>2075.2595243996811</v>
      </c>
      <c r="G97" s="4">
        <f t="shared" si="13"/>
        <v>9214.6948991240679</v>
      </c>
      <c r="H97" s="4">
        <f t="shared" si="10"/>
        <v>312.82765767316567</v>
      </c>
      <c r="I97" s="4">
        <f t="shared" si="14"/>
        <v>1850.5108683234844</v>
      </c>
      <c r="L97" s="5"/>
      <c r="M97" s="5"/>
    </row>
    <row r="98" spans="1:13" x14ac:dyDescent="0.25">
      <c r="A98" s="1">
        <v>95</v>
      </c>
      <c r="B98" s="1">
        <v>0.17429</v>
      </c>
      <c r="C98" s="1">
        <f t="shared" si="11"/>
        <v>0.82570999999999994</v>
      </c>
      <c r="D98" s="4">
        <f t="shared" si="15"/>
        <v>17874.102246057395</v>
      </c>
      <c r="E98" s="4">
        <f t="shared" si="12"/>
        <v>3115.2772804653432</v>
      </c>
      <c r="F98" s="4">
        <f t="shared" si="9"/>
        <v>1711.815780765548</v>
      </c>
      <c r="G98" s="4">
        <f t="shared" si="13"/>
        <v>7139.4353747243858</v>
      </c>
      <c r="H98" s="4">
        <f t="shared" si="10"/>
        <v>291.07548529719736</v>
      </c>
      <c r="I98" s="4">
        <f t="shared" si="14"/>
        <v>1537.6832106503189</v>
      </c>
      <c r="L98" s="5"/>
      <c r="M98" s="5"/>
    </row>
    <row r="99" spans="1:13" x14ac:dyDescent="0.25">
      <c r="A99" s="1">
        <v>96</v>
      </c>
      <c r="B99" s="1">
        <v>0.19155</v>
      </c>
      <c r="C99" s="1">
        <f t="shared" si="11"/>
        <v>0.80845</v>
      </c>
      <c r="D99" s="4">
        <f t="shared" si="15"/>
        <v>14758.82496559205</v>
      </c>
      <c r="E99" s="4">
        <f t="shared" si="12"/>
        <v>2827.0529221591573</v>
      </c>
      <c r="F99" s="4">
        <f t="shared" ref="F99:F114" si="16">(($N$4)^A99)*D99</f>
        <v>1378.9886910594344</v>
      </c>
      <c r="G99" s="4">
        <f t="shared" si="13"/>
        <v>5427.6195939588388</v>
      </c>
      <c r="H99" s="4">
        <f t="shared" ref="H99:H114" si="17">(($N$4)^(A99+1))*E99</f>
        <v>257.70271587554606</v>
      </c>
      <c r="I99" s="4">
        <f t="shared" si="14"/>
        <v>1246.6077253531216</v>
      </c>
      <c r="L99" s="5"/>
      <c r="M99" s="5"/>
    </row>
    <row r="100" spans="1:13" x14ac:dyDescent="0.25">
      <c r="A100" s="1">
        <v>97</v>
      </c>
      <c r="B100" s="1">
        <v>0.20596</v>
      </c>
      <c r="C100" s="1">
        <f t="shared" si="11"/>
        <v>0.79403999999999997</v>
      </c>
      <c r="D100" s="4">
        <f t="shared" si="15"/>
        <v>11931.772043432893</v>
      </c>
      <c r="E100" s="4">
        <f t="shared" si="12"/>
        <v>2457.4677700654388</v>
      </c>
      <c r="F100" s="4">
        <f t="shared" si="16"/>
        <v>1087.6521046702437</v>
      </c>
      <c r="G100" s="4">
        <f t="shared" si="13"/>
        <v>4048.6309028994056</v>
      </c>
      <c r="H100" s="4">
        <f t="shared" si="17"/>
        <v>218.54909997842287</v>
      </c>
      <c r="I100" s="4">
        <f t="shared" si="14"/>
        <v>988.9050094775755</v>
      </c>
      <c r="L100" s="5"/>
      <c r="M100" s="5"/>
    </row>
    <row r="101" spans="1:13" x14ac:dyDescent="0.25">
      <c r="A101" s="1">
        <v>98</v>
      </c>
      <c r="B101" s="1">
        <v>0.22227</v>
      </c>
      <c r="C101" s="1">
        <f t="shared" si="11"/>
        <v>0.77773000000000003</v>
      </c>
      <c r="D101" s="4">
        <f t="shared" si="15"/>
        <v>9474.3042733674538</v>
      </c>
      <c r="E101" s="4">
        <f t="shared" si="12"/>
        <v>2105.8536108413841</v>
      </c>
      <c r="F101" s="4">
        <f t="shared" si="16"/>
        <v>842.57490457791255</v>
      </c>
      <c r="G101" s="4">
        <f t="shared" si="13"/>
        <v>2960.9787982291618</v>
      </c>
      <c r="H101" s="4">
        <f t="shared" si="17"/>
        <v>182.71134052734894</v>
      </c>
      <c r="I101" s="4">
        <f t="shared" si="14"/>
        <v>770.35590949915252</v>
      </c>
      <c r="L101" s="5"/>
      <c r="M101" s="5"/>
    </row>
    <row r="102" spans="1:13" x14ac:dyDescent="0.25">
      <c r="A102" s="1">
        <v>99</v>
      </c>
      <c r="B102" s="1">
        <v>0.23735999999999999</v>
      </c>
      <c r="C102" s="1">
        <f t="shared" si="11"/>
        <v>0.76263999999999998</v>
      </c>
      <c r="D102" s="4">
        <f t="shared" si="15"/>
        <v>7368.4506625260701</v>
      </c>
      <c r="E102" s="4">
        <f t="shared" si="12"/>
        <v>1748.9754492571878</v>
      </c>
      <c r="F102" s="4">
        <f t="shared" si="16"/>
        <v>639.31295662183413</v>
      </c>
      <c r="G102" s="4">
        <f t="shared" si="13"/>
        <v>2118.4038936512488</v>
      </c>
      <c r="H102" s="4">
        <f t="shared" si="17"/>
        <v>148.04616915488637</v>
      </c>
      <c r="I102" s="4">
        <f t="shared" si="14"/>
        <v>587.64456897180366</v>
      </c>
      <c r="L102" s="5"/>
      <c r="M102" s="5"/>
    </row>
    <row r="103" spans="1:13" x14ac:dyDescent="0.25">
      <c r="A103" s="1">
        <v>100</v>
      </c>
      <c r="B103" s="1">
        <v>0.2581</v>
      </c>
      <c r="C103" s="1">
        <f t="shared" si="11"/>
        <v>0.7419</v>
      </c>
      <c r="D103" s="4">
        <f t="shared" si="15"/>
        <v>5619.4752132688818</v>
      </c>
      <c r="E103" s="4">
        <f t="shared" si="12"/>
        <v>1450.3865525446984</v>
      </c>
      <c r="F103" s="4">
        <f t="shared" si="16"/>
        <v>475.67378852495176</v>
      </c>
      <c r="G103" s="4">
        <f t="shared" si="13"/>
        <v>1479.0909370294148</v>
      </c>
      <c r="H103" s="4">
        <f t="shared" si="17"/>
        <v>119.77698031052689</v>
      </c>
      <c r="I103" s="4">
        <f t="shared" si="14"/>
        <v>439.59839981691744</v>
      </c>
      <c r="L103" s="5"/>
      <c r="M103" s="5"/>
    </row>
    <row r="104" spans="1:13" x14ac:dyDescent="0.25">
      <c r="A104" s="1">
        <v>101</v>
      </c>
      <c r="B104" s="1">
        <v>0.28067999999999999</v>
      </c>
      <c r="C104" s="1">
        <f t="shared" si="11"/>
        <v>0.71931999999999996</v>
      </c>
      <c r="D104" s="4">
        <f t="shared" si="15"/>
        <v>4169.0886607241837</v>
      </c>
      <c r="E104" s="4">
        <f t="shared" si="12"/>
        <v>1170.1798052920637</v>
      </c>
      <c r="F104" s="4">
        <f t="shared" si="16"/>
        <v>344.29500849430417</v>
      </c>
      <c r="G104" s="4">
        <f t="shared" si="13"/>
        <v>1003.4171485044627</v>
      </c>
      <c r="H104" s="4">
        <f t="shared" si="17"/>
        <v>94.279729740664678</v>
      </c>
      <c r="I104" s="4">
        <f t="shared" si="14"/>
        <v>319.82141950639055</v>
      </c>
      <c r="L104" s="5"/>
      <c r="M104" s="5"/>
    </row>
    <row r="105" spans="1:13" x14ac:dyDescent="0.25">
      <c r="A105" s="1">
        <v>102</v>
      </c>
      <c r="B105" s="1">
        <v>0.30562</v>
      </c>
      <c r="C105" s="1">
        <f t="shared" si="11"/>
        <v>0.69438</v>
      </c>
      <c r="D105" s="4">
        <f t="shared" si="15"/>
        <v>2998.9088554321197</v>
      </c>
      <c r="E105" s="4">
        <f t="shared" si="12"/>
        <v>916.52652439716439</v>
      </c>
      <c r="F105" s="4">
        <f t="shared" si="16"/>
        <v>241.61783952207111</v>
      </c>
      <c r="G105" s="4">
        <f t="shared" si="13"/>
        <v>659.12214001015855</v>
      </c>
      <c r="H105" s="4">
        <f t="shared" si="17"/>
        <v>72.042189380229644</v>
      </c>
      <c r="I105" s="4">
        <f t="shared" si="14"/>
        <v>225.54168976572578</v>
      </c>
      <c r="L105" s="5"/>
      <c r="M105" s="5"/>
    </row>
    <row r="106" spans="1:13" x14ac:dyDescent="0.25">
      <c r="A106" s="1">
        <v>103</v>
      </c>
      <c r="B106" s="1">
        <v>0.33315</v>
      </c>
      <c r="C106" s="1">
        <f t="shared" si="11"/>
        <v>0.66684999999999994</v>
      </c>
      <c r="D106" s="4">
        <f t="shared" si="15"/>
        <v>2082.3823310349553</v>
      </c>
      <c r="E106" s="4">
        <f t="shared" si="12"/>
        <v>693.74567358429533</v>
      </c>
      <c r="F106" s="4">
        <f t="shared" si="16"/>
        <v>163.68253210471781</v>
      </c>
      <c r="G106" s="4">
        <f t="shared" si="13"/>
        <v>417.50430048808749</v>
      </c>
      <c r="H106" s="4">
        <f t="shared" si="17"/>
        <v>53.200815190913886</v>
      </c>
      <c r="I106" s="4">
        <f t="shared" si="14"/>
        <v>153.49950038549616</v>
      </c>
      <c r="L106" s="5"/>
      <c r="M106" s="5"/>
    </row>
    <row r="107" spans="1:13" x14ac:dyDescent="0.25">
      <c r="A107" s="1">
        <v>104</v>
      </c>
      <c r="B107" s="1">
        <v>0.36369000000000001</v>
      </c>
      <c r="C107" s="1">
        <f t="shared" si="11"/>
        <v>0.63630999999999993</v>
      </c>
      <c r="D107" s="4">
        <f t="shared" si="15"/>
        <v>1388.6366574506599</v>
      </c>
      <c r="E107" s="4">
        <f t="shared" si="12"/>
        <v>505.03326594823051</v>
      </c>
      <c r="F107" s="4">
        <f t="shared" si="16"/>
        <v>106.48946003320104</v>
      </c>
      <c r="G107" s="4">
        <f t="shared" si="13"/>
        <v>253.82176838336972</v>
      </c>
      <c r="H107" s="4">
        <f t="shared" si="17"/>
        <v>37.784538262902331</v>
      </c>
      <c r="I107" s="4">
        <f t="shared" si="14"/>
        <v>100.29868519458226</v>
      </c>
      <c r="L107" s="5"/>
      <c r="M107" s="5"/>
    </row>
    <row r="108" spans="1:13" x14ac:dyDescent="0.25">
      <c r="A108" s="1">
        <v>105</v>
      </c>
      <c r="B108" s="1">
        <v>0.39317999999999997</v>
      </c>
      <c r="C108" s="1">
        <f t="shared" si="11"/>
        <v>0.60682000000000003</v>
      </c>
      <c r="D108" s="4">
        <f t="shared" si="15"/>
        <v>883.6033915024293</v>
      </c>
      <c r="E108" s="4">
        <f t="shared" si="12"/>
        <v>347.41518147092512</v>
      </c>
      <c r="F108" s="4">
        <f t="shared" si="16"/>
        <v>66.10761786704991</v>
      </c>
      <c r="G108" s="4">
        <f t="shared" si="13"/>
        <v>147.33230835016866</v>
      </c>
      <c r="H108" s="4">
        <f t="shared" si="17"/>
        <v>25.358237261430908</v>
      </c>
      <c r="I108" s="4">
        <f t="shared" si="14"/>
        <v>62.514146931679939</v>
      </c>
      <c r="L108" s="5"/>
      <c r="M108" s="5"/>
    </row>
    <row r="109" spans="1:13" x14ac:dyDescent="0.25">
      <c r="A109" s="1">
        <v>106</v>
      </c>
      <c r="B109" s="1">
        <v>0.42882999999999999</v>
      </c>
      <c r="C109" s="1">
        <f t="shared" si="11"/>
        <v>0.57116999999999996</v>
      </c>
      <c r="D109" s="4">
        <f t="shared" si="15"/>
        <v>536.18821003150413</v>
      </c>
      <c r="E109" s="4">
        <f t="shared" si="12"/>
        <v>229.93359010780992</v>
      </c>
      <c r="F109" s="4">
        <f t="shared" si="16"/>
        <v>39.13699968203241</v>
      </c>
      <c r="G109" s="4">
        <f t="shared" si="13"/>
        <v>81.224690483118778</v>
      </c>
      <c r="H109" s="4">
        <f t="shared" si="17"/>
        <v>16.373775193800938</v>
      </c>
      <c r="I109" s="4">
        <f t="shared" si="14"/>
        <v>37.155909670249031</v>
      </c>
      <c r="L109" s="5"/>
      <c r="M109" s="5"/>
    </row>
    <row r="110" spans="1:13" x14ac:dyDescent="0.25">
      <c r="A110" s="1">
        <v>107</v>
      </c>
      <c r="B110" s="1">
        <v>0.46604000000000001</v>
      </c>
      <c r="C110" s="1">
        <f t="shared" si="11"/>
        <v>0.53395999999999999</v>
      </c>
      <c r="D110" s="4">
        <f t="shared" si="15"/>
        <v>306.25461992369418</v>
      </c>
      <c r="E110" s="4">
        <f t="shared" si="12"/>
        <v>142.72690306923843</v>
      </c>
      <c r="F110" s="4">
        <f t="shared" si="16"/>
        <v>21.808663520377028</v>
      </c>
      <c r="G110" s="4">
        <f t="shared" si="13"/>
        <v>42.08769080108636</v>
      </c>
      <c r="H110" s="4">
        <f t="shared" si="17"/>
        <v>9.9158141922307426</v>
      </c>
      <c r="I110" s="4">
        <f t="shared" si="14"/>
        <v>20.782134476448096</v>
      </c>
      <c r="L110" s="5"/>
      <c r="M110" s="5"/>
    </row>
    <row r="111" spans="1:13" x14ac:dyDescent="0.25">
      <c r="A111" s="1">
        <v>108</v>
      </c>
      <c r="B111" s="1">
        <v>0.50427</v>
      </c>
      <c r="C111" s="1">
        <f t="shared" si="11"/>
        <v>0.49573</v>
      </c>
      <c r="D111" s="4">
        <f t="shared" si="15"/>
        <v>163.52771685445575</v>
      </c>
      <c r="E111" s="4">
        <f t="shared" si="12"/>
        <v>82.462121778196405</v>
      </c>
      <c r="F111" s="4">
        <f t="shared" si="16"/>
        <v>11.360930705698069</v>
      </c>
      <c r="G111" s="4">
        <f t="shared" si="13"/>
        <v>20.279027280709332</v>
      </c>
      <c r="H111" s="4">
        <f t="shared" si="17"/>
        <v>5.5892453921584044</v>
      </c>
      <c r="I111" s="4">
        <f t="shared" si="14"/>
        <v>10.866320284217352</v>
      </c>
      <c r="L111" s="5"/>
      <c r="M111" s="5"/>
    </row>
    <row r="112" spans="1:13" x14ac:dyDescent="0.25">
      <c r="A112" s="1">
        <v>109</v>
      </c>
      <c r="B112" s="1">
        <v>0.54476999999999998</v>
      </c>
      <c r="C112" s="1">
        <f t="shared" si="11"/>
        <v>0.45523000000000002</v>
      </c>
      <c r="D112" s="4">
        <f t="shared" si="15"/>
        <v>81.065595076259342</v>
      </c>
      <c r="E112" s="4">
        <f t="shared" si="12"/>
        <v>44.162104229693803</v>
      </c>
      <c r="F112" s="4">
        <f t="shared" si="16"/>
        <v>5.4945894426689774</v>
      </c>
      <c r="G112" s="4">
        <f t="shared" si="13"/>
        <v>8.9180965750112637</v>
      </c>
      <c r="H112" s="4">
        <f t="shared" si="17"/>
        <v>2.9202804787149077</v>
      </c>
      <c r="I112" s="4">
        <f t="shared" si="14"/>
        <v>5.2770748920589492</v>
      </c>
      <c r="L112" s="5"/>
      <c r="M112" s="5"/>
    </row>
    <row r="113" spans="1:13" x14ac:dyDescent="0.25">
      <c r="A113" s="1">
        <v>110</v>
      </c>
      <c r="B113" s="1">
        <v>0.58701999999999999</v>
      </c>
      <c r="C113" s="1">
        <f t="shared" si="11"/>
        <v>0.41298000000000001</v>
      </c>
      <c r="D113" s="4">
        <f t="shared" si="15"/>
        <v>36.903490846565539</v>
      </c>
      <c r="E113" s="4">
        <f t="shared" si="12"/>
        <v>21.663087196750901</v>
      </c>
      <c r="F113" s="4">
        <f t="shared" si="16"/>
        <v>2.4402945873036095</v>
      </c>
      <c r="G113" s="4">
        <f t="shared" si="13"/>
        <v>3.4235071323422872</v>
      </c>
      <c r="H113" s="4">
        <f t="shared" si="17"/>
        <v>1.3975626620867947</v>
      </c>
      <c r="I113" s="4">
        <f t="shared" si="14"/>
        <v>2.3567944133440411</v>
      </c>
      <c r="L113" s="5"/>
      <c r="M113" s="5"/>
    </row>
    <row r="114" spans="1:13" x14ac:dyDescent="0.25">
      <c r="A114" s="1">
        <v>111</v>
      </c>
      <c r="B114" s="2">
        <v>1</v>
      </c>
      <c r="C114" s="1">
        <f t="shared" si="11"/>
        <v>0</v>
      </c>
      <c r="D114" s="4">
        <f t="shared" si="15"/>
        <v>15.240403649814636</v>
      </c>
      <c r="E114" s="4">
        <f t="shared" si="12"/>
        <v>15.240403649814636</v>
      </c>
      <c r="F114" s="4">
        <f t="shared" si="16"/>
        <v>0.98321254503867772</v>
      </c>
      <c r="G114" s="4">
        <f t="shared" si="13"/>
        <v>0.98321254503867772</v>
      </c>
      <c r="H114" s="4">
        <f t="shared" si="17"/>
        <v>0.95923175125724647</v>
      </c>
      <c r="I114" s="4">
        <f t="shared" si="14"/>
        <v>0.95923175125724647</v>
      </c>
      <c r="L114" s="5"/>
      <c r="M114" s="5"/>
    </row>
  </sheetData>
  <mergeCells count="48">
    <mergeCell ref="L41:L46"/>
    <mergeCell ref="K28:K30"/>
    <mergeCell ref="K38:K40"/>
    <mergeCell ref="M38:N38"/>
    <mergeCell ref="L39:L40"/>
    <mergeCell ref="M39:N39"/>
    <mergeCell ref="M28:N28"/>
    <mergeCell ref="M29:N29"/>
    <mergeCell ref="L29:L30"/>
    <mergeCell ref="L31:L36"/>
    <mergeCell ref="R40:R45"/>
    <mergeCell ref="S40:T40"/>
    <mergeCell ref="S41:T41"/>
    <mergeCell ref="S42:T42"/>
    <mergeCell ref="S43:T43"/>
    <mergeCell ref="S44:T44"/>
    <mergeCell ref="S45:T45"/>
    <mergeCell ref="T25:U25"/>
    <mergeCell ref="S26:S27"/>
    <mergeCell ref="S28:T28"/>
    <mergeCell ref="R29:R39"/>
    <mergeCell ref="S29:S30"/>
    <mergeCell ref="T31:U31"/>
    <mergeCell ref="S32:S33"/>
    <mergeCell ref="T34:U34"/>
    <mergeCell ref="S35:S36"/>
    <mergeCell ref="T37:U37"/>
    <mergeCell ref="S38:S39"/>
    <mergeCell ref="S17:S18"/>
    <mergeCell ref="T19:U19"/>
    <mergeCell ref="S20:S21"/>
    <mergeCell ref="T22:U22"/>
    <mergeCell ref="S23:S24"/>
    <mergeCell ref="S3:S4"/>
    <mergeCell ref="S5:S6"/>
    <mergeCell ref="T7:U7"/>
    <mergeCell ref="S8:S9"/>
    <mergeCell ref="R10:R16"/>
    <mergeCell ref="S10:S11"/>
    <mergeCell ref="S12:S13"/>
    <mergeCell ref="T14:U14"/>
    <mergeCell ref="S15:S16"/>
    <mergeCell ref="K10:K11"/>
    <mergeCell ref="L12:L17"/>
    <mergeCell ref="K19:K20"/>
    <mergeCell ref="L21:L26"/>
    <mergeCell ref="R3:R9"/>
    <mergeCell ref="R17:R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Laki-laki</vt:lpstr>
      <vt:lpstr>Perempuan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Enny Murwaningtyas</dc:creator>
  <cp:lastModifiedBy>HP</cp:lastModifiedBy>
  <dcterms:created xsi:type="dcterms:W3CDTF">2023-05-11T06:04:14Z</dcterms:created>
  <dcterms:modified xsi:type="dcterms:W3CDTF">2023-06-11T13:22:17Z</dcterms:modified>
</cp:coreProperties>
</file>