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720"/>
  </bookViews>
  <sheets>
    <sheet name="  6,1  " sheetId="1" r:id="rId1"/>
  </sheets>
  <externalReferences>
    <externalReference r:id="rId2"/>
  </externalReferences>
  <definedNames>
    <definedName name="_Regression_Int" localSheetId="0" hidden="1">1</definedName>
    <definedName name="_xlnm.Print_Area" localSheetId="0">'  6,1  '!$B$2:$L$38</definedName>
    <definedName name="Print_Area_MI">'  6,1  '!$B$2:$B$38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L12" i="1"/>
  <c r="L11" i="1"/>
  <c r="L9" i="1" l="1"/>
  <c r="L19" i="1" l="1"/>
  <c r="L17" i="1"/>
  <c r="L21" i="1"/>
  <c r="L10" i="1"/>
  <c r="K9" i="1"/>
  <c r="Q9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J9" i="1"/>
  <c r="I9" i="1"/>
  <c r="H9" i="1"/>
  <c r="G9" i="1"/>
  <c r="F9" i="1"/>
  <c r="E9" i="1"/>
  <c r="D9" i="1"/>
  <c r="C9" i="1"/>
  <c r="Q10" i="1" l="1"/>
</calcChain>
</file>

<file path=xl/sharedStrings.xml><?xml version="1.0" encoding="utf-8"?>
<sst xmlns="http://schemas.openxmlformats.org/spreadsheetml/2006/main" count="47" uniqueCount="45">
  <si>
    <t>1/ Incluye Clínicas, Hospitales, Centros de Salud, Puestos Sanitarios y Otros.</t>
  </si>
  <si>
    <t xml:space="preserve">        ...</t>
  </si>
  <si>
    <t xml:space="preserve"> </t>
  </si>
  <si>
    <t xml:space="preserve">   Establecimientos 1/</t>
  </si>
  <si>
    <t xml:space="preserve">   Camas</t>
  </si>
  <si>
    <t xml:space="preserve">   Médicos</t>
  </si>
  <si>
    <t xml:space="preserve">   Odontólogos</t>
  </si>
  <si>
    <t>Tasa de Mortalidad Infantil</t>
  </si>
  <si>
    <t>Desnutrición</t>
  </si>
  <si>
    <t xml:space="preserve">Con Desnutrición Crónica (Patrón NCHS) </t>
  </si>
  <si>
    <t xml:space="preserve">Con Desnutrición Crónica (Patrón OMS) </t>
  </si>
  <si>
    <t>Recursos (Por 10 mil habitantes)</t>
  </si>
  <si>
    <t>Indicador</t>
  </si>
  <si>
    <t xml:space="preserve">   Enfermeras (os)</t>
  </si>
  <si>
    <t xml:space="preserve">     Anti poliomielítica</t>
  </si>
  <si>
    <t xml:space="preserve">     D P T (Triple)</t>
  </si>
  <si>
    <t xml:space="preserve">     B C G (Anti tuberculosis) </t>
  </si>
  <si>
    <t xml:space="preserve">     Antisarampionosa</t>
  </si>
  <si>
    <t xml:space="preserve">              Ministerio de Salud (MINSA) - Oficina General de Estadística e Informática.</t>
  </si>
  <si>
    <t>Fuente: Instituto Nacional de Estadística e Informática (INEI)- Encuesta Demográfica y de Salud Familiar - SIRTOD.</t>
  </si>
  <si>
    <t>Tasa Global de Fecundidad</t>
  </si>
  <si>
    <t xml:space="preserve">     Neumococo</t>
  </si>
  <si>
    <t>prom= 2,2+2,5 endes 2018 pag. 373</t>
  </si>
  <si>
    <t>prom= 8+14 endes 2018 pag. 376</t>
  </si>
  <si>
    <t>Hospital</t>
  </si>
  <si>
    <t>C. Salud</t>
  </si>
  <si>
    <t>C Medi</t>
  </si>
  <si>
    <t>Pto Salu</t>
  </si>
  <si>
    <t>Pta Med</t>
  </si>
  <si>
    <t>Otro</t>
  </si>
  <si>
    <t xml:space="preserve">Prevalencia de Anemia en niñas y niños </t>
  </si>
  <si>
    <t xml:space="preserve"> de 6 a 59 meses de edad (porcentaje)</t>
  </si>
  <si>
    <t>Porcentaje de niños (as) menores de 5 años</t>
  </si>
  <si>
    <t>Cobertura de Vacunación (porcentaje)</t>
  </si>
  <si>
    <r>
      <t>Población Total</t>
    </r>
    <r>
      <rPr>
        <sz val="8"/>
        <rFont val="Arial Narrow"/>
        <family val="2"/>
      </rPr>
      <t xml:space="preserve"> (En Miles)</t>
    </r>
  </si>
  <si>
    <r>
      <t xml:space="preserve">  </t>
    </r>
    <r>
      <rPr>
        <u/>
        <sz val="8"/>
        <rFont val="Arial Narrow"/>
        <family val="2"/>
      </rPr>
      <t>Menores de 1 año</t>
    </r>
  </si>
  <si>
    <r>
      <t xml:space="preserve">  </t>
    </r>
    <r>
      <rPr>
        <u/>
        <sz val="8"/>
        <rFont val="Arial Narrow"/>
        <family val="2"/>
      </rPr>
      <t>Mayores de 1 año</t>
    </r>
  </si>
  <si>
    <t>ENDES 2023</t>
  </si>
  <si>
    <t>Resultados ENDES 2013 - 2022</t>
  </si>
  <si>
    <t>6.1 ICA: PRINCIPALES INDICADORES DE SALUD, 2013 - 2022</t>
  </si>
  <si>
    <t>…</t>
  </si>
  <si>
    <t xml:space="preserve">1,599     ( Udesi= 1091 + Essalud= 508 ) </t>
  </si>
  <si>
    <t xml:space="preserve">   231     ( Udesi= 194 + Essalud= 37 )  </t>
  </si>
  <si>
    <t xml:space="preserve">1996     ( Udesi= 1486 + Essalud= 510 ) 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</si>
  <si>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Población proyectada 2010 - 2019; Perú: Estimaciones y Proyecciones de la Población Total por departamento, 1995 - 2030.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</si>
</sst>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General_)"/>
    <numFmt numFmtId="165" formatCode="0.0"/>
    <numFmt numFmtId="166" formatCode="#,##0.0"/>
    <numFmt numFmtId="167" formatCode="###0.0"/>
    <numFmt numFmtId="168" formatCode="###\ ###"/>
    <numFmt numFmtId="169" formatCode="###,###"/>
    <numFmt numFmtId="170" formatCode="###"/>
    <numFmt numFmtId="171" formatCode="#\ ###\ ###"/>
  </numFmts>
  <fonts count="27" x14ac:knownFonts="1">
    <font>
      <sz val="1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 Narrow"/>
      <family val="2"/>
    </font>
    <font>
      <sz val="9"/>
      <color indexed="8"/>
      <name val="Arial Narrow"/>
      <family val="2"/>
    </font>
    <font>
      <sz val="8"/>
      <name val="Arial Narrow"/>
      <family val="2"/>
    </font>
    <font>
      <b/>
      <sz val="9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color rgb="FFFF0000"/>
      <name val="Arial Narrow"/>
      <family val="2"/>
    </font>
    <font>
      <sz val="9"/>
      <color theme="1"/>
      <name val="Arial Narrow"/>
      <family val="2"/>
    </font>
    <font>
      <sz val="9"/>
      <color theme="1"/>
      <name val="Arial"/>
      <family val="2"/>
    </font>
    <font>
      <sz val="9"/>
      <color rgb="FFFF0000"/>
      <name val="Arial Narrow"/>
      <family val="2"/>
    </font>
    <font>
      <sz val="9"/>
      <color rgb="FFFF0000"/>
      <name val="Arial"/>
      <family val="2"/>
    </font>
    <font>
      <u/>
      <sz val="8"/>
      <name val="Arial Narrow"/>
      <family val="2"/>
    </font>
    <font>
      <sz val="7"/>
      <name val="Arial Narrow"/>
      <family val="2"/>
    </font>
    <font>
      <b/>
      <sz val="7"/>
      <name val="Arial Narrow"/>
      <family val="2"/>
    </font>
    <font>
      <sz val="8"/>
      <color rgb="FF0000FF"/>
      <name val="Arial Narrow"/>
      <family val="2"/>
    </font>
    <font>
      <sz val="9"/>
      <color rgb="FF0000FF"/>
      <name val="Arial Narrow"/>
      <family val="2"/>
    </font>
    <font>
      <b/>
      <sz val="8"/>
      <color rgb="FFFF0000"/>
      <name val="Arial Narrow"/>
      <family val="2"/>
    </font>
    <font>
      <i/>
      <sz val="9"/>
      <name val="Arial Narrow"/>
      <family val="2"/>
    </font>
    <font>
      <sz val="9"/>
      <color theme="0"/>
      <name val="Arial Narrow"/>
      <family val="2"/>
    </font>
    <font>
      <sz val="10"/>
      <color theme="0"/>
      <name val="Helv"/>
    </font>
    <font>
      <sz val="9"/>
      <color theme="0"/>
      <name val="Arial"/>
      <family val="2"/>
    </font>
    <font>
      <b/>
      <sz val="9"/>
      <color theme="0"/>
      <name val="Arial Narrow"/>
      <family val="2"/>
    </font>
    <font>
      <sz val="8"/>
      <color theme="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">
    <xf numFmtId="164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6">
    <xf numFmtId="164" fontId="0" fillId="0" borderId="0" xfId="0"/>
    <xf numFmtId="164" fontId="3" fillId="0" borderId="0" xfId="0" applyFont="1"/>
    <xf numFmtId="164" fontId="5" fillId="0" borderId="0" xfId="0" applyFont="1"/>
    <xf numFmtId="165" fontId="6" fillId="0" borderId="0" xfId="0" applyNumberFormat="1" applyFont="1" applyAlignment="1">
      <alignment horizontal="right"/>
    </xf>
    <xf numFmtId="164" fontId="7" fillId="0" borderId="0" xfId="0" applyFont="1"/>
    <xf numFmtId="164" fontId="8" fillId="0" borderId="0" xfId="0" applyFont="1"/>
    <xf numFmtId="164" fontId="10" fillId="0" borderId="0" xfId="0" applyFont="1"/>
    <xf numFmtId="165" fontId="6" fillId="0" borderId="0" xfId="0" quotePrefix="1" applyNumberFormat="1" applyFont="1" applyAlignment="1">
      <alignment horizontal="right"/>
    </xf>
    <xf numFmtId="165" fontId="6" fillId="0" borderId="0" xfId="0" applyNumberFormat="1" applyFont="1"/>
    <xf numFmtId="164" fontId="6" fillId="0" borderId="0" xfId="0" applyFont="1"/>
    <xf numFmtId="164" fontId="4" fillId="0" borderId="5" xfId="0" applyFont="1" applyBorder="1" applyAlignment="1">
      <alignment horizontal="right" vertical="center" wrapText="1"/>
    </xf>
    <xf numFmtId="164" fontId="9" fillId="0" borderId="0" xfId="0" applyFont="1"/>
    <xf numFmtId="165" fontId="6" fillId="2" borderId="0" xfId="0" applyNumberFormat="1" applyFont="1" applyFill="1" applyAlignment="1">
      <alignment horizontal="right"/>
    </xf>
    <xf numFmtId="164" fontId="11" fillId="0" borderId="0" xfId="0" applyFont="1"/>
    <xf numFmtId="164" fontId="12" fillId="0" borderId="0" xfId="0" applyFont="1"/>
    <xf numFmtId="166" fontId="6" fillId="2" borderId="0" xfId="0" applyNumberFormat="1" applyFont="1" applyFill="1" applyAlignment="1">
      <alignment horizontal="right" vertical="center" wrapText="1"/>
    </xf>
    <xf numFmtId="168" fontId="6" fillId="0" borderId="0" xfId="0" applyNumberFormat="1" applyFont="1" applyAlignment="1">
      <alignment horizontal="right"/>
    </xf>
    <xf numFmtId="168" fontId="8" fillId="0" borderId="0" xfId="0" applyNumberFormat="1" applyFont="1"/>
    <xf numFmtId="169" fontId="6" fillId="0" borderId="0" xfId="0" applyNumberFormat="1" applyFont="1" applyAlignment="1">
      <alignment horizontal="right"/>
    </xf>
    <xf numFmtId="164" fontId="13" fillId="0" borderId="0" xfId="0" applyFont="1"/>
    <xf numFmtId="164" fontId="14" fillId="0" borderId="0" xfId="0" applyFont="1"/>
    <xf numFmtId="164" fontId="9" fillId="0" borderId="0" xfId="0" applyFont="1" applyAlignment="1">
      <alignment horizontal="left"/>
    </xf>
    <xf numFmtId="164" fontId="4" fillId="0" borderId="4" xfId="0" applyFont="1" applyBorder="1" applyAlignment="1">
      <alignment horizontal="center" vertical="center"/>
    </xf>
    <xf numFmtId="164" fontId="6" fillId="0" borderId="2" xfId="0" applyFont="1" applyBorder="1"/>
    <xf numFmtId="164" fontId="4" fillId="0" borderId="2" xfId="0" applyFont="1" applyBorder="1" applyAlignment="1">
      <alignment horizontal="left"/>
    </xf>
    <xf numFmtId="164" fontId="6" fillId="0" borderId="2" xfId="0" applyFont="1" applyBorder="1" applyAlignment="1">
      <alignment horizontal="left"/>
    </xf>
    <xf numFmtId="167" fontId="6" fillId="0" borderId="0" xfId="1" applyNumberFormat="1" applyFont="1" applyAlignment="1">
      <alignment horizontal="right" vertical="top"/>
    </xf>
    <xf numFmtId="164" fontId="15" fillId="0" borderId="2" xfId="0" applyFont="1" applyBorder="1"/>
    <xf numFmtId="164" fontId="6" fillId="0" borderId="3" xfId="0" applyFont="1" applyBorder="1"/>
    <xf numFmtId="164" fontId="6" fillId="0" borderId="1" xfId="0" applyFont="1" applyBorder="1"/>
    <xf numFmtId="164" fontId="16" fillId="0" borderId="0" xfId="0" applyFont="1" applyAlignment="1">
      <alignment vertical="center"/>
    </xf>
    <xf numFmtId="164" fontId="16" fillId="0" borderId="0" xfId="0" applyFont="1" applyAlignment="1">
      <alignment horizontal="left"/>
    </xf>
    <xf numFmtId="164" fontId="17" fillId="0" borderId="0" xfId="0" applyFont="1" applyAlignment="1">
      <alignment horizontal="left"/>
    </xf>
    <xf numFmtId="164" fontId="17" fillId="0" borderId="0" xfId="0" applyFont="1"/>
    <xf numFmtId="164" fontId="6" fillId="0" borderId="0" xfId="0" applyFont="1" applyAlignment="1">
      <alignment horizontal="right" wrapText="1"/>
    </xf>
    <xf numFmtId="0" fontId="18" fillId="0" borderId="0" xfId="0" applyNumberFormat="1" applyFont="1" applyAlignment="1">
      <alignment horizontal="right"/>
    </xf>
    <xf numFmtId="165" fontId="18" fillId="0" borderId="0" xfId="0" applyNumberFormat="1" applyFont="1" applyAlignment="1">
      <alignment horizontal="right"/>
    </xf>
    <xf numFmtId="164" fontId="19" fillId="0" borderId="0" xfId="0" applyFont="1"/>
    <xf numFmtId="164" fontId="20" fillId="0" borderId="0" xfId="0" applyFont="1" applyAlignment="1">
      <alignment horizontal="right" vertical="center" wrapText="1"/>
    </xf>
    <xf numFmtId="165" fontId="6" fillId="2" borderId="0" xfId="9" applyNumberFormat="1" applyFont="1" applyFill="1" applyAlignment="1">
      <alignment horizontal="right"/>
    </xf>
    <xf numFmtId="166" fontId="6" fillId="2" borderId="0" xfId="0" applyNumberFormat="1" applyFont="1" applyFill="1" applyAlignment="1">
      <alignment horizontal="right" wrapText="1"/>
    </xf>
    <xf numFmtId="0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 vertical="center"/>
    </xf>
    <xf numFmtId="164" fontId="21" fillId="0" borderId="0" xfId="0" applyFont="1"/>
    <xf numFmtId="170" fontId="6" fillId="0" borderId="0" xfId="0" applyNumberFormat="1" applyFont="1" applyAlignment="1">
      <alignment horizontal="right"/>
    </xf>
    <xf numFmtId="171" fontId="6" fillId="0" borderId="0" xfId="0" applyNumberFormat="1" applyFont="1" applyAlignment="1">
      <alignment horizontal="right"/>
    </xf>
    <xf numFmtId="167" fontId="6" fillId="0" borderId="0" xfId="1" applyNumberFormat="1" applyFont="1" applyAlignment="1">
      <alignment horizontal="center" vertical="top"/>
    </xf>
    <xf numFmtId="166" fontId="6" fillId="2" borderId="0" xfId="15" applyNumberFormat="1" applyFont="1" applyFill="1" applyAlignment="1">
      <alignment horizontal="right"/>
    </xf>
    <xf numFmtId="165" fontId="6" fillId="0" borderId="0" xfId="4" applyNumberFormat="1" applyFont="1" applyAlignment="1" applyProtection="1">
      <alignment horizontal="right"/>
      <protection locked="0"/>
    </xf>
    <xf numFmtId="165" fontId="6" fillId="0" borderId="0" xfId="5" applyNumberFormat="1" applyFont="1" applyAlignment="1" applyProtection="1">
      <alignment horizontal="right"/>
      <protection locked="0"/>
    </xf>
    <xf numFmtId="165" fontId="6" fillId="0" borderId="0" xfId="12" applyNumberFormat="1" applyFont="1" applyAlignment="1">
      <alignment horizontal="right"/>
    </xf>
    <xf numFmtId="165" fontId="6" fillId="0" borderId="0" xfId="13" applyNumberFormat="1" applyFont="1" applyAlignment="1">
      <alignment horizontal="right"/>
    </xf>
    <xf numFmtId="165" fontId="6" fillId="0" borderId="0" xfId="7" applyNumberFormat="1" applyFont="1" applyAlignment="1">
      <alignment horizontal="right"/>
    </xf>
    <xf numFmtId="165" fontId="6" fillId="0" borderId="0" xfId="14" applyNumberFormat="1" applyFont="1" applyAlignment="1">
      <alignment horizontal="right"/>
    </xf>
    <xf numFmtId="165" fontId="6" fillId="0" borderId="0" xfId="10" applyNumberFormat="1" applyFont="1" applyAlignment="1">
      <alignment horizontal="right"/>
    </xf>
    <xf numFmtId="165" fontId="6" fillId="0" borderId="0" xfId="11" applyNumberFormat="1" applyFont="1" applyAlignment="1">
      <alignment horizontal="right"/>
    </xf>
    <xf numFmtId="166" fontId="6" fillId="0" borderId="0" xfId="0" applyNumberFormat="1" applyFont="1" applyAlignment="1">
      <alignment horizontal="right"/>
    </xf>
    <xf numFmtId="166" fontId="4" fillId="2" borderId="0" xfId="0" applyNumberFormat="1" applyFont="1" applyFill="1" applyAlignment="1">
      <alignment horizontal="right" vertical="center" wrapText="1"/>
    </xf>
    <xf numFmtId="164" fontId="9" fillId="0" borderId="0" xfId="0" applyFont="1" applyAlignment="1">
      <alignment horizontal="left"/>
    </xf>
    <xf numFmtId="164" fontId="22" fillId="0" borderId="0" xfId="0" applyFont="1"/>
    <xf numFmtId="164" fontId="22" fillId="0" borderId="0" xfId="0" applyFont="1" applyAlignment="1">
      <alignment horizontal="center"/>
    </xf>
    <xf numFmtId="164" fontId="23" fillId="0" borderId="0" xfId="0" applyFont="1"/>
    <xf numFmtId="164" fontId="24" fillId="0" borderId="0" xfId="0" applyFont="1"/>
    <xf numFmtId="164" fontId="24" fillId="0" borderId="0" xfId="0" applyFont="1" applyAlignment="1">
      <alignment horizontal="center"/>
    </xf>
    <xf numFmtId="164" fontId="25" fillId="0" borderId="0" xfId="0" applyFont="1"/>
    <xf numFmtId="164" fontId="26" fillId="0" borderId="0" xfId="0" applyFont="1" applyAlignment="1">
      <alignment horizontal="left"/>
    </xf>
  </cellXfs>
  <cellStyles count="16">
    <cellStyle name="Normal" xfId="0" builtinId="0"/>
    <cellStyle name="Normal 2 101 3" xfId="15"/>
    <cellStyle name="Normal 525" xfId="3"/>
    <cellStyle name="Normal 525 2" xfId="11"/>
    <cellStyle name="Normal 526" xfId="2"/>
    <cellStyle name="Normal 526 2" xfId="10"/>
    <cellStyle name="Normal 527" xfId="5"/>
    <cellStyle name="Normal 530" xfId="4"/>
    <cellStyle name="Normal 533" xfId="7"/>
    <cellStyle name="Normal 533 2" xfId="13"/>
    <cellStyle name="Normal 534" xfId="6"/>
    <cellStyle name="Normal 534 2" xfId="12"/>
    <cellStyle name="Normal 535" xfId="8"/>
    <cellStyle name="Normal 535 2 2" xfId="14"/>
    <cellStyle name="Normal_7.4" xfId="1"/>
    <cellStyle name="Normal_pobreza-brecha-severidad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ardalese/Downloads/5_Coberturas_send_2023033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PN"/>
      <sheetName val="BT2018"/>
      <sheetName val="Resumen01_PN"/>
      <sheetName val="Graficos_PN"/>
    </sheetNames>
    <sheetDataSet>
      <sheetData sheetId="0" refreshError="1">
        <row r="10">
          <cell r="O10">
            <v>89.186506131279131</v>
          </cell>
        </row>
        <row r="1117">
          <cell r="O1117">
            <v>101.87735481356373</v>
          </cell>
          <cell r="W1117">
            <v>83.149278939846695</v>
          </cell>
          <cell r="AY1117">
            <v>80.064110467266673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0" transitionEvaluation="1"/>
  <dimension ref="A1:AQ155"/>
  <sheetViews>
    <sheetView showGridLines="0" tabSelected="1" topLeftCell="A30" zoomScale="325" zoomScaleNormal="325" workbookViewId="0">
      <selection activeCell="B38" sqref="B38"/>
    </sheetView>
  </sheetViews>
  <sheetFormatPr baseColWidth="10" defaultColWidth="3.7109375" defaultRowHeight="12.75" x14ac:dyDescent="0.2"/>
  <cols>
    <col min="1" max="1" width="1.7109375" customWidth="1"/>
    <col min="2" max="2" width="27.7109375" style="1" customWidth="1"/>
    <col min="3" max="12" width="5.7109375" customWidth="1"/>
    <col min="14" max="14" width="5.28515625" customWidth="1"/>
    <col min="16" max="16" width="5.5703125" bestFit="1" customWidth="1"/>
    <col min="17" max="17" width="6.28515625" customWidth="1"/>
    <col min="18" max="37" width="5.7109375" customWidth="1"/>
  </cols>
  <sheetData>
    <row r="1" spans="1:43" ht="9" customHeight="1" x14ac:dyDescent="0.25">
      <c r="A1" s="2"/>
      <c r="B1" s="2"/>
      <c r="C1" s="2"/>
      <c r="D1" s="2"/>
      <c r="E1" s="2"/>
      <c r="F1" s="2"/>
      <c r="G1" s="4"/>
      <c r="H1" s="4"/>
      <c r="I1" s="2"/>
      <c r="J1" s="2"/>
      <c r="K1" s="2"/>
      <c r="L1" s="2"/>
      <c r="M1" s="2"/>
      <c r="N1" s="2"/>
      <c r="O1" s="2"/>
      <c r="P1" s="59"/>
      <c r="Q1" s="59"/>
      <c r="R1" s="59"/>
      <c r="S1" s="59"/>
      <c r="T1" s="59"/>
      <c r="U1" s="59"/>
      <c r="V1" s="59"/>
      <c r="W1" s="59"/>
      <c r="X1" s="59"/>
      <c r="Y1" s="59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ht="12" customHeight="1" x14ac:dyDescent="0.25">
      <c r="A2" s="2" t="s">
        <v>2</v>
      </c>
      <c r="B2" s="58" t="s">
        <v>39</v>
      </c>
      <c r="C2" s="58"/>
      <c r="D2" s="58"/>
      <c r="E2" s="58"/>
      <c r="F2" s="58"/>
      <c r="G2" s="58"/>
      <c r="H2" s="21"/>
      <c r="I2" s="5"/>
      <c r="J2" s="11"/>
      <c r="K2" s="11"/>
      <c r="L2" s="5"/>
      <c r="M2" s="5"/>
      <c r="N2" s="5"/>
      <c r="O2" s="5"/>
      <c r="P2" s="59"/>
      <c r="Q2" s="59"/>
      <c r="R2" s="59"/>
      <c r="S2" s="59"/>
      <c r="T2" s="59"/>
      <c r="U2" s="59"/>
      <c r="V2" s="59"/>
      <c r="W2" s="59"/>
      <c r="X2" s="59"/>
      <c r="Y2" s="59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</row>
    <row r="3" spans="1:43" ht="3" customHeight="1" x14ac:dyDescent="0.2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9"/>
      <c r="Q3" s="59"/>
      <c r="R3" s="59"/>
      <c r="S3" s="59"/>
      <c r="T3" s="59"/>
      <c r="U3" s="59"/>
      <c r="V3" s="59"/>
      <c r="W3" s="59"/>
      <c r="X3" s="59"/>
      <c r="Y3" s="59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</row>
    <row r="4" spans="1:43" ht="15" customHeight="1" x14ac:dyDescent="0.25">
      <c r="A4" s="2"/>
      <c r="B4" s="22" t="s">
        <v>12</v>
      </c>
      <c r="C4" s="10">
        <v>2013</v>
      </c>
      <c r="D4" s="10">
        <v>2014</v>
      </c>
      <c r="E4" s="10">
        <v>2015</v>
      </c>
      <c r="F4" s="10">
        <v>2016</v>
      </c>
      <c r="G4" s="10">
        <v>2017</v>
      </c>
      <c r="H4" s="10">
        <v>2018</v>
      </c>
      <c r="I4" s="10">
        <v>2019</v>
      </c>
      <c r="J4" s="10">
        <v>2020</v>
      </c>
      <c r="K4" s="10">
        <v>2021</v>
      </c>
      <c r="L4" s="10">
        <v>2022</v>
      </c>
      <c r="M4" s="5"/>
      <c r="N4" s="38"/>
      <c r="O4" s="19"/>
      <c r="P4" s="59"/>
      <c r="Q4" s="59"/>
      <c r="R4" s="59"/>
      <c r="S4" s="59"/>
      <c r="T4" s="59"/>
      <c r="U4" s="59"/>
      <c r="V4" s="59"/>
      <c r="W4" s="59"/>
      <c r="X4" s="59"/>
      <c r="Y4" s="59"/>
      <c r="Z4" s="19"/>
      <c r="AA4" s="19"/>
      <c r="AB4" s="19"/>
      <c r="AC4" s="19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5"/>
      <c r="AQ4" s="5"/>
    </row>
    <row r="5" spans="1:43" ht="3" customHeight="1" x14ac:dyDescent="0.25">
      <c r="A5" s="2"/>
      <c r="B5" s="23"/>
      <c r="C5" s="9"/>
      <c r="D5" s="9"/>
      <c r="E5" s="9"/>
      <c r="F5" s="9"/>
      <c r="G5" s="9"/>
      <c r="H5" s="9"/>
      <c r="I5" s="9"/>
      <c r="J5" s="9"/>
      <c r="K5" s="9"/>
      <c r="L5" s="9"/>
      <c r="M5" s="5"/>
      <c r="N5" s="19"/>
      <c r="O5" s="19"/>
      <c r="P5" s="59"/>
      <c r="Q5" s="59"/>
      <c r="R5" s="59"/>
      <c r="S5" s="59"/>
      <c r="T5" s="59"/>
      <c r="U5" s="59"/>
      <c r="V5" s="59"/>
      <c r="W5" s="59"/>
      <c r="X5" s="59"/>
      <c r="Y5" s="59"/>
      <c r="Z5" s="19"/>
      <c r="AA5" s="19"/>
      <c r="AB5" s="19"/>
      <c r="AC5" s="19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5"/>
      <c r="AQ5" s="5"/>
    </row>
    <row r="6" spans="1:43" ht="12.75" customHeight="1" x14ac:dyDescent="0.25">
      <c r="A6" s="2"/>
      <c r="B6" s="24" t="s">
        <v>34</v>
      </c>
      <c r="C6" s="18">
        <v>810.07399999999996</v>
      </c>
      <c r="D6" s="18">
        <v>827.59100000000001</v>
      </c>
      <c r="E6" s="18">
        <v>847.26800000000003</v>
      </c>
      <c r="F6" s="18">
        <v>870.16600000000005</v>
      </c>
      <c r="G6" s="18">
        <v>896</v>
      </c>
      <c r="H6" s="18">
        <v>923.17499999999995</v>
      </c>
      <c r="I6" s="18">
        <v>950.1</v>
      </c>
      <c r="J6" s="16">
        <v>975.18200000000002</v>
      </c>
      <c r="K6" s="44">
        <v>998.14</v>
      </c>
      <c r="L6" s="45">
        <v>1020.05</v>
      </c>
      <c r="M6" s="17"/>
      <c r="N6" s="19"/>
      <c r="O6" s="19"/>
      <c r="P6" s="59"/>
      <c r="Q6" s="59"/>
      <c r="R6" s="59"/>
      <c r="S6" s="59"/>
      <c r="T6" s="59"/>
      <c r="U6" s="59"/>
      <c r="V6" s="59"/>
      <c r="W6" s="59"/>
      <c r="X6" s="59"/>
      <c r="Y6" s="59"/>
      <c r="Z6" s="19"/>
      <c r="AA6" s="19"/>
      <c r="AB6" s="19"/>
      <c r="AC6" s="19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5"/>
      <c r="AQ6" s="5"/>
    </row>
    <row r="7" spans="1:43" ht="3" customHeight="1" x14ac:dyDescent="0.25">
      <c r="A7" s="2"/>
      <c r="B7" s="23"/>
      <c r="C7" s="9"/>
      <c r="D7" s="9"/>
      <c r="E7" s="9"/>
      <c r="F7" s="9"/>
      <c r="G7" s="9"/>
      <c r="H7" s="9"/>
      <c r="I7" s="9"/>
      <c r="J7" s="9"/>
      <c r="K7" s="9"/>
      <c r="L7" s="9"/>
      <c r="M7" s="5"/>
      <c r="N7" s="19"/>
      <c r="O7" s="19"/>
      <c r="P7" s="59"/>
      <c r="Q7" s="59"/>
      <c r="R7" s="59"/>
      <c r="S7" s="59"/>
      <c r="T7" s="59"/>
      <c r="U7" s="59"/>
      <c r="V7" s="59"/>
      <c r="W7" s="59"/>
      <c r="X7" s="59"/>
      <c r="Y7" s="59"/>
      <c r="Z7" s="19"/>
      <c r="AA7" s="19"/>
      <c r="AB7" s="19"/>
      <c r="AC7" s="19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5"/>
      <c r="AQ7" s="5"/>
    </row>
    <row r="8" spans="1:43" ht="12.75" customHeight="1" x14ac:dyDescent="0.25">
      <c r="A8" s="2"/>
      <c r="B8" s="24" t="s">
        <v>11</v>
      </c>
      <c r="C8" s="9"/>
      <c r="D8" s="9"/>
      <c r="E8" s="9"/>
      <c r="F8" s="9"/>
      <c r="G8" s="9"/>
      <c r="H8" s="9"/>
      <c r="I8" s="9"/>
      <c r="J8" s="9"/>
      <c r="K8" s="9"/>
      <c r="L8" s="9"/>
      <c r="M8" s="5"/>
      <c r="N8" s="19"/>
      <c r="O8" s="19"/>
      <c r="P8" s="59"/>
      <c r="Q8" s="59"/>
      <c r="R8" s="60" t="s">
        <v>24</v>
      </c>
      <c r="S8" s="60" t="s">
        <v>25</v>
      </c>
      <c r="T8" s="60" t="s">
        <v>26</v>
      </c>
      <c r="U8" s="60" t="s">
        <v>27</v>
      </c>
      <c r="V8" s="60" t="s">
        <v>28</v>
      </c>
      <c r="W8" s="60" t="s">
        <v>29</v>
      </c>
      <c r="X8" s="59"/>
      <c r="Y8" s="59"/>
      <c r="Z8" s="19"/>
      <c r="AA8" s="19"/>
      <c r="AB8" s="19"/>
      <c r="AC8" s="19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5"/>
      <c r="AQ8" s="5"/>
    </row>
    <row r="9" spans="1:43" ht="12.75" customHeight="1" x14ac:dyDescent="0.25">
      <c r="A9" s="2"/>
      <c r="B9" s="25" t="s">
        <v>3</v>
      </c>
      <c r="C9" s="3">
        <f>211/C6*10</f>
        <v>2.6047003113295824</v>
      </c>
      <c r="D9" s="3">
        <f>214/D6*10</f>
        <v>2.5858183571353481</v>
      </c>
      <c r="E9" s="3">
        <f>220/E6*10</f>
        <v>2.596581010967014</v>
      </c>
      <c r="F9" s="3">
        <f>220/F6*10</f>
        <v>2.528253229843501</v>
      </c>
      <c r="G9" s="3">
        <f>222/G6*10</f>
        <v>2.4776785714285716</v>
      </c>
      <c r="H9" s="3">
        <f>231/H6*10</f>
        <v>2.5022341376228781</v>
      </c>
      <c r="I9" s="3">
        <f>236/I6*10</f>
        <v>2.4839490579938954</v>
      </c>
      <c r="J9" s="3">
        <f>252/J6*10</f>
        <v>2.5841330131196023</v>
      </c>
      <c r="K9" s="3">
        <f>255/K6*10</f>
        <v>2.5547518384194601</v>
      </c>
      <c r="L9" s="3">
        <f>263/L6*10</f>
        <v>2.5783049850497526</v>
      </c>
      <c r="M9" s="5"/>
      <c r="N9" s="19"/>
      <c r="O9" s="19"/>
      <c r="P9" s="61"/>
      <c r="Q9" s="62">
        <f>SUM(R9:W9)</f>
        <v>263</v>
      </c>
      <c r="R9" s="63">
        <v>10</v>
      </c>
      <c r="S9" s="63">
        <v>43</v>
      </c>
      <c r="T9" s="63">
        <v>5</v>
      </c>
      <c r="U9" s="63">
        <v>100</v>
      </c>
      <c r="V9" s="63">
        <v>5</v>
      </c>
      <c r="W9" s="63">
        <v>100</v>
      </c>
      <c r="X9" s="62"/>
      <c r="Y9" s="62"/>
      <c r="Z9" s="20"/>
      <c r="AA9" s="20"/>
      <c r="AB9" s="20"/>
      <c r="AC9" s="20"/>
      <c r="AD9" s="14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5"/>
      <c r="AQ9" s="5"/>
    </row>
    <row r="10" spans="1:43" ht="12.75" customHeight="1" x14ac:dyDescent="0.25">
      <c r="A10" s="2"/>
      <c r="B10" s="25" t="s">
        <v>4</v>
      </c>
      <c r="C10" s="3">
        <f>1292/C6*10</f>
        <v>15.949160200179245</v>
      </c>
      <c r="D10" s="3">
        <f>1302/D6*10</f>
        <v>15.732408883131885</v>
      </c>
      <c r="E10" s="3">
        <f>1351/E6*10</f>
        <v>15.945367935529253</v>
      </c>
      <c r="F10" s="3">
        <f>1351/F6*10</f>
        <v>15.525773243266226</v>
      </c>
      <c r="G10" s="3">
        <f>1408/G6*10</f>
        <v>15.714285714285714</v>
      </c>
      <c r="H10" s="3">
        <f>1364/H6*10</f>
        <v>14.775096812630327</v>
      </c>
      <c r="I10" s="3">
        <f>1377/I6*10</f>
        <v>14.493211240922008</v>
      </c>
      <c r="J10" s="3">
        <f>1755/J6*10</f>
        <v>17.996640627082947</v>
      </c>
      <c r="K10" s="3">
        <f>1613/K6*10</f>
        <v>16.160057707335646</v>
      </c>
      <c r="L10" s="3">
        <f>1402/L6*10</f>
        <v>13.744424292926817</v>
      </c>
      <c r="M10" s="5"/>
      <c r="N10" s="19"/>
      <c r="O10" s="19"/>
      <c r="P10" s="61"/>
      <c r="Q10" s="62">
        <f>SUM(R10:W10)</f>
        <v>1402</v>
      </c>
      <c r="R10" s="62">
        <v>1054</v>
      </c>
      <c r="S10" s="62">
        <v>43</v>
      </c>
      <c r="T10" s="62">
        <v>5</v>
      </c>
      <c r="U10" s="62">
        <v>100</v>
      </c>
      <c r="V10" s="62">
        <v>5</v>
      </c>
      <c r="W10" s="62">
        <v>195</v>
      </c>
      <c r="X10" s="62"/>
      <c r="Y10" s="62"/>
      <c r="Z10" s="20"/>
      <c r="AA10" s="20"/>
      <c r="AB10" s="20"/>
      <c r="AC10" s="20"/>
      <c r="AD10" s="14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5"/>
      <c r="AQ10" s="5"/>
    </row>
    <row r="11" spans="1:43" ht="12.75" customHeight="1" x14ac:dyDescent="0.25">
      <c r="A11" s="2"/>
      <c r="B11" s="25" t="s">
        <v>5</v>
      </c>
      <c r="C11" s="3">
        <f>800/C6*10</f>
        <v>9.8756409908230616</v>
      </c>
      <c r="D11" s="3">
        <f>781/D6*10</f>
        <v>9.4370286772089109</v>
      </c>
      <c r="E11" s="3">
        <f>900/E6*10</f>
        <v>10.622376863046874</v>
      </c>
      <c r="F11" s="3">
        <f>900/F6*10</f>
        <v>10.342854122087049</v>
      </c>
      <c r="G11" s="3">
        <f>1038/G6*10</f>
        <v>11.584821428571427</v>
      </c>
      <c r="H11" s="3">
        <f>1159/H6*10</f>
        <v>12.554499417770195</v>
      </c>
      <c r="I11" s="3">
        <f>1295/I6*10</f>
        <v>13.630144195347857</v>
      </c>
      <c r="J11" s="3">
        <f>1330/J6*10</f>
        <v>13.638479791464569</v>
      </c>
      <c r="K11" s="3">
        <f>1558/K6*10</f>
        <v>15.609032801009878</v>
      </c>
      <c r="L11" s="3">
        <f>1599/L6*10</f>
        <v>15.675702171462184</v>
      </c>
      <c r="M11" s="5"/>
      <c r="N11" s="19"/>
      <c r="O11" s="19"/>
      <c r="P11" s="61"/>
      <c r="Q11" s="62" t="s">
        <v>41</v>
      </c>
      <c r="R11" s="62"/>
      <c r="S11" s="62"/>
      <c r="T11" s="62"/>
      <c r="U11" s="62"/>
      <c r="V11" s="62"/>
      <c r="W11" s="62"/>
      <c r="X11" s="62"/>
      <c r="Y11" s="62"/>
      <c r="Z11" s="20"/>
      <c r="AA11" s="20"/>
      <c r="AB11" s="20"/>
      <c r="AC11" s="20"/>
      <c r="AD11" s="14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5"/>
      <c r="AQ11" s="5"/>
    </row>
    <row r="12" spans="1:43" ht="12.75" customHeight="1" x14ac:dyDescent="0.25">
      <c r="A12" s="2"/>
      <c r="B12" s="25" t="s">
        <v>6</v>
      </c>
      <c r="C12" s="3">
        <f>129/C6*10</f>
        <v>1.5924471097702186</v>
      </c>
      <c r="D12" s="3">
        <f>134/D6*10</f>
        <v>1.6191572890473678</v>
      </c>
      <c r="E12" s="3">
        <f>183/E6*10</f>
        <v>2.159883295486198</v>
      </c>
      <c r="F12" s="3">
        <f>183/F6*10</f>
        <v>2.1030470048243668</v>
      </c>
      <c r="G12" s="3">
        <f>224/G6*10</f>
        <v>2.5</v>
      </c>
      <c r="H12" s="3">
        <f>211/H6*10</f>
        <v>2.2855904893438406</v>
      </c>
      <c r="I12" s="3">
        <f>227/I6*10</f>
        <v>2.3892221871381958</v>
      </c>
      <c r="J12" s="3">
        <f>227/J6*10</f>
        <v>2.3277706110244036</v>
      </c>
      <c r="K12" s="3">
        <f>228/K6*10</f>
        <v>2.2842487025868117</v>
      </c>
      <c r="L12" s="3">
        <f>231/L6*10</f>
        <v>2.2645948728003531</v>
      </c>
      <c r="M12" s="5"/>
      <c r="N12" s="19"/>
      <c r="O12" s="19"/>
      <c r="P12" s="61"/>
      <c r="Q12" s="62" t="s">
        <v>42</v>
      </c>
      <c r="R12" s="62"/>
      <c r="S12" s="62"/>
      <c r="T12" s="62"/>
      <c r="U12" s="62"/>
      <c r="V12" s="62"/>
      <c r="W12" s="62"/>
      <c r="X12" s="62"/>
      <c r="Y12" s="62"/>
      <c r="Z12" s="20"/>
      <c r="AA12" s="20"/>
      <c r="AB12" s="20"/>
      <c r="AC12" s="20"/>
      <c r="AD12" s="14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5"/>
      <c r="AQ12" s="5"/>
    </row>
    <row r="13" spans="1:43" ht="12.75" customHeight="1" x14ac:dyDescent="0.25">
      <c r="A13" s="2"/>
      <c r="B13" s="25" t="s">
        <v>13</v>
      </c>
      <c r="C13" s="3">
        <f>791/C6*10</f>
        <v>9.7645400296763025</v>
      </c>
      <c r="D13" s="3">
        <f>802/D6*10</f>
        <v>9.6907772075820056</v>
      </c>
      <c r="E13" s="3">
        <f>990/E6*10</f>
        <v>11.684614549351561</v>
      </c>
      <c r="F13" s="3">
        <f>990/F6*10</f>
        <v>11.377139534295754</v>
      </c>
      <c r="G13" s="3">
        <f>1182/G6*10</f>
        <v>13.191964285714286</v>
      </c>
      <c r="H13" s="3">
        <f>1259/H6*10</f>
        <v>13.63771765916538</v>
      </c>
      <c r="I13" s="3">
        <f>1453/I6*10</f>
        <v>15.293127039259025</v>
      </c>
      <c r="J13" s="3">
        <f>1473/J6*10</f>
        <v>15.104872731449104</v>
      </c>
      <c r="K13" s="3">
        <f>2019/K6*10</f>
        <v>20.227623379485845</v>
      </c>
      <c r="L13" s="3">
        <f>1996/L6*10</f>
        <v>19.567668251556295</v>
      </c>
      <c r="M13" s="5"/>
      <c r="N13" s="19"/>
      <c r="O13" s="19"/>
      <c r="P13" s="61"/>
      <c r="Q13" s="62" t="s">
        <v>43</v>
      </c>
      <c r="R13" s="62"/>
      <c r="S13" s="62"/>
      <c r="T13" s="62"/>
      <c r="U13" s="62"/>
      <c r="V13" s="62"/>
      <c r="W13" s="62"/>
      <c r="X13" s="62"/>
      <c r="Y13" s="62"/>
      <c r="Z13" s="20"/>
      <c r="AA13" s="20"/>
      <c r="AB13" s="20"/>
      <c r="AC13" s="20"/>
      <c r="AD13" s="14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5"/>
      <c r="AQ13" s="5"/>
    </row>
    <row r="14" spans="1:43" ht="3" customHeight="1" x14ac:dyDescent="0.25">
      <c r="A14" s="2"/>
      <c r="B14" s="23"/>
      <c r="C14" s="9"/>
      <c r="D14" s="9"/>
      <c r="E14" s="9"/>
      <c r="F14" s="9"/>
      <c r="G14" s="9"/>
      <c r="H14" s="9"/>
      <c r="I14" s="9"/>
      <c r="J14" s="9"/>
      <c r="K14" s="9"/>
      <c r="L14" s="9"/>
      <c r="M14" s="5"/>
      <c r="N14" s="19"/>
      <c r="O14" s="1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19"/>
      <c r="AA14" s="19"/>
      <c r="AB14" s="19"/>
      <c r="AC14" s="19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5"/>
      <c r="AQ14" s="5"/>
    </row>
    <row r="15" spans="1:43" ht="12.75" customHeight="1" x14ac:dyDescent="0.25">
      <c r="A15" s="2"/>
      <c r="B15" s="24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5"/>
      <c r="N15" s="19"/>
      <c r="O15" s="1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19"/>
      <c r="AA15" s="19"/>
      <c r="AB15" s="19"/>
      <c r="AC15" s="19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5"/>
      <c r="AQ15" s="5"/>
    </row>
    <row r="16" spans="1:43" ht="12.75" customHeight="1" x14ac:dyDescent="0.25">
      <c r="A16" s="2"/>
      <c r="B16" s="25" t="s">
        <v>35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5"/>
      <c r="N16" s="19"/>
      <c r="O16" s="1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19"/>
      <c r="AA16" s="19"/>
      <c r="AB16" s="19"/>
      <c r="AC16" s="19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5"/>
      <c r="AQ16" s="5"/>
    </row>
    <row r="17" spans="1:43" ht="12.75" customHeight="1" x14ac:dyDescent="0.25">
      <c r="A17" s="2"/>
      <c r="B17" s="25" t="s">
        <v>14</v>
      </c>
      <c r="C17" s="3">
        <v>100.75120862774266</v>
      </c>
      <c r="D17" s="3">
        <v>95.65969610350534</v>
      </c>
      <c r="E17" s="3">
        <v>117.91101341620556</v>
      </c>
      <c r="F17" s="3">
        <v>115.71873338901966</v>
      </c>
      <c r="G17" s="50">
        <v>86.38534081413394</v>
      </c>
      <c r="H17" s="50">
        <v>86.947089309388929</v>
      </c>
      <c r="I17" s="51">
        <v>100.2</v>
      </c>
      <c r="J17" s="51">
        <v>79.542805336096364</v>
      </c>
      <c r="K17" s="50">
        <v>81.764020204636708</v>
      </c>
      <c r="L17" s="50">
        <f>'[1]2020_PN'!$W$1117</f>
        <v>83.149278939846695</v>
      </c>
      <c r="M17" s="5"/>
      <c r="N17" s="19"/>
      <c r="O17" s="19"/>
      <c r="P17" s="62"/>
      <c r="Q17" s="59"/>
      <c r="R17" s="59"/>
      <c r="S17" s="59"/>
      <c r="T17" s="59"/>
      <c r="U17" s="59"/>
      <c r="V17" s="59"/>
      <c r="W17" s="59"/>
      <c r="X17" s="59"/>
      <c r="Y17" s="59"/>
      <c r="Z17" s="19"/>
      <c r="AA17" s="19"/>
      <c r="AB17" s="19"/>
      <c r="AC17" s="19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5"/>
      <c r="AQ17" s="5"/>
    </row>
    <row r="18" spans="1:43" ht="12.75" customHeight="1" x14ac:dyDescent="0.25">
      <c r="A18" s="2"/>
      <c r="B18" s="25" t="s">
        <v>15</v>
      </c>
      <c r="C18" s="3">
        <v>105.54109334325028</v>
      </c>
      <c r="D18" s="3">
        <v>110.5085000752219</v>
      </c>
      <c r="E18" s="3">
        <v>118.41127870840597</v>
      </c>
      <c r="F18" s="3">
        <v>84.767862526379261</v>
      </c>
      <c r="G18" s="48">
        <v>86.894246150173103</v>
      </c>
      <c r="H18" s="49">
        <v>90.557056767506296</v>
      </c>
      <c r="I18" s="12">
        <v>96.16</v>
      </c>
      <c r="J18" s="12">
        <v>78.17</v>
      </c>
      <c r="K18" s="52">
        <v>77.17</v>
      </c>
      <c r="L18" s="52">
        <v>91</v>
      </c>
      <c r="M18" s="5"/>
      <c r="N18" s="19"/>
      <c r="O18" s="19"/>
      <c r="P18" s="64"/>
      <c r="Q18" s="59"/>
      <c r="R18" s="59"/>
      <c r="S18" s="59"/>
      <c r="T18" s="59"/>
      <c r="U18" s="59"/>
      <c r="V18" s="59"/>
      <c r="W18" s="59"/>
      <c r="X18" s="59"/>
      <c r="Y18" s="59"/>
      <c r="Z18" s="19"/>
      <c r="AA18" s="19"/>
      <c r="AB18" s="19"/>
      <c r="AC18" s="19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5"/>
      <c r="AQ18" s="5"/>
    </row>
    <row r="19" spans="1:43" ht="12.75" customHeight="1" x14ac:dyDescent="0.25">
      <c r="A19" s="2"/>
      <c r="B19" s="25" t="s">
        <v>16</v>
      </c>
      <c r="C19" s="3">
        <v>125.77910003718854</v>
      </c>
      <c r="D19" s="3">
        <v>121.45328719723183</v>
      </c>
      <c r="E19" s="3">
        <v>95.1716819525506</v>
      </c>
      <c r="F19" s="3">
        <v>119.21937884425544</v>
      </c>
      <c r="G19" s="3">
        <v>68.636119242487609</v>
      </c>
      <c r="H19" s="53">
        <v>92.738339158732074</v>
      </c>
      <c r="I19" s="53">
        <v>119.5</v>
      </c>
      <c r="J19" s="53">
        <v>98.238570133402405</v>
      </c>
      <c r="K19" s="53">
        <v>95.680611319777228</v>
      </c>
      <c r="L19" s="53">
        <f>'[1]2020_PN'!$O$1117</f>
        <v>101.87735481356373</v>
      </c>
      <c r="M19" s="5"/>
      <c r="N19" s="19"/>
      <c r="O19" s="19"/>
      <c r="P19" s="64"/>
      <c r="Q19" s="59"/>
      <c r="R19" s="59"/>
      <c r="S19" s="59"/>
      <c r="T19" s="59"/>
      <c r="U19" s="59"/>
      <c r="V19" s="59"/>
      <c r="W19" s="59"/>
      <c r="X19" s="59"/>
      <c r="Y19" s="59"/>
      <c r="Z19" s="19"/>
      <c r="AA19" s="19"/>
      <c r="AB19" s="19"/>
      <c r="AC19" s="19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5"/>
      <c r="AQ19" s="5"/>
    </row>
    <row r="20" spans="1:43" ht="13.5" customHeight="1" x14ac:dyDescent="0.25">
      <c r="A20" s="2"/>
      <c r="B20" s="25" t="s">
        <v>36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11"/>
      <c r="N20" s="6"/>
      <c r="O20" s="6"/>
      <c r="P20" s="61"/>
      <c r="Q20" s="59"/>
      <c r="R20" s="59"/>
      <c r="S20" s="59"/>
      <c r="T20" s="59"/>
      <c r="U20" s="59"/>
      <c r="V20" s="59"/>
      <c r="W20" s="59"/>
      <c r="X20" s="59"/>
      <c r="Y20" s="59"/>
      <c r="Z20" s="19"/>
      <c r="AA20" s="19"/>
      <c r="AB20" s="19"/>
      <c r="AC20" s="19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5"/>
      <c r="AQ20" s="5"/>
    </row>
    <row r="21" spans="1:43" ht="12.75" customHeight="1" x14ac:dyDescent="0.25">
      <c r="A21" s="2"/>
      <c r="B21" s="25" t="s">
        <v>17</v>
      </c>
      <c r="C21" s="3">
        <v>99.764999632811922</v>
      </c>
      <c r="D21" s="3">
        <v>110.08247269485103</v>
      </c>
      <c r="E21" s="3">
        <v>121.71240065976907</v>
      </c>
      <c r="F21" s="3">
        <v>111.53150437141996</v>
      </c>
      <c r="G21" s="54">
        <v>87.763838515964082</v>
      </c>
      <c r="H21" s="54">
        <v>92.656184107476349</v>
      </c>
      <c r="I21" s="55">
        <v>95</v>
      </c>
      <c r="J21" s="55">
        <v>81.434320379602383</v>
      </c>
      <c r="K21" s="55">
        <v>79.440206619016152</v>
      </c>
      <c r="L21" s="55">
        <f>'[1]2020_PN'!$AY$1117</f>
        <v>80.064110467266673</v>
      </c>
      <c r="M21" s="5"/>
      <c r="N21" s="19"/>
      <c r="O21" s="19"/>
      <c r="P21" s="64"/>
      <c r="Q21" s="59"/>
      <c r="R21" s="59"/>
      <c r="S21" s="59"/>
      <c r="T21" s="59"/>
      <c r="U21" s="59"/>
      <c r="V21" s="59"/>
      <c r="W21" s="59"/>
      <c r="X21" s="59"/>
      <c r="Y21" s="59"/>
      <c r="Z21" s="19"/>
      <c r="AA21" s="19"/>
      <c r="AB21" s="19"/>
      <c r="AC21" s="19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5"/>
      <c r="AQ21" s="5"/>
    </row>
    <row r="22" spans="1:43" ht="12.75" customHeight="1" x14ac:dyDescent="0.25">
      <c r="A22" s="2"/>
      <c r="B22" s="25" t="s">
        <v>15</v>
      </c>
      <c r="C22" s="7" t="s">
        <v>1</v>
      </c>
      <c r="D22" s="56">
        <v>66.900000000000006</v>
      </c>
      <c r="E22" s="56">
        <v>86.3</v>
      </c>
      <c r="F22" s="56">
        <v>83.8</v>
      </c>
      <c r="G22" s="56">
        <v>69.400000000000006</v>
      </c>
      <c r="H22" s="56">
        <v>74.930000000000007</v>
      </c>
      <c r="I22" s="56">
        <v>75.91</v>
      </c>
      <c r="J22" s="56">
        <v>58.13</v>
      </c>
      <c r="K22" s="56">
        <v>56.03</v>
      </c>
      <c r="L22" s="56">
        <v>57</v>
      </c>
      <c r="M22" s="5"/>
      <c r="N22" s="19"/>
      <c r="O22" s="19"/>
      <c r="P22" s="64"/>
      <c r="Q22" s="59"/>
      <c r="R22" s="59"/>
      <c r="S22" s="59"/>
      <c r="T22" s="59"/>
      <c r="U22" s="59"/>
      <c r="V22" s="59"/>
      <c r="W22" s="59"/>
      <c r="X22" s="59"/>
      <c r="Y22" s="59"/>
      <c r="Z22" s="19"/>
      <c r="AA22" s="19"/>
      <c r="AB22" s="19"/>
      <c r="AC22" s="19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5"/>
      <c r="AQ22" s="5"/>
    </row>
    <row r="23" spans="1:43" ht="12.75" customHeight="1" x14ac:dyDescent="0.25">
      <c r="A23" s="2"/>
      <c r="B23" s="25" t="s">
        <v>21</v>
      </c>
      <c r="C23" s="3">
        <v>109.1</v>
      </c>
      <c r="D23" s="3">
        <v>104</v>
      </c>
      <c r="E23" s="3">
        <v>119.9</v>
      </c>
      <c r="F23" s="3">
        <v>106.83</v>
      </c>
      <c r="G23" s="3">
        <v>83.6</v>
      </c>
      <c r="H23" s="3">
        <v>91.08</v>
      </c>
      <c r="I23" s="12">
        <v>93.52</v>
      </c>
      <c r="J23" s="12">
        <v>75.12</v>
      </c>
      <c r="K23" s="12">
        <v>75.540000000000006</v>
      </c>
      <c r="L23" s="12">
        <v>79</v>
      </c>
      <c r="M23" s="5"/>
      <c r="N23" s="19"/>
      <c r="O23" s="1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9"/>
      <c r="AA23" s="19"/>
      <c r="AB23" s="19"/>
      <c r="AC23" s="19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5"/>
      <c r="AQ23" s="5"/>
    </row>
    <row r="24" spans="1:43" ht="3" customHeight="1" x14ac:dyDescent="0.25">
      <c r="A24" s="2"/>
      <c r="B24" s="23"/>
      <c r="C24" s="8"/>
      <c r="D24" s="8"/>
      <c r="E24" s="8"/>
      <c r="F24" s="8"/>
      <c r="G24" s="8"/>
      <c r="H24" s="8"/>
      <c r="I24" s="8"/>
      <c r="J24" s="8"/>
      <c r="K24" s="8"/>
      <c r="L24" s="8"/>
      <c r="M24" s="5"/>
      <c r="N24" s="19"/>
      <c r="O24" s="1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19"/>
      <c r="AA24" s="19"/>
      <c r="AB24" s="19"/>
      <c r="AC24" s="19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5"/>
      <c r="AQ24" s="5"/>
    </row>
    <row r="25" spans="1:43" ht="13.5" customHeight="1" x14ac:dyDescent="0.25">
      <c r="A25" s="2"/>
      <c r="B25" s="24" t="s">
        <v>38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5"/>
      <c r="N25" s="5"/>
      <c r="O25" s="1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19"/>
      <c r="AA25" s="19"/>
      <c r="AB25" s="19"/>
      <c r="AC25" s="19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5"/>
      <c r="AQ25" s="5"/>
    </row>
    <row r="26" spans="1:43" ht="13.5" customHeight="1" x14ac:dyDescent="0.25">
      <c r="A26" s="2"/>
      <c r="B26" s="25" t="s">
        <v>20</v>
      </c>
      <c r="C26" s="34">
        <v>2.7</v>
      </c>
      <c r="D26" s="34">
        <v>2.6</v>
      </c>
      <c r="E26" s="3">
        <v>2.74</v>
      </c>
      <c r="F26" s="3">
        <v>2.8</v>
      </c>
      <c r="G26" s="3">
        <v>2.6</v>
      </c>
      <c r="H26" s="3">
        <v>2.2999999999999998</v>
      </c>
      <c r="I26" s="3">
        <v>2.2999999999999998</v>
      </c>
      <c r="J26" s="3">
        <v>2.1</v>
      </c>
      <c r="K26" s="3">
        <v>2.2999999999999998</v>
      </c>
      <c r="L26" s="47">
        <v>1.9830000000000001</v>
      </c>
      <c r="M26" s="5"/>
      <c r="N26" s="36"/>
      <c r="O26" s="19"/>
      <c r="P26" s="64"/>
      <c r="Q26" s="59" t="s">
        <v>22</v>
      </c>
      <c r="R26" s="59"/>
      <c r="S26" s="59"/>
      <c r="T26" s="59"/>
      <c r="U26" s="59"/>
      <c r="V26" s="59"/>
      <c r="W26" s="59"/>
      <c r="X26" s="59"/>
      <c r="Y26" s="59"/>
      <c r="Z26" s="19"/>
      <c r="AA26" s="19"/>
      <c r="AB26" s="19"/>
      <c r="AC26" s="19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5"/>
      <c r="AQ26" s="5"/>
    </row>
    <row r="27" spans="1:43" ht="13.5" customHeight="1" x14ac:dyDescent="0.25">
      <c r="A27" s="2"/>
      <c r="B27" s="25" t="s">
        <v>7</v>
      </c>
      <c r="C27" s="7">
        <v>13.3</v>
      </c>
      <c r="D27" s="7">
        <v>13</v>
      </c>
      <c r="E27" s="7">
        <v>10.4</v>
      </c>
      <c r="F27" s="7">
        <v>11.51</v>
      </c>
      <c r="G27" s="26">
        <v>11.51</v>
      </c>
      <c r="H27" s="26">
        <v>11</v>
      </c>
      <c r="I27" s="26">
        <v>11</v>
      </c>
      <c r="J27" s="26">
        <v>12.7</v>
      </c>
      <c r="K27" s="46">
        <v>13</v>
      </c>
      <c r="L27" s="26">
        <v>13</v>
      </c>
      <c r="M27" s="5"/>
      <c r="N27" s="5"/>
      <c r="O27" s="19"/>
      <c r="P27" s="64"/>
      <c r="Q27" s="59" t="s">
        <v>23</v>
      </c>
      <c r="R27" s="59"/>
      <c r="S27" s="59"/>
      <c r="T27" s="59"/>
      <c r="U27" s="59"/>
      <c r="V27" s="59"/>
      <c r="W27" s="59"/>
      <c r="X27" s="59"/>
      <c r="Y27" s="59"/>
      <c r="Z27" s="19"/>
      <c r="AA27" s="19"/>
      <c r="AB27" s="19"/>
      <c r="AC27" s="19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5"/>
      <c r="AQ27" s="5"/>
    </row>
    <row r="28" spans="1:43" ht="13.5" customHeight="1" x14ac:dyDescent="0.25">
      <c r="A28" s="2"/>
      <c r="B28" s="23" t="s">
        <v>30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5"/>
      <c r="N28" s="5"/>
      <c r="O28" s="19"/>
      <c r="P28" s="59"/>
      <c r="Q28" s="59"/>
      <c r="R28" s="59"/>
      <c r="S28" s="59"/>
      <c r="T28" s="65"/>
      <c r="U28" s="59"/>
      <c r="V28" s="59"/>
      <c r="W28" s="59"/>
      <c r="X28" s="59"/>
      <c r="Y28" s="59"/>
      <c r="Z28" s="19"/>
      <c r="AA28" s="19"/>
      <c r="AB28" s="19"/>
      <c r="AC28" s="19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5"/>
      <c r="AQ28" s="5"/>
    </row>
    <row r="29" spans="1:43" ht="13.5" customHeight="1" x14ac:dyDescent="0.25">
      <c r="A29" s="2"/>
      <c r="B29" s="25" t="s">
        <v>31</v>
      </c>
      <c r="C29" s="39">
        <v>28.643869799468007</v>
      </c>
      <c r="D29" s="39">
        <v>25.917444623421581</v>
      </c>
      <c r="E29" s="39">
        <v>33.387512281052118</v>
      </c>
      <c r="F29" s="39">
        <v>31.080184834742909</v>
      </c>
      <c r="G29" s="39">
        <v>30.182932978731753</v>
      </c>
      <c r="H29" s="40">
        <v>30.828955647452958</v>
      </c>
      <c r="I29" s="40">
        <v>26.713749635827988</v>
      </c>
      <c r="J29" s="40">
        <v>25.136349241444467</v>
      </c>
      <c r="K29" s="40">
        <v>25.037501507388988</v>
      </c>
      <c r="L29" s="40">
        <v>24.9</v>
      </c>
      <c r="M29" s="5"/>
      <c r="N29" s="5"/>
      <c r="O29" s="19"/>
      <c r="P29" s="59"/>
      <c r="Q29" s="59" t="s">
        <v>37</v>
      </c>
      <c r="R29" s="59"/>
      <c r="S29" s="59"/>
      <c r="T29" s="59"/>
      <c r="U29" s="59"/>
      <c r="V29" s="59"/>
      <c r="W29" s="59"/>
      <c r="X29" s="59"/>
      <c r="Y29" s="59"/>
      <c r="Z29" s="19"/>
      <c r="AA29" s="19"/>
      <c r="AB29" s="19"/>
      <c r="AC29" s="19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5"/>
      <c r="AQ29" s="5"/>
    </row>
    <row r="30" spans="1:43" ht="12.75" customHeight="1" x14ac:dyDescent="0.25">
      <c r="A30" s="2"/>
      <c r="B30" s="27" t="s">
        <v>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5"/>
      <c r="N30" s="5"/>
      <c r="O30" s="1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19"/>
      <c r="AA30" s="19"/>
      <c r="AB30" s="19"/>
      <c r="AC30" s="19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5"/>
      <c r="AQ30" s="5"/>
    </row>
    <row r="31" spans="1:43" ht="12.75" customHeight="1" x14ac:dyDescent="0.25">
      <c r="A31" s="2"/>
      <c r="B31" s="25" t="s">
        <v>32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5"/>
      <c r="N31" s="5"/>
      <c r="O31" s="1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19"/>
      <c r="AA31" s="19"/>
      <c r="AB31" s="19"/>
      <c r="AC31" s="19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5"/>
      <c r="AQ31" s="5"/>
    </row>
    <row r="32" spans="1:43" ht="12.75" customHeight="1" x14ac:dyDescent="0.25">
      <c r="A32" s="2"/>
      <c r="B32" s="25" t="s">
        <v>9</v>
      </c>
      <c r="C32" s="3">
        <v>4.5999999999999996</v>
      </c>
      <c r="D32" s="3">
        <v>4</v>
      </c>
      <c r="E32" s="3">
        <v>4.5</v>
      </c>
      <c r="F32" s="3">
        <v>3.6</v>
      </c>
      <c r="G32" s="3">
        <v>5.7</v>
      </c>
      <c r="H32" s="15">
        <v>3.5867850702491157</v>
      </c>
      <c r="I32" s="15">
        <v>3.6220171264420813</v>
      </c>
      <c r="J32" s="15">
        <v>3.6220171264420813</v>
      </c>
      <c r="K32" s="15">
        <v>3.1227436539262516</v>
      </c>
      <c r="L32" s="57" t="s">
        <v>40</v>
      </c>
      <c r="M32" s="11"/>
      <c r="N32" s="5"/>
      <c r="O32" s="19"/>
      <c r="P32" s="64"/>
      <c r="Q32" s="59"/>
      <c r="R32" s="59"/>
      <c r="S32" s="59"/>
      <c r="T32" s="59"/>
      <c r="U32" s="59"/>
      <c r="V32" s="59"/>
      <c r="W32" s="59"/>
      <c r="X32" s="59"/>
      <c r="Y32" s="59"/>
      <c r="Z32" s="19"/>
      <c r="AA32" s="19"/>
      <c r="AB32" s="19"/>
      <c r="AC32" s="19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5"/>
      <c r="AQ32" s="5"/>
    </row>
    <row r="33" spans="1:43" ht="12.75" customHeight="1" x14ac:dyDescent="0.25">
      <c r="A33" s="2"/>
      <c r="B33" s="25" t="s">
        <v>10</v>
      </c>
      <c r="C33" s="7">
        <v>7.7</v>
      </c>
      <c r="D33" s="7">
        <v>6.9</v>
      </c>
      <c r="E33" s="3">
        <v>6.6793653211386665</v>
      </c>
      <c r="F33" s="3">
        <v>7.0607861985979472</v>
      </c>
      <c r="G33" s="3">
        <v>8.3000000000000007</v>
      </c>
      <c r="H33" s="3">
        <v>5</v>
      </c>
      <c r="I33" s="41">
        <v>5.5</v>
      </c>
      <c r="J33" s="42">
        <v>5.8682197419093498</v>
      </c>
      <c r="K33" s="41">
        <v>4.4000000000000004</v>
      </c>
      <c r="L33" s="41">
        <v>6.5</v>
      </c>
      <c r="M33" s="37"/>
      <c r="N33" s="35"/>
      <c r="O33" s="19"/>
      <c r="P33" s="59"/>
      <c r="Q33" s="59" t="s">
        <v>37</v>
      </c>
      <c r="R33" s="59"/>
      <c r="S33" s="59"/>
      <c r="T33" s="59"/>
      <c r="U33" s="59"/>
      <c r="V33" s="59"/>
      <c r="W33" s="59"/>
      <c r="X33" s="59"/>
      <c r="Y33" s="59"/>
      <c r="Z33" s="19"/>
      <c r="AA33" s="19"/>
      <c r="AB33" s="19"/>
      <c r="AC33" s="19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5"/>
      <c r="AQ33" s="5"/>
    </row>
    <row r="34" spans="1:43" ht="3" customHeight="1" x14ac:dyDescent="0.25">
      <c r="A34" s="2"/>
      <c r="B34" s="28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5"/>
      <c r="N34" s="5"/>
      <c r="O34" s="1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19"/>
      <c r="AA34" s="19"/>
      <c r="AB34" s="19"/>
      <c r="AC34" s="19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5"/>
      <c r="AQ34" s="5"/>
    </row>
    <row r="35" spans="1:43" ht="11.25" customHeight="1" x14ac:dyDescent="0.25">
      <c r="A35" s="2"/>
      <c r="B35" s="30" t="s">
        <v>44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2"/>
      <c r="N35" s="5"/>
      <c r="O35" s="1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19"/>
      <c r="AA35" s="19"/>
      <c r="AB35" s="19"/>
      <c r="AC35" s="19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5"/>
      <c r="AQ35" s="5"/>
    </row>
    <row r="36" spans="1:43" ht="10.5" customHeight="1" x14ac:dyDescent="0.25">
      <c r="A36" s="2"/>
      <c r="B36" s="31" t="s">
        <v>0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2"/>
      <c r="N36" s="2"/>
      <c r="O36" s="5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5"/>
      <c r="AQ36" s="5"/>
    </row>
    <row r="37" spans="1:43" ht="10.5" customHeight="1" x14ac:dyDescent="0.25">
      <c r="A37" s="2"/>
      <c r="B37" s="32" t="s">
        <v>19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2"/>
      <c r="N37" s="2"/>
      <c r="O37" s="2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3" ht="10.5" customHeight="1" x14ac:dyDescent="0.25">
      <c r="A38" s="2"/>
      <c r="B38" s="33" t="s">
        <v>18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2"/>
      <c r="N38" s="2"/>
      <c r="O38" s="2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</row>
    <row r="39" spans="1:43" ht="13.5" x14ac:dyDescent="0.25">
      <c r="A39" s="2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2"/>
      <c r="N39" s="2"/>
      <c r="O39" s="2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</row>
    <row r="40" spans="1:43" ht="13.5" x14ac:dyDescent="0.25">
      <c r="A40" s="2"/>
      <c r="B40" s="43"/>
      <c r="C40" s="5"/>
      <c r="D40" s="5"/>
      <c r="E40" s="5"/>
      <c r="F40" s="5"/>
      <c r="G40" s="5"/>
      <c r="H40" s="5"/>
      <c r="I40" s="5"/>
      <c r="J40" s="5"/>
      <c r="K40" s="5"/>
      <c r="L40" s="5"/>
      <c r="M40" s="2"/>
      <c r="N40" s="2"/>
      <c r="O40" s="2"/>
      <c r="P40" s="2"/>
      <c r="Q40" s="2"/>
      <c r="R40" s="2"/>
      <c r="S40" s="2"/>
      <c r="T40" s="2"/>
      <c r="U40" s="2"/>
      <c r="V40" s="2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</row>
    <row r="41" spans="1:43" ht="13.5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</row>
    <row r="42" spans="1:43" ht="13.5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</row>
    <row r="43" spans="1:43" ht="13.5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</row>
    <row r="44" spans="1:43" ht="13.5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3" ht="13.5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3" ht="13.5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3" ht="13.5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3" ht="13.5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3.5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3.5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3.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3.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3.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3.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3.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3.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3.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3.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3.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3.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3.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3.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3.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3.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3.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3.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3.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3.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3.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3.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ht="13.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ht="13.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ht="13.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ht="13.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ht="13.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ht="13.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ht="13.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ht="13.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ht="13.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ht="13.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ht="13.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ht="13.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ht="13.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ht="13.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ht="13.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ht="13.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ht="13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ht="13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ht="13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ht="13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ht="13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ht="13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ht="13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ht="13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ht="13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ht="13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ht="13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ht="13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ht="13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ht="13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ht="13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ht="13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ht="13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ht="13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ht="13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ht="13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ht="13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ht="13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ht="13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ht="13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ht="13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ht="13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ht="13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ht="13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ht="13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ht="13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ht="13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ht="13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ht="13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ht="13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ht="13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ht="13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ht="13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ht="13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ht="13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ht="13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ht="13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ht="13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ht="13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ht="13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ht="13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ht="13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ht="13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ht="13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ht="13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ht="13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ht="13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ht="13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ht="13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ht="13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ht="13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ht="13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ht="13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ht="13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ht="13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ht="13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ht="13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ht="13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ht="13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ht="13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ht="13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ht="13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ht="13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ht="13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ht="13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</sheetData>
  <mergeCells count="1">
    <mergeCell ref="B2:G2"/>
  </mergeCells>
  <phoneticPr fontId="0" type="noConversion"/>
  <printOptions horizontalCentered="1" gridLinesSet="0"/>
  <pageMargins left="0.78740157480314965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6,1  </vt:lpstr>
      <vt:lpstr>'  6,1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2021-12-26T23:15:06Z</cp:lastPrinted>
  <dcterms:created xsi:type="dcterms:W3CDTF">1997-06-05T17:27:12Z</dcterms:created>
  <dcterms:modified xsi:type="dcterms:W3CDTF">2024-02-02T16:43:05Z</dcterms:modified>
</cp:coreProperties>
</file>