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nesbennani/Downloads/"/>
    </mc:Choice>
  </mc:AlternateContent>
  <xr:revisionPtr revIDLastSave="0" documentId="13_ncr:1_{149480ED-23A1-3E4F-913F-90E2E1BD93D9}" xr6:coauthVersionLast="47" xr6:coauthVersionMax="47" xr10:uidLastSave="{00000000-0000-0000-0000-000000000000}"/>
  <bookViews>
    <workbookView xWindow="0" yWindow="520" windowWidth="28800" windowHeight="16020" xr2:uid="{7B4E0A19-99AE-154E-8261-3AAC15BB8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32" i="1" s="1"/>
  <c r="B33" i="1"/>
  <c r="E32" i="1" s="1"/>
  <c r="A38" i="1" s="1"/>
  <c r="B39" i="1" s="1"/>
  <c r="I42" i="1"/>
  <c r="H42" i="1"/>
  <c r="I41" i="1"/>
  <c r="H41" i="1"/>
  <c r="I40" i="1"/>
  <c r="H40" i="1"/>
  <c r="B25" i="1"/>
  <c r="D25" i="1" s="1"/>
  <c r="C42" i="1"/>
  <c r="B42" i="1"/>
  <c r="C41" i="1"/>
  <c r="B41" i="1"/>
  <c r="C40" i="1"/>
  <c r="B40" i="1"/>
  <c r="B2" i="1"/>
  <c r="I29" i="1"/>
  <c r="J29" i="1" s="1"/>
  <c r="H29" i="1"/>
  <c r="I28" i="1"/>
  <c r="H28" i="1"/>
  <c r="J28" i="1" s="1"/>
  <c r="J27" i="1"/>
  <c r="I27" i="1"/>
  <c r="H27" i="1"/>
  <c r="I26" i="1"/>
  <c r="H26" i="1"/>
  <c r="I20" i="1"/>
  <c r="H20" i="1"/>
  <c r="J20" i="1" s="1"/>
  <c r="I19" i="1"/>
  <c r="H19" i="1"/>
  <c r="J19" i="1" s="1"/>
  <c r="J18" i="1"/>
  <c r="I18" i="1"/>
  <c r="H18" i="1"/>
  <c r="I17" i="1"/>
  <c r="H17" i="1"/>
  <c r="I13" i="1"/>
  <c r="H13" i="1"/>
  <c r="J13" i="1" s="1"/>
  <c r="I12" i="1"/>
  <c r="H12" i="1"/>
  <c r="J12" i="1" s="1"/>
  <c r="J11" i="1"/>
  <c r="I11" i="1"/>
  <c r="H11" i="1"/>
  <c r="I10" i="1"/>
  <c r="H10" i="1"/>
  <c r="J10" i="1" s="1"/>
  <c r="C28" i="1"/>
  <c r="B28" i="1"/>
  <c r="D28" i="1" s="1"/>
  <c r="C27" i="1"/>
  <c r="B27" i="1"/>
  <c r="D27" i="1" s="1"/>
  <c r="C26" i="1"/>
  <c r="B26" i="1"/>
  <c r="D26" i="1" s="1"/>
  <c r="C25" i="1"/>
  <c r="A1" i="1"/>
  <c r="J5" i="1"/>
  <c r="J4" i="1"/>
  <c r="J3" i="1"/>
  <c r="I2" i="1"/>
  <c r="H2" i="1"/>
  <c r="J2" i="1" s="1"/>
  <c r="D20" i="1"/>
  <c r="D19" i="1"/>
  <c r="D18" i="1"/>
  <c r="D17" i="1"/>
  <c r="C17" i="1"/>
  <c r="B17" i="1"/>
  <c r="C10" i="1"/>
  <c r="D10" i="1" s="1"/>
  <c r="D13" i="1"/>
  <c r="D12" i="1"/>
  <c r="D11" i="1"/>
  <c r="B10" i="1"/>
  <c r="D5" i="1"/>
  <c r="D4" i="1"/>
  <c r="D3" i="1"/>
  <c r="C2" i="1"/>
  <c r="D2" i="1"/>
  <c r="C20" i="1"/>
  <c r="B20" i="1"/>
  <c r="C19" i="1"/>
  <c r="B19" i="1"/>
  <c r="C18" i="1"/>
  <c r="B18" i="1"/>
  <c r="C13" i="1"/>
  <c r="B13" i="1"/>
  <c r="C12" i="1"/>
  <c r="B12" i="1"/>
  <c r="C11" i="1"/>
  <c r="B11" i="1"/>
  <c r="H3" i="1"/>
  <c r="I3" i="1"/>
  <c r="H4" i="1"/>
  <c r="I4" i="1"/>
  <c r="H5" i="1"/>
  <c r="B3" i="1"/>
  <c r="C3" i="1"/>
  <c r="B4" i="1"/>
  <c r="C4" i="1"/>
  <c r="B5" i="1"/>
  <c r="C5" i="1"/>
  <c r="I5" i="1"/>
  <c r="G38" i="1" l="1"/>
  <c r="I39" i="1"/>
  <c r="H39" i="1"/>
  <c r="J40" i="1"/>
  <c r="J42" i="1"/>
  <c r="J41" i="1"/>
  <c r="C39" i="1"/>
  <c r="D39" i="1" s="1"/>
  <c r="D40" i="1"/>
  <c r="D41" i="1"/>
  <c r="D42" i="1"/>
  <c r="J26" i="1"/>
  <c r="J30" i="1"/>
  <c r="J17" i="1"/>
  <c r="J21" i="1"/>
  <c r="J14" i="1"/>
  <c r="D29" i="1"/>
  <c r="D14" i="1"/>
  <c r="D6" i="1"/>
  <c r="J39" i="1" l="1"/>
  <c r="J43" i="1" s="1"/>
  <c r="D43" i="1"/>
  <c r="D21" i="1"/>
  <c r="J6" i="1"/>
  <c r="F46" i="1" l="1"/>
  <c r="E47" i="1" s="1"/>
</calcChain>
</file>

<file path=xl/sharedStrings.xml><?xml version="1.0" encoding="utf-8"?>
<sst xmlns="http://schemas.openxmlformats.org/spreadsheetml/2006/main" count="80" uniqueCount="23">
  <si>
    <t>Fabrication</t>
  </si>
  <si>
    <t>Distribution</t>
  </si>
  <si>
    <t>Installation</t>
  </si>
  <si>
    <t>Fin de vie</t>
  </si>
  <si>
    <t>a pour l'aluminium</t>
  </si>
  <si>
    <t>b pour l'aluminium</t>
  </si>
  <si>
    <t xml:space="preserve">a </t>
  </si>
  <si>
    <t xml:space="preserve">b </t>
  </si>
  <si>
    <t>Total du GWP Nexans U-1000 AR2V 1x150</t>
  </si>
  <si>
    <t>Total du GWP Nexans U-1000 AR2V 1x120</t>
  </si>
  <si>
    <t>Total du GWP Nexans U-1000 AR2V 1x50</t>
  </si>
  <si>
    <t>Total du GWP Nexans U-1000 AR2V 1x185</t>
  </si>
  <si>
    <t>Total du GWP U-1000 R2V 1x50 longueur à la coupe</t>
  </si>
  <si>
    <t>Total du GWP U-1000 R2V 1x120 longueur à la coupe</t>
  </si>
  <si>
    <t>Total du GWP U-1000 R2V 1x150 longueur à la coupe</t>
  </si>
  <si>
    <t>Total du GWP U-1000 R2V 1x185 longueur à la coupe</t>
  </si>
  <si>
    <t>Distance</t>
  </si>
  <si>
    <t>Rapport</t>
  </si>
  <si>
    <t>Section</t>
  </si>
  <si>
    <t>Masse totale</t>
  </si>
  <si>
    <t>Poids de la section</t>
  </si>
  <si>
    <t>l'aluminuim</t>
  </si>
  <si>
    <t>le cuivre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</si>
</sst>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Georgia"/>
      <family val="1"/>
    </font>
    <font>
      <b/>
      <sz val="12"/>
      <color rgb="FFFF0000"/>
      <name val="Georgia"/>
      <family val="1"/>
    </font>
    <font>
      <sz val="12"/>
      <color theme="3" tint="0.249977111117893"/>
      <name val="Georgia"/>
      <family val="1"/>
    </font>
    <font>
      <sz val="12"/>
      <color rgb="FFFF0000"/>
      <name val="Georgi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5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35</xdr:row>
          <xdr:rowOff>38100</xdr:rowOff>
        </xdr:from>
        <xdr:to>
          <xdr:col>5</xdr:col>
          <xdr:colOff>444500</xdr:colOff>
          <xdr:row>37</xdr:row>
          <xdr:rowOff>12700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725BB46-75BC-EAC0-D28E-9AAEA9DBF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E28D-DF3E-0141-AF61-AA693F02A561}">
  <sheetPr codeName="Sheet1"/>
  <dimension ref="A1:M48"/>
  <sheetViews>
    <sheetView tabSelected="1" topLeftCell="A20" zoomScale="95" workbookViewId="0">
      <selection activeCell="G33" sqref="G33"/>
    </sheetView>
  </sheetViews>
  <sheetFormatPr baseColWidth="10" defaultRowHeight="16"/>
  <cols>
    <col min="1" max="1" width="45.6640625" customWidth="1"/>
    <col min="2" max="3" width="20.6640625" customWidth="1"/>
    <col min="4" max="4" width="15.1640625" customWidth="1"/>
    <col min="5" max="5" width="14.6640625" customWidth="1"/>
    <col min="7" max="7" width="56.6640625" customWidth="1"/>
    <col min="8" max="10" width="17" customWidth="1"/>
    <col min="12" max="12" width="19.83203125" customWidth="1"/>
  </cols>
  <sheetData>
    <row r="1" spans="1:13">
      <c r="A1" s="1">
        <f>590</f>
        <v>590</v>
      </c>
      <c r="B1" s="1" t="s">
        <v>4</v>
      </c>
      <c r="C1" s="1" t="s">
        <v>5</v>
      </c>
      <c r="D1" s="3"/>
      <c r="E1" s="1"/>
      <c r="F1" s="1"/>
      <c r="G1" s="1">
        <v>493</v>
      </c>
      <c r="H1" s="1" t="s">
        <v>6</v>
      </c>
      <c r="I1" s="1" t="s">
        <v>7</v>
      </c>
      <c r="J1" s="3"/>
      <c r="K1" s="1"/>
    </row>
    <row r="2" spans="1:13">
      <c r="A2" s="1" t="s">
        <v>0</v>
      </c>
      <c r="B2" s="1">
        <f>IF(A1&gt;425.5,4.1,4.97)</f>
        <v>4.0999999999999996</v>
      </c>
      <c r="C2" s="1">
        <f>IF(A1&gt;425.5,24.3,-49.4)</f>
        <v>24.3</v>
      </c>
      <c r="D2" s="4">
        <f>B2*A1+C2</f>
        <v>2443.3000000000002</v>
      </c>
      <c r="E2" s="1"/>
      <c r="F2" s="1"/>
      <c r="G2" s="1" t="s">
        <v>0</v>
      </c>
      <c r="H2" s="1">
        <f>IF(G1&gt;2049.5,2.28,2.15)</f>
        <v>2.15</v>
      </c>
      <c r="I2" s="1">
        <f>IF(G1&gt;2049.5,-289,17.4)</f>
        <v>17.399999999999999</v>
      </c>
      <c r="J2" s="4">
        <f>H2*G1+I2</f>
        <v>1077.3500000000001</v>
      </c>
      <c r="K2" s="1"/>
    </row>
    <row r="3" spans="1:13">
      <c r="A3" s="1" t="s">
        <v>1</v>
      </c>
      <c r="B3" s="1">
        <f>0.0594</f>
        <v>5.9400000000000001E-2</v>
      </c>
      <c r="C3" s="1">
        <f>2.79</f>
        <v>2.79</v>
      </c>
      <c r="D3" s="4">
        <f>B3*A1+C3</f>
        <v>37.835999999999999</v>
      </c>
      <c r="E3" s="1"/>
      <c r="F3" s="1"/>
      <c r="G3" s="1" t="s">
        <v>1</v>
      </c>
      <c r="H3" s="1">
        <f>0.191</f>
        <v>0.191</v>
      </c>
      <c r="I3" s="1">
        <f>6.67</f>
        <v>6.67</v>
      </c>
      <c r="J3" s="4">
        <f>H3*G1+I3</f>
        <v>100.833</v>
      </c>
      <c r="K3" s="1"/>
    </row>
    <row r="4" spans="1:13">
      <c r="A4" s="1" t="s">
        <v>2</v>
      </c>
      <c r="B4" s="1">
        <f>0.27</f>
        <v>0.27</v>
      </c>
      <c r="C4" s="1">
        <f>0.651</f>
        <v>0.65100000000000002</v>
      </c>
      <c r="D4" s="4">
        <f>B4*A1+C4</f>
        <v>159.95100000000002</v>
      </c>
      <c r="E4" s="1"/>
      <c r="F4" s="1"/>
      <c r="G4" s="1" t="s">
        <v>2</v>
      </c>
      <c r="H4" s="1">
        <f>0</f>
        <v>0</v>
      </c>
      <c r="I4" s="1">
        <f>0</f>
        <v>0</v>
      </c>
      <c r="J4" s="4">
        <f>H4*G1+I4</f>
        <v>0</v>
      </c>
      <c r="K4" s="1"/>
    </row>
    <row r="5" spans="1:13">
      <c r="A5" s="1" t="s">
        <v>3</v>
      </c>
      <c r="B5" s="1">
        <f>0.883</f>
        <v>0.88300000000000001</v>
      </c>
      <c r="C5" s="1">
        <f>17</f>
        <v>17</v>
      </c>
      <c r="D5" s="4">
        <f>B5*A1+C5</f>
        <v>537.97</v>
      </c>
      <c r="E5" s="1"/>
      <c r="F5" s="1"/>
      <c r="G5" s="1" t="s">
        <v>3</v>
      </c>
      <c r="H5" s="1">
        <f>0.0713</f>
        <v>7.1300000000000002E-2</v>
      </c>
      <c r="I5" s="1">
        <f>2.29</f>
        <v>2.29</v>
      </c>
      <c r="J5" s="4">
        <f>H5*G1+I5</f>
        <v>37.440899999999999</v>
      </c>
      <c r="K5" s="1"/>
    </row>
    <row r="6" spans="1:13">
      <c r="A6" s="2" t="s">
        <v>8</v>
      </c>
      <c r="B6" s="2"/>
      <c r="C6" s="2"/>
      <c r="D6" s="2">
        <f>D2+D3+D4+D5</f>
        <v>3179.0569999999998</v>
      </c>
      <c r="E6" s="1"/>
      <c r="F6" s="1"/>
      <c r="G6" s="2" t="s">
        <v>12</v>
      </c>
      <c r="H6" s="6"/>
      <c r="I6" s="6"/>
      <c r="J6" s="2">
        <f>J2+J3+J4+J5</f>
        <v>1215.6239000000003</v>
      </c>
      <c r="K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5"/>
    </row>
    <row r="8" spans="1:13">
      <c r="A8" s="1"/>
      <c r="E8" s="1"/>
      <c r="F8" s="1"/>
      <c r="G8" s="1"/>
      <c r="H8" s="1"/>
      <c r="I8" s="1"/>
      <c r="J8" s="1"/>
      <c r="K8" s="1"/>
      <c r="L8" s="5"/>
      <c r="M8" s="5"/>
    </row>
    <row r="9" spans="1:13">
      <c r="A9" s="1">
        <v>470</v>
      </c>
      <c r="B9" s="1" t="s">
        <v>4</v>
      </c>
      <c r="C9" s="1" t="s">
        <v>5</v>
      </c>
      <c r="D9" s="3"/>
      <c r="E9" s="1"/>
      <c r="F9" s="1"/>
      <c r="G9" s="1">
        <v>1178</v>
      </c>
      <c r="H9" s="1" t="s">
        <v>6</v>
      </c>
      <c r="I9" s="1" t="s">
        <v>7</v>
      </c>
      <c r="J9" s="3"/>
      <c r="K9" s="1"/>
      <c r="L9" s="5"/>
      <c r="M9" s="5"/>
    </row>
    <row r="10" spans="1:13">
      <c r="A10" s="1" t="s">
        <v>0</v>
      </c>
      <c r="B10" s="1">
        <f>IF(A9&gt;425.5,4.1,4.97)</f>
        <v>4.0999999999999996</v>
      </c>
      <c r="C10" s="1">
        <f>IF(A9&gt;425.5,24.3,-49.4)</f>
        <v>24.3</v>
      </c>
      <c r="D10" s="4">
        <f>B10*A9+C10</f>
        <v>1951.2999999999997</v>
      </c>
      <c r="E10" s="1"/>
      <c r="F10" s="1"/>
      <c r="G10" s="1" t="s">
        <v>0</v>
      </c>
      <c r="H10" s="1">
        <f>IF(G9&gt;2049.5,2.28,2.15)</f>
        <v>2.15</v>
      </c>
      <c r="I10" s="1">
        <f>IF(G9&gt;2049.5,-289,17.4)</f>
        <v>17.399999999999999</v>
      </c>
      <c r="J10" s="4">
        <f>H10*G9+I10</f>
        <v>2550.1</v>
      </c>
      <c r="K10" s="1"/>
      <c r="L10" s="5"/>
      <c r="M10" s="5"/>
    </row>
    <row r="11" spans="1:13">
      <c r="A11" s="1" t="s">
        <v>1</v>
      </c>
      <c r="B11" s="1">
        <f>0.0594</f>
        <v>5.9400000000000001E-2</v>
      </c>
      <c r="C11" s="1">
        <f>2.79</f>
        <v>2.79</v>
      </c>
      <c r="D11" s="4">
        <f>B11*A9+C11</f>
        <v>30.707999999999998</v>
      </c>
      <c r="E11" s="1"/>
      <c r="F11" s="1"/>
      <c r="G11" s="1" t="s">
        <v>1</v>
      </c>
      <c r="H11" s="1">
        <f>0.191</f>
        <v>0.191</v>
      </c>
      <c r="I11" s="1">
        <f>6.67</f>
        <v>6.67</v>
      </c>
      <c r="J11" s="4">
        <f>H11*G9+I11</f>
        <v>231.66799999999998</v>
      </c>
      <c r="K11" s="1"/>
      <c r="L11" s="5"/>
      <c r="M11" s="5"/>
    </row>
    <row r="12" spans="1:13">
      <c r="A12" s="1" t="s">
        <v>2</v>
      </c>
      <c r="B12" s="1">
        <f>0.27</f>
        <v>0.27</v>
      </c>
      <c r="C12" s="1">
        <f>0.651</f>
        <v>0.65100000000000002</v>
      </c>
      <c r="D12" s="4">
        <f>B12*A9+C12</f>
        <v>127.551</v>
      </c>
      <c r="E12" s="1"/>
      <c r="F12" s="1"/>
      <c r="G12" s="1" t="s">
        <v>2</v>
      </c>
      <c r="H12" s="1">
        <f>0</f>
        <v>0</v>
      </c>
      <c r="I12" s="1">
        <f>0</f>
        <v>0</v>
      </c>
      <c r="J12" s="4">
        <f>H12*G9+I12</f>
        <v>0</v>
      </c>
      <c r="K12" s="1"/>
      <c r="L12" s="5"/>
      <c r="M12" s="5"/>
    </row>
    <row r="13" spans="1:13">
      <c r="A13" s="1" t="s">
        <v>3</v>
      </c>
      <c r="B13" s="1">
        <f>0.883</f>
        <v>0.88300000000000001</v>
      </c>
      <c r="C13" s="1">
        <f>17</f>
        <v>17</v>
      </c>
      <c r="D13" s="4">
        <f>B13*A9+C13</f>
        <v>432.01</v>
      </c>
      <c r="E13" s="2"/>
      <c r="F13" s="2"/>
      <c r="G13" s="1" t="s">
        <v>3</v>
      </c>
      <c r="H13" s="1">
        <f>0.0713</f>
        <v>7.1300000000000002E-2</v>
      </c>
      <c r="I13" s="1">
        <f>2.29</f>
        <v>2.29</v>
      </c>
      <c r="J13" s="4">
        <f>H13*G9+I13</f>
        <v>86.281400000000005</v>
      </c>
      <c r="K13" s="1"/>
    </row>
    <row r="14" spans="1:13">
      <c r="A14" s="2" t="s">
        <v>9</v>
      </c>
      <c r="B14" s="2"/>
      <c r="C14" s="2"/>
      <c r="D14" s="2">
        <f>D10+D11+D12+D13</f>
        <v>2541.5689999999995</v>
      </c>
      <c r="G14" s="2" t="s">
        <v>13</v>
      </c>
      <c r="H14" s="6"/>
      <c r="I14" s="6"/>
      <c r="J14" s="2">
        <f>J10+J11+J12+J13</f>
        <v>2868.0493999999999</v>
      </c>
      <c r="K14" s="1"/>
    </row>
    <row r="15" spans="1:13">
      <c r="A15" s="2"/>
      <c r="B15" s="2"/>
      <c r="C15" s="2"/>
      <c r="D15" s="2"/>
      <c r="G15" s="1"/>
      <c r="H15" s="1"/>
      <c r="I15" s="1"/>
      <c r="J15" s="1"/>
      <c r="K15" s="1"/>
    </row>
    <row r="16" spans="1:13">
      <c r="A16" s="1">
        <v>225</v>
      </c>
      <c r="B16" s="1" t="s">
        <v>4</v>
      </c>
      <c r="C16" s="1" t="s">
        <v>5</v>
      </c>
      <c r="D16" s="3"/>
      <c r="G16" s="1">
        <v>1428</v>
      </c>
      <c r="H16" s="1" t="s">
        <v>6</v>
      </c>
      <c r="I16" s="1" t="s">
        <v>7</v>
      </c>
      <c r="J16" s="3"/>
      <c r="K16" s="1"/>
    </row>
    <row r="17" spans="1:11">
      <c r="A17" s="1" t="s">
        <v>0</v>
      </c>
      <c r="B17" s="1">
        <f>IF(A16&gt;425.5,4.1,4.97)</f>
        <v>4.97</v>
      </c>
      <c r="C17" s="1">
        <f>IF(A16&gt;425.5,24.3,-49.4)</f>
        <v>-49.4</v>
      </c>
      <c r="D17" s="4">
        <f>B17*A16+C17</f>
        <v>1068.8499999999999</v>
      </c>
      <c r="F17" s="1"/>
      <c r="G17" s="1" t="s">
        <v>0</v>
      </c>
      <c r="H17" s="1">
        <f>IF(G16&gt;2049.5,2.28,2.15)</f>
        <v>2.15</v>
      </c>
      <c r="I17" s="1">
        <f>IF(G16&gt;2049.5,-289,17.4)</f>
        <v>17.399999999999999</v>
      </c>
      <c r="J17" s="4">
        <f>H17*G16+I17</f>
        <v>3087.6</v>
      </c>
    </row>
    <row r="18" spans="1:11">
      <c r="A18" s="1" t="s">
        <v>1</v>
      </c>
      <c r="B18" s="1">
        <f>0.0594</f>
        <v>5.9400000000000001E-2</v>
      </c>
      <c r="C18" s="1">
        <f>2.79</f>
        <v>2.79</v>
      </c>
      <c r="D18" s="4">
        <f>B18*A16+C18</f>
        <v>16.155000000000001</v>
      </c>
      <c r="G18" s="1" t="s">
        <v>1</v>
      </c>
      <c r="H18" s="1">
        <f>0.191</f>
        <v>0.191</v>
      </c>
      <c r="I18" s="1">
        <f>6.67</f>
        <v>6.67</v>
      </c>
      <c r="J18" s="4">
        <f>H18*G16+I18</f>
        <v>279.41800000000001</v>
      </c>
    </row>
    <row r="19" spans="1:11">
      <c r="A19" s="1" t="s">
        <v>2</v>
      </c>
      <c r="B19" s="1">
        <f>0.27</f>
        <v>0.27</v>
      </c>
      <c r="C19" s="1">
        <f>0.651</f>
        <v>0.65100000000000002</v>
      </c>
      <c r="D19" s="4">
        <f>B19*A16+C19</f>
        <v>61.40100000000001</v>
      </c>
      <c r="G19" s="1" t="s">
        <v>2</v>
      </c>
      <c r="H19" s="1">
        <f>0</f>
        <v>0</v>
      </c>
      <c r="I19" s="1">
        <f>0</f>
        <v>0</v>
      </c>
      <c r="J19" s="4">
        <f>H19*G16+I19</f>
        <v>0</v>
      </c>
    </row>
    <row r="20" spans="1:11">
      <c r="A20" s="1" t="s">
        <v>3</v>
      </c>
      <c r="B20" s="1">
        <f>0.883</f>
        <v>0.88300000000000001</v>
      </c>
      <c r="C20" s="1">
        <f>17</f>
        <v>17</v>
      </c>
      <c r="D20" s="4">
        <f>B20*A16+C20</f>
        <v>215.67500000000001</v>
      </c>
      <c r="G20" s="1" t="s">
        <v>3</v>
      </c>
      <c r="H20" s="1">
        <f>0.0713</f>
        <v>7.1300000000000002E-2</v>
      </c>
      <c r="I20" s="1">
        <f>2.29</f>
        <v>2.29</v>
      </c>
      <c r="J20" s="4">
        <f>H20*G16+I20</f>
        <v>104.10640000000001</v>
      </c>
    </row>
    <row r="21" spans="1:11">
      <c r="A21" s="2" t="s">
        <v>10</v>
      </c>
      <c r="B21" s="2"/>
      <c r="C21" s="2"/>
      <c r="D21" s="2">
        <f>D17+D18+D19+D20</f>
        <v>1362.0809999999999</v>
      </c>
      <c r="G21" s="2" t="s">
        <v>14</v>
      </c>
      <c r="H21" s="6"/>
      <c r="I21" s="6"/>
      <c r="J21" s="2">
        <f>J17+J18+J19+J20</f>
        <v>3471.1244000000002</v>
      </c>
    </row>
    <row r="22" spans="1:11">
      <c r="A22" s="2"/>
      <c r="B22" s="2"/>
      <c r="C22" s="2"/>
      <c r="D22" s="2"/>
    </row>
    <row r="24" spans="1:11">
      <c r="A24" s="1">
        <v>713</v>
      </c>
      <c r="B24" s="1" t="s">
        <v>4</v>
      </c>
      <c r="C24" s="1" t="s">
        <v>5</v>
      </c>
      <c r="D24" s="3"/>
    </row>
    <row r="25" spans="1:11">
      <c r="A25" s="1" t="s">
        <v>0</v>
      </c>
      <c r="B25" s="1">
        <f>IF(A24&gt;425.5,4.1,4.97)</f>
        <v>4.0999999999999996</v>
      </c>
      <c r="C25" s="1">
        <f>IF(A24&gt;425.5,24.3,-49.4)</f>
        <v>24.3</v>
      </c>
      <c r="D25" s="4">
        <f>B25*A24+C25</f>
        <v>2947.6</v>
      </c>
      <c r="G25" s="1">
        <v>1786</v>
      </c>
      <c r="H25" s="1" t="s">
        <v>6</v>
      </c>
      <c r="I25" s="1" t="s">
        <v>7</v>
      </c>
      <c r="J25" s="3"/>
    </row>
    <row r="26" spans="1:11">
      <c r="A26" s="1" t="s">
        <v>1</v>
      </c>
      <c r="B26" s="1">
        <f>0.0594</f>
        <v>5.9400000000000001E-2</v>
      </c>
      <c r="C26" s="1">
        <f>2.79</f>
        <v>2.79</v>
      </c>
      <c r="D26" s="4">
        <f>B26*A24+C26</f>
        <v>45.142200000000003</v>
      </c>
      <c r="G26" s="1" t="s">
        <v>0</v>
      </c>
      <c r="H26" s="1">
        <f>IF(G25&gt;2049.5,2.28,2.15)</f>
        <v>2.15</v>
      </c>
      <c r="I26" s="1">
        <f>IF(G25&gt;2049.5,-289,17.4)</f>
        <v>17.399999999999999</v>
      </c>
      <c r="J26" s="4">
        <f>H26*G25+I26</f>
        <v>3857.2999999999997</v>
      </c>
    </row>
    <row r="27" spans="1:11">
      <c r="A27" s="1" t="s">
        <v>2</v>
      </c>
      <c r="B27" s="1">
        <f>0.27</f>
        <v>0.27</v>
      </c>
      <c r="C27" s="1">
        <f>0.651</f>
        <v>0.65100000000000002</v>
      </c>
      <c r="D27" s="4">
        <f>B27*A24+C27</f>
        <v>193.16100000000003</v>
      </c>
      <c r="G27" s="1" t="s">
        <v>1</v>
      </c>
      <c r="H27" s="1">
        <f>0.191</f>
        <v>0.191</v>
      </c>
      <c r="I27" s="1">
        <f>6.67</f>
        <v>6.67</v>
      </c>
      <c r="J27" s="4">
        <f>H27*G25+I27</f>
        <v>347.79600000000005</v>
      </c>
    </row>
    <row r="28" spans="1:11">
      <c r="A28" s="1" t="s">
        <v>3</v>
      </c>
      <c r="B28" s="1">
        <f>0.883</f>
        <v>0.88300000000000001</v>
      </c>
      <c r="C28" s="1">
        <f>17</f>
        <v>17</v>
      </c>
      <c r="D28" s="4">
        <f>B28*A24+C28</f>
        <v>646.57899999999995</v>
      </c>
      <c r="G28" s="1" t="s">
        <v>2</v>
      </c>
      <c r="H28" s="1">
        <f>0</f>
        <v>0</v>
      </c>
      <c r="I28" s="1">
        <f>0</f>
        <v>0</v>
      </c>
      <c r="J28" s="4">
        <f>H28*G25+I28</f>
        <v>0</v>
      </c>
    </row>
    <row r="29" spans="1:11">
      <c r="A29" s="2" t="s">
        <v>11</v>
      </c>
      <c r="B29" s="2"/>
      <c r="C29" s="2"/>
      <c r="D29" s="2">
        <f>D25+D26+D27+D28</f>
        <v>3832.4821999999995</v>
      </c>
      <c r="G29" s="1" t="s">
        <v>3</v>
      </c>
      <c r="H29" s="1">
        <f>0.0713</f>
        <v>7.1300000000000002E-2</v>
      </c>
      <c r="I29" s="1">
        <f>2.29</f>
        <v>2.29</v>
      </c>
      <c r="J29" s="4">
        <f>H29*G25+I29</f>
        <v>129.6318</v>
      </c>
    </row>
    <row r="30" spans="1:11">
      <c r="A30" s="1"/>
      <c r="B30" s="1"/>
      <c r="C30" s="1"/>
      <c r="D30" s="4"/>
      <c r="G30" s="2" t="s">
        <v>15</v>
      </c>
      <c r="H30" s="6"/>
      <c r="I30" s="6"/>
      <c r="J30" s="2">
        <f>J26+J27+J28+J29</f>
        <v>4334.7277999999997</v>
      </c>
    </row>
    <row r="31" spans="1:11">
      <c r="A31" s="2"/>
      <c r="B31" s="2"/>
      <c r="C31" s="2"/>
      <c r="D31" s="2"/>
    </row>
    <row r="32" spans="1:11">
      <c r="A32" s="1" t="s">
        <v>18</v>
      </c>
      <c r="B32" s="1" t="s">
        <v>20</v>
      </c>
      <c r="C32" s="1"/>
      <c r="D32" s="3" t="s">
        <v>19</v>
      </c>
      <c r="E32">
        <f>A35*B33</f>
        <v>1426</v>
      </c>
      <c r="G32" s="1" t="s">
        <v>18</v>
      </c>
      <c r="H32" s="1" t="s">
        <v>20</v>
      </c>
      <c r="I32" s="1"/>
      <c r="J32" s="3" t="s">
        <v>19</v>
      </c>
      <c r="K32">
        <f>G35*H33</f>
        <v>1178</v>
      </c>
    </row>
    <row r="33" spans="1:10">
      <c r="A33" s="1">
        <v>185</v>
      </c>
      <c r="B33" s="1">
        <f>IF(A33=50,A16,IF(A33=120,A9,IF(A33=150,A1,IF(A33=185,A24,0))))</f>
        <v>713</v>
      </c>
      <c r="C33" s="1"/>
      <c r="D33" s="4"/>
      <c r="G33" s="1">
        <v>120</v>
      </c>
      <c r="H33" s="1">
        <f>IF(G33=50,G1,IF(G33=120,G9,IF(G33=150,G16,IF(G33=185,G25,0))))</f>
        <v>1178</v>
      </c>
      <c r="I33" s="1"/>
      <c r="J33" s="4"/>
    </row>
    <row r="34" spans="1:10">
      <c r="A34" s="1" t="s">
        <v>16</v>
      </c>
      <c r="B34" s="1"/>
      <c r="C34" s="1"/>
      <c r="D34" s="4"/>
      <c r="G34" s="1" t="s">
        <v>16</v>
      </c>
      <c r="H34" s="1"/>
      <c r="I34" s="1"/>
      <c r="J34" s="4"/>
    </row>
    <row r="35" spans="1:10">
      <c r="A35" s="1">
        <v>2</v>
      </c>
      <c r="B35" s="1"/>
      <c r="C35" s="1"/>
      <c r="D35" s="4"/>
      <c r="G35" s="1">
        <v>1</v>
      </c>
      <c r="H35" s="1"/>
      <c r="I35" s="1"/>
      <c r="J35" s="4"/>
    </row>
    <row r="36" spans="1:10">
      <c r="A36" s="1"/>
      <c r="B36" s="1"/>
      <c r="C36" s="1"/>
      <c r="D36" s="4"/>
    </row>
    <row r="37" spans="1:10">
      <c r="A37" s="2"/>
      <c r="B37" s="2"/>
      <c r="C37" s="2"/>
      <c r="D37" s="2"/>
    </row>
    <row r="38" spans="1:10">
      <c r="A38" s="1">
        <f>E32</f>
        <v>1426</v>
      </c>
      <c r="B38" s="1" t="s">
        <v>4</v>
      </c>
      <c r="C38" s="1" t="s">
        <v>5</v>
      </c>
      <c r="D38" s="3"/>
      <c r="G38" s="1">
        <f>K32</f>
        <v>1178</v>
      </c>
      <c r="H38" s="1" t="s">
        <v>6</v>
      </c>
      <c r="I38" s="1" t="s">
        <v>7</v>
      </c>
      <c r="J38" s="3"/>
    </row>
    <row r="39" spans="1:10">
      <c r="A39" s="1" t="s">
        <v>0</v>
      </c>
      <c r="B39" s="1">
        <f>IF(A38&gt;425.5,4.1,4.97)</f>
        <v>4.0999999999999996</v>
      </c>
      <c r="C39" s="1">
        <f>IF(A38&gt;425.5,24.3,-49.4)</f>
        <v>24.3</v>
      </c>
      <c r="D39" s="4">
        <f>B39*A38+C39</f>
        <v>5870.9</v>
      </c>
      <c r="G39" s="1"/>
      <c r="H39" s="1">
        <f>IF(G38&gt;2049.5,2.28,2.15)</f>
        <v>2.15</v>
      </c>
      <c r="I39" s="1">
        <f>IF(G38&gt;2049.5,-289,17.4)</f>
        <v>17.399999999999999</v>
      </c>
      <c r="J39" s="4">
        <f>H39*G38+I39</f>
        <v>2550.1</v>
      </c>
    </row>
    <row r="40" spans="1:10">
      <c r="A40" s="1" t="s">
        <v>1</v>
      </c>
      <c r="B40" s="1">
        <f>0.0594</f>
        <v>5.9400000000000001E-2</v>
      </c>
      <c r="C40" s="1">
        <f>2.79</f>
        <v>2.79</v>
      </c>
      <c r="D40" s="4">
        <f>B40*A38+C40</f>
        <v>87.494400000000013</v>
      </c>
      <c r="G40" s="1" t="s">
        <v>1</v>
      </c>
      <c r="H40" s="1">
        <f>0.191</f>
        <v>0.191</v>
      </c>
      <c r="I40" s="1">
        <f>6.67</f>
        <v>6.67</v>
      </c>
      <c r="J40" s="4">
        <f>H40*G38+I40</f>
        <v>231.66799999999998</v>
      </c>
    </row>
    <row r="41" spans="1:10">
      <c r="A41" s="1" t="s">
        <v>2</v>
      </c>
      <c r="B41" s="1">
        <f>0.27</f>
        <v>0.27</v>
      </c>
      <c r="C41" s="1">
        <f>0.651</f>
        <v>0.65100000000000002</v>
      </c>
      <c r="D41" s="4">
        <f>B41*A38+C41</f>
        <v>385.67100000000005</v>
      </c>
      <c r="G41" s="1" t="s">
        <v>2</v>
      </c>
      <c r="H41" s="1">
        <f>0</f>
        <v>0</v>
      </c>
      <c r="I41" s="1">
        <f>0</f>
        <v>0</v>
      </c>
      <c r="J41" s="4">
        <f>H41*G38+I41</f>
        <v>0</v>
      </c>
    </row>
    <row r="42" spans="1:10">
      <c r="A42" s="1" t="s">
        <v>3</v>
      </c>
      <c r="B42" s="1">
        <f>0.883</f>
        <v>0.88300000000000001</v>
      </c>
      <c r="C42" s="1">
        <f>17</f>
        <v>17</v>
      </c>
      <c r="D42" s="4">
        <f>B42*A38+C42</f>
        <v>1276.1579999999999</v>
      </c>
      <c r="G42" s="1" t="s">
        <v>3</v>
      </c>
      <c r="H42" s="1">
        <f>0.0713</f>
        <v>7.1300000000000002E-2</v>
      </c>
      <c r="I42" s="1">
        <f>2.29</f>
        <v>2.29</v>
      </c>
      <c r="J42" s="4">
        <f>H42*G38+I42</f>
        <v>86.281400000000005</v>
      </c>
    </row>
    <row r="43" spans="1:10">
      <c r="A43" s="2" t="s">
        <v>11</v>
      </c>
      <c r="B43" s="2"/>
      <c r="C43" s="2"/>
      <c r="D43" s="2">
        <f>D39+D40+D41+D42</f>
        <v>7620.2233999999989</v>
      </c>
      <c r="G43" s="2" t="s">
        <v>12</v>
      </c>
      <c r="H43" s="6"/>
      <c r="I43" s="6"/>
      <c r="J43" s="2">
        <f>J39+J40+J41+J42</f>
        <v>2868.0493999999999</v>
      </c>
    </row>
    <row r="46" spans="1:10">
      <c r="E46" t="s">
        <v>17</v>
      </c>
      <c r="F46">
        <f>J43/D43</f>
        <v>0.37637340133623909</v>
      </c>
    </row>
    <row r="47" spans="1:10">
      <c r="E47" t="str">
        <f>IF(F46&gt;1,E48,F48)</f>
        <v>le cuivre</v>
      </c>
    </row>
    <row r="48" spans="1:10">
      <c r="E48" t="s">
        <v>21</v>
      </c>
      <c r="F48" t="s">
        <v>22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Scroll Bar 7">
              <controlPr defaultSize="0" autoPict="0">
                <anchor moveWithCells="1">
                  <from>
                    <xdr:col>3</xdr:col>
                    <xdr:colOff>177800</xdr:colOff>
                    <xdr:row>35</xdr:row>
                    <xdr:rowOff>38100</xdr:rowOff>
                  </from>
                  <to>
                    <xdr:col>5</xdr:col>
                    <xdr:colOff>444500</xdr:colOff>
                    <xdr:row>37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Bennani</dc:creator>
  <cp:lastModifiedBy>Ines Bennani</cp:lastModifiedBy>
  <dcterms:created xsi:type="dcterms:W3CDTF">2025-06-02T15:41:49Z</dcterms:created>
  <dcterms:modified xsi:type="dcterms:W3CDTF">2025-06-04T08:05:55Z</dcterms:modified>
</cp:coreProperties>
</file>