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GG\Dropbox\Github\Vestergaard\"/>
    </mc:Choice>
  </mc:AlternateContent>
  <xr:revisionPtr revIDLastSave="0" documentId="13_ncr:1_{CB8179B2-DB77-4627-A77B-176743151046}" xr6:coauthVersionLast="45" xr6:coauthVersionMax="45" xr10:uidLastSave="{00000000-0000-0000-0000-000000000000}"/>
  <bookViews>
    <workbookView xWindow="-19740" yWindow="-1120" windowWidth="17600" windowHeight="18470" xr2:uid="{DAAE4708-AB0F-478A-8CE9-929A85F3F5B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2" i="1" l="1"/>
  <c r="B16" i="1" s="1"/>
  <c r="B11" i="1"/>
  <c r="C7" i="1"/>
  <c r="C4" i="1"/>
  <c r="C8" i="1" l="1"/>
  <c r="C9" i="1" s="1"/>
  <c r="B17" i="1"/>
  <c r="C18" i="1" s="1"/>
  <c r="B19" i="1" s="1"/>
  <c r="C19" i="1" s="1"/>
  <c r="C10" i="1" l="1"/>
  <c r="C13" i="1"/>
  <c r="C12" i="1"/>
  <c r="C16" i="1"/>
  <c r="C11" i="1"/>
  <c r="C17" i="1"/>
  <c r="C14" i="1"/>
  <c r="C15" i="1" s="1"/>
  <c r="C20" i="1" l="1"/>
  <c r="B20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tc={94E6A6A9-6FAF-4310-AAAB-E9CEE368C0A8}</author>
    <author>tc={490422D2-9D91-4DBB-9380-266BCFA02E29}</author>
    <author>tc={C1ECA956-6DEE-47A4-A205-726EC7CA6331}</author>
    <author>tc={A22B9D95-716C-4B79-9626-D097B86C3FD1}</author>
    <author>tc={3D16060D-D694-4645-AB09-85B35A9D7968}</author>
    <author>tc={FB54766F-4FA2-4224-A36B-5BC17E7D26E5}</author>
    <author>tc={C509585B-3026-46C4-828E-0302276C4E4E}</author>
  </authors>
  <commentList>
    <comment ref="A4" authorId="0" shapeId="0" xr:uid="{94E6A6A9-6FAF-4310-AAAB-E9CEE368C0A8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should be compared to the llin budget</t>
      </text>
    </comment>
    <comment ref="A8" authorId="1" shapeId="0" xr:uid="{490422D2-9D91-4DBB-9380-266BCFA02E29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cost includes distribution but also warehousing, monitoring and other itn implementation
Reply:
    check https://www.againstmalaria.com/NonNetCosts.aspx</t>
      </text>
    </comment>
    <comment ref="C8" authorId="2" shapeId="0" xr:uid="{C1ECA956-6DEE-47A4-A205-726EC7CA6331}">
      <text>
        <t>[Threaded comment]
Your version of Excel allows you to read this threaded comment; however, any edits to it will get removed if the file is opened in a newer version of Excel. Learn more: https://go.microsoft.com/fwlink/?linkid=870924
Comment:
Comentario:
    Here I would suggest the following--
conservative approach:
Use MOP figure for cost of nets divided by number of nets.
Less conservative:
Use MOP cost of nets+other M and E activities/number of nets
Respuesta:
    AMF overhead can be calculated from their website.
GF overhead is possible but not sure how easily calculated.</t>
      </text>
    </comment>
    <comment ref="B18" authorId="3" shapeId="0" xr:uid="{A22B9D95-716C-4B79-9626-D097B86C3FD1}">
      <text>
        <t>[Threaded comment]
Your version of Excel allows you to read this threaded comment; however, any edits to it will get removed if the file is opened in a newer version of Excel. Learn more: https://go.microsoft.com/fwlink/?linkid=870924
Comment:
    percentage of nets remaining from what we started with</t>
      </text>
    </comment>
    <comment ref="C18" authorId="4" shapeId="0" xr:uid="{3D16060D-D694-4645-AB09-85B35A9D7968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the number of nets that are effectively used</t>
      </text>
    </comment>
    <comment ref="C19" authorId="5" shapeId="0" xr:uid="{FB54766F-4FA2-4224-A36B-5BC17E7D26E5}">
      <text>
        <t>[Threaded comment]
Your version of Excel allows you to read this threaded comment; however, any edits to it will get removed if the file is opened in a newer version of Excel. Learn more: https://go.microsoft.com/fwlink/?linkid=870924
Comment:
    value of the nets efficiently used</t>
      </text>
    </comment>
    <comment ref="B20" authorId="6" shapeId="0" xr:uid="{C509585B-3026-46C4-828E-0302276C4E4E}">
      <text>
        <t>[Threaded comment]
Your version of Excel allows you to read this threaded comment; however, any edits to it will get removed if the file is opened in a newer version of Excel. Learn more: https://go.microsoft.com/fwlink/?linkid=870924
Comment:
    percentage of value lost</t>
      </text>
    </comment>
  </commentList>
</comments>
</file>

<file path=xl/sharedStrings.xml><?xml version="1.0" encoding="utf-8"?>
<sst xmlns="http://schemas.openxmlformats.org/spreadsheetml/2006/main" count="49" uniqueCount="33">
  <si>
    <t>ITN MOP budget</t>
  </si>
  <si>
    <t>Total Annual Cost</t>
  </si>
  <si>
    <t>LLIN lost</t>
  </si>
  <si>
    <t>Not used every night</t>
  </si>
  <si>
    <t>Wear and tear loss</t>
  </si>
  <si>
    <t>Lost number of effective LLIN</t>
  </si>
  <si>
    <t>Actual LLINs effectively used</t>
  </si>
  <si>
    <t>Actual value of LLINs purchased</t>
  </si>
  <si>
    <t>Lost value (all nets)</t>
  </si>
  <si>
    <t>LLINs bought</t>
  </si>
  <si>
    <t xml:space="preserve">Market size </t>
  </si>
  <si>
    <t>Overall MOP 2019 budget (Africa)</t>
  </si>
  <si>
    <t>ITN proportion</t>
  </si>
  <si>
    <t>Variable</t>
  </si>
  <si>
    <t>Amount</t>
  </si>
  <si>
    <t>Reduce LLIN loss % by (number LLIN)</t>
  </si>
  <si>
    <t>Total value of remaining LLIN</t>
  </si>
  <si>
    <t>Total lost value</t>
  </si>
  <si>
    <t xml:space="preserve">Improve usage % by  </t>
  </si>
  <si>
    <t>Improve insecticide efficacy by</t>
  </si>
  <si>
    <t>Reduce wear and tear loss by</t>
  </si>
  <si>
    <t>Improve effectiveness by 
(insecticide efficacy + wear and tear)</t>
  </si>
  <si>
    <t>ASP</t>
  </si>
  <si>
    <r>
      <rPr>
        <b/>
        <sz val="11"/>
        <color theme="1"/>
        <rFont val="Calibri"/>
        <family val="2"/>
      </rPr>
      <t>Degradation value</t>
    </r>
    <r>
      <rPr>
        <sz val="11"/>
        <color theme="1"/>
        <rFont val="Calibri"/>
        <family val="2"/>
      </rPr>
      <t xml:space="preserve">
(Insecticide + wear and tear)</t>
    </r>
  </si>
  <si>
    <r>
      <rPr>
        <b/>
        <sz val="11"/>
        <color theme="1"/>
        <rFont val="Calibri"/>
        <family val="2"/>
      </rPr>
      <t>Total lost value</t>
    </r>
    <r>
      <rPr>
        <sz val="11"/>
        <color theme="1"/>
        <rFont val="Calibri"/>
        <family val="2"/>
      </rPr>
      <t xml:space="preserve">
(LLIN lost + not used every night + minimal insecticide efficacy loss + wear and tear loss)</t>
    </r>
  </si>
  <si>
    <t xml:space="preserve">Number of effective LLIN </t>
  </si>
  <si>
    <t>Increase in value due to improved geographic coverage effectiveness</t>
  </si>
  <si>
    <t>Percentage</t>
  </si>
  <si>
    <t>Minimal insecticide efficacy loss</t>
  </si>
  <si>
    <t>Cost of distribution</t>
  </si>
  <si>
    <t>Number of children deaths prevented</t>
  </si>
  <si>
    <t>Number of malaria cases prevented</t>
  </si>
  <si>
    <t>% Reduction in geographic coverage need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</si>
</sst>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4" formatCode="_-&quot;£&quot;* #,##0.00_-;\-&quot;£&quot;* #,##0.00_-;_-&quot;£&quot;* &quot;-&quot;??_-;_-@_-"/>
    <numFmt numFmtId="43" formatCode="_-* #,##0.00_-;\-* #,##0.00_-;_-* &quot;-&quot;??_-;_-@_-"/>
    <numFmt numFmtId="164" formatCode="[$$-1009]#,##0"/>
    <numFmt numFmtId="165" formatCode="&quot; &quot;[$$-409]#,##0&quot; &quot;;&quot; &quot;[$$-409]&quot;-&quot;#,##0&quot; &quot;;&quot; &quot;[$$-409]&quot;-&quot;00&quot; &quot;;&quot; &quot;@&quot; &quot;"/>
    <numFmt numFmtId="166" formatCode="0.0%"/>
    <numFmt numFmtId="167" formatCode="_-* #,##0_-;\-* #,##0_-;_-* &quot;-&quot;??_-;_-@_-"/>
    <numFmt numFmtId="168" formatCode="&quot; &quot;#,##0&quot; &quot;;&quot; -&quot;#,##0&quot; &quot;;&quot; -&quot;00&quot; &quot;;&quot; &quot;@&quot; &quot;"/>
    <numFmt numFmtId="169" formatCode="_-[$$-409]* #,##0_ ;_-[$$-409]* \-#,##0\ ;_-[$$-409]* &quot;-&quot;??_ ;_-@_ "/>
    <numFmt numFmtId="170" formatCode="_-[$$-409]* #,##0.0_ ;_-[$$-409]* \-#,##0.0\ ;_-[$$-409]* &quot;-&quot;??_ ;_-@_ 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11"/>
      <color rgb="FFFF0000"/>
      <name val="Calibri"/>
      <family val="2"/>
    </font>
    <font>
      <sz val="11"/>
      <name val="Calibri"/>
      <family val="2"/>
    </font>
    <font>
      <b/>
      <sz val="11"/>
      <color rgb="FFFF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599963377788628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theme="1" tint="0.34998626667073579"/>
      </left>
      <right/>
      <top style="medium">
        <color theme="1" tint="0.34998626667073579"/>
      </top>
      <bottom/>
      <diagonal/>
    </border>
    <border>
      <left/>
      <right/>
      <top style="medium">
        <color theme="1" tint="0.34998626667073579"/>
      </top>
      <bottom/>
      <diagonal/>
    </border>
    <border>
      <left/>
      <right style="medium">
        <color theme="1" tint="0.34998626667073579"/>
      </right>
      <top style="medium">
        <color theme="1" tint="0.34998626667073579"/>
      </top>
      <bottom/>
      <diagonal/>
    </border>
    <border>
      <left style="medium">
        <color theme="1" tint="0.34998626667073579"/>
      </left>
      <right/>
      <top/>
      <bottom/>
      <diagonal/>
    </border>
    <border>
      <left/>
      <right style="medium">
        <color theme="1" tint="0.34998626667073579"/>
      </right>
      <top/>
      <bottom/>
      <diagonal/>
    </border>
    <border>
      <left style="medium">
        <color theme="1" tint="0.34998626667073579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theme="1" tint="0.34998626667073579"/>
      </right>
      <top/>
      <bottom style="thin">
        <color indexed="64"/>
      </bottom>
      <diagonal/>
    </border>
    <border>
      <left style="medium">
        <color theme="1" tint="0.34998626667073579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theme="1" tint="0.34998626667073579"/>
      </right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8">
    <xf numFmtId="0" fontId="0" fillId="0" borderId="0" xfId="0"/>
    <xf numFmtId="0" fontId="2" fillId="2" borderId="0" xfId="0" applyFont="1" applyFill="1" applyAlignment="1">
      <alignment wrapText="1"/>
    </xf>
    <xf numFmtId="9" fontId="0" fillId="2" borderId="0" xfId="0" applyNumberFormat="1" applyFill="1" applyAlignment="1">
      <alignment horizontal="center" vertical="center"/>
    </xf>
    <xf numFmtId="165" fontId="0" fillId="2" borderId="0" xfId="0" applyNumberFormat="1" applyFill="1" applyAlignment="1">
      <alignment vertical="center"/>
    </xf>
    <xf numFmtId="0" fontId="0" fillId="2" borderId="0" xfId="0" applyFill="1" applyAlignment="1">
      <alignment horizontal="center" vertical="center"/>
    </xf>
    <xf numFmtId="165" fontId="2" fillId="2" borderId="0" xfId="0" applyNumberFormat="1" applyFont="1" applyFill="1"/>
    <xf numFmtId="166" fontId="5" fillId="3" borderId="0" xfId="0" applyNumberFormat="1" applyFont="1" applyFill="1" applyAlignment="1">
      <alignment horizontal="center" vertical="center"/>
    </xf>
    <xf numFmtId="165" fontId="0" fillId="3" borderId="0" xfId="0" applyNumberFormat="1" applyFill="1"/>
    <xf numFmtId="10" fontId="0" fillId="3" borderId="0" xfId="0" applyNumberFormat="1" applyFill="1" applyAlignment="1">
      <alignment horizontal="center" vertical="center"/>
    </xf>
    <xf numFmtId="10" fontId="3" fillId="3" borderId="0" xfId="0" applyNumberFormat="1" applyFont="1" applyFill="1" applyAlignment="1">
      <alignment horizontal="center" vertical="center"/>
    </xf>
    <xf numFmtId="165" fontId="0" fillId="3" borderId="0" xfId="0" applyNumberFormat="1" applyFill="1" applyAlignment="1">
      <alignment horizontal="right" vertical="center"/>
    </xf>
    <xf numFmtId="167" fontId="0" fillId="3" borderId="0" xfId="1" applyNumberFormat="1" applyFont="1" applyFill="1" applyAlignment="1">
      <alignment horizontal="center" vertical="center"/>
    </xf>
    <xf numFmtId="0" fontId="5" fillId="3" borderId="0" xfId="0" applyFont="1" applyFill="1" applyAlignment="1">
      <alignment vertical="center" wrapText="1"/>
    </xf>
    <xf numFmtId="165" fontId="0" fillId="3" borderId="0" xfId="0" applyNumberFormat="1" applyFill="1" applyAlignment="1">
      <alignment horizontal="center" vertical="center"/>
    </xf>
    <xf numFmtId="0" fontId="5" fillId="4" borderId="0" xfId="0" applyFont="1" applyFill="1" applyAlignment="1">
      <alignment wrapText="1"/>
    </xf>
    <xf numFmtId="9" fontId="0" fillId="4" borderId="0" xfId="0" applyNumberFormat="1" applyFill="1" applyAlignment="1">
      <alignment horizontal="center" vertical="center"/>
    </xf>
    <xf numFmtId="168" fontId="0" fillId="4" borderId="0" xfId="0" applyNumberFormat="1" applyFill="1"/>
    <xf numFmtId="165" fontId="3" fillId="4" borderId="0" xfId="0" applyNumberFormat="1" applyFont="1" applyFill="1"/>
    <xf numFmtId="0" fontId="5" fillId="4" borderId="1" xfId="0" applyFont="1" applyFill="1" applyBorder="1" applyAlignment="1">
      <alignment wrapText="1"/>
    </xf>
    <xf numFmtId="9" fontId="0" fillId="4" borderId="2" xfId="0" applyNumberFormat="1" applyFill="1" applyBorder="1" applyAlignment="1">
      <alignment horizontal="center" vertical="center"/>
    </xf>
    <xf numFmtId="0" fontId="5" fillId="4" borderId="4" xfId="0" applyFont="1" applyFill="1" applyBorder="1" applyAlignment="1">
      <alignment wrapText="1"/>
    </xf>
    <xf numFmtId="3" fontId="6" fillId="2" borderId="0" xfId="0" applyNumberFormat="1" applyFont="1" applyFill="1" applyAlignment="1">
      <alignment horizontal="right"/>
    </xf>
    <xf numFmtId="0" fontId="5" fillId="2" borderId="0" xfId="0" applyFont="1" applyFill="1"/>
    <xf numFmtId="165" fontId="0" fillId="2" borderId="0" xfId="0" applyNumberFormat="1" applyFill="1"/>
    <xf numFmtId="0" fontId="0" fillId="5" borderId="0" xfId="0" applyFill="1" applyAlignment="1">
      <alignment horizontal="center" vertical="center"/>
    </xf>
    <xf numFmtId="164" fontId="0" fillId="2" borderId="0" xfId="0" applyNumberFormat="1" applyFill="1" applyAlignment="1">
      <alignment horizontal="right"/>
    </xf>
    <xf numFmtId="10" fontId="0" fillId="2" borderId="0" xfId="3" applyNumberFormat="1" applyFont="1" applyFill="1"/>
    <xf numFmtId="10" fontId="3" fillId="4" borderId="0" xfId="0" applyNumberFormat="1" applyFont="1" applyFill="1" applyAlignment="1">
      <alignment horizontal="center" vertical="center"/>
    </xf>
    <xf numFmtId="10" fontId="0" fillId="4" borderId="0" xfId="0" applyNumberFormat="1" applyFill="1" applyAlignment="1">
      <alignment horizontal="center" vertical="center"/>
    </xf>
    <xf numFmtId="169" fontId="7" fillId="4" borderId="0" xfId="2" applyNumberFormat="1" applyFont="1" applyFill="1"/>
    <xf numFmtId="167" fontId="0" fillId="4" borderId="3" xfId="1" applyNumberFormat="1" applyFont="1" applyFill="1" applyBorder="1"/>
    <xf numFmtId="169" fontId="8" fillId="4" borderId="5" xfId="0" applyNumberFormat="1" applyFont="1" applyFill="1" applyBorder="1"/>
    <xf numFmtId="0" fontId="5" fillId="4" borderId="6" xfId="0" applyFont="1" applyFill="1" applyBorder="1" applyAlignment="1">
      <alignment wrapText="1"/>
    </xf>
    <xf numFmtId="9" fontId="0" fillId="4" borderId="7" xfId="0" applyNumberFormat="1" applyFill="1" applyBorder="1" applyAlignment="1">
      <alignment horizontal="center" vertical="center"/>
    </xf>
    <xf numFmtId="169" fontId="7" fillId="4" borderId="8" xfId="0" applyNumberFormat="1" applyFont="1" applyFill="1" applyBorder="1"/>
    <xf numFmtId="0" fontId="5" fillId="4" borderId="9" xfId="0" applyFont="1" applyFill="1" applyBorder="1" applyAlignment="1">
      <alignment wrapText="1"/>
    </xf>
    <xf numFmtId="9" fontId="0" fillId="4" borderId="10" xfId="0" applyNumberFormat="1" applyFill="1" applyBorder="1" applyAlignment="1">
      <alignment horizontal="center" vertical="center"/>
    </xf>
    <xf numFmtId="168" fontId="0" fillId="4" borderId="11" xfId="0" applyNumberFormat="1" applyFill="1" applyBorder="1"/>
    <xf numFmtId="10" fontId="0" fillId="4" borderId="7" xfId="0" applyNumberFormat="1" applyFill="1" applyBorder="1" applyAlignment="1">
      <alignment horizontal="center" vertical="center"/>
    </xf>
    <xf numFmtId="0" fontId="5" fillId="4" borderId="4" xfId="0" applyFont="1" applyFill="1" applyBorder="1" applyAlignment="1">
      <alignment vertical="center" wrapText="1"/>
    </xf>
    <xf numFmtId="168" fontId="0" fillId="4" borderId="5" xfId="0" applyNumberFormat="1" applyFill="1" applyBorder="1" applyAlignment="1">
      <alignment vertical="center"/>
    </xf>
    <xf numFmtId="165" fontId="9" fillId="3" borderId="0" xfId="0" applyNumberFormat="1" applyFont="1" applyFill="1" applyAlignment="1">
      <alignment horizontal="center" vertical="center"/>
    </xf>
    <xf numFmtId="164" fontId="2" fillId="2" borderId="0" xfId="3" applyNumberFormat="1" applyFont="1" applyFill="1"/>
    <xf numFmtId="0" fontId="2" fillId="2" borderId="0" xfId="0" applyFont="1" applyFill="1" applyAlignment="1">
      <alignment vertical="center" wrapText="1"/>
    </xf>
    <xf numFmtId="0" fontId="4" fillId="3" borderId="0" xfId="0" applyFont="1" applyFill="1" applyAlignment="1">
      <alignment wrapText="1"/>
    </xf>
    <xf numFmtId="168" fontId="8" fillId="4" borderId="5" xfId="0" applyNumberFormat="1" applyFont="1" applyFill="1" applyBorder="1"/>
    <xf numFmtId="168" fontId="7" fillId="4" borderId="8" xfId="0" applyNumberFormat="1" applyFont="1" applyFill="1" applyBorder="1"/>
    <xf numFmtId="169" fontId="0" fillId="4" borderId="11" xfId="0" applyNumberFormat="1" applyFill="1" applyBorder="1"/>
    <xf numFmtId="10" fontId="0" fillId="4" borderId="10" xfId="0" applyNumberFormat="1" applyFill="1" applyBorder="1" applyAlignment="1">
      <alignment horizontal="center" vertical="center"/>
    </xf>
    <xf numFmtId="169" fontId="0" fillId="4" borderId="11" xfId="0" applyNumberFormat="1" applyFill="1" applyBorder="1" applyAlignment="1">
      <alignment vertical="center"/>
    </xf>
    <xf numFmtId="9" fontId="0" fillId="4" borderId="0" xfId="0" applyNumberFormat="1" applyFill="1" applyAlignment="1">
      <alignment horizontal="center"/>
    </xf>
    <xf numFmtId="9" fontId="0" fillId="4" borderId="7" xfId="0" applyNumberFormat="1" applyFill="1" applyBorder="1" applyAlignment="1">
      <alignment horizontal="center"/>
    </xf>
    <xf numFmtId="169" fontId="7" fillId="4" borderId="5" xfId="1" applyNumberFormat="1" applyFont="1" applyFill="1" applyBorder="1" applyAlignment="1">
      <alignment vertical="center"/>
    </xf>
    <xf numFmtId="0" fontId="0" fillId="4" borderId="0" xfId="0" applyFill="1"/>
    <xf numFmtId="10" fontId="0" fillId="4" borderId="0" xfId="0" applyNumberFormat="1" applyFill="1"/>
    <xf numFmtId="169" fontId="0" fillId="4" borderId="0" xfId="0" applyNumberFormat="1" applyFill="1"/>
    <xf numFmtId="9" fontId="0" fillId="4" borderId="0" xfId="0" applyNumberFormat="1" applyFill="1"/>
    <xf numFmtId="170" fontId="0" fillId="4" borderId="0" xfId="0" applyNumberFormat="1" applyFill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Inés Guardans" id="{AD0E29FA-D7A8-43DC-9865-5D1FF4E1063A}" userId="S::IGG@vestergaard.com::e94570ae-de9a-4a49-a5ab-bc7e5bcae8d4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4" dT="2020-03-23T09:31:55.16" personId="{AD0E29FA-D7A8-43DC-9865-5D1FF4E1063A}" id="{94E6A6A9-6FAF-4310-AAAB-E9CEE368C0A8}">
    <text>this should be compared to the llin budget</text>
  </threadedComment>
  <threadedComment ref="A8" dT="2020-03-23T09:04:27.21" personId="{AD0E29FA-D7A8-43DC-9865-5D1FF4E1063A}" id="{490422D2-9D91-4DBB-9380-266BCFA02E29}">
    <text>This cost includes distribution but also warehousing, monitoring and other itn implementation</text>
  </threadedComment>
  <threadedComment ref="A8" dT="2020-03-23T13:53:27.51" personId="{AD0E29FA-D7A8-43DC-9865-5D1FF4E1063A}" id="{5CD01FB3-FE0C-4300-AA15-CED097350B58}" parentId="{490422D2-9D91-4DBB-9380-266BCFA02E29}">
    <text>check https://www.againstmalaria.com/NonNetCosts.aspx</text>
  </threadedComment>
  <threadedComment ref="C8" personId="{00000000-0000-0000-0000-000000000000}" id="{C1ECA956-6DEE-47A4-A205-726EC7CA6331}">
    <text xml:space="preserve">
Comentario:
    Here I would suggest the following--
conservative approach:
Use MOP figure for cost of nets divided by number of nets.
Less conservative:
Use MOP cost of nets+other M and E activities/number of nets
Respuesta:
    AMF overhead can be calculated from their website.
GF overhead is possible but not sure how easily calculated.</text>
  </threadedComment>
  <threadedComment ref="B18" dT="2020-03-25T14:43:01.21" personId="{AD0E29FA-D7A8-43DC-9865-5D1FF4E1063A}" id="{A22B9D95-716C-4B79-9626-D097B86C3FD1}">
    <text>percentage of nets remaining from what we started with</text>
  </threadedComment>
  <threadedComment ref="C18" dT="2020-03-25T14:41:14.19" personId="{AD0E29FA-D7A8-43DC-9865-5D1FF4E1063A}" id="{3D16060D-D694-4645-AB09-85B35A9D7968}">
    <text>This is the number of nets that are effectively used</text>
  </threadedComment>
  <threadedComment ref="C19" dT="2020-03-25T14:43:29.21" personId="{AD0E29FA-D7A8-43DC-9865-5D1FF4E1063A}" id="{FB54766F-4FA2-4224-A36B-5BC17E7D26E5}">
    <text>value of the nets efficiently used</text>
  </threadedComment>
  <threadedComment ref="B20" dT="2020-03-25T14:44:42.03" personId="{AD0E29FA-D7A8-43DC-9865-5D1FF4E1063A}" id="{C509585B-3026-46C4-828E-0302276C4E4E}">
    <text>percentage of value lost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F588E-C6A6-449E-9F18-FF74BC1B1FFB}">
  <dimension ref="A1:C47"/>
  <sheetViews>
    <sheetView tabSelected="1" topLeftCell="A23" workbookViewId="0">
      <selection activeCell="A46" sqref="A46"/>
    </sheetView>
  </sheetViews>
  <sheetFormatPr defaultRowHeight="14.25" x14ac:dyDescent="0.45"/>
  <cols>
    <col min="1" max="1" width="36.46484375" customWidth="1"/>
    <col min="2" max="2" width="12" customWidth="1"/>
    <col min="3" max="3" width="20.796875" customWidth="1"/>
  </cols>
  <sheetData>
    <row r="1" spans="1:3" x14ac:dyDescent="0.45">
      <c r="A1" t="s">
        <v>13</v>
      </c>
      <c r="B1" t="s">
        <v>27</v>
      </c>
      <c r="C1" t="s">
        <v>14</v>
      </c>
    </row>
    <row r="2" spans="1:3" x14ac:dyDescent="0.45">
      <c r="A2" s="1" t="s">
        <v>9</v>
      </c>
      <c r="B2" s="4"/>
      <c r="C2" s="21">
        <v>211297998</v>
      </c>
    </row>
    <row r="3" spans="1:3" x14ac:dyDescent="0.45">
      <c r="A3" s="1" t="s">
        <v>22</v>
      </c>
      <c r="B3" s="4"/>
      <c r="C3" s="22">
        <v>2.58</v>
      </c>
    </row>
    <row r="4" spans="1:3" x14ac:dyDescent="0.45">
      <c r="A4" s="1" t="s">
        <v>10</v>
      </c>
      <c r="B4" s="2">
        <v>0.71</v>
      </c>
      <c r="C4" s="23">
        <f>C3*C2</f>
        <v>545148834.84000003</v>
      </c>
    </row>
    <row r="5" spans="1:3" ht="28.5" x14ac:dyDescent="0.45">
      <c r="A5" s="1" t="s">
        <v>11</v>
      </c>
      <c r="B5" s="24"/>
      <c r="C5" s="25">
        <v>636500000</v>
      </c>
    </row>
    <row r="6" spans="1:3" x14ac:dyDescent="0.45">
      <c r="A6" s="1" t="s">
        <v>12</v>
      </c>
      <c r="B6" s="2"/>
      <c r="C6" s="26">
        <v>0.1842</v>
      </c>
    </row>
    <row r="7" spans="1:3" x14ac:dyDescent="0.45">
      <c r="A7" s="1" t="s">
        <v>0</v>
      </c>
      <c r="B7" s="2"/>
      <c r="C7" s="42">
        <f>0.18*C5</f>
        <v>114570000</v>
      </c>
    </row>
    <row r="8" spans="1:3" x14ac:dyDescent="0.45">
      <c r="A8" s="43" t="s">
        <v>29</v>
      </c>
      <c r="B8" s="2">
        <v>0.28999999999999998</v>
      </c>
      <c r="C8" s="3">
        <f>(C4/0.71)*0.29</f>
        <v>222666425.49802819</v>
      </c>
    </row>
    <row r="9" spans="1:3" x14ac:dyDescent="0.45">
      <c r="A9" s="1" t="s">
        <v>1</v>
      </c>
      <c r="B9" s="2">
        <v>1</v>
      </c>
      <c r="C9" s="5">
        <f>C4+C8</f>
        <v>767815260.33802819</v>
      </c>
    </row>
    <row r="10" spans="1:3" x14ac:dyDescent="0.45">
      <c r="A10" s="44" t="s">
        <v>2</v>
      </c>
      <c r="B10" s="6">
        <v>0.123</v>
      </c>
      <c r="C10" s="7">
        <f>B10*C9</f>
        <v>94441277.021577463</v>
      </c>
    </row>
    <row r="11" spans="1:3" ht="28.5" x14ac:dyDescent="0.45">
      <c r="A11" s="44" t="s">
        <v>3</v>
      </c>
      <c r="B11" s="8">
        <f>1-0.5692</f>
        <v>0.43079999999999996</v>
      </c>
      <c r="C11" s="7">
        <f>B11*C$9</f>
        <v>330774814.15362251</v>
      </c>
    </row>
    <row r="12" spans="1:3" ht="28.5" x14ac:dyDescent="0.45">
      <c r="A12" s="44" t="s">
        <v>28</v>
      </c>
      <c r="B12" s="9">
        <f>1-0.9709</f>
        <v>2.9100000000000015E-2</v>
      </c>
      <c r="C12" s="7">
        <f t="shared" ref="C12:C16" si="0">B12*C$9</f>
        <v>22343424.075836632</v>
      </c>
    </row>
    <row r="13" spans="1:3" x14ac:dyDescent="0.45">
      <c r="A13" s="44" t="s">
        <v>4</v>
      </c>
      <c r="B13" s="9">
        <v>2.76E-2</v>
      </c>
      <c r="C13" s="10">
        <f t="shared" si="0"/>
        <v>21191701.185329579</v>
      </c>
    </row>
    <row r="14" spans="1:3" ht="28.5" x14ac:dyDescent="0.45">
      <c r="A14" s="44" t="s">
        <v>5</v>
      </c>
      <c r="B14" s="9"/>
      <c r="C14" s="11">
        <f>B17*C2</f>
        <v>128997427.77899998</v>
      </c>
    </row>
    <row r="15" spans="1:3" ht="28.5" x14ac:dyDescent="0.45">
      <c r="A15" s="44" t="s">
        <v>25</v>
      </c>
      <c r="B15" s="9"/>
      <c r="C15" s="11">
        <f>C2-C14</f>
        <v>82300570.221000016</v>
      </c>
    </row>
    <row r="16" spans="1:3" ht="42.75" x14ac:dyDescent="0.45">
      <c r="A16" s="12" t="s">
        <v>23</v>
      </c>
      <c r="B16" s="8">
        <f>B12+B13</f>
        <v>5.6700000000000014E-2</v>
      </c>
      <c r="C16" s="13">
        <f t="shared" si="0"/>
        <v>43535125.261166207</v>
      </c>
    </row>
    <row r="17" spans="1:3" ht="85.5" x14ac:dyDescent="0.45">
      <c r="A17" s="12" t="s">
        <v>24</v>
      </c>
      <c r="B17" s="8">
        <f>B10+B11+B12+B13</f>
        <v>0.61049999999999993</v>
      </c>
      <c r="C17" s="41">
        <f>B17*C$9</f>
        <v>468751216.43636614</v>
      </c>
    </row>
    <row r="18" spans="1:3" ht="28.5" x14ac:dyDescent="0.45">
      <c r="A18" s="14" t="s">
        <v>6</v>
      </c>
      <c r="B18" s="15"/>
      <c r="C18" s="16">
        <f>C2*(1-B17)</f>
        <v>82300570.221000016</v>
      </c>
    </row>
    <row r="19" spans="1:3" ht="28.5" x14ac:dyDescent="0.45">
      <c r="A19" s="14" t="s">
        <v>7</v>
      </c>
      <c r="B19" s="27">
        <f>C18/C2</f>
        <v>0.38950000000000007</v>
      </c>
      <c r="C19" s="17">
        <f>B19*C9</f>
        <v>299064043.90166205</v>
      </c>
    </row>
    <row r="20" spans="1:3" ht="14.65" thickBot="1" x14ac:dyDescent="0.5">
      <c r="A20" s="14" t="s">
        <v>8</v>
      </c>
      <c r="B20" s="28">
        <f>C20/C9</f>
        <v>0.61049999999999993</v>
      </c>
      <c r="C20" s="29">
        <f>C9-C19</f>
        <v>468751216.43636614</v>
      </c>
    </row>
    <row r="21" spans="1:3" ht="28.5" x14ac:dyDescent="0.45">
      <c r="A21" s="18" t="s">
        <v>15</v>
      </c>
      <c r="B21" s="19">
        <v>0.2</v>
      </c>
      <c r="C21" s="30">
        <v>87498500.971799999</v>
      </c>
    </row>
    <row r="22" spans="1:3" ht="28.5" x14ac:dyDescent="0.45">
      <c r="A22" s="20" t="s">
        <v>16</v>
      </c>
      <c r="B22" s="15">
        <v>0.41410000000000002</v>
      </c>
      <c r="C22" s="31">
        <v>317952299.30597746</v>
      </c>
    </row>
    <row r="23" spans="1:3" x14ac:dyDescent="0.45">
      <c r="A23" s="32" t="s">
        <v>17</v>
      </c>
      <c r="B23" s="33">
        <v>0.58589999999999998</v>
      </c>
      <c r="C23" s="34">
        <v>449862961.03205073</v>
      </c>
    </row>
    <row r="24" spans="1:3" ht="28.5" x14ac:dyDescent="0.45">
      <c r="A24" s="35" t="s">
        <v>30</v>
      </c>
      <c r="B24" s="36"/>
      <c r="C24" s="37">
        <v>58216.824408959816</v>
      </c>
    </row>
    <row r="25" spans="1:3" ht="28.5" x14ac:dyDescent="0.45">
      <c r="A25" s="20" t="s">
        <v>31</v>
      </c>
      <c r="B25" s="15"/>
      <c r="C25" s="45">
        <v>1330670.2722047959</v>
      </c>
    </row>
    <row r="26" spans="1:3" x14ac:dyDescent="0.45">
      <c r="A26" s="32" t="s">
        <v>18</v>
      </c>
      <c r="B26" s="33">
        <v>0.2</v>
      </c>
      <c r="C26" s="46">
        <v>100506005.72868</v>
      </c>
    </row>
    <row r="27" spans="1:3" ht="28.5" x14ac:dyDescent="0.45">
      <c r="A27" s="35" t="s">
        <v>16</v>
      </c>
      <c r="B27" s="36">
        <v>0.47565999999999997</v>
      </c>
      <c r="C27" s="47">
        <v>365219006.73238647</v>
      </c>
    </row>
    <row r="28" spans="1:3" x14ac:dyDescent="0.45">
      <c r="A28" s="20" t="s">
        <v>17</v>
      </c>
      <c r="B28" s="15">
        <v>0.52434000000000003</v>
      </c>
      <c r="C28" s="31">
        <v>402596253.60564172</v>
      </c>
    </row>
    <row r="29" spans="1:3" ht="28.5" x14ac:dyDescent="0.45">
      <c r="A29" s="32" t="s">
        <v>30</v>
      </c>
      <c r="B29" s="33"/>
      <c r="C29" s="46">
        <v>203900.8776860158</v>
      </c>
    </row>
    <row r="30" spans="1:3" ht="28.5" x14ac:dyDescent="0.45">
      <c r="A30" s="35" t="s">
        <v>31</v>
      </c>
      <c r="B30" s="36"/>
      <c r="C30" s="37">
        <v>4660591.4899660759</v>
      </c>
    </row>
    <row r="31" spans="1:3" ht="28.5" x14ac:dyDescent="0.45">
      <c r="A31" s="20" t="s">
        <v>19</v>
      </c>
      <c r="B31" s="15">
        <v>0.05</v>
      </c>
      <c r="C31" s="45">
        <v>82608008.808090016</v>
      </c>
    </row>
    <row r="32" spans="1:3" ht="28.5" x14ac:dyDescent="0.45">
      <c r="A32" s="32" t="s">
        <v>16</v>
      </c>
      <c r="B32" s="38">
        <v>0.39095500000000005</v>
      </c>
      <c r="C32" s="34">
        <v>300181215.10545385</v>
      </c>
    </row>
    <row r="33" spans="1:3" x14ac:dyDescent="0.45">
      <c r="A33" s="35" t="s">
        <v>17</v>
      </c>
      <c r="B33" s="48">
        <v>0.60904499999999995</v>
      </c>
      <c r="C33" s="49">
        <v>467634045.23257434</v>
      </c>
    </row>
    <row r="34" spans="1:3" ht="28.5" x14ac:dyDescent="0.45">
      <c r="A34" s="20" t="s">
        <v>30</v>
      </c>
      <c r="B34" s="50"/>
      <c r="C34" s="45">
        <v>3443.3121754080057</v>
      </c>
    </row>
    <row r="35" spans="1:3" ht="28.5" x14ac:dyDescent="0.45">
      <c r="A35" s="32" t="s">
        <v>31</v>
      </c>
      <c r="B35" s="51"/>
      <c r="C35" s="46">
        <v>78704.278295040131</v>
      </c>
    </row>
    <row r="36" spans="1:3" ht="28.5" customHeight="1" x14ac:dyDescent="0.45">
      <c r="A36" s="39" t="s">
        <v>20</v>
      </c>
      <c r="B36" s="15">
        <v>0.05</v>
      </c>
      <c r="C36" s="40">
        <v>82592161.458240002</v>
      </c>
    </row>
    <row r="37" spans="1:3" ht="22.9" customHeight="1" x14ac:dyDescent="0.45">
      <c r="A37" s="39" t="s">
        <v>16</v>
      </c>
      <c r="B37" s="28">
        <v>0.39088000000000001</v>
      </c>
      <c r="C37" s="52">
        <v>300123628.96092844</v>
      </c>
    </row>
    <row r="38" spans="1:3" x14ac:dyDescent="0.45">
      <c r="A38" s="53" t="s">
        <v>17</v>
      </c>
      <c r="B38" s="54">
        <v>0.60911999999999999</v>
      </c>
      <c r="C38" s="55">
        <v>467691631.37709975</v>
      </c>
    </row>
    <row r="39" spans="1:3" x14ac:dyDescent="0.45">
      <c r="A39" s="53" t="s">
        <v>30</v>
      </c>
      <c r="B39" s="56"/>
      <c r="C39" s="16">
        <v>3265.8218570878503</v>
      </c>
    </row>
    <row r="40" spans="1:3" x14ac:dyDescent="0.45">
      <c r="A40" s="53" t="s">
        <v>31</v>
      </c>
      <c r="B40" s="56"/>
      <c r="C40" s="16">
        <v>74647.35673343658</v>
      </c>
    </row>
    <row r="41" spans="1:3" x14ac:dyDescent="0.45">
      <c r="A41" s="53" t="s">
        <v>21</v>
      </c>
      <c r="B41" s="56">
        <v>0.1</v>
      </c>
      <c r="C41" s="16">
        <v>83498629.869660005</v>
      </c>
    </row>
    <row r="42" spans="1:3" x14ac:dyDescent="0.45">
      <c r="A42" s="53" t="s">
        <v>16</v>
      </c>
      <c r="B42" s="54">
        <v>0.39517000000000002</v>
      </c>
      <c r="C42" s="55">
        <v>303417556.4277786</v>
      </c>
    </row>
    <row r="43" spans="1:3" x14ac:dyDescent="0.45">
      <c r="A43" s="53" t="s">
        <v>17</v>
      </c>
      <c r="B43" s="54">
        <v>0.60482999999999998</v>
      </c>
      <c r="C43" s="55">
        <v>464397703.91024959</v>
      </c>
    </row>
    <row r="44" spans="1:3" x14ac:dyDescent="0.45">
      <c r="A44" s="53" t="s">
        <v>30</v>
      </c>
      <c r="B44" s="56"/>
      <c r="C44" s="16">
        <v>13418.26806499188</v>
      </c>
    </row>
    <row r="45" spans="1:3" x14ac:dyDescent="0.45">
      <c r="A45" s="53" t="s">
        <v>31</v>
      </c>
      <c r="B45" s="56"/>
      <c r="C45" s="16">
        <v>21375649.24663296</v>
      </c>
    </row>
    <row r="46" spans="1:3" x14ac:dyDescent="0.45">
      <c r="A46" s="53" t="s">
        <v>32</v>
      </c>
      <c r="B46" s="56">
        <v>0.05</v>
      </c>
      <c r="C46" s="16">
        <v>10564899.9</v>
      </c>
    </row>
    <row r="47" spans="1:3" x14ac:dyDescent="0.45">
      <c r="A47" s="53" t="s">
        <v>26</v>
      </c>
      <c r="B47" s="56"/>
      <c r="C47" s="57">
        <v>38390763.016901411</v>
      </c>
    </row>
  </sheetData>
  <pageMargins left="0.7" right="0.7" top="0.75" bottom="0.75" header="0.3" footer="0.3"/>
  <pageSetup paperSize="9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Inés Guardans</dc:creator>
  <cp:lastModifiedBy>Inés Guardans</cp:lastModifiedBy>
  <dcterms:created xsi:type="dcterms:W3CDTF">2020-04-02T10:23:14Z</dcterms:created>
  <dcterms:modified xsi:type="dcterms:W3CDTF">2020-05-14T11:31:21Z</dcterms:modified>
</cp:coreProperties>
</file>